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checkCompatibility="1" autoCompressPictures="0"/>
  <mc:AlternateContent xmlns:mc="http://schemas.openxmlformats.org/markup-compatibility/2006">
    <mc:Choice Requires="x15">
      <x15ac:absPath xmlns:x15ac="http://schemas.microsoft.com/office/spreadsheetml/2010/11/ac" url="/Users/cpecken1/Downloads/"/>
    </mc:Choice>
  </mc:AlternateContent>
  <bookViews>
    <workbookView xWindow="0" yWindow="460" windowWidth="25040" windowHeight="15600" tabRatio="500" firstSheet="7" activeTab="8"/>
  </bookViews>
  <sheets>
    <sheet name="Cover" sheetId="1" r:id="rId1"/>
    <sheet name="Balance Sheet" sheetId="2" r:id="rId2"/>
    <sheet name="Income Statement" sheetId="3" r:id="rId3"/>
    <sheet name="Revenue Growth" sheetId="4" r:id="rId4"/>
    <sheet name="Value Drivers" sheetId="5" r:id="rId5"/>
    <sheet name="HG-DCF" sheetId="6" r:id="rId6"/>
    <sheet name="CB_DATA_" sheetId="11" state="veryHidden" r:id="rId7"/>
    <sheet name="Monte Carlo" sheetId="10" r:id="rId8"/>
    <sheet name="Monte Carlo (2)" sheetId="12" r:id="rId9"/>
    <sheet name="Outcome Conservative" sheetId="13" r:id="rId10"/>
    <sheet name="Outcome Segmented" sheetId="14" r:id="rId11"/>
    <sheet name="Historicals" sheetId="7" r:id="rId12"/>
    <sheet name="Analysts" sheetId="8" r:id="rId13"/>
    <sheet name="Commodity Prices" sheetId="9" r:id="rId14"/>
  </sheets>
  <definedNames>
    <definedName name="CB_019e7d9a2c5b45f4be392530a327c99e" localSheetId="7" hidden="1">'Monte Carlo'!$L$44</definedName>
    <definedName name="CB_019e7d9a2c5b45f4be392530a327c99e" localSheetId="8" hidden="1">'Monte Carlo (2)'!$L$44</definedName>
    <definedName name="CB_054bf27021e04ae7aaa29bc93db6bdd2" localSheetId="7" hidden="1">'Monte Carlo'!$C$36</definedName>
    <definedName name="CB_054bf27021e04ae7aaa29bc93db6bdd2" localSheetId="8" hidden="1">'Monte Carlo (2)'!$C$36</definedName>
    <definedName name="CB_058070b1209e48d28fb95ad671fa194f" localSheetId="7" hidden="1">'Monte Carlo'!$H$40</definedName>
    <definedName name="CB_058070b1209e48d28fb95ad671fa194f" localSheetId="8" hidden="1">'Monte Carlo (2)'!$H$40</definedName>
    <definedName name="CB_07bd00a1bf7c4bcfb64fa9857e032ee1" localSheetId="7" hidden="1">'Monte Carlo'!$K$40</definedName>
    <definedName name="CB_07bd00a1bf7c4bcfb64fa9857e032ee1" localSheetId="8" hidden="1">'Monte Carlo (2)'!$K$40</definedName>
    <definedName name="CB_080c6831addb492794722a3b91875504" localSheetId="7" hidden="1">'Monte Carlo'!$G$42</definedName>
    <definedName name="CB_080c6831addb492794722a3b91875504" localSheetId="8" hidden="1">'Monte Carlo (2)'!$G$42</definedName>
    <definedName name="CB_091598a1484d4de4b0d53f45f17675f0" localSheetId="7" hidden="1">'Monte Carlo'!$I$42</definedName>
    <definedName name="CB_091598a1484d4de4b0d53f45f17675f0" localSheetId="8" hidden="1">'Monte Carlo (2)'!$I$42</definedName>
    <definedName name="CB_0ad663ef13f94e79a5eccc6793b917d9" localSheetId="7" hidden="1">'Monte Carlo'!$D$44</definedName>
    <definedName name="CB_0ad663ef13f94e79a5eccc6793b917d9" localSheetId="8" hidden="1">'Monte Carlo (2)'!$D$44</definedName>
    <definedName name="CB_0d7927f747684eee9a6ae2ecbe8f2bfd" localSheetId="7" hidden="1">'Monte Carlo'!$H$38</definedName>
    <definedName name="CB_0d7927f747684eee9a6ae2ecbe8f2bfd" localSheetId="8" hidden="1">'Monte Carlo (2)'!$H$38</definedName>
    <definedName name="CB_115c1456beea4619bc4f8fd2c2029f9b" localSheetId="7" hidden="1">'Monte Carlo'!$F$51</definedName>
    <definedName name="CB_115c1456beea4619bc4f8fd2c2029f9b" localSheetId="8" hidden="1">'Monte Carlo (2)'!$F$51</definedName>
    <definedName name="CB_13860f89cbbd46bc8c6fa0598ddda13f" localSheetId="7" hidden="1">'Monte Carlo'!$K$23</definedName>
    <definedName name="CB_13860f89cbbd46bc8c6fa0598ddda13f" localSheetId="8" hidden="1">'Monte Carlo (2)'!$K$23</definedName>
    <definedName name="CB_150cf13e71eb4e8db4d7890ae043bbaa" localSheetId="7" hidden="1">'Monte Carlo'!$L$58</definedName>
    <definedName name="CB_150cf13e71eb4e8db4d7890ae043bbaa" localSheetId="8" hidden="1">'Monte Carlo (2)'!$L$58</definedName>
    <definedName name="CB_1a4b086194f344918ffd89ec1eb0fbe0" localSheetId="7" hidden="1">'Monte Carlo'!$E$44</definedName>
    <definedName name="CB_1a4b086194f344918ffd89ec1eb0fbe0" localSheetId="8" hidden="1">'Monte Carlo (2)'!$E$44</definedName>
    <definedName name="CB_1d1ea0129c8841a39e5e159fcceedf2b" localSheetId="7" hidden="1">'Monte Carlo'!$D$53</definedName>
    <definedName name="CB_1d1ea0129c8841a39e5e159fcceedf2b" localSheetId="8" hidden="1">'Monte Carlo (2)'!$D$53</definedName>
    <definedName name="CB_1d2107977ea44b90a022a93e63693bfd" localSheetId="7" hidden="1">'Monte Carlo'!$G$60</definedName>
    <definedName name="CB_1d2107977ea44b90a022a93e63693bfd" localSheetId="8" hidden="1">'Monte Carlo (2)'!$G$60</definedName>
    <definedName name="CB_1ddac408b7cd4981bc5bd944c2b004bd" localSheetId="7" hidden="1">'Monte Carlo'!$D$60</definedName>
    <definedName name="CB_1ddac408b7cd4981bc5bd944c2b004bd" localSheetId="8" hidden="1">'Monte Carlo (2)'!$D$60</definedName>
    <definedName name="CB_1e9d2f844fef44f5bd80171aafbf02e5" localSheetId="7" hidden="1">'Monte Carlo'!$C$53</definedName>
    <definedName name="CB_1e9d2f844fef44f5bd80171aafbf02e5" localSheetId="8" hidden="1">'Monte Carlo (2)'!$C$53</definedName>
    <definedName name="CB_2949f3dc86d44d2fb3c0e3bdf91e77d4" localSheetId="7" hidden="1">'Monte Carlo'!$I$40</definedName>
    <definedName name="CB_2949f3dc86d44d2fb3c0e3bdf91e77d4" localSheetId="8" hidden="1">'Monte Carlo (2)'!$I$40</definedName>
    <definedName name="CB_2a3303d4d97c4736b50bc3bfb0dc613d" localSheetId="7" hidden="1">'Monte Carlo'!$H$51</definedName>
    <definedName name="CB_2a3303d4d97c4736b50bc3bfb0dc613d" localSheetId="8" hidden="1">'Monte Carlo (2)'!$H$51</definedName>
    <definedName name="CB_2b4be69b62ac415d87e22a6d3bfede1c" localSheetId="7" hidden="1">'Monte Carlo'!$H$23</definedName>
    <definedName name="CB_2b4be69b62ac415d87e22a6d3bfede1c" localSheetId="8" hidden="1">'Monte Carlo (2)'!$H$23</definedName>
    <definedName name="CB_2b9f8527b4f2479c9689b4befea80b5f" localSheetId="7" hidden="1">'Monte Carlo'!$L$60</definedName>
    <definedName name="CB_2b9f8527b4f2479c9689b4befea80b5f" localSheetId="8" hidden="1">'Monte Carlo (2)'!$L$60</definedName>
    <definedName name="CB_2badd56d52224ae1b21fa2b0ebd0615c" localSheetId="7" hidden="1">'Monte Carlo'!$K$58</definedName>
    <definedName name="CB_2badd56d52224ae1b21fa2b0ebd0615c" localSheetId="8" hidden="1">'Monte Carlo (2)'!$K$58</definedName>
    <definedName name="CB_2daad04fda8145afa0f06071e0d7c427" localSheetId="7" hidden="1">'Monte Carlo'!$C$51</definedName>
    <definedName name="CB_2daad04fda8145afa0f06071e0d7c427" localSheetId="8" hidden="1">'Monte Carlo (2)'!$C$51</definedName>
    <definedName name="CB_35bb7c92a91844a3bb81949c0b056513" localSheetId="7" hidden="1">'Monte Carlo'!$H$44</definedName>
    <definedName name="CB_35bb7c92a91844a3bb81949c0b056513" localSheetId="8" hidden="1">'Monte Carlo (2)'!$H$44</definedName>
    <definedName name="CB_3a3d8389f6e14646a378e3f5d029304a" localSheetId="7" hidden="1">'Monte Carlo'!$C$40</definedName>
    <definedName name="CB_3a3d8389f6e14646a378e3f5d029304a" localSheetId="8" hidden="1">'Monte Carlo (2)'!$C$40</definedName>
    <definedName name="CB_3cbe84dc02ad470691ad7fffad40466f" localSheetId="7" hidden="1">'Monte Carlo'!$I$60</definedName>
    <definedName name="CB_3cbe84dc02ad470691ad7fffad40466f" localSheetId="8" hidden="1">'Monte Carlo (2)'!$I$60</definedName>
    <definedName name="CB_42902a6fa4f54d619e03fd95b89904a9" localSheetId="7" hidden="1">'Monte Carlo'!$G$51</definedName>
    <definedName name="CB_42902a6fa4f54d619e03fd95b89904a9" localSheetId="8" hidden="1">'Monte Carlo (2)'!$G$51</definedName>
    <definedName name="CB_4296f2c562f4487597e1556bbb526540" localSheetId="7" hidden="1">'Monte Carlo'!$B$77</definedName>
    <definedName name="CB_4296f2c562f4487597e1556bbb526540" localSheetId="8" hidden="1">'Monte Carlo (2)'!$B$77</definedName>
    <definedName name="CB_42fff037e69b4fc2a1caa40236a5c5a9" localSheetId="7" hidden="1">'Monte Carlo'!$J$36</definedName>
    <definedName name="CB_42fff037e69b4fc2a1caa40236a5c5a9" localSheetId="8" hidden="1">'Monte Carlo (2)'!$J$36</definedName>
    <definedName name="CB_457d2bdb734440f58f3772b34e082d89" localSheetId="7" hidden="1">'Monte Carlo'!$H$42</definedName>
    <definedName name="CB_457d2bdb734440f58f3772b34e082d89" localSheetId="8" hidden="1">'Monte Carlo (2)'!$H$42</definedName>
    <definedName name="CB_46391e86d9a843c7a399e80fe5d532ee" localSheetId="7" hidden="1">'Monte Carlo'!$K$44</definedName>
    <definedName name="CB_46391e86d9a843c7a399e80fe5d532ee" localSheetId="8" hidden="1">'Monte Carlo (2)'!$K$44</definedName>
    <definedName name="CB_46c42d7c95d34bd6adabdf0bc208b043" localSheetId="7" hidden="1">'Monte Carlo'!$I$38</definedName>
    <definedName name="CB_46c42d7c95d34bd6adabdf0bc208b043" localSheetId="8" hidden="1">'Monte Carlo (2)'!$I$38</definedName>
    <definedName name="CB_4f0f9970f00e4d75826f0064da0a5c6b" localSheetId="7" hidden="1">'Monte Carlo'!$D$36</definedName>
    <definedName name="CB_4f0f9970f00e4d75826f0064da0a5c6b" localSheetId="8" hidden="1">'Monte Carlo (2)'!$D$36</definedName>
    <definedName name="CB_4f855d4a8aad4e969dc8694620e2a9e6" localSheetId="7" hidden="1">'Monte Carlo'!$H$60</definedName>
    <definedName name="CB_4f855d4a8aad4e969dc8694620e2a9e6" localSheetId="8" hidden="1">'Monte Carlo (2)'!$H$60</definedName>
    <definedName name="CB_510b79fb7c5446ffa4712f1c21c9caf7" localSheetId="7" hidden="1">'Monte Carlo'!$J$42</definedName>
    <definedName name="CB_510b79fb7c5446ffa4712f1c21c9caf7" localSheetId="8" hidden="1">'Monte Carlo (2)'!$J$42</definedName>
    <definedName name="CB_513b7db7d839475287b3c09535eff90b" localSheetId="7" hidden="1">'Monte Carlo'!$G$44</definedName>
    <definedName name="CB_513b7db7d839475287b3c09535eff90b" localSheetId="8" hidden="1">'Monte Carlo (2)'!$G$44</definedName>
    <definedName name="CB_523c186bd42e42039f570a407e964453" localSheetId="7" hidden="1">'Monte Carlo'!$L$38</definedName>
    <definedName name="CB_523c186bd42e42039f570a407e964453" localSheetId="8" hidden="1">'Monte Carlo (2)'!$L$38</definedName>
    <definedName name="CB_540f17e8bd3948a5be0c009baba39c55" localSheetId="7" hidden="1">'Monte Carlo'!$I$36</definedName>
    <definedName name="CB_540f17e8bd3948a5be0c009baba39c55" localSheetId="8" hidden="1">'Monte Carlo (2)'!$I$36</definedName>
    <definedName name="CB_5439dc6965774b0f92d5848971f8583b" localSheetId="7" hidden="1">'Monte Carlo'!$E$60</definedName>
    <definedName name="CB_5439dc6965774b0f92d5848971f8583b" localSheetId="8" hidden="1">'Monte Carlo (2)'!$E$60</definedName>
    <definedName name="CB_54e864bde92243afa36dc45924aa9dab" localSheetId="7" hidden="1">'Monte Carlo'!$F$23</definedName>
    <definedName name="CB_54e864bde92243afa36dc45924aa9dab" localSheetId="8" hidden="1">'Monte Carlo (2)'!$F$23</definedName>
    <definedName name="CB_568f7ded3d8240f28384c4e1ee6f9391" localSheetId="7" hidden="1">'Monte Carlo'!$D$40</definedName>
    <definedName name="CB_568f7ded3d8240f28384c4e1ee6f9391" localSheetId="8" hidden="1">'Monte Carlo (2)'!$D$40</definedName>
    <definedName name="CB_56bfee32d2744fa9be21ed7846cfba83" localSheetId="7" hidden="1">'Monte Carlo'!$D$23</definedName>
    <definedName name="CB_56bfee32d2744fa9be21ed7846cfba83" localSheetId="8" hidden="1">'Monte Carlo (2)'!$D$23</definedName>
    <definedName name="CB_5741aeba94d74593b7237fc394b4b798" localSheetId="7" hidden="1">'Monte Carlo'!$I$44</definedName>
    <definedName name="CB_5741aeba94d74593b7237fc394b4b798" localSheetId="8" hidden="1">'Monte Carlo (2)'!$I$44</definedName>
    <definedName name="CB_596bf26d84de4daba287b514ee4097df" localSheetId="7" hidden="1">'Monte Carlo'!$I$53</definedName>
    <definedName name="CB_596bf26d84de4daba287b514ee4097df" localSheetId="8" hidden="1">'Monte Carlo (2)'!$I$53</definedName>
    <definedName name="CB_5aff7a52d139466fbaddd43ed3a48510" localSheetId="7" hidden="1">'Monte Carlo'!$C$38</definedName>
    <definedName name="CB_5aff7a52d139466fbaddd43ed3a48510" localSheetId="8" hidden="1">'Monte Carlo (2)'!$C$38</definedName>
    <definedName name="CB_6230dc37d91140a2901ef6dfa7e977f0" localSheetId="7" hidden="1">'Monte Carlo'!$L$40</definedName>
    <definedName name="CB_6230dc37d91140a2901ef6dfa7e977f0" localSheetId="8" hidden="1">'Monte Carlo (2)'!$L$40</definedName>
    <definedName name="CB_64483dcd876947468d1b2d5fbc1699a5" localSheetId="7" hidden="1">'Monte Carlo'!$J$38</definedName>
    <definedName name="CB_64483dcd876947468d1b2d5fbc1699a5" localSheetId="8" hidden="1">'Monte Carlo (2)'!$J$38</definedName>
    <definedName name="CB_664cab1348bb4c578c8bb9e1d512558e" localSheetId="7" hidden="1">'Monte Carlo'!$C$60</definedName>
    <definedName name="CB_664cab1348bb4c578c8bb9e1d512558e" localSheetId="8" hidden="1">'Monte Carlo (2)'!$C$60</definedName>
    <definedName name="CB_710b54a06f2c41d49971b8d97415b247" localSheetId="7" hidden="1">'Monte Carlo'!$G$23</definedName>
    <definedName name="CB_710b54a06f2c41d49971b8d97415b247" localSheetId="8" hidden="1">'Monte Carlo (2)'!$G$23</definedName>
    <definedName name="CB_711499adf3c640d4b72ef8fb2ed53d35" localSheetId="7" hidden="1">'Monte Carlo'!$C$42</definedName>
    <definedName name="CB_711499adf3c640d4b72ef8fb2ed53d35" localSheetId="8" hidden="1">'Monte Carlo (2)'!$C$42</definedName>
    <definedName name="CB_77a0164b31a945a98b80340ca70112fd" localSheetId="7" hidden="1">'Monte Carlo'!$I$23</definedName>
    <definedName name="CB_77a0164b31a945a98b80340ca70112fd" localSheetId="8" hidden="1">'Monte Carlo (2)'!$I$23</definedName>
    <definedName name="CB_79189d70a27d4f439a940d29cd6ae9d1" localSheetId="7" hidden="1">'Monte Carlo'!$E$51</definedName>
    <definedName name="CB_79189d70a27d4f439a940d29cd6ae9d1" localSheetId="8" hidden="1">'Monte Carlo (2)'!$E$51</definedName>
    <definedName name="CB_7bbf444bf12748958112e7160923db6c" localSheetId="7" hidden="1">'Monte Carlo'!$H$53</definedName>
    <definedName name="CB_7bbf444bf12748958112e7160923db6c" localSheetId="8" hidden="1">'Monte Carlo (2)'!$H$53</definedName>
    <definedName name="CB_7e9e9bd07a0a4854a2da12c8467ddb56" localSheetId="7" hidden="1">'Monte Carlo'!$F$36</definedName>
    <definedName name="CB_7e9e9bd07a0a4854a2da12c8467ddb56" localSheetId="8" hidden="1">'Monte Carlo (2)'!$F$36</definedName>
    <definedName name="CB_8488fe8256bb46a5856dad4669c5da21" localSheetId="7" hidden="1">'Monte Carlo'!$F$40</definedName>
    <definedName name="CB_8488fe8256bb46a5856dad4669c5da21" localSheetId="8" hidden="1">'Monte Carlo (2)'!$F$40</definedName>
    <definedName name="CB_87166e2e0a014cd190ce44cfc85b71a6" localSheetId="7" hidden="1">'Monte Carlo'!$F$53</definedName>
    <definedName name="CB_87166e2e0a014cd190ce44cfc85b71a6" localSheetId="8" hidden="1">'Monte Carlo (2)'!$F$53</definedName>
    <definedName name="CB_9078b26fac064c1a89379871b9752554" localSheetId="7" hidden="1">'Monte Carlo'!$J$60</definedName>
    <definedName name="CB_9078b26fac064c1a89379871b9752554" localSheetId="8" hidden="1">'Monte Carlo (2)'!$J$60</definedName>
    <definedName name="CB_91a9b6b1f719494597d18bce9227d4ac" localSheetId="7" hidden="1">'Monte Carlo'!$G$38</definedName>
    <definedName name="CB_91a9b6b1f719494597d18bce9227d4ac" localSheetId="8" hidden="1">'Monte Carlo (2)'!$G$38</definedName>
    <definedName name="CB_91c9678caa054099814c112cdb0baed6" localSheetId="7" hidden="1">'Monte Carlo'!$K$53</definedName>
    <definedName name="CB_91c9678caa054099814c112cdb0baed6" localSheetId="8" hidden="1">'Monte Carlo (2)'!$K$53</definedName>
    <definedName name="CB_92eedb89a42f492e94ad035107a77554" localSheetId="7" hidden="1">'Monte Carlo'!$I$51</definedName>
    <definedName name="CB_92eedb89a42f492e94ad035107a77554" localSheetId="8" hidden="1">'Monte Carlo (2)'!$I$51</definedName>
    <definedName name="CB_938932701e0b4f3aa4d209a720abd8aa" localSheetId="7" hidden="1">'Monte Carlo'!$E$23</definedName>
    <definedName name="CB_938932701e0b4f3aa4d209a720abd8aa" localSheetId="8" hidden="1">'Monte Carlo (2)'!$E$23</definedName>
    <definedName name="CB_97fc25d567ee4f18b2467f2611bb94d5" localSheetId="7" hidden="1">'Monte Carlo'!$I$58</definedName>
    <definedName name="CB_97fc25d567ee4f18b2467f2611bb94d5" localSheetId="8" hidden="1">'Monte Carlo (2)'!$I$58</definedName>
    <definedName name="CB_99ca5d6b1f7448e3a82ad9f1265a957a" localSheetId="7" hidden="1">'Monte Carlo'!$D$38</definedName>
    <definedName name="CB_99ca5d6b1f7448e3a82ad9f1265a957a" localSheetId="8" hidden="1">'Monte Carlo (2)'!$D$38</definedName>
    <definedName name="CB_9acb649a3304404bb8949480da067df9" localSheetId="7" hidden="1">'Monte Carlo'!$J$40</definedName>
    <definedName name="CB_9acb649a3304404bb8949480da067df9" localSheetId="8" hidden="1">'Monte Carlo (2)'!$J$40</definedName>
    <definedName name="CB_9e97091a378448a1bc813b14c9c5cc32" localSheetId="7" hidden="1">'Monte Carlo'!$F$60</definedName>
    <definedName name="CB_9e97091a378448a1bc813b14c9c5cc32" localSheetId="8" hidden="1">'Monte Carlo (2)'!$F$60</definedName>
    <definedName name="CB_9f0b4abca4b54e24b37c39db7feb1aa1" localSheetId="7" hidden="1">'Monte Carlo'!$J$58</definedName>
    <definedName name="CB_9f0b4abca4b54e24b37c39db7feb1aa1" localSheetId="8" hidden="1">'Monte Carlo (2)'!$J$58</definedName>
    <definedName name="CB_a445be28674d41b19b951004e6b1466b" localSheetId="7" hidden="1">'Monte Carlo'!$D$58</definedName>
    <definedName name="CB_a445be28674d41b19b951004e6b1466b" localSheetId="8" hidden="1">'Monte Carlo (2)'!$D$58</definedName>
    <definedName name="CB_a4492c6863944785bbfc28f394d57316" localSheetId="7" hidden="1">'Monte Carlo'!$G$53</definedName>
    <definedName name="CB_a4492c6863944785bbfc28f394d57316" localSheetId="8" hidden="1">'Monte Carlo (2)'!$G$53</definedName>
    <definedName name="CB_a74b62d6271d439280ee994ebda9bca2" localSheetId="7" hidden="1">'Monte Carlo'!$K$60</definedName>
    <definedName name="CB_a74b62d6271d439280ee994ebda9bca2" localSheetId="8" hidden="1">'Monte Carlo (2)'!$K$60</definedName>
    <definedName name="CB_aad089b8903847868d1a57d4ccb7df7b" localSheetId="7" hidden="1">'Monte Carlo'!$L$53</definedName>
    <definedName name="CB_aad089b8903847868d1a57d4ccb7df7b" localSheetId="8" hidden="1">'Monte Carlo (2)'!$L$53</definedName>
    <definedName name="CB_b05ac00e8ce44ebcb422c78d37323810" localSheetId="7" hidden="1">'Monte Carlo'!$K$36</definedName>
    <definedName name="CB_b05ac00e8ce44ebcb422c78d37323810" localSheetId="8" hidden="1">'Monte Carlo (2)'!$K$36</definedName>
    <definedName name="CB_b4744c509c7b440ba07e87aa2493a129" localSheetId="7" hidden="1">'Monte Carlo'!$G$36</definedName>
    <definedName name="CB_b4744c509c7b440ba07e87aa2493a129" localSheetId="8" hidden="1">'Monte Carlo (2)'!$G$36</definedName>
    <definedName name="CB_b565421edd454994a8748277b5851f4a" localSheetId="7" hidden="1">'Monte Carlo'!$F$42</definedName>
    <definedName name="CB_b565421edd454994a8748277b5851f4a" localSheetId="8" hidden="1">'Monte Carlo (2)'!$F$42</definedName>
    <definedName name="CB_b856446e558549188fdb6628c1c43689" localSheetId="7" hidden="1">'Monte Carlo'!$J$23</definedName>
    <definedName name="CB_b856446e558549188fdb6628c1c43689" localSheetId="8" hidden="1">'Monte Carlo (2)'!$J$23</definedName>
    <definedName name="CB_b8bf4c5e6096487b9c033ccce877693e" localSheetId="7" hidden="1">'Monte Carlo'!$C$44</definedName>
    <definedName name="CB_b8bf4c5e6096487b9c033ccce877693e" localSheetId="8" hidden="1">'Monte Carlo (2)'!$C$44</definedName>
    <definedName name="CB_ba1b21860ffe488f8cbb9aef66aa7760" localSheetId="7" hidden="1">'Monte Carlo'!$D$42</definedName>
    <definedName name="CB_ba1b21860ffe488f8cbb9aef66aa7760" localSheetId="8" hidden="1">'Monte Carlo (2)'!$D$42</definedName>
    <definedName name="CB_bc3de01a776d47309ba7c2ad194b68b6" localSheetId="7" hidden="1">'Monte Carlo'!$D$51</definedName>
    <definedName name="CB_bc3de01a776d47309ba7c2ad194b68b6" localSheetId="8" hidden="1">'Monte Carlo (2)'!$D$51</definedName>
    <definedName name="CB_bd8a735b6c9148e3af4190f73f191ee6" localSheetId="7" hidden="1">'Monte Carlo'!$C$58</definedName>
    <definedName name="CB_bd8a735b6c9148e3af4190f73f191ee6" localSheetId="8" hidden="1">'Monte Carlo (2)'!$C$58</definedName>
    <definedName name="CB_be98d3b595f84a58a3440b40156f04d7" localSheetId="7" hidden="1">'Monte Carlo'!$K$51</definedName>
    <definedName name="CB_be98d3b595f84a58a3440b40156f04d7" localSheetId="8" hidden="1">'Monte Carlo (2)'!$K$51</definedName>
    <definedName name="CB_Block_00000000000000000000000000000000" localSheetId="7" hidden="1">"'7.0.0.0"</definedName>
    <definedName name="CB_Block_00000000000000000000000000000000" localSheetId="8" hidden="1">"'7.0.0.0"</definedName>
    <definedName name="CB_Block_00000000000000000000000000000001" localSheetId="6" hidden="1">"'635956288756269972"</definedName>
    <definedName name="CB_Block_00000000000000000000000000000001" localSheetId="7" hidden="1">"'635956288755649910"</definedName>
    <definedName name="CB_Block_00000000000000000000000000000001" localSheetId="8" hidden="1">"'635956288756249970"</definedName>
    <definedName name="CB_Block_00000000000000000000000000000003" localSheetId="7" hidden="1">"'11.1.3708.0"</definedName>
    <definedName name="CB_Block_00000000000000000000000000000003" localSheetId="8" hidden="1">"'11.1.3708.0"</definedName>
    <definedName name="CB_BlockExt_00000000000000000000000000000003" localSheetId="7" hidden="1">"'11.1.2.3.500"</definedName>
    <definedName name="CB_BlockExt_00000000000000000000000000000003" localSheetId="8" hidden="1">"'11.1.2.3.500"</definedName>
    <definedName name="CB_c37fb391d35a4be0a7ba71ccf5f82885" localSheetId="7" hidden="1">'Monte Carlo'!$E$53</definedName>
    <definedName name="CB_c37fb391d35a4be0a7ba71ccf5f82885" localSheetId="8" hidden="1">'Monte Carlo (2)'!$E$53</definedName>
    <definedName name="CB_c6e50650a10748d1b6dfad1bc92aa23a" localSheetId="7" hidden="1">'Monte Carlo'!$L$23</definedName>
    <definedName name="CB_c6e50650a10748d1b6dfad1bc92aa23a" localSheetId="8" hidden="1">'Monte Carlo (2)'!$L$23</definedName>
    <definedName name="CB_c84f978027d94624aa419a1f9da9e71f" localSheetId="7" hidden="1">'Monte Carlo'!$F$58</definedName>
    <definedName name="CB_c84f978027d94624aa419a1f9da9e71f" localSheetId="8" hidden="1">'Monte Carlo (2)'!$F$58</definedName>
    <definedName name="CB_cd2fb5c043074a59ad4d7ea9227c1b5d" localSheetId="7" hidden="1">'Monte Carlo'!$F$38</definedName>
    <definedName name="CB_cd2fb5c043074a59ad4d7ea9227c1b5d" localSheetId="8" hidden="1">'Monte Carlo (2)'!$F$38</definedName>
    <definedName name="CB_d028b85fb5384780acc453e13caa0543" localSheetId="7" hidden="1">'Monte Carlo'!$L$36</definedName>
    <definedName name="CB_d028b85fb5384780acc453e13caa0543" localSheetId="8" hidden="1">'Monte Carlo (2)'!$L$36</definedName>
    <definedName name="CB_d7ba614b394b46fbbdbb7794f5ffd0ed" localSheetId="7" hidden="1">'Monte Carlo'!$K$38</definedName>
    <definedName name="CB_d7ba614b394b46fbbdbb7794f5ffd0ed" localSheetId="8" hidden="1">'Monte Carlo (2)'!$K$38</definedName>
    <definedName name="CB_d85c212babbc461d904f6a4d947cc56a" localSheetId="7" hidden="1">'Monte Carlo'!$L$42</definedName>
    <definedName name="CB_d85c212babbc461d904f6a4d947cc56a" localSheetId="8" hidden="1">'Monte Carlo (2)'!$L$42</definedName>
    <definedName name="CB_de68e5ced8b04ad4902da60678797d22" localSheetId="7" hidden="1">'Monte Carlo'!$H$58</definedName>
    <definedName name="CB_de68e5ced8b04ad4902da60678797d22" localSheetId="8" hidden="1">'Monte Carlo (2)'!$H$58</definedName>
    <definedName name="CB_e1509878b3fd4512be489504a8d87b10" localSheetId="7" hidden="1">'Monte Carlo'!$G$58</definedName>
    <definedName name="CB_e1509878b3fd4512be489504a8d87b10" localSheetId="8" hidden="1">'Monte Carlo (2)'!$G$58</definedName>
    <definedName name="CB_e2de1a0b1db746e5a321fc4f1333ef2b" localSheetId="7" hidden="1">'Monte Carlo'!$E$42</definedName>
    <definedName name="CB_e2de1a0b1db746e5a321fc4f1333ef2b" localSheetId="8" hidden="1">'Monte Carlo (2)'!$E$42</definedName>
    <definedName name="CB_e307b7a30f9e4a4f85dfe8257414c4c4" localSheetId="7" hidden="1">'Monte Carlo'!$E$58</definedName>
    <definedName name="CB_e307b7a30f9e4a4f85dfe8257414c4c4" localSheetId="8" hidden="1">'Monte Carlo (2)'!$E$58</definedName>
    <definedName name="CB_e76bab36827d457093bacf57155548d3" localSheetId="7" hidden="1">'Monte Carlo'!$G$40</definedName>
    <definedName name="CB_e76bab36827d457093bacf57155548d3" localSheetId="8" hidden="1">'Monte Carlo (2)'!$G$40</definedName>
    <definedName name="CB_e8699104bee74daaa7985e2f00d96922" localSheetId="7" hidden="1">'Monte Carlo'!$J$44</definedName>
    <definedName name="CB_e8699104bee74daaa7985e2f00d96922" localSheetId="8" hidden="1">'Monte Carlo (2)'!$J$44</definedName>
    <definedName name="CB_ea8dbcb3cc2e4fdea3907bae71ac64de" localSheetId="7" hidden="1">'Monte Carlo'!$F$44</definedName>
    <definedName name="CB_ea8dbcb3cc2e4fdea3907bae71ac64de" localSheetId="8" hidden="1">'Monte Carlo (2)'!$F$44</definedName>
    <definedName name="CB_ebd94ffda10d49ba97ffa73cd5455f34" localSheetId="7" hidden="1">'Monte Carlo'!$J$51</definedName>
    <definedName name="CB_ebd94ffda10d49ba97ffa73cd5455f34" localSheetId="8" hidden="1">'Monte Carlo (2)'!$J$51</definedName>
    <definedName name="CB_ee9281a67e8f4f72b719b51af71faab5" localSheetId="7" hidden="1">'Monte Carlo'!$K$42</definedName>
    <definedName name="CB_ee9281a67e8f4f72b719b51af71faab5" localSheetId="8" hidden="1">'Monte Carlo (2)'!$K$42</definedName>
    <definedName name="CB_ef6f87f997224f1b886169fa5aa49389" localSheetId="7" hidden="1">'Monte Carlo'!$E$40</definedName>
    <definedName name="CB_ef6f87f997224f1b886169fa5aa49389" localSheetId="8" hidden="1">'Monte Carlo (2)'!$E$40</definedName>
    <definedName name="CB_f0588b61f50049a18bd61887b1a86e24" localSheetId="7" hidden="1">'Monte Carlo'!$H$36</definedName>
    <definedName name="CB_f0588b61f50049a18bd61887b1a86e24" localSheetId="8" hidden="1">'Monte Carlo (2)'!$H$36</definedName>
    <definedName name="CB_f0849a63131a46db9f8ecfb939694e49" localSheetId="7" hidden="1">'Monte Carlo'!$C$23</definedName>
    <definedName name="CB_f0849a63131a46db9f8ecfb939694e49" localSheetId="8" hidden="1">'Monte Carlo (2)'!$C$23</definedName>
    <definedName name="CB_f408e7e9283f428faa16498e291a7f38" localSheetId="7" hidden="1">'Monte Carlo'!$E$38</definedName>
    <definedName name="CB_f408e7e9283f428faa16498e291a7f38" localSheetId="8" hidden="1">'Monte Carlo (2)'!$E$38</definedName>
    <definedName name="CB_f7fc1c6ec6cb48958cdbd720fc6655e8" localSheetId="7" hidden="1">'Monte Carlo'!$E$36</definedName>
    <definedName name="CB_f7fc1c6ec6cb48958cdbd720fc6655e8" localSheetId="8" hidden="1">'Monte Carlo (2)'!$E$36</definedName>
    <definedName name="CB_f9188baea4be42aa84292654a310c91c" localSheetId="7" hidden="1">'Monte Carlo'!$J$53</definedName>
    <definedName name="CB_f9188baea4be42aa84292654a310c91c" localSheetId="8" hidden="1">'Monte Carlo (2)'!$J$53</definedName>
    <definedName name="CBWorkbookPriority" localSheetId="6" hidden="1">-520671112</definedName>
    <definedName name="CBx_3101381ffdd340db875f4461e7252a93" localSheetId="6" hidden="1">"'CB_DATA_'!$A$1"</definedName>
    <definedName name="CBx_a9aa32af8dd14f14b42911249d0b964c" localSheetId="6" hidden="1">"'Monte Carlo'!$A$1"</definedName>
    <definedName name="CBx_f809a3e781b84f2587e53eba85ae6aca" localSheetId="6" hidden="1">"'Monte Carlo (2)'!$A$1"</definedName>
    <definedName name="CBx_Sheet_Guid" localSheetId="6" hidden="1">"'3101381f-fdd3-40db-875f-4461e7252a93"</definedName>
    <definedName name="CBx_Sheet_Guid" localSheetId="7" hidden="1">"'a9aa32af-8dd1-4f14-b429-11249d0b964c"</definedName>
    <definedName name="CBx_Sheet_Guid" localSheetId="8" hidden="1">"'f809a3e7-81b8-4f25-87e5-3eba85ae6aca"</definedName>
    <definedName name="CBx_SheetRef" localSheetId="6" hidden="1">CB_DATA_!$A$14</definedName>
    <definedName name="CBx_SheetRef" localSheetId="7" hidden="1">CB_DATA_!$B$14</definedName>
    <definedName name="CBx_SheetRef" localSheetId="8" hidden="1">CB_DATA_!$C$14</definedName>
    <definedName name="CBx_StorageType" localSheetId="6" hidden="1">2</definedName>
    <definedName name="CBx_StorageType" localSheetId="7" hidden="1">2</definedName>
    <definedName name="CBx_StorageType" localSheetId="8" hidden="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2" i="14" l="1"/>
  <c r="F9" i="5"/>
  <c r="F13" i="5"/>
  <c r="B24" i="6"/>
  <c r="B26" i="6"/>
  <c r="B28" i="6"/>
  <c r="B30" i="6"/>
  <c r="F25" i="4"/>
  <c r="B32" i="6"/>
  <c r="B22" i="6"/>
  <c r="B35" i="6"/>
  <c r="B36" i="6"/>
  <c r="C36" i="6"/>
  <c r="D36" i="6"/>
  <c r="E36" i="6"/>
  <c r="F36" i="6"/>
  <c r="G36" i="6"/>
  <c r="H36" i="6"/>
  <c r="I36" i="6"/>
  <c r="J36" i="6"/>
  <c r="K36" i="6"/>
  <c r="L36" i="6"/>
  <c r="I28" i="4"/>
  <c r="K14" i="6"/>
  <c r="N32" i="7"/>
  <c r="N20" i="7"/>
  <c r="N21" i="7"/>
  <c r="N28" i="7"/>
  <c r="D20" i="7"/>
  <c r="D21" i="7"/>
  <c r="D28" i="7"/>
  <c r="N33" i="7"/>
  <c r="N31" i="7"/>
  <c r="M20" i="7"/>
  <c r="N25" i="7"/>
  <c r="C20" i="7"/>
  <c r="D25" i="7"/>
  <c r="N30" i="7"/>
  <c r="C23" i="6"/>
  <c r="C22" i="6"/>
  <c r="C104" i="5"/>
  <c r="B104" i="5"/>
  <c r="C105" i="5"/>
  <c r="C106" i="5"/>
  <c r="C9" i="5"/>
  <c r="C25" i="5"/>
  <c r="D104" i="5"/>
  <c r="D105" i="5"/>
  <c r="D106" i="5"/>
  <c r="D9" i="5"/>
  <c r="D25" i="5"/>
  <c r="E104" i="5"/>
  <c r="E105" i="5"/>
  <c r="E106" i="5"/>
  <c r="E9" i="5"/>
  <c r="E25" i="5"/>
  <c r="F104" i="5"/>
  <c r="F105" i="5"/>
  <c r="F106" i="5"/>
  <c r="F25" i="5"/>
  <c r="G25" i="5"/>
  <c r="C17" i="6"/>
  <c r="B17" i="6"/>
  <c r="C60" i="6"/>
  <c r="C59" i="6"/>
  <c r="B9" i="5"/>
  <c r="B26" i="5"/>
  <c r="C26" i="5"/>
  <c r="D26" i="5"/>
  <c r="E26" i="5"/>
  <c r="F26" i="5"/>
  <c r="G26" i="5"/>
  <c r="C18" i="6"/>
  <c r="B18" i="6"/>
  <c r="C62" i="6"/>
  <c r="C61" i="6"/>
  <c r="B68" i="6"/>
  <c r="C68" i="6"/>
  <c r="D23" i="6"/>
  <c r="D22" i="6"/>
  <c r="D60" i="6"/>
  <c r="D59" i="6"/>
  <c r="D62" i="6"/>
  <c r="D61" i="6"/>
  <c r="D68" i="6"/>
  <c r="E23" i="6"/>
  <c r="E22" i="6"/>
  <c r="E60" i="6"/>
  <c r="E59" i="6"/>
  <c r="E62" i="6"/>
  <c r="E61" i="6"/>
  <c r="E68" i="6"/>
  <c r="F23" i="6"/>
  <c r="F22" i="6"/>
  <c r="F60" i="6"/>
  <c r="F59" i="6"/>
  <c r="F62" i="6"/>
  <c r="F61" i="6"/>
  <c r="F68" i="6"/>
  <c r="G23" i="6"/>
  <c r="G22" i="6"/>
  <c r="G60" i="6"/>
  <c r="G59" i="6"/>
  <c r="G62" i="6"/>
  <c r="G61" i="6"/>
  <c r="G68" i="6"/>
  <c r="H23" i="6"/>
  <c r="H22" i="6"/>
  <c r="H60" i="6"/>
  <c r="H59" i="6"/>
  <c r="H62" i="6"/>
  <c r="H61" i="6"/>
  <c r="H68" i="6"/>
  <c r="I23" i="6"/>
  <c r="I22" i="6"/>
  <c r="I60" i="6"/>
  <c r="I59" i="6"/>
  <c r="I62" i="6"/>
  <c r="I61" i="6"/>
  <c r="I68" i="6"/>
  <c r="J23" i="6"/>
  <c r="J22" i="6"/>
  <c r="J60" i="6"/>
  <c r="J59" i="6"/>
  <c r="J62" i="6"/>
  <c r="J61" i="6"/>
  <c r="J68" i="6"/>
  <c r="K23" i="6"/>
  <c r="K22" i="6"/>
  <c r="K60" i="6"/>
  <c r="K59" i="6"/>
  <c r="K62" i="6"/>
  <c r="K61" i="6"/>
  <c r="K68" i="6"/>
  <c r="L23" i="6"/>
  <c r="L22" i="6"/>
  <c r="L60" i="6"/>
  <c r="L59" i="6"/>
  <c r="L62" i="6"/>
  <c r="L61" i="6"/>
  <c r="L68" i="6"/>
  <c r="L70" i="6"/>
  <c r="B61" i="6"/>
  <c r="B70" i="6"/>
  <c r="L74" i="6"/>
  <c r="L69" i="6"/>
  <c r="B69" i="6"/>
  <c r="L73" i="6"/>
  <c r="I7" i="7"/>
  <c r="J7" i="7"/>
  <c r="K7" i="7"/>
  <c r="L7" i="7"/>
  <c r="M7" i="7"/>
  <c r="N7" i="7"/>
  <c r="O6" i="7"/>
  <c r="D7" i="7"/>
  <c r="E7" i="7"/>
  <c r="F7" i="7"/>
  <c r="G7" i="7"/>
  <c r="H7" i="7"/>
  <c r="P6" i="7"/>
  <c r="Q6" i="7"/>
  <c r="B68" i="10"/>
  <c r="B24" i="10"/>
  <c r="B26" i="10"/>
  <c r="B28" i="10"/>
  <c r="B30" i="10"/>
  <c r="B32" i="10"/>
  <c r="B22" i="10"/>
  <c r="C22" i="10"/>
  <c r="C59" i="10"/>
  <c r="C18" i="10"/>
  <c r="B18" i="10"/>
  <c r="C62" i="10"/>
  <c r="C61" i="10"/>
  <c r="C68" i="10"/>
  <c r="D22" i="10"/>
  <c r="D59" i="10"/>
  <c r="D62" i="10"/>
  <c r="D61" i="10"/>
  <c r="D68" i="10"/>
  <c r="C35" i="6"/>
  <c r="B14" i="5"/>
  <c r="C14" i="5"/>
  <c r="D14" i="5"/>
  <c r="E14" i="5"/>
  <c r="F14" i="5"/>
  <c r="G14" i="5"/>
  <c r="C8" i="6"/>
  <c r="B8" i="6"/>
  <c r="C38" i="6"/>
  <c r="C37" i="6"/>
  <c r="B15" i="5"/>
  <c r="C15" i="5"/>
  <c r="D15" i="5"/>
  <c r="E15" i="5"/>
  <c r="F15" i="5"/>
  <c r="G15" i="5"/>
  <c r="C9" i="6"/>
  <c r="B9" i="6"/>
  <c r="C40" i="6"/>
  <c r="C39" i="6"/>
  <c r="B16" i="5"/>
  <c r="C16" i="5"/>
  <c r="D16" i="5"/>
  <c r="E16" i="5"/>
  <c r="F16" i="5"/>
  <c r="G16" i="5"/>
  <c r="C10" i="6"/>
  <c r="B10" i="6"/>
  <c r="C42" i="6"/>
  <c r="C41" i="6"/>
  <c r="B17" i="5"/>
  <c r="C17" i="5"/>
  <c r="D17" i="5"/>
  <c r="E17" i="5"/>
  <c r="F17" i="5"/>
  <c r="G17" i="5"/>
  <c r="C11" i="6"/>
  <c r="B11" i="6"/>
  <c r="C44" i="6"/>
  <c r="C43" i="6"/>
  <c r="C46" i="6"/>
  <c r="C53" i="6"/>
  <c r="C52" i="6"/>
  <c r="B19" i="5"/>
  <c r="C19" i="5"/>
  <c r="D19" i="5"/>
  <c r="E19" i="5"/>
  <c r="F19" i="5"/>
  <c r="G19" i="5"/>
  <c r="C13" i="6"/>
  <c r="B13" i="6"/>
  <c r="C51" i="6"/>
  <c r="C50" i="6"/>
  <c r="C55" i="6"/>
  <c r="I11" i="4"/>
  <c r="H14" i="6"/>
  <c r="G14" i="6"/>
  <c r="C25" i="6"/>
  <c r="C24" i="6"/>
  <c r="I13" i="4"/>
  <c r="H15" i="6"/>
  <c r="G15" i="6"/>
  <c r="C27" i="6"/>
  <c r="C26" i="6"/>
  <c r="I15" i="4"/>
  <c r="H16" i="6"/>
  <c r="G16" i="6"/>
  <c r="C29" i="6"/>
  <c r="C28" i="6"/>
  <c r="I18" i="4"/>
  <c r="H17" i="6"/>
  <c r="G17" i="6"/>
  <c r="C31" i="6"/>
  <c r="C30" i="6"/>
  <c r="C26" i="4"/>
  <c r="D26" i="4"/>
  <c r="E25" i="4"/>
  <c r="E26" i="4"/>
  <c r="F26" i="4"/>
  <c r="G26" i="4"/>
  <c r="H18" i="6"/>
  <c r="G18" i="6"/>
  <c r="C33" i="6"/>
  <c r="C32" i="6"/>
  <c r="D25" i="6"/>
  <c r="D24" i="6"/>
  <c r="D27" i="6"/>
  <c r="D26" i="6"/>
  <c r="D29" i="6"/>
  <c r="D28" i="6"/>
  <c r="D31" i="6"/>
  <c r="D30" i="6"/>
  <c r="D33" i="6"/>
  <c r="D32" i="6"/>
  <c r="E25" i="6"/>
  <c r="E24" i="6"/>
  <c r="E27" i="6"/>
  <c r="E26" i="6"/>
  <c r="E29" i="6"/>
  <c r="E28" i="6"/>
  <c r="E31" i="6"/>
  <c r="E30" i="6"/>
  <c r="E33" i="6"/>
  <c r="E32" i="6"/>
  <c r="F25" i="6"/>
  <c r="F24" i="6"/>
  <c r="F27" i="6"/>
  <c r="F26" i="6"/>
  <c r="F29" i="6"/>
  <c r="F28" i="6"/>
  <c r="F31" i="6"/>
  <c r="F30" i="6"/>
  <c r="F33" i="6"/>
  <c r="F32" i="6"/>
  <c r="G25" i="6"/>
  <c r="G24" i="6"/>
  <c r="G27" i="6"/>
  <c r="G26" i="6"/>
  <c r="G29" i="6"/>
  <c r="G28" i="6"/>
  <c r="G31" i="6"/>
  <c r="G30" i="6"/>
  <c r="G33" i="6"/>
  <c r="G32" i="6"/>
  <c r="H25" i="6"/>
  <c r="H24" i="6"/>
  <c r="H27" i="6"/>
  <c r="H26" i="6"/>
  <c r="H29" i="6"/>
  <c r="H28" i="6"/>
  <c r="H31" i="6"/>
  <c r="H30" i="6"/>
  <c r="H33" i="6"/>
  <c r="H32" i="6"/>
  <c r="I25" i="6"/>
  <c r="I24" i="6"/>
  <c r="I27" i="6"/>
  <c r="I26" i="6"/>
  <c r="I29" i="6"/>
  <c r="I28" i="6"/>
  <c r="I31" i="6"/>
  <c r="I30" i="6"/>
  <c r="I33" i="6"/>
  <c r="I32" i="6"/>
  <c r="J25" i="6"/>
  <c r="J24" i="6"/>
  <c r="J27" i="6"/>
  <c r="J26" i="6"/>
  <c r="J29" i="6"/>
  <c r="J28" i="6"/>
  <c r="J31" i="6"/>
  <c r="J30" i="6"/>
  <c r="J33" i="6"/>
  <c r="J32" i="6"/>
  <c r="K25" i="6"/>
  <c r="K24" i="6"/>
  <c r="K27" i="6"/>
  <c r="K26" i="6"/>
  <c r="K29" i="6"/>
  <c r="K28" i="6"/>
  <c r="K31" i="6"/>
  <c r="K30" i="6"/>
  <c r="K33" i="6"/>
  <c r="K32" i="6"/>
  <c r="L25" i="6"/>
  <c r="L24" i="6"/>
  <c r="L27" i="6"/>
  <c r="L26" i="6"/>
  <c r="L29" i="6"/>
  <c r="L28" i="6"/>
  <c r="L31" i="6"/>
  <c r="L30" i="6"/>
  <c r="L33" i="6"/>
  <c r="L32" i="6"/>
  <c r="B68" i="12"/>
  <c r="B24" i="12"/>
  <c r="H14" i="12"/>
  <c r="G14" i="12"/>
  <c r="C25" i="12"/>
  <c r="C24" i="12"/>
  <c r="B26" i="12"/>
  <c r="H15" i="12"/>
  <c r="G15" i="12"/>
  <c r="C27" i="12"/>
  <c r="C26" i="12"/>
  <c r="B28" i="12"/>
  <c r="H16" i="12"/>
  <c r="G16" i="12"/>
  <c r="C29" i="12"/>
  <c r="C28" i="12"/>
  <c r="B30" i="12"/>
  <c r="H17" i="12"/>
  <c r="G17" i="12"/>
  <c r="C31" i="12"/>
  <c r="C30" i="12"/>
  <c r="B32" i="12"/>
  <c r="H18" i="12"/>
  <c r="G18" i="12"/>
  <c r="C33" i="12"/>
  <c r="C32" i="12"/>
  <c r="C22" i="12"/>
  <c r="C59" i="12"/>
  <c r="C18" i="12"/>
  <c r="B18" i="12"/>
  <c r="C62" i="12"/>
  <c r="C61" i="12"/>
  <c r="C68" i="12"/>
  <c r="D25" i="12"/>
  <c r="D24" i="12"/>
  <c r="D27" i="12"/>
  <c r="D26" i="12"/>
  <c r="D29" i="12"/>
  <c r="D28" i="12"/>
  <c r="D31" i="12"/>
  <c r="D30" i="12"/>
  <c r="D33" i="12"/>
  <c r="D32" i="12"/>
  <c r="D22" i="12"/>
  <c r="D59" i="12"/>
  <c r="D62" i="12"/>
  <c r="D61" i="12"/>
  <c r="D68" i="12"/>
  <c r="F67" i="2"/>
  <c r="E67" i="2"/>
  <c r="F69" i="2"/>
  <c r="F60" i="2"/>
  <c r="F61" i="2"/>
  <c r="F62" i="2"/>
  <c r="F63" i="2"/>
  <c r="C69" i="12"/>
  <c r="C28" i="4"/>
  <c r="D28" i="4"/>
  <c r="E28" i="4"/>
  <c r="F28" i="4"/>
  <c r="H28" i="4"/>
  <c r="L14" i="6"/>
  <c r="M23" i="6"/>
  <c r="S5" i="7"/>
  <c r="S6" i="7"/>
  <c r="S7" i="7"/>
  <c r="S8" i="7"/>
  <c r="S9" i="7"/>
  <c r="S10" i="7"/>
  <c r="S11" i="7"/>
  <c r="S12" i="7"/>
  <c r="S13" i="7"/>
  <c r="S14" i="7"/>
  <c r="E20" i="7"/>
  <c r="E21" i="7"/>
  <c r="E28" i="7"/>
  <c r="F20" i="7"/>
  <c r="F21" i="7"/>
  <c r="F28" i="7"/>
  <c r="G20" i="7"/>
  <c r="G21" i="7"/>
  <c r="G28" i="7"/>
  <c r="H20" i="7"/>
  <c r="H21" i="7"/>
  <c r="H28" i="7"/>
  <c r="I20" i="7"/>
  <c r="I21" i="7"/>
  <c r="I28" i="7"/>
  <c r="J20" i="7"/>
  <c r="J21" i="7"/>
  <c r="J28" i="7"/>
  <c r="K20" i="7"/>
  <c r="K21" i="7"/>
  <c r="K28" i="7"/>
  <c r="L20" i="7"/>
  <c r="L21" i="7"/>
  <c r="L28" i="7"/>
  <c r="M21" i="7"/>
  <c r="M28" i="7"/>
  <c r="P28" i="7"/>
  <c r="O28" i="7"/>
  <c r="E25" i="7"/>
  <c r="F25" i="7"/>
  <c r="G25" i="7"/>
  <c r="H25" i="7"/>
  <c r="I25" i="7"/>
  <c r="J25" i="7"/>
  <c r="K25" i="7"/>
  <c r="L25" i="7"/>
  <c r="M25" i="7"/>
  <c r="D22" i="7"/>
  <c r="E22" i="7"/>
  <c r="F22" i="7"/>
  <c r="G22" i="7"/>
  <c r="H22" i="7"/>
  <c r="I22" i="7"/>
  <c r="J22" i="7"/>
  <c r="K22" i="7"/>
  <c r="L22" i="7"/>
  <c r="M22" i="7"/>
  <c r="N22" i="7"/>
  <c r="P22" i="7"/>
  <c r="P25" i="7"/>
  <c r="O25" i="7"/>
  <c r="C99" i="5"/>
  <c r="B99" i="5"/>
  <c r="C29" i="5"/>
  <c r="J2" i="12"/>
  <c r="J2" i="10"/>
  <c r="J2" i="6"/>
  <c r="C57" i="6"/>
  <c r="C64" i="6"/>
  <c r="D23" i="7"/>
  <c r="E23" i="7"/>
  <c r="F23" i="7"/>
  <c r="G23" i="7"/>
  <c r="H23" i="7"/>
  <c r="I23" i="7"/>
  <c r="J23" i="7"/>
  <c r="K23" i="7"/>
  <c r="L23" i="7"/>
  <c r="M23" i="7"/>
  <c r="N23" i="7"/>
  <c r="P23" i="7"/>
  <c r="O23" i="7"/>
  <c r="O22" i="7"/>
  <c r="C21" i="7"/>
  <c r="B60" i="2"/>
  <c r="B61" i="2"/>
  <c r="B9" i="2"/>
  <c r="B62" i="2"/>
  <c r="B63" i="2"/>
  <c r="C60" i="2"/>
  <c r="C61" i="2"/>
  <c r="C62" i="2"/>
  <c r="C63" i="2"/>
  <c r="C64" i="2"/>
  <c r="B25" i="3"/>
  <c r="B15" i="3"/>
  <c r="B17" i="3"/>
  <c r="B18" i="3"/>
  <c r="B19" i="3"/>
  <c r="B20" i="3"/>
  <c r="B22" i="3"/>
  <c r="B24" i="3"/>
  <c r="B26" i="3"/>
  <c r="B23" i="3"/>
  <c r="B34" i="4"/>
  <c r="B33" i="4"/>
  <c r="C34" i="4"/>
  <c r="C33" i="4"/>
  <c r="D34" i="4"/>
  <c r="D33" i="4"/>
  <c r="E34" i="4"/>
  <c r="E33" i="4"/>
  <c r="F34" i="4"/>
  <c r="F33" i="4"/>
  <c r="G34" i="4"/>
  <c r="G33" i="4"/>
  <c r="H34" i="4"/>
  <c r="H33" i="4"/>
  <c r="I34" i="4"/>
  <c r="I33" i="4"/>
  <c r="J34" i="4"/>
  <c r="J33" i="4"/>
  <c r="K34" i="4"/>
  <c r="K33" i="4"/>
  <c r="B36" i="4"/>
  <c r="B35" i="4"/>
  <c r="C36" i="4"/>
  <c r="C35" i="4"/>
  <c r="D36" i="4"/>
  <c r="D35" i="4"/>
  <c r="E36" i="4"/>
  <c r="E35" i="4"/>
  <c r="F36" i="4"/>
  <c r="F35" i="4"/>
  <c r="G36" i="4"/>
  <c r="G35" i="4"/>
  <c r="H36" i="4"/>
  <c r="H35" i="4"/>
  <c r="I36" i="4"/>
  <c r="I35" i="4"/>
  <c r="J36" i="4"/>
  <c r="J35" i="4"/>
  <c r="K36" i="4"/>
  <c r="K35" i="4"/>
  <c r="B38" i="4"/>
  <c r="B37" i="4"/>
  <c r="C38" i="4"/>
  <c r="C37" i="4"/>
  <c r="D38" i="4"/>
  <c r="D37" i="4"/>
  <c r="E38" i="4"/>
  <c r="E37" i="4"/>
  <c r="F38" i="4"/>
  <c r="F37" i="4"/>
  <c r="G38" i="4"/>
  <c r="G37" i="4"/>
  <c r="H38" i="4"/>
  <c r="H37" i="4"/>
  <c r="I38" i="4"/>
  <c r="I37" i="4"/>
  <c r="J38" i="4"/>
  <c r="J37" i="4"/>
  <c r="K38" i="4"/>
  <c r="K37" i="4"/>
  <c r="K39" i="4"/>
  <c r="B41" i="4"/>
  <c r="B40" i="4"/>
  <c r="C41" i="4"/>
  <c r="C40" i="4"/>
  <c r="D41" i="4"/>
  <c r="D40" i="4"/>
  <c r="E41" i="4"/>
  <c r="E40" i="4"/>
  <c r="F41" i="4"/>
  <c r="F40" i="4"/>
  <c r="G41" i="4"/>
  <c r="G40" i="4"/>
  <c r="H41" i="4"/>
  <c r="H40" i="4"/>
  <c r="I41" i="4"/>
  <c r="I40" i="4"/>
  <c r="J41" i="4"/>
  <c r="J40" i="4"/>
  <c r="K41" i="4"/>
  <c r="K40" i="4"/>
  <c r="K42" i="4"/>
  <c r="I22" i="4"/>
  <c r="B45" i="4"/>
  <c r="B44" i="4"/>
  <c r="C45" i="4"/>
  <c r="C44" i="4"/>
  <c r="D45" i="4"/>
  <c r="D44" i="4"/>
  <c r="E45" i="4"/>
  <c r="E44" i="4"/>
  <c r="F45" i="4"/>
  <c r="F44" i="4"/>
  <c r="G45" i="4"/>
  <c r="G44" i="4"/>
  <c r="H45" i="4"/>
  <c r="H44" i="4"/>
  <c r="I45" i="4"/>
  <c r="I44" i="4"/>
  <c r="J45" i="4"/>
  <c r="J44" i="4"/>
  <c r="K45" i="4"/>
  <c r="K44" i="4"/>
  <c r="I24" i="4"/>
  <c r="B47" i="4"/>
  <c r="C47" i="4"/>
  <c r="D47" i="4"/>
  <c r="E47" i="4"/>
  <c r="F47" i="4"/>
  <c r="G47" i="4"/>
  <c r="H47" i="4"/>
  <c r="I47" i="4"/>
  <c r="J47" i="4"/>
  <c r="K47" i="4"/>
  <c r="K48" i="4"/>
  <c r="K49" i="4"/>
  <c r="B39" i="4"/>
  <c r="B42" i="4"/>
  <c r="B48" i="4"/>
  <c r="B49" i="4"/>
  <c r="N50" i="4"/>
  <c r="K14" i="12"/>
  <c r="B50" i="4"/>
  <c r="C39" i="4"/>
  <c r="C42" i="4"/>
  <c r="C48" i="4"/>
  <c r="C49" i="4"/>
  <c r="C50" i="4"/>
  <c r="D39" i="4"/>
  <c r="D42" i="4"/>
  <c r="D48" i="4"/>
  <c r="D49" i="4"/>
  <c r="D50" i="4"/>
  <c r="E39" i="4"/>
  <c r="E42" i="4"/>
  <c r="E48" i="4"/>
  <c r="E49" i="4"/>
  <c r="E50" i="4"/>
  <c r="F39" i="4"/>
  <c r="F42" i="4"/>
  <c r="F48" i="4"/>
  <c r="F49" i="4"/>
  <c r="F50" i="4"/>
  <c r="G39" i="4"/>
  <c r="G42" i="4"/>
  <c r="G48" i="4"/>
  <c r="G49" i="4"/>
  <c r="G50" i="4"/>
  <c r="H39" i="4"/>
  <c r="H42" i="4"/>
  <c r="H48" i="4"/>
  <c r="H49" i="4"/>
  <c r="H50" i="4"/>
  <c r="I39" i="4"/>
  <c r="I42" i="4"/>
  <c r="I48" i="4"/>
  <c r="I49" i="4"/>
  <c r="I50" i="4"/>
  <c r="J39" i="4"/>
  <c r="J42" i="4"/>
  <c r="J48" i="4"/>
  <c r="J49" i="4"/>
  <c r="J50" i="4"/>
  <c r="K50" i="4"/>
  <c r="M50" i="4"/>
  <c r="L14" i="12"/>
  <c r="M23" i="12"/>
  <c r="C11" i="11"/>
  <c r="B61" i="12"/>
  <c r="E33" i="12"/>
  <c r="F33" i="12"/>
  <c r="G33" i="12"/>
  <c r="H33" i="12"/>
  <c r="I33" i="12"/>
  <c r="J33" i="12"/>
  <c r="K33" i="12"/>
  <c r="L33" i="12"/>
  <c r="B33" i="12"/>
  <c r="E32" i="12"/>
  <c r="F32" i="12"/>
  <c r="G32" i="12"/>
  <c r="H32" i="12"/>
  <c r="I32" i="12"/>
  <c r="J32" i="12"/>
  <c r="K32" i="12"/>
  <c r="L32" i="12"/>
  <c r="F18" i="4"/>
  <c r="B31" i="12"/>
  <c r="C15" i="4"/>
  <c r="D15" i="4"/>
  <c r="E15" i="4"/>
  <c r="F15" i="4"/>
  <c r="H15" i="4"/>
  <c r="I16" i="12"/>
  <c r="M29" i="12"/>
  <c r="E29" i="12"/>
  <c r="F29" i="12"/>
  <c r="G29" i="12"/>
  <c r="H29" i="12"/>
  <c r="I29" i="12"/>
  <c r="J29" i="12"/>
  <c r="K29" i="12"/>
  <c r="L29" i="12"/>
  <c r="B29" i="12"/>
  <c r="E27" i="12"/>
  <c r="F27" i="12"/>
  <c r="G27" i="12"/>
  <c r="H27" i="12"/>
  <c r="I27" i="12"/>
  <c r="J27" i="12"/>
  <c r="K27" i="12"/>
  <c r="L27" i="12"/>
  <c r="F13" i="4"/>
  <c r="B27" i="12"/>
  <c r="E26" i="12"/>
  <c r="F26" i="12"/>
  <c r="G26" i="12"/>
  <c r="H26" i="12"/>
  <c r="I26" i="12"/>
  <c r="C11" i="4"/>
  <c r="D11" i="4"/>
  <c r="E11" i="4"/>
  <c r="F11" i="4"/>
  <c r="H11" i="4"/>
  <c r="I14" i="12"/>
  <c r="M25" i="12"/>
  <c r="B25" i="12"/>
  <c r="C21" i="12"/>
  <c r="D21" i="12"/>
  <c r="E21" i="12"/>
  <c r="F21" i="12"/>
  <c r="G21" i="12"/>
  <c r="H21" i="12"/>
  <c r="I21" i="12"/>
  <c r="J21" i="12"/>
  <c r="K21" i="12"/>
  <c r="L21" i="12"/>
  <c r="C20" i="12"/>
  <c r="D20" i="12"/>
  <c r="E20" i="12"/>
  <c r="F20" i="12"/>
  <c r="G20" i="12"/>
  <c r="H20" i="12"/>
  <c r="I20" i="12"/>
  <c r="J20" i="12"/>
  <c r="K20" i="12"/>
  <c r="L20" i="12"/>
  <c r="H26" i="4"/>
  <c r="I18" i="12"/>
  <c r="M33" i="12"/>
  <c r="H26" i="5"/>
  <c r="D18" i="12"/>
  <c r="M62" i="12"/>
  <c r="E62" i="12"/>
  <c r="C18" i="4"/>
  <c r="D18" i="4"/>
  <c r="E18" i="4"/>
  <c r="H18" i="4"/>
  <c r="I17" i="12"/>
  <c r="M31" i="12"/>
  <c r="H25" i="5"/>
  <c r="D17" i="12"/>
  <c r="C17" i="12"/>
  <c r="B17" i="12"/>
  <c r="C23" i="5"/>
  <c r="D23" i="5"/>
  <c r="E23" i="5"/>
  <c r="F23" i="5"/>
  <c r="H23" i="5"/>
  <c r="D16" i="12"/>
  <c r="G23" i="5"/>
  <c r="C16" i="12"/>
  <c r="B16" i="12"/>
  <c r="C13" i="4"/>
  <c r="D13" i="4"/>
  <c r="E13" i="4"/>
  <c r="H13" i="4"/>
  <c r="I15" i="12"/>
  <c r="M27" i="12"/>
  <c r="E13" i="5"/>
  <c r="E18" i="5"/>
  <c r="E20" i="5"/>
  <c r="F18" i="5"/>
  <c r="F20" i="5"/>
  <c r="H20" i="5"/>
  <c r="D14" i="12"/>
  <c r="G20" i="5"/>
  <c r="C14" i="12"/>
  <c r="H19" i="5"/>
  <c r="D13" i="12"/>
  <c r="C13" i="12"/>
  <c r="B13" i="12"/>
  <c r="H17" i="5"/>
  <c r="D11" i="12"/>
  <c r="C11" i="12"/>
  <c r="B11" i="12"/>
  <c r="H16" i="5"/>
  <c r="D10" i="12"/>
  <c r="C10" i="12"/>
  <c r="B10" i="12"/>
  <c r="H15" i="5"/>
  <c r="D9" i="12"/>
  <c r="C9" i="12"/>
  <c r="B9" i="12"/>
  <c r="H14" i="5"/>
  <c r="D8" i="12"/>
  <c r="C8" i="12"/>
  <c r="B8" i="12"/>
  <c r="B13" i="5"/>
  <c r="C13" i="5"/>
  <c r="D13" i="5"/>
  <c r="H13" i="5"/>
  <c r="D7" i="12"/>
  <c r="G13" i="5"/>
  <c r="C7" i="12"/>
  <c r="D14" i="10"/>
  <c r="C14" i="10"/>
  <c r="B11" i="11"/>
  <c r="A11" i="11"/>
  <c r="B61" i="10"/>
  <c r="B33" i="10"/>
  <c r="H17" i="10"/>
  <c r="G17" i="10"/>
  <c r="C31" i="10"/>
  <c r="D31" i="10"/>
  <c r="E31" i="10"/>
  <c r="F31" i="10"/>
  <c r="G31" i="10"/>
  <c r="H31" i="10"/>
  <c r="I31" i="10"/>
  <c r="J31" i="10"/>
  <c r="K31" i="10"/>
  <c r="L31" i="10"/>
  <c r="B31" i="10"/>
  <c r="C30" i="10"/>
  <c r="B29" i="10"/>
  <c r="I15" i="10"/>
  <c r="M27" i="10"/>
  <c r="H15" i="10"/>
  <c r="G15" i="10"/>
  <c r="C27" i="10"/>
  <c r="D27" i="10"/>
  <c r="E27" i="10"/>
  <c r="F27" i="10"/>
  <c r="G27" i="10"/>
  <c r="H27" i="10"/>
  <c r="I27" i="10"/>
  <c r="J27" i="10"/>
  <c r="K27" i="10"/>
  <c r="L27" i="10"/>
  <c r="B27" i="10"/>
  <c r="C26" i="10"/>
  <c r="D26" i="10"/>
  <c r="E26" i="10"/>
  <c r="F26" i="10"/>
  <c r="G26" i="10"/>
  <c r="H26" i="10"/>
  <c r="I26" i="10"/>
  <c r="J26" i="10"/>
  <c r="K26" i="10"/>
  <c r="L26" i="10"/>
  <c r="H14" i="10"/>
  <c r="G14" i="10"/>
  <c r="C25" i="10"/>
  <c r="D25" i="10"/>
  <c r="E25" i="10"/>
  <c r="F25" i="10"/>
  <c r="G25" i="10"/>
  <c r="H25" i="10"/>
  <c r="I25" i="10"/>
  <c r="J25" i="10"/>
  <c r="K25" i="10"/>
  <c r="L25" i="10"/>
  <c r="B25" i="10"/>
  <c r="C21" i="10"/>
  <c r="D21" i="10"/>
  <c r="E21" i="10"/>
  <c r="F21" i="10"/>
  <c r="G21" i="10"/>
  <c r="H21" i="10"/>
  <c r="I21" i="10"/>
  <c r="J21" i="10"/>
  <c r="K21" i="10"/>
  <c r="L21" i="10"/>
  <c r="C20" i="10"/>
  <c r="D20" i="10"/>
  <c r="E20" i="10"/>
  <c r="F20" i="10"/>
  <c r="G20" i="10"/>
  <c r="H20" i="10"/>
  <c r="I20" i="10"/>
  <c r="J20" i="10"/>
  <c r="K20" i="10"/>
  <c r="L20" i="10"/>
  <c r="I18" i="10"/>
  <c r="M33" i="10"/>
  <c r="H18" i="10"/>
  <c r="G18" i="10"/>
  <c r="C33" i="10"/>
  <c r="D33" i="10"/>
  <c r="E33" i="10"/>
  <c r="F33" i="10"/>
  <c r="G33" i="10"/>
  <c r="H33" i="10"/>
  <c r="I33" i="10"/>
  <c r="J33" i="10"/>
  <c r="K33" i="10"/>
  <c r="L33" i="10"/>
  <c r="D18" i="10"/>
  <c r="M62" i="10"/>
  <c r="I17" i="10"/>
  <c r="M31" i="10"/>
  <c r="D17" i="10"/>
  <c r="C17" i="10"/>
  <c r="B17" i="10"/>
  <c r="I16" i="10"/>
  <c r="M29" i="10"/>
  <c r="H16" i="10"/>
  <c r="G16" i="10"/>
  <c r="C29" i="10"/>
  <c r="D16" i="10"/>
  <c r="C16" i="10"/>
  <c r="B16" i="10"/>
  <c r="L14" i="10"/>
  <c r="K14" i="10"/>
  <c r="I14" i="10"/>
  <c r="M25" i="10"/>
  <c r="D13" i="10"/>
  <c r="C13" i="10"/>
  <c r="B13" i="10"/>
  <c r="D11" i="10"/>
  <c r="C11" i="10"/>
  <c r="B11" i="10"/>
  <c r="D10" i="10"/>
  <c r="C10" i="10"/>
  <c r="B10" i="10"/>
  <c r="D9" i="10"/>
  <c r="C9" i="10"/>
  <c r="B9" i="10"/>
  <c r="D8" i="10"/>
  <c r="C8" i="10"/>
  <c r="B8" i="10"/>
  <c r="D7" i="10"/>
  <c r="C7" i="10"/>
  <c r="P2" i="11"/>
  <c r="E25" i="12"/>
  <c r="F25" i="12"/>
  <c r="G25" i="12"/>
  <c r="H25" i="12"/>
  <c r="I25" i="12"/>
  <c r="J25" i="12"/>
  <c r="K25" i="12"/>
  <c r="L25" i="12"/>
  <c r="J26" i="12"/>
  <c r="K26" i="12"/>
  <c r="L26" i="12"/>
  <c r="E31" i="12"/>
  <c r="F31" i="12"/>
  <c r="G31" i="12"/>
  <c r="H31" i="12"/>
  <c r="I31" i="12"/>
  <c r="J31" i="12"/>
  <c r="K31" i="12"/>
  <c r="L31" i="12"/>
  <c r="E30" i="12"/>
  <c r="F30" i="12"/>
  <c r="G30" i="12"/>
  <c r="H30" i="12"/>
  <c r="I30" i="12"/>
  <c r="J30" i="12"/>
  <c r="K30" i="12"/>
  <c r="L30" i="12"/>
  <c r="E28" i="12"/>
  <c r="F28" i="12"/>
  <c r="G28" i="12"/>
  <c r="H28" i="12"/>
  <c r="I28" i="12"/>
  <c r="J28" i="12"/>
  <c r="K28" i="12"/>
  <c r="L28" i="12"/>
  <c r="B22" i="12"/>
  <c r="B62" i="12"/>
  <c r="F62" i="12"/>
  <c r="B70" i="12"/>
  <c r="C28" i="10"/>
  <c r="D29" i="10"/>
  <c r="D28" i="10"/>
  <c r="E29" i="10"/>
  <c r="E28" i="10"/>
  <c r="F29" i="10"/>
  <c r="F28" i="10"/>
  <c r="G29" i="10"/>
  <c r="G28" i="10"/>
  <c r="H29" i="10"/>
  <c r="H28" i="10"/>
  <c r="I29" i="10"/>
  <c r="I28" i="10"/>
  <c r="J29" i="10"/>
  <c r="J28" i="10"/>
  <c r="K29" i="10"/>
  <c r="K28" i="10"/>
  <c r="L29" i="10"/>
  <c r="L28" i="10"/>
  <c r="B43" i="10"/>
  <c r="B44" i="10"/>
  <c r="B57" i="10"/>
  <c r="B58" i="10"/>
  <c r="B59" i="10"/>
  <c r="B60" i="10"/>
  <c r="B37" i="10"/>
  <c r="B38" i="10"/>
  <c r="B39" i="10"/>
  <c r="B40" i="10"/>
  <c r="B41" i="10"/>
  <c r="B42" i="10"/>
  <c r="B47" i="10"/>
  <c r="B46" i="10"/>
  <c r="B69" i="10"/>
  <c r="B50" i="10"/>
  <c r="B51" i="10"/>
  <c r="B35" i="10"/>
  <c r="D30" i="10"/>
  <c r="E30" i="10"/>
  <c r="F30" i="10"/>
  <c r="G30" i="10"/>
  <c r="H30" i="10"/>
  <c r="I30" i="10"/>
  <c r="J30" i="10"/>
  <c r="K30" i="10"/>
  <c r="L30" i="10"/>
  <c r="C24" i="10"/>
  <c r="D24" i="10"/>
  <c r="E24" i="10"/>
  <c r="F24" i="10"/>
  <c r="G24" i="10"/>
  <c r="H24" i="10"/>
  <c r="I24" i="10"/>
  <c r="J24" i="10"/>
  <c r="K24" i="10"/>
  <c r="L24" i="10"/>
  <c r="B70" i="10"/>
  <c r="B62" i="10"/>
  <c r="C32" i="10"/>
  <c r="D32" i="10"/>
  <c r="E32" i="10"/>
  <c r="F32" i="10"/>
  <c r="G32" i="10"/>
  <c r="H32" i="10"/>
  <c r="I32" i="10"/>
  <c r="J32" i="10"/>
  <c r="K32" i="10"/>
  <c r="L32" i="10"/>
  <c r="B21" i="1"/>
  <c r="D53" i="6"/>
  <c r="E53" i="6"/>
  <c r="F53" i="6"/>
  <c r="G53" i="6"/>
  <c r="H53" i="6"/>
  <c r="C21" i="6"/>
  <c r="D21" i="6"/>
  <c r="E21" i="6"/>
  <c r="F21" i="6"/>
  <c r="G21" i="6"/>
  <c r="H21" i="6"/>
  <c r="I21" i="6"/>
  <c r="J21" i="6"/>
  <c r="K21" i="6"/>
  <c r="L21" i="6"/>
  <c r="C20" i="6"/>
  <c r="D20" i="6"/>
  <c r="E20" i="6"/>
  <c r="F20" i="6"/>
  <c r="G20" i="6"/>
  <c r="H20" i="6"/>
  <c r="I20" i="6"/>
  <c r="J20" i="6"/>
  <c r="K20" i="6"/>
  <c r="L20" i="6"/>
  <c r="C30" i="4"/>
  <c r="D30" i="4"/>
  <c r="E30" i="4"/>
  <c r="F30" i="4"/>
  <c r="G30" i="4"/>
  <c r="H30" i="4"/>
  <c r="I30" i="4"/>
  <c r="J30" i="4"/>
  <c r="K30" i="4"/>
  <c r="G28" i="4"/>
  <c r="G18" i="4"/>
  <c r="I15" i="6"/>
  <c r="M27" i="6"/>
  <c r="D24" i="4"/>
  <c r="E24" i="4"/>
  <c r="C24" i="4"/>
  <c r="F24" i="4"/>
  <c r="H24" i="4"/>
  <c r="G24" i="4"/>
  <c r="D22" i="4"/>
  <c r="E22" i="4"/>
  <c r="F22" i="4"/>
  <c r="C22" i="4"/>
  <c r="H22" i="4"/>
  <c r="I17" i="6"/>
  <c r="M31" i="6"/>
  <c r="B31" i="6"/>
  <c r="B29" i="6"/>
  <c r="I16" i="6"/>
  <c r="M29" i="6"/>
  <c r="G13" i="4"/>
  <c r="B27" i="6"/>
  <c r="E16" i="4"/>
  <c r="E19" i="4"/>
  <c r="B25" i="6"/>
  <c r="I14" i="6"/>
  <c r="M25" i="6"/>
  <c r="F16" i="4"/>
  <c r="F19" i="4"/>
  <c r="J44" i="5"/>
  <c r="K44" i="5"/>
  <c r="L44" i="5"/>
  <c r="M44" i="5"/>
  <c r="J48" i="5"/>
  <c r="K48" i="5"/>
  <c r="L48" i="5"/>
  <c r="M48" i="5"/>
  <c r="J58" i="5"/>
  <c r="K58" i="5"/>
  <c r="L58" i="5"/>
  <c r="M58" i="5"/>
  <c r="B29" i="3"/>
  <c r="B30" i="3"/>
  <c r="B31" i="3"/>
  <c r="B32" i="3"/>
  <c r="B33" i="3"/>
  <c r="B28" i="3"/>
  <c r="B21" i="3"/>
  <c r="B14" i="3"/>
  <c r="B13" i="3"/>
  <c r="B11" i="3"/>
  <c r="B10" i="3"/>
  <c r="B9" i="3"/>
  <c r="B16" i="3"/>
  <c r="B105" i="5"/>
  <c r="B31" i="5"/>
  <c r="C31" i="5"/>
  <c r="E31" i="5"/>
  <c r="F99" i="5"/>
  <c r="F32" i="5"/>
  <c r="E99" i="5"/>
  <c r="F101" i="5"/>
  <c r="F24" i="5"/>
  <c r="D99" i="5"/>
  <c r="D101" i="5"/>
  <c r="D24" i="5"/>
  <c r="B32" i="5"/>
  <c r="D32" i="5"/>
  <c r="D18" i="5"/>
  <c r="D20" i="5"/>
  <c r="A17" i="5"/>
  <c r="A16" i="5"/>
  <c r="C26" i="3"/>
  <c r="D26" i="3"/>
  <c r="E26" i="3"/>
  <c r="F26" i="3"/>
  <c r="C16" i="3"/>
  <c r="D16" i="3"/>
  <c r="E16" i="3"/>
  <c r="F16" i="3"/>
  <c r="C12" i="3"/>
  <c r="D12" i="3"/>
  <c r="E12" i="3"/>
  <c r="F12" i="3"/>
  <c r="C55" i="2"/>
  <c r="D55" i="2"/>
  <c r="E55" i="2"/>
  <c r="F55" i="2"/>
  <c r="B55" i="2"/>
  <c r="C37" i="2"/>
  <c r="C43" i="2"/>
  <c r="F37" i="2"/>
  <c r="F43" i="2"/>
  <c r="B37" i="2"/>
  <c r="B43" i="2"/>
  <c r="E37" i="2"/>
  <c r="E43" i="2"/>
  <c r="D37" i="2"/>
  <c r="D43" i="2"/>
  <c r="C27" i="2"/>
  <c r="D27" i="2"/>
  <c r="E27" i="2"/>
  <c r="F27" i="2"/>
  <c r="B27" i="2"/>
  <c r="C19" i="2"/>
  <c r="D19" i="2"/>
  <c r="E19" i="2"/>
  <c r="F19" i="2"/>
  <c r="C67" i="2"/>
  <c r="D67" i="2"/>
  <c r="E69" i="2"/>
  <c r="B67" i="2"/>
  <c r="E60" i="2"/>
  <c r="E61" i="2"/>
  <c r="E62" i="2"/>
  <c r="E63" i="2"/>
  <c r="D60" i="2"/>
  <c r="D61" i="2"/>
  <c r="D62" i="2"/>
  <c r="D63" i="2"/>
  <c r="D64" i="2"/>
  <c r="D69" i="2"/>
  <c r="C69" i="2"/>
  <c r="G62" i="12"/>
  <c r="B50" i="12"/>
  <c r="B51" i="12"/>
  <c r="B59" i="12"/>
  <c r="B60" i="12"/>
  <c r="B35" i="12"/>
  <c r="B43" i="12"/>
  <c r="B44" i="12"/>
  <c r="B39" i="12"/>
  <c r="B40" i="12"/>
  <c r="B41" i="12"/>
  <c r="B42" i="12"/>
  <c r="B37" i="12"/>
  <c r="B38" i="12"/>
  <c r="B57" i="12"/>
  <c r="B58" i="12"/>
  <c r="B69" i="12"/>
  <c r="B52" i="10"/>
  <c r="B53" i="10"/>
  <c r="C39" i="10"/>
  <c r="C57" i="10"/>
  <c r="C37" i="10"/>
  <c r="C50" i="10"/>
  <c r="C41" i="10"/>
  <c r="C35" i="10"/>
  <c r="C43" i="10"/>
  <c r="E62" i="10"/>
  <c r="F64" i="2"/>
  <c r="E64" i="2"/>
  <c r="E30" i="5"/>
  <c r="E29" i="5"/>
  <c r="C30" i="5"/>
  <c r="I53" i="6"/>
  <c r="E101" i="5"/>
  <c r="E24" i="5"/>
  <c r="E32" i="5"/>
  <c r="C32" i="5"/>
  <c r="B12" i="3"/>
  <c r="B19" i="2"/>
  <c r="E10" i="5"/>
  <c r="D31" i="5"/>
  <c r="F31" i="5"/>
  <c r="H31" i="5"/>
  <c r="I18" i="6"/>
  <c r="M33" i="6"/>
  <c r="B46" i="4"/>
  <c r="F10" i="5"/>
  <c r="D10" i="5"/>
  <c r="C18" i="5"/>
  <c r="C20" i="5"/>
  <c r="C101" i="5"/>
  <c r="C24" i="5"/>
  <c r="D17" i="6"/>
  <c r="M60" i="6"/>
  <c r="C10" i="5"/>
  <c r="F30" i="5"/>
  <c r="F29" i="5"/>
  <c r="I12" i="5"/>
  <c r="G11" i="4"/>
  <c r="D30" i="5"/>
  <c r="B33" i="6"/>
  <c r="G22" i="4"/>
  <c r="I26" i="4"/>
  <c r="D29" i="5"/>
  <c r="G15" i="4"/>
  <c r="E24" i="12"/>
  <c r="B47" i="12"/>
  <c r="B46" i="12"/>
  <c r="C50" i="12"/>
  <c r="C35" i="12"/>
  <c r="C43" i="12"/>
  <c r="C39" i="12"/>
  <c r="C41" i="12"/>
  <c r="C37" i="12"/>
  <c r="C57" i="12"/>
  <c r="H62" i="12"/>
  <c r="C46" i="10"/>
  <c r="C47" i="10"/>
  <c r="F62" i="10"/>
  <c r="D41" i="10"/>
  <c r="D57" i="10"/>
  <c r="D37" i="10"/>
  <c r="D35" i="10"/>
  <c r="D39" i="10"/>
  <c r="E22" i="10"/>
  <c r="E61" i="10"/>
  <c r="D43" i="10"/>
  <c r="D50" i="10"/>
  <c r="B55" i="10"/>
  <c r="B64" i="10"/>
  <c r="B62" i="6"/>
  <c r="B41" i="6"/>
  <c r="B42" i="6"/>
  <c r="B50" i="6"/>
  <c r="B51" i="6"/>
  <c r="B57" i="6"/>
  <c r="B58" i="6"/>
  <c r="B59" i="6"/>
  <c r="B60" i="6"/>
  <c r="B39" i="6"/>
  <c r="B40" i="6"/>
  <c r="D51" i="6"/>
  <c r="B43" i="6"/>
  <c r="B44" i="6"/>
  <c r="B37" i="6"/>
  <c r="B38" i="6"/>
  <c r="M41" i="4"/>
  <c r="L41" i="4"/>
  <c r="G31" i="5"/>
  <c r="D10" i="6"/>
  <c r="M42" i="6"/>
  <c r="D13" i="6"/>
  <c r="M51" i="6"/>
  <c r="H32" i="5"/>
  <c r="G32" i="5"/>
  <c r="D8" i="6"/>
  <c r="M38" i="6"/>
  <c r="M45" i="4"/>
  <c r="L45" i="4"/>
  <c r="J53" i="6"/>
  <c r="D9" i="6"/>
  <c r="M40" i="6"/>
  <c r="D11" i="6"/>
  <c r="M44" i="6"/>
  <c r="H24" i="5"/>
  <c r="G24" i="5"/>
  <c r="D16" i="6"/>
  <c r="M58" i="6"/>
  <c r="C16" i="6"/>
  <c r="B16" i="6"/>
  <c r="N41" i="4"/>
  <c r="D7" i="6"/>
  <c r="M36" i="6"/>
  <c r="B18" i="5"/>
  <c r="C7" i="6"/>
  <c r="G29" i="5"/>
  <c r="H29" i="5"/>
  <c r="H10" i="5"/>
  <c r="G10" i="5"/>
  <c r="M47" i="4"/>
  <c r="D18" i="6"/>
  <c r="M62" i="6"/>
  <c r="C46" i="4"/>
  <c r="D46" i="4"/>
  <c r="E46" i="4"/>
  <c r="F46" i="4"/>
  <c r="G46" i="4"/>
  <c r="H46" i="4"/>
  <c r="I46" i="4"/>
  <c r="J46" i="4"/>
  <c r="K46" i="4"/>
  <c r="N47" i="4"/>
  <c r="G30" i="5"/>
  <c r="H30" i="5"/>
  <c r="C52" i="10"/>
  <c r="C55" i="10"/>
  <c r="C64" i="10"/>
  <c r="C65" i="10"/>
  <c r="C46" i="12"/>
  <c r="C52" i="12"/>
  <c r="C55" i="12"/>
  <c r="C64" i="12"/>
  <c r="C65" i="12"/>
  <c r="I62" i="12"/>
  <c r="B52" i="12"/>
  <c r="B55" i="12"/>
  <c r="B64" i="12"/>
  <c r="B53" i="12"/>
  <c r="D35" i="12"/>
  <c r="D43" i="12"/>
  <c r="D39" i="12"/>
  <c r="D37" i="12"/>
  <c r="D57" i="12"/>
  <c r="D50" i="12"/>
  <c r="D41" i="12"/>
  <c r="F24" i="12"/>
  <c r="E22" i="12"/>
  <c r="D46" i="10"/>
  <c r="D52" i="10"/>
  <c r="D55" i="10"/>
  <c r="D64" i="10"/>
  <c r="D65" i="10"/>
  <c r="C70" i="10"/>
  <c r="C69" i="10"/>
  <c r="E37" i="10"/>
  <c r="E35" i="10"/>
  <c r="E41" i="10"/>
  <c r="E57" i="10"/>
  <c r="E39" i="10"/>
  <c r="F22" i="10"/>
  <c r="E59" i="10"/>
  <c r="E43" i="10"/>
  <c r="E50" i="10"/>
  <c r="G62" i="10"/>
  <c r="D44" i="6"/>
  <c r="D38" i="6"/>
  <c r="D40" i="6"/>
  <c r="M36" i="4"/>
  <c r="M38" i="4"/>
  <c r="D57" i="6"/>
  <c r="K53" i="6"/>
  <c r="D42" i="6"/>
  <c r="L34" i="4"/>
  <c r="M34" i="4"/>
  <c r="B47" i="6"/>
  <c r="B46" i="6"/>
  <c r="L47" i="4"/>
  <c r="H18" i="5"/>
  <c r="G18" i="5"/>
  <c r="B20" i="5"/>
  <c r="D50" i="6"/>
  <c r="E51" i="6"/>
  <c r="C47" i="12"/>
  <c r="D47" i="10"/>
  <c r="E46" i="10"/>
  <c r="E52" i="10"/>
  <c r="E55" i="10"/>
  <c r="E64" i="10"/>
  <c r="E65" i="10"/>
  <c r="D46" i="12"/>
  <c r="D47" i="12"/>
  <c r="J62" i="12"/>
  <c r="C70" i="12"/>
  <c r="E43" i="12"/>
  <c r="E39" i="12"/>
  <c r="E57" i="12"/>
  <c r="E41" i="12"/>
  <c r="E37" i="12"/>
  <c r="E50" i="12"/>
  <c r="E59" i="12"/>
  <c r="E35" i="12"/>
  <c r="E61" i="12"/>
  <c r="G24" i="12"/>
  <c r="F22" i="12"/>
  <c r="F41" i="10"/>
  <c r="F35" i="10"/>
  <c r="F50" i="10"/>
  <c r="F57" i="10"/>
  <c r="F59" i="10"/>
  <c r="F39" i="10"/>
  <c r="G22" i="10"/>
  <c r="G61" i="10"/>
  <c r="F43" i="10"/>
  <c r="F37" i="10"/>
  <c r="E68" i="10"/>
  <c r="D70" i="10"/>
  <c r="D69" i="10"/>
  <c r="H62" i="10"/>
  <c r="F61" i="10"/>
  <c r="C47" i="6"/>
  <c r="C65" i="6"/>
  <c r="F51" i="6"/>
  <c r="D35" i="6"/>
  <c r="D37" i="6"/>
  <c r="E38" i="6"/>
  <c r="L38" i="4"/>
  <c r="B52" i="6"/>
  <c r="B55" i="6"/>
  <c r="B64" i="6"/>
  <c r="D39" i="6"/>
  <c r="E40" i="6"/>
  <c r="B53" i="6"/>
  <c r="E42" i="6"/>
  <c r="D41" i="6"/>
  <c r="D43" i="6"/>
  <c r="E44" i="6"/>
  <c r="N38" i="4"/>
  <c r="D14" i="6"/>
  <c r="M53" i="6"/>
  <c r="C14" i="6"/>
  <c r="L53" i="6"/>
  <c r="L36" i="4"/>
  <c r="N36" i="4"/>
  <c r="E47" i="10"/>
  <c r="D52" i="12"/>
  <c r="D55" i="12"/>
  <c r="D64" i="12"/>
  <c r="D65" i="12"/>
  <c r="F46" i="10"/>
  <c r="F47" i="10"/>
  <c r="E46" i="12"/>
  <c r="E47" i="12"/>
  <c r="D70" i="12"/>
  <c r="E68" i="12"/>
  <c r="D69" i="12"/>
  <c r="E50" i="6"/>
  <c r="E57" i="6"/>
  <c r="F57" i="12"/>
  <c r="F41" i="12"/>
  <c r="F37" i="12"/>
  <c r="F39" i="12"/>
  <c r="F59" i="12"/>
  <c r="F35" i="12"/>
  <c r="F43" i="12"/>
  <c r="F50" i="12"/>
  <c r="F61" i="12"/>
  <c r="D46" i="6"/>
  <c r="D47" i="6"/>
  <c r="H24" i="12"/>
  <c r="G22" i="12"/>
  <c r="K62" i="12"/>
  <c r="G35" i="10"/>
  <c r="G50" i="10"/>
  <c r="G59" i="10"/>
  <c r="G39" i="10"/>
  <c r="G37" i="10"/>
  <c r="H22" i="10"/>
  <c r="G43" i="10"/>
  <c r="G41" i="10"/>
  <c r="G57" i="10"/>
  <c r="I62" i="10"/>
  <c r="F68" i="10"/>
  <c r="E70" i="10"/>
  <c r="E69" i="10"/>
  <c r="D52" i="6"/>
  <c r="D55" i="6"/>
  <c r="D64" i="6"/>
  <c r="D65" i="6"/>
  <c r="E41" i="6"/>
  <c r="F42" i="6"/>
  <c r="E37" i="6"/>
  <c r="F38" i="6"/>
  <c r="E43" i="6"/>
  <c r="F44" i="6"/>
  <c r="E39" i="6"/>
  <c r="F40" i="6"/>
  <c r="E35" i="6"/>
  <c r="F57" i="6"/>
  <c r="G51" i="6"/>
  <c r="F50" i="6"/>
  <c r="C70" i="6"/>
  <c r="C69" i="6"/>
  <c r="F52" i="10"/>
  <c r="F55" i="10"/>
  <c r="F64" i="10"/>
  <c r="F65" i="10"/>
  <c r="E52" i="12"/>
  <c r="E55" i="12"/>
  <c r="E64" i="12"/>
  <c r="E65" i="12"/>
  <c r="F46" i="12"/>
  <c r="F47" i="12"/>
  <c r="E46" i="6"/>
  <c r="E47" i="6"/>
  <c r="L62" i="12"/>
  <c r="G57" i="12"/>
  <c r="G41" i="12"/>
  <c r="G37" i="12"/>
  <c r="G39" i="12"/>
  <c r="G43" i="12"/>
  <c r="G50" i="12"/>
  <c r="G59" i="12"/>
  <c r="G35" i="12"/>
  <c r="G61" i="12"/>
  <c r="E70" i="12"/>
  <c r="F68" i="12"/>
  <c r="E69" i="12"/>
  <c r="H22" i="12"/>
  <c r="I24" i="12"/>
  <c r="G46" i="10"/>
  <c r="G47" i="10"/>
  <c r="G68" i="10"/>
  <c r="F70" i="10"/>
  <c r="F69" i="10"/>
  <c r="H50" i="10"/>
  <c r="H43" i="10"/>
  <c r="H39" i="10"/>
  <c r="H59" i="10"/>
  <c r="H37" i="10"/>
  <c r="I22" i="10"/>
  <c r="H41" i="10"/>
  <c r="H57" i="10"/>
  <c r="H35" i="10"/>
  <c r="H61" i="10"/>
  <c r="J62" i="10"/>
  <c r="F41" i="6"/>
  <c r="G42" i="6"/>
  <c r="H51" i="6"/>
  <c r="F35" i="6"/>
  <c r="G57" i="6"/>
  <c r="G44" i="6"/>
  <c r="F43" i="6"/>
  <c r="D70" i="6"/>
  <c r="D69" i="6"/>
  <c r="G38" i="6"/>
  <c r="F37" i="6"/>
  <c r="F39" i="6"/>
  <c r="F46" i="6"/>
  <c r="G40" i="6"/>
  <c r="G52" i="10"/>
  <c r="G55" i="10"/>
  <c r="G64" i="10"/>
  <c r="G65" i="10"/>
  <c r="F52" i="12"/>
  <c r="F55" i="12"/>
  <c r="F64" i="12"/>
  <c r="F65" i="12"/>
  <c r="G46" i="12"/>
  <c r="G47" i="12"/>
  <c r="F70" i="12"/>
  <c r="G68" i="12"/>
  <c r="F69" i="12"/>
  <c r="E52" i="6"/>
  <c r="E55" i="6"/>
  <c r="E64" i="6"/>
  <c r="E65" i="6"/>
  <c r="J24" i="12"/>
  <c r="I22" i="12"/>
  <c r="H57" i="12"/>
  <c r="H41" i="12"/>
  <c r="H37" i="12"/>
  <c r="H50" i="12"/>
  <c r="H39" i="12"/>
  <c r="H35" i="12"/>
  <c r="H59" i="12"/>
  <c r="H43" i="12"/>
  <c r="H61" i="12"/>
  <c r="H46" i="10"/>
  <c r="H52" i="10"/>
  <c r="H55" i="10"/>
  <c r="H64" i="10"/>
  <c r="H65" i="10"/>
  <c r="K62" i="10"/>
  <c r="I43" i="10"/>
  <c r="I39" i="10"/>
  <c r="J22" i="10"/>
  <c r="J61" i="10"/>
  <c r="I59" i="10"/>
  <c r="I50" i="10"/>
  <c r="I41" i="10"/>
  <c r="I57" i="10"/>
  <c r="I37" i="10"/>
  <c r="I35" i="10"/>
  <c r="H68" i="10"/>
  <c r="G70" i="10"/>
  <c r="G69" i="10"/>
  <c r="I61" i="10"/>
  <c r="F47" i="6"/>
  <c r="F52" i="6"/>
  <c r="F55" i="6"/>
  <c r="F64" i="6"/>
  <c r="F65" i="6"/>
  <c r="H44" i="6"/>
  <c r="G43" i="6"/>
  <c r="H42" i="6"/>
  <c r="G41" i="6"/>
  <c r="G39" i="6"/>
  <c r="H40" i="6"/>
  <c r="G37" i="6"/>
  <c r="H38" i="6"/>
  <c r="G35" i="6"/>
  <c r="G46" i="6"/>
  <c r="H57" i="6"/>
  <c r="E70" i="6"/>
  <c r="E69" i="6"/>
  <c r="G50" i="6"/>
  <c r="I51" i="6"/>
  <c r="H50" i="6"/>
  <c r="H47" i="10"/>
  <c r="G52" i="12"/>
  <c r="G55" i="12"/>
  <c r="G64" i="12"/>
  <c r="G65" i="12"/>
  <c r="H46" i="12"/>
  <c r="H47" i="12"/>
  <c r="H68" i="12"/>
  <c r="G70" i="12"/>
  <c r="G69" i="12"/>
  <c r="I41" i="12"/>
  <c r="I37" i="12"/>
  <c r="I50" i="12"/>
  <c r="I59" i="12"/>
  <c r="I35" i="12"/>
  <c r="I39" i="12"/>
  <c r="I57" i="12"/>
  <c r="I43" i="12"/>
  <c r="I61" i="12"/>
  <c r="J22" i="12"/>
  <c r="K24" i="12"/>
  <c r="I46" i="10"/>
  <c r="I47" i="10"/>
  <c r="H70" i="10"/>
  <c r="I68" i="10"/>
  <c r="H69" i="10"/>
  <c r="L62" i="10"/>
  <c r="J43" i="10"/>
  <c r="J39" i="10"/>
  <c r="K22" i="10"/>
  <c r="J59" i="10"/>
  <c r="J41" i="10"/>
  <c r="J50" i="10"/>
  <c r="J35" i="10"/>
  <c r="J57" i="10"/>
  <c r="J37" i="10"/>
  <c r="G47" i="6"/>
  <c r="G52" i="6"/>
  <c r="G55" i="6"/>
  <c r="G64" i="6"/>
  <c r="G65" i="6"/>
  <c r="H43" i="6"/>
  <c r="I44" i="6"/>
  <c r="I40" i="6"/>
  <c r="H39" i="6"/>
  <c r="F70" i="6"/>
  <c r="F69" i="6"/>
  <c r="I42" i="6"/>
  <c r="H41" i="6"/>
  <c r="J51" i="6"/>
  <c r="H35" i="6"/>
  <c r="H37" i="6"/>
  <c r="H46" i="6"/>
  <c r="I38" i="6"/>
  <c r="H52" i="12"/>
  <c r="H55" i="12"/>
  <c r="H64" i="12"/>
  <c r="H65" i="12"/>
  <c r="I46" i="12"/>
  <c r="I52" i="12"/>
  <c r="I55" i="12"/>
  <c r="I64" i="12"/>
  <c r="I65" i="12"/>
  <c r="I52" i="10"/>
  <c r="I55" i="10"/>
  <c r="I64" i="10"/>
  <c r="I65" i="10"/>
  <c r="I50" i="6"/>
  <c r="I57" i="6"/>
  <c r="K22" i="12"/>
  <c r="L24" i="12"/>
  <c r="L22" i="12"/>
  <c r="J50" i="12"/>
  <c r="J59" i="12"/>
  <c r="J35" i="12"/>
  <c r="J43" i="12"/>
  <c r="J39" i="12"/>
  <c r="J37" i="12"/>
  <c r="J57" i="12"/>
  <c r="J41" i="12"/>
  <c r="J61" i="12"/>
  <c r="I68" i="12"/>
  <c r="H70" i="12"/>
  <c r="H69" i="12"/>
  <c r="J46" i="10"/>
  <c r="J47" i="10"/>
  <c r="K57" i="10"/>
  <c r="L22" i="10"/>
  <c r="K59" i="10"/>
  <c r="K37" i="10"/>
  <c r="K39" i="10"/>
  <c r="K35" i="10"/>
  <c r="K43" i="10"/>
  <c r="K50" i="10"/>
  <c r="K41" i="10"/>
  <c r="K61" i="10"/>
  <c r="I70" i="10"/>
  <c r="J68" i="10"/>
  <c r="I69" i="10"/>
  <c r="I39" i="6"/>
  <c r="J40" i="6"/>
  <c r="K51" i="6"/>
  <c r="G70" i="6"/>
  <c r="G69" i="6"/>
  <c r="I43" i="6"/>
  <c r="J44" i="6"/>
  <c r="J38" i="6"/>
  <c r="I37" i="6"/>
  <c r="H47" i="6"/>
  <c r="H52" i="6"/>
  <c r="H55" i="6"/>
  <c r="H64" i="6"/>
  <c r="H65" i="6"/>
  <c r="I35" i="6"/>
  <c r="J57" i="6"/>
  <c r="J42" i="6"/>
  <c r="I41" i="6"/>
  <c r="I47" i="12"/>
  <c r="J52" i="10"/>
  <c r="J55" i="10"/>
  <c r="J64" i="10"/>
  <c r="J65" i="10"/>
  <c r="J46" i="12"/>
  <c r="J52" i="12"/>
  <c r="J55" i="12"/>
  <c r="J64" i="12"/>
  <c r="J65" i="12"/>
  <c r="J68" i="12"/>
  <c r="I70" i="12"/>
  <c r="I69" i="12"/>
  <c r="I46" i="6"/>
  <c r="I47" i="6"/>
  <c r="K50" i="12"/>
  <c r="K59" i="12"/>
  <c r="K35" i="12"/>
  <c r="K43" i="12"/>
  <c r="K39" i="12"/>
  <c r="K57" i="12"/>
  <c r="K41" i="12"/>
  <c r="K37" i="12"/>
  <c r="K61" i="12"/>
  <c r="L59" i="12"/>
  <c r="L35" i="12"/>
  <c r="L43" i="12"/>
  <c r="L39" i="12"/>
  <c r="L57" i="12"/>
  <c r="L41" i="12"/>
  <c r="L50" i="12"/>
  <c r="L37" i="12"/>
  <c r="L61" i="12"/>
  <c r="K46" i="10"/>
  <c r="K47" i="10"/>
  <c r="L59" i="10"/>
  <c r="L57" i="10"/>
  <c r="L37" i="10"/>
  <c r="L41" i="10"/>
  <c r="L43" i="10"/>
  <c r="L50" i="10"/>
  <c r="L35" i="10"/>
  <c r="L39" i="10"/>
  <c r="L61" i="10"/>
  <c r="J70" i="10"/>
  <c r="K68" i="10"/>
  <c r="J69" i="10"/>
  <c r="K38" i="6"/>
  <c r="J37" i="6"/>
  <c r="J41" i="6"/>
  <c r="K42" i="6"/>
  <c r="K44" i="6"/>
  <c r="J43" i="6"/>
  <c r="J35" i="6"/>
  <c r="K57" i="6"/>
  <c r="J50" i="6"/>
  <c r="H70" i="6"/>
  <c r="H69" i="6"/>
  <c r="J39" i="6"/>
  <c r="K40" i="6"/>
  <c r="J47" i="12"/>
  <c r="L46" i="10"/>
  <c r="L47" i="10"/>
  <c r="K52" i="10"/>
  <c r="K55" i="10"/>
  <c r="K64" i="10"/>
  <c r="K65" i="10"/>
  <c r="K46" i="12"/>
  <c r="K52" i="12"/>
  <c r="K55" i="12"/>
  <c r="K64" i="12"/>
  <c r="K65" i="12"/>
  <c r="L46" i="12"/>
  <c r="L52" i="12"/>
  <c r="L55" i="12"/>
  <c r="L64" i="12"/>
  <c r="L65" i="12"/>
  <c r="K68" i="12"/>
  <c r="J70" i="12"/>
  <c r="J69" i="12"/>
  <c r="J46" i="6"/>
  <c r="I52" i="6"/>
  <c r="I55" i="6"/>
  <c r="I64" i="6"/>
  <c r="I65" i="6"/>
  <c r="K70" i="10"/>
  <c r="L68" i="10"/>
  <c r="K69" i="10"/>
  <c r="J47" i="6"/>
  <c r="J52" i="6"/>
  <c r="J55" i="6"/>
  <c r="J64" i="6"/>
  <c r="J65" i="6"/>
  <c r="I70" i="6"/>
  <c r="I69" i="6"/>
  <c r="K35" i="6"/>
  <c r="L57" i="6"/>
  <c r="K50" i="6"/>
  <c r="K37" i="6"/>
  <c r="L38" i="6"/>
  <c r="L40" i="6"/>
  <c r="K39" i="6"/>
  <c r="K43" i="6"/>
  <c r="L44" i="6"/>
  <c r="N45" i="4"/>
  <c r="K41" i="6"/>
  <c r="L42" i="6"/>
  <c r="L52" i="10"/>
  <c r="L55" i="10"/>
  <c r="L64" i="10"/>
  <c r="L65" i="10"/>
  <c r="B72" i="10"/>
  <c r="B74" i="10"/>
  <c r="B77" i="10"/>
  <c r="J3" i="10"/>
  <c r="J4" i="10"/>
  <c r="K47" i="12"/>
  <c r="L47" i="12"/>
  <c r="K46" i="6"/>
  <c r="K70" i="12"/>
  <c r="L68" i="12"/>
  <c r="K69" i="12"/>
  <c r="L41" i="6"/>
  <c r="B72" i="12"/>
  <c r="B74" i="12"/>
  <c r="B77" i="12"/>
  <c r="J3" i="12"/>
  <c r="J4" i="12"/>
  <c r="L43" i="6"/>
  <c r="L35" i="6"/>
  <c r="L37" i="6"/>
  <c r="L39" i="6"/>
  <c r="L46" i="6"/>
  <c r="L70" i="10"/>
  <c r="L69" i="10"/>
  <c r="K47" i="6"/>
  <c r="K52" i="6"/>
  <c r="K55" i="6"/>
  <c r="K64" i="6"/>
  <c r="K65" i="6"/>
  <c r="N34" i="4"/>
  <c r="J70" i="6"/>
  <c r="J69" i="6"/>
  <c r="L50" i="6"/>
  <c r="M65" i="12"/>
  <c r="L70" i="12"/>
  <c r="L69" i="12"/>
  <c r="M65" i="10"/>
  <c r="H10" i="10"/>
  <c r="G10" i="10"/>
  <c r="I10" i="10"/>
  <c r="H11" i="10"/>
  <c r="I11" i="10"/>
  <c r="G11" i="10"/>
  <c r="K70" i="6"/>
  <c r="K69" i="6"/>
  <c r="L47" i="6"/>
  <c r="L52" i="6"/>
  <c r="L55" i="6"/>
  <c r="L64" i="6"/>
  <c r="L65" i="6"/>
  <c r="G10" i="12"/>
  <c r="H10" i="12"/>
  <c r="I10" i="12"/>
  <c r="H11" i="12"/>
  <c r="G11" i="12"/>
  <c r="I11" i="12"/>
  <c r="L50" i="4"/>
  <c r="B72" i="6"/>
  <c r="B74" i="6"/>
  <c r="B77" i="6"/>
  <c r="J3" i="6"/>
  <c r="J4" i="6"/>
  <c r="M65" i="6"/>
  <c r="I10" i="6"/>
  <c r="H10" i="6"/>
  <c r="G10" i="6"/>
  <c r="I11" i="6"/>
  <c r="H11" i="6"/>
  <c r="G11" i="6"/>
</calcChain>
</file>

<file path=xl/comments1.xml><?xml version="1.0" encoding="utf-8"?>
<comments xmlns="http://schemas.openxmlformats.org/spreadsheetml/2006/main">
  <authors>
    <author>Charles Angus Bushnell</author>
  </authors>
  <commentList>
    <comment ref="B9" authorId="0">
      <text>
        <r>
          <rPr>
            <b/>
            <sz val="9"/>
            <color indexed="81"/>
            <rFont val="Calibri"/>
            <family val="2"/>
          </rPr>
          <t>Charles Angus Bushnell:</t>
        </r>
        <r>
          <rPr>
            <sz val="9"/>
            <color indexed="81"/>
            <rFont val="Calibri"/>
            <family val="2"/>
          </rPr>
          <t xml:space="preserve">
7680 of restricted cash and cash equivalents.</t>
        </r>
      </text>
    </comment>
    <comment ref="A46" authorId="0">
      <text>
        <r>
          <rPr>
            <b/>
            <sz val="9"/>
            <color indexed="81"/>
            <rFont val="Calibri"/>
            <family val="2"/>
          </rPr>
          <t>Charles Angus Bushnell:</t>
        </r>
        <r>
          <rPr>
            <sz val="9"/>
            <color indexed="81"/>
            <rFont val="Calibri"/>
            <family val="2"/>
          </rPr>
          <t xml:space="preserve">
$.01 par value, 800,000,000 shares authorized; 259,029,033 and 258,999,033 shares issued and outstanding at year-end 2013 and 2012, respectively</t>
        </r>
      </text>
    </comment>
  </commentList>
</comments>
</file>

<file path=xl/comments2.xml><?xml version="1.0" encoding="utf-8"?>
<comments xmlns="http://schemas.openxmlformats.org/spreadsheetml/2006/main">
  <authors>
    <author>Charles Angus Bushnell</author>
  </authors>
  <commentList>
    <comment ref="B7" authorId="0">
      <text>
        <r>
          <rPr>
            <b/>
            <sz val="9"/>
            <color indexed="81"/>
            <rFont val="Calibri"/>
            <family val="2"/>
          </rPr>
          <t>Charles Angus Bushnell:</t>
        </r>
        <r>
          <rPr>
            <sz val="9"/>
            <color indexed="81"/>
            <rFont val="Calibri"/>
            <family val="2"/>
          </rPr>
          <t xml:space="preserve">
Consistently declining
</t>
        </r>
      </text>
    </comment>
    <comment ref="B13" authorId="0">
      <text>
        <r>
          <rPr>
            <b/>
            <sz val="9"/>
            <color indexed="81"/>
            <rFont val="Calibri"/>
            <family val="2"/>
          </rPr>
          <t>Charles Angus Bushnell:</t>
        </r>
        <r>
          <rPr>
            <sz val="9"/>
            <color indexed="81"/>
            <rFont val="Calibri"/>
            <family val="2"/>
          </rPr>
          <t xml:space="preserve">
This has decreased in each of last 5 years...
</t>
        </r>
      </text>
    </comment>
    <comment ref="B14" authorId="0">
      <text>
        <r>
          <rPr>
            <b/>
            <sz val="9"/>
            <color indexed="81"/>
            <rFont val="Calibri"/>
            <family val="2"/>
          </rPr>
          <t>Charles Angus Bushnell:</t>
        </r>
        <r>
          <rPr>
            <sz val="9"/>
            <color indexed="81"/>
            <rFont val="Calibri"/>
            <family val="2"/>
          </rPr>
          <t xml:space="preserve">
Look at last two years...
</t>
        </r>
      </text>
    </comment>
    <comment ref="G36" authorId="0">
      <text>
        <r>
          <rPr>
            <b/>
            <sz val="9"/>
            <color indexed="81"/>
            <rFont val="Calibri"/>
            <family val="2"/>
          </rPr>
          <t>Charles Angus Bushnell:</t>
        </r>
        <r>
          <rPr>
            <sz val="9"/>
            <color indexed="81"/>
            <rFont val="Calibri"/>
            <family val="2"/>
          </rPr>
          <t xml:space="preserve">
This could go back up in LR because of crops
</t>
        </r>
      </text>
    </comment>
  </commentList>
</comments>
</file>

<file path=xl/comments3.xml><?xml version="1.0" encoding="utf-8"?>
<comments xmlns="http://schemas.openxmlformats.org/spreadsheetml/2006/main">
  <authors>
    <author>Charles Angus Bushnell</author>
  </authors>
  <commentList>
    <comment ref="B7" authorId="0">
      <text>
        <r>
          <rPr>
            <b/>
            <sz val="9"/>
            <color indexed="81"/>
            <rFont val="Calibri"/>
            <family val="2"/>
          </rPr>
          <t>Charles Angus Bushnell:</t>
        </r>
        <r>
          <rPr>
            <sz val="9"/>
            <color indexed="81"/>
            <rFont val="Calibri"/>
            <family val="2"/>
          </rPr>
          <t xml:space="preserve">
Consistantley declining
</t>
        </r>
      </text>
    </comment>
    <comment ref="B13" authorId="0">
      <text>
        <r>
          <rPr>
            <b/>
            <sz val="9"/>
            <color indexed="81"/>
            <rFont val="Calibri"/>
            <family val="2"/>
          </rPr>
          <t>Charles Angus Bushnell:</t>
        </r>
        <r>
          <rPr>
            <sz val="9"/>
            <color indexed="81"/>
            <rFont val="Calibri"/>
            <family val="2"/>
          </rPr>
          <t xml:space="preserve">
This has decreased in each of last 5 years...
</t>
        </r>
      </text>
    </comment>
    <comment ref="B14" authorId="0">
      <text>
        <r>
          <rPr>
            <b/>
            <sz val="9"/>
            <color indexed="81"/>
            <rFont val="Calibri"/>
            <family val="2"/>
          </rPr>
          <t>Charles Angus Bushnell:</t>
        </r>
        <r>
          <rPr>
            <sz val="9"/>
            <color indexed="81"/>
            <rFont val="Calibri"/>
            <family val="2"/>
          </rPr>
          <t xml:space="preserve">
Look at last two years...
</t>
        </r>
      </text>
    </comment>
    <comment ref="G36" authorId="0">
      <text>
        <r>
          <rPr>
            <b/>
            <sz val="9"/>
            <color indexed="81"/>
            <rFont val="Calibri"/>
            <family val="2"/>
          </rPr>
          <t>Charles Angus Bushnell:</t>
        </r>
        <r>
          <rPr>
            <sz val="9"/>
            <color indexed="81"/>
            <rFont val="Calibri"/>
            <family val="2"/>
          </rPr>
          <t xml:space="preserve">
This could go back up in LR because of crops
</t>
        </r>
      </text>
    </comment>
  </commentList>
</comments>
</file>

<file path=xl/comments4.xml><?xml version="1.0" encoding="utf-8"?>
<comments xmlns="http://schemas.openxmlformats.org/spreadsheetml/2006/main">
  <authors>
    <author>Charles Angus Bushnell</author>
  </authors>
  <commentList>
    <comment ref="B7" authorId="0">
      <text>
        <r>
          <rPr>
            <b/>
            <sz val="9"/>
            <color indexed="81"/>
            <rFont val="Calibri"/>
            <family val="2"/>
          </rPr>
          <t>Charles Angus Bushnell:</t>
        </r>
        <r>
          <rPr>
            <sz val="9"/>
            <color indexed="81"/>
            <rFont val="Calibri"/>
            <family val="2"/>
          </rPr>
          <t xml:space="preserve">
Consistantley declining
</t>
        </r>
      </text>
    </comment>
    <comment ref="B13" authorId="0">
      <text>
        <r>
          <rPr>
            <b/>
            <sz val="9"/>
            <color indexed="81"/>
            <rFont val="Calibri"/>
            <family val="2"/>
          </rPr>
          <t>Charles Angus Bushnell:</t>
        </r>
        <r>
          <rPr>
            <sz val="9"/>
            <color indexed="81"/>
            <rFont val="Calibri"/>
            <family val="2"/>
          </rPr>
          <t xml:space="preserve">
This has decreased in each of last 5 years...
</t>
        </r>
      </text>
    </comment>
    <comment ref="B14" authorId="0">
      <text>
        <r>
          <rPr>
            <b/>
            <sz val="9"/>
            <color indexed="81"/>
            <rFont val="Calibri"/>
            <family val="2"/>
          </rPr>
          <t>Charles Angus Bushnell:</t>
        </r>
        <r>
          <rPr>
            <sz val="9"/>
            <color indexed="81"/>
            <rFont val="Calibri"/>
            <family val="2"/>
          </rPr>
          <t xml:space="preserve">
Look at last two years...
</t>
        </r>
      </text>
    </comment>
    <comment ref="G36" authorId="0">
      <text>
        <r>
          <rPr>
            <b/>
            <sz val="9"/>
            <color indexed="81"/>
            <rFont val="Calibri"/>
            <family val="2"/>
          </rPr>
          <t>Charles Angus Bushnell:</t>
        </r>
        <r>
          <rPr>
            <sz val="9"/>
            <color indexed="81"/>
            <rFont val="Calibri"/>
            <family val="2"/>
          </rPr>
          <t xml:space="preserve">
This could go back up in LR because of crops
</t>
        </r>
      </text>
    </comment>
  </commentList>
</comments>
</file>

<file path=xl/sharedStrings.xml><?xml version="1.0" encoding="utf-8"?>
<sst xmlns="http://schemas.openxmlformats.org/spreadsheetml/2006/main" count="836" uniqueCount="342">
  <si>
    <t>Cover Page</t>
  </si>
  <si>
    <t xml:space="preserve">By Charles Bushnell </t>
  </si>
  <si>
    <t>Company Name</t>
  </si>
  <si>
    <t>Date</t>
  </si>
  <si>
    <t>Current Price</t>
  </si>
  <si>
    <t>52 week high (date)</t>
  </si>
  <si>
    <t>52 week low (date)</t>
  </si>
  <si>
    <t>Market Cap</t>
  </si>
  <si>
    <t>Enterprise Value</t>
  </si>
  <si>
    <t>Total Debt</t>
  </si>
  <si>
    <t>Cash</t>
  </si>
  <si>
    <t>Net Debt/Enterprise Value</t>
  </si>
  <si>
    <t>Dividend</t>
  </si>
  <si>
    <t>Diluted Shares Outstanding</t>
  </si>
  <si>
    <t>Current P/E</t>
  </si>
  <si>
    <t>2017 P/E (EPS)</t>
  </si>
  <si>
    <t>2016 P/E (EPS)</t>
  </si>
  <si>
    <t>2015 EPS</t>
  </si>
  <si>
    <t>2014 EPS</t>
  </si>
  <si>
    <t>NASDAQ: PPC</t>
  </si>
  <si>
    <t>Pilgrim's Pride Corp.</t>
  </si>
  <si>
    <t>Value Drivers</t>
  </si>
  <si>
    <t>Revenue Growth</t>
  </si>
  <si>
    <t>Cash and cash equivalents</t>
  </si>
  <si>
    <t>Investment in available-for-sale securities</t>
  </si>
  <si>
    <t>Trade accounts and other receivables, less allowance for doubtful accounts</t>
  </si>
  <si>
    <t>Account receivable from JBS USA, LLC</t>
  </si>
  <si>
    <t>Inventories</t>
  </si>
  <si>
    <t>Income taxes receivable</t>
  </si>
  <si>
    <t>Current deferred tax assets</t>
  </si>
  <si>
    <t>Prepaid expenses and other current assets</t>
  </si>
  <si>
    <t>Assets held for sale</t>
  </si>
  <si>
    <t>Total current assets</t>
  </si>
  <si>
    <t>Deferred tax assets</t>
  </si>
  <si>
    <t>Other long-lived assets</t>
  </si>
  <si>
    <t>Identified intangible assets, net</t>
  </si>
  <si>
    <t>Property, plant and equipment, net</t>
  </si>
  <si>
    <t>Total assets</t>
  </si>
  <si>
    <t>Current maturities of long-term debt</t>
  </si>
  <si>
    <t>Accounts payable</t>
  </si>
  <si>
    <t>Account payable to JBS USA, LLC</t>
  </si>
  <si>
    <t>Accrued expenses</t>
  </si>
  <si>
    <t>Income taxes payable</t>
  </si>
  <si>
    <t>Current deferred tax liabilities</t>
  </si>
  <si>
    <t>Total current liabilities</t>
  </si>
  <si>
    <t>Long-term debt, less current maturities</t>
  </si>
  <si>
    <t>Notes Payable to JBS USA Holdings, Inc.</t>
  </si>
  <si>
    <t>Deferred tax liabilities</t>
  </si>
  <si>
    <t>Other long-term liabilities</t>
  </si>
  <si>
    <t>Total liabilities</t>
  </si>
  <si>
    <t>Preferred stock, $.01 par value, 50,000,000 shares authorized; no shares issued</t>
  </si>
  <si>
    <t>Additional paid-in capital</t>
  </si>
  <si>
    <t>Accumulated other comprehensive loss</t>
  </si>
  <si>
    <t>Total Pilgrims Pride Corporation stockholders' equity</t>
  </si>
  <si>
    <t>Noncontrolling interest</t>
  </si>
  <si>
    <t>Total stockholders' equity</t>
  </si>
  <si>
    <t>Total liabilities and stockholders' equity</t>
  </si>
  <si>
    <t>Current Assets:</t>
  </si>
  <si>
    <t>Year Ended</t>
  </si>
  <si>
    <t>Dec. 25, 2011</t>
  </si>
  <si>
    <t>Dec. 30, 2012</t>
  </si>
  <si>
    <t>'</t>
  </si>
  <si>
    <t>'  </t>
  </si>
  <si>
    <t>Dec. 29, 2013</t>
  </si>
  <si>
    <t>Dec. 28, 2014</t>
  </si>
  <si>
    <t>Retained earnings</t>
  </si>
  <si>
    <t>Dec. 27, 2015</t>
  </si>
  <si>
    <t>Goodwill</t>
  </si>
  <si>
    <t>Treasury stock, at cost, 4,861,859 shares at year-end 2015</t>
  </si>
  <si>
    <t>Notes Payable to Banks</t>
  </si>
  <si>
    <t>Notes</t>
  </si>
  <si>
    <t>Current Liabilities</t>
  </si>
  <si>
    <t>Current Liabilities:</t>
  </si>
  <si>
    <t>Stockholders Equity:</t>
  </si>
  <si>
    <t xml:space="preserve">Common stock </t>
  </si>
  <si>
    <t>Working Capital Calculation</t>
  </si>
  <si>
    <t>Current Assets</t>
  </si>
  <si>
    <t>Cash and Cash Equivalents</t>
  </si>
  <si>
    <t xml:space="preserve">Working Capital </t>
  </si>
  <si>
    <t>Change in Working Capital</t>
  </si>
  <si>
    <t>Cap Ex Calculation</t>
  </si>
  <si>
    <t>Long Term Assets</t>
  </si>
  <si>
    <t>D&amp;A</t>
  </si>
  <si>
    <t>CAPEX</t>
  </si>
  <si>
    <t>Equality Check</t>
  </si>
  <si>
    <t>Net sales</t>
  </si>
  <si>
    <t>Cost of sales</t>
  </si>
  <si>
    <t>Gross profit</t>
  </si>
  <si>
    <t>Selling, general and administrative expense</t>
  </si>
  <si>
    <t>Administrative restructuring charges</t>
  </si>
  <si>
    <t>Operating income</t>
  </si>
  <si>
    <t>Interest expense, net of capitalized interest</t>
  </si>
  <si>
    <t>Interest income</t>
  </si>
  <si>
    <t>Foreign currency transaction losses</t>
  </si>
  <si>
    <t>Miscellaneous, net</t>
  </si>
  <si>
    <t>Income before income taxes</t>
  </si>
  <si>
    <t>Income tax expense</t>
  </si>
  <si>
    <t>Net income</t>
  </si>
  <si>
    <t>Less: Net income (loss) attributable to noncontrolling interest</t>
  </si>
  <si>
    <t>Net income attributable to Pilgrim’s Pride Corporation</t>
  </si>
  <si>
    <t>Weighted average shares of common stock outstanding:</t>
  </si>
  <si>
    <t>Basic (in shares)</t>
  </si>
  <si>
    <t>Effect of dilutive common stock equivalents (in shares)</t>
  </si>
  <si>
    <t>Diluted (in shares)</t>
  </si>
  <si>
    <t>Net income attributable to Pilgrim's Pride Corporation per share of common stock outstanding:</t>
  </si>
  <si>
    <t>Basic (in dollars per share)</t>
  </si>
  <si>
    <t>Diluted (in dollars per share)</t>
  </si>
  <si>
    <t>12 Months Ended</t>
  </si>
  <si>
    <t>Consolidated Statement of Earnings</t>
  </si>
  <si>
    <t>Net Sales</t>
  </si>
  <si>
    <t>Net Revenue growth rate</t>
  </si>
  <si>
    <t>Cost Structure (as % of sales)</t>
  </si>
  <si>
    <t>Cost of Sales(Net D&amp;A)</t>
  </si>
  <si>
    <t>SG&amp;A</t>
  </si>
  <si>
    <t>EBITDA (as % of sales)</t>
  </si>
  <si>
    <t>interest expense</t>
  </si>
  <si>
    <t>Provisions for income taxes (as % of EBITDA)</t>
  </si>
  <si>
    <t>Cash Flow Drivers (as % of total revenue)</t>
  </si>
  <si>
    <t>Change in working capital</t>
  </si>
  <si>
    <t>Capital expenditures</t>
  </si>
  <si>
    <t>Depreciation and amortization</t>
  </si>
  <si>
    <t>LTAT</t>
  </si>
  <si>
    <t>UL</t>
  </si>
  <si>
    <t>D&amp;A from statement of cash flows</t>
  </si>
  <si>
    <t>Balance Sheet:</t>
  </si>
  <si>
    <t>Income Statement:</t>
  </si>
  <si>
    <t>Average</t>
  </si>
  <si>
    <t>STDEV</t>
  </si>
  <si>
    <t>Adminitrative Restructuring Charges</t>
  </si>
  <si>
    <t xml:space="preserve">Note the deffered tax assets in here…. </t>
  </si>
  <si>
    <t>Cap Ex Calculation Excluding Deffered Tax Assets and Goodwill</t>
  </si>
  <si>
    <t>Capital expenditures excluding deffered tax assets and goodwill</t>
  </si>
  <si>
    <t>LTAT excluding deffered tax assets and goodwill</t>
  </si>
  <si>
    <t>UL excluding deffered tax assets and goodwill</t>
  </si>
  <si>
    <t>Notice that the STDEV went down for UL and LTAT when we excluded deffered tax assets and goodwill….</t>
  </si>
  <si>
    <t>U.S. chicken:</t>
  </si>
  <si>
    <t>       Prepared chicken</t>
  </si>
  <si>
    <t>       Fresh chicken</t>
  </si>
  <si>
    <t>       Export and other chicken by-products</t>
  </si>
  <si>
    <t>              Total U.S. chicken</t>
  </si>
  <si>
    <t>              Mexico chicken</t>
  </si>
  <si>
    <t>                     Total chicken</t>
  </si>
  <si>
    <t>Other products:</t>
  </si>
  <si>
    <t>       U.S.</t>
  </si>
  <si>
    <t>       Mexico</t>
  </si>
  <si>
    <t>              Total other products</t>
  </si>
  <si>
    <t>                            Total net sales</t>
  </si>
  <si>
    <t>For the Period</t>
  </si>
  <si>
    <t>Revenues by Segment</t>
  </si>
  <si>
    <t>     2011</t>
  </si>
  <si>
    <t>Balance Sheet (In Thousands of $)</t>
  </si>
  <si>
    <t>Income Statement (In Thousands of $)</t>
  </si>
  <si>
    <t>Revenue Growth (In thousands of $)</t>
  </si>
  <si>
    <t>CAGR</t>
  </si>
  <si>
    <t>Growth</t>
  </si>
  <si>
    <t xml:space="preserve">           </t>
  </si>
  <si>
    <t>Projected Revenue Growth</t>
  </si>
  <si>
    <t>HG_DCF (In Thousand of $)</t>
  </si>
  <si>
    <t>Adjustable Margins</t>
  </si>
  <si>
    <t>Assumed</t>
  </si>
  <si>
    <t>Cost of Sales (Net D&amp;A)</t>
  </si>
  <si>
    <t>Taxes and Interest</t>
  </si>
  <si>
    <t>Interest Expense</t>
  </si>
  <si>
    <t>Provisions for Taxes (% of EBITDA)</t>
  </si>
  <si>
    <t>Cash Flow Drivers</t>
  </si>
  <si>
    <t>Disocunt Rate</t>
  </si>
  <si>
    <t>Residual Growth Rate</t>
  </si>
  <si>
    <t>FCF/share</t>
  </si>
  <si>
    <t>% Gain/Loss</t>
  </si>
  <si>
    <t>Avg</t>
  </si>
  <si>
    <t>Min</t>
  </si>
  <si>
    <t>Max</t>
  </si>
  <si>
    <t>Revenue Growth Rates</t>
  </si>
  <si>
    <t>Prepared Chicken</t>
  </si>
  <si>
    <t>Fresh Chicken</t>
  </si>
  <si>
    <t>Exports</t>
  </si>
  <si>
    <t>Mexico Chicken</t>
  </si>
  <si>
    <t>Total Other Products</t>
  </si>
  <si>
    <t>Period</t>
  </si>
  <si>
    <t>Fiscal Year</t>
  </si>
  <si>
    <t>Revenue (Total)</t>
  </si>
  <si>
    <t>Cost Structure</t>
  </si>
  <si>
    <t>Margin on Revenue</t>
  </si>
  <si>
    <t>EBITDA</t>
  </si>
  <si>
    <t>Provisions for Taxes</t>
  </si>
  <si>
    <t>Margins on EBITDA</t>
  </si>
  <si>
    <t>NOPAIT</t>
  </si>
  <si>
    <t>Free Cash Flow</t>
  </si>
  <si>
    <t>% in TV</t>
  </si>
  <si>
    <t>Discounted FCF</t>
  </si>
  <si>
    <t>Net Long Term Assets</t>
  </si>
  <si>
    <t>Useful Life</t>
  </si>
  <si>
    <t>Sum of DCF</t>
  </si>
  <si>
    <t>Total Equity Value</t>
  </si>
  <si>
    <t>Number of dilluted shares outstanding</t>
  </si>
  <si>
    <t>Estimated FCF/Share</t>
  </si>
  <si>
    <t>Revenue Growth Basic</t>
  </si>
  <si>
    <t>Revenue Choice:</t>
  </si>
  <si>
    <t>Choose 1 for segmented and 2 for overall averages…</t>
  </si>
  <si>
    <t>This will be important.  They are emphasizing this market and exports.</t>
  </si>
  <si>
    <t>They bought Tyson Mexico in 2015….</t>
  </si>
  <si>
    <t xml:space="preserve">Since the end of 2011, we have also reduced our net debt from over $1.4 billion to $575 million at the end of 2015. </t>
  </si>
  <si>
    <t>Tyson Mexico Acquisistion added $249.1 million to cost of sales --&gt; this is 3% of total sales….</t>
  </si>
  <si>
    <t>They expect a future efefctive tax rate similar to 2015</t>
  </si>
  <si>
    <t>NOTES</t>
  </si>
  <si>
    <t xml:space="preserve">        * March 11, 2015 sale of $500 million of 5.75% senior notes</t>
  </si>
  <si>
    <t>Huge jump in cash in 2013 (Net income was much more, and they don’t pay dividends, so maybe this contributed….)</t>
  </si>
  <si>
    <t>Indeed, cash provided by operating activities went from $200M to around $900M due to a decrease in inventroies and increased net income….</t>
  </si>
  <si>
    <t>March 29,2016</t>
  </si>
  <si>
    <t>27.35 (05/26/15)</t>
  </si>
  <si>
    <t>17.39 (10/29/15)</t>
  </si>
  <si>
    <t>6.253 B</t>
  </si>
  <si>
    <t>6.830 B</t>
  </si>
  <si>
    <t>1.014 B</t>
  </si>
  <si>
    <t>439.6 M</t>
  </si>
  <si>
    <t>255.47 M</t>
  </si>
  <si>
    <t>12.45 (1.97)</t>
  </si>
  <si>
    <t>12.11 (2.03)</t>
  </si>
  <si>
    <t>Possible over supply of some crops may keep input prices low: http://www.bloomberg.com/news/articles/2016-01-10/unwanted-piles-of-corn-soy-spur-most-bearish-crop-outlook-ever</t>
  </si>
  <si>
    <t xml:space="preserve">        * Corn was 46% of feed costs in 2015
        * soybean meal was 35.1% of feed costs in 2015</t>
  </si>
  <si>
    <t>(FEED COSTS ARE approximatley 30% of Cost of Sales)</t>
  </si>
  <si>
    <t>They plan to capture $185 million in operational improvements in 2016</t>
  </si>
  <si>
    <t>They expect SG&amp;A close to 2.5% in 2016]</t>
  </si>
  <si>
    <t>They said that they are putting $190 million of FCF back into the business to focus on improving operations.</t>
  </si>
  <si>
    <t>They are spending more than D&amp;A because they want to improve efficiencies</t>
  </si>
  <si>
    <t>They said this should be in the range of 30-40 million for 2016 (so we are being conservative here)</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</si>
  <si>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</si>
  <si>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</si>
  <si>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</si>
  <si>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</si>
  <si>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</si>
  <si>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</si>
  <si>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</si>
  <si>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</si>
  <si>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</si>
  <si>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</si>
  <si>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</si>
  <si>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</si>
  <si>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3101381f-fdd3-40db-875f-4461e7252a93</t>
  </si>
  <si>
    <t>CB_Block_0</t>
  </si>
  <si>
    <t>㜸〱敤㕣㕢㙣ㅣ㔷ㄹ摥㌳摥㕤敦慣敤搸㡤搳㑢㑡㘹つ愵ㄷ敡攰挶㘹㐳㕢㈰〴㕦㥡㑢敢挴㙥散愴㈰㐰㥢昱敥㤹㜸㥡㥤ㄹ㘷㘶搶㠹㑢愵㔶搰㜲ㄱ㌷㠹㥢㈸㤴㡢㉡㔴㠹ㄷ㉥㉦愵攵昲㠰㠴〴㐲慤攰〱ㅥ㤰㜸㈸〸挱〳〸㐵攲㠵〷㈴昸扥㌳㌳扢㌳扢摥戱扢㙤挱㐵㍥改晥㍥㜳㙥㜳捥昹慦攷晦捦㌴㈷㜲戹摣扦㤱昸㤷㈹捦捣㜵㡢敢㝥㈰敤㠹ㄹ户㕥㤷搵挰㜲ㅤ㝦㘲捡昳㡣昵㌹换て晡搰愰㔸戱㔰敦ㄷ㉡扥昵戰㉣㔵搶愴攷愳㔱㈱㤷㉢㤵㜴つ昵ㅣ㠴扦㤱昸㐱㘷慦挱㍣挰搲捣昴晣昲㐳ㄸ㜵㌱㜰㍤戹㙦散㑣搸昷搰攴攴挴攴挴ㅤ㜷敤扦㝢㘲晦扥戱㤹㐶㍤㘸㜸昲㤰㈳ㅢ㠱㘷搴昷㡤㉤㌴㤶敢㔶昵㝥戹扥攴㥥㤷捥㈱戹扣晦㡥㘵攳捥扢㈷敦㍣㜸搰扣攷㥥扢〷昱敡摣挹㤹改〵㑦㥡晥慢㌴㘶㠱㔳扥㜳㔶㔶㉤慥㑤㑡捦㜲捥㑤捣㑣攳扦挴晣昱㜴搷挴攲㡡㤴〱㕦㉤㍤改㔴愵慦愳攳㠰㍤攵晢つ㝢㤵㥢愷摢㐷戰搴慡攱〷〵㝢㐶搶敢扡ㅤ㡦㕡戲攷戱㜷㜵㘳㝤搰㕥㤴㡥㙦〵搶㥡ㄵ慣ㄷ敤㈵っ㔴ㅢ戲㑦晢昲㤴攱㥣㤳㈷つ㕢ㄶ散愳つ慢㤶て㔳慥敦㤶㜸㠸攴挴搴昲㈷愶㝣㝢㘶挵昰搴㡣㝣㙥㑣㐶摢㈳㕥㌵摤昶挶敥攳㜲敡敡つㅣ昳愶敥敤㔰㜳挶昰㥡㉤挷扢户㡣ㄶ㥦㥥挱敤摤摢㈷昶㈸摤攷慤摤晢愸慤㑣户ㄶ〳ㄱ㝤慢ㅤ挵㘲昴㈲㐱㍦㐱㠹㠰〸搴换〴〳〴㠳〰㈲晦て㜰㐹戲㈳慢戴㡡愱㔵㤶戵㑡㔵慢搴戴㡡搴㉡愶㔶㌹愷㔵㔶戴㡡愵㔵ㅥ搲㉡攷搱㈶㑥愵晥㝥㉤㑡㑦㍥昷捣㠵㥦ㅤ扢㘶晥㈷㉦摥㝡愱戶昴挹㕦つ敥㐲愳〷愲㐹捤㝡挶㐵㤰㕡㡢㡡て㑣散攷扦捤戹〲㑣㘱ㅥ㌴敦㌲㈷㈷㙢〷昷ㅢ㜷ㄸ〵㉥㉢〳昹㈹㐲ㄹ㐱摢㐱昳㐱换愹戹ㄷㄵ敥慥㥢㌶㝣搹摡戸昱愸㙥摡㙤㌸㌵晦つㅢ㔷㉥〶㐶㈰慦㙤慦㙢つ搲搱㙤ㄱ㙣㈵㝤昵扥敢摢扢㥤㌱敡つ㌹㜵挹ち慢摦搸㔶㙤㉦㜸敥㜲昷摡㈳㥥扣搰慣敤㤸搱ㄴ㠴摡㥡ㅡ扢㘳㤵㘱㔵㌸慦戱㤹ㄵ搷㤷㡥㥡摥戸扤㘰㔵捦㑢㙦㔱㔲㈴捡㥡㕡敡㤵慣㡡戸㝥㝣摥挱㐲挱慤戵㌷㈷㑢捤㝢㉦〵㘰㘶㔹挳㝣㔷愵ㄷ慣㉦ㄹ换㜵㜹㔵慡㐹昸㑥㔴散㑤ㄵㅦ㜱慢つ㝦挶㜵〲捦慤愷㙢愶㙡㙢〶㈴㑤敤㠴㕢㤳昹㝣㑥〹〵〸摣扥㍥㈱㜲户㜵攷〵㠵㠸〴㡡挹挸搷愴挹㙥攲ㄴ㔶㠷㔵搴㈵㘹㔲㝢换㈶㠳㜱扥㑡挶㘴㜰㘰㘲㑤搴ㅦ㝣改慤㥢っ摢挴摣㙢摢㔸搳㐶愳搵摦扢㈶㥤攰㤸攱搴敡搲换搴㝥㠲㌳搲㠷〱ち㤷㈱㄰扡敥ㅥ㔵㥤戸㈴搶ぢㄷ慤㕡戰㔲㕣㤱搶戹㤵〰㘵搰㤰愵ㄲ户戶㈳改㔷愰㐸摦㑤㌰ち㔰㉥攷㡡㝢搸愸㔸㐶捡ㄵ㈸㥤㌲㜸㌹㈵挸搹㉦挵换㠳收ㄱ慢ㅥ挸㔰㈸て㥢挰㐸愸搵ㄴ晡㠶㐸愲㥥㔱つㄵ挶ㅥ㜳〶㔴㙡㔸㑥戰摥攲摢づ㉥〹㠹㘸㐷ㄶ㙣㍢㔹㐰㔱㤰㤶〷ㄹ扣〶愲㘹㤳〶搹㡤ㄳ㐴㐴㌶挸搰散ㄸ㌹㑤㘴㙣㥦㈱㈳搰㍥㐹㠴㙣扤扦扢㡣㈰戱㜷ㄲ㈹㍢㜵攵挷ㅤ㘹戶㤱㉤ㅦ㑡戳㉢戱㜱晡㔵〴㔷ㄳ㕣㐳戰ㄷ㐰晣ㄹㄲ㡥㔲づ昹㜴搲摦㠰㘷晤㍡㠲㌷〲㐰㍥改㤴㌹㤱愸愲つ戵ㄵ㍢㤲敤㠶㘰㈷㉢愳㌸ㄴ㐵戴㡣㥢㜶收㤰慤㄰ㅤ㔹㥤摢㐳搷收㤵㡥扤戹㍢㙤㈶㤷㐳㡡捣㘸㥡㕣敢㈶㑤㤳ㅢ挱愶㍤敡慤ㅢ搰㔵ㅦ㈳㜸ㄳ㐰㔹㝦㌳㈱㤴ぢつ摥慤㔹昴㌴㈹㕦ㄷ㘶㔱㘸っ昵愸攰㈳㐲收ㄱ㈰㐳挸㜵ㅣ㕦㜶㙣㘸㥡㠳攳收敢摥㠶摥搷㥤扦㈳愴户改捤ㅤ扤㐳㝦搱换戴愲㙦〴㝢㠹摦㜷搵㌱㌷愱㕡扦㤹攰ㄶ㠰㌶ㅤ挳搳昷换昵ㄴ㈸戳搸㑥㘰㙥㌷扤㉥捡捡㕤㕡㕦㤵㑡〳つ㥡㑢㠶㜷㑥〶昰㘰ㅣ㥦㠵㉤散㝡㥥慣攳㔰㕢㔳〵㍣扦㕣㥤㉥昴㡦㜸慥捤昲ㅤㅢ搹㝦㕤㈸㠶㝣㕥敢换戵搹挸ㄹ戶㘶挲攷㤴愰ㅣ敡攰㍢扡ぢ㠹㐴愷㌴㜹戱㕦昶昹㜲㐷㤲昴㈰㐹摥㡡㙤搵㙦〳㠰㤴㄰扦敤㉡㔱昶戱搹摢㔴戳戴挵㑡て㕦挶改愴捤㠷搸㈱㐷〶㐲㠷敤㌴晣〷晥㤰扤㘸搹㑤㘱㌱㘰㉦㐸慦ち摦㠲㔵㤷攵搰㉤㑢㔱戳㈳㉢㕥㈷戲愲慦慦攳㍣㥤攱㕦㔳㜴搲㈶㈵㌲戹㍤戳㌲攳㉣摥㈲㉡扡㈱㈹㔴㌲㕣㐳㑤〹㐴捡㘳摢ㅤㄱ搳㠳㠸戹ㅤㅢ愷敦㈷㤸㈴㌸〰㔰㜸ㄱ㤲㘶慢ㅢ捦㜰㔸晦ㅡ㕤摡㤵㑡慥㐴㌴㈸ㄷ攱ぢ㕤㠵搵㐱扥收敤〴㜷〱戴㤹㍦㜴㐰㘶㄰愲㐲㜹㠲㄰㔵ㄸ挳㍣㘳挹㡢愴㠱㕤㈶〲㑢㌳つ㍦㜰㙤㐶㤶㠶捣㔹昷愴ㅢ捣㕡晥㉡㈲㔱愳㘶㤴㜹㜰㐵㍡愰㉥て戶㑦㕢㤹扢扡㉡㙢扡戹攸㌶㈰摡㡥捦㙥㠷㠳㌹戶〳戶愴㍡㥢㙢〲愹户昳㌱㠶㄰搸㘹攵㙦愵㌷㜶㑢摥㙦ㅥ晡㠶㕢㍢扡㘴〵㜵㌹㘰㠶㑣挷㝣挹挴㉥㈲㜲㔰敢㌷㤷㔶㍣㈹㘷㠷捣愳㥥㔵慢㕢㡥㈴㌲㘰㘳㌲㔸㌷㈷捦㈱㑡戰攰㌲〶攸㍡㐳收㤲㘷㌸晥慡挱㠰攲晡敥搴㤳ち㡢ㄴ捣㘹换昱昱ㅡ㠵㐵收㠷捤挵ㄵ昷㈲㈲戶つ摢㌹㙡慣晡摢〲㉢㈴晡㌰㈹搴〸㑤㘸㥡㈸㘹愵㕥昱挳〳㜹㉥㐷摥换ㄳ㈸㕣攵ち昴㤹㘷㘸㙦摡昵㔱㡣㠶㜶㍡攷㌴㠸攸㔱戳戰㉦㔳ち㤳㔳昵㝢搸攷ㅤ〰昷ㅤ㍤㝤扣ㄵ㤹㝢㐵㌱敢〲扤晣ㄹ㌲㕥㤱㐵㌳㄰㐲ㅦ摤慥㤰㔴㔸㐶捡〱〷〲攳㝣㙡㈷扦戲愹摡㤰晡㜶戵戲㐷㄰㐹ㅡ㌴攷㡣㘵㔹㐷㍣摡㌶㠲㕤攱〳捤㔸摢愸晢㔱摤㡣㙢摢〶㐹㡢㘴戹㔸㌵㐸挱㔳㡤挰㍤㘱㌹扡〹愰攸㉦㉡㌲㉥愱挸戸愴㡡〶捤㔳っつ慡㍣挷㜲捦ㄹ㥥ㄵ慣搸㔶戵挴〷㠶敦戶〵㑤㠲挹㈹㜹攳ㄴ换㡣戱㌶㙢晥㌴㑣㌶㝦〲攸㥥㠰ㅣ攵搶ㄱ晤愰㕣㑤ㄴ昱㑦昴攸㔸㠲㠰㔱㥥㔲晤㕤ㄸ慤愰㙥㐷㐰攴愸㜴㌹扥㠳㜱昹㔱㤴㠴㐲㠸㔸捦㈰ㄱ㜸〵ㄳ㐲㥥㉥敥愲㜹摡戱〲㘰㡦ㄸ㍢㘲〵戳㍥㔰づ㠰慣㍡摥㕥慢戰㥡攸㌴摥搴ち㌷㜴㔶愵搴挴昵㥤昵㐹扤昱㤶つ慡㐳㡤㤲㔰㈴㥢㌵㔲㥡㘵㠳㌹㙥㈷㔵㈳㤴攲㡥戵㡤挸㜲㥢戶昶㥤㔲攴ㄵ㈸㈶㐵㌳㌹晤摤㡡㔰㄰攸㡤㜴ㄴ㝤昶搹攴㤱㠸搸搰〶㈸㔳㑦㠵㘵㐳㔱㐸昰㌸慥㥤搴㘴㌹㝡〲㝦敦㡡戲昳㡤㈰㔵㘳㕣ㅡ㡤㙡愶敡昵㜹〷㔶㐲搵昰㙡摢㠴愵戱戶㔰挳㈸敥散㔵晢㠷摢㥢㘰挴㠸つㄹㄶ挹昰〳㠳つ挱㕣㠹㠸㉡慤戳㈱㙥㜵戳戸挴愷ㄳ搲㜰ㄴ〶ㄶ㠳摡慣㕣㔳㘶㔸换㤲ㅦ㔵ㅤ㥡愷㐵㈵㐷㜵㜳㙡搹㠷㑡て㈸挷愳㥣㘲㜰摤㍣㐵户ㄴ㉥㌱㐰散㐶戹㠵㙡㠰搰㙥㜳〰㥥っ戶て㜶戰㈳㘱攸㠴搶ㄹ㈵㘸㌱㠳㜰搳㡢㈰敦昴㠸㔱〸㔲㔳愵扦ㅦㄶ㕦㜹㤲改摢㠷㜳㜱㈶㘲㈲㠶扢㌲慣〷㈰㌷ㄹ㤹㈴ㄷ㡤挶〱昳㔰戲㈹愱㌵ㄸ㤷搱挴ㄸ愲挹攷〵戸挵挳㔸搶㌰搹愶㡥㝢㙥㠱〵㙤㕡㕦摦㘵ㅥ㜷慡昵㐶㑤㉡㔵ㅣ换㙡愵㤱户〵扥搴ㄵ挰㤰㥢㌲昶㈵摡㤴攳㌸㑡㜱挹㐴㔲敦㜶户㝥ㄸ摤㤵㤰挳ㄸ愱敡㘳〰㌲挳㉤愷〲㘲ㅤ昷ㄴ㘸ㅦ敥㙥㕤㘰㔰㤷攷㈰搲㍡㡡㈸换收㜰ㅦ慦ㄹ㐵㔶摣㤶㘸㌶攷捥戹戴搹ㄳ㐵挷慣戰㘸㕢攰〸敢っ〵㕥戱〸㘳愴㐷敥攰㈰戹换㔱㜴昷昲愳敡㌱㜷ㄹ愸㔰ㄸ㄰㡣昱昲ㄴ㤴挳慥㠲㤱㘸㜰㙢㉤慢㕢㌰晡㑢换㕢㥦〲㄰っ〳搳愰㐵换搰挰㤹㐱㝥㜳〳攷〶戴捡㠸㤰㈶㠳愹㡣㔱㡥挲㘱て愴㠱㥢㜸㤰㕥㜲愱㠴㠲㍤敡㘲㔸㝣㌷㜱摣挶ㄱ挸昵慥㙡㉢㕣㌰〲㕣㝦㜱昶戶ㄵ㑦搵㙡㌴㜷攱㥦摢ㄶ㔸挵搵㡤搰ㅣ摤搳㜶㈹㑢慤㠹昶摤㡤㙤ㄵ搱㘵挱〳戳ㄳ挷㡣愰扡戲ㄸ慣㠷ㄷ户㝡㈵㠹挲㡦攱㡦搸昰敤戴㤹昳づ㉦愲慥㜱敦换攷ㅤ昷愲愳收㔵昰㜹敢てㄴ㠲㉢㤴晤㥣㘴㌹昷㙦晣㔳㐹换ㄵ㝥㠴ㄱ户㌲㙤づ搰㜲㤰㜰ㅣ㤵㐲㘹㌰㠶㝣〶㥤挰㜶㙦摥ㅡ㈰㥤散㘹愳ㄳ㈵〸㜶〸挵㌹昷慡ㄱ㡡昸㈱搰㑡㘲〹㡦攴搸昳㘷挰晡攲㜹㤴㄰攱㜸㡥挴㐸攱㑤挸㘵愰㑥〹昲攸㡡〷㉦㠴晣晦㘰㈹收收つ搹改扦挰捣攲戹㜶ㄴ㕤㑦ㄴ晤愰〳㐵㠲搷㐰ㄴ晦摥㠷㑣㥣ちっ捦扥慣㐰㌸搷戴㜳〰㝤捤㉦晣晥てて愰㜳ㄱ㜱㈸ㅢつ愱戶㥢昰摣㌴ㄱ晡㍡㑣〴〶敦㤵㠹㜰〲ㄹ挱㈸㝥㘸㈲㐴㍥㤰㜹ㄴ㙣㙥㈲㌰戶㤷㘱〸㈶㐲慤〹户〶㑦㘰㔷搹昴㡦ㅤ挳挵㕢改㈳㥥て愵攵捦挰㈳㜵㜵㘷昱㠲攱ㄹ昶㕥㔵㝥搴㤳㔰㘶摥ㄲ㙥㜲慢㉥散㜱敤㠶㌵慡搳〶扥㡡搸换扥攳㑦搹摡晤㜵㘰㉡㑣愱晢㕥㤴㐴昱ㄵ㜸㑡〴捦つ戹て敤昹捥搱㍦㍣晣昸㘱摥㔶㡢㘸戵㜰ㅢ昲扤㠴散㘹㑦㈰愸㥢戸㈸㜲㈵㍦捣㌹㠱㑦㤴慣搵扡㥣㌶㍣㘵〵昹扡ㅤ㘷㐳挲㑢㄰㘶㐸㝣摢挱挴挴扤㠷搰挴㥣㘸㜳㜷慡て㥢㤴㡢㜰㈲㌱㜱攵搳㡢挳㠶愲慢㈲敢搱摡㉣㝣て慡攸㘵㑥㈴㙤㈵昲搴挹㈴挴㜷摢㜵摤㐱敡扡昰㈰挳戰㝦㉣愵㄰㝦㈰㠵㈴て㌲扣㄰愰愴搴㈹㘴ち户〳㘴㐴搶摡㐳扣昴〷散〸〱搹扣昴搷攳㐷㉣搸㐵㘰㌱昶挵昷㝡愲愵㉤ㅡ慢㈶㠶㙡㤵㑤戳㠸㡣㍡扣戰㘰㌲㉥㑤㔹㍡〷㔰扡㘵㜷ㄴ㕦㌲㘴㠷㠱户㤰戱ぢ㌶㝤㙤㘵晢㕥愷㠱㥢ㅦ搰㌳㐵愵㌰㥣摤㉣挶㠱㔴挵攸挲愶攵戰㠸㜰㌸捣㌶㍢つ㐴㔵搰㔹捥㕥㥣㑡ㄱ晣攳㤷㐲慣ㅦ㙦つ㝤㘵㝢つ㜵㥣搳㡦〵昲〷晢敢晡っ挶挶㕢挹㌱㤰戰㕢㙡㔵ち慦㠷㥦㐶ㄷ㉥㍡㈷昴㔶㔶㍤㡢㠳昸ㄳ㜳㔶㥦搶愱晦ㄹ扤㔶㥣㜵㠶扤ㄹ挶㑥改晦昷愲㘰㔳晤㉦ㄸ㝢㔳㠸㝣㕦㤴攱㐳㠱昱㤳㑤㐳㌶摣ㄱ㜸戶ㄱ扣㔱〷㘳㕤㘵ㄹ昲づ㜳㡢昸㜸㌵慣㔶ㄲㅣ㝥慦㝣晢搵㠸㘶㕦摡戶〳㕤〵㈰㘳㐳㠵㘷㈰㠲扡昶㑦换慤昸㜴㕢㝣㍦㍡敥㌹㘱㔵㍤搷㜷捤㘰㙣ㄱ㐱摦㌱㝥㝢㘶挲收㤹ㄲ摦㙡ㄷ㙡㌷㘲㈷〶㍦㠸㍥㈷攷㈱戰㑦捡攰搵㡡㐵㌲戲戰戵㐸〶扦㐳ㅡ㐹㠴㤷愸ㅤ晣㉢捣〷ㅡ㐶ㅤ㥦慥捥挳搷ㄹ戰㘸㕢㈸扢搰攳摣㝥㐳㠳㕢㠷㍢㕡昷挳ㅦ㈴敢ㄳ〸㡥愹㈵扣晦㠳摣搷昶㍤㐸户㡤搶收戳㘵㙦㍥户㜲攱㘹攰㜴㙢㙦㐹㤳っ摦挹㉦㤲换㝡㠵㄰㤷昶て攳敦搶ㅤ戴ㅣ㙤ㄴ㜴ㅥ㝤搰㑤㐷搸㜸ㅤ敥戳㉤㐴扦捦愲慢㤸㈲挰㑦㌷愲っㅦ〴扤㝣㘴㐵昱㜵㉣㡢っ㠰㝣慥㔸〵攸㑥搵㑦㙤㐴搵㈳戱㐰ㄶ㍣㘳㤰ㅣ换攲慢㘸挸敤ち㤷つ㤶攰戲㠵㍡㑢㈰慦挷㍤㤰捦〹㥥㈵搴㐴扥㡣づ捤㠹㔸㈸敤㍥㤱㉦㙤㌴ㄱ㐱㉢㐰㉤㌴㌹晥㐸慣㐵昴㍡慡㜵㥢挰㈱㜰〱㠶㈹ㄶ㈹㙢㡡㘱㘸攱㜹㘲〶改搷搱摦㤷づ扦昸〲搳摦づぢ㈵〸㔱㤵㥥㍣〵愱㥡晣㘷㤳㤳昷㔰摡㝤昲㥦摥㘸昲㈳㤴㤱㥣㠹ㅥ〰っ昵㠹ち晥愸挵㌴㤰攱㍥昲㈷捥ㄲ攰㤷㥡挵㠸㠱ㄲ搵昷㈲㌲攸换つ㔷慤㉥㈱ㄳ昷㉤㜰晤ㄹㅦ昷㈸晢㠸ㄷ㈱改换㈹㠶捥搸㘲愸ㄵ㑢㜶攴㠵摤ㄶ戲〱㑢攲搷戲㕤㐵㝡戱挷〸扦昸㔸㡣㤸㘳挷攲㉦愷戴㈸收〴挲〸㉤㔲搲て㌷㔲㝣㌴㙥晣晤㘷㕢㉥㔳㔴㈰㠱㝡挲挶愴㌳搵昸㠹戸昱〱㝣㤵愵摡攴㜸㠳㠰改愵戸㌱改㔱㌵㝥㍣㙥晣搷〳㝢㥢㡤㘳㍡っ㐷㉥㤰㐸㌲㙣㕤㘵晤㈷扥搰ㅥ㐶昳㠲㐹晤㌹㘰㠶挵㤴㥣㉡㜴㕣㔷ㅡ㜴㄰㤷㐱㍣㝣㈳㍤㠷扢㑤戸〲〲㈱ㅢ晥慦ㄲ㡥攳捥搳慣ㄱㄸ昸〴㝡つ挱㘶㑦㔷㑦散㕣㌴攷㍤ㄴ昴㥢挷㝤㥣愹㙡摢㡡㐴㘰づ攴挳晤摤挴㈹㥦㘱㍡戶昶㈳づ㤲㘹扣㐳搲㥢昲㔰㠱㤵扣昸㜰㡣搹摣㘳㉤㥡搱ㅦ〵㜲㈰ㅤ〱㤹搱ㅦ〳っ〳㌱扣慤㥣ㅢ㈱晦㉢收晥㌰㉢㍥㐲昰㌸㐰㔹㤰搹㐹〷挵㈷〰㠶攳晦㔱挵搸㥡昲㤷㘸攲攱昸㘵㐹㌲搲㍦挶づㅦ〷攸㠳晢㔶㐴㐴㔸搶㍦㠱㤲攴㑢㈹㌸搴㑢㍦挹㡡㑦ㄱ㝣ㅡ愰㕣攰㘴户扣㙢㕣㔳㡦㥡敢㌳攸㉡ㅥ㈳挰㑦晦㙣㤴攱㐳㠱晢昰捥敥戶㌲㡦挲昱㠷晤〸㜵愶扥攰扦ㄷ㕦攴慦㜳搱㝤昸ㅦ㤲ㄴ㤴㘱㥦搷摥搱摢㔸㘴〲摡攴敡户㡡捤㝥〵攳㜰㕤慤〸ち㐷愴㔲㈹㘹㐵㐱㝣㜳挱挲挵ㅢ昸㤶㐳慡㐲〸搲㠰慡㜰愲㡡挳㈸搰㍦捦愶挴㌱昱愴㝦㠱㑦㐴慤摡挴㉦㐶ㄹ㍥〸攲㔵㜵㝦㈸敡ㅥ扦㤰戸㔶ㄵ㔶摢ぢ㠹㝦㔵戱㤲㝣攱㤳ㅣ㑣㈱ぢ㤹戴㔶㈲搲ㄴつ㝤ㄵ㤹愱扥㘱捥敤㐱晣戴㑢愲㝡戶㜶昶散㍦㠷昳㘳搷收摦晢㥥挱㈷㕦晡攵ㅦ㍦昷㥢てㅣ晡换扦㥥㝡敡㌷㝦晡摣ぢ晦晡昱昲愱㥦㍦晤昴捦敥晢挶ぢ㝦摣㙤㝥㔳㝢昶㥦㜳摦㝣㘴昲晣㈳ㄷ捣搳户ㅤ㝤攴㝤て㍤㌰戹㜰挵㜸㕦㕦㝦晦㉤愳扦戸收搶㤱挷㉥㍣㈷㝥晡扢慢ㅤ愱㤶㡢ㄷ愴愷挱㘵慢㘹㝣つㄹ㑣㠳㌳㝥㑤愷挱攵慡㡤㕡㡥㌶㙡ㅡ〵㈵昸㌴㌸〱㔵㘱愴㉢〶晥〳ㄴ扤戳㕢</t>
  </si>
  <si>
    <t>Decisioneering:7.0.0.0</t>
  </si>
  <si>
    <t>a9aa32af-8dd1-4f14-b429-11249d0b964c</t>
  </si>
  <si>
    <t>CB_Block_7.0.0.0:1</t>
  </si>
  <si>
    <t>㜸〱敤㕣㔹㙣㈴㐷ㄹ㥥㙡捦㡣愷挷昶摡㔹㙦㡥つ㈱㜱〸㐹㈰㕥㥣昵㈶㑢ㄲ㘰㔹㝣㘴㡦攰㕤㍢㙢敦㠶㔳戳敤㤹㙡扢戳搳摤㑥㜷㡦㜷ㅤ㈲㈵㠲㜰㕦ㄲ㤷〸㠴㐳ㄱ㐲昰挲昵㄰捥ㄷ㈴㈴㄰ちㄲて昰㠰挴㐳㐰〸ㅥ㐰㘸㈵㕥昲㄰〹扥慦扡㝢愶㝢挶搳㜶㈶〹㌸挸戵㤹摦搵㜵㜵㔵晤㘷晤㝦㜵㜲㈲㤷换晤ㅢ㠹㝦㤹昲捣㕣户戸攱〷搲㥥㤸㜱敢㜵㔹つ㉣搷昱㈷愶㍣捦搸㤸戳晣愰てつ㡡ㄵぢ昵㝥愱攲㕢て换㔲㘵㕤㝡㍥ㅡㄵ㜲戹㔲㐹搷㔰捦㐱昸ㅢ㠹ㅦ㜴昶ㅡ捣〳㉣捤㑣捦㉦㍦㠸㔱ㄷ〳搷㤳〷挶捥㠵㝤㡦㑣㑥㑥㑣㑥摣㜱搷挱扢㈷づㅥㄸ㥢㘹搴㠳㠶㈷㡦㌸戲ㄱ㜸㐶晤挰搸㐲㘳戹㙥㔵摦㉥㌷㤶摣ぢ搲㌹㈲㤷て摥戱㙣摣㜹昷攴㥤㠷て㥢昷摣㜳昷㈰㕥㥤㍢㍤㌳扤攰㐹搳㝦㠹挶㉣㜰捡㜷捥捡慡挵戵㐹改㔹捥捡挴捣㌴晥㑢捣ㅦ㑦㜷㑤㉣慥㑡ㄹ昰搵搲㤳㑥㔵晡㍡㍡づ搸㔳扥摦戰搷戸㜹扡㝤っ㑢慤ㅡ㝥㔰戰㘷㘴扤慥摢昱愸㈵㝢ㅥ㝢㔷㌷㌶〶敤㐵改昸㔶㘰慤㕢挱㐶搱㕥挲㐰戵㈱晢慣㉦捦ㄸ捥㡡㍣㙤搸戲㘰ㅦ㙦㔸戵㝣㤸㜲㝤户挶㐳㈴㈷愶㤶㍦㌱攵摢㌳慢㠶愷㘶攴㜳㘳㌲摡ㅥ昳慡改戶㌷㜵ㅦ㤷㔳㔷㙦攰㤸㌷㜷㙦㠷㥡㜳㠶搷㙣㌹摥扤㘵戴昸昴っ㙥敦摥㍥戱㐷改㍥慦敦摥㐷㙤㘵扡戵ㄸ㠸攸㕢敤㈸ㄶ愳ㄷ〹晡〹㑡〴㐴愰㕥㈶ㄸ㈰ㄸ〴㄰昹㝦㠱㑢㤲ㅤ㔹愵㔵っ慤戲慣㔵慡㕡愵愶㔵愴㔶㌱戵捡㡡㔶㔹搵㉡㤶㔶㜹㔰慢㕣㐰㥢㌸㤵晡晢戵㈸扤攱㘳㝦㉡摥㌸昷㠷㤹㙦㍤扤昲㠳昷晣攰㤶㜷つ敥㐱愳晢愳㐹捤㝡挶㐵㤰㕡㡢㡡て㑤ㅣ攴扦慤戹〲㑣㘱ㅥ㌶敦㌲㈷㈷㙢㠷てㅡ㜷ㄸ〵㉥㉢〳昹㈹㐲ㄹ㐱摢㐱昳〱换愹戹ㄷㄵ敥慥㥢㌶㝣搹摡戸昱愸㙥摡㙤㌸㌵晦㔵㥢㔷㉥〶㐶㈰慦㙤慦㙢つ搲搱㙤ㄱ㙣㈵㝤昵扥敢摢扢㥤㌳敡つ㌹㜵挹ち慢㕦摤㔶㙤㉦㜸敥㜲昷摡㘳㥥㝣愸㔹摢㌱愳㈹〸戵㜵㌵㜶挷㉡挳慡㜰㕥㘳㌳慢慥㉦ㅤ㌵扤㜱㝢挱慡㕥㤰摥愲愴㐸㤴㌵戵搴㉢㔹ㄵ㜱晤昸扣㠳㠵㠲㕢㙢慦㐹㤶㥡昷㕥ち挰捣戲㠶昹慥㐹㉦搸㔸㌲㤶敢昲慡㔴㤳昰㥤愸搸㥦㉡㍥收㔶ㅢ晥㡣敢〴㥥㕢㑦搷㑣搵搶つ㐸㥡摡㈹户㈶昳昹㥣ㄲち㄰戸㝤㝤㐲攴㙥敢捥ぢちㄱ〹ㄴ㤳㤱慦㐹㤳摤挴ㄹ慣づ慢愸㑢搲愴昶摡㉤〶攳㝣㤵㡣挹攰挰挴㥡愸㍦昸搲搷㙤㌱㙣ㄳ㜳㉦㙦㘳㑤ㅢ㡤㔶㝦敦扡㜴㠲ㄳ㠶㔳慢㑢㉦㔳晢〹捥㐸ㅦ〶㈸㕣㠶㐰攸扡㝢㔴㜵攲㤲搸㈸㕣戴㙡挱㙡㜱㔵㕡㉢慢〱捡愰㈱㑢㈵㙥㙤㐷搲慦㐰㤱扥㤷㘰ㄴ愰㕣捥ㄵ昷戱㔱戱㡣㤴㉢㔰㍡㘵昰㜲㑡㤰戳㕦㡡㤷〷捤㘳㔶㍤㤰愱㔰ㅥ㌶㠱㤱㔰慢㈹昴つ㤱㐴㍤愳ㅡ㉡㡣㝤收っ愸搴戰㥣㘰愳挵户ㅤ㕣ㄲㄲ搱慥㉣搸㜱戲㠰愲㈰㉤て㌲㜸つ㐴搳㈶つ戲ㅢ㈷㠸㠸㙣㤰愱搹㌱㜲㥡挸搸㍥㐳㐶愰㝤㤲〸搹晡㘰㜷ㄹ㐱㘲敦㈴㔲㜶敡捡㡦扢搲㙣㌳㕢㍥㤴㘶㔷㘲攳昴慢〸慥㈶戸㠶㘰㍦㠰昸㉢㈴ㅣ愵ㅣ昲改愴扦ち捦晡㜵〴慦〶㠰㝣搲㈹㜳㈲㔱㐵ㅢ㙡㍢㜶㈴摢つ挱㑥㔶㐶㜱㈸㡡㘸ㄹ㌷敤捣㈱㕢㈱㍡戲㍡㜷㠶慥捤㉢ㅤ㝢㑢㜷摡㑣㉥㠷ㄴ㤹搱㌴戹搶㉤㥡㈶㌷㠲㑤㝢搴㕢㌷愰慢㍥㐶㜰㈳㐰㔹㝦つ㈱㤴ぢつ摥敤㔹昴㌴㈹㕦ㄱ㘶㔱㘸っ昵愸攰㈳㐲收ㄱ㈰㐳挸㜵ㅣ㕦㜶㙤㘸㥡㠳攳收㉢摥㠶㍥搰㥤扦㈳愴户改捤㕤扤㐳㝦搱ぢ戴愲㙦〲㝢㠹㍦㜶搵㌱㌷愳㕡扦㠵攰㔶㠰㌶ㅤ挳搳昷ぢ昵ㄴ㈸戳搸㑥㘰㙥㉦扤㉥捡捡㕤摡㔸㤳㑡〳つ㥡㑢㠶户㈲〳㜸㌰㑥捥挲ㄶ㜶㍤㑦搶㜱愸慤愹〲㥥㕦慥㑥ㄷ晡挷㍣搷㘶昹慥㡤散扦㈲ㄴ㐳㍥慦昵攵摡㙣攴っ㕢㌳攱㜳㑡㔰づ㜵昰ㅤ摤㠵㐴愲㔳㥡扣搸㉦晢㝣戹㉢㐹㝡㤰㈴慦挷戶敡户〱㐰㑡㠸摦㜷㤵㈸〷搸散つ慡㔹摡㘲愵㠷㉦攳㜴搲收㐳散㤰㈳〳愱挳㜶ㅡ晥〳㝦挸㕥戴散愶戰ㄸ戰ㄷ愴㔷㠵㙦挱慡换㜲攸㤶愵愸搹㤵ㄵ慦㄰㔹搱搷搷㜱㥥捥昰慦㈹㍡㘹㤳ㄲ㤹摣㥥㔹㤹㜱ㄶ㙦ㄱㄵ摤㤰ㄴ㉡ㄹ慥愱愶〴㈲攵戱敤慥㠸改㐱挴摣㡥㡤搳てㄲ㑣ㄲㅣ〲㈸晣〶㤲㘶扢ㅢ捦㜰㔸晦㍡㕤摡㤵㑡慥㐴㌴㈸ㄷ攱㌳㕤㠵搵㘱扥收㡤〴㜷〱戴㤹㍦㜴㐰㘶㄰愲㐲㜹㠲㄰㔵ㄸ挳㍣㘷挹㡢愴㠱㍤㈶〲㑢㌳つ㍦㜰㙤㐶㤶㠶捣㔹昷戴ㅢ捣㕡晥ㅡ㈲㔱愳㘶㤴㜹㘰㔵㍡愰㉥て戶㑦㕢㤹扢戶㈶㙢扡戹攸㌶㈰摡㑥捥敥㠴㠳㌹戶〳戶愴㍡㥢㙢〲愹户昳㌱㠶㄰搸㘹攵㙦愵㌷㜶㕢摥㙦ㅥ晡㠶㕢㍢扡㘴〵㜵㌹㘰㠶㑣挷㝣挹挴㉥㈲㜲㔰敢㌷㤷㔶㍤㈹㘷㠷捣攳㥥㔵慢㕢㡥㈴㌲㘰㘳㌲㔸㌷㈷㔷㄰㈵㔸㜰ㄹ〳㜴㥤㈱㜳挹㌳ㅣ㝦捤㘰㐰㜱㘳㙦敡㐹㠵㐵ち收戴攵昸㜸㡤挲㈲昳挳收攲慡㝢ㄱㄱ摢㠶敤ㅣ㌷搶晣ㅤ㠱ㄵㄲ㝤㤸ㄴ㙡㠴㈶㌴㑤㤴戴㔲慦昸攱㠱㍣㤷㈳敦攵〹ㄴ慥㜲〵晡捣㌳戴㌷敤晡㈸㐶㐳㍢㥤㜳ㅡ㐴昴愸㔹搸㤷㈹㠵挹愹晡㍤散昳㈶㠰晢㡥㥦㍤搹㡡捣扤愸㤸㜵㠱㕥晥っㄹ慦挸愲ㄹ〸愱㡦㙥㑦㐸㉡㉣㈳攵㠰〳㠱㜱㍥戵㤳㕦搹㔴㙤㐸㝤㝢㕡搹㘳㠸㈴つ㥡㜳挶戲慣㈳ㅥ㙤ㅢ挱㥥昰㠱㘶慣㙤搴晤愸㙥挶戵㙤㠳愴㐵戲㕣慣ㅡ愴攰愹㐶攰㥥戲ㅣ摤〴㔰昴ㄷㄵㄹ㤷㔰㘴㕣㔲㐵㠳收ㄹ㠶〶㔵㥥㘳戹㉢㠶㘷〵慢戶㔵㉤昱㠱攱扢ㅤ㐱㤳㘰㜲㑡摥㌸挵㌲㘳慣捤㥡㍦ぢ㤳捤㥦〰扡㈷㈰㐷戹㜵㐴㍦㈸㔷ㄳ㐵晣ㄳ㍤㍡㤶㈰㘰㤴愷㔴㝦ぢ㐶㉢愸摢ㄱ㄰㌹㉡㕤㡥敦㘰㕣㝥ㄴ㈵愱㄰㈲搶㌳㐸〴㕥挱㠴㤰愷㡢扢㘸㥥㜵慣〰搸㈳挶㡥㔹挱慣て㤴〳㈰慢㡥户搷㉡慣㈶㍡㡤㌷戵挲つ㥤㔵㈹㌵㜱㝤㘷㝤㔲㙦扣㜶㤳敡㔰愳㈴ㄴ挹㔶㡤㤴㘶搹㘴㡥㍢㐹搵〸愵戸㘳㙤㈳戲摣愶慤㝤愷ㄴ㜹ㄱ㡡㐹搱㑣㑥㝦慢㈲ㄴ〴㝡㈳ㅤ㐵㥦㝤㌶㜹㈴㈲㌶戴〱捡搴㔳㘱搹㔰ㄴㄲ㍣㠹㙢㈷㌵㔹㡥㥥挰摦㝢愲散㝣㈳㐸搵ㄸ㤷㐶愳㥡愹㝡㝤摥㠱㤵㔰㌵扣摡づ㘱㘹慣㉤搴㌰㡡㍢㝢搵晥攱昶㈶ㄸ㌱㘲㐳㠶㐵㌲晣挰㘰㐳㌰㔷㈲愲㑡敢㙣㠸㕢摤㉣㉥昱改㤴㌴ㅣ㠵㠱挵愰㌶㉢搷㤵ㄹ搶戲攴㐷㔵㠷收㘹㔱挹㔱摤㥣㕡昶愱搲〳捡昱㈸愷ㄸ㕣㌷捦搰㉤㠵㑢っ㄰扢㔱㙥愱ㅡ㈰戴摢ㅣ㠰㈷㠳㥤㠳ㅤ散㐸ㄸ㍡愱㜵㐶〹㕡捣㈰摣昴㈲挸㍢㍤㘲ㄴ㠲搴㔴改㥦㐷挵㤷㥥㘰晡昶搱㕣㥣㠹㤸㠸攱慥っ敢〱挸㑤㐶㈶挹㐵愳㜱挰㍣㤴㙣㑡㘸つ挶㘵㌴㌱㠶㘸昲㜹〱㙥昱㌰㤶㌵㑣戶愹攳㥥㕢㘰㐱㥢搶㌷昶㤸㈷㥤㙡扤㔱㤳㑡ㄵ挷戲㕡㘹攴ㅤ㠱㉦㜵〵㌰攴愶㡣㝤㠹㌶攵㈴㡥㔲㕣㌲㤱搴扢摤慤ㅦ㐵㜷㈵攴㌰㐶愸晡ㄸ㠰捣㜰换愹㠰㔸挷㍤〵摡㠷㝢㕢ㄷㄸ搴攵㌹㠸戴㡥㈲捡戲㌹摣挷㙢㐶㤱ㄵ户㈵㥡捤戹㜳㉥㙤昶㐴搱〹㉢㉣摡ㄱ㌸挲㍡㐳㠱㔷㉣挲ㄸ改㤱㍢㌸㐸敥㜲ㄴ摤扤晣愸㝡捣㕤〶㉡ㄴ〶〴㘳扣㍣〵攵戰慢㘰㈴ㅡ摣㕡换敡ㄶ㡣晥搲昲搶愷〰〴挳挰㌴㘸搱㌲㌴㜰㘶㤰摦摡挰戹〱慤㌲㈲愴挹㘰㉡㘳㤴愳㜰搸〳㘹攰㈶ㅥ愴㤷㕣㈸愱㘰㥦扡ㄸㄶ摦㑤ㅣ户㜱〴㜲扤慢摡ちㄷ㡣〰搷㕦㥣晤㙤挵㔳戵ㅡ捤㕤昸攷㜶〴㔶㜱㜵㈳㌴㐷昷戵㕤捡㔲㙢愲㝤㜷㔳㕢㐵㜴㔹昰搰散挴〹㈳愸慥㉥〶ㅢ攱挵慤㕥㐹愲昰㌳昸㈳㌶㝤㍢㙤收扣挳㡢愸敢摣晢昲〵挷扤攸愸㜹ㄵ㝣摥晡〳㠵攰ち㘵㍦㈷㔹捥晤ㅢ晦㔴搲㜲㠵㥦㘲挴敤㑣㥢〳戴ㅣ㈴ㅣ㐷愵㔰ㅡ㡣㈱㥦㐱㈷戰摤㥢户〶㐸㈷晢摡攸㐴〹㠲㕤㐲㜱㔶㕥㌲㐲ㄱ㍦〱㕡㐹㉣攱㤱ㅣ㝢晥㑤戰扥昸㌱㑡㠸㜰㍣㐷㘲愴㜰㈳㜲ㄹ愸㔳㠲㍣扡攲挱ぢ㈱晦㍦㔸㡡戹㜹㔳㜶晡㉦㌰戳昸㔱㍢㡡慥㈷㡡㝥搸㠱㈲挱㙢㈰㡡㝦敦㐳㈶㑥〵㠶㘷㕦㔰㈰㥣㙢摡㍤㠰扥散ㄷ㝥晦㠷〷搰戹㠸㌸㤴㡤㠶㔰摢捤㜸㙥㥡〸㝤ㅤ㈶〲㠳昷捡㐴㌸㠵㡣㘰ㄴ㍦㌴ㄱ㈲ㅦ挸㍣ち戶㌶ㄱㄸ摢换㌰〴ㄳ愱搶㠴㕢㠳㈷戰慢㙣晡挷㑥攰攲慤昴ㄱ捦㠷搲昲㘷攰㤱扡扡戳㜸挱昰っ㝢扦㉡㍦敥㐹㈸㌳㙦〹㌷戹㔵ㄷ昶戸㜶搳ㅡ搵㘹ㄳ㕦㐵散㘵摦昵愷㙣敦晥㍡㌰ㄵ愶搰㝤㉦㑡愲昸㈲㍣㈵㠲攷㠶摣晢昶㝤攷昸㥦ㅥ㝥晣㈸㙦慢㐵戴㕡戸つ昹㕥㐲昶戴㈷㄰搴㑤㕣ㄴ戹㤲ㅦ收㥣挲㈷㑡搶㕡㕤㑥ㅢ㥥戲㠲㝣摤㡥戳㈱攱㈵〸㌳㈴扥㥤㘰㘲攲摥㐳㘸㘲㑥戴戹㍢搵㠷㑤捡㐵㌸㤱㤸戸昲改挵㘱㐳搱㔵㤱昵㘸㙤ㄶ扥〷㔵昴〲㈷㤲戶ㄲ㜹敡㘴ㄲ攲扢敤扡敥㌰㜵㕤㜸㤰㘱搸㍦㤶㔲㠸㍦㤰㐲㤲〷ㄹ㕥〸㔰㔲敡っ㌲㠵摢〱㌲㈲㙢敤㈱㕥晡〳㜶㠵㠰㙣㕥晡敢昱㈳ㄶ散㈲戰ㄸ晢攲㝢㍤搱搲ㄶ㡤㔵ㄳ㐳戵捡愶㔹㐴㐶ㅤ㕥㔸㌰ㄹ㤷愶㉣㥤㐳㈸摤戶㍢㡡㉦ㄹ戲挳挰㕢挸搸〵㥢扥戶戲㝤慦搳挰捤て攸㤹愲㔲ㄸ捥㕥ㄶ攳㐰慡㘲㜴㘱搳㜲㔸㐴㌸ㅣ㘶㥢㥤〶愲㉡攸㉣㘷㍦㑥愵〸晥昱㑢㈱搶㡦户㠶扥戲扤㠶㍡捥改挷〲昹㠳晤㜵㝤〶㘳攳慤攴ㄸ㐸搸㙤戵㉡㠵搷挳捦愲ぢㄷ㥤ㄳ㝡㉢慢㥥挵㘱晣㠹㌹慢㑦敢搰晦㡣㕥㉢捥㍡挷摥っ㘳愷昴晦㍢㔰戰愵晥ㄷ㡣扤㈹㐴扥㌳捡昰愱挰昸挹㤶㈱ㅢ敥〸㍣摢〸摥愸㠳戱慥戲っ㜹㠷戹㐵㝣扣ㅡ㔶㉢〹づ扦㔷扥晤㙡㐴戳㉦㙤摢㠱慥〲㤰戱愱挲㌷㈱㠲扡昶㑦换慤昸㜴㕢㝣㌷㍡敥㍢㘵㔵㍤搷㜷捤㘰㙣ㄱ㐱摦㌱㝥㝢㘶挲收㤹ㄲ摦㘸ㄷ㙡㌷㘱㈷〶摦㡢㍥愷攷㈱戰㑦换攰愵㡡㐵㌲戲戰扤㐸〶扦㐳ㅡ㐹㠴㤷愸ㅤ晣㉢捣晢ㅢ㐶ㅤ㥦慥捥挳搷ㄹ戰㘸㐷㈸扢搰攳摣㝥㐳㠳㕢㠷㍢㕡㙦㠷㍦㐸搶㈷㄰ㅣ㔳㑢㜸昷㝢戹慦敤㝢㤰㙥ㅢ慤捤㘷换摥㝣㙥攵挲㔳挰改昶摥㤲㈶ㄹ扥㤳㕦㈴㤷昵ち㈱㉥敤ㅦ挵摦敤㍢㘸㌹摡㈸攸㍣晡愰㥢㡥戰昱㍡摣㘷摢㠸㝥㥦㐷㔷㌱㐵㠰㥦㙥㐴ㄹ㍥〸㝡昹挸㡡攲慢㔸ㄶㄹ〰昹㕣戱ち搰㥤慡㥦摣㡣慡㐷㘲㠱㉣㜸挶㈰㌹㤶挵㤷搱㤰摢ㄵ㉥ㅢ㉣挱㘵ぢ㜵㤶㐰㕥㡦㝢㈰㥦ㄳ㍣㑢愸㠹㝣ㄱㅤ㥡ㄳ戱㔰摡㝤㈲㕦搸㙣㈲㠲㔶㠰㕡㘸㜲晣㤱㔸㡢攸㜵㔴敢㌶㠱㐳攰〲っ㔳㉣㔲搶ㄴ挳搰挲㡦㠹ㄹ愴摦㐶㝦㥦㍤晡㥢㘷㤸晥㜱㔴㈸㐱㠸慡昴攴㈹〸搵攴㍦㥤㥣扣㠷搲敥㤳晦攴㘶㤳ㅦ愱㡣攴㑣昴〰㘰愸㑦㔴昰㐷㉤愶㠱っ昷㤱㍦㜱㥥〰扦搴㉣㐶っ㤴愸扥ㄷ㤱㐱㕦㙥戸㙡㜵〹㤹戸㙦㠱敢捦昸戸㐷搹㐷扣〸㐹㕦㑥㌱㜴挶ㄶ㐳慤㔸戲㈳㉦散㡥㤰つ㔸ㄲ扦㤶敤㉡搲㡢㍤㐶昸挵㠷㘳挴㥣㌸ㄱ㝦㌹愵㐵㌱㈷㄰㐶㘸㤱㤲㝥戸㤱攲㐳㜱攳敦㍦摤㜲㤹愲〲〹搴ㄳ㌶㈶㥤愹挶ㅦ㡣ㅢㅦ挲㔷㔹慡㑤㡥㌷〸㤸㥥㡤ㅢ㤳ㅥ㔵攳挷攳挶㝦㍦戴扦搹㌸愶挳㜰攴〲㠹㈴挳搶㔵搶㝦攲ぢ敤㘱㌴㉦㤸搴㥦〳㘶㔸㑣挹愹㐲挷㜵愵㐱〷㜱ㄹ挴挳㌷搲㜳戸摢㠴㉢㈰㄰戲攱晦㉡攱㈴敥㍣捤ㅡ㠱㠱㑦愰搷ㄱ㙣昶㜴昵挴捥㐵㜳摥㐳㐱扦㜹搲挷㤹慡戶愳㐸〴收㐰㍥摣摦㉤㥣昲ㄹ愶㘳㙢㍦攲㈰㤹挶㍢㈴扤㈹てㄵ㔸挹㡢昷挷㤸捤㍤搶愲ㄹ晤㔱㈰〷搲ㄱ㤰ㄹ晤㌱挰㌰㄰挳摢捡戹ㄱ昲扦㘲敥昷戳攲〳〴㡦〳㤴〵㤹㥤㜴㔰晣㈰挰㜰晣㍦慡ㄸ㕢㔷晥ㄲ㑤㍣ㅣ扦㉣㐹㐶晡㠷搹攱㈳〰㝤㜰摦㡡㠸〸换晡㐷㔱㤲㝣㈹〵㠷㝡改挷㔹昱〹㠲㑦〲㤴ぢ㥣散戶㜷㡤㙢敡㔱㜳㝤ち㕤挵㘳〴昸改㥦㡥㌲㝣㈸㜰ㅦ摥摣摤㔶收㔱㌸晥戰ㅦ愱捥搴ㄷ晣昷攲㡢晣つ㉥扡て晦㐳㤲㠲㌲散昳摡㥢㝡ㅢ㡢㑣㐰㥢㕣晤搶戰搹㉦㘲ㅣ慥慢ㄵ㐱攱㠸㔴㉡㈵慤㈸㠸㙦㉥㔸戸㜸〳摦㜲㐴㔵〸㐱ㅡ㔰ㄵ㑥㔴㜱ㄴ〵晡㘷搹㤴㌸㈶㥥昴捦昱㠹愸㔵㥢昸昹㈸挳〷㐱扣慡敥て㐶摤攳ㄷㄲ搷慡挲㙡㝢㈱昱慦㉡㔶㤳㉦㝣㠲㠳㈹㘴㈱㤳搶㑡㐴㥡愲愱㉦㈳㌳搴㌷捣戹㍤㠰㥦㜶㐹㔴捦搷捥㥦㝦㙥㌸㍦㜶㙤晥ㅤ㙦ㅢ㝣攲搹㕦晦昹㌳扦㝢捦㤱扦㍤晦攴㤳扦晢换㘷㥥㜹晥㘷换㐷㝥昹搴㔳扦戸敦㙢捦晣㜹慦昹㜵敤改攷收扥晥挸攴㠵㐷ㅥ㌲捦摥㜶晣㤱㜷㍥㜸晦攴挲ㄵ攳㝤㝤晤晤户㡥晥敡㥡搷㡤㍣昶搰㡦挴捦晦㜰戵㈳搴㜲昱㠲昴㌴戸㙣㌵㡤慦㈰㠳㘹㜰挶㉦敢㌴戸㕣戵㔱换搱㐶㑤愳愰〴㥦〶㈷愰㉡㡣㜴挵挰㝦〰㌸〲戲㜷</t>
  </si>
  <si>
    <t>㜸〱捤㝤〷㝣ㄴ搵昶㝦㙥㤲㕤㌲㥢㈰慢㠰〵㄰㐸㌴㑡ㄳ改〴ㄵ㈹〹愱ㄷ〹愰㈰扣ㄸ㤲つ〴㔲㌰㥢搰慣㍦ㄵㅢ搸㐵㐵㔰ㄱ㐴〵戱㡢愲愲敦㔹㥦扤㜷昴㔹㘲㉦敦㔹㥥扤昰晦㝥捦捣㕤㘶㘷敥愴㍣摦晦昳㜹攳收㜲敦㌹摦㝢捥晤㝥㘷㘶戳㤹㌹㍢愶愸㤴㤴㤴㕤搸昸㉦户㜴㜶㍡ㄵ㉤㡢搷挵慡㝡攷搷㔴㔶挶㑡敢㉡㙡慡攳扤㐷搴搶㤶㉣㥢㔰ㄱ慦㑢〳㈰㕣㕣〱㝦㍣㔴ㅣ慦㔸ㅥ换㈸㕥ㅣ慢㡤〳ㄴ㑡㐹挹挸戰㔲攱摦捦昹㠹敡㠱挵㔹㔶㍡ㅢ愰㔲慣㌰㥢㔶㙣㌲搸㔸㙣㈲㙣㌲搹㘴戱㘹捤㘶て㌶㙤搸㐴搹散挹㘶㉦㌶㙤搹戴㘳搳㥥捤摥㙣昶㘱戳㉦ㅢ收户㍡戰改㠸㈶慢ㄳ㥡㘹昹㈳㈷捦㕤〰㌶㐵㜵㌵戵戱㕥㕤㘷搸㙢ㅥ摡户㙦敦扥扤晢て敥㤳搷扢㑦慦慥昹昵㤵㜵昵戵戱愱搵戱晡扡摡㤲捡㕥㕤愷搴捦慤慣㈸ㅤㅦ㕢㌶慤㘶㘱慣㝡㘸㙣㙥㥦晥㜳㑢〶攴昵ㅤ㌰㜰㘰昹㤰㈱㜹㔹晢㈳昲愴晣㤱㔳㙡㘳攵昱晦㔶捣捥㡣㌹㌹㝦㘴敦㐹戱扡晦㔶捣㉥㠸㠹㤰〵㌵㔵㈵ㄵ搵晦愵愰㈱敥搳㠱〵戱搲ち敥晣㔸慣戶愲㝡㕥㙦㉣㍢㐹㘸㡣〶昷ㅥㄱ㡦搷㔷㉤攲㜱㤴ㅦ慢慣㥣ㅡ㉢㤷㥤㕥㔵㄰慦㥢㔲㔲㕢ㄵ捦慡愲㝥戱摡㔸㜵㘹㉣扥㐷搵愸愵愵戱㑡〷ㄸ捦愸㥡㔱㔲㍢愹愴㉡㤶捥㑥㥢㉡㝢ㅦ㡥㉤㡢㔵搷㔵搴㉤㙢㕤㌵㍤ㅥ㥢㕡㔲㍤㉦㐶㐸愸㙡㜴㝤㐵㤹㑡㑦挷㉢㈵敤㘰搳捡㘴㐷㘱㍤㔵昹昳㑢㙡敢㘴挴㕤搸搷㠴㜵ㅤ㉥挲㈲㘹㕤㍣愴扡㝡㘶㜱㥦ㄵ㔵㔴㡤㡦搵㔶挷㉡㤹㠴㝢戲愷〷㈴〲搹晢㈱愱㤴愶挳扤愴㌲㥤㤳㡦㕣㤸㈵摣ㄵ㑤攷㐹㌵戵㔵㌸㈰㈷挶㑡慡㠷昶改㥤搷扦㔷㔱㕤㔹㐱㙣㌱晡㝤〶昷ㅤ㘲㘵〳㘳攵㄰㝤〰㥡戴搱晤〷㔹〷搲㤴㡢㐶愵扦㠵ㄳ摣ㅤ㤶㈷㔹㙡㜱㐹㙡昱摣搴攲搲搴攲戲搴攲㔸㙡㜱㜹㙡昱扣搴攲昹愹挵ㄵ愹挵ぢ㔲㡢ㄷ〲愳户㡣㔶慤㔲㥤㙤捡㠴扡扢㑥㔸㤷㔹戰晥攴戳戶ㅣ㜸挹戵摤ㄵ捦㘹㜹㑢㌸ㄸ㥤愱挹换散搳慦晦㠰扣㠱〳晡て改㍢愴晦愰扥晤〷づ攸攷㕡戶摦㘹㜵㐳〸慢㍢㥡㜰て㐶捤敦㥦㘷昵愴愹ㄷㅡ愵㕥〶ぢ㌲㤹扡㝣搷慣㈱㉦搶ㄴ摥昷捥㉢㐷扥㝣摤㡡愸攲㍢㡡㉣愱㌷㍡㝦㜲〹㠷㌲㕦ㅦ㌴攱扥㡣㕡㠸㈵昴愳愹㍦ㅡ愵㥥㜱㤶昰户㙤㠷㍥摢㉡㝦收戸㥢㈷㥥扣㌹攷挴㡥㜳ㄴ摦捦㘴〹〳搱改㤲慣㐲㕥扦㠱㉥摡摣㕢㠳ㄸ㜱㌰㥡㜰ㅥ攷ㄵ㘲㙦つ愱改㌰㌴㑡㍤收㈴㜹㘱敤搵㈷㐷㤶㑦ㅢ戳攱慤扤㥥㈸㍣㘹攷っ挵昷㑢㐹㜲〴㍡摥㈴〳扣㐹㠶㌲攲㤱㘸挲挳㌸㙦ㅣ㤲っ愷㘹〴ㅡ愵ㅥ㜴㤲っ晥㝡搷挸戵ㅦ㍦㍣昹摡愷慥㑢ㅤ戴改戱捤㡡愷愶㈴挹㐷攷㤰㘴㈶㝤晡昵ㄹ摣㙦㘰摦㈱搸㤱晤昲〶っ敡搳搷挵㙢㘰摦㍣慢㠰昱㐷愱〹ㄷ㌲㑡㘱扦晥搶㘸㥡挶愰㔱敡ㅥ㈷攵〳㘵㥦㑥换昹散搶晣㡤㔵㡦捥㍣㜰换㔵㌷㈹扥晢㑢捡㜱攸㜸㡦㜴㉦慤昱っ㌸〱㑤㜸㈲愷㡤〷慤㐹㌴㑤㐶愳搴㙤㑥㡥㍤晥㌶敢戶て㔷敤㤸㜴㔷捥摦捦ㅢ摣㉦㉦慡昸换㐵㜲ㅣ㠵㡥㔷㍢摦づ㥡捡㠸㐵㘸挲搳㌸㉦ㅦ㐹愶搳㌴〳㡤㔲㥢㥤㈴㡢扥ㅤㅦ㝡㉦晢㤳㜱㕢㌶慣㝤㜲攸摤て扣愴㌲〹挶㑦昸ㄸ㌴㉤搴㙥㈶愶㔸戳㌸昹㔸㌴㘹愳愰摤㙣㥡收愰㔱㙡㠳㑥搹敦㥣㑢㌲㍢ㅦ㌶昹扡㤷慣ㅢ扡摥昴挶ㄶ挵㕦㤵㤲戲ㄸ㥤ㄶ愶㍣づ㔳慣ㄲ㌴攱戹㘸搲挶㈰㘵㈹㑤㘵㘸㤴㕡敢愴㕣晢昱昸㥥㕢攷捥ㄹ㜱搶〷㍤慡づ晦攳ㅦ㥤ㄴ㝦㌱㑢捡㜲㜴㕡㤸㜲ㅥ攳捦㐷ㄳ慥㘰㤴〹㐸戹㠰愶㠵㘸㤴扡搴㐹㌹㈵晣搱攳慤慥㝤㜱捣摤敦摥摣昱挹ㅥㅢづ㔳晣ㄸ㈰㈹慢搰㘹㘱捡㙡挶慦㐱ㄳ㕥挴㈸〵㐸㜹㍣㑤戵㘸㤴㍡捦㐹搹敦㥦㝦㥤㔱昷搲收挹て㘶㝦戵戴昰昹晢㑥㔷晣搰㈱㈹敢搰昱ㅥ㌰〳扤㐷㘵㍤㈳㉥㐶ㄳ㕥挲㜹ㄳ㜰挰㉣愵㘹ㄹㅡ愵捥㜴㤲ㄴ㙦敦昶㐲摥戶㔳㐷㙦㝤戴攸晤㈳戶㠴昲ㄵ㍦搴㐸㤲ㄳ搰昹㤳敦㕣㈷㌲摦㐹㘸挲㈷㌳敡㘸扣㜳㥤㐲搳愹㘸㤴㍡挵㔹挲敤㜷㙦扥㘸扦ㅦ㐷㡤扤晣挵㤵捦㕤㝣昰㉢㕢ㄵ㍦㔲挹ㄲ㑥㐳愷㠵搲㥥㡥㈹搶ㄹ㘸挲㉢ㄸ㘵ㅣ愴㍤㤳愶戳搰㈸戵搴㐹㔹㕤㌰㘳晢㡡改晢㡥扤㘰㘷㜹户㠷ㅥㅤ㜴㡥攲〷㌸㐹㜹づ㍡㝦㤲昵戹捣户ㄲ㑤㜸ㄵ愳㡥〲敢昳㘸㍡ㅦ㡤㔲挷㍢㑢昸散㤳㡣㝦て敢㜶挱挸㉤㝢㡦㍤扦㝢㠷㔳昲ㄴ㍦㍥捡ㄲ㉥㐴挷扢㜷㝤㙦〷ㄷ㌱攲挵㘸挲㤷㜰㕥〱昶敥愵㌴慤㐶愳搴〲㈷挹愲㌵㙤㈶敦昱㜵晤挴搳㙡㔲捡摥㡡捣㕥愸昸昱㔴㤲㕣㡥㑥㤳㐹慥㘰挴㌵㘸挲㔷㜲摥㈸㈴㔹㑢搳㍡㌴㑡㤵㙡㌱㍢晤昶攳搳㡦慦ㅥ戳㙡攷敢㕤㝦㉢㥦晥愹㙡㑦㌰㝥挲㔷愳改搹攸晢戵攷摤晡ㅡ㑣戰搶㜳敡戵㘸搲昲戱昷㌶搰戴ㄱ㡤㔲戳㥤㠴愵㔷㥥昱㜵㠷戶㍢ぢ慦㌹晦昹㝢㠷㔴㑣ㅡ慢昸㔱㕢ㄲ㙥㐲挷晢㙥㍤挰㤵㠳扦改慥㘷挰ㅢ搰㠴㙦攴戴戱㈰戵㤹愶㉤㘸㤴㥡敥攴昸㜴㥦㌶搳㠶㍣戰㘹捣㠳㔹㈹㙢㙦摡戸㙥扡攲㈷㜹挹戱ㄵㅤ慦㜲晤扤㈷摦捤㡣㜸ぢ㥡昰慤㥣㌷〶㐹㙥愳改㜶㌴㑡㑤㜲㤲㤴慣㍣收敢㤴敦慦ㅤ扢昲戵㝤捦扡晤挶敡〳搵扥〴攳㈷㝣㈷㥡ㄶㅥ昹㜷㘱㡡戵㡤㤳敦㐶㤳㌶ㅥ摡摤㐳搳㜶㌴㑡㡤㜶㔲㥥搳收捣戶て㍣扤愳㜰㔵捤晡㤹攷扤㜳敤㌰戵ㅦ挱昸〹摦㠷愶㠵㈹敦挷ㄴ㙢〷㈷㍦㠰㈶㙤㉣㔲㍥㐸搳㕦搱㈸㌵摣㐹㌹㝥敦昵㑢㌶昷摤㍣㙡攵愹〳戲㙥㔰㝢晤慥㍡㄰㡣㥦昰㐳㘸㕡㤸昲㘱㑣戱ㅥ攱攴㐷搱愴㡤㐶捡挷㘸㝡ㅣ㡤㔲㐳㥣㤴敢愷㘵ㅥ摦慢收㤵ㄱ㙢㡥摦晥㘶㕤晢㍢㐶慢㡥〴攳㈷晣〴㥡㍦㜹㝥㍦㠹㄰搶㔳っ昶㌴ㅡ㥣㝡㜹搶㌳㌴㍤㡢㐶愹㝥捥ㄲㄶ捥㜹㙡㑤㕤㤷㠶㌱㌷昶㜸昳㥢㠳㘶慤㕥㥥昵㍣摣㐷㌹ㅦ愴ぢ㙡㑢㤶攰㑦㤳摤㝦昵昴敢㡤㑦捤捤昹㜳て㝦敤㤵て㉣ㅦ㕣摥户㙦搹挰㍥㈵晤㑢㐲搹〸摢摣扦㉢昸摥㥥㔵㝥㜴㐵㜵㔹捤ㄲ昹㐳愳搳挸㤲㜸㙣昷摦ㅤ㍤ㅤ摦挸㥡晡敡戲㜸㐷戳戳愸慥愴㉥搶挱敢摢ㅤ挴㌷慤〸㝦㠶挵攲㤲慦戳㜷摡㡣㤲捡晡搸㠸愵ㄵ戶㝢㝦㡦ㅢ㝦㠴搵捣つ昶ㄶ搶挶㡥㑦㜸㝤㉢ㅡ㠱慢〴㡢㈵戶㡦愵敤戲搷搵㌵㝦㝥㑤㍣㔶㉤换敢㔹㌵愵愲㜴㘱慣戶㈸挶㙢っ戱㌲愱摡㥥㉥攷㉦挱㥥㤳慢㐱ㄴ㝦摢㤵攵戸慤攵愳㤶搶挵慡换㘲㘵㔸敦愲㔸㙤摤戲㘹㈵㜳㉢㘳㝢㈷㐱散㥣㜰散㤷㘴㉥慣㈹慤㡦攷搷㔴搷搵搶㔴㈶㝢㐶㤴㉤㉥挱㕦㥦㘵ㄳ㙢捡㘲昸攳㌱㥤㕢㡡㑡㐹㑢㔳㉡愵㠷改㉦㌸挶㡤昷㤶ㅤ攱摡挵晢㘳㥦敦㥢㝣搸昵㥥ち㜶㘰㔱ㄹ攳㌱㤹㝡㘰ㄳ挱㈴㉥挳㜴て〶扡㌸昱㠲っ搱摤㠲搱戲挶挴㥥晢晦ぢ㑥㑤㙤敢戰ㅦ戵ㄸ㝦愱㡦㈹愹㉥慢㡣搵㌶㝡㌹㐹㜱㐵搶ぢ㘸㐲㠷攲㙣づ㔴㉦ㅤ〸戵㔴㉤ぢ㉤愹㈸慢㥢ㅦ㥥ㅦ慢㤸㌷㥦ㅦ捤㜰挹㈹㈳㠳搲晡㌶敢㈵㤸慣㤷搹扣㠲㈶ㄲ㐹〹扦㑡㔰㌸㘲扤㘶㡦㐳㌹昸户攵㝦晢愷㘲㤶㈵搷ㅡ㜰㘱㈸ㅥ慡㉡慣愹㡤愷愵㤹㔸㡥㈹㠹捦慦攳攱搹戸㤳昱㕥㘷昳〶㥡搰㠱㘸㥡扣戴搰〶愰㜴㕥㐱㘹㕤㔵㄰㉢㉦挱㜵㉢㌹扢㔵㐹愸捡扥ㄴ㔲㄰㡢㤷㕡扣㘶㌲ㄶ攷捡搲㌰㝡㌸昹戳慡㜸昴挷㤶搶ㄵ㤴搴㤵戴慡挲搵ㄷ散㈵ぢ愰㥥㌲换敥㜱㘶㙢戱改搹ㄱ㘷㠴〸㔱改扡愲㘴㡡挱㡥㠴ㄳ〷攷㑢㑡㥡搳㌶㑥〲㙢敦っㄲ㘱敦㠱㥥㝣ㄵ〵ㄷ㜷捡㐶挷慡愷㉤㕢ㄴ㡢ㄳ㥥ㄱ㙥㔴㑡敦改挵㘰㤳㑢攷㑥慦慢愸㡣昷挶㑡㐷搷搶搴㉦晡㙦挶㘱㉣敢㑤㌴㝡ぢㅤ㠴愳戸昹㥣㈰㔷㑡慢挵摣㌷挵挵㈹ㄹ㡣㐶㡢㜵〰ㅢㅥ慤〸戶ぢ晦挸㘶扤㠳㝦㈲㡤昹㐲戹㐰戴攴㡡㔳〸昸慣㉡㈸㌴慤㌶㈶搷搰㌲㘴〰戵㕢㔷ㅤ㕤㔳扢㜰㙥㑤捤㐲ㅥ㑦㝢挸㈸㍥㍦ㄶ慢攳㜵愹㑣攷㍡㥣㕣㙦㔳㉡㉤㉤改敡㤲昳ㄶ㐰㘷ㄷ挴て扦㡦愶昵㠸捡捡慥㍡㘲㍣晣〱㑣㘹戸㐲ㄶ㙥㐰愷攳挸晡昸㝣㕣㌲慢㉣㥥㌲㈵扦㜸㘲㝥昱㠸㐵戵ㄵ㤵㠳㝡㉦慤㡣㉦㔵㥤㈰〰慦晡摣摡㙦换收ㄷ捦㙢㌷昹慥敥㝢ㅥ㜸㔵收㘵ㄳ㔴㐷挷攱扢㈲搵つ㈱戳昱㘳㝤㡣㐶敤〷ㄸ摦㔸搰㑦摥慣㑦㌱戶㍥㘳昳㌹ㅡ扣㍤㠸攰㜸㜷昸搲ㅥ慡敥昸㤷敦㄰搶㔷㙣晥㠹㐶昵㐴挳昳搳晡ㄷㅡ扤愹㈸攲㜳户换慥敢〱戳㝦搷㝤〷㙢挴㙡挴愷㝡〱挱摤㘷㔱㉥㡢〲㔹ㄴ㐷㠵ㄱ搸㈸㐰挸㜱昸慥㠷ㅤ㡡㘹㈲挰㙦㥣㥦〶㤸㔹㠰㍦㤸㠳挲㔸㍣攸㕣〲愴摡㐳搵〷㍥ㄱ㈰つ〶㡢户〶㔴㍦㤸㐴㠰㄰㐶㝡㔳扦晣攱ㄲ愰㉦捣㝥〱㉣挶戴ㅡ昱愹晥㤸㘷ㄲ攰㙢〴㌷ち昰㉦挷攱扢ㅡ㌷〸㤱戲戹㡡扤戸攴慦〰㌳ぢ搰づ㙥慢㍤㥢扤搱戸〴搸搷ㅥ慡挱〸㈲〲散㐷㔰〷㌴㙡〸㑣㈲㐰㐷㡣昴愶㍥㜴ぢ㤰〷戳㕦㠰㉥㡣㘹㌵攲㔳㠷㘱㥥㐹㠰户㠲〴㜸搳㜱昸慥ㄴづ㐵愴㙣慥愲ㅢ㤷晣㝡愰〰㍤攰戶㝡戲改㠵挶㈵㐰㙦㝢愸㡥㐴㄰ㄱ攰㔰㠲晡愰㔱挳㘱ㄲ〱晡㘲愴㌷昵㥣㕢㠰㘱㌰晢〵ㄸ挸㤸㔶㈳㍥㌵〲昳㑣〲㍣ㅡ㈴挰㈳㡥挳㜷ㄵ戳〰㤱戲戹㡡㈳㤱㔴㍤ㄴ㈸挰㜰戸慤ㄱ㙣㐶愲㜱〹㔰㘰て搵㈸〴ㄱ〱㐶ㄱ㔴㠸㐶昱㤲愶〸㌰ㅡ㈳扤愹敤㙥〱ち㘱昶ぢ㌰㥥㌱慤㐶㝣㙡っ收㤹〴戸㈵㐸㠰㥢ㅤ㠷敦㥡敡㜸㐴捡收㉡愶㜱挹㌷〵ち㌰〳㙥敢㘸㌶挷愰㜱〹㌰换ㅥ慡〹〸㈲〲ㅣ㑢搰㙣㌴㙡ㄲ㑣㈲挰ㅣ㡣昴愶㌶戸〵㤸〸戳㕦㠰ㄲ挶戴ㅡ昱愹挹㤸㘷ㄲ攰㡡㈰〱㉥㜷ㅣ扥ぢ扥㔳ㄱ㈹㥢慢㔸挰㈵慦づㄴ愰ㄲ㙥慢㡡㑤㌵ㅡ㤷〰㡢散愱㉡㐲㄰ㄱ攰㜸㠲㙡搱愸改㌰㠹〰㜱㡣昴愶㔶戹〵㤸〶戳㕦㠰㈵㡣㘹㌵攲㔳㌳㌰捦㈴挰㘹㐱〲晣㥦攳昰㕤㡣㥥㠹㐸搹㕣挵愹㕣昲㈹㠱〲㥣〶户㜵㍡㥢㌳搰戸〴㌸搳ㅥ慡㔹〸㈲〲㥣㐵搰搹㘸搴㙣㤸㐴㠰㜳㌰搲㥢㕡散ㄶ攰㔸㤸晤〲㥣挷㤸㔶㈳㍥㌵〷昳㑣〲㔴〶〹戰㔰ぢ攰扤㌴㝥ㅣ㈲㘵㜳ㄵ㤷㜱挹ㄵ㠱〲㕣〱户戵㠶捤㤵㘸㕣〲慣戳㠷慡〴㐱㐴㠰慢〸扡ㅡ㡤㉡㠵㐹〴戸〶㈳扤愹攳摣〲捣㠵搹㉦挰㐶攰㈳㔶㈳㍥㔵㠶㜹㈶〱㘶〴〹㌰摤㜱昸㉥搴昳㘲㝢㌶㔷戱㤵㑢㉥ちㄴ攰ㄶ戸慤㕢搹摣㠶挶㈵挰ㅤ昶㔰捤㐷㄰ㄱ攰㑥㠲敥㐲愳ㄶ挰㈴〲㙣挳㐸㙦㙡㥣㕢㠰ち㤸晤〲摣换㤸㔶㈳㍥戵㄰昳㑣〲ってㄲ㘰㤸攳昰摤㌶愸㐶愴㙣慥攲㘱㉥㜹㘸愰〰㡦挲㙤㍤挶收㜱㌴㉥〱㥥戰㠷慡〶㐱㐴㠰㈷〹㝡ち㡤㍡ㅥ㈶ㄱ攰㘹㡣昴愶〶戸〵㔸〴戳㕦㠰攷ㄹ搳㙡挴愷㙡㌱捦㈴㐰㡦㈰〱扡㍢づ摦㑤㡣㝡㐴捡收㉡摥攰㤲てづㄴ攰㉤戸慤㥤㙣摥㐶攳ㄲ攰ㅦ昶㔰㉤㐶㄰ㄱ攰㕤㠲摥㐳愳㤶挲㈴〲扣㡦㤱摥㔴㘷户〰㑢㘰昶ぢ昰ㄱ㘳㕡㡤昸搴㌲捣㌳〹搰㉥㐸㠰戶㡥挳㜷㠳攵㐴㐴捡收㉡晥挹㈵敦ㄹ㈸挰搷㜰㕢摦戰昹ㄶ㡤㑢㠰㝦摢㐳㜵ㄲ㠲㠸〰摦ㄳ昴〳ㅡ㜵ち㑣㈲挰㡦ㄸ改㑤㘵戸〵㌸ㄹ㘶扦〰扦㌲愶搵㠸㑦㥤㡡㜹㈶〱晥昸㍤攰愳昰敦㡥挳㜷㝢攷㜴㐴捡收㉡搲㔳戱攴㕦〱㌳㝦ㄴづ挳㙤戵㘲㤳㠱挶㈵㐰挴ㅥ慡㌳㄰㈴㠷㠱㌲〹捡㐲愳捥挴㔰〴㘸㡤㤱摥搴户挸㤱昸㘳㘸〵捣㝥〱昶〴㍥㘲㌵攲㔳扣㠳㘴ㄲ攰搳㈰〱㍥㜱ㅣ扥㥢㑤攷㈲㤲〸搰㠱㑢晥㈸㔰㠰㑥㜰㕢晢戳改捣搵敤晥㙢戰慢㍤㔴㉢ㄱ㈸㠷㜴戲〹捡㐱愳捥挳㔰〴㌸〰㈳扤愹户摤〲慣㠲搹㉦挰挱挰㐷慣㐶㝣敡㝣捣㌳〹昰㔲㤰〰㉦㍡づ摦慤慥㡢㄰㐹〴攸挳㈵㍦ㅦ㈸㐰㍦戸慤晥㙣〶㜰㜵扢〵ㄸ㘴て搵挵〸㤴㐳㍡㠳〹捡㐳愳㉥挵㔰〴ㄸ㠲㤱摥搴攳㙥〱㉥㠱搹㉦挰㔰攰㈳㔶㈳㍥戵ㅡ昳㑣〲散〸ㄲ攰㝥挷攱扢つ㜷〵㈲㠹〰㠵㕣昲扤㠱〲㡣㠱摢ㅡ换㘶ㅣ㔷户㕢㠰〹昶㔰慤㐱愰ㅣ搲㤹㐸搰㈴㌴㙡㉤㠶㈲挰㘴㡣昴愶㙥㜳ぢ㜰㈵捣㝥〱㡡㠰㡦㔸㡤昸搴㍡捣㌳〹㜰㝤㤰〰㥢ㅣ㐷戵昷ㄶ攱㌵㠸㈴〲捣收㤲㌷〶ち昰ㄷ戸慤㘲㌶挷㜱㜵扢〵㤸㙢て搵㝡〴捡挱㡦㔵㑡㔰ㄹㅡ戵〱㐳ㄱ㈰㠶㤱摥搴㤵㙥〱慥㠵搹㉦㐰〵昰ㄱ慢ㄱ㥦摡㠸㜹㈶〱㉥っㄲ攰〲挷攱扢㘵㜹㍤㈲㠹〰戵㕣昲㜹㠱〲搴挱㙤搵戳㔹捣搵敤ㄶ㘰愹㍤㔴扣㤳㤹㐳㍡换〸㕡㡥㐶㙤挶㔰〴㌸〱㈳扤愹㌳摣〲摣〸戳㕦㠰㔳㠰㡦㔸㡤昸搴ㄶ捣㌳〹戰㍣㐸㠰㘵㡥挳㜷㍦昵㘶㐴ㄲ〱捥收㤲㤷〴ち㜰㉥摣搶㑡㌶慢戸扡摤〲㥣㙦て搵㉤〸㤴㐳㍡ㄷ㄰㜴㈱ㅡ㜵ㅢ㠶㈲挰㐵ㄸ改㑤㔵扢〵戸ㄵ㘶扦〰慢㠱㡦㔸㡤昸搴敤㤸㘷ㄲ愰㉣㐸㠰㔲挷攱扢搷㝢ㄷ㈲㠹〰㔷㜳挹㈵㠱〲慣㠷摢扡㤶捤〶慥㙥户〰搷搹㐳戵つ㠱㜲㐸㘷ㄳ㐱搷愳㔱昷㘰㈸〲摣㠰㤱摥搴㌱㙥〱敥㠶搹㉦挰㑤挰㐷慣㐶㝣㙡㍢收㤹〴㤸ㄴ㈴挰㐴挷攱扢昳㝣㍦㈲㠹〰㜷㜱挹攳〳〵戸ㅢ㙥敢ㅥ㌶摢戹扡摤〲摣㘷て搵づ〴捡㈱㥤晢〹摡㠱㐶㍤㠸愱〸昰〰㐶㝡㔳㈳摤〲㍣〰戳㕦㠰㠷㠰㡦㔸㡤昸搴㕦㌱捦㈴㐰㕥㤰〰㠳ㅤ㠷敦㍥昸挳㠸㈴〲㍣挵㈵てっㄴ攰ㄹ戸慤㘷搹㍣㠷挶㈵挰ぢ昶㔰㍤㠲㐰㌹愴昳㈲㐱㉦愱㔱㡦㘱㈸〲扣㡣㤱摥㔴㉦户〰㡦挲散ㄷ攰㜵攰㈳㔶㈳㍥昵㌸收㤹〴挸〹ㄲ㈰摢㜱昸敥捡㍦㠹㐸㈲挰㝢㕣㜲㤷㐰〱㍥㠰摢㙡㘰昳㈱㔷户晢〸昸搸ㅥ慡愷㄰㈸㠷㜴㍥㈱攸㔳㌴敡ㄹっ㐵㠰捦㌰搲㥢摡摢㉤挰搳㌰晢〵昸ち昸㠸搵㠸㑦㍤㡢㜹㈶〱戲㠲〴挸㜴ㅣ摥㥡㠰搰ぢ㠸搴㠲㝢戹㤹㕣㜰昹㡣㡡搸ㄲ摥㝣摡愳ㅣ㤵挶昹昵昱扡ㅡ戹㔳搶扡扣愰㘶㔲㑤㕤㐱㐵㝣㔱㘵挹戲戶攵㑥攷攸昹戱㙡摣挷慥挵敤㙣㡦慤㘶搱愲㔸㤹㔵㕥㔴㔳㕦㕢ㅡㅢ㕢昰扦㜰㥦ㅢ晣戰敢攴ㄶ㜷慡挲昶㥦摤扡㐵〸㠵愳〴㕢㑡攸㈵〴昴摥㠱㤳㝡㘷搷摤㜲改㐶〱㙣戳㕢搱㘹ㄵ㜵㤵戱捣㜲戹㔳㉤晤㡣㜲愸㠸攲㠰戲㔶攵搳收攳捥㔴㐱敢昲搱戵ㄵ㘵㤵ㄵ搵㌱敥㡣㜶㌶㜴㐲㙣ㅥち〱愶搴挴㉢㔸㕡摥扡㝣㕡㙤㐹㜵㝣ㄱ敦㘹㤶㉥摢㉢㘹㈴㌷㍦㐳攵㈳㉢慡攳㐸㈳㝢㤱晤㌶攵㐵昳㙢㤶攰㕢づ昵㔵搵愳㑢ㄶ挵晦㈷昶㡡攲㙥㤱㑤㜶㡤㑡㔵愹愹㉡㈳㌵攳㍦摤㍦攱ㅦ㜰㡥戵戵ぢ挳扡攲㌸慤慢慤㤸㕢㑦挱㈴㐷㍦戴改㙣㘴ㅦ愶㠴㕥㐶捦㝢昷搲戵ぢ㍤愵〷㕣㙢㔲昵扥昱㉥㜸攲慢㈳晢〳㙥晤㠸攵㘴晤㠴㘶摣攸改㘳㜷ㄷ攵晣愹敦㘱㠴㕥㐱攴㘶搷㐰戴〷㜸て晢㄰㘲㕤〴㡦㈸㥣㤹㌸ㄲ㌸昲ㅥ㤶㤱㜲挱昰〸摤㘳㜷户㄰户搱戳捡㈷㤴捣㡤㔵攲敥㝦㔵㐹摤ㅥ昶㠰㘵ㄸ愸搳㡦㍢扥晣㥡慡慡ㄲㅥ㜲晣戶㐱㔱㘹㐹㘵㉣愳㝣㐴㝤㕤捤挴㡡㙡慢ㅣ㡤ㅣ㤷㡥愹㘴㈹㑣㈵㑢敤晢昴攵㔳㔹ㄵ㈴㝤挶慡㤹㔷㔲㕢㔱㌷扦慡愲㌴㠳〳㔶敥晣㑦ㅣ慢㌸昹搳㈱愶摥昴㝢㠹昷挶扦㝤晢ㅤ扢扢㌷㙡㘵㈸ㅤ㜷㍦㡥攸㔴ㄵ挶㝦敡㍦㉣ㅡ挱ㅢ㡦晣㐲戱㝥㐱戴㄰㝥㘰㜰㑥㥥慦攵㔶㉣㉣㕦㥦〲㡢扣㌹愹搷〸挰㡦昵㉢愰散昰㈷晤㜵㌴㡤㔶ㄴ戴〲㈰㌲愱愶愴慣戰愴ㄴ摦ㅣ㙡攵㝣㙦㈸〳扢㤶㙦㌵戵㔱搶㜸攴愳㙣〸攵㐸㡢㉢捡㘲戵ㄹ㌴ㄴ攱㝢㔱改慣づ〹摢晢㄰㜷扢搳㔲㐲愱捣っ㔳慥戱㍡搶㠱捥㥤㜳昷昷慥挶晡攲㝦㜹㔴ㅥ㙦愲㠱㔶ㅡ㕡敢㌷搰戱㝥㈷愷㌷㌰㈴ㅦて攰て〲㜶愱〹扤〹愷㜷摦㈴㤷㕢愰㈸挳〲㈸㕤扥㜱挳㐲㤰っㄴ㑤㐸〵㐹㐸㠸㘴扡㉡㍦挲㜶搱㐷㠶晥ㅡ㑦戸〸㐷㜹慣㉣㘲扦扦戲挲㠴扢㈳㌵㌵ㅤ扢㍡散慤㥡昳愵㐵戰慡愲㤸㤴㠴愸捥㔸㐲㤸㈵㠴㤹㍣㔹㄰扦㤸㕦㘸㜹ㄵ㔶摣换摥㠵㝦㘴㡢㐴慣㔴㉡㄰㔱敦愰搵挴挳戴㐴戸搷㉣㐸㡥敢㕥㘸搴挷ㄸ昲搷㍦扡晡㤷㤵晡ㄴ㈳晥挲㑡〹昳㡢㑣捤㝤㠳㔴㥦㘱〶摦㈴慤㌰〳㝦㡥ㅥ摦㝢ㄲ挷㘲〶慣㑤ㅦ㡢㕦㜲〶㝥㉣㝥㉦㑥ㅦ㡢敡㉢㔸㌴つ㜴昵づ收㙥戶㌲〹晣愷ㄹ㤰㐵㐰㙢〲晥〵〰㜷㜲㜸て㡣ㄲ攲昱㝢㌴〶昱愲挰㐰扣敦㕣㐱㕤攲敤挹愰㝢㌱攸㙦〰㜸挵晢〳㌶㕢扣戶㠰㌴㕢㍣敥㍢ㄱ慦ㅤ〳㤳㜹㤲㜸㝢挳摡戴㜸愹㤸㈶攲敤㈳㐱散㠱㘲㠹㠲㐱扣㝤㠱戱昶㈳㤰攵ぢ〶㐰〷〲㍡ㄲ挰㡡〶ㄱ慦ㄳ㐶〹昱昸つ㈰㠳㜸㥤㠱㠱㜸慣㙡搰㐱㕤攲㜵㘱搰慥っ捡ち〴慦㜸㉣㍢戰挵换〶愴搹攲戱㔰㐱挴换㘱㘰㔶㉣㈴㠹㜷㈰慣㑤㡢挷捡〶扣昰捤㌰〶㐱㐷㝥㔸摥愰㘹挰愶㡦扣㠳㠰戱づ㈶㤰愵て〶㐰㌷〲扡ㄳ挰㙡〸ㄱ慦〷㐶㉥昱㡣愷㙤㉦㘰㈰㕥ㄷ㔷㔰㤷㜸㠷㌰㘸㙦〶㘵昵㠲㔷㍣㤶㉣搸攲ㅤち㐸戳挵㘳㤱㠳㠸搷㠷㠱㔹敤㤰㈴㕥㍦㔸㥢ㄶ㡦㔵ㄱ㜸攱㌲㈹㠳愰㈳㍦㉣㡤㌰㘸㌳〰ㄸ㙢㈰㠱㉣㥢㌰〰〶ㄱ㌰㤸〰㔶㔲㠸㜸㜹ㄸ㈵挴攳㌷戶っ㐷摥㘱挰㐰㍣㔶㔳攸愰㉥昱づ㘷搰㈳ㄸ㤴㤵て㕥昱㠶挳㘶㡢㌷ㄴ㤰㘶㡢㌷〲搳㐴扣㈳ㄹ㜸㈴㐶㐹攲つ㠷戵㘹昱㔸㔱㠱ㄷ捡㉤ㄸ㐴㡢挷戲ち㑤〳㌶㝤攴㡤〴挶捡㈷㤰㈵ㄷ〶㐰〱〱愳〸㘰ㄵ㠶㠸㔷㠸㔱㐲㍣㝥昷捣㈰摥ㄸ㘰㈰ㅥ㉢㌱㜴㔰㤷㜸㘳ㄹ㜴ㅣ㠳戲㙡挲㉢ㅥ㑢㈵㙣昱挶〳搲㙣昱㔸㕣㈱攲㑤㘰㘰㔶㔹㈴㠹㌷〹搶愶挵㘳㌵〶㕥昸㥡ㅢ㠳愰㈳㍦㉣挹搰㌴㘰搳攲㑤〱挶㍡㡡㐰㤶㙢ㄸ〰㔳〹㈸㈲㠰ㄵㅣ㈲摥㌴㡣ㄲ攲昱㑢㜵〶昱㘶〰〳昱㑡㕣㐱㕤攲ㅤ捤愰挷㌰㈸㉢㉥扣攲戱捣挲ㄶ㙦㈶㈰捤ㄶ㡦㠵ㄹ㈲摥㉣〶㘶㠵㐶㤲㜸戳㘱㙤㕡㍣㔶㜲攰㠵敦搲㌱〸㍡昲挳㜲づ㠳㌶㝦〱挶㉡㈶㤰愵ㅥ〶挰㜱〴㤴㄰挰敡てㄱ㙦㉥㐶〹昱昸㘵㐱㠳㜸㘵挰㐰㍣㔶㠰攸愰㉥昱㘲っ㕡捥愰愷〲攰ㄵ敦㌴搸㙣昱收〱搲㙣昱㔸搴㈱攲捤㘷㘰㔶㜷㈴㠹户〰搶愶挵㘳ㄵ〸㕥昸㡡ㅥ㠳㘸昱㔸ち愲㘹挰愶㡦扣㑡㘰慣㉡〲㔹㈶㘲〰㔴ㄳ㔰㐳〰㉢㐷㐴扣㐵ㄸ㈵挴攳搷ㅥつ攲搵〲〳昱㔸㍤愲㠳扡挴㡢㌳㈸㥦㑢愰㔸改攱ㄵ㡦攵ㅤ戶㜸昵㠰㌴㕢㍣ㄶ㠴㠸㜸㡢ㄹ㤸㤵㈱㐹攲㉤㠵戵㘹昱㔸㐱㠲ㄷ敥ㄷ㌰〸㍡昲挳㌲ㄲ㑤〳㌶㉤摥㜲㘰慣ㄳ〸㘴㠹㠹〱㜰㈲〱㈷ㄱ㜰つ〰㈲摥挹ㄸ㈵挴攳ㄷ㌸つ攲㥤ちっ挴㘳攵㠹づ敡ㄲ敦晦ㄸ昴㌴〶㘵㤵㠸㔷㍣㤶㠶搸攲㥤づ㐸戳挵㘳㌱㠹㠸㜷〶〳戳慡㈴㐹扣㌳㘱㙤㕡㍣㔶㥦攰㠵慦ㄳ㌲〸㍡昲挳ㄲㄴ㑤〳㌶㉤摥搹挰㔸攷㄰挸昲ㄴ〳攰㕣〲㔶ㄲ挰㡡ㄵㄱ㙦ㄵ㐶〹昱昸㔵㔴㠳㜸攷〳〳昱㔸戵愲㠳扡挴扢㠰㐱㉦㘴㔰㔶㤸㜸挵㘳㔹㠹㉤摥㐵㠰㌴㕢㍣ㄶ愲㠸㜸ㄷ㌳㌰㉢㔲㤲挴扢ㄴ搶愶挵㘳攵ち㕥昸㡥㈲㠳愰㈳㍦㉣㕦搱㌴㘰搳攲㕤〶㡣㜵㌹㠱㉣㙤㌱〰慥㈰㘰つ〱慣㜶ㄱ昱慥挴㈸㈱ㅥ扦㔴㙢㄰㙦ㅤ㌰㄰㡦ㄵ㉦㍡愸㑢扣慢ㄸ昴㙡〶㘵㜵㡡㔷㍣㤶愴搸攲㕤〳㐸戳挵㘳ㄱ㡢㠸户㥥㠱㔹捤㤲㈴摥〶㔸㥢ㄶ㡦㔵㉦㜸攱慢㤰っ㠲㡥晣扣㡢㔶搳㠰㑤㡢㜷ㅤ㌰搶㈶〲摦㌳〳慥㈷攰〶〲摥〷㐰挴扢ㄱ愳㠴㜸晣戲戰㐱扣㉤挰㐰㍣㔶换攸慣㉥昱㙥㘲搰慤っ捡捡ㄶ慦㜸㉣㘷戱挵扢ㄹ㤰㘶㡢挷〲ㄸㄱ敦ㄶ〶㘶㈵㑣㤲㜸户挱摡戴㜸慣㤸挱ぢ㕦扦㘴㄰㜴攴㠷㘵㌳㥡〶㙣㕡扣㍢㠰戱敥㈴㤰㈵㌵〶挰㕤〴㙣㈳㠰㔵㌶㈲摥摤ㄸ㈵挴攳搷㥣つ攲㙤〷〶攲戱搲㐶〷㜵㠹㜷㉦㠳摥挷愰改戸㉣攲ㄵ㡦愵㌰戶㜸昷〳搲㙣昱㔸㍣㈳攲敤㘰㘰㔶搱㈴㠹昷㈰慣㑤㡢挷㙡ㅢ慣ㄹ摦敡㘴㄰㜴攴㠷㈵㌷㥡〶㙣㕡扣扦〱㘳㍤㐴㈰换㜱っ㠰㠷〹㜸㠴〰㔶攸㠸㜸㡦㘲㤴㄰㡦㕦搸㌶㠸昷㌸㌰㄰㡦㔵㍡㍡愸㑢扣扦㌳攸ㄳっ捡㡡ㅡ慦㜸㉣愳戱挵㝢ㄲ㤰㘶㡢挷挲ㅢㄱ敦㈹〶㘶〵㑥㤲㜸捦挰摡戴㜸慣搴ㄱ昱㥥㘵㄰㉤㕥㌶慣㥡㠶㑢扣攷㠰戱㥥㈷㤰愵㍣〶挰ぢ〴扣㐸〰慢㝢㐴扣㤷㌰㑡㠸挷慦㥡ㅢ挴㝢〵ㄸ㠸挷ちㅦㅤ搴㈵摥慢っ晡ㅡ㠳戲ㅡ挷㉢ㅥ㑢㜰㙣昱㕥〷愴搹攲戱㘸㐷挴㝢㠳㠱㔹扤㤳㈴摥㕢戰㌶㉤ㅥ慢㝣㐴扣㥤っ愲挵㘳愹㡦愶攱ㄲ敦㙤㘰慣㜷〸捣㌳〳晥㐱挰扢〴戰㌲㐸挴㝢て愳㠴㜸晣ち扤㐱扣て㠰㠱㜸慣づ搲㔹㕤攲㌵㌰攸㠷っ捡㑡ㅥ慦㜸㉣摦戱挵晢〸㤰㘶㡢挷㠲ㅦㄱ敦㘳〶㘶攵㑦㤲㜸㥦挲摡戴㜸慣㄰ㄲ昱㍥㘳㄰㉤ㅥ换㠴㌴つ㤷㜸㥦〳㘳㝤㐱㈰㑢㠸っ㠰㉦〹昸㡡〰㔶ㄵ㠹㜸晦挴㈸㈱ㅥㅦつ㘰㄰敦㙢㘰㈰ㅥ㉢㡢㜴㔰㤷㜸摦㌰攸户っ捡㉡㈰慦㜸㉣晤戱挵晢づ㤰㘶㡢挷㘲㈱ㄱ敦摦っ㝣ㅣ㐶㐹攲晤〰㙢搳攲戱扡㐸挴晢㤱㐱戴㜸㉣㌱搲㌴㕣攲晤〴㡣昵㌳㠱㘵㘶挰㉦〴晣㑡㐰っ〰ㄱ敦㌷㡣ㄲ攲昱㌱〷〶昱晥〰〶攲戱㉡㐹㘷㜵㠹户㡢㐱㔳㜰慢㐳戱㠲挸㉢ㅥ换㠶㙣昱㜸㌷愴搹攲戱搰㐸挴挳ㄵ昲ㄴ挵㡡愳㈴昱昰〵攴㘶㠸户ㄴ搳㐴扣㄰㠳㘸昱㔸㥥愴㘹戸挴ぢ〳㘳戵㈲㤰愵㑢〶㐰〶〱㝣㑣㥢㘲㌵㤳㠸ㄷ挱㈸㈱ㅥ㥦摦㘰㄰㉦ぢㄸ㠸挷㡡㈶ㅤ搴㈵㕥㙢〶摤㠳㐱㔹㝤攴ㄵ㡦㈵㐷戶㜸㙤〰㘹戶㜸㉣㔲ㄲ昱愲っ捣㙡愵㈴昱昶㠲戵改㈳㡦㔵㑤㈲㕥㕢〶搱攲戱戴㐹搳㜰㠹搷づㄸ慢㍤㠱㉣㝢㌲〰昶㈶㘰ㅦ〲㔸〹㈵攲敤㡢㔱㐲㍣㍥㤷挲㈰㕥〷㘰㈰ㅥ慢愱㜴㔰㤷㜸ㅤㄹ戴ㄳ㠳戲㜲挹㉢摥㝡搸㙣昱昶〷愴搹攲㕤㡢㘹㈲㕥㘷〶㘶愵㔳㤲㜸㕤㘱㙤㕡㍣㔶㐴㠹㜸搹っ愲挵摢〴慢愶攱ㄲ㉦〷ㄸ敢〰〲㔹㌲㘵〰ㅣ㐸㐰㉥〱慣愲ㄲ昱づ挲㈸㈱ㅥ㥦戰㘱㄰慦ㅢ㌰㄰㡦㤵㔴㍡愸㑢扣敥っ摡㠳㐱㔹昵攴ㄵ㡦愵㑥戶㜸㍤〱㘹戶㜸㉣㡥ㄲ昱㝡㌱昰㜶㡣㤲挴敢つ㙢搳攲戱㥡㑡挴㍢㤴㐱戴㜸㉣愹搲㌴㕣攲昵〱挶敡㑢㈰换慤っ㠰㝥〴昴㈷㠰ㄵ㔸㈲摥〰㡣ㄲ攲昱㔹㈱〶昱〶〱〳昱ㅥ㜲〵㜵㠹㌷㤸㐱昳ㄸ㤴ㄵ㔳㕥昱㔸㈶㘵㡢㌷〴㤰㘶㡢挷挲㉡ㄱ敦㌰〶㘶㠵㔵㤲㜸㐷挰摡戴㜸慣挴ㄲ昱㠶㌲㠸ㄶ㡦攵㔸〶㙤㡥〴挶ㅡ㐶㈰㑢戵っ㠰攱〴㡣㈰㠰搵㕢㈲摥㐸㡣ㄲ攲昱愹㈷〶昱ち㠰㠱㜸慣攰搲㐱㕤攲㡤㘲搰㐲〶㝤て〰慦㜸㉣戱戲挵ㅢつ㐸戳挵㘳㔱㤶㠸㌷㠶㠱㔹㥤㤵㈴摥㌸㔸㥢ㄶ㡦㔵㕣㈲摥㜸〶搱攲戱㤴㑢搳㠰㑤晦㠵㌱〱ㄸ㙢㈲㠱㉣昳㌲〰㈶ㄱ㌰㤹〰㔶㝥㠹㜸㔳㌰㑡㠸挷攷戵ㄸ挴㥢ちっ挴㘳昵㤷づ敡ㄲ慦㠸㐱愷㌱㈸㙢㐵㘴戱搳㌹挲ㅣ晥㤶づ昱㝥扦昷㌶戶慦挴㐰㌲㤴戳搸愰愸㙥㔹㈵ち㍣搸攵㙤㙤扢挷ㅢ昴ㄱ戱攱㘶㝢㑤㉤㙥づ愶㝢ㅦ㍤㤱㤸晢㍣㤲㘶戶昳㍣搶㐳愶搱挳㕡㠶搰㤶㕦晤㡦慥㐸捣攷挲㜷㝦挷㥦㜳戸㠵㡦挶ㄲ摢㑤慣㈸慤慤㠹搷㤴搷㜵㉤㐲昱㔲㔷㍥㈶愵㍣㈵愵捦㠸搰㡤㠸㘸捣㐹㘲改搵㝣摣攵㘲㍥㌶㈰戲戰扡㘶㐹戵慣㈶ㄴ攷搳㘲㐴慦㔶慤㤸㈶挲㍣摣づ㠰㜸㔱搶㍤㜰戲㌵ㄳ㙤敢戴㈸ぢ〷戸㐵㔹㍣㈰ㅤ㔶ち㐸㠷搵〲摣㐲愹㄰扣戹户敥ㄹ㕢捤㔵愵慡㑣挵搲㕢戵㔲戹㥥㘷㤲昸㙥昹㈷ㅥ敡㄰づ昳㡥㝦攸㝡㔰㙥摥愴㘴㐵㌹㤹〷㠶㜵㉣㤶㘰捤㐶ㄳ㠹愶挱挰〵㠵攷愰摤㈳㝦㘴戱慢㜲㈹晣ㄷ搸戲㘰㤳㤲〶㍣㡥㌴ㅥ㉥㠶㘵㑦㔸㤲ㅦ㉦ㅡ㍥づ收扤㘰挶㤳ち昴戳ぢ㜸〸㐵搳㥤攸㔶㌶搳收戰㈹〵搴㙡㐰㑦㠵攱㤴㥤㄰㠳㠹ㅤ㡣㜱㐱〰㉤て㕣㜵㈵㔸昲㜰㠱ㄱ摦扣〵㠴扢㕢㕤〱ぢ㜷㜹昲㉥戳㌰㠹〸慢〲㉤㜶㔹㠴愱戰㐵㌳㜵㈷㑢㜷㕡㍢ㅤㄵ㐵㠷扢㑤㕤㠶㜰㤴㤴づ㙢㈱〲㔸㤵㘸㈲搱㍤㘱㤰愰㤴挶愲ㄶㄶ改㕢㈴ㅢ摤㑢㍢扢㜱㔶㜷㌶㜱㍡ㅢ搰㔳敤攰ㄴ㘶昵㌰㈵㤸敤つ慢㌰㍢ㄷ挹晣捣捥㠶搵捦㙣ㅦ㥤㘷ㄹ㐲㠱搹扥ㄸ㜳㡢敥愷㍢ㅤ㜴愷愳搳㔱㥤搱ㄱ㘶㘷扡㤹㥤挰攵㥤㠸㈶ㄲ敤〲〰㍡戸搱㐳㥢㠷㔹㔷敤㍣㤴㠸㍥㙣㑥㈷慣〱㍤㤵〳愷㌰㕢〱㔳㠲搹㠱戰ち戳攵㐶㘶㑢㡤捣㜲㜵㥥㜳㄰ち捣づ挲㤸㕢昴㘰摤改愶㍢摤㥤㡥敡㠵㡥㌰㕢散㘶戶㤲换㕢㠵㈶ㄲ㍤〴〰㜴捣捣㝡㙢攷㈰㈲〶戳戹㠴㔳ㅢ搰㔳㝤攰ㄴ㘶慢㘱㑡㌰敢〷慢㌰㕢㘰㘴㌶摦挸慣扦捥戳〶愱挰㙣〰挶摣愲〳㜵㘷㤰敥っ㜶㍡敡㌰㜴㠴㔹戹㥢搹㕡㉥㙦ㅤ㥡㐸昴㜰〰搰㌱㌳㍢㐲㍢㠷ㄲ㜱㈴㥢㡤㥣摡㠰㥥㍡ㄲ㑥㘱戶〹愶〴戳攱戰ち戳㔹㐶㘶挷ㄸ㤹㡤搰㜹㌶㈳ㄴ㤸㡤挴㤸㕢㌴㕦㜷ち㜴㘷㤴搳㔱㘳搰ㄱ㘶㌳摣捣㙥攲昲戶愲㠹㐴挷〲㠰㡥㤹搹㌸敤㉣㈰㘲ㄴ㥢㍢㌹戵〱㍤㌵〱㑥㘱戶つ愶〴戳㐹戰ち戳㜱㐶㘶㘳㡣捣㜸扦㔸ㄶ㜱㉦㕡㌰㥢㠲㌱户攸㔱扡㌳㔵㜷㡡㥣㡥㥡㠱㡥㌰㉢㜴㌳扢㥦换摢㠱㈶ㄲ㍤ㅡ〰〹㙡㍡捦㡥搱捥昱㐸㈳㑦㙡戵ㅥ攱搴〶っ搵㉣㌸㠵搹㘳㌰㈵㤸捤㠶㔵㤸ㅤ㘶㘴㤶㘷㘴挶㥢戹戲㠸㈷搱㠲搹㕦㌰收ㄶ㉤搶㥤攳㜴愷挴改愸㌲㜴㠴搹㈰㌷戳愷戹扣㘷搰㐴愲㌱〰㈴愸㠹㔹戹㜶㑥㐵ㅡ㜹㍣慣昵㌲愷㌶㘰愸收挳㈹捣㕥㠵㈹挱㙣〱慣挲慣㠷㤱㔹㌷㈳戳㠵㍡捦㥢〸〵㘶㤵ㄸ㜳㡢㔶改㑥戵敥昰㔶㉡㌷㔵㡢㡥㌰㍢挸捤㙣㈷㤷昷㌶㥡㐸㌴づ〰㍡收愳戱㑥㍢㘷ㄲ挱㉦晣㕢つ㥣摡挰搰㡢攱ㄴ㘶ㅦ挱㤴㘰戶ㄴ㔶㘱搶挱挸㙣㕦㈳戳㘵㍡捦㘷〸〵㘶换㌱收ㄶ㍤㐱㜷㑥搴ㅤ摥攷攴愶㑥㐵㐷㤸敤敤㘶昶〵㤷昷㈵㥡㐸昴晦〰㐰挷捣散㌴敤㍣㡥㠸ㄲ㌶摦㜱㙡〳㝡敡っ㌸㠵搹昷㌰㈵㤸㥤〹慢㌰㡢ㄸ㤹㘵ㄸ㤹昱ㅥ愵㉣攲㘷戴㘰㜶㌶挶摣愲攷攸捥戹扡戳搲改愸昳搱ㄱ㘶㘱㌷戳㕦戹扣摦搰㐴愲扣扤㈸㐱㑤㐷攳㠵摡㌹て㘹攴㤹扡㔶㕡㐸㌳扢ㄸ㑥㘱ㄶ㠲㈹挱散㔲㔸㠵搹㉦扦㤸㝥㔳晦〴敢㡤㔸㑡昲㘷㄰摥㐰㤴㐵昰挹晤㘰㜶ㄹ挶摣愲㤷敢捥ㄵ扡戳挶改愸㜵攸〸戳ㅦ㄰昲㝡㠴愴挳捡攴昲戲搰㐴愲扣昷ㄷ挸散㙡敤㘴㠹扡㍣扡搷㙡换愹つㄸ慡昵㜰ち戳昶㌰㈵㤸㙤㠰㔵㤸㝤㙥㘴昶愹㤱搹㐶㥤㘷㍦㠴〲戳敢㌰收ㄶ摤愴㍢搷敢づ㙦摦㜱㔳㕢搰ㄱ㘶ㅦ扢㤹㜵攴昲㍡愱㠹㐴㙦〲㈰㤰搹㔶敤慣㐷㉣㜹㕥戰㜵〰愷㌶㌰昴㉤㜰ち戳㕣㤸ㄲ捣㙥㠳㔵㤸扤㘵㘴昶㠶㤱搹敤㍡㑦㜷㠴〲戳㍢㌰收ㄶ扤㔳㜷敥搲ㅤ摥㕢攳愶戶愳㈳捣㕥㜳㌳敢挹攵昵㐲ㄳ㠹摥ぢ㐰㈰戳晢戴㤳摦戸㤷挷㄰㕢晤㌹戵㠱愱㜷挰㈹捣〶挲㤴㘰昶㈰慣挲散㈹㈳戳㈷㡣捣晥慡昳っ㐱㈸㌰晢ㅢ挶摣愲て改捥挳扡昳㠸搳㔱㡦愳㈳捣ㅥ㜷㌳㍢㥣换㍢〲㑤㈴捡㕢㕡㠱捣㥥搰捥搳㤱㐶㥥㜶㙣攵㜳㙡〳㠶敡㈹㌸㠵搹㈸㤸ㄲ捣㥥㠱㔵㤸摤㘷㘴戶摤挸散㔹㑣㤲㐵㡣㐵㈸㌰㝢づ㘳㙥㔱摥愴㤲捥ぢ扡昳愲搳㔱慦愰㈳捣敥㜶㌳ㅢ捦攵㑤㐰ㄳ㠹昲㝥㔳㈰戳搷戴昳㕣㠴㤷㠷㈸㕢㐵㥣摡㠰愱㝡〳㑥㘱㌶ㅤ愶〴戳户㘰ㄵ㘶㕢㡣捣㙥㌴㌲摢愹昳捣㐴㈸㌰㝢ㅢ㘳㙥㔱摥㐱㤲捥㍦㜴攷㕤愷愳㍥㐰㐷㤸㕤敦㘶㜶㉣㤷㌷ㅢ㑤㈴摡〰㐰㈰戳て戵㤳㕦㝥㤷㈷㌷㕢愵㥣摡㠰愱晡ㄸ㑥㘱ㄶ㠳㈹挱散㔳㔸㠵搹㤵㐶㘶㔷ㄸ㤹㝤愶昳㔴㈰ㄴ㤸㝤㡥㌱户攸ㄷ扡昳愵敥㝣攵㜴搴搷攸〸戳换摣捣ㄶ㜲㜹㤵㘸㈲搱㙦〰〸㘴昶慤㜶昲㕢敤昲戸㘸㉢捥愹つㄸ慡㝦挳㈹捣敡㘱㑡㌰晢〱㔶㘱㜶慥㤱搹搹㐶㘶㍦敡㍣换㄰ち捣㝥挲㤸㕢昴㘷摤昹㐵㜷㝥㜵㍡敡て㜴㠴搹㤹㙥㘶㈷㜰㜹㈷愲㠹㐴昹㙢㈰㤰ㄹ㍤攲扣〶㘹慣昵㙣㑥攷搴〶昴㤴摣㈲愱㘹〵㑣〹㘶扣㐵㈲捣㤶ㅢ㤹㉤㌵㌲ぢ改㍣攷㈰ㄴ㤸昱愶〸户㈸㙦㡣㐸㠷㜷㐱愴㘳㌹ㅤ㤵㠵㡥㌰㕢散㘶戶㤲换㕢㠵㈶ㄲ攵㍤づ㠲㡤㝦㜹昲摥㠷㌸慦㈷㠲摦㈱户㉥攱㔴㘱㈶昷㉦㘸㕡つ㔳㠲ㄹ敦㕦〸戳〵㐶㘶昳㡤捣摡敡㍣㙢㄰ち捣㜸挷㠲㕢戴扤敥昰ㄶ㠵㔸㜸㥢㠲㥢攲摤〷㘱㔶敥㘶戶㤶换㕢㠷㈶ㄲ敤〸〰挱㐶㘶㥤戴㤳㕦㌰㤷㐷㜰㕢ㅢ㌹㔵㤸㜵㠶㔳㡥挶㑤㌰㈵㤸㜵㠵㔵㤸捤㌲㌲㍢挶挸㡣户ㄸ昰㑡戱㌶㈳ㄴ㤸昱㜶〲户攸〱扡挳晢〷㘲挹㜵㍡㡡户〶㠴搹っ㌷戳㥢戸扣慤㘸㈲搱敥〰㄰㙣㘴挶扢〶攲扣㡢㠸㙤㙣敥攴㔴㘱搶ぢㅥ㘱戶つ愶〴㌳㕥昹ㄷ㘶攳㡣捣挶ㄸ㤹昱晡扦攴戹ㄷ愱挰㡣搷晡戹㐵㜹扤㕦㍡扣戸㉦㥤晥㑥㐷昱扡扤㌰㉢㜴㌳扢㥦换摢㠱㈶ㄲ攵愵㝢㠲㡤捣㜸㐹㕦㥣晣㑡戸㍣㔰摣㝡㠴㔳㠵㤹㕣㤶愷晤㌱㤸ㄲ捣㡥〰㕥㤸ㅤ㘶㘴㤶㘷㘴㌶㔴攷㜹ㄲ愱挰散㐸㈶挵ㄶ攵挵㜸改っ搷ㅤ㕥㝤攷愶㜸㔱㕤㤸つ㜲㌳㝢㥡换㝢〶㑤㈴㍡ち〰㠲㡤捣㜸扤㕤㥣てㄳ昱〸㥢㤷㌹㔵㤸挹㌵㜳㥡㕥㠵㈹挱㡣搷捣㠵㔹て㈳戳㙥㐶㘶攳㜵㥥㌷ㄱち捣㈶㌰㈹戶㈸慦㤴㑢㠷㤷挵愵挳㑢攳摣ㄴ慦㜸ぢ戳㠳摣捣㜶㜲㜹㙦愳㠹㐴㡢〰㈰搸挸㡣ㄷ挳挵挹㉦㜱换攳搰慤〶㑥㈵戳攸㜴敤晣㐸㤶ㄳ㥡㠹昱攱㥥㙢慦收慦㜰昶昴㍥㑡㝢ㄴㅥ㡤捤㝢挷㜸愲㝤㙣㤹晤㡤慦昴搴挳晥戳㔸扣扡换㉦㝣昲㈷搴〱慣晦㐴ㅣ敥慦摤㔷搰ㄹ戱ぢ㝥慣㑦㐰戸捤戱愰㡢㝦昱㠵戱愴敤敢㘱捥㜰戸晤㙦㠶昳㙦㜴㜸㥢搹㝡挶ㅣ㤵㝤昱㠸搰㝢愷㕣昳捤㤶挳㜳慦扡㜵㤷昳敦㈹ㄷ㍣晣㝤户搹ㄷ㝣㍥慣攷扥慢㕦戱收摦㌱㑣㤵㘲㐶㉥攲㔸敦戳昹㠰㡤ㅣ㔴敤㐱敢㉤㝣㈵捤昷㜰摡㜶㡥挳晢㜰摡㘸っ㤱昰㐲㝤㠷散㉣㔵㠱〱㜷㤸摡ぢ㌳愸㤲㄰晢ㄷ㠹㉤㠴戹㘵挴㉡昵㡣㈰㘲㙢〶户捤扤㈸敢㡡㘱敤ㅥ慦晦㝣昸搰搲㘱㉡㡥ㄹ㈶㘲慤㥤昵晢㠸㘵㌹㡥愹㥥晦〹㔳戴ㅥ㤱昰㑡戱扥户㠹㉤挳㐰㠸㐵摣挴㝥㈴戱ㄳ攰㙡ㄹ戱ㄳ昵㡣㘶ㄳ㍢ㅤ㌳㑣挴㐲㐱挴搲ㅤ㠷昷㘱戲搱ㄵ㠸㠴ㄷ扥㘳㘹ㄳ㍢〷〳㈱㤶敡㈶戶㡢挴㔶挲搵㌲㘲慢昴㡣㈰㘲攵戲戹づ挵㑢㌰挳㐴散昷㥦〳づ挵摦ㅣ㠷昷㈱戱搱搵㠸㠴ㄷ晥㡦㝣㌸㜵㕡愷愹㌵ㄸ〸戱㕦㌰㈳㜱㈸戶㠲戳捤㕡戸㕡㐶㙣㥤㥥ㄱ㐴㉣昲晡挶㐵㐳㈳㕦散㍥挷㌶㘲㠶㠹搸昷㐱挴晥敤㌸扣て㝦㡤㙥㐲㈴扣昰㥤㐸㥢搸㘶っ㠴搸户㙥㘲㙤㐸散㈶戸㕡㐶㙣慢㥥ㄱ㐴散搴搸㈱㔳㝦换㕢㍤散㠷换摦戹攴慣ㄵ㕢㠶愹㍢㌱挳㐴散慢㈰㘲㕦㍡づ敦㐳㕤愳摢㄰〹㉦㤴愱搸挴敥挵㐰㠸㝤敥㈶戶て㠹摤て㔷换㠸敤搰㌳㠲㠸昵㤷捤戵挷ㅥ挱っㄳ戱㡦㠲㠸㝤攸㌸扣て㙢㡤㍥㠶㐸㜸攱〱㙣㌶戱㈷㌱㄰㘲ㅦ戸㠹㜵㈱戱愷攱㙡ㄹ戱㘷昴㡣㈰㘲扥㜳散㘵捣㌰ㄱ㝢㈷㠸搸摢㡥挳晢㄰搶攸慢㠸㠴ㄷ㑡㕢㙣㘲㙦㘲㈰挴摥㜲ㄳ㍢㤸挴㜶挲搵㌲㘲㙦敢ㄹ㐱挴㝣㠷㘲〳㘶㤸㠸扤ㅡ㐴散ㄵ㑤捣昳㜰搵攸㐷㠸㠴㔷㡡㜵㠸㑤散㌳っ㠴搸㑢㙥㘲㠷㤲搸ㄷ㜰戵㡣搸㤷㝡㐶戳㠹㝤㠷ㄹ㈶㘲捦〶ㄱ㝢挶㜱㜸ㅦ㥡ㅡ晤ㅥ㤱昰挲㔷㌷㙤㘲㍦㘳㈰挴㥥㜲ㄳㅢ㑣㘲扦挲搵㌲㘲扦改ㄹ捤㈶㤶㠶〴㈶㘲㡦〵ㄱ㝢搴㜱㜸ㅦ㠶ㅡつ㈱㤲㄰ㅢ㙡ㄳ戳㌰ㄶ㘲て扢㠹つ㈳戱㑣戸昰㙡挱㐷慡㉣㍤愳搹挴摡㘲㐶㉥㜵昶㝣愴㝡㈰㠸搸づ挷攱㝤挸㘹戴㍤㈲〹戱㔱㌶戱晤㌰ㄶ㘲昷戹㠹㡤㈶戱㡥㜰攱搵〲㘲㥤昴㡣㈰㘲戳攵挳愲敢㕤昱〰捣挸㌵㄰摢ㄶ㐴散㉥挷攱㝤㜸㘹㌴ㄷ㤱㠴搸㐴㥢㔸㜷㡣㠵搸ㅤ㙥㘲㤳㐹慣㈷㕣㜸戵㠰㔸㉦㍤㈳㠸㤸敦戳㘲㝦捣挸㌵㄰扢㌹㠸搸㔶挷攱㝤㈸㘹㜴㈰㈲〹戱改㌶戱㈱ㄸぢ戱㉤㙥㘲㐷㤳搸攱㜰攱搵〲㘲㐷攸ㄹ㐱挴㝣敦㡡昹㤸㤱㙢㈰戶㈹㠸搸㜵㡥挳晢戰搱攸㈸㐴ㄲ㘲㜳㙣㘲㘳㌱ㄶ㘲ㅢ摣挴㡡㐹㙣㍣㕣㜸戵㠰搸〴㍤㈳㠸㤸㙦㡦ㄵ㘱㐶慥㠱搸㔵㐱挴搶㌹づ敦㐳㐴愳搳ㄱ㐹㠸挵㙣㘲㌳㌱ㄶ㘲㔷扡㠹捤㈳戱㘳攱挲慢〵挴㘶敢ㄹ㐱挴㝣扦愰㑢㌱㈳搷㐰㙣㜵㄰戱㑢ㅤ㠷昷攱愰搱ㄸ㈲〹戱㉡㥢㔸〵挶㐲散㘲㌷戱ㅡㄲ㕢〸ㄷ㕥㉤㈰㔶愹㘷㌴㥢㔸ㅣ㌳㜲つ挴捥ぢ㈲戶捡㜱㜸ㅦ晡ㄹ慤㐷㈴㈱㔶㙦ㄳ㕢㠶戱㄰㍢搷㑤㙣〹㠹㥤〰ㄷ㕥㉤㈰㜶愲㥥ㄱ㐴散㈴敦㠷攰搳㌱㈳搷㐰㙣㐵㄰戱㌳ㅣ㠷昷㘱㥥搱ㄵ㠸㈴挴㑥戲㠹㥤㠳戱㄰㍢捤㑤散ㄴㄲ㕢〹ㄷ㕥㉤㈰戶㑡捦〸㈲昶晥昲㜶户㡣㝥摦晤昷ㄸ㘶攴ㅡ㠸㥤ㄴ㐴散㐴挷攱㝤㐸㘷㜴㌵㈲〹戱ㄵ㌶戱㌵ㄸぢ戱攵㙥㘲㘷㤱搸㕡戸昰㙡〱戱㜵㝡㐶㄰戱敤㥤㔷㝣㜱搴㜶ㄷ戱㡤㤸㤱㙢㈰㔶ㅦ㐴慣捥㜱㜸ㅦ扥ㄹ摤㠴㐸㐲散㍣㥢搸㘶㡣㠵㔸慤㥢搸〵㈴㜶ㄳ㕣㜸戵㠰搸㔶㍤㈳㠸㤸敦敤晥㑥捣挸㌵㄰慢ち㈲㔶改㌸扣て搵㡣㙥㐳㈴㈱戶摡㈶㜶㉦挶㐲㙣㠱㥢搸攵㈴㜶㍦㕣㜸戵㠰搸づ㍤愳搹挴ㅥ挱㡣㕣〳戱㔸㄰戱㌲挷攱㝤㔸㘶昴㌱㐴ㄲ㘲㔷搹挴㥥挴㔸㠸捤㜵ㄳ扢㠶挴㥥㠶ぢ慦ㄶ㄰㝢㐶捦㘸㌶戱㤷㌱㈳搷㐰㙣㑥㄰戱搹㡥挳晢㄰捣攸慢㠸㈴挴㌶搹挴摥挴㔸㠸捤㜲ㄳ扢㠱挴㜶挲㠵㔷ぢ㠸扤慤㘷〴ㄱ昳晤㠲㙥挰㡣㕣〳戱改㐱挴愶㌹づ摦挳㉤㍦㐲愴愶ㅥ㙥改晡㝦㐳戶㐱搲㔰㌹㙢㔹㌳换㙤㌳㉦搷愲㈰扡愲戲㔲㙡㠹戳昰㉣扡㕡晣摦ㄹ㈷攰㤱㡢㜸〲ㅤ晥户昶㑥㘹㉣ㅥ挵挸㐷㝢改愷㥤㔹㌲攲攴㜰昹攴㕡㍣晥慣㔵昹搸㌸ㅥ㤵㔹㤶㠱晦扢㕣㕤㕤慣戶晡㝦攱㐱㜵愸敥收㌷㝤戱搹㡦愸㌳ㄶ㔶戳㘲扡㤱㘷〸敥搶㐳晦㑦ㄷ㔳昹〸扢晦散愹㤹攱㥢㜱㠸改挲晦㌲搷㐳ㄹ搳搵㔴散㘲扢ち攷搴㤴㕤戲收㤴㔴晣敦㌹㠰㤷ぢ捦㜲敦〲㑤挴扡㥤㈶ㄶ搷㑢㤳ㄲ攲搵㜰㉦㌱㤶戹昳换㤲㈹㥥晦㙤㘲㘶㈶搹敡㑤昱㘲㌴㡦愰昰㥤㠱换㥡㘰㕣搶㌶晦戲敥㐹㕥㤶攲戵㙣㉥㑤㙦敡㝢㥤散摥挰㘴㠵挶㘴昷晢㤳㍤攰㐹挶敢换㐹挹㜸搱㔶㤸晤㌵㌰搹㜰㘳戲㠷晣挹ㅥ昱㈴攳㌵摦愴㘴㈱〰㈴搹㘳㠱挹づ㌳㈶晢扢㍦搹㤳㥥㘴慤㌰㑥㑡搶ㅡ〶㐹昶㌴㍡收㐳㘹㠰㌱搹戳㡣捣㝢ㄸ扢て愵攷㘹摡㝤㈸愹㌶ㄸ㈷㈵㙢て㠳㈴㝢ㄱㅤ㜳戲摥挶㘴㉦㌳㜲㜲戲㔷㘹㜲㈵摢〷攳愴㘴晢挳㈰挹㕥㐷挷㥣慣㥢㌱搹㥢㡣㥣㥣㙣㈷㑤慥㘴㕤㌰㑥㑡㤶ぢ㠳㈴㝢〷ㅤ㜳戲ㅣ㘳戲㜷ㄹ㌹㌹搹晢㌴戹㤲ㅤ㡣㜱㔲戲㐳㘰㤰㘴つ攸㤸㤳㜵㌲㈶晢㠸㤱㤳㤳㝤㐲㤳㉢搹愱ㄸ㈷㈵ㅢ〸㠳㈴晢っㅤ㜳戲扤㡤挹扥㘰攴攴㘴㕦搱攴㑡㌶ㄸ攳愴㘴㐳㘱㤰㘴晦㐲挷㥣㉣㙡㑣昶つ㈳㈷㈷晢㡥㈶㔷戲㘱ㄸ㈷㈵ㅢ〵㠳㈴晢ㅥㅤ㜳戲㠸㌱搹㡦㡣㥣㥣散㘷㥡㕣挹㐶㘳㥣㤴㙣㈲っ㤲散㔷㜴捣挹搲㡤挹㝥㘷攴攴㘴扢㘸㜲㈵㥢㡣㜱㔲戲改㌰㐸㌲㠵㈷㔸㥡㤳晤昱㤳改昷㐳ㅡ昰㥥㘴㈱㥡㕣挹㡥昶㈶㥢愳㤳戵ち㑣昶㤳㌱㤹攵㑦㤶改㐹㔶散㑤ㄶ搳挹㕡〷㈶晢搶㤸慣㡤㍦搹㥥㥥㘴昳扣挹慡㜴戲戶㠱挹扥㌴㈶㙢敦㑦戶㡦㈷㔹㡤㌷㔹扤㑥戶㕦㘰戲㡦㡤挹㍡晡㤳敤敦㐹戶挴㥢散㈴㥤慣㑢㘰戲昷㡣挹戲晤挹づ昰㈴㍢挵㥢㙣㠵㑥㤶ㅢ㤸散㉤㘳戲㠳晤挹扡㝢㤲㥤攵㑤㜶㥥㑥搶㌳㌰搹㉢挶㘴㠷昸㤳ㅤ敡㐹㜶㠱㌷搹㙡㥤慣㙦㘰戲攷㡣挹晡晢㤳つ昴㈴扢摣㥢散㉡㥤㙣㜰㘰戲㈷㡣挹㠶昸㤳ㅤ敥㐹㜶㡤㌷搹㈶㥤㙣㘸㘰戲㠷㡤挹㠶昹㤳㡤昰㈴扢挱㤳㉣㜴㉢っ捤晥挸捣㈲㡥戶昸攳㠲晦扢㜷㍣㝥㥣て戱敥㔹㠹㡦扥捤㜸㘶㜸㍥ㄶ愲昸㜹㤷㌱慣〲㡥㥣㡦㉦㙡ㅢ慣㕣㠶㌵㡡搶㝢㌴愶搰㡤攱〷㐷挱㡣愶昵〱㡤ㄹ攳挶昰昳㥥㘰挶搲捡㡦㝡㤲㙢㥣ㅢ昳㜷㡤ㄹ㑦㉢㍦愱〹㘶㠲ㅢ昳慣挶㑣愴昵㜹㡤㤹攴挶昰㐳㤱攴㥡㑣敢慢ㅡ㌳挵㡤攱㘷ㄹ挱ㅣ㐵㉢㍦挶㐸慥愹㙥捣扢ㅡ㔳㐴㉢㍦㝤〸㘶㥡ㅢ昳㤱挶㑣愷昵ㄳ㡤㤹攱挶昰ㄷ扥攴㍡㥡搶慦㌴收ㄸ㌷㠶扦愷〵㌳㤳㔶晥㡡㤶㕣戳摣㤸ㅦ㌵收㔸㕡昹㥢㔵㌰戳摤㤸摦㌵㘶づ慤扢㌴收㉦㙥っ㝦㤹㐹慥㘲㕡昹㝢㑣攲ㅣ攷挶昰㜷㤰㘰㑡㘸攵慦ㅦ挱捣㜵㘳昸慢㐳㌰愵戴昲户㠶㘰捡摣ㄸ扥攳ぢ㈶㐶㉢摦散〵㔳敥挶昰㡤㕡㌰昳㘸攵㝢戴㘰收扢㌱㝣㝦ㄵ㑣〵慤㝣㙢ㄵ捣〲㌷㠶㙦㡢㠲㔹㐸㉢摦ㄱ〵㔳改挶昰摤㑣㌰㔵戴昲㡤㑣㌰搵㙥っ摦㠴〴㔳㐳㉢摦㝦〴戳挸㡤攱㝢㠷㘰㡥愷㤵㙦ㅢ㠲愹㜵㘳㜸捡ぢ㈶㑥㉢捦㜶挱搴戹㌱㜲敡昱慣慢㠷㔵㙦㔱㥥㠲㜲ㅤ㘵㌱㍡愸ㅤ㤱㤳捦㠷攲㐹㈸愸愵㌶㑡㑥㍦ㅦ㡡愷愱愰㤶摢㈸㌹〱㝤㈸㥥㠸㠲㍡搱㐶挹㈹攸㐳昱㔴ㄴ搴挹㌶㑡㑥㐲ㅦ㡡㈷愳愰㑥戵㔱㜲ㅡ晡㔰㍣ㅤ〵㜵㥡㡤㤲ㄳ搱㠷攲〹㈹愸㌳㙣㤴㥣㡡㍥ㄴ㑦㐹㐱㥤㘹愳攴㘴昴愱㜸㔲ち敡㙣ㅢ㈵愷愳て挵搳㔲㔰攷摡㈸㌹㈱㝤㈸㥥㤸㠲㕡㘵愳攴㤴昴愱㜸㙡ち敡㝣ㅢ㈵㈷愵て挵㤳㔳㔰ㄷ摡㈸㌹㉤㝤㈸㥥㥥㠲扡搸㐶挹㠹改㐳昱〴ㄵ搴愵㌶㑡㑥㑤ㅦ㡡愷愸愰㉥戳㔱㜲㜲晡㔰㍣㐹〵㜵㠵㡤㤲搳搳㠷攲㘹㉡愸㉢㙤㤴㥣愰㍥ㄴ㑦㔴㐱慤戳㔱㜲㡡晡㔰㍣㔵〵㜵戵㡤㤲㤳搴㠷攲挹㉡愸昵㌶㑡㑥㔳ㅦ㡡愷慢愰㌶搸㈸㌹㔱㝤㈸㥥戰㠲扡捥㐶挹愹敡㐳昱㤴ㄵ搴昵㠲㡡敡㤳㔵昱晣㤴ぢ㥣㌳昱㑢㥦㐵㕤㈳㌱㌷〳㡦㕥攷㈹㈹㡥㘳㍣づ㥥㠵攲㌸摡攳攰㠹㈷㡥ㄹㅥ〷捦㌵㜱㑣昷㌸㜸㝡㠹㘳㥡挷挱㌳㑡ㅣ㐵ㅥ〷㑦㈲㜱㑣昵㌸㜸摥㠸攳㈸㡦㠳愷㡡㌸愶㜸ㅣ㍣㍢挴㌱搹攳攰〹㈱㡥㐹ㅥ〷捦〱㜱㑣昴㌸㜸搸㡢㘳㠲挷挱㈳㕤ㅣ攳㍤づㅥ摣攲ㄸ攷㜱昰㜸ㄶ挷㔸㡦㠳㠷戰㌸挶㜸ㅣ㍣㙡挵㌱摡攳攰㠱㉡㡥㐲㡦㠳挷愶㌸㐶㜹ㅣ㍣ㅣ挵㔱攰㜱昰〸ㄴ㐷扥挷挱㠳㑥ㅣ㈳㍤づㅥ㘷攲ㄸ㤱散挸晣㝦㐲㤹ㄲ攰</t>
  </si>
  <si>
    <t>CB_Block_7.0.0.0:2</t>
  </si>
  <si>
    <t>㜸〱捤㝤〷㝣ㄵ㔵昶㝦㙥捡㈳昳〲昲ㄴ㔰㈹〲㐱愳㈲ㄸ㐲〷ㄵ㈹㈱愱ㄷ〹㐵ㄱ㌷㍣㤲ㄷ〸愴攰㝢〹㐵戱㉣㡡ㄵ㍢㈸㘰㕤ㄵ散㘵㔷戱㠱敥㕡昰㘷敦㔸㔰搷ㄲ㝢㕦㕤㝢攱晦晤㥥㤹晢㤸㌷㜳㈷㘵搹晦攷戳攳换昵摥㜳扥昷㥣晢晤捥捣换换捣㜹㐳㥡㑡㑢㑢摢㠹㡤晦攷㤶挹㑥㤷㤲攵㠹扡㔸㜵㝥㘱㙤㔵㔵慣慣慥戲戶㈶㤱㍦㌲ㅥ㡦㉥㥦㔸㤹愸换〰㈰㔴㕡〹㝦㈲慢㌴㔱㜹㐲㉣扢㜴㐹㉣㥥〰㈸㉢㉤㉤㍢摢㑡㠷扦愳昳ㄳ搱〳㡢戳慣㑣㌶㐰愵㔹㈱㌶慤搸㘴戳戱搸㠴搹攴戰㘹捤愶つ㥢㍤搸戴㘵ㄳ㘱戳㈷㥢扤搸戴㘳搳㥥㑤〷㌶㝢戳搹㠷捤扥㙣㤸摦敡挴愶㌳㥡搶㕤搰㑣㉦ㅣ㌵㘵摥㐲戰㈹愹慢㡤挷㝡㜷㥦㘹慦㜹㔸摦扥昹㝤昳晢て㉥ㄸ㤲㕦搰扢㝢㘱㝤㔵㕤㝤㍣㌶慣㈶㔶㕦ㄷ㡦㔶昵敥㍥戵㝥㕥㔵㘵搹㠴搸昲改戵㡢㘲㌵挳㘲昳ち晡捦㡢づㄸ搲㜷挰挰㠱ㄵ㐳㠷づ㘹扤ㅦ㈲㑦㉥ㅣ㌵㌵ㅥ慢㐸晣户㘲㜶㘵捣㈹㠵愳昲㈷挷敡晥㕢㌱扢㈱㈶㐲㡥慥慤㡥㔶搶晣㤷㠲㘶㜱㥦づㅣㅤ㉢慢攴捥㡦挵攲㤵㌵昳昳戱散ㄴ愱㌱ㅡ㥣㍦㌲㤱愸慦㕥捣攳愸㌰㔶㔵㌵㉤㔶㈱㍢扤㝡㜴愲㙥㙡㌴㕥㥤㘸㕤㑤晤㘲昱㔸㑤㔹㉣戱㐷㜵搱戲戲㔸㤵〳㑣㘴㔷捦㡣挶㈷㐷慢㘳㤹散戴慤戶昷攱戸昲㔸㑤㕤㘵摤昲㌶搵㌳ㄲ戱㘹搱㥡昹㌱㐲戲慡挷搴㔷㤶慢捣㑣扣搲㌲づ㌲慤㑣㜶ㄴ搶㔳㕤戸㈰ㅡ慦㤳ㄱ㜷㘱㕦ㄳ搶㜵戸〸㡢㤴㜵昱㤰敡敥㤹挵㝤㔶㔲㔹㍤㈱ㄶ慦㠹㔵㌱〹昷㘴㉦て㐸〴戲昷㐳㔲㈹㑤㠷㝢㐹攵㌸㈷ㅦ戹㌰㑢愸㍢㥡㘱㤳㙢攳搵㌸㈰㈷挵愲㌵挳ち昲ぢ晡昵ㅦ㌰㘴攰㠰晥㐳晢づ敤㍦愸㙦晦㠱〳晡昵㉥愹㉢ㅦㅤ㕢㐲㥦摦㘹攵㈲㠴搵㠳挱昶㐷㤳㌱扥晦㄰敢〰㥡昲搰愸捣ㅤ㌸晦摤㔹㜹づ愶㤷㐶搳㑢攷愵㤷㤶愵㤷㤶愷㤷挶搲㑢㉢搲㑢攷愷㤷㉥㐸㉦慤㑣㉦㕤㤸㕥扡〸ㄸ扤㘵户㙡㤵敥㙣捦づㅢ㕢㕥㜹㘶昱㤸昳㍡ㅦ㕡扡㜵敦昵ㅢㄵ㑦㜹㜹挷㌸〸㥤摤㘴㜱㌰㐲㔸㍤搱㠴づ㘱搴〹㘰搱㡢愶摥㘸㤴㝡ㄹ㉣挸㘴㐲昴㠱搷㈶っ晤戵昸挱㉤㑢搷㝣扦昳㠵㉦ㄵ摦㜰㘴〹昹攸散收ㄲ晡㌰㕦〱㥡㔰㕦㐶ㅤ㠷㈵昴愳愹㍦ㅡ愵㥥㜱㤶戰攲搰挷㡡㕦㕥晢敡㠴摢㙥㜹㈷攷㤱散㍢ぢㄵ摦敥㘴〹〳搱㌹搲戳㉦ぢ晡づ㉡ㄸ摣户敦搰㠲〱㐳〶つㄹ㍣ㄸ㉦昷捥散㍢戸㈰㘵敢㙢つ㘲挲挱㘸㐲㐳ㄸ㜶摣㠰㝥搶㔰㥡づ㐳愳搴㌶㘷つ㝦㔹搷挱㥡㌴昶㠳㐹㜷㙥ㅦ㕥昴慦㈵昵摦㈸扥摢捡ㅡ㡥㐰愷㡦㙦つ晤〶っ敥㔷㌰㜸挸㤰㈱〳晢昵ㅢ㌲戴摦愰㤴㌵昴户㠶㌱挳㤱㘸㐲挳ㄹ㘷挲㠰〲㙢〴㑤㈳搱㈸昵㤰㑥㥡昶㘰慢ㄵ㝦㝦㝥挲㍤㔳㙥㕡㜵㜲㐶晥㝢㡡㈷扡㈴㉤㐴㘷㌷戵ㅦ捤㝣㐵㘸㐲挵㡣㍡ㄱ摡㡦愱㘹㉣ㅡ愵敥㜵㤶戰㘸摦㈳愶攵扦㤲㌱敡敡㔹攱ㄱ㈷㕦㍡扡㐴昱㜷㡢㉣㘱㍣㍡㉤收㍤㠱ㄹ㈶愲〹㑤㘲㥣㌱攰㍤㤹愶㈹㘸㤴扡搳㐹㍡攸㤶㐵ㅦ㥦戴㜲㜱搱㈵て㍣㍦慢挳㡣戱㉦㉢晥㉥㤳愴㐷愱戳扢㍢㝣ㅡㄳ㤶愰〹㑤㘷搸㌱搸攱㌳㘸㥡㠹㐶愹㥢㥣㌵昴㕤搰㍡晢捤摢づㅡ户㈶㝥挸攱ㄷ㥤㌹㈳㔳攵㄰㡣㥦搰搱㘸㕡㑣晣ㄸ㑣戲㘶㜳晡戱㘸㜰㤴ㄵ㔸㜳㘸㍡づ㡤㔲搷㍡㐹摦晡㙥㕣捦㔷捥攸㌳改慥㝦㌴㍣昸㜳搷愵慦㈸晥敡㤶愴愵攸散㉥昱戹㠸㘱㐵搱㠴收愱挹㈸〲昱㌲㥡捡搱㈸㜵戹戳㠶㥣㑥晦㝣晦摥晤㍥㉣扥㉥昷户㈹敤晡㝦摤㑢昱㤳㠳慣愱〲㥤摤㕤挳㝣㈶㕣㠰㈶㔴挹戰㘳戱㠶㠵㌴㉤㐲愳搴ㅡ㘷つ㙦昶㍡愹㘸㜴攲晢ㄱㄷっ㡥摦㌵㌹晢搰戳ㄵ㍦戸挸ㅡ慡搱搹摤㌵搴㌰㘱㉤㥡搰㘲㠶㥤㠰㌵ㅣ㑦㔳ㅣ㡤㔲攷㌹㙢搸昴攷㡢扦扡攰攴昸㤴㝢㍢㙥敥昴㘳户㥢㌷㉢㝥㙥㤲㌵搴愱搳攲〳愰㥥ㄹ㤶愰〹㉤㘵㥣㈲ㅣ〰换㘸㕡㡥㐶愹㌳㥣愴㍦㥦㔹晢㜵㡦换㍡㑦㌹㉢㕡昹换散敢㉦㌹㕢昱㜳㥡㈴㍤ㄱ㥤摤㍣攳㔷㌰摦㐹㘸㐲㈷㌳敡㔸㥣昱愷搰㜴㉡ㅡ愵㑥㜱㤶昰攳㐱换摢㉣ㄸ昳搵攴つぢ摦晦攲愱ぢ㝡晤慥昸㈹㔱㤶戰ㄲ㥤ㄶ昳㍥つ㤳慣搳搱㠴㔶㌱捥㔸昰㍥㠳愶㌳搱㈸戵捣㐹晡搷挵愷㘶㕤搵晤愵戱ㄷ摣㍦晢搵攳㝦改㌸㐵昱㔳愹㈴㍤ㅢ㥤ㄶ㈷㍤㠷ㄹ捥㐵ㄳ㕡捤㌸ㄳ㤱昴㍣㥡捥㐷愳搴昱㑥搲挱㙦ㄵ捣摢昳㡤㙢㐷㕣搸昵㠷㜷㙥昸㜴改㌷㡡㥦㠲㈵改㠵攸戴㌸改㐵捣㜰㌱㥡搰㈵㡣㔳㠸愴㙢㘸㕡㡢㐶愹㠵㑥搲戳㑦ㅢ㜶搸㝢㍦ㄴㄷ㕦户慣攱晢ㄷ㝡ㄶ㡣㔷晣搴㉤㐹㉦㐳㘷㜷て敤㜵㑣戸ㅥ㑤㘸〳挳㡥挶愱㝤㌹㑤㔷愰㔱慡捣㔹挳ㄹ戹㥤ㅦ昸愳敤〵㘳㔷㙦搹昰㜵挵捤㑢攷慡づ〴攳㈷㜴ㄵ㥡ㄶㄳ扦ㅡ㤳慣㙢㌸晤㉦㘸㌲挶㠳昸戵㌴㕤㠷㐶愹㌹㑥搲つ攵㑦㙦挸散㍦㘱挴㝤㙢搶㥣扡㈳㜴搲捦㡡㝦㘴㐸搲㡤攸散㉥昱㑤㑣㜸〳㥡搰㡤っ㍢ㅥ挴㙦愲改㘶㌴㑡捤㜰搶昰敢昲㥣愳愶慦搸㔹㝣晤昱㝤扡攴㍥昹搴㡦㡡㝦攳挸ㅡ㙥㐵㘷㜷搷㜰ㅢㄳ摥㡥㈶㜴〷挳ㄶ㘳つ㜷搲昴㔷㌴㑡㑤㜶搶搰㜵㔴㙣㜳搱摢㙢挶摤㔸户㜲改收㔵摤挶慢㝤〹挶㑦攸㉥㌴扢扢㠶扢ㄱ挳摡捣㘸昷愰挱㤱摦捦扡㤷愶晢搰㈸㌵挶㔹㐳慦摣㌹慦㙦扤㘵扦攲ぢ愷㉣㥣戴㘶挵戶㠵慡㈳挱昸〹㍤㠰㘶㜷搷戰〵㌱慣慤㡣昶㈰ㅡ㥣〸晤慣㠷㘸晡㍢ㅡ愵㐶㌸㙢戸㙤㝤晢攳ㅦ晦敥㤵ㄱ昷收晦昴㙢晥昶㘱〳㔵㈷㠲昱ㄳ㝡ㄸ㑤㡢て挲㐷㌰挹㝡㤴搳ㅦ㐳㠳㈳扦挰摡㐶搳攳㘸㤴ㅡ敡㈴晤昲愴ぢ㘶慥ㅣ昶敤㠸搳㑥㝦散扤慦㙡㉦戹㐸㜵㈶ㄸ㍦愱㈷搰戴㌸改㤳㤸㘴㍤挵改㑦愳挱ㅥ㉦戰㥥愱改㔹㌴㑡昵㜳㤲慥晣攳慣搳户捣摣㔸扣慡晡戶攲捡㙤㍢㜲㕢㍦て昷㔱捥摦㈵愳攳搱愵昸㑢㙦搷ㅦ㤱晤昲昱㐷㐷㜳晥㝡挶ㅦ捦ㄵ〳㉢〶㔷昴敤㕢㍥戰㈰摡㍦㥡㤵㡢戰捤晤㌳㡤扦㔷㕡㔷捣慡慣㈹慦㕤㉡㝦户㜵ㄹㄵ㑤挴㜶晤ㄹ搷换昱㡤慡慤慦㈹㑦㜴㌶㍢㑢敡愲㜵戱㑥㕥摦慥㈰扥㘹㈵昸慢㌶㤶㤰㝣㕤扤搳㘶㐶慢敡㘳㈳㤷㔵摡敥晤㍣㙥晣㑤㕢㍢㉦搸㕢ㅣ㡦ㅤ㥦昴晡㔶㌴ㄲㄷ㕤㤶㐸㙣ㅦ㑢摢㘵慦慢㝢攱㠲摡㐴慣㐶㤶搷慢㝡㙡㘵搹愲㔸扣㈴挶㑢㌶戱㜲愱摡㠱㉥攷て敢㕥㔳㙡㐰ㄴ㝦㉡㤷昷㜰㕢㉢㡡㤶搵挵㙡捡㘳攵㔸敦攲㔸扣㙥昹昴攸扣慡搸摥㈹㄰㍢㈷ㅣㅤ㔳捣挵戵㘵昵㠹挲摡㥡扡㜸㙤㔵慡㘷㘴昹㤲㈸晥㤸㉦㥦㔴㕢ㅥ挳摦攲㤹摣搲㔴㕡㐶㠶㔲㘹㠷㤸晥㈰㘶摣㐴扥散〸搷㉥摥て晢㝣摦搴挳㉥㝦ㅡ搸㠱㐵㔵㡣挷㘴晡〱㑤〴㤳戸っ搳㌳ㄸ攸攲挴敢㕢㐴ㅦㅣ㡣㤶㌵㈶昷摣晦㕦㜰㝡㝡㍢㠷㝤搱ㄲ㕣昰ㄸㅢ慤㈹慦㡡挵ㅢ扤㍡愷戸㈲敢〵㌴㔹㝤㜰㌶〷慡㤷〹㠴㕡愶㤶㘷㉤慤㉣慦㕢㄰㕡㄰慢㥣扦㠰ㅦㄳ㜱〵㉦㍢㥢搲晡㌶敢㈵㤸慣㤷搹扣㠲㈶ㅣ㑥ぢ㙤㈷㈸ㄴ戶㕥戵挷㔹㍤昰晦㤶㕦㑡㐹挷㉣㑢㉥摤攰㍡㕢㈲慢扡戸㌶㥥挸挸㌰戱ㅣㅢ㑤㉣愸攳攱搹戸㤳昱㕥㘳昳㍡㥡慣〳搰㌴㜹愵愶㉤㐰㤹扣㈰搵愶㝡㜴慣㈲㡡换㠰㜲㜶慢㘸㔶戵㝤㘵㘹㜴㉣㔱㘶昱ㄲ搴㌸㥣㉢换㐲攸攱攴㙦㕤捤愳㍦戶慣㙥㜴戴㉥摡慡ㅡㄷ戳戰㤷㉣㠰㝡挹㉣扢挷㤹㙤挴愶㘷㠷㥤ㄱ㈲㐴愴敢㡡㤲㈳〶㍢ㄲ㑥ㅣ㥣㉦㘹ㄹ㑥摢㌸〹慣扤㉢㐸㠴扣〷㝡敡㐵㈹㕣㉢㉢ㅦㄳ慢㤹扥㝣㜱㉣㐱㜸㜶愸㔱㈹扤愷ㄷ㠳㑤㈹㥢㌷愳慥戲㉡㤱㡦㤵㡥㠹搷搶㉦晥㙦挶㘱㉣敢つ㌴㝡换㍡㄰㐷㜱昳㌹㐱慥戴㔶㑢戸㙦㑡㑢搳戲ㄹ㡤ㄶ㙢㝦㌶㍣㕡ㄱ㙣㈷晥㈷㥢昵㌶晥ㄷ㙥捣㤷㤵〷㐴㑢㉥攰㘵〱摦扡ㅡち㑤㡦挷攴㤲㘴戶っ愰㜶㥢敡㔹戵昱㐵昳㙡㙢ㄷ昱㜸摡㐳㐶㠹〵戱㔸ㅤ㉦昳攵㌸㤷㌵攵昲愵㔲ㄹㄹ㈹㔷攳㕣搷〳扢㈱㝥攸㍤㌴㙤㐶㔶㔵㜵搷ㄱㄳ愱昷㘱捡挰〵挷㔰〳㍡㥤㐷搵㈷ㄶ攰ち㘴㔵改搴愹㠵愵㤳ち㑢㐷㉥㡥㔷㔶つ捡㕦㔶㤵㔸愶扡㐰〰㕥㈵扢愳摦捤㌷扤㜸㕥晢㈹㜷昷摣昳㠰㉢㜳㉥㥤愸㍡㍢づ摦ㄵ扣㠳ㄱ㌲ㄷ㍦搶㐷㘸㔴㐷挰昸挶㠲㝥敡㘶㝤㠲戱昵㈹㥢捦搰攰敤㐱〴挷扢挳ㄷ昶㔰昵挴晦昹づ㘱㝤挹收㉢㌴慡ㄷㅡ㥥㥦搶搷㘸昴愶㈲㠸捦摤㉥扢敥㄰㤸晤扢敥㍢㔸挳㔶㈳㍥搵ㅢ〸敥㍥㡢㜲㔹ㄴ挸愲㌸㉡㠴挰㐶〱戲ㅣ㠷敦晡㘱ㅦ㑣ㄳ〱㝥攳晣っ挰捣〲晣挱ㅣㄴ挶攲㐱攷ㄲ㈰摤ㅥ慡〲昸㐴㠰っㄸ㉣摥㘹㔱晤㘰ㄲ〱戲㌰搲㥢晡攵て㤷〰㝤㘱昶ぢ㘰㌱愶搵㠸㑦昵挷㍣㤳〰摦㈰戸㔱㠰慦ㅤ㠷敦敡攵㈰㐴捡攵㉡昶攲㤲扦〴捣㉣㐰㝢戸慤づ㙣昶㐶攳ㄲ㘰㕦㝢愸〶㈳㠸〸搰㤱愰㑥㘸搴㔰㤸㐴㠰捥ㄸ改㑤㝤攰ㄶ㘰〸捣㝥〱扡㌱愶搵㠸㑦ㅤ㠶㜹㈶〱㜶〴〹昰㠶攳昰㕤㍡ㅤ㠶㐸戹㕣挵挱㕣昲㙢㠱〲ㅣ〲户搵㡢㑤㙦㌴㉥〱昲敤愱㍡ㄲ㐱㐴㠰㍥〴ㄵ愰㔱㈳㘰ㄲ〱晡㘲愴㌷昵㥣㕢㠰攱㌰晢〵ㄸ挸㤸㔶㈳㍥㌵ㄲ昳㑣〲㍣ㄶ㈴挰愳㕡〰敦㘵摣搱㠸㤴换㔵ㅣ㠹愴敡攱㐰〱㐶挰㙤㡤㘴㌳ち㡤㑢㠰搱昶㔰ㄵ㈱㠸〸㔰㐴㔰㌱ㅡ挵㙢戸㈲挰ㄸ㡣昴愶敥㜳ぢ㔰っ戳㕦㠰〹㡣㘹㌵攲㔳㘳㌱捦㈴挰敤㐱〲摣收㌸㝣ㄷ㤱㈷㈰㔲㉥㔷㌱㥤㑢扥㈵㔰㠰㤹㜰㕢戳搸ㅣ㡤挶㈵挰㙣㝢愸㈶㈲㠸〸㜰㉣㐱㜳搰愸挹㌰㠹〰挷㘱愴㌷㜵慤㕢㠰㐹㌰晢〵㠸㌲愶搵㠸㑦㑤挱㍣㤳〰敢㠲〴戸捣㜱昸㉥㘸㑦㐳愴㕣慥㘲㈱㤷扣㌶㔰㠰㉡戸慤㙡㌶㌵㘸㕣〲㉣戶㠷慡〴㐱㐴㠰攳〹㡡愳㔱㌳㘰ㄲ〱ㄲㄸ改㑤慤㜶ぢ㌰ㅤ㘶扦〰㑢ㄹ搳㙡挴愷㘶㘲㥥㐹㠰㤵㐱〲晣搹㜱昸慥愶ㅦ㠳㐸戹㕣挵愹㕣昲㈹㠱〲慣㠴摢㍡㡤捤改㘸㕣〲㥣㘱て搵㙣〴ㄱ〱捥㈴攸㉣㌴㙡づ㑣㈲挰搹ㄸ改㑤㉤㜱ぢ㜰㉣捣㝥〱捥㘳㑣慢ㄱ㥦㍡づ昳㑣〲㔴〵〹戰挸㜱昸慥散捦㐵愴㕣慥攲㔲㉥戹㌲㔰㠰㜵㜰㕢敢搹㙣㐰攳ㄲ攰ち㝢愸愲〸㈲〲㕣㐹搰㔵㘸㔴ㄹ㑣㈲挰搵ㄸ改㑤捤㜵ぢ㌰て㘶扦〰搷〱ㅦ戶ㅡ昱愹㜲捣㌳〹㌰㌳㐸㠰ㄹ㡥挳㜷㕢㠱㜷〲㜲戹㡡㕢戹攴㤲㐰〱㙥㠷摢扡㠳捤㥤㘸㕣〲晣捤ㅥ慡〵〸㈲〲摣㐵搰摤㘸搴㐲㤸㐴㠰捤ㄸ改㑤㡤㜷ぢ㔰〹戳㕦㠰晢ㄹ搳㙡挴愷ㄶ㘱㥥㐹㠰ㄱ㐱〲っ㜷ㅣ扥㝢ㅡ㌵㠸㤴换㔵㍣挲㈵てぢㄴ攰㌱戸慤㙤㙣ㅥ㐷攳ㄲ攰〹㝢愸㙡ㄱ㐴〴㜸㤲愰愷搰愸攳㘱ㄲ〱㥥挶㐸㙦㙡㠰㕢㠰挵㌰晢〵㜸㥥㌱慤㐶㝣㉡㡥㜹㈶〱づ〹ㄲ愰愷攳昰摤㔰愹㐷愴㕣慥攲㜵㉥昹愰㐰〱㜶挰㙤扤挹收㉤㌴㉥〱晥㘹て搵ㄲ〴ㄱ〱摥㈱攸㕤㌴㙡ㄹ㑣㈲挰㝢ㄸ改㑤㜵㜵ぢ戰ㄴ㘶扦〰ㅦ㌲愶搵㠸㑦㉤挷㍣㤳〰敤㠳〴㘸攷㌸㝣㌷㜷㔶㈰㔲㉥㔷昱ㄵ㤷扣㘷愰〰摦挰㙤晤㡢捤户㘸㕣〲晣摢ㅥ慡㤳㄰㐴〴昸㥥愰ㅦ搰愸㔳㘰ㄲ〱㝥挴㐸㙦㉡摢㉤挰挹㌰晢〵昸㤵㌱慤㐶㝣敡㔴捣㌳〹昰挷敦〱ㅦ㠵㝦㜷ㅣ扥㕢㑢愷㈱㔲㉥㔷㤱㤹㡥㈵晦ち㤸昹愳㜰〸㙥慢ㄵ㥢㙣㌴㉥〱挲昶㔰㥤㡥㈰㍤ㄸ㈸㠷愰搶㘸搴ㄹㄸ㡡〰㙤㌰搲㥢晡ㄶ㌹㤲㝦っ慤㠲搹㉦挰㥥挰㠷慤㐶㝣㡡昷慥㑣〲㝣ㄲ㈴挰挷㡥挳㜷㥢敢ㅣ㐴ㄲ〱㍡㜱挹ㅦ〶ち搰〵㙥㙢㍦㌶㕤戹扡㕤㝦つ㜶户㠷敡㕣〴敡㐱㍡戹〴昵㐰愳捥挳㔰〴搸ㅦ㈳扤愹户摣〲慣㠶搹㉦挰㐱挰㠷慤㐶㝣敡㝣捣㌳〹昰㔲㤰〰㉦㍡づ摦㉤户㡢㄰㐹〴㈸攰㤲㥦てㄴ愰ㅦ摣㔶㝦㌶〳戸扡㕤〲っ戲㠷敡㘲〴敡㐱㍡㠳〹ㅡ㠲㐶慤挱㔰〴ㄸ㡡㤱摥搴攳㙥〱㉥㠱搹㉦挰㌰攰挳㔶㈳㍥戵ㄶ昳㑣〲㙣つㄲ㘰㡢攳昰摤晥㕢㠷㐸㈲㐰㌱㤷㝣㝦愰〰㘳攱戶挶戱ㄹ捦搵敤ㄲ㘰愲㍤㔴敢ㄱ愸〷改㑣㈲㘸㌲ㅡ㜵㌹㠶㈲挰ㄴ㡣昴愶敥㜴ぢ戰〱㘶扦〰㈵挰㠷慤㐶㝣敡ち捣㌳〹戰㈹㐸㠰㡤㡥挳㜷敦昱㙡㐴ㄲ〱收㜰挹搷〵ち昰㈷戸慤㔲㌶㜳戹扡㕤〲捣戳㠷敡ㅡ〴敡㠱ㅦ慢㡣愰㜲㌴敡㕡っ㐵㠰ㄸ㐶㝡㔳ㅢ摣〲晣〵㘶扦〰㤵挰㠷慤㐶㝣敡㍡捣㌳〹㜰㘱㤰〰ㄷ㌸づ摦㝤搰㑤㠸㈴〲挴戹攴昳〲〵愸㠳摢慡㘷戳㠴慢摢㈵挰㌲㝢愸㜸晢戳〷改㉣㈷攸〴㌴敡㈶っ㐵㠰ㄳ㌱搲㥢㍡摤㉤挰㡤㌰晢〵㌸〵昸戰搵㠸㑦摤㡣㜹㈶〱㑥〸ㄲ㘰戹攳昰摤㠴扤つ㤱㐴㠰戳戸攴愵㠱〲㥣〳户㜵㉥㥢搵㕣摤㉥〱捥户㠷敡㜶〴敡㐱㍡ㄷ㄰㜴㈱ㅡ㜵㈷㠶㈲挰㐵ㄸ改㑤搵戸〵戸〳㘶扦〰㙢㠱て㕢㡤昸搴㕦㌱捦㈴㐰㜹㤰〰㘵㡥挳㜷〷昸㙥㐴ㄲ〱慥攲㤲愳㠱〲㕣〳户昵ㄷ㌶搷㜲㜵扢〴戸摥ㅥ慡捤〸搴㠳㜴㌶ㄲ戴〹㡤扡ㄷ㐳ㄱ攰〶㡣昴愶㡥㜶ぢ㜰て捣㝥〱㙥〱㍥㙣㌵攲㔳昷㘱㥥㐹㠰挹㐱〲㑣㜲ㅣ扥摢捦㕢㄰㐹〴戸㥢㑢㥥㄰㈸挰㍤㜰㕢昷戲戹㡦慢摢㈵挰〳昶㔰㙤㐵愰ㅥ愴戳㠵愰慤㘸搴㐳ㄸ㡡〰て㘲愴㌷㌵捡㉤挰㠳㌰晢〵㜸ㄸ昸戰搵㠸㑦晤ㅤ昳㑣〲っ〹ㄲ㘰戰攳昰摤晢㝥〴㤱㐴㠰愷戸攴㠱㠱〲㍣〳户昵㉣㥢攷搰戸〴㜸挱ㅥ慡㐷ㄱ愸〷改扣㐸搰㑢㘸搴㌶っ㐵㠰㤷㌱搲㥢敡敤ㄶ攰㌱㤸晤〲扣〶㝣搸㙡挴愷ㅥ挷㍣㤳〰㍤㠲〴挸㜵ㅣ扥晢昰㑦㈲㤲〸昰㉥㤷摣㉤㔰㠰昷攱戶ㅡ搸㝣挰搵敤㍡〲㍥戲㠷敡㈹〴敡㐱㍡ㅦㄳ昴〹ㅡ昵っ㠶㈲挰愷ㄸ改㑤敤敤ㄶ攰㘹㤸晤〲㝣〹㝣搸㙡挴愷㥥挵㍣㤳〰慤㠳〴挸㜱ㅣ摥㥡㠰慣ㄷ㄰愹〵昷㜲㜳戸攰㡡㤹㤵戱愵扣昹戴㐷〵ち户ぢ敢ㄳ㜵戵㜲愷慣㑤挵攸摡挹戵㜵愳㉢ㄳ㡢慢愲换摢㔵㌸㥤㔹ぢ㘲㌵戸㡦ㅤ挷敤㙣㡦慤㜶昱攲㔸戹㔵㔱㔲㕢ㅦ㉦㡢㡤ㅢ晤扦㜰㥦ㅢ晣戰敢攴ㄶ㜷扡挲昶㥦摤扡㐵〸㠵愳〴㕢㕡搶㑢〸攸扤〳㈷攵攳慥扢攵搲㡤〰搸㜶㤷愲搳㉢敢慡㘲㌹ㄵ㜲愷㕡晡搹ㄵ㔰ㄱ挵〱攵慤㉡愶㉦挰㥤愹搱㙤㉡挶挴㉢换慢㉡㙢㘲摣ㄹ敤㙤攸挴搸㝣ㄴ〲㑣慤㑤㔴戲㔲扦㑤挵昴㜸戴㈶戱㤸昷㌴换㤶敦㤵㌲㤲㥢㥦㔹ㄵ愳㉡㙢ㄲ㐸㈳㝢㤱晤戶ㄵ㈵ぢ㙡㤷攲㑢㈳昵搵㌵㘳愲㡢ㄳ晦ㄳ㝢㐵㜱户挸㈶扢㐶愵慢昴㜴㤵㥤㥥晤㥦敥㥦搰て㌸挷摡搹攵搳摤㜱㥣搶挵㉢攷搵㔳㌰挹搱て㙤㈶ㅢ搹㠷㘹㔹㉦愳攷扤㝢改摡㠵㥥搲〳慥㌵攵换㄰挶扢攰挹㙦攲散〷戸昵㈳㤶搳晡㈷㌴攳挷捣ㄸ户慢㈸㘷户扥搶㤲昵ち㈲㌷扢〶愲〳挰㝢搸㠷㄰敢㈲㜸㐴攱捣挴㤱挰㤱昷戰っ㔷〸㠶㐷攸ㅥ扢扡挵戸㡤摥扡㘲㘲㜴㕥慣ち㜷晦慢愳㜵㝢搸〳㤶㘱攰㙢て〹挷㔷㔸㕢㕤ㅤ攵㈱挷㉦㙦㤴㤴㐵慢㘲搹ㄵ㈳敢敢㙡㈷㔵搶㔸ㄵ㘸攴戸㜴㑣搱㘵㌰㐵㤷搹昷改㉢愶戱㉡㐸晡㡣㔵㍢㍦ㅡ慦慣㕢㔰㕤㔹㤶捤〱㉢㜷晥㈷㡥㔵㥣晣㤹㄰㔳㙦晡扤挴㝢攳摦扥晤㡥摤㥤㡦㕡ㄹ㑡挷摤㡦㈳㍡㕤㠵昰㥦晡て㡢㐶昰挶㈳扦㔰慣㕦㄰㉤ぢ㍦㌰㌸㈷捦㌷㜲㉢ㄶ㤶㙦㑥㠱㐵摥㥣搴慢〴攰挷晡ㄵ㔰㜶昸㤳昹ㅡ㥡㐶㉢ち㕡〱㄰㥥㔸ㅢ㉤㉦㡥㤶攱㡢㔸慤㥣慦㘱㘵㘳搷昲慤㈶ㅥ㘱㡤㐷㈱捡㠶㔰㡥戴愴戲㍣ㄶ捦愶愱〴㕦㌳换㘴㜵㐸挸摥㠷戸摢㥤㤱㤶㤵㤵㤳㙤捡㌵㑥挷㍡挰戹㜳敥晥ㅡ摢㌸㕦晣㉦㡥ㅡ挲㥢㘸愰㤵㠱搶晡つ㜴慣摦挹改㜵っ挹挷〳昸㠳㠰㥤㘸戲摥㠰搳扢㙦㔲换㉤㔰㤴㘱〱㤴㈹㕦㘰㘲㈱㐸㌶㡡㈶愴㠲㈴㑢㠸攴戸㉡㍦㐲㜶搱㐷戶晥㔶㔴愸〴㐷㜹慣㍣㙣扦扦戲挲㠴扢㈳㍤㍤ㄳ扢㍡攴慤㥡昳愵㐵戰敡㤲㤸㤴㠴愸慥㔸㐲㠸㐵㠳㌹㍣㔹㄰扦㤴㕦〰摡づ㉢敥㘵敦挴晦㘴ぢ㠷慤㜴㉡㄰㔶㙦愳搵挴㐳戴㠴戹搷㉣㐸㡥敢㕥㘸搴㐷ㄸ昲搷㍦扡晡㤷㤵晡〴㈳晥挲㑡ぢ昱㝢㘱捤㝤㠳㔴㥦㘲〶摦㈴慤㄰〳㝦㠶ㅥ摦㝢㤲挷㘲㌶慣㑤ㅦ㡢㕦㜰〶㝥㉣㝥捤㔰ㅦ㡢敡㑢㔸㌴つ㜴昵づ收㙥戶㜲〸晣捡っ㘸㑤㐰ㅢ〲扥〶㠰㍢㌹戴〷㐶㐹昱昸扤㈳㠳㜸ㄱ㘰㈰摥㜷慥愰㉥昱昶㘴搰扤ㄸ昴㌷〰扣攲晤〱㥢㉤㕥㍢㐰㥡㉤ㅥ昷㥤㠸搷㥥㠱挹㍣㐵扣扤㘱㙤㕡扣㜴㑣ㄳ昱昶㤱㈰昶㐰戱㐴挱㈰摥扥挰㔸ㅤ〹㘴昹㠲〱搰㠹㠰捥〴戰愲㐱挴敢㠲㔱㔲㍣㝥㘳捡㈰㕥㔷㘰㈰ㅥ慢ㅡ㜴㔰㤷㜸摤ㄸ戴㍢㠳戲〲挱㉢ㅥ换づ㙣昱㜲〱㘹戶㜸㉣㔴㄰昱㝡㌰㌰㉢ㄶ㔲挴㍢〰搶愶挵㘳㘵〳㕥昸㈶ㅤ㠳愰㈳㍦㉣㙦搰㌴㘰搳㐷摥㠱挰㔸〷ㄱ挸搲〷〳攰㘰〲㝡ㄲ挰㙡〸ㄱ敦㄰㡣㜶㠹㠷挲㘴㠳㜸扤㠱㠱㜸摤㕣㐱㕤攲ㅤ捡愰昹っ捡敡〵慦㜸㉣㔹戰挵敢〳㐸戳挵㘳㤱㠳㠸㔷挰挰慣㜶㐸ㄱ慦ㅦ慣㑤㡢挷慡〸扣㜰㤹㤴㐱搰㤱ㅦ㤶㐶ㄸ戴ㄹ〰㡣㌵㤰㐰㤶㑤ㄸ〰㠳〸ㄸ㑣〰㉢㈹㐴扣㈱ㄸ㈵挵攳㔷搶っ攲ㅤ〶っ挴㘳㌵㠵づ敡ㄲ敦㜰〶㍤㠲㐱㔹昹攰ㄵ㙦〴㙣戶㜸挳〰㘹戶㜸㈳㌱㑤挴㍢㤲㠱㐷㘱㤴㈲摥〸㔸㥢ㄶ㡦ㄵㄵ㜸愱摣㠲㐱戴㜸㉣慢搰㌴㘰搳㐷摥㈸㘰慣㐲〲㔹㜲㘱〰㡣㈶愰㠸〰㔶㘱㠸㜸挵ㄸ㈵挵攳㤷敤っ攲㡤〵〶攲戱ㄲ㐳〷㜵㠹㌷㡥㐱挷㌳㈸慢㈶扣攲戱㔴挲ㄶ㙦〲㈰捤ㄶ㡦挵ㄵ㈲摥㐴〶㘶㤵㐵㡡㜸㤳㘱㙤㕡㍣㔶㘳攰㠵慦昱㌱〸㍡昲挳㤲っ㑤〳㌶㉤摥㔴㘰慣愳〸㘴戹㠶〱㌰㡤㠰ㄲ〲㔸挱㈱攲㑤挷㈸㈹ㅥ扦㌴㘸㄰㙦㈶㌰㄰㉦敡ち敡ㄲ㙦ㄶ㠳ㅥ捤愰慣戸昰㡡挷㌲ぢ㕢扣㘳〰㘹戶㜸㉣捣㄰昱㘶㌳㌰㉢㌴㔲挴㥢〳㙢搳攲戱㤲〳㉦㝣ㄵ㤰㐱搰㤱ㅦ㤶㜳ㄸ戴昹ㄳ㌰㔶㈹㠱㉣昵㌰〰收ㄲ㄰㈵㠰搵ㅦ㈲摥㍣㡣㕣攲ㄹ摦昳捡㠱㠱㜸慣〰搱㐱㕤攲挵ㄸ戴㠲㐱㑦〵挰㉢摥㑡搸㙣昱收〳搲㙣昱㔸搴㈱攲㉤㘰㘰㔶㜷愴㠸户㄰搶愶挵㘳ㄵ〸㕥昸晥㈰㠳㘸昱㔸ち愲㘹挰愶㡦扣㉡㘰慣㙡〲㔹㈶㘲〰搴㄰㔰㑢〰㉢㐷㐴扣挵ㄸ㈵挵攳户㌶つ㐷㕥ㅣㄸ㠸挷敡ㄱㅤ搴㈵㕥㠲㐱昹㤸〷挵㑡て慦㜸㉣敦戰挵慢〷愴搹攲戱㈰㐴挴㕢挲挰慣っ㐹ㄱ㙦ㄹ慣㑤㡢挷ちㄲ扣㜰扦㠰㐱搰㤱ㅦ㤶㤱㘸ㅡ戰㘹昱㑥〰挶㍡㤱㐰㤶㤸ㄸ〰㉢〸㌸㠹㠰慢〱㄰昱㑥挶㈸㈹ㅥ扦㙥㙡㄰敦㔴㘰㈰ㅥ㉢㑦㜴㔰㤷㜸㝦㘶搰㤵っ捡㉡ㄱ慦㜸㉣つ戱挵㍢つ㤰㘶㡢挷㘲ㄲㄱ敦㜴〶㘶㔵㐹㡡㜸㘷挰摡戴㜸慣㍥挱ぢ㕦㘴㘴㄰㜴攴㠷㈵㈸㥡〶㙣㕡扣戳㠰戱捥㈶㤰攵㈹〶挰㌹〴㥣㑢〰㉢㔶㐴扣搵ㄸ㈵挵攳昷㘴つ攲㥤てっ挴㘳搵㡡づ敡ㄲ敦〲〶扤㤰㐱㔹㘱攲ㄵ㡦㘵㈵戶㜸ㄷ〱搲㙣昱㔸㠸㈲攲㕤捣挰慣㐸㐹ㄱ㙦つ慣㑤㡢挷捡ㄵ扣昰摤㐸〶㐱㐷㝥㔸扥愲㘹挰愶挵扢ㄴㄸ敢㌲〲㔹摡㘲〰慣㈳㘰㍤〱慣㜶ㄱ昱㌶㘰㤴ㄴ㡦㕦昰㌵㠸㜷〵㌰㄰㡦ㄵ㉦㍡愸㑢扣㉢ㄹ昴㉡〶㘵㜵㡡㔷㍣㤶愴搸攲㕤つ㐸戳挵㘳ㄱ㡢㠸㜷つ〳戳㥡㈵㐵扣㙢㘱㙤㕡㍣㔶扤攰㠵敦㔷㌲〸㍡昲昳づ㕡㑤〳㌶㉤摥昵挰㔸ㅢ〹㝣搷っ搸㐴挰つ〴扣〷㠰㠸㜷㈳㐶㐹昱昸㐵㘵㠳㜸㌷〳〳昱㔸㉤愳戳扡挴扢㠵㐱㙦㘵㔰㔶戶㜸挵㘳㌹㡢㉤摥㙤㠰㌴㕢㍣ㄶ挰㠸㜸户㌳㌰㉢㘱㔲挴扢ㄳ搶愶挵㘳挵っ㕥昸㔲㈶㠳愰㈳㍦㉣㥢搱㌴㘰搳攲晤つㄸ敢㉥〲㔹㔲㘳〰摣㑤挰㘶〲㔸㘵㈳攲摤㠳㔱㔲㍣㝥挵摡㈰摥㝤挰㐰㍣㔶摡攸愰㉥昱敥㘷搰〷ㄸ㌴ㄳ㤷㐵扣攲戱ㄴ挶ㄶ㙦ぢ㈰捤ㄶ㡦挵㌳㈲摥㔶〶㘶ㄵ㑤㡡㜸て挱摡戴㜸慣戶挱㥡昱㑤㑥〶㐱㐷㝥㔸㜲愳㘹挰愶挵晢〷㌰搶挳〴戲ㅣ挷〰㜸㠴㠰㐷〹㘰㠵㡥㠸昷ㄸ㐶扢挴㌳ㅦ㜹㡦〳〳昱㔸愵愳㠳扡挴晢㍦〶㝤㠲㐱㔹㔱攳ㄵ㡦㘵㌴戶㜸㑦〲搲㙣昱㔸㜸㈳攲㍤挵挰慣挰㐹ㄱ敦ㄹ㔸㥢ㄶ㡦㤵㍡㈲摥戳っ愲挵换㠵㔵搳㜰㠹昷ㅣ㌰搶昳〴戲㤴挷〰㜸㠱㠰ㄷ〹㘰㜵㡦㠸昷ㄲ㐶㐹昱昸㤵㜷挳㤱昷ち㌰㄰㡦ㄵ㍥㍡愸㑢扣敤っ晡㉡㠳戲ㅡ挷㉢ㅥ㑢㜰㙣昱㕥〳愴搹攲戱㘸㐷挴㝢㥤㠱㔹扤㤳㈲摥づ㔸㥢ㄶ㡦㔵㍥㈲摥㥢っ愲挵㘳愹㡦愶攱ㄲ敦㉤㘰慣户〹ㅣ㘲〶晣㤳㠰㜷〸㘰㘵㤰㠸昷㉥㐶㐹昱昸搵㝤㠳㜸敦〳〳昱㔸ㅤ愴戳扡挴㙢㘰搰てㄸ㤴㤵㍣㕥昱㔸扥㘳㡢昷㈱㈰捤ㄶ㡦〵㍦㈲摥㐷っ捣捡㥦ㄴ昱㍥㠱戵㘹昱㔸㈱㈴攲㝤捡㈰㕡㍣㤶〹㘹ㅡ㉥昱㍥〳挶晡㥣㐰㤶㄰ㄹ〰㕦㄰昰㈵〱慣㉡ㄲ昱扥挲㈸㈹ㅥ㥦㌹㘰㄰敦ㅢ㘰㈰ㅥ㉢㡢㜴㔰㤷㜸晦㘲搰㙦ㄹ㤴㔵㐰㕥昱㔸晡㘳㡢昷ㅤ㈰捤ㄶ㡦挵㐲㈲摥扦ㄹ㜸㉥㐶㈹攲晤〰㙢搳攲戱扡㐸挴晢㤱㐱戴㜸㉣㌱搲㌴㕣攲晤〴㡣昵㌳㠱攵㘶挰㉦〴晣㑡㐰っ〰ㄱ敦㌷㡣㤲攲昱搹〹〶昱晥〰〶攲戱㉡㐹㘷㜵㠹户㤳㐱搳㜰慢㐳戱㠲挸㉢ㅥ换㠶㙣昱㜸㌷愴搹攲戱搰㐸挴挳ㄵ昲㌴挵㡡愳ㄴ昱昰〵攴㘶㠸户っ搳㐴扣㉣〶搱攲戱㍣㐹搳㜰㠹ㄷ〲挶㙡㐵㈰㑢㤷っ㠰㙣〲昸搴㍢挵㙡㈶ㄱ㉦㡣㤱㑢㍣攳㤱搷ㅡㄸ㠸挷㡡㈶ㅤ搴㈵㕥ㅢ〶摤㠳㐱㔹㝤攴ㄵ㡦㈵㐷戶㜸㙤〱㘹戶㜸㉣㔲ㄲ昱㈲っ捣㙡愵ㄴ昱昶㠲戵改㈳㡦㔵㑤㈲㕥㍢〶搱攲戱戴㐹搳㜰㠹搷ㅥㄸ慢〳㠱㉣㝢㌲〰昶㈶㘰ㅦ〲㔸〹㈵攲敤㡢㔱㔲㍣㍥慤挲㜰攴㜵〲〶攲戱ㅡ㑡〷㜵㠹搷㤹㐱扢㌰㈸㉢㤷扣攲㕤〳㥢㉤摥㝥㠰㌴㕢扣扦㘰㥡㠸搷㤵㠱㔹改㤴㈲㕥㜷㔸㥢ㄶ㡦ㄵ㔱㈲㕥㉥㠳㘸昱㌶挲慡㘹戸挴敢〱㡣戵㍦㠱㉣㤹㌲〰づ㈰㈰㡦〰㔶㔱㠹㜸〷㘲㤴ㄴ㡦㡦搹㌰㠸㜷㌰㌰㄰㡦㤵㔴㍡愸㑢扣㥥っ㝡〸㠳戲敡挹㉢ㅥ㑢㥤㙣昱㝡〱搲㙣昱㔸ㅣ㈵攲昵㘶攰晢㌰㑡ㄱ㉦ㅦ搶愶挵㘳㌵㤵㠸搷㠷㐱戴㜸㉣愹搲㌴㕣攲ㄵ〰㘳昵㈵㤰攵㔶〶㐰㍦〲晡ㄳ挰ち㉣ㄱ㙦〰㐶㐹昱昸㝣㄰㠳㜸㠳㠰㠱㜸て扢㠲扡挴ㅢ捣愰㐳ㄸ㤴ㄵ㔳㕥昱㔸㈶㘵㡢㌷ㄴ㤰㘶㡢挷挲㉡ㄱ敦㌰〶㘶㠵㔵㡡㜸㐷挰摡戴㜸慣挴ㄲ昱㠶㌱㠸ㄶ㡦攵㔸〶㙤㡥〴挶ㅡ㑥㈰㑢戵っ㠰ㄱ〴㡣㈴㠰搵㕢㈲摥㈸㡣㤲攲昱㌹㈷〶昱㐶〳〳昱㔸挱愵㠳扡挴㉢㘲搰㘲〶㝤ㄷ〰慦㜸㉣戱戲挵ㅢ〳㐸戳挵㘳㔱㤶㠸㌷㤶㠱㔹㥤㤵㈲摥㜸㔸㥢ㄶ㡦㔵㕣㈲摥〴〶搱攲戱㤴㑢搳㠰㑤晦㠵㌱ㄱㄸ㙢ㄲ㠱㉣昳㌲〰㈶ㄳ㌰㠵〰㔶㝥㠹㜸㔳㌱㑡㡡挷攷戵ㄸ挴㥢〶っ挴㘳昵㤷づ敡ㄲ慦㠴㐱愷㌳㈸㙢㐵㘴戱㌳㌸挲ㅣ晥㤶捥攲晤㝥敦㙤㙣㕦㠹㠱㘴愸㘰戱㐱㐹摤昲㉡ㄴ㜸戰换摢摡㜶㡦㌷攸挳㘲挳捤昶摡㌸㙥づ㘶㝡ㅦ㍤㤱㥣晢㍣㤲收戴昷㍣搶㐳愶搱挳㕡㠶慣㥢㝦昵㍦扡㈲㌹㥦ぢ摦昵ㅤ㝦捥攱ㄶ㥡㠵㈵戶㥦㔴㔹ㄶ慦㑤搴㔶搴㜵㉦㐱昱㔲㜷㍥㈶愵㈲㉤慤㘰㘴搶㡤㠸㘸捣㐹㘲㤹㌵㝣㝡攸ㄲ㍥㌶㈰扣愸愶㜶㘹㡤慣㈶㉢挱愷挵㠸㕥慤㕡㌱㑤㤸㜹戸敤て昱㈲慣㝢攰㘴敢ㄸ戴㙤㌲㈲㉣ㅣ攰ㄶ㘱昱㠰㜴㔸㈹㈰ㅤ㔶ぢ㜰换㑡㠷攰捤扤㜵捦搸㙡㥥㉡㔳攵㉡㤶搹慡㤵捡昳㍣㤳挴㜷换㍦昹㔰㠷㔰㠸㜷晣戳㌶㠱㜲昳㈶愵㉡捡挹㍣㌰慣㘳戱〴㙢づ㥡㜰㈴〳〶㉥㈸㜴ㅣ摡㍤ち㐷㤵扡㉡㤷㐲㝦㠲慤㌵㙣㔲搲㠰愷扢㈶㐲愵戰散〹㑢敡搳㕡㐳㜳㘱摥ぢ㘶㍣愹㐰㍦扢㠰㠷㔰㈴搳㠹㙥攵㌲㙤て㌶㘵㠰㕡つ攸愹㄰㥣戲ㄳ㘲㌰戱㠳㌱㉥〸愰攵㠱慢㌶㠰㈵てㄷㄸ昱捤㕢㐰戸扢搵㍡㔸戸换㔳㜷㤹㠵㐹㐴㔸㤵㘸戱换挲っ㠵㉤㤲愳㍢慤㜵愷㡤搳㔱ㄱ㜴戸摢搴愵〸㐷㐹改戰ㄶ㈱㠰㔵㠵㈶ㅣ搹ㄳ〶〹㑡㘹㉣㙡㘱㤱扥㐵戲㤱扤戴昳㘰捥敡挹㈶㐱㘷〳㝡慡㍤㥣挲慣ㅥ愶㈴戳扤㘱ㄵ㘶攷㈰㤹㥦搹㔹戰晡㤹敤愳昳㉣㐷㈸㌰摢ㄷ㘳㙥㤱㡥扡搳㐹㜷㍡㍢ㅤ搵ㄵㅤ㘱㜶㠶㥢搹㠹㕣摥ち㌴攱㐸㌷〰搰挱㡤ㅥ摡㍣捣扡㙢㘷ㅦ㈲ち搸㥣㐶㔸〳㝡慡〷㥣挲㙣ㄵ㑣㐹㘶〷挰㉡捣㑥㌰㌲㕢㘶㘴㤶愷昳㥣㡤㔰㘰㜶㈰挶摣㈲〷改捥挱扡搳搳改愸摥攸〸戳㈵㙥㘶攷㜲㜹慢搱㠴㈳㠷〲㠰㡥㤹㔹扥㜶づ㈲㘲㌰㥢㑢㌸戵〱㍤㔵〰愷㌰㕢ぢ㔳㤲㔹㍦㔸㠵搹㐲㈳戳〵㐶㘶晤㜵㥥昵〸〵㘶〳㌰收ㄶㄹ愸㍢㠳㜴㘷戰搳㔱㠷愱㈳捣㉡摣捣㉥攷昲慥㐰ㄳ㡥ㅣづ〰㍡㘶㘶㐷㘸攷㌰㈲㡥㘴㜳ㅤ愷㌶愰愷㡥㠴㔳㤸㙤㠴㈹挹㙣〴慣挲㙣戶㤱搹搱㐶㘶㈳㜵㥥㥢㄰ち捣㐶㘱捣㉤㔲愸㍢愳㜵愷挸改愸戱攸〸戳㤹㙥㘶户㜰㜹户愲〹㐷挶〱㠰㡥㤹搹㜸敤ㅣ㑤㐴ㄱ㥢扢㌸戵〱㍤㌵ㄱ㑥㘱戶ㄹ愶㈴戳挹戰ち戳昱㐶㘶㘳㡤捣㜸扦㔸ㄶ㜱㍦㕡㌰㥢㡡㌱户挸㔱扡㌳㑤㜷㑡㥣㡥㥡㠹㡥㌰㉢㜶㌳摢挲攵㙤㐵ㄳ㡥捣〲㐰㠲㥡捥戳愳戵㜳〲搲挸㤳㘸慤㐷㌹戵〱㐳㌵ㅢ㑥㘱戶つ愶㈴戳㌹戰ち戳挳㡣捣㠶ㄸ㤹昱㘶慥㉣攲㐹戴㘰昶㈷㡣戹㐵㑡㜵㘷慥敥㐴㥤㡥㉡㐷㐷㤸つ㜲㌳㝢㥡换㝢〶㑤㌸ㄲ〳㐰㠲㥡㤸㔵㘸攷㌴愴㤱攷摢㕡㉦㜳㙡〳㠶㙡〱㥣挲㙣㍢㑣㐹㘶ぢ㘱ㄵ㘶㠷ㄸ㤹ㅤ㙣㘴戶㐸攷㜹〳愱挰慣ち㘳㙥㤱㙡摤愹搱ㅤ摥㑡攵愶攲攸〸戳〳摤捣摥攴昲摥㐲ㄳ㡥㈴〰㐰挷㝣㌴搶㘹攷㌱㐴昰ぢ晦㔶〳愷㌶㌰昴ㄲ㌸㠵搹㠷㌰㈵㤹㉤㠳㔵㤸㜵㌲㌲摢搷挸㙣戹捥昳㈹㐲㠱搹〹ㄸ㜳㡢㥣愸㍢㉢㜴㠷昷㌹戹愹㔳搱ㄱ㘶㝢扢㤹㝤捥攵㝤㠱㈶ㅣ昹㌳〰攸㤸㤹慤搴捥戹㐴㐴搹㝣挷愹つ攸愹搳攱ㄴ㘶摦挳㤴㘴㜶〶慣挲㉣㙣㘴㤶㙤㘴挶㝢㤴戲㠸㥦搱㠲搹㔹ㄸ㜳㡢㥣慤㍢攷攸捥戹㑥㐷㥤㡦㡥㌰ぢ戹㤹晤捡攵晤㠶㈶ㅣ攱敤㐵〹㙡㍡ㅡ㉦搴捥昹㐸㈳て晣戵㌲戲㌴戳㡢攱ㄴ㘶㔹㌰㈵㤹慤㠱㔵㤸晤昲㡢改㌷昵㑦戰摥㠸愵愴㝥〶攱つ㐴㔹〴晦㈱〴㌰扢ㄴ㘳㙥㤱换㜴㘷㥤敥慣㜷㍡敡ち㜴㠴搹て〸戹〹㈱改戰㜲戸扣搶㘸挲ㄱ摥晢ぢ㘴㜶㤵㜶戲㐴㕤ㅥ㈳㙣戵攳搴〶っ搵㌵㜰ち戳づ㌰㈵㤹㕤ぢ慢㌰晢捣挸散ㄳ㈳戳敢㜴㥥㡥〸〵㘶搷㘳捣㉤戲㔱㜷㌶改づ㙦摦㜱㔳㌷愳㈳捣㍥㜲㌳敢捣攵㜵㐱ㄳ㡥摣〲㐰㈰戳㕢戵戳ㅥ戱攴㔹挵搶晥㥣摡挰搰户挳㈹捣昲㘰㑡㌲扢ㄳ㔶㘱戶挳挸散㜵㈳戳扦敡㍣㍤ㄱち捣晥㠶㌱户挸㕤扡㜳户敥昰摥ㅡ㌷㜵ㅦ㍡挲散㔵㌷戳㕥㕣㕥㙦㌴攱挸晤〰〴㌲㝢㐰㍢昹㡤㝢㜹〴戲搵㥦㔳ㅢㄸ㝡㉢㥣挲㙣㈰㑣㐹㘶て挱㉡捣㥥㌲㌲㝢挲挸散敦㍡捦㔰㠴〲戳㝦㘰捣㉤昲戰敥㍣愲㍢㡦㍡ㅤ昵㌸㍡挲散㜱㌷戳挳戹扣㈳搰㠴㈳扣愵ㄵ挸散〹敤㍣つ㘹攴㌹换㔶㈱愷㌶㘰愸㥥㠲㔳㤸ㄵ挱㤴㘴昶っ慣挲散〱㈳戳晢㡣捣㥥挵㈴㔹挴㌸㠴〲戳攷㌰收ㄶ攱㑤㉡改扣愰㍢㉦㍡ㅤ昵ち㍡挲散ㅥ㌷戳〹㕣摥㐴㌴攱〸敦㌷〵㌲㝢㔵㍢捦㐱㜸㜹㤸戳㔵挲愹つㄸ慡搷攱ㄴ㘶㌳㘰㑡㌲摢〱慢㌰扢搹挸散㐶㈳戳㌷㜵㥥㘳㄰ち捣摥挲㤸㕢㠴㜷㤰愴昳㑦摤㜹挷改愸昷搱ㄱ㘶㥢摣捣㡥攵昲收愰〹㐷ㅡ〰〸㘴昶㠱㜶昲换敦昲挴㘸慢㡣㔳ㅢ㌰㔴ㅦ挱㈹捣㘲㌰㈵㤹㝤〲慢㌰摢㘰㘴戶捥挸散㔳㥤愷ㄲ愱挰散㌳㡣戹㐵㍥搷㥤㉦㜴攷㑢愷愳扥㐱㐷㤸㕤敡㘶戶㠸换慢㐲ㄳ㡥晣ぢ㠰㐰㘶摦㙡㈷扦搵㉥捦愱戶ㄲ㥣摡㠰愱晡㌷㥣挲慣ㅥ愶㈴戳ㅦ㘰ㄵ㘶攷ㄸ㤹㥤㘵㘴昶愳捥戳ㅣ愱挰散㈷㡣戹㐵㝥搶㥤㕦㜴攷㔷愷愳晥㐰㐷㤸㥤攱㘶㜶㈲㤷户〲㑤㌸挲㕦〳㠱捣攸ㄱ攷搵㐸㘳㕤挳收㌴㑥㙤㐰㑦挹㉤ㄲ㥡㔶挱㤴㘴挶㕢㈴挲散〴㈳戳㘵㐶㘶㔹㍡捦搹〸〵㘶扣㈹挲㉤挲ㅢ㈳搲攱㕤㄰改㔸㑥㐷戵㐶㐷㤸㉤㜱㌳㍢㤷换㕢㡤㈶ㅣ攱㍤づ㠲㡤㝦㜹昲摥㠷㌸㌷ㄱ挱敦㤰㕢㤷㜰慡㌰㤳晢ㄷ㌴慤㠵㈹挹㡣昷㉦㠴搹㐲㈳戳〵㐶㘶敤㜴㥥昵〸〵㘶扣㘳挱㉤搲㐱㜷㜸㡢㐲㉣扣㑤挱㑤昱敥㠳㌰慢㜰㌳扢㥣换扢〲㑤㌸搲ㄹ〰㠲㡤捣扡㘸㈷扦㘰㉥て收戶慥攳㔴㘱搶ㄵ㑥㌹ㅡ㌷挲㤴㘴搶ㅤ㔶㘱㌶摢挸散㘸㈳㌳摥㘲挰㉢捤扡〹愱挰㡣户ㄳ戸㐵昶搷ㅤ摥㍦㄰㑢㥥搳㔱扣㌵㈰捣㘶扡㤹摤挲攵摤㡡㈶ㅣ改〹〰挱㐶㘶扣㙢㈰捥扢㠹搸捣收㉥㑥ㄵ㘶扤攱ㄱ㘶㥢㘱㑡㌲攳㤵㝦㘱㌶摥挸㙣慣㤱ㄹ慦晦㑢㥥晢ㄱち捣㜸慤㥦㕢㠴搷晢愵挳㡢晢搲改敦㜴ㄴ慦摢ぢ戳㘲㌷戳㉤㕣摥㔶㌴攱〸㉦摤ㄳ㙣㘴挶㑢晡攲攴㔷挲攵㈱攲搶愳㥣㉡捣攴戲㍣敤摢㘰㑡㌲㍢〲㜸㘱㜶㤸㤱搹㄰㈳戳㘱㍡捦㤳〸〵㘶㐷㌲㈹戶〸㉦挶㑢㘷㠴敥昰敡㍢㌷挵㡢敡挲㙣㤰㥢搹搳㕣摥㌳㘸挲㤱㈲〰〸㌶㌲攳昵㜶㜱㍥㐲挴愳㙣㕥收㔴㘱㈶搷捣㘹摡づ㔳㤲ㄹ慦㤹ぢ戳㐳㡣捣づ㌶㌲㥢愰昳扣㠱㔰㘰㌶㤱㐹戱㐵㜸愵㕣㍡扣㉣㉥ㅤ㕥ㅡ攷愶㜸挵㕢㤸ㅤ攸㘶昶㈶㤷昷ㄶ㥡㜰愴〴〰㠲㡤捣㜸㌱㕣㥣晣ㄲ户㍣づ摤㙡攰㔴㌲㡢捣搰捥て㘵㌹㔹挷㘰㝣戸攷摡慢昹㉢㥣扤扣㡦搲㉥挲愳戱㜹敦ㄸ晦㘴㐷㙣戹晤㡤慦捣昴挳晥戳㔸扣扡换㉦㝣昲㈷慢ㄳ㔸敦㐶ㅣ敥慦㕤㔷搰ㄹ戱ㅢ㝥慣㡦㐱戸敤戱愰㡢晦攳ぢ㘳㈹摢㌷挳㥤攱〸晢晦搹捥晦㈳㈳摡捥搱㌳㡥㔳戹ㄷ㡦捣㝡昷㤴慢晦㜵昳攱㜹㔷摥戱搳昹晦㈹敢〷户换扢愸昵扡攱敤ㅦ慦晦㙣挴戰戲攱慡っ㌳昲㄰挷㝡㡦捤晢㙣攴愰敡〰㕡㍢昰㤵㌴摦挳㘹摢㍢づ敦挳㘹㈳㌱㐴挲ぢ昵ㅤ戲戳㔴㈵〶摣㘱㙡㉦捣愰㑡㐲散㙢ㄲ㕢〴㜳换㠸㔵改ㄹ捤㈶㤶挰っㄳ戱㌶捥晡㝤挴㕡㍢づ敦㐳㘷㈳昵㠸㠴㔷㥡昵扤㑤㙣㌹〶㐲㉣散㈶昶㈳㠹㥤〸㔷换㠸慤搰㌳㥡㑤散㌴捣㌰ㄱ换ち㈲㤶改㌸扣て㤳㡤慣㐲㈴扣昰ㅤ㑢㥢搸搹ㄸ〸戱㜴㌷戱㥤㈴㜶㉥㕣㉤㈳戶㕡捦〸㈲㔶搶㜳敡㌷て㑤㥦㍤㝣㙥慢攷㍡ㅥ戵攳搸攱敡ㄲ捣㌰ㄱ晢晤攷㠰㐳昱㌷挷攱㝤㐸㙣㘴㉤㈲攱㠵㝦攰㄰愷㑥㥢っ戵ㅥ〳㈱昶ぢ㘶㈴て挵㔶㜰戶扤ㅣ慥㤶ㄱ扢㐲捦〸㈲昶搳㉢㥦ㄷ昵慡㥤㍥㝣捤て愱搲㜵ㄳ㘷っ㔷搷㘱㠶㠹搸昷㐱挴晥慤㠹㜹ㅥ晥ㅡ搹㠸㐸㜸攱㍢㤱㌶戱㥢㌰㄰㘲摦扡㠹戵㈵戱㕢攰㙡ㄹ戱㕢昵㡣㈰㘲扥㌷㡦扢㌰挳㐴散换㈰㘲㕦㌸づ敦㐳㕤㈳㥢ㄱ〹㉦㤴愱搸挴敥挷㐰㠸㝤收㈶戶て㠹㙤㠱慢㘵挴戶敡ㄹ㐱挴㝣㝢散㔱捣㌰ㄱ晢㌰㠸搸〷㡥挳晢戰搶挸㌶㐴挲ぢて㘰戳㠹㍤㠹㠱㄰㝢摦㑤慣ㅢ㠹㍤つ㔷换㠸㍤愳㘷〴ㄱ昳㥤㘳㉦㘳㠶㠹搸摢㐱挴摥㜲ㅣ摥㠷戰㐶戶㈳ㄲ㕥㈸㙤戱㠹扤㠱㠱㄰摢攱㈶㜶㄰㠹扤〹㔷换㠸扤愵㘷〴ㄱ昳敤戱〶捣㌰ㄱ摢ㅥ㐴散ㄵ挷攱㝤戸㙡攴㐳㐴挲㉢捤㍡搴㈶昶㈹〶㐲散㈵㌷戱㍥㈴昶㌹㕣㉤㈳昶㠵㥥ㄱ㐴捣户挷扥挳っㄳ戱㘷㠳㠸㍤攳㌸扣て㑤㡤㝣㡦㐸㜸攱慢㥢㌶戱㥦㌱㄰㘲㑦戹㠹つ㈶戱㕦攱㙡ㄹ戱摦昴㡣㘶ㄳ换㐰〲ㄳ戱㙤㐱挴ㅥ㜳ㅣ摥㠷愱㐶戲㄰㐹㠸つ戳㠹㔹ㄸぢ戱㐷摣挴㠶㤳㔸づ㕣㜸戵攰㈳㔵㙢㍤愳搹挴摡㘱㐶ㅥ㜵昶㝣愴㝡㌰㠸搸㔶挷攱㝤挸㘹愴〳㈲〹戱㈲㥢㔸㐷㡣㠵搸〳㙥㘲㘳㐸慣㌳㕣㜸戵㠰㔸ㄷ㍤㈳㠸㤸敦ㅣ摢ㅦ㌳昲っ挴㌶〷ㄱ扢摢㜱㜸ㅦ㕥ㅡ挹㐳㈴㈱㌶挹㈶搶ㄳ㘳㈱昶㌷㌷戱㈹㈴搶ぢ㉥扣㕡㐰慣户㥥ㄱ㐴捣昷㝢慣㍦㘶攴ㄹ㠸摤ㄶ㐴散㔶挷攱㝤㈸㘹㘴㈰㈲〹戱ㄹ㌶戱愱ㄸぢ戱㥢摤挴㘶㤱搸攱㜰攱搵〲㘲㐷攸ㄹ㐱挴㝣㝢慣㄰㌳昲っ挴㌶〶ㄱ扢摥㜱㜸ㅦ㌶ㅡ㈹㐲㈴㈱㜶㥣㑤㙣ㅣ挶㐲散㕡㌷戱㔲ㄲ㥢〰ㄷ㕥㉤㈰㌶㔱捦㘸㌶戱ㄲ捣挸㌳㄰扢㌲㠸搸ㄵ㡥挳晢㄰搱挸っ㐴ㄲ㘲㌱㥢搸㌱ㄸぢ戱つ㙥㘲昳㐹散㔸戸昰㙡〱戱㌹㝡㐶戳㠹㤵㘱㐶㥥㠱搸摡㈰㘲㙢ㅣ㠷昷攱愰㤱ㄸ㈲〹戱㙡㥢㔸㈵挶㐲散㘲㌷戱㕡ㄲ㕢〴ㄷ㕥㉤㈰㔶愵㘷〴ㄱ昳晤ㅥ㑢㘰㐶㥥㠱搸㜹㐱挴㔶㍢づ敦㐳㍦㈳昵㠸㈴挴敡㙤㘲换㌱ㄶ㘲攷戸㠹㉤㈵戱ㄳ攱挲慢〵挴㔶攸ㄹ㐱挴㝣攷搸㘹㤸㤱㘷㈰戶㉡㠸搸改㡥挳晢㌰捦挸㉡㐴ㄲ㘲㈷搹挴捥挶㔸㠸慤㜴ㄳ㍢㠵挴捥㠵ぢ慦ㄶ㄰㕢慤㘷〴ㄱ昳敤戱㑢㌰㈳捦㐰散愴㈰㘲㉢ㅣ㠷昷㈱㥤㤱戵㠸㈴挴㔶搹挴搶㘳㉣挴㑥㜰ㄳ㍢㤳挴㉥㠷ぢ慦ㄶ㄰扢㐲捦㘸㌶戱敢㌰㈳捦㐰慣㍥㠸㔸㥤攳昰㍥㝣㌳戲ㄱ㤱㠴搸㜹㌶戱㥢㌰ㄶ㘲㜱㌷戱ぢ㐸散ㄶ戸昰㙡〱戱㕢昵㡣㘶ㄳ扢ぢ㌳昲っ挴慡㠳㠸㔵㌹づ敦㐳㌵㈳㥢ㄱ㐹㠸慤戵㠹摤㡦戱㄰㕢攸㈶㜶ㄹ㠹㙤㠱ぢ慦ㄶ㄰摢慡㘷㌴㥢搸愳㤸㤱㘷㈰ㄶぢ㈲㔶敥㌸扣て换㡣㙣㐳㈴㈱㜶愵㑤散㐹㡣㠵搸㍣㌷戱慢㐹散㘹戸昰㙡〱戱㘷昴㡣㈰㘲扥㌷㡦㤷㌱㈳捦㐰散戸㈰㘲㜳ㅣ㠷昷㈱㤸㤱敤㠸㈴挴㌶摡挴摥挰㔸㠸捤㜶ㄳ扢㠱挴摥㠴ぢ慦ㄶ㄰㝢㑢捦㘸㌶戱〶捣挸㌳㄰㥢ㄱ㐴㙣扡攳昰㍤摣昲㐳㐴㙡敡攱㤶慥㝦ㅢ戲㉤㤲㘶㔵戰㤶㌵愷挲㌶昳㜲㉤ち愲㉢慢慡愴㤶戸㌵㥥㐵ㄷ挷扦捥㌸ㄱ㡦㕣挴ㄳ攸㑡㉡㥤㝦昱㙢ㅣㅥ挵挸㐷㝢改愷㥤㔹㌲攲攴㔰挵㤴㌸ㅥ㝦搶慡㘲㕣〲㡦捡㉣捦挶扦㉥㔷㔷ㄷ㡢搷晣㉦㍣愸づ搵摤晣愶㉦㌶晢ㄱ㜵挶挲㙡㔶㑣㌷昲っ挱㕤㝡攸㝦㜴㌱㥤㡦戰晢捦㥥㥡ㄹ扡つ㠷㤸㉥晣㉦㜷㍤㤴㌱㔳㑤挳㉥戶慢㜰㑥㑤摢㈹㙢㑥㑢挷㍦捦〱扣㕣㜸㤶㝢ㄷ㘸挲搶㕦㘹㘲㜱扤㌴㘹㔹扣ㅡ敥㈵挶㌲㜷㝥㔹㌲捤昳捦㈶收攴㤰慤摥ㄴ㉦㐶昳〸ち摤ㄵ戸慣㠹挶㘵㙤昶㉦敢摥搴㘵㈹㕥换收搲昴愶扥搷挹敥て㑣㔶㙣㑣戶挵㥦散㐱㑦㌲㕥㕦㑥㐹挶㡢戶挲散敦㠱挹㐶ㄸ㤳㍤散㑦昶愸㈷ㄹ慦昹愶㈴换〲㐰㤲㙤ぢ㑣㜶㤸㌱搹晦昹㤳㍤改㐹搶ち攳㤴㘴㙤㘰㤰㘴㑦愳㘳㍥㤴〶ㄸ㤳㍤换挸扣㠷戱敢㔰㝡㥥愶㕤㠷㤲㙡㡢㜱㑡戲づ㌰㐸戲ㄷ搱㌱㈷换㌷㈶㝢㤹㤱㔳㤳㙤愷挹㤵㙣ㅦ㡣㔳㤲敤〷㠳㈴㝢つㅤ㜳戲㠳㡤挹摥㘰攴搴㘴㙦搲攴㑡搶つ攳㤴㘴㜹㌰㐸戲户搱㌱㈷敢㘱㑣昶づ㈳愷㈶㝢㡦㈶㔷戲㠳㌰㑥㐹㜶㈸っ㤲慣〱ㅤ㜳戲㉥挶㘴ㅦ㌲㜲㙡戲㡦㘹㜲㈵敢㠳㜱㑡戲㠱㌰㐸戲㑦搱㌱㈷摢摢㤸散㜳㐶㑥㑤昶㈵㑤慥㘴㠳㌱㑥㐹㌶っ〶㐹昶㌵㍡收㘴ㄱ㘳戲㝦㌱㜲㙡戲敦㘸㜲㈵ㅢ㡥㜱㑡戲㈲ㄸ㈴搹昷攸㤸㤳㠵㡤挹㝥㘴攴搴㘴㍦搳攴㑡㌶〶攳㤴㘴㤳㘰㤰㘴扦愲㘳㑥㤶㘹㑣昶㍢㈳愷㈶摢㐹㤳㉢搹ㄴ㡣㔳㤲捤㠰㐱㤲㈹㍣挱搲㥣散㡦㥦㑣扦ㅦ㌲㠰昷㈴换愲挹㤵㙣㤶㌷搹㜱㍡㔹慢挰㘴㍦ㄹ㤳㔹晥㘴㌹㥥㘴愵摥㘴㌱㥤慣㑤㘰戲㙦㡤挹摡晡㤳敤改㐹㌶摦㥢慣㕡㈷㙢ㄷ㤸散ぢ㘳戲づ晥㘴晢㜸㤲搵㝡㤳搵敢㘴ㅤ〳㤳㝤㘴㑣搶搹㥦㙣㍦㑦戲愵摥㘴㈷改㘴摤〲㤳扤㙢㑣㤶敢㑦戶扦㈷搹㈹摥㘴慢㜴戲扣挰㘴㍢㡣挹づ昲㈷敢改㐹㜶愶㌷搹㜹㍡㔹慦挰㘴慦ㄸ㤳ㅤ敡㑦搶挷㤳散〲㙦戲戵㍡㔹摦挰㘴捦ㄹ㤳昵昷㈷ㅢ攸㐹㜶㤹㌷搹㤵㍡搹攰挰㘴㑦ㄸ㤳つ昵㈷㍢摣㤳散㙡㙦戲㡤㍡搹戰挰㘴㡦ㄸ㤳つ昷㈷ㅢ改㐹㜶㠳㈷㔹搶ㅤ㌰㌴晢㈳㌳㡢㌸摡攱㡦ぢ晥㜳敦㜸晣㌸ㅦ㘲摤慢ちㅦ㝤㥢昱捣昰㐲㉣㐴昱昳㉥㘳㔸愳㌹㜲㍥扥愸捤戰㜲ㄹ㔶ㄱ慤昷㙡㑣戱ㅢ挳て㡥㠲ㄹ㐳敢㠳ㅡ㌳搶㡤攱攷㍤挱㡣愳㤵ㅦ昵㈴搷㜸㌷收晦㌴㘶〲慤晣㠴㈶㤸㠹㙥捣戳ㅡ㌳㠹搶攷㌵㘶戲ㅢ挳て㐵㤲㙢ち慤摢㌵㘶慡ㅢ挳捦㌲㠲㌹㡡㔶㝥㡣㤱㕣搳摣㤸㜷㌴愶㠴㔶㝥晡㄰捣㜴㌷收㐳㡤㤹㐱敢挷ㅡ㌳搳㡤攱㉦㝣挹㌵㡢搶㉦㌵收㘸㌷㠶扦愷〵㜳っ慤晣ㄵ㉤戹㘶扢㌱㍦㙡捣戱戴昲㌷慢㘰收戸㌱扦㙢捣㜱戴敥搴㤸㍦戹㌱晣㘵㈶戹㑡㘹攵敦㌱㠹㌳搷㡤攱敦㈰挱㐴㘹攵慦ㅦ挱捣㜳㘳昸慢㐳㌰㘵戴昲户㠶㘰捡摤ㄸ扥攳ぢ㈶㐶㉢摦散〵㔳攱挶昰㡤㕡㌰昳㘹攵㝢戴㘰ㄶ戸㌱㝣㝦ㄵ㑣㈵慤㝣㙢ㄵ捣㐲㌷㠶㙦㡢㠲㔹㐴㉢摦ㄱ〵㔳攵挶昰摤㑣㌰搵戴昲㡤㑣㌰㌵㙥っ摦㠴〴㔳㑢㉢摦㝦〴戳搸㡤攱㝢㠷㘰㡥愷㤵㙦ㅢ㠲㠹扢㌱㍣攵〵㤳愰㤵㘷扢㘰敡摣ㄸ㌹昵㜸搶搵挳慡户〸㑦㐱戹㡥戲〴ㅤ搴㡥挸挹攷㐳昱㈴ㄴ搴㌲ㅢ㈵愷㥦て挵搳㔰㔰㈷搸㈸㌹〱㝤㈸㥥㠸㠲㕡㘱愳攴ㄴ昴愱㜸㉡ち敡㘴ㅢ㈵㈷愱て挵㤳㔱㔰愷摡㈸㌹つ㝤㈸㥥㡥㠲㕡㘹愳攴㐴昴愱㜸㐲ち敡㜴ㅢ㈵愷愲て挵㔳㔲㔰㘷搸㈸㌹ㄹ㝤㈸㥥㤴㠲㍡换㐶挹改攸㐳昱戴ㄴ搴㌹㌶㑡㑥㐸ㅦ㡡㈷愶愰㔶摢㈸㌹㈵㝤㈸㥥㥡㠲㍡摦㐶挹㐹改㐳昱攴ㄴ搴㠵㌶㑡㑥㑢ㅦ㡡愷愷愰㉥戶㔱㜲㘲晡㔰㍣㐱〵戵挶㐶挹愹改㐳昱ㄴㄵ搴愵㌶㑡㑥㑥ㅦ㡡㈷愹愰搶搹㈸㌹㍤㝤㈸㥥愶㠲摡㘰愳攴〴昵愱㜸愲ち敡ちㅢ㈵愷愸て挵㔳㔵㔰㔷搹㈸㌹㐹㝤㈸㥥慣㠲扡挶㐶挹㘹敡㐳昱㜴ㄵ搴戵㌶㑡㑥㔴ㅦ㡡㈷慣愰慥户㔱㜲慡晡㔰㍣㘵〵戵㐹㔰ㄱ㝤戲㉡㥥㥦㜲㠱昳ㄸ晣搲㘷㔱搷㈸捣捤挶愳搷㜹㑡㡡攳㘸㡦㠳㘷愱㌸㘶㜹ㅣ㍣昱挴㌱搳攳攰戹㈶㡥ㄹㅥ〷㑦㉦㜱㑣昷㌸㜸㐶㠹愳挴攳攰㐹㈴㡥㘹ㅥ〷捦ㅢ㜱ㅣ攵㜱昰㔴ㄱ挷㔴㡦㠳㘷㠷㌸愶㜸ㅣ㍣㈱挴㌱搹攳攰㌹㈰㡥㐹ㅥ〷て㝢㜱㑣昴㌸㜸愴㡢㘳㠲挷挱㠳㕢ㅣ攳㍤づㅥ捦攲ㄸ攷㜱昰㄰ㄶ挷㔸㡦㠳㐷慤㌸挶㜸ㅣ㍣㔰挵㔱散㜱昰搸ㄴ㐷㤱挷挱挳㔱ㅣ愳㍤づㅥ㠱攲㈸昴㌸㜸搰㠹㘳㤴挷挱攳㑣ㅣ㈳㔳ㅤ㌹晦て戳昹㔵攳</t>
  </si>
  <si>
    <t>CB_Block_7.0.0.0:3</t>
  </si>
  <si>
    <t>㜸〱捤㝤〷㝣ㄵ㔵昶㝦㙥捡㈳昳㐲㜹㑡ㄱ㔰㤱愰㤱㙡っㅤ㔴愴愴搱㕢㈸㌶っ㡦攴〵〲㈹㤰㐲㔱㔸㜵㙤慢挲摡㐰㐱㐵㔴ㄴ搴戵敤㡡つ㔱㔷㐵搷㠲扤㘲㔹㜵㘳敦慥㕤㜱晤㝦扦㘷收㍥收捤摣㐹搹ㅦ晦捦㘷挷㤷敢扤攷㝣敦㌹昷晢㥤㤹㤷㤷㤹昳㠶㈴㤵㤴㤴昴㍢㌶晥㥦㕢㉡㍢〷ㄵ慤愸慤㡢㔵㘶攷㔶㔷㔴挴㑡敡捡慢慢㙡戳㐷搷搴㐴㔷㑣㉣慦慤㑢〱㈰㔴㕣づ㝦㙤㕡㜱㙤昹㈹戱昴攲愵戱㥡㕡㠰搲㤲㤲搲搳慤㘴昸扢㌸㍦ㄱ㍤戰㌸换㑡㘵〳㔴㤲ㄵ㘲搳㡡㑤㍡ㅢ㡢㑤㤸㑤〶㥢搶㙣摡戰㘹换愶ㅤ㥢〸㥢晤搸散捦愶㍤㥢づ㙣㍡戲改挴收〰㌶㥤搹㌰扦搵㤵捤㠱㘸㕡ㅦ㠴㘶㐶敥㤸㈹昳ㄶ㠲㑤㔱㕤㜵㑤慣㕦昷㔹昶㥡㐷昴敦㥦摤㍦㝢攰搰㥣㘱搹㌹晤扡攷搶㔷搴搵搷挴㐶㔴挵敡敢㙡愲ㄵ晤扡㑦慤㥦㔷㔱㕥㌲㈱戶㘲㐶昵愲㔸搵㠸搸扣㥣㠱昳愲㠳㠶昵ㅦ㌴㜸㜰搹昰攱挳㕡ㅦ㡣挸㤳㜳挷㑣慤㠹㤵搵敥慢㤸摤ㄸ㜳㑡敥㤸散挹戱扡㝤ㄵ昳㄰挴㐴挸扣敡捡㘸㜹搵㍥ち㥡挶㝤㍡㌸㉦㔶㔲捥㥤ㅦ㡢搵㤴㔷捤捦挶戲ㄳ㠴挶㘸㘸昶攸摡摡晡捡挵㍣㡥㜲㘳ㄵㄵ搳㘳㘵戲搳㉢昳㙡敢愶㐶㙢㉡㙢㕢㔷㔲扦㔸㑤慣慡㈴㔶摢戶㌲㝦㜹㐹慣挲〱搶愶㔷捥㡡搶㑣㡥㔶挶㔲搹㘹㔷㘹敦挳㜱愵戱慡扡昲扡ㄵ㙤㉡㘷搶挶愶㐷慢收挷〸㐹慢㉣慣㉦㉦㔵愹愹㜸㈵愵昴㌴慤㑣㜶ㄴ搶㔳㤹扢㈰㕡㔳㈷㈳敥挲晥㈶慣敢㜰ㄱㄶ〹敢攲㈱搵摤㌳㡢晢慣愸扣㜲㐲慣愶㉡㔶挱㈴摣㤳㝤㍤㈰ㄱ挸摥て㜱愵㌴ㅤ敥㈵㤵攱㥣㝣攴挲㉣愱敥㘸㐶㑦慥慥愹挴〱㌹㈹ㄶ慤ㅡ㜱㐴㑥㜶㑥㑥捥㤰愱㠳㜳㠶てㄸ㌲㙣攸㠰愱〳㠶っㅦ㍣㜰㐰扦愲扡搲扣搸搲ㄱ㐳戲ㄳ㍤〳㠶攷ㅦ㤱㌳搸捡㐴ㄸ慢〷〳ㅥ㡡㈶㘵散愰㐱搶㘱㌴㘵愱㔱愹㙦攰㍤挰㥤㤹攷㘱㜲㜱㌴戹㜸㕥㜲㜱㐹㜲㜱㘹㜲㜱㉣戹戸㉣戹㜸㝥㜲昱㠲攴攲昲攴攲㠵挹挵㡢㠰搱㕢㝡慢㔶挹捥㜶挹捡晢〷㜷扥㘹㜳摥晤㘷慣扤㉡㈳㉤搶㕥昱戴㤷㜷㡤㥥攸㘴扢㤹攴㘴てㄸ㍥㘰戰㕥㌸㘸㘱㌸㘸戸㙢ㅢ㘶昵挲ㅣ慢㌷㥡㔰ㅦ㠶挹ㅢ㍣搰敡㑢㔳㍦㌴㑡扤㠴㘵㜳改晢㕦搳敤攰㍦㕤戵㜹昴搵㈷㜷摣戴敢换㜷晡㉡扥换㐸捥㙣㜴昶㠱㝡㐷㌲㘷づ㥡㔰㝦㐶ㅥ〷昵〶搰㌴㄰㡤㔲扢㥣㘵㙣扦㙤昴散搷搶㕥㥡㝦捦愱愷㍤扡㜶摢㍤敢ㄵ摦攷㘴ㄹ㠳搱昱㔰捦挹ㄹ摣扦晦搰愱㐳㠶っ改㍦㘸挸愰愱晤㠷て改敦㔲㈲㘷㤰㌵㠴〹㠶愲〹つ㘳㤸晣挱晤慤攱㌴ㅤ㠵㐶愹挷㥣㥣㡢㌷㜶㕥戱敡扡摣㈹㔷慣㙤搳晢㤹㠵㥦扣愰昸戶㉡㌹㡦㐱挷㤳戳㐹戹㐷㌰挱戱㘸㐲㈳ㄹ愶㄰㜲㡦愲㘹㌴ㅡ愵ㅥ㜴㜲㉥攸㌷敥晡戵㈵㘷ㄷ摥扦愷搷户㙢㕦愹敤愴㜸㐲㑢捥㕣㜴昶㠱摣㜹捣㤹㡦㈶㔴挰挸昹㤰扢㤰愶戱㘸㤴扡挷㔹㐶㌴㝤㐲搷㙦搷㕥㥣㜷攱㙦攷㝤摥敤㡥㕦摦㔵晣㍤㈲换ㄸ㡦㡥㠷㝡㤳㜲㑦㘰㠲㠹㘸㐲㤳ㄸ㈶て㜲㑦愶㘹ちㅡ愵敥㜰㜲㜶㝤㜷挴㡥捡㘵㌹㠵㔷㙥㝤攴搶㉥ㄳㄶ摣慤昸㙢㑢㜲㑥㐳愷愵㌹愷㌳㐱ㄱ㥡搰っ㠶ㄹ㠷㥣㌳㘹㥡㠵㐶愹㥢㥣㥣攷扤昹攵㈵㐷㕥㥦㍤㙥敤慤㈹搳㕡㙤慤㥦愱㌲〸挶㑦攸㌸㌴晢㐰敥攳ㄱ挶㍡㠱〱㑦㐴㤳㌲ㅥ㜲㥦㐴搳ㅣ㌴㑡㕤攷㉣㈳昵攲昲㡦㍦㝡昰收㐹㕢搷㥦㝣㘴搲敥昲ㅥ㡡扦愷㘵ㄹ挵攸戴㤴晡㕣捣戱愲㘸㐲昳搰愴㑣〰昵ㄲ㥡㑡搱㈸㜵愵㤳昳慥㤷搶㍦昸搳扡攳挶㙦捥换ㄸ搵戱㍡昵㌵挵㡦〵㤲戳っㅤ㑦捥㈶㡦敥昹㑣戰〰㑤愸㥣㘱ち㜰㜴㉦愴㘹ㄱㅡ愵搶㍡㌹戳慢㍡㥤慢挲㉦㑣扣攸搹扣攷㥥㌸㜱挹ㄶ挵㑦㈱㤲戳ㄲ㥤㤶收慣㘲㠲㙡㌴愱挵っ㌳ㄶ㌹㤷搰㔴㠳㐶愹㌵㑥捥〹㜹て㥤摡昳㥢㜵㘳捦搸晦愳㑥搶愱㙦㔶㈸㝥攸㤱㥣㜵攸戴㌴㘷㍤ㄳ㉣㐵ㄳ㕡挶㌰昹挸戹㥣愶ㄵ㘸㤴㍡挷挹㜹昱㥤愷㍤㝡挲㑢敦㑥搸扡㝤挹慥敦㝦敡㜵戶攲㘷㉣挹㜹㉡㍡晢攰戰㕡挹㥣慢搰㠴晥挰挸ㄳ㜱㔸㥤㐶搳改㘸㤴㍡捤㔹挶ㄵ慢慥㔶㈷昶晢㉥晦挱攱㔹㌹㥢㝢㍥㜹戵攲愷㍣㔹挶ㅦ搱搹〷换㌸ㄳ㘱慣戳搰㠴捥㘶攴〹㔸挶㌹㌴㥤㡢㐶愹攵捥㌲捥改㌶扣攰挶摤晦挸摤扣攱攳㜶ㅦ扣㌲攰㑢挵捦㤹戲㡣昳搰昱散㠱㈶摦㑣捥㘷㠲ぢ搰㠴㔶㌳㑣〱㡥敥㌵㌴晤ㄹ㡤㔲㑢㥣㥣戳㍡㥣戴摦愷て㜶㈹搸㌱攵挲ㄷㅦ㐹摥㜴愵攲挷㕡挹㜹ㄱ㍡㉤捤㜹㌱ㄳ㕣㠲㈶㜴㈹挳㡣㐵捥戵㌴慤㐳愳搴㐲㈷攷换㈹〳晢慣摣㍤愴昰慥㡣㐷ㅦ扡攳慤攸〸挵㑦搱㤲昳㜲㜴㐶戸㝦㍤ㅢ㍦㘸攸摦㔱摥㡦ㄹ昲㈱㘳㍤昳㙤㐰ㄳ扡㠲㔱㜳㈱昵㤵㌴㕤㠵㐶愹ㄲ㘷〹㈷㑦㝣攸摥换收㥥㍡昶慡㤴㘳㜶㝤扣慣晣㔸搵㤱㘰晣㠴慥㐶搳㔲摡㥢㌰挷扡㠶戳慦㐵㤳㤲ぢ摡搷搱戴ㄹ㡤㔲㈷㌹㌹愷㍣㝦昳ㄱ㘷扣㜱㝢晥㌵㕦捦㕤昲敥㙢㍢㝢㉡晥挹㈰㌹㙦㐰㘷ㅦㅣ㘵㕢㤸㜳㉢㥡搰㡤㡣㕣〰敡㌷搱㜴㌳ㅡ愵㘶㍡换戸㜳挷㥡㑦戳㜷晤㜳捡收㡢㑥扤㙤挹㉤愵晦㔴晣愳㐵㤶㜱ぢ㍡㉤愵㝥㉢ㄳ摣㠶㈶㜴㍢挳ㄴ㠲晡ㅤ㌴晤ㄵ㡤㔲㤳㥤㥣搵㝤㉥ㅡ昳晤昵搱㐹㔷愷晣戶敥摥つ愹㌷愹捥〴攳㈷㜴㈷ㅡ㑦捥㈶摦㐳户㘱㡥㜵ㄷ㘷摦㡤〶㜲て戴敥愱改㕥㌴㑡ㄵ㍡㌹捦㍡㜲㘳户慦愶㝣㥦昷挰改〷㜴扤晤愱攴て㔴ㄷ㠲昱ㄳ摡㡥㘶ㅦ挸㝤㍦挲㔸㍢ㄸ昰〱㌴㈹㜹㤰晢㐱㥡ㅥ㐲愳搴㈸㘷ㄹ㕦㤵扣ㅡ晥戹晤㡡挹㌷㝣扥㙢晥愵昷ㅤ戰㕢㜵㈵ㄸ㍦愱㠷搱散㠳㘵㍣㠲㌰搶愳っ戸ㄳ㑤㑡㈱㤶昱ㄸ㑤㡦愳㔱㙡戸戳㡣㝢㔶ㅤ㍤㙤昸敢搳ぢ捦扤昳敦敢〶㝦昵㜳㠶㍡㤰㘰晣㠴㥥㐰攳搹〳㑤扥户㍣㠹㌹搶㔳㥣晤㌴㥡㤴昱搸敢扢㘸㝡〶㡤㔲〳㥣㥣扦㑤搹晤㔹㥢㙢户㡦扢晣昷慤挷扣㤲㕦㍣愸昵㜳㜰㑦㜳晥戸挸慢㠹㉥挳㥦㙢㝢晦ㄲㅣ㤰㡤㑦摦捤昹ㄳㄸ㝦〱㤷つ㉥ㅢ㕡搶扦㝦改攰㥣攸挰㘸㕡㈶挲㌶昷㙦㉤晥㠲㘹㕤㌶扢扣慡戴㝡㤹晣昱㜵搰㤸㘸㙤㙣敦摦㘲㝤ㅤ摦㤸敡晡慡搲摡〳捤捥愲扡㘸㕤慣慢搷户㌷㠸㙦㕡ㄱ晥㌴㡤搵㑡扥㙥摥㘹戳愲ㄵ昵戱搱换换㙤昷挱ㅥ㌷晥㌰慤㥥ㄷ散㉤愸㠹㉤㠹㝢㝤㉢ㅡ㡤㉢㈷㑢㈵戶㡦愵敤戲搷搵㍤㜷㐱㜵㙤慣㑡㤶搷户㜲㙡㜹挹愲㔸㑤㔱㡣搷㕤㘲愵㐲戵㈳㕤捥㕦挷㝤愷㔴㠱㈸晥摥㉤敤攱戶㤶攵㉦慦㡢㔵㤵挶㑡戱摥挵戱㥡扡ㄵ㌳愲昳㉡㘲㥤ㄲ㈰㜶㑥㌸扡㈴㤸ぢ慡㑢敡㙢㜳慢慢敡㙡慡㉢ㄲ㍤愳㑢㤷㐶昱ㄷ㜹改愴敡搲ㄸ晥愰㑥攵㤶愴㤲㔲㔲㤴㑡敡㘳晡慢㤶㜱㙢戳㘵㐷戸㜶昱挱搸攷㥤ㄳて扢散改㘰〷ㄶㄵ㌱ㅥ㤳挹㠷㌵ㄱ㑣攲㌲㑣敦㘰愰㡢ㄳ㉦㔲ㄱ摤㉢ㄸ㉤㙢㡣敦戹晦扦攰攴攴昶づ晢晣愵戸㙡㌱㌶㕡㔵㕡ㄱ慢㘹昴ㄲ㥢攲㡡慣攷搱愴ㅤ㠹戳㌹㔰扤㔴㈰搴㜲戵㈲㙤㔹㜹㘹摤㠲搰㠲㔸昹晣〵晣戸㠸换㜰改改㤴搶户㔹㉦挲㘴扤挴收㘵㌴攱㜰㔲攸ㄵ㠲㐲㘱敢㔵㝢㥣搶〳晦㙦昹昵㤰㘴捣戲攴晡ぢ㉥㤶搵愶㔵ㄶ㔴搷搴愶愴㤸㔸㡥㡤搶㉥愸攳攱搹戸㤳昱㕥㘳昳㍡㥡戴挳搰㌴㜹戹愵ㅤ㐰愹扣慡搴愶㌲㉦㔶ㄶ挵戵㍣㌹扢㔵㌴慤搲扥㍣㤴ㄷ慢㉤戱㜸ㅤ㘹ㅣ捥㤵攵㈱昴㜰昲户慥攴搱ㅦ㕢㕥㤷ㄷ慤㡢戶慡挴ㄵ㈹散㈵ぢ愰扥㌲换敥㜱㘶ㅢ戱改搹㘱㘷㠴〸ㄱ改扡愲㘴㠸挱㡥㠴ㄳ〷攷㑢㔲㡡搳㌶㑥〲㙢敦〶ㄲ㈱敦㠱㥥㜸㘵〹ㄷ扣㑡ぢ㘳㔵㌳㔶㉣㡥搵ㄲ㥥ㅥ㙡㔴㑡敦改挵㘰㔳㑡收捤慣㉢慦愸捤挶㑡ぢ㙢慡敢ㄷ敦换㌸㡣㘵敤㐶愳户戴挳㜱ㄴ㌷㥦ㄳ攴㑡㙡戵㤴晢愶戸㌸㈹㥤搱㘸戱づ㘵挳愳ㄵ挱㝥挷晦㘴戳摥挶晦挲㡤昹搲戲㠰㘸挹㔵戸㌴攰㕢㔷㐲愱ㄹ㌵㌱戹慥㤸㉥〳愸摤愶㜲㜶㜵捤愲㜹搵搵㡢㜸㍣戵㤵㔱敤㠲㔸慣㡥搷敡㌲㥣㙢㤳㜲つ㔲愹㤴㤴㠴换㘹慥㡢㝡㠷㈰㝥攸㍤㌴㙤㐶㔷㔴㜴搷ㄱ㙢㐳晦㠲㈹〵㔷つ㐳つ攸ㅣ㌸愶扥㜶〱㉥㈳㔶ㄴ㑦㥤㥡㕢㍣㈹户㜸昴攲㥡昲㡡㈱搹换㉢㙡㤷慢㠳㈰〰慦㝡摤㍥攰收㥢㕥㔸搳㘱捡戶摥晢ㅤ戶㌱攳戲㠹敡㐰挷攱扢〴搷ぢ㈱㌳昱㘳㝤㠸㐶㜵〱㡣㙦㉣攸㈷㙥搶挷ㄸ㕢㥦戰昹ㄴつ摥ㅥ㐴㜰扣㍢㝣㙥て㔵㙦晣㥦敦㄰搶ㄷ㙣扥㐴愳晡愲攱昹㘹㝤㠵㐶㙦㉡㠲昸摣敤戲敢晡挰散摦㜵摦挲ㅡ戶ㅡ昱愹㝥㐰㜰昷㔹㤴换愲㐰ㄶ挵㔱㈱〴㌶ち㤰收㌸㝣搷〳㡦挴㌴ㄱ㘰て攷愷〰㘶ㄶ攰㍦捣㐱㘱㉣ㅥ㜴㉥〱㤲敤愱捡㠱㑦〴㐸㠱挱攲敤ㄲ㌵〰㈶ㄱ㈰つ㈳扤愹㕦晥攳ㄲ愰㍦捣㝥〱㉣挶戴ㅡ昱愹㠱㤸㘷ㄲ攰㙢〴㌷ち昰㤵攳昰㕤㠹ㅣ㠲㐸㤹㕣挵晥㕣昲ㄷ㠰㤹〵攸〰户搵㤱㑤㈷㌴㉥〱㍡摢㐳㌵ㄴ㐱㐴㠰㉥〴㜵㐵愳㠶挳㈴〲ㅣ㠸㤱摥搴晢㙥〱㠶挱散ㄷ攰㄰挶戴ㅡ昱愹愳㌰捦㈴挰ㅢ㐱〲散㜶ㅣ扥换愲㈳㄰㈹㤳慢攸挵㈵扦ㄶ㈸㐰ㅦ戸慤扥㙣晡愱㜱〹㤰㙤て搵戱〸㈲〲ㅣ㐹㔰づㅡ㌵ち㈶ㄱ愰㍦㐶㝡㔳捦扡〵ㄸ〹戳㕦㠰挱㡣㘹㌵攲㔳愳㌱捦㈴挰捥㈰〱ㅥ㜵ㅣ扥㙢戴㜹㠸㤴挹㔵ㅣ㡢愴敡攱㐰〱㐶挱㙤㡤㘶㌳〶㡤㑢㠰㍣㝢愸昲ㄱ㐴〴挸㈷愸〰㡤攲挵㔹ㄱ愰㄰㈳扤愹㝢摤〲ㄴ挰散ㄷ㘰〲㘳㕡㡤昸搴㔸捣㌳〹㜰㕢㤰〰户㍡づ摦搵攱〹㠸㤴挹㔵捣攰㤲晦ㄲ㈸挰㉣戸慤搹㙣㡥㐳攳ㄲ攰〴㝢愸㈶㈲㠸〸㜰㈲㐱㈷愱㔱㤳㘱ㄲ〱收㘰愴㌷㜵㥤㕢㠰㐹㌰晢〵㠸㌲愶搵㠸㑦㑤挱㍣㤳〰敢㠳〴戸摣㜱昸㉥㔵㑦㐷愴㑣慥㘲㈱㤷扣㉥㔰㠰ち戸慤㑡㌶㔵㘸㕣〲㉣戶㠷慡〸㐱㐴㠰㈵〴搵愰㔱㌳㘱ㄲ〱㙡㌱搲㥢㕡敤ㄶ㘰〶捣㝥〱㤶㌱愶搵㠸㑦捤挲㍣㤳〰㝦っㄲ攰っ挷攱扢㙥㝥㍣㈲㘵㜲ㄵ愷㜳挹愷〵ち昰㐷戸慤㌳搹㥣㠵挶㈵挰㌹昶㔰㥤㠰㈰㈲挰戹〴晤〹㡤㍡〹㈶ㄱ攰㍣㡣昴愶㤶扡〵㌸ㄱ㘶扦〰㙢ㄸ搳㙡挴愷收㘰㥥㐹㠰㡡㈰〱ㄶ㌹づ摦ㄵ晢戹㠸㤴挹㔵㕣挶㈵㤷〷ち戰ㅥ㙥㙢〳㥢㉢搰戸〴戸捡ㅥ慡㈸㠲㠸〰ㅢ〹扡ㅡ㡤㉡㠱㐹〴搸㠴㤱摥搴㕣户〰昳㘰昶ぢ戰ㄹ昸戰搵㠸㑦㤵㘲㥥㐹㠰㔹㐱〲捣㜴ㅣ扥摢〷扣〳㤰挹㔵摣挲㈵ㄷ〵ち㜰ㅢ摣搶敤㙣敥㐰攳ㄲ攰㙦昶㔰㉤㐰㄰ㄱ攰㑥㠲戶愱㔱ぢ㘱ㄲ〱敥挲㐸㙦㙡扣㕢㠰㜲㤸晤〲摣挷㤸㔶㈳㍥戵〸昳㑣〲㡣ちㄲ㘰愴攳昰摤换愸㐲愴㑣慥攲ㄱ㉥㜹㐴愰〰㍢攱戶ㅥ㘳昳㌸ㅡ㤷〰㑦搸㐳㔵㡤㈰㈲挰㤳〴㍤㠵㐶㉤㠱㐹〴㜸ㅡ㈳扤愹㐱㙥〱ㄶ挳散ㄷ攰㌹挶戴ㅡ昱愹ㅡ捣㌳〹搰㈷㐸㠰摥㡥挳㜷㘳愵ㅥ㤱㌲戹㡡搷戹攴㥥㠱〲扣〱户昵㈶㥢户搰戸〴昸愷㍤㔴㑢ㄱ㐴〴㜸㠷愰㜷搱愸攵㌰㠹〰敦㘱愴㌷搵捤㉤挰㌲㤸晤〲㝣挰㤸㔶㈳㍥戵〲昳㑣〲㜴〸ㄲ愰扤攳昰摤攵㔹㠹㐸㤹㕣挵㤷㕣昲㝥㠱〲㝣つ户昵つ㥢㝦愳㜱〹昰ㅤ㠶愱敦搹搸㤷㜹挲㐹㙡ㄵ攲㠹ㄶ㍦㄰晦㈳ㅡ㜵ㅡ㑣愲挵㑦ㄸ改㑤戵㜲㙢昱〷㤸晤㕡散〱㍥㙣㌵攲㔳愷㘳㥥㐹㡢摦㝥ぢ昸㔴扣挷㜱昸㙥㌵㥤㠹㐸㤹㕣㐵㕡㌲㤶晣ぢ㘰收㑦挵慤攰戶搲搹戰扥挹愵㐵㠶㍤㔴㘷㈱㐸て〶㙡㑤㔰ㅢ㌴敡ㅣっ㐵㠰戶ㄸ改㑤㝤㠳ㅣ昱扦㡢捥㠶搹㉦挰晥挰㠷慤㐶㝣㡡㜷慥㑣〲㝣ㄴ㈴挰㠷㡥挳㜷㤳敢㝣㐴ㄲ〱づ攴㤲摦てㄴ攰㘰戸慤㙥㙣づ攱敡昶晥㘱㤸㘹て搵〵〸搴㠳㜴㝡㄰㜴㈸ㅡ戵〶㐳ㄱ攰㌰㡣昴愶摥㜴ぢ戰ㅡ㘶扦〰扤㠰て㕢㡤昸搴㥦㌱捦㈴挰ぢ㐱〲㍣敦㌸㝣㜷摣㉥㐶㈴ㄱ愰㍦㤷晣㙣愰〰〳攱戶〶戱ㄹ捣搵敤ㄵ㘰愸㍤㔴㤷㈰㔰て搲ㄹ㐶搰㜰㌴㙡㉤㠶㈲挰㔱ㄸ改㑤㍤收ㄶ攰㔲㤸晤〲ㅣぢ㝣搸㙡挴愷搶㘱㥥㐹㠰晢㠳〴搸敥㌸㝣户晦搶㈳㤲〸㔰挸㈵摦ㅢ㈸挰㌸戸慤昱㙣㈶㜰㜵㝢〵㤸㘴て搵〶〴敡㐱㍡㤳〹㥡㠲㐶㕤㠹愱〸㌰ㄵ㈳扤愹摢摤〲㕣〱戳㕦㠰ㄹ挰㠷慤㐶㝣敡㉡捣㌳〹㜰㐳㤰〰搷㍢づ摦捤挷㑤㠸㈴〲捣攱㤲慦ぢㄴ愰ㄸ㙥㙢㉥㥢㈸㔷户㔷㠰ㄲ㝢愸慥㐱愰ㅥ昸戱㑡〹㡡愱㔱搷㘱㈸〲㤴㘱愴㌷戵挱㉤挰戵㌰晢〵㔸〸㝣搸㙡挴愷㌶㘳㥥㐹㠰ぢ㠳〴昸戳攳昰摤〹摤㠲㐸㈲㐰㉤㤷扣㍡㔰㠰㝡戸慤愵㙣㤶㜱㜵㝢〵㔸㘱てㄵ敦㝥昶㈰㥤㔳〸㍡ㄵ㡤扡〹㐳ㄱ㘰㈵㐶㝡㔳㘷扡〵戸ㄱ㘶扦〰愷〳ㅦ戶ㅡ昱愹㥢㌱捦㈴挰㡡㈰〱㤶㍢づ摦㍤搸㕢ㄱ㐹〴㌸㡦㑢㕥ㅡ㈸挰〵㜰㕢慢搹慣攱敡昶ち㜰愱㍤㔴户㈱㔰て搲戹㠸愰㡢搱愸㍢㌰ㄴ〱㉥挱㐸㙦慡搲㉤挰敤㌰晢〵戸っ昸戰搵㠸㑦晤ㄵ昳㑣〲㤴〴〹㌰捦㜱昸㙥〸㙦㐳㈴ㄱ㘰ㄳ㤷㍣㌷㔰㠰㙢攱戶慥㘳戳㤹慢摢㉢挰つ昶㔰摤㠵㐰㍤㐸㘷ぢ㐱㕢搱愸㝢㌰ㄴ〱㙥挴㐸㙦㙡戶㕢㠰扢㘱昶ぢ㜰ぢ昰㘱慢ㄱ㥦扡ㄷ昳㑣〲㑣ちㄲ㘰愲攳昰摤㥤扥ㅦ㤱㐴㠰扢戸攴昱㠱〲摣〳户㜵㉦㥢晢戸扡扤〲摣㙦て搵づ〴敡㐱㍡㍢〸㝡〰㡤㝡㄰㐳ㄱ攰㐱㡣昴愶㐶扢〵㜸〰㘶扦〰㡦〰ㅦ戶ㅡ昱愹㠷㌰捦㈴挰搰㈰〱㠶㌸づ摦㝤昱㐷㄰㐹〴㜸㥡㑢ㅥㄴ㈸挰㌳㜰㕢捦戲㜹づ㡤㑢㠰ㄷ散愱㝡ㄴ㠱㝡㤰捥㡢〴扤㠴㐶㍤㠶愱〸昰㌲㐶㝡㔳㝤摤〲散㠴搹㉦挰敢挰㠷慤㐶㝣敡㜱捣㌳〹㤰ㄹ㈴㐰㜷挷攱扢㈳晦㈴㈲㠹〰敦㜱挹摤〲〵㘸㠰摢㝡㥦捤〷㕣摤摥㈳攰㈳㝢愸㥥㐲愰ㅥ愴昳㌱㐱㥦愰㔱扢㌰ㄴ〱㍥挵㐸㙦慡愳㕢㠰愷㘱昶ぢ昰㈵昰㘱慢ㄱ㥦㝡〶昳㑣〲㘴〴〹㄰㜶ㅣ摥昲㠰戴攷ㄱ愹〵户㜵㌳戸攰戲㔹攵戱㘵扣て搵戶っ㠵搸戹昵戵㜵搵㜲搳慣㑤㔹㕥昵攴敡扡扣昲摡挵ㄵ搱ㄵ敤换㥣捥散〵戱㉡摣搲慥挱㥤㙤㡦慤㝡昱攲㔸愹㔵㔶㔴㕤㕦㔳ㄲㅢ㤷昷扦㜰换ㅢ晣戰敢攴㙥㜷戲挲昶摦摤挵㐵〸㠵愳〴㕢㔲摡㡢〸攸扤ㄹ㈷攵攰慥ㅢ攷搲㡤〰搸㙥慦愲㌳捡敢㉡㘲ㄹ㘵㜲搳㕡晡改㘵㔰ㄱ㜵〲愵慤捡㘶㉣挰㑤慡扣㌶㘵㠵㌵攵愵ㄵ攵㔵㌱敥㡣づ㌶㜴㘲㙣㍥㙡〲愶㔶搷㤶戳昲扥㑤搹㡣㥡㘸㔵敤㘲摥摥㉣㔹戱㝦挲㐸敥㠳愶㤵㡤㈹慦慡㐵ㅡ搹㡢散户㉢㉢㕡㔰扤っ㕦〲愹慦慣㉡㡣㉥慥晤㥦搸㉢㡡扢㐵㌶搹㌵㉡㔹㈵㈷慢昴攴昴晦㜶晦㠴㝥挴㌹搶摥慥㝡敢㡥攳戴慥愶㝣㕥㍤〵㤳ㅣ〳搰愶戲㤱㝤㤸㤴昶ㄲ㝡摥ㅢ㤹慥㕤攸愹㐲攰㕡ㄳ扥摣㘰扣㈱ㅥ晦㘶捤挱㠰㕢㍦㘱㌹慤㝦㐶㌳扥㜰收戸扤昵㌹晦愷慦愹愴扤㡣挸捤㉥㠷攸〸㜰㕢晢㄰㘲㠹〴㡦㈸㥣㤹㌸ㄲ㌸昲ㅥ㤶攱㌲挱昰〸㙤扢户㕢㠰㍢敡慤换㈶㐶攷挵㉡㔰〸㔰ㄹ慤㙢㙢て㔸㤱㠱慦㌱搴㍡扥摣敡捡捡㈸て㌹㝥ㄹ愳愸㈴㕡ㄱ㑢㉦ㅢ㕤㕦㔷㍤愹扣捡㉡㐳㈳挷愵㘳㡡㉥㠷㈹扡摣扥㘵㕦㌶㥤〵㐲搲㘷慣敡昹搱㥡昲扡〵㤵攵㈵改ㅣ戰㠸攷㝦攲㔸挵挹㥦ち㌱昵愶摦㑢扣㌵〰昶㥤㜸散敥㙣㕣㑦愱㜴摣晤㌸愲㤳㔵〸晦愹晦戲㝥〴㙦㍣昲ぢ挵晡ㄵ搱㜸㜹〳〶攷攴昹㕡敥捡挲昲昵㘹戰挸㥢㤳㝡㤵〰晣㔸㝢〰㘵㠷㍦愹慦愱㘹戴戸愰ㄵ〰攱㠹搵搱搲㠲㘸〹扥㔸搵捡昹㕡㔵㍡㜶㉤摦㙡㙡㈲㉣昷挸㐵〵ㄱ㉡㤳㤶㤶㤷挶㙡搲㘹㈸挲搷挶㔲㔹㈸ㄲ戲昷㈱㙥㝣愷㈴愵愵㘵愴㥢㜲㡤搳戱づ㜳㙥愲扢扦㤶㌶捥ㄷ晦昳㘹挳㜸㍦つ戴㔲搰㕡扦㠱㡥昵ㅦ㜲㝡ㅤ㐳昲昱〰㝥㈷㠰挵㜸㘹扢攱昴敥㥢挴捡ぢ搴㘷㔸〰愵捡ㄷ㤲㔸ㄳ㤲㡥晡〹㈹㈶㐹ㄳ㈲ㄹ慥㈲㤰㤰㕤晦㤱慥扦攵ㄴ㉡挲㔱ㅥ㉢つ摢敦慦㉣㌶攱敥㐸㑥㑥挵慥づ㜹ぢ攸㝣㘹ㄱ慣戲㈸㈶搵㈱慡ㅢ㤶㄰㔲㔸㜱〶㑦ㄶ挴㉦收㤷㜹㕥㠱ㄵ户戵㝦挷晦㘴ぢ㠷㉤㠸ちㅤ搴摢㘸㌵昱㄰㉤㘱敥㌵㉢ㄵ㕥㡢㕦攲㔲ㅦ㘲挸㕦晦攸敡㕦㔶敡㘳㡣昸ぢ㉢㈹ㄴ〲愴戹㙦㤰敡ㄳ捣攰㥢愴搵㡡㠱㍦㐵㡦敦㍤昱㘳㤱摦〳㙣晡㔸晣㥣㌳昰㘳㜱ㄷ敡㘳㔱㝤〱㡢愶㠱慥摥挱ㄹ挰㔸慤〹晣搲っ㘸㐳㐰㕢〲扥〲㠰㍢㌹搴づ愳戸㜸晣㑡㤱㐱扣晤㠰㠱㜸摦扡㠲扡挴摢㥦㐱摢㌳攸ㅥ〰扣攲晤〷㌶㕢扣づ㠰㌴㕢㍣敥㍢ㄱ慦㈳〳㤳㜹㠲㜸〷挰摡戴㜸挹㤸㈶攲㜵㤶㈰昶㐰戱㕡挱㈰㕥ㄷ㘰慣慥〴戲㤲挱〰㌸㤰㠰㠳〸㘰㜱㠳㠸㜷㌰㐶㜱昱昸㐵㈸㠳㜸㠷〰〳昱㔸攰愰㠳扡挴敢捥愰㤹っ捡㘲〴慦㜸慣㐰戰挵敢〱㐸戳挵㘳捤㠲㠸㜷㈸〳戳㜸㈱㐱扣㉣㔸㥢ㄶ慦㌳愶攱㤵㘴ㅤ捥㈰攸挸て㉢ㅤ㌴つ搸昴㤱搷ㄳㄸ慢ㄷ㠱慣㠲㌰〰㝡ㄳ搰㠷〰ㄶ㐶㠸㜸㝤㌱㡡㡢挷㙦㜴ㄹ挴㍢〲ㄸ㠸㜷㠸㉢愸㑢扣㙣〶㍤㤲㐱㔹挸攰ㄵ㡦搵ぢ戶㜸㌹㠰㌴㕢㍣搶㍢㠸㜸晤ㄹ㤸㠵て〹攲つ㠴戵㘹昱㔸㈰㠱ㄷ㉥㤳㌲〸㍡昲挳㉡〹㠳㌶㠳㠱戱㠶㄰挸ちち〳㘰㈸〱挳〸㘰㔱㠵㠸㌷ㅣ愳戸㜸晣㙡㥡㐱扣愳㠱㠱㜸㉣慣搰㐱㕤攲ㅤ挳愰㈳ㄸ㤴㐵㄰㕥昱㐶挱㘶㡢㜷㉣㈰捤ㄶ㙦㌴愶㠹㜸㈳ㄹ㜸っ㐶〹攲㡤㠶戵㘹昱㔸㕣㠱ㄷ㡡㉥ㄸ㐴㡢挷ちぢ㑤〳㌶㝤攴攵〲㘳攵ㄱ挸敡ぢ〳㈰㥦㠰〲〲㔸㤰㈱攲ㄵ㘲ㄴㄷ㡦㕦愸㌳㠸㌷づㄸ㠸挷愲っㅤ搴㈵摥㜸〶㥤挰愰㉣愰昰㡡挷慡〹㕢扣㠹㠰㌴㕢㍣搶㔹㠸㜸㤳ㄸ昸㌸㡣ㄲ挴㥢〲㙢搳攲戱㌰〳慦㈴㙢㉡㠳愰㈳㍦慣捥搰㌴㘰搳攲㑤〳挶㥡㑥㈰㉢㌷っ㠰㈲〲㘶㄰挰㘲づㄱ㙦㈶㐶㜱昱昸捤㐰㠳㜸戳㠱㠱㜸㔱㔷㔰㤷㜸挷㌱攸昱っ捡攲ぢ慦㜸慣戸戰挵㍢〱㤰㘶㡢挷ㅡつㄱ敦㐴〶㘶戱㐶㠲㜸㜳㘰㙤㕡㍣ㄶ㜵攰㤵㘴㥤捣㈰攸挸て㉢㍢っ摡ㄴ〳㘳捤㈵㤰㔵ㅦ〶㐰㤴㠰㜹〴戰㄰㐴挴㉢挱㈸㉥ㅥ扦攲㘸㄰㉦〶っ挴㘳㌱㠸づ敡ㄲ慦㡣㐱攷㌳攸改〰㜸挵晢㈳㙣戶㜸ぢ〰㘹戶㜸慣敦㄰昱捡ㄹ㤸㠵ㅥ〹攲㉤㠲戵㘹昱㔸㄰㠲㔷㤲㔵挱㈰㕡㍣㔶㠵㘸ㅡ戰改㈳慦ㄲㄸ慢㡡㐰㔶㡣ㄸ〰搵〴㉣㈶㠰㐵㈴㈲摥ㄲ㡣攲攲昱㡢㤹〶昱㙡㠱㠱㜸㉣㈴搱㐱㕤攲昱㠹つ㔶㍤㠳戲攸挳㉢摥㝡搸㙣昱㤶〲搲㙣昱㔸ㅢ㈲攲㉤㘳㘰ㄶ㠹㈴㠸户〲搶愶挵㘳㌱〹㕥戸㕦挰㈰攸挸て㉢㑡㌴つ搸戴㜸愷〲㘳慤㈴㤰搵㈶〶挰㉡〲晥㐰挰㈶〰㐴扣搳㌰㡡㡢挷㙦㤸ㅡ挴㍢〳ㄸ㠸挷㈲ㄴㅤ搴㈵摥ㅦㄹ昴㑣〶㘵挱㠸㔷㍣㔶㠹搸攲㥤〵㐸戳挵㘳㕤㠹㠸㜷㌶〳戳挰㈴㐱扣㜳㘱㙤㕡㍣ㄶ愲攰㠵敡㈳〶㐱㐷㝥㔸㡤愲㘹挰愶挵㍢てㄸ敢㝣〲㔹愹㘲〰㕣㐰挰㙡〲㔸扣㈲攲慤挱㈸㉥ㅥ扦㉡㙢㄰敦㐲㘰㈰ㅥぢ㔸㜴㔰㤷㜸ㄷ㌱攸挵っ捡㘲ㄳ慦㜸慣㌰戱挵扢〴㤰㘶㡢挷㥡ㄴㄱ敦㔲〶㘶㜱㑡㠲㜸敢㘰㙤㕡㍣ㄶ戱攰㠵㍡㈸〶㐱㐷㝥㔸挹愲㘹挰愶挵扢ㅣㄸ㙢㍤㠱慣㜲㌱〰㌶㄰㜰〵〱㉣㝣ㄱ昱慥挴㈸㉥ㅥ扦昳㙢㄰㙦㈳㌰㄰㡦挵㉦㍡愸㑢扣慢ㄹ㜴ㄳ㠳扥づ㠰㔷㍣㔶愷搸攲㕤〳㐸戳挵㘳㍤㡢㠸㜷㉤〳戳戰㈵㐱扣捤戰㌶㉤ㅥぢ㘰昰㑡戲慥㘷㄰㜴攴攷ㅤ戴㥡〶㙣㕡扣ㅢ㠰戱戶㄰昸慥ㄹ戰㤵㠰ㅢ〹㜸て〰ㄱ敦㈶㡣攲攲昱换换〶昱晥〲っ挴㘳攱㡣捥敡ㄲ敦ㄶ〶扤㤵㐱㔹攴攲ㄵ㡦㤵㉤戶㜸户〱搲㙣昱㔸ぢ㈳攲摤捥挰㉣㡡㐹㄰敦慦戰㌶㉤ㅥ㡢㘷昰㑡戲晥挶㈰攸挸て换㘶㌴つ搸戴㜸㜷〲㘳㙤㈳㤰㈵㌵〶挰㕤〴摣㑤挰㑦〰㠸㜸昷㘰ㄴㄷ㡦㕦戹㌶㠸㜷ㅦ㌰㄰㡦㤵㌶㍡愸㑢扣敤っ㝡㍦㠳㤲㡥㔷㍣㤶挲搸攲敤〰愴搹攲戱㜸㐶挴㝢㠰㠱㔹㐵㤳㈰摥㐳戰㌶㉤ㅥ慢㙤戰收㈴敢敦っ㠲㡥晣戰攴㐶搳㠰㑤㡢昷㌰㌰搶㈳〴戲ㅣ挷〰㜸㤴㠰㥤〴戰㐲㐷挴㝢っ愳戸㜸晣愲戸㐱扣㝦〰〳昱㔸愵愳㠳扡挴㝢㠲㐱㥦㘴㔰㔶搴㜸挵㘳ㄹ㡤㉤摥㔳㠰㌴㕢㍣ㄶ摥㠸㜸㑦㌳㌰㉢㜰ㄲ挴㝢〶搶愶挵换挴㌴ㄱ敦㔹〶搱攲戱㕣㐷搳㜰㠹昷ㅣ㌰搶昳〴戲㤴挷〰㜸㠱㠰ㄷ〹㘰㜵㡦㠸昷ㄲ㐶㜱昱昸㡤㜷㠳㜸慦〰〳昱㔸攱愳㠳扡挴㝢㤵㐱㕦㘳㔰㔶攳㜸挵㘳〹㡥㉤摥敢㠰㌴㕢㍣ㄶ敤㠸㜸扢ㄹ㤸搵㍢〹攲扤〹㙢搳攲戱捡㐷挴㝢㡢㐱戴㜸㉣昵搱㌴㕣攲扤つ㡣昵㑦〲㠷㥢〱敦㄰昰㉥〱慣っㄲ昱摥挳㈸㉥ㅥ扦扡㙦㄰慦〱ㄸ㠸挷敡㈰㥤搵㈵摥晢っ晡〱㠳戲㤲挷㉢ㅥ换㜷㙣昱㍥〴愴搹攲戱攰㐷挴晢㠸㠱㔹昹㤳㈰摥㈷戰㌶㉤ㅥ㉢㠴㐴扣㑦ㄹ㐴㡢挷㌲㈱㑤挳㈵摥㘷挰㔸㥦ㄳ挸ㄲ㈲〳攰ぢ〲扥㈴㠰㔵㐵㈲摥㔷ㄸ挵挵攳㐳〷っ攲㝤〳っ挴㘳㘵㤱づ敡ㄲ敦摦っ晡㉤㠳戲ち挸㉢ㅥ㑢㝦㙣昱扥〳愴搹攲戱㔸㐸挴晢㥥㠱愳ㄸ㈵㠸昷㈳慣㑤㡢挷敡㈲ㄱ敦㈷〶搱攲戱挴㐸搳㜰㠹昷㌳㌰搶㉦〴挶捣㠰㕦〹搸㐳〰㉢㤲㐴扣摦㌰摡㉢㥥昹挸晢ㅤㄸ㠸挷慡㈴㥤搵㈵㕥ㄲ敥㜲㔸扣搵愱㔸㐱攴ㄵ㡦㘵㐳戶㜸戸搶摤㝣昱㔸㘸㈴攲愵㌰㌰㉢㡥ㄲ挴㑢㠳戵㘹昱㔶㘰㥡㠸ㄷ㘲㄰㉤ㅥ换㤳㌴つ㤷㜸慤㠰戱搲〹㘴改㤲〱挰〷搸㔹㘱〲㔸捤㈴攲㘵㘰ㄴㄷ㡦捦㝣㌰ㅣ㜹㙤㠰㠱㜸慣㘸搲㐱㕤攲戵㘵搰㜶っ捡敡㈳慦㜸㉣㌹戲挵㡢〰搲散㈳㡦㐵㑡㈲摥㝥っ捣㙡愵〴昱摡挳摡戴㜸慣㙡ㄲ昱㍡㌰㠸ㄶ㡦愵㑤㥡㠶㑢扣㡥挰㔸㥤〸㘴搹㤳〱㜰〰〱㥤〹㘰㈵㤴㠸搷〵愳戸㜸㝣㜸㠵㐱扣〳㠱㠱㜸慣㠶搲㐱㕤攲ㅤ挴愰〷㌳㈸㉢㤷扣攲㕤ぢ㥢㉤㕥㌷㐰㥡㉤ㅥぢ㥣㐴扣㐳ㄸ㤸㤵㑥〹攲㘵挲摡戴㜸㌷㘰㥡㠸搷㠳㐱戴㜸㉣㡢搲㌴㕣攲ㅤち㡣㜵ㄸ㠱㉣㤹㌲〰戲〸㌸㥣〰㔶㔱㠹㜸㍤㌱㡡㡢挷愷㜰ㄸ挴敢つっ挴㘳㈵㤵づ敡ㄲ慦て㠳昶㘵㔰㔶㍤㜹挵㘳愹㤳㉤㕥㍦㐰㥡㉤ㅥ㡢愳㐴扣㈳ㄸ昸㍥㡣ㄲ挴㍢ㄲ搶愶挵㘳㌵㤵㠸㤷挳㈰㕡㍣㤶㔴㘹ㅡ㉥昱晡〳㘳つ㈰㤰攵㔶〶挰㐰〲〶ㄱ挰ち㉣ㄱ㙦㌰㐶㜱昱昸散㄰㠳㜸㐳㠱㠱㜸慣挲搲㐱㕤攲つ㘳搰攱っ捡㡡㈹慦㜸㉣㤳戲挵㍢ち㤰㘶㡢挷挲㉡ㄱ敦㘸〶㘶㠵㔵㠲㜸㈳㘰㙤㕡㍣㔶㘲㠹㜸挷㌲㠸ㄶ㡦攵㔸㥡㠶㑢扣㤱挰㔸愳〸㘴愹㤶〱㌰㥡㠰㌱〴戰㝡㑢挴换挵㈸㉥ㅥ㥦㜸㘲㄰㉦ㅦㄸ㠸挷ち㉥ㅤ搴㈵㕥〱㠳ㄶ㌲攸㝢〰㜸挵㘳㠹㤵㉤摥㔸㐰㥡㉤ㅥ㡢戲㐴扣㜱っ晣〱㐶〹攲㑤㠰戵㘹昱㔸挵㈵攲㑤㘴㄰㉤ㅥ㑢戹㌴つ㤷㜸㤳㠰戱㈶ㄳ挸㌲㉦〳㘰ち〱㔳〹㘰攵㤷㠸㌷つ愳戸㜸㝣㜴㡢㐱扣㈲㘰㈰ㅥ慢扦㜴㔰㤷㜸㌳ㄸ㜴㈶㠳戲㔶㐴ㄶ㍢㡢㈳捣攱㙦改㌴摥敦昷摥挶昶㤵ㄸ㐸㠶㌲ㄶㅢㄴ搵慤愸㐰㠱〷扢扣慤㙤昷㜸㠳㍥㉣㌶摣㙣慦慥挱捤挱㔴敦㔳㈸攲㜳㥦㐳搲㡣づ㥥㈷㝣挸㌴㝡㔸换㤰㜶搳慦晥愷㔸挴攷㜳攱㝢扦敥捦㌹摣㐲挷㘱㠹ㅤ㈶㤵㤷搴㔴搷㔶㤷搵㜵㉦㐲昱㔲㜷㍥㌱愵㉣㈹㈹㘷㜴摡㔶㐴㌴收㈴戱搴㉡㍥つ㜴㈹㥦㈰㄰㕥㔴㔵扤慣㑡㔶㤳㔶换〷挷㠸㕥慤㕡㌱㑤㤸㜹戸ㅤち昱㈲慣㝢攰㘴敢〴戴㙤㔲㈲㉣ㅣ攰ㄶ㘱昱㠰㜴㔸㈹㈰ㅤ搱ㄹ扤戴ㄴ〸摥摣㕢昷㡣慤收愹ㄲ㔵慡㘲愹慤㕡愹㉣捦攳㐹㝣户晣攳捦㜷〸㠵㜸挷㍦敤〶㔰㙥摥愴㐴㐵㌹㤹〷㠶㜵ㄲ㤶㘰捤㐱ㄳ㡥愴挲挰〵㠵㑥㐶摢㌶㜷㑣戱慢㜲㈹㔴っ㕢㙢搸愴愴〱㑦㙢慤つ捤㠵㘵㍦㔸ㄲ㥦扥ㅡ㡡挲扣㍦捣㜸㘸㠱㝥㡣〱て愱㐸㥡ㄳ摤捡㘴摡ㅥ㙣㑡〱戵ㅡ搰㔳慤攰㤴㥤㔰〶ㄳ㍢ㄸ攳㠲〰㕡ㅥ戸㙡〳㔸昲㜰㠱ㄱ摦扦〵㠴扢㕢㕤づぢ㜷㜹攲㉥ぢ㘳ㄲㄱ搶㐲戴搸㘵ㄹっ㠵㉤搲㕡㜷摡攸㑥㕢愷愳昶㐳㠷扢㑤慤㐳㌸㑡㑡㠷㔵㠱〰㔶㈵㥡㜰㘴㝦ㄸ㈴㈸愵戱愸㠵㐵晡ㄶ挹㐶摡㙢㘷㉦捥敡捤愶㡥捥〶昴㔴㐷㌸㠵搹㔲㤸攲捣づ㠰㔵㤸㥤㠷㘴㝥㘶攷挲敡㘷搶㔹攷㌹〵愱挰慣ぢ挶摣㈲㕤㜵攷㐰摤㌹挸改愸㐳搰ㄱ㘶㘷扢㤹慤攴昲㔶愱〹㐷扡〳㠰づ㙥昴搰收㘱㤶愹㥤㐷ㄲ㤱挳收㉣挲ㅡ搰㔳㠷挲㈹捣捥㠱㈹捥㉣ぢ㔶㘱戶挲挸㙣㤹㤱搹攱㍡捦昹〸〵㘶㍤㌱收ㄶ改愵㍢扤㜵愷㡦搳㔱㐷愰㈳捣敡摤捣㔶㜳㜹㙢搰㠴㈳搹〰愰㘳㘶㜶愴㜶づ㈱㘲㈸㥢戵㥣摡㠰㥥敡て愷㌰扢っ愶㌸戳㠱戰ち戳㜲㈳戳昹㐶㘶㠳㜴㥥㉢㄰ち捣〶㘳捣㉤㌲㐴㜷㠶敡捥㌰愷愳㡥㐶㐷㤸挵摣捣慥攲昲㌶愲〹㐷㡥〱〰ㅤ㌳戳ㄱ摡㌹㠲㠸㘳搹㕣捦愹つ攸愹㤱㜰ち戳㉤㌰挵㤹㡤㠶㔵㤸ㅤ㙦㘴㌶摢挸㡣户愴㘵ㄱ㌷愳〵戳㕣㡣戹㐵昲㜴㈷㕦㜷ち㥣㡥ㅡ㠷㡥㌰㥢改㘶㜶ぢ㤷㜷㉢㥡㜰㘴㍣〰ㄲ搴㜴㌴㑥搰捥㍣愴㤱〷挱㕡摢㌸戵〱㐳㌵〹㑥㘱㜶㌷㑣㜱㘶㔳㘰ㄵ㘶攳㡣捣ち㡤捣㜸扦㔸ㄶ戱ㅤ㉤㤸㑤挳㤸㕢㘴扡敥ㄴ改捥っ愷愳㘶愳㈳捣昲摤捣㜶㜰㜹て愰〹㐷㡥〳㐰㠲㥡㤸ㅤ慦㥤ㄳ㤰㐶ㅥ㌷㙢敤攴搴〶っ搵㠹㜰ち戳挷㘱㡡㌳㥢〳慢㌰ㅢ㙥㘴㌶搴挸㡣㌷㜳㘵ㄱ㑦愱〵戳㘲㡣戹㐵收敡㑥㔴㜷㜸户㤶㥢㡡愱㈳捣〶扢㤹敤攲昲㥥㐱ㄳ㡥㤴〱㈰㐱㑤捣收㙢攷㜴挴㤲㠷摡㕡㉦㜳㙡〳㐳㤷挳㈹捣㕥㠵㈹捥㙣ㄱ慣挲慣户㤱㔹㑦㈳戳ち㥤攷つ㠴〲戳㑡㡣戹㐵慡㜴愷㕡㜷㜸㉢㤵㥢慡㐵㐷㤸㘵戹㤹扤挵攵扤㡤㈶ㅣ愹〳〰ㅤ昳㜹㔶慦㥤挷ㄳ挱敦晥㕢敦㜳㙡〳㐳㉦㠳㔳㤸㝤〸㔳㥣搹ち㔸㠵㔹ㄷ㈳戳〳㡣捣㑥搱㜹㍥㐵㈸㌰㍢ㄵ㘳㙥㤱㤵扡戳㑡㜷㜸㥦㤳㥢㍡〳ㅤ㘱搶搱捤散㜳㉥敦ぢ㌴攱〸敦㘰愲㘳㘶㜶愶㜶捥㈵㈲捡收㍢㑥㙤㐰㑦㥤つ愷㌰晢〱愶㌸戳㜳㘱ㄵ㘶㤶㤱㔹㉢㈳㌳摥愳㤴㐵晣㠲ㄶ捣捥挳㤸㕢攴㝣摤戹㐰㜷㔶㍢ㅤ㜵㈱㍡挲㉣捤捤㙣て㤷昷ㅢ㥡㜰㠴户ㄷ㈵愸改㘸扣㔸㍢攷㈳㡤㍣昳搷㑡㑤搳捣㉥㠵㔳㤸㠵㘰㡡㌳㕢〷慢㌰晢昹ㄷ搳㙦敡ㅦ㘱摤㡡愵㈴㝥〶攱つ㐴㔹㐴ㄸ愱挰散㜲㡣戹㐵搶敢捥〶摤戹挲改愸㡤攸〸戳敦ㄱ昲〶㠴愴挳㙡捤攵戵㐱ㄳ㡥昰摥㕦㈰戳㑤摡挹ㄲ㜵㜹戲戰搵㠱㔳ㅢ㌰㔴搷挲㈹捣㍡挱ㄴ㘷戶ㄹ㔶㘱昶㠹㤱搹㐷㐶㘶搷敢㍣㕤ㄱち捣㙥挰㤸㕢㘴㡢敥㙣搵ㅤ摥扥攳愶晥㠲㡥㌰晢挰捤散㈰㉥敦㘰㌴攱挸㉤〰〴㌲扢㔵㍢敢ㄱ㑢㥥㕦㙣ㅤ挶愹つっ㝤㍢㥣挲散㜰㤸攲捣晥ち慢㌰摢㙤㘴昶㥡㤱搹摦㜴㥥㍥〸〵㘶㜷㘲捣㉤戲㑤㜷敥搲ㅤ摥㕢攳愶敥㐳㐷㤸扤攲㘶搶㡦换㍢〲㑤㌸戲ㅤ㠰㐰㘶昷㙢㈷扦㝣㉦㡦㐴戶〶㜱㙡〳㐳㍦〰愷㌰ㅢ〲㔳㥣搹㐳戰ち戳㈷㡤捣晥㘱㘴昶㜷㥤攷㈸㠴〲戳㠷㌱收ㄶ攱㝤㌰改㍣慡㍢㍢㥤㡥晡〷㍡挲散㌱㌷戳㘳戸扣ㄱ㘸挲ㄱ摥搲ち㘴昶愴㜶㥥㠹昰搶㔹㙣昲㌸戵〱㍤昵㌴㥣挲慣〰愶㌸戳㘷㘰ㄵ㘶昷ㄹ㤹摤㘳㘴昶㉣㈶挹㈲挶㈳ㄴ㤸㍤㠷㌱户〸㙦㔲㐹攷〵摤㜹搱改愸㔷搰ㄱ㘶㜷戹㤹㑤攴昲㈶愱〹㐷㜸扦㈹㤰搹㙢摡㜹㍥挲换戳㥣慤ㄹ㥣摡㠰愱摡つ愷㌰㥢〵㔳㥣搹㥢戰ち戳㥢㡣捣戶ㅡ㤹扤愵昳㥣㠰㔰㘰昶㌶挶摣㈲扣㠳㈴㥤㜷㜴攷㕤愷愳ㅡ搰ㄱ㘶㌷戸㤹㥤挴攵捤㐱ㄳ㡥扣て㐰㈰戳て戴㤳㕦㝥㤷㈷㐶㕢愵㥣摡㠰愱晡〸㑥㘱㔶〶㔳㥣搹㈷戰ち戳つ㐶㘶㤷ㅢ㤹㝤慡昳㉣㐴㈸㌰晢っ㘳㙥㤱捦㜵攷ぢ摤昹搲改愸㙦搰ㄱ㘶敢摣捣㉡戸扣㑡㌴攱挸扦〱〸㘴昶慤㜶昲㕢敤昲㈰㙡慢㡥㔳ㅢ㌰㔴摦挳㈹捣㤶挲ㄴ㘷昶㈳慣挲散㍣㈳戳㜳㡤捣㝥搲㜹㑥㐱㈸㌰晢ㄹ㘳㙥㤱㕦㜴攷㔷摤搹攳㜴ㄴ摦攵㠵搹搹㙥㘶㉢戹扣㔵㘸挲ㄱ搲ち㘴愶戴㜳ㄳ搲㔸搷戰㌹㡢㔳ㅢ搰㔳㜲㡢㠴愶㜳㘰㡡㌳攳㉤ㄲ㘱戶挲挸㙣㤹㤱㔹㐸攷㌹ㅦ愱挰㡣㌷㐵戸㐵㜸㘳㐴㍡昲捦昸搰ㄲ㜶㉣慡つ㍡挲慣摥捤㙣㌵㤷户〶㑤㌸挲㝢ㅣ〴ㅢ晦昲攴扤て㜱㙥㈱㠲摦㈱户搶㜲慡㌰㤳晢ㄷ㌴㕤〶㔳㥣ㄹ敦㕦〸戳㜲㈳戳昹㐶㘶ㅤ㜴㥥㉢㄰ち捣㜸挷㠲㕢愴㤳敥昰ㄶ㠵㔸㜸㥢㠲㥢攲摤〷㘱ㄶ㜳㌳扢㡡换摢㠸㈶ㅣ㌹〸〰㠲㡤捣づ搶㑥㝥挱㕣㥥搳㙤㕤捦愹挲散㄰㌸攵㘸摣〲㔳㥣㔹㈶慣挲散㜸㈳戳搹㐶㘶扣挵㠰ㄷ㥥㌵㡥㔰㘰挶摢〹摣㈲㠷改づ敦ㅦ㠸攵㜰愷愳㜸㙢㐰㤸捤㜴㌳扢㠵换扢ㄵ㑤㌸搲〷〰㠲㡤捣㜸搷㐰㥣摢㠸戸㡢捤㌶㑥ㄵ㘶㐷挰㈳捣敥㠶㈹捥㡣㔷晥㠵搹㌸㈳戳㐲㈳㌳㕥晦㤷㍣摢ㄱち捣㜸慤㥦㕢㠴搷晢愵挳㡢晢搲ㄹ攴㜴ㄴ慦摢ぢ戳㝣㌷戳ㅤ㕣摥〳㘸挲ㄱ㕥扡㈷搸挸㡣㤷昴挵挹慦㠴换〳挶慤㥤㥣㉡捣攴戲㍣敤㡦挳ㄴ㘷㌶〲㜸㘱㌶摣挸㙣愸㤱搹戱㍡捦㔳〸〵㘶㈳㤹ㄴ㕢㘴㤴敥㡣搶ㅤ㕥㝤攷愶㜸㔱㕤㤸つ㜶㌳摢挵攵㍤㠳㈶ㅣ㈹〰㠰㘰㈳㌳㕥㙦ㄷ攷㈳㐴㍣捡收㘵㑥ㄵ㘶㜲捤㥣愶㔷㘱㡡㌳攳㌵㜳㘱搶摢挸慣愷㤱搹㐴㥤攷つ㠴〲戳㐹㑣㡡㉤挲㉢攵搲攱㘵㜱改昰搲㌸㌷挵㉢摥挲㉣换捤散㉤㉥敦㙤㌴攱挸っ〰〸㌶㌲攳挵㜰㜱昲㑢摣昲㘴㜴敢㝤㑥㈵戳挸㉣敤晣㔰㤶㤳㜶〲挶㐷㝢慥扤㥡扦挲搹搷晢㔴敤㝣㍣㈵㥢㜷㤴昱㙦㐸挴㔶搸摦昸㑡㑤㍥敡扦㡢挵慢扢晣挲㈷㝦搲扡㠰昵晦㈱づ昷搷摥㉢攸㡣㜸〸㝥慣㡦㐱戸摤㐹愰㡢晦㈷昱〶㠲㙢晢㝡愴㌳ㄸ㘵晦㍦摤昹㝦㘴㔴扢㌹㝡挶ㅣ㤵㜹挹攸戴㜷㑦摢昴捤捤㐷㘷㙤扣晤㜷攷晦愷扤昵散〳㘷㜴㍡愴攰愱㠶㡣愷攷㉦晦摢㝥㈳㔵㈹㘶㘴㈱㡥昵ㅥ㥢㝦戱㤱㠳慡〳㘸扤㠱慦愴昹㥥㔳摢摥㜱㜸㥦㔳ㅢ㈹㐳㈴扣㔰摦㈱㍢㑢㉤挴㠰㍢㑣敤㠷ㄹ㔴㐹㠸㝤㑤㘲ㄵ㌰户㡣㔸愵㥥ㄱ㐴散摥㙥㘷㝦㌶敤摥ㄷ㐷晥晤愹㙢昳敦晥㜶攳㐸㔵㠷ㄹ㈶㘲慤㥤昵晢㠸㘵㌸づ敦昳㘷㈳㑢ㄱ〹慦㈴敢〷㥢搸㈹ㄸ〸㌱换㑤散㈷ㄲ㕢〹㔷换㠸慤搲㌳㠲㠸昹昶搸㔹㤸㘱㈲㤶ㅡ㐴㉣挵㜱㜸㥦㉢ㅢ㌹〷㤱昰挲㜷㉣㙤㘲攷㘳㈰挴㤴㥢ㄸて扦㜶慢攱㙡ㄹ戱㌵㝡㐶㄰戱挲挷㥦㑦㌹昹㠷扡㤱㝢㙥晡收挵㐹昳ㄶ㡦㔴㙢㌱挳㐴㙣捦捦〱㠷攲慦㡥挳晢扣搸挸㘵㠸㠴ㄷ晥慤㐲慣扤㑤㡡扡〲〳㈱昶㌳㘶挴て挵㜴ㄲ扢ち慥㤶ㄱ摢愸㘷〴ㄱ昳ㅤ㡡搷㘳㠶㠹搸㜷㐱挴扥㜵ㅣ摥攷挰㐶戶㈰ㄲ㕥昸㑥愴㑤散㘶っ㠴搸㌷㙥㘲ㄱㄲ扢〵慥㤶ㄱ扢㔵捦〸㈲收㍢ㄴ户㘱㠶㠹搸攷㐱挴㍥㜳ㅣ摥攷扢㐶敥㐶㈴扣㔰㠶㘲ㄳ摢㡥㠱㄰晢挴㑤慣㌳㠹敤㠰慢㘵挴ㅥ搰㌳㠲㠸昹づ挵㥤㤸㘱㈲昶㝥㄰戱〶挷攱㝤㙥㙢攴㜱㐴挲ぢて㘰戳㠹㍤㠵㠱㄰㝢捦㑤慣㍢㠹敤㠲慢㘵挴㥥搱㌳㥡㑤散㘵捣㌰ㄱ㝢㉢㠸搸㥢㡥挳晢㍣搶挸慢㠸㠴ㄷ㑡㕢㙣㘲㙦㘰㈰挴㜶扢㠹昵㈲戱户攰㙡ㄹ戱户昵㡣㈰㘲扥㐳昱㝤捣㌰ㄱ㝢㌹㠸搸㑢㡥挳晢㥣搵挸㠷㠸㠴㔷㤲㤵㙤ㄳ晢ㄴ〳㈱昶㠲㥢㔸づ㠹㝤づ㔷换㠸㝤愱㘷〴ㄱ昳ㅤ㡡摦㘱㠶㠹搸慥㈰㘲㑦㍢づ敦昳㔳㈳㍦㈰ㄲ㕥昸敡愶㑤散ㄷっ㠴搸㤳㙥㘲挳㐸㙣て㕣㉤㈳昶㥢㥥ㄱ㐴捣昷慥㤸㡡〴㈶㘲㍢㠳㠸㍤敡㌸扣捦㐵㡤㠴㄰㐹㠸ㅤ㙢ㄳぢ㘳㉣挴ㅥ㜶ㄳㅢ㐵㘲慤攱挲慢〵ㅦ愹摡攸ㄹ捤㈶搶〱㌳戲愸戳攷㈳搵㡥㈰㘲昷㍢づ敦昳㑥㈳㥤㄰㐹㠸ㄵ搸挴扡㘲㉣挴敥㜳ㄳㅢ㑢㘲〷挱㠵㔷ぢ㠸ㅤ慣㘷㌴㥢搸㘱㤸㤱㘵㈰戶㉤㠸搸㥤㡥挳晢ㅣ搳挸攱㠸㈴挴㈶摢挴晡㘰㉣挴晥敡㈶㌶㤵挴晡挱㠵㔷ぢ㠸ㅤ愱㘷〴ㄱ昳扤㜹っ挲㡣㉣〳戱㕢㠲㠸晤挵㜱㜸ㅦ㑡ㅡㄹ㠲㐸㐲㙣㤶㑤散㈸㡣㠵搸㑤㙥㘲挷㤱搸㌱㜰攱搵〲㘲㈳昴㡣㘶ㄳ换挳㡣㉣〳戱敢㠳㠸㙤㜶ㅣ摥㠷㡤㐶ち㄰㐹㠸㥤㙣ㄳㅢ㡦戱㄰扢搶㑤㙣㉥㠹㑤㠴ぢ慦ㄶ㄰㥢愴㘷〴ㄱ昳扤㉢捥挰㡣㉣〳戱慢㠲㠸㕤改㌸扣てㄱ㡤捣㐲㈴㈱㔶㘶ㄳ㍢〱㘳㈱戶挱㑤㙣〱㠹㥤〴ㄷ㕥㉤㈰㌶㐷捦㘸㌶戱㔲捣挸㌲㄰㕢ㅢ㐴散㔲挷攱㝤㌸㘸愴っ㤱㠴㔸㤵㑤㙣㈱挶㐲散㘲㌷戱挵㈴㔶〱ㄷ㕥㉤㈰㔶愹㘷〴ㄱ摢敤晣愱昹㥥晥㐳戳づ㌳戲っ挴㔶〷ㄱ扢挰㜱㜸ㅦ晡ㄹ㔹㡡㐸㐲㙣愹㑤散ㄴ㡣㠵搸㜹㙥㘲换㐹㙣㈵㕣㜸戵㠰搸㉡㍤㈳㠸㤸敦㔰㍣ぢ㌳戲っ挴捥ち㈲㜶愶攳昰㍥捣㌳㜲づ㈲〹戱㍦搸挴捥挷㔸㠸㥤攱㈶㜶㍡㠹慤㠶ぢ慦ㄶ㄰㕢愳㘷〴ㄱ昳扤㉢慥挵㡣㉣〳戱㤵㐱挴㑥㜵ㅣ摥㠷㜴㐶㉥㐳㈴㈱㜶㡥㑤散ち㡣㠵搸ち㌷戱㍦㤱搸㔵㜰攱搵〲㘲ㅢ昵㡣㈰㘲扥㍤㜶㍤㘶㘴ㄹ㠸搵〵ㄱ慢㜵ㅣ摥㠷㙦㐶戶㈰㤲㄰晢戳㑤散㘶㡣㠵搸ㄲ㌷戱㡢㐸散ㄶ戸昰㙡〱戱㕢昵㡣㈰㘲扥㡦㔴摢㌰㈳换㐰慣㈲㠸搸㈲挷攱㝤愸㘶攴㙥㐴ㄲ㘲㤷搹挴戶㘳㉣挴捡摤挴搶㤳搸づ戸昰㙡〱戱〷昴㡣㈰㘲扥㐳㜱㈷㘶㘴ㄹ㠸㤵〶ㄱ㉢㜱ㅣ摥㠷㘵㐶ㅥ㐷㈴㈱㜶戵㑤散㈹㡣㠵㔸搴㑤散ㅡㄲ摢〵ㄷ㕥㉤㈰昶㡣㥥搱㙣㘲㉦㘳㐶㤶㠱搸㐹㐱挴㑥㜴ㅣ摥㠷㘰㐶㕥㐵㈴㈱戶挵㈶昶〶挶㐲散㜸㌷戱ㅢ㐹散㉤戸昰㙡〱戱户昵㡣㈰㘲扥㜳散㝤捣挸㌲㄰㥢ㄱ㐴慣挸㜱昸ㅥ㙥昹㈱㈲㌵昵㜰㑢搷㍦ㄳ搹づ㐹搳捡㔸换㥡㔱㘶㥢㜹戹ㄶ〵搱攵ㄵㄵ㔲㑢摣ㅡ捦愲慢挱㍦搴㌸ㄱ㡦㕣挴ㄳ攸㡡捡㥤㝦晣㙢ㅣㅥ挵挸㐷㝢改愷㥤㔹㌲攲攴㔰搹㤴ㅡ㍣晥慣㔵搹戸㕡㍣㉡戳㌴ㅤ晦搰㕣㕤㕤慣愶敡㝦攱㐱㜵愸敥㑥攵㘵㙤㕥㠳挷ㄳ挰㤲㡤㠵搵慣㤸㙥攴ㄹ㠲㝢昵搰晦晥㘲㌲ㅦ㘱昷摦㍤㌵㌳㜴ㅢづ㌱㕤昸㕦敡㝡㈸㘳慡㥡㠶㕤㙣㔷攱㥣㥥昴扢慣㌹㈹ㄹ晦㐸〷昰㜲攱㔹敥㕤愰〹㕢㝦愳㠹挵昵搲㈴愵昱㙡戸㤷ㄸ换摣ぢ挸摣昳㉦㈸㘶㘴㤰慤摥ㄴ㉦㐶昳〸ち㙤ぢ㕣搶〴攳戲敥昶㉦敢摥挴㘵㈹㕥换收搲昴愶㝥搰挹戶〷㈶换㌷㈶摢攱㑦昶愰㈷ㄹ慦㉦㈷㈴攳㐵㕢㘱昶昷挰㘴㈳㡤挹ㅥ昱㈷摢改㐹挶户㠶㠴㘴㈱ㄸ㈴搹攳攸㤸昷敥㜰㘳戲㈷ㄸ㤹户ㄵ昶敥摤愷㘸摡扢㜷㔵㍡挶〹挹摡挲㈰挹㜶愱㘳㑥㌶搰㤸散㔹㐶㑥㑣昶㍣㑤慥㘴ㄱ㡣ㄳ㤲㜵㠲㐱㤲扤㠸㡥㌹搹ㄱ挶㘴㉦㌳㜲㘲戲㔷㘹㜲㈵敢㡣㜱㐲戲㙥㌰㐸戲搷搱㌱㈷敢㘹㑣昶〶㈳㈷㈶㝢㡢㈶㔷戲敥ㄸ㈷㈴㍢ㅣ〶㐹昶㑦㜴捣挹㌲㡤挹摥㘵攴挴㘴晦愲挹㤵慣ㄷ挶〹挹戲㘱㤰㘴敦愳㘳㑥㜶愰㌱搹㠷㡣㥣㤸散㘳㥡㕣挹㜲㌰㑥㐸㌶〴〶㐹昶㈹㍡收㘴ㅤ㡤挹㍥㘷攴挴㘴㕦搲攴㑡㌶っ攳㠴㘴挷挲㈰挹扥㐶挷㥣慣㥤㌱搹扦ㄹ㌹㌱搹㜷㌴戹㤲㡤挲㌸㈱㔹〱っ㤲散〷㜴捣挹㉣㘳戲㥦ㄸ㌹㌱搹㉦㌴戹㤲㡤挵㌸㈱搹㘴ㄸ㈴搹ㅥ㜴捣挹㔲㡣挹晥挳挸㠹挹㤲昰㕣㑡㜷戲愹摥㘴戳㜴戲㘴㈰捤挹㝥晢挹昴晢㈱㤵㤱ㄳ㤳㠵㍣挹㡥昳㈶㍢㔹㈷㑢て㑣昶愳㌱ㄹㅦ慦改㐹搶摡㤳㙣慥㌷㔹㤹㑥搶㌶㌰搹㌷挶㘴ㄱ㝦戲晤㍤挹ㄶ㜸㤳㔵改㘴ㅤ〲㤳㝤㘶㑣搶挹㥦慣戳㈷搹㘲㙦戲愵㍡㔹搷挰㘴ㅦㄸ㤳ㅤ攴㑦搶捤㤳㙣戹㌷搹ㅦ㜴戲敥㠱挹摥㌱㈶敢攱㑦㜶㤸㈷搹改摥㘴攷攸㘴㠷〷㈶摢㙤㑣搶换㥦慣㡦㈷搹㥦扣挹晥慣㤳昵ぢ㑣昶㤲㌱㔹戶㍦㔹㡥㈷搹㐵摥㘴㤷改㘴〳〲㤳㍤㘳㑣㌶挸㥦㙣㠸㈷搹㝡㙦戲慢㜵戲㘱㠱挹晥㘱㑣㜶㤴㍦搹㌱㥥㘴搷㜸㤳㙤搱挹㡥つ㑣昶戰㌱搹㈸㝦戲㌱㥥㘴㌷㝡㤲愵摤〱㐳戳㍦㌲戳㠸愳㍤晥戸攰扦晣㡥挷㡦昳㈱搶㝤㉢昰搱户ㄹ捦っ捦挳㐲ㄴ㍦敦㌲㠶㤵捦㤱昳㔹㐹摤つ㉢㤷㘱ㄵ搰㝡慦挶ㄴ扡㌱晣攰㈸㤸戱戴㍥愸㌱攳摣ㄸ㝥摥ㄳ捣㜸㕡昹㔱㑦㜲㑤㜰㘳㥥搰㤸㠹戴昲ㄳ㥡㘰㈶戹㌱捦㙡捣㘴㕡㥦搷㤸㈹㙥っ㍦ㄴ㐹慥愹戴扥慡㌱搳摣ㄸ㝥㤶ㄱ捣㜴㕡昹㌱㐶㜲ㄵ戹㌱敦㙡捣っ㕡昹改㐳㌰㌳摤㤸て㌵㘶ㄶ慤ㅦ㙢捣㙣㌷㠶扦昰㈵搷㜱戴㝥愹㌱挷扢㌱晣㍤㉤㤸ㄳ㘸攵慦㘸挹㜵愲ㅢ昳㤳挶㥣㐴㉢㝦戳ち㘶㡥ㅢ昳ㅦ㡤㌹㔹慣㡥换㉡㜶㘳昸换㑣㜲捤愵㤵扦挷㈴㑥搴㡤攱敦㈰挱捣愳㤵扦㝥〴㔳攲挶昰㔷㠷㘰㑡㘹攵㙦つ挱挴摣ㄸ扥攳ぢ愶㡣㔶扥搹ぢ㘶扥ㅢ挳㌷㙡挱㉣愰㤵敦搱㠲㈹㜷㘳昸晥㉡㤸㠵戴昲慤㔵㌰㡢摣ㄸ扥㉤ち愶㠲㔶扥㈳ち愶搲㡤攱扢㤹㘰慡㘸攵ㅢ㤹㘰慡摤ㄸ扥〹〹㘶㌱慤㝣晦ㄱ捣ㄲ㌷㠶敦ㅤ㠲愹愱㤵㙦ㅢ㠲愹㜵㘳㜸捡ぢ愶㡥㔶㥥敤㠲愹㜷㘳攴搴攳㔹户ㄴ㔶扤㐵㜸ち捡㜵㤴㘵攸愰㜶㐴㑥㍥ㅦ㡡㈷愱愰㔶搸㈸㌹晤㝣㈸㥥㠶㠲㍡搵㐶挹〹攸㐳昱㐴ㄴ搴㉡ㅢ㈵愷愰て挵㔳㔱㔰愷搹㈸㌹〹㝤㈸㥥㡣㠲㍡挳㐶挹㘹攸㐳昱㜴ㄴ搴㤹㌶㑡㑥㐴ㅦ㡡㈷愴愰捥戶㔱㜲㉡晡㔰㍣㈵〵㜵慥㡤㤲㤳搱㠷攲㐹㈹愸昳㙣㤴㥣㡥㍥ㄴ㑦㑢㐱㕤㘰愳攴㠴昴愱㜸㘲ち㙡㡤㡤㤲㔳搲㠷攲愹㈹愸ぢ㙤㤴㝤㔲㝡昷㌶㑦㑥㐱㕤㙣愳攴戴昴挵攲改㈹愸㑢㙤㤴㥣㤸㍥ㄴ㑦㔰㐱慤戳㔱㜲㙡晡㔰㍣㐵〵㜵戹㡤㤲㤳搳㠷攲㐹㉡愸つ㌶㑡㑥㑦ㅦ㡡愷愹愰慥戴㔱㜲㠲晡㔰㍣㔱〵戵搱㐶挹㈹敡㐳昱㔴ㄵ搴㈶ㅢ㈵㈷愹て挵㤳㔵㔰搷摡㈸㌹㑤㝤㈸㥥慥㠲摡㙣愳攴㐴昵愱㜸挲ち敡〶ㅢ㈵愷慡て挵㔳㔶㔰㕢〵ㄵ搱㈷慢攲昹㈹ㄷ㌸㡦挳㉦㝤ㄶ㜵㡤挱摣㜴㍣㝡㥤愷愴㌸㘶㝢ㅣ㍣ぢ挵㌱换攳攰㠹㈷㡥㤹ㅥ〷捦㌵㜱捣昰㌸㜸㝡㠹愳挸攳攰ㄹ㈵㡥改ㅥ〷㑦㈲㜱㑣昳㌸㜸摥㠸㘳慡挷挱㔳㐵ㅣ㔳㍣づ㥥ㅤ攲㤸散㜱昰㠴㄰挷㈴㡦㠳攷㠰㌸㈶㝡ㅣ㍣散挵㌱挱攳攰㤱㉥㡥昱ㅥ〷て㙥㜱㡣昳㌸㜸㍣㡢㘳慣挷挱㐳㔸ㅣ㠵ㅥ〷㡦㕡㜱ㄴ㜸ㅣ㍣㔰挵㤱敦㜱昰搸ㄴ㐷㥥挷挱挳㔱ㅣ戹ㅥ〷㡦㐰㜱㡣昱㌸㜸搰㠹㘳戴挷挱攳㑣ㅣ愳ㄲㅤㄹ晦て㜱ㅢ㝤㜹</t>
  </si>
  <si>
    <t>CB_Block_7.0.0.0:4</t>
  </si>
  <si>
    <t>f809a3e7-81b8-4f25-87e5-3eba85ae6aca</t>
  </si>
  <si>
    <t>㜸〱捤㕤〷㝣ㄵ㔵昶捥㑤昲ㅥ㤹㤷〰㑦〱ぢ㈰㤰㘸㤴㈶搲㡢㡡㤴㠴㕥㈵㠰㠲戰㌱㈴㉦㄰㐸挱扣㠴㘶㕤ㄵㅢ搸㐵㐵㔰ㄱ㐴〵戱㡢愲愲扢搶ㄵ散扤愰㙢㠹搸摤戵慣㘵㙤晣扦敦捣摣挷扣㤹㍢㈹敢晥㝦扦ㅤ㕦慥昷㥥昳摤㜳敥昷捤捣换换捣㜹㐳㡡㑡㐹㐹搹㠳㡤晦攷㤶捥㑥晢㠲愵昱㥡㔸㐵㡦扣慡昲昲㔸㜱㑤㔹㔵㘵扣挷戰敡敡愲愵攳换攲㌵㘹〰㠴ぢ换攰㡦㠷ち攳㘵换㘲ㄹ㠵㡢㘲搵㜱㠰㐲㈹㈹ㄹㄹ㔶㉡晣〷㍡㍦㔱㍤戰㌸换㑡㘷〳㔴㡡ㄵ㘶搳㡣㑤〶ㅢ㡢㑤㠴㑤㈶㥢㉣㌶捤搹戴㘰搳㤲㑤㤴捤㍥㙣昶㘵搳㡡㑤㙢㌶㙤搸散挷㘶㝦㌶〷戰㘱㝥慢㉤㥢㜶㘸戲摡愳㤹㥡㌷㝣搲㥣昹㘰㔳㔰㔳㔵ㅤ敢摥㘹扡扤收挱扤㝡昵攸搵愳捦㠰㥥〳㝢昴散摥㈹慦戶扣愶戶㍡㌶戸㌲㔶㕢㔳㕤㔴摥扤搳攴摡㌹攵㘵挵攳㘲㑢愷㔶㉤㠸㔵づ㡥捤改搹㘷㑥㔱摦㠱扤晡昶敢㔷㍡㘸搰挰慣㠳㄰㜹㘲摥昰挹搵戱搲昸㝦㉢㘶〷挶㥣㤴㌷扣挷挴㔸捤㝦㉢㘶㐷挴㐴挸晣慡㡡愲戲捡晦㔲搰㄰昷㘹扦晣㔸㜱ㄹ㜷㝥㉣㔶㕤㔶㌹户〷㤶㥤㈴㌴㐶〳㝡っ㡢挷㙢㉢ㄶ昲㌸捡㡢㤵㤷㑦㠹㤵捡㑥慦挸㡦搷㑣㉥慡慥㠸㘷㔵㔰扦㔸㜵慣戲㌸ㄶ㙦㔱㌱㘲㐹㜱慣摣〱挶㌳㉡愶ㄷ㔵㑦㉣慡㠸愵戳搳戲挲摥㠷㘳㑡㘲㤵㌵㘵㌵㑢㥢㔷㑣㡢挷愶ㄴ㔵捥㡤ㄱㄲ慡ㄸ㔵㕢㔶愲搲搳昱㑡㐹㍢捣戴㌲搹㔱㔸㑦㐵摥扣愲敡ㅡㄹ㜱ㄷ昶㌲㘱㕤㠷㡢戰㐸㕡ㄷて愹㑥㥥㔹摣㘷〵㘵ㄵ攳㘲搵㤵戱㜲㈶攱㥥散收〱㠹㐰昶㝥㐸㈸愵改㜰㉦愹㑣攷攴㈳ㄷ㘶〹㜷㐲㜳昸挴慡敡ちㅣ㤰ㄳ㘲㐵㤵㠳㝢昶攸搹扢攷㠰摥晤㝡つ敡搷户㜷敦㠱㝤晢昷散搵扤愰愶㈴㍦戶㠸慥㝥扤〶㕡搹㤸㘲攵㜰昲挱㘸搲㐶昷敥㘳ㅤ㐲㔳㉥ㅡ㤵晥㌶捥㜷㜷ㄶ㥥㜳愹㠵㐵愹㠵㜳㔲ぢ㡢㔳ぢ㑢㔲ぢ㘳愹㠵愵愹㠵㜳㔳ぢ攷愵ㄶ㤶愵ㄶ捥㑦㉤㕣〰㡣摥㌲㥡㌵㑢㜵戶㌵ㅦ㡦敢戶㘵捥散㘱攷㝥搸戵攲愸摦晦摥㕥昱ㄴ㤷㜷㠸挳搰改㤰扣敡㠱㝤㕣换ㅣ搰㙢㤰搵ㄹㄸ慢ぢ㥡㜰㔷㑥ㅢ搵愷扦搵㡤愶敥㘸㤴㝡〵换攴㔲㈷㡦慦戹昷攴戵㤹昹敢㑥㍢㜷昳㈱㤷摦搰㐵昱ㅤ㐴㜲昴㐰愷㠹捡ㅣ挱昸㍤搱㠴㝢㌱捡〸㈸搳㥢愶㍥㘸㤴㝡搶㐹戹戰昷昹㤷㘷㜶㌸㜲搲㡤㉦㕢㌷㜷扡昵捤捤㡡敦㔷㤲戲ㅦ㍡㑤㑣搹㥦昱〷愰〹て㘴㤴戱㐸㌹㠸愶㈳搱㈸昵愴㤳戲㌲㝦晡戶攵搳づㄸ㜳昱慥搲捥㡦㍥搱晦㝣挵㜷㐷㐹㜹㌴㍡㠳㤳㤵散搹扢㑦摦㠱晤晡昶ㄹ搴㙢㔰㥦晥扤晡攰㌰㜰㈹敢㜷㕡㠳㤹敦ㄸ㌴攱㈱㡣㍡愲捦㐰㙢㈸㑤挳搰㈸昵㠸戳㠴捦㍥挹昸搷㤰捥ㄷて摦扣摦㤸㡢扡戴㍤㝤愰攲㘹㉡㑢挸㐳愷㠹慣昳ㄹ㝦〴㥡昰㐸㐶ㄹ〹搶愳㘸ㅡ㡤㐶愹晢㥤㤴て㤷㝣㍡㌵攷戳㍢昲㌶㔴㍣㌱攳㤰捤搷摥慡昸㥢㐰㔲㡥㐵愷㘳㌲敢㠱㝤晢戹㘸昲〰ㅡ挷㠸攳搱㠴㈷㜰摥㔸ㅣ㐰ㄳ㘹㥡㠴㐶愹㍢㥤㈴〳扥摥㌳㝣捤挷㡦㑤扡㘱攷㡤愹晤㌷㍥戹㐹昱㌷㡤㈴㌹ㄶㅤ㙦㤲摥摥㈴㔳ㄸ戱〰㑤㜸㉡攷㡤㐰㤲㘹㌴㑤㐷愳搴㈶扤晦摡晦晡攳㌳㑦慤ㅡ扤㜲搷ㅢ㥤㝥㉤㥤昶愹捡㈴ㄸ㍦攱攳搱㌴㔱扣ㄹ㤸㘲捤攴攴ㄳ搰愴㡤㠳㜸戳㘸㥡㡤㐶愹昵㑥捡昳㕢㥥搳敡攱㘷戶㡦㕣㔹戵㙥挶㠵敦摥㌰㐴昱昷愶愴㉣㐴挷㝢昲昵昵㘸㜷㈲㌰㔶ㄱ㥡昰ㅣ㌴㘹㘳㐰慢㤸愶ㄲ㌴㑡慤㜱㜲㝣扡㝦换愹㠳ㅥ摥㌸晡㤱慣㤴㌵户㙥㔸㍢㑤昱搷戲攴㈸㐵愷㠹戴收㌲晥㍣㌴攱㌲㐶ㄹ〳㕡昳㘹㕡㠰㐶愹㉢㥣㤴攳昶㕢户㜸㔳慦㑤㈳㔶㥣搱㌷敢㘶戵敦㙦㡡ㅦ〲㈴㘵〵㍡㝦昰㑣愸㘴扥㉡㌴攱㠵㡣㍡ち㘷挲㐹㌴㔵愳㔱敡㐲㘷〹㜷摤户改搲〳㝦ㅣ㌱收慡㤷㔶㍣㝦搹㘱慦㙥㔱晣〸㈲㑢愸㐱攷て㉥愱㤶昹ㄶ愱〹㉦㘶搴㤱㔸挲ㄲ㥡㤶愲㔱敡ㅣ㘷〹㝦摤㝡挴㜳捤昲㘶㡣扤㙤挲㘹㥢㜲㑥㘹㌷㕢昱〳㤰㉣攱㘴㜴扡㈵㥦ㄹ㥥摦〷慥㍤捤摦〶愷㌰晡愹㘸挲愷㌱㐶ㅥ㘴㍦㥤愶㌳搰㈸㜵扡㤳戰昸㥡戳扦㙥摢㙡搷挸敢㉦㝡攱㠱㐱㘵ㄳ挷㈸㝥搸㤲㠴㘷愲昳〷㌹㥦㠵㄰搶搹㘸挲换ㄹ㌵て㥣捦愱改㕣㌴㑡㉤㜱㤶㌰㘵搹㥥㤹㠳㕥慡ㅡ昹攰扢慦ㅥ昳捡㡤换愳㡡ㅦ昵㘴〹攷愳攳㍤㔱晢㜹㑦搴ぢㄸ㜱〵㥡昰㑡捥ㅢ㡦㈳晡㐲㥡㉥㐲愳搴㐹㑥㤲挲㙤㥤㕦ㅣ戸昵㡣㔱㕢㥥㈸昸攰攸捤愱㍣挵㡦㤲㤲攴ㄲ㜴扣㘷㡤㌷挷愵っ㜸ㄹ㥡昰攵㥣㌶づ㌹慥愰㘹ㄵㅡ愵收㍢㌹㕡晣㜵收㥤ㅦ慤摣㍥昱摥㥣扦㕤㌸愰昷挰愸攲㈷㔵挹㜱ㄵ㍡㕥㈲扥㜷㥣慢ㄹ㜱㌵㥡昰㌵㥣㤷㠷㈴㙢㘸㕡㡢㐶愹㘲㈷挹挲㙦挷㠵摥捦晥㘴散收昵㙢㜶っ扥敦攱㤷㔵ㅢ㠲昱ㄳ扥づ㑤㠳㐹慥〷挸㕡㐷昸つ㘸搲昲㤱㘴㍤㑤ㅢ搰㈸㌵㑢㈷㔹摤㜲㔲㡢慦㙢㈷㥣㔹㤵㔲昲㜶㘴搶〲挵㑦摡㤲㘴㈳㍡㝦昰愸戸㠹昹㙥㐶ㄳ扥㠵㔱昳㜱㔴㙣愲㘹㌳ㅡ愵愶㌹㑢㔸㌰㝢攷敡㥡㡥㜵愳㙦改晡搶㌷㠷捥㕣戵㑣昱㜳扥㉣㘱ぢ㍡㑤㝣ぢ扡㡤昱㙦㐷ㄳ扥㠳㔱昲㜱㉥摣㐹搳㕤㘸㤴㥡攸愴散晤㡦扦㑣慦㜹㜹搳愴㐷戲扦㕡㌲昲㠵〷捦㔲〷㄰㡣㥦昰㍤㘸㥡㤸昲㕥㑣戱戶㜲昲㝤㘸搲㐶㈱攵晤㌴㙤㐳愳搴㈸㈷攵扡愹㤹㈷㜵慦㝡㜵搸敡㤳戶扤㔵搳收敥㔱敡㐰㠲昱ㄳ㝥㄰㑤ㄳ㔳㍥㠴㈹搶㜶㑥㝥ㄸ㑤摡㜸愴㝣㠴愶扦愰㔱㙡愸㤳㜲㜲㜸昷㔳捤㙥㜸㘹昴㝤敦摤搶㙥㐷搷昵㐷慡戶〴攳㈷晣㈸ㅡ敦〱搴挷㝢㉡㍣〶㤰昵㌸攱㑦愰㐹ㅢ㡤〳攸㐹㥡㥥㐲愳搴㈰㈷㐹搱㡡攳扦㑥昹晥㠶㌱㉢㕥㍦攰摣扢㙥愹㍣㐴戵㈳ㄸ㍦攱愷搱㜸㤳昸㑥㠵ㅤ〰㔹㍢〹㝦〶つ摥㉣晢㕢捦搲昴ㅣㅡ愵㝡㍢㐹㕥㕣㜳摤㘹㤱㘵㔳㐷慦㝦㝢摦愷㐷㥥扡㙢㝡搶ぢ㜰ㅦ敢㝣㤰捥慦㉥㕡㡣㍦㑤昶晥搵搳扢〷㍥㈶㌷收捦㍤晣戵㔷摡慦㜴㐰㘹慦㕥㈵晤㝡ㄶ昵㈹ち㘵㈳㙣㘳晦慥攰晢㜵㔶改㜱㘵㤵㈵㔵㡢攵て㡤昶挳㡢攲戱扤㝦㜷㜴㜳㝣挳慢㙡㉢㑢攲敤捣捥㠲㥡愲㥡㔸㕢慦㙦㙦㄰摦戴〲晣ㄹㄶ㡢㑢扥づ摥㘹搳㡢捡㙢㘳挳㤶㤴搹敥㠳㍣㙥晣ㄱ㔶㌵㈷搸㍢戲㍡㜶㔲挲敢㕢搱㌰㕣㈵㔸㈴戱㝤㉣㙤㤷扤慥㑥㜹昳慡攲戱㑡㔹㕥户㡡挹㘵挵ぢ㘲搵〵㌱㕥㘳㠸㤵〸搵㌶㜴㌹㝦〹㜶㥢㔴〹愲昸摢慥㈴挷㙤㉤ㅤ戱愴㈶㔶㔹ㄲ㉢挱㝡ㄷ挶慡㙢㤶㑥㉤㥡㔳ㅥ摢㉦〹㘲攷㠴攳挰㈴昳挸慡攲摡㜸㕥㔵㘵㑤㜵㔵㜹戲㘷㔸挹愲㈲晣昵㔹㌲愱慡㈴㠶㍦ㅥ搳戹愵愸㤴戴㌴愵㔲扡㥡晥㠲㘳摣㜸て搹ㄱ慥㕤㝣㄰昶昹〱挹㠷㕤㡦㈹㘰〷ㄶ攵㌱ㅥ㤳愹㠷㌴㄰㑣攲㌲㑣㤷㘰愰㡢ㄳ㉦挸㄰摤㌹ㄸ㉤㙢㑣散戹晦㕦㜰㙡㙡㉢㠷晤㠸㐵昸ぢ㝤㜴㔱㘵㐹㜹慣扡摥换㐹㡡㉢戲㕥㐴ㄳ㍡〲㘷㜳愰㝡改㐰愸㈵㙡㘹㘸㜱㔹㐹捤扣昰扣㔸搹摣㜹晣㌰㠶㑢㑥ㄹㄹ㤴搶户㔹㉦挳㘴扤挲收㔵㌴㤱㐸㑡昸㌵㠲挲ㄱ敢㜵㝢ㅣ捡挱晦㥢晥户㝦㉡㘶㔹㜲慤〱ㄷ㠶攲愱㡡㤱㔵搵昱戴㌴ㄳ换搱㐵昱㜹㌵㍣㍣敢㜷㌲摥ㅢ㙣摥㐴ㄳ㍡〴㑤㠳㤷ㄶ㕡〲㤴捥㉢㈸捤㉢昲㘳愵㐵戸㙥㈵㘷户㉡ち㔵搸㤷㐲昲㘳昱㘲㡢搷㑣挶攰㕣㔹ㄲ㐶て㈷㝦㔶〵㡦晥搸㤲㥡晣愲㥡愲㘶ㄵ戸晡㠲扤㘴〱搴㑤㘶搹㍤捥㙣㉥㌶㍤㍢攲㡣㄰㈱㉡㕤㔷㤴㑣㌱搸㤱㜰攲攰㝣㐹㐹㜳摡晡㐹㘰敤ㅤ㐰㈲散㍤搰㤳慦愲攰攲㑥挹愸㔸攵搴愵ぢ㘳㜱挲㌳挲昵㑡改㍤扤ㄸ㙣㔲昱㥣㘹㌵㘵攵昱ㅥ㔸改愸敡慡摡㠵晦捤㌸㡣㘵扤㠵㐶㙦愱㐳㜱ㄴ㌷㥥ㄳ攴㑡㘹戶㠸晢愶戰㌰㈵㠳搱㘸戱づ㘶挳愳ㄵ挱昶攰㝦戲㔹敦攲㝦㤱晡㝣愱㕣㈰㥡㜲挵㈹〴㝣㔶〵ㄴ㥡㕡ㅤ㤳㙢㘸ㄹ㌲㠰摡捤㉢㡥慢慡㕥㌰愷慡㙡〱㡦愷ㄶ㌲㡡捦㡢挵㙡㜸㕤㉡搳戹づ㈷搷摢㤴㑡㑢㑢扡㥣攴扣〵搰搹ㄱ昱挳ㅦ愰㘹㍥慣扣扣㤳㡥ㄸて㝦〸㔳ㅡ慥㤰㠵敢搰㘹㌷扣㌶㍥て㤷捣捡ぢ㈷㑦捥㉢㥣㤰㔷㌸㙣㘱㜵㔹㜹晦ㅥ㑢捡攳㑢㔴㝢〸挰慢㐰㜷昴摥扣改愵ぢ㕢㑦扡户换㍥㠷㕣㥢㜹攵㜸搵捥㜱昸㉥㐱㜵㐶挸㙣晣㔸ㅦ愳㔱〷〲挶㌷ㄶ昴㤳㌷敢㔳㡣慤捦搸㝣㡥〶㙦て㈲㌸摥ㅤ扥戴㠷慡ぢ晥捦㜷〸敢㉢㌶晦㐰愳扡愱攱昹㘹晤ㄳ㡤摥㔴ㄴ昱戹摢㘵搷㜵㠵搹扦敢扥㠳㌵㘲搵攳㔳摤㠱攰敥戳㈸㤷㐵㠱㉣㡡愳挲〸㙣ㄴ㈰攴㌸㝣搷挷㡥挰㌴ㄱ攰㔷捥㑦〳捣㉣挰敦捣㐱㘱㉣ㅥ㜴㉥〱㔲敤愱敡〹㥦〸㤰〶㠳挵㕢〳慡㌷㑣㈲㐰〸㈳扤愹㥦㝦㜷〹搰ぢ㘶扦〰ㄶ㘳㕡昵昸㔴ㅦ捣㌳〹昰㌵㠲ㅢ〵昸愷攳昰㕤慤敢㡦㐸搹㕣挵扥㕣昲㔷㠰㤹〵㘸つ户搵㠶捤㝥㘸㕣〲ㅣ㘰て搵〰〴ㄱ〱づ㈴愸㉤ㅡ㌵〸㈶ㄱ愰ㅤ㐶㝡㔳ㅦ戹〵ㄸ〸戳㕦㠰㡥㡣㘹搵攳㔳㐷㘲㥥㐹㠰户㠳〴㜸换㜱昸慥ㅤづ㐶愴㙣慥愲㌳㤷晣㐶愰〰㕤攱戶扡戱改㡥挶㈵㐰て㝢愸㡥㐱㄰ㄱ攰〸㠲㝡愲㔱㐳㘱ㄲ〱㝡㘱愴㌷昵扣㕢㠰㈱㌰晢〵攸挷㤸㔶㍤㍥㌵っ昳㑣〲㍣ㄱ㈴挰攳㡥挳㜷攵㌲ㅦ㤱戲戹㡡㘳㤰㔴㍤ㅡ㈸挰㔰戸慤㘱㙣㠶愳㜱〹㤰㙦て搵〸〴ㄱ〱㐶㄰㌴ㄲ㡤攲㘵㑣ㄱ㘰ㄴ㐶㝡㔳摢摣〲㡣㠴搹㉦挰㌸挶戴敡昱愹搱㤸㘷ㄲ攰昶㈰〱㙥㜳ㅣ扥敢愸攳㄰㈹㥢慢㤸捡㈵摦ㅡ㈸挰㜴戸慤攳搸ㅣ㡦挶㈵挰㑣㝢愸挶㈳㠸〸㜰〲㐱戳搰愸㠹㌰㠹〰戳㌱搲㥢㕡敦ㄶ㘰〲捣㝥〱㡡ㄸ搳慡挷愷㈶㘱㥥㐹㠰慢㠳〴戸捡㜱昸慥昱㑥㐱愴㙣慥㘲㍥㤷扣㉡㔰㠰㜲戸慤ち㌶㤵㘸㕣〲㉣戴㠷慡〰㐱㐴㠰㤳〸慡㐶愳愶挱㈴〲挴㌱搲㥢㕡改ㄶ㘰㉡捣㝥〱ㄶ㌳愶㔵㡦㑦㑤挷㍣㤳〰㘷〶〹昰㘷挷㔱改扤晥㍣〳㤱戲戹㡡㌳戸攴搳〳〵㌸ㄳ㙥敢㉣㌶㘷愳㜱〹㜰㡥㍤㔴㌳ㄱ㐴〴㌸㤷愰昳搰愸㔹㌰㠹〰攷㘳愴㌷戵挸㉤挰〹㌰晢〵戸㤰㌱慤㝡㝣㙡㌶收㤹〴㈸てㄲ㘰㠱攳昰㕤つ㍦ㄱ㤱戲戹㡡㉢戹攴戲㐰〱慥㠶摢㕡捤收ㅡ㌴㉥〱搶摡㐳㔵㠴㈰㈲挰戵〴㕤㠷㐶ㄵ挳㈴〲㕣㡦㤱摥搴㠹㙥〱收挰散ㄷ㘰〳昰ㄱ慢ㅥ㥦㉡挱㍣㤳〰搳㠳〴㤸收㌸㝣㤷敡㜹戹㍤㥢慢搸挲㈵ㄷ〴ち㜰㍢摣搶ㅤ㙣敥㐴攳ㄲ攰㙥㝢愸收㈱㠸〸㜰て㐱昷愲㔱昳㘱ㄲ〱戶㘲愴㌷㌵搶㉤㐰ㄹ捣㝥〱ㅥ㘰㑣慢ㅥ㥦㕡㠰㜹㈶〱㠶〶〹㌰挴㜱昸㙥ㅣ㔴㈲㔲㌶㔷昱ㄸ㤷㍣㌸㔰㠰㈷攰戶㥥㘴昳ㄴㅡ㤷〰㑦摢㐳㔵㠵㈰㈲挰づ㠲㜶愲㔱㈷挱㈴〲㍣㠳㤱摥㔴㕦户〰ぢ㘱昶ぢ昰〲㘳㕡昵昸㔴㌵收㤹〴攸ㅡ㈴㐰ㄷ挷攱扢㙤㔱㡢㐸搹㕣挵㥢㕣昲㘱㠱〲扣つ户戵㡢捤㍢㘸㕣〲晣摤ㅥ慡㐵〸㈲〲扣㐷搰晢㘸搴ㄲ㤸㐴㠰て㌰搲㥢敡攰ㄶ㘰㌱捣㝥〱㜶㌳愶㔵㡦㑦㉤挵㍣㤳〰慤㠳〴㘸攵㌸㝣㌷㑤㑥㐱愴㙣慥攲ㅦ㕣昲㍥㠱〲㝣つ户昵つ㥢㙦搱戸〴昸㤷㍤㔴愷㈲㠸〸昰㍤㐱㍦愰㔱愷挳㈴〲晣㠸㤱摥㔴㠶㕢㠰搳㘰昶ぢ昰ぢ㘳㕡昵昸搴ㄹ㤸㘷ㄲ攰昷摦〲㍥ち晦收㌸㝣㌷㜱捥㐲愴㙣慥㈲㍤ㄵ㑢晥〵㌰昳㐷攱㌰摣㔶㌳㌶ㄹ㘸㕣〲㐴散愱㍡ㅢ㐱㜲ㄸ㈸㤳愰㉣㌴敡ㅣっ㐵㠰收ㄸ改㑤㝤㡢ㅣ㠹㍦㠶㤶挳散ㄷ㘰ㅦ攰㈳㔶㍤㍥挵晢㐲㈶〱㍥つㄲ攰ㄳ挷攱扢㠵㜴〱㈲㠹〰㙤戹攴摤㠱〲戴㠷摢㍡㠸㑤〷慥㙥敦㕦㠳㥤散愱㕡㠱㐰㌹愴㤳㑤㔰づㅡ㜵㈱㠶㈲挰挱ㄸ改㑤扤攳ㄶ㘰㈵捣㝥〱づ〳㍥㘲搵攳㔳ㄷ㘱㥥㐹㠰㤷㠳〴㜸挹㜱昸㙥㙦㕤㡡㐸㈲㐰㑦㉥昹㠵㐰〱㝡挳㙤昵㘱搳㤷慢摢㉢㐰㝦㝢愸㉥㐳愰ㅣ搲ㄹ㐰搰㐰㌴敡ちっ㐵㠰㐱ㄸ改㑤㍤攵ㄶ攰㜲㤸晤〲っ〶㍥㘲搵攳㔳慢㌰捦㈴挰昶㈰〱ㅥ㜲ㅣ扥㝢㙦㔷㈳㤲〸㌰㤲㑢㝥㈰㔰㠰搱㜰㕢㘳搸㡣攵敡昶ち㌰摥ㅥ慡搵〸㤴㐳㍡ㄳ〸㥡㠸㐶慤挱㔰〴㤸㠴㤱摥搴㥤㙥〱慥㠱搹㉦㐰〱昰ㄱ慢ㅥ㥦㕡㡢㜹㈶〱㙥ちㄲ㘰愳攳昰摤ㄷ扣ㅥ㤱㐴㠰㔹㕣昲㠶㐰〱晥〴户㔵挸收㐴慥㙥慦〰㜳散愱㕡㠷㐰㌹昸戱㡡〹㉡㐱愳搶㘳㈸〲挴㌰搲㥢扡挶㉤挰つ㌰晢〵㈸〳㍥㘲搵攳㔳ㅢ㌰捦㈴挰㈵㐱〲㕣慣〵昰摥戳扣〹㤱㐴㠰㙡㉥昹挲㐰〱㙡攰戶㙡搹㉣攲敡昶ち戰挴ㅥ㉡摥慢捣㈱㥤愵〴㉤㐳愳㌶㘱㈸〲㥣㡣㤱摥搴搹㙥〱㙥㠱搹㉦挰改挰㐷慣㝡㝣㙡㌳收㤹〴㔸ㄶ㈴挰㔲挷攱扢㘳㝡ㅢ㈲㠹〰攷㜱挹㡢〳〵戸〰㙥㙢〵㥢㤵㕣摤㕥〱㉥戲㠷敡㜶〴捡㈱㥤㡢〹扡〴㡤扡ㄳ㐳ㄱ攰㔲㡣昴愶㉡摤〲摣〱戳㕦㠰㔵挰㐷慣㝡㝣敡㉥捣㌳〹㔰ㄲ㈴㐰戱攳昰摤扦扤ㄷ㤱㐴㠰敢戸攴愲㐰〱搶挱㙤摤挰㘶㍤㔷户㔷㠰ㅢ敤愱摡㡡㐰㌹愴戳㤱愰㥢搰愸晢㌱ㄴ〱㙥挶㐸㙦敡㜸户〰昷挱散ㄷ攰㔶攰㈳㔶㍤㍥戵つ昳㑣〲㑣っㄲ㘰㠲攳昰摤㑤㝥〸㤱㐴㠰㝢戹攴㜱㠱〲摣〷户㜵㍦㥢㙤㕣摤㕥〱ㅥ戴㠷㙡㍢〲攵㤰捥㐳〴㙤㐷愳ㅥ挱㔰〴㜸ㄸ㈳扤愹攱㙥〱ㅥ㠶搹㉦挰愳挰㐷慣㝡㝣敡㉦㤸㘷ㄲ㘰㘰㤰〰〳ㅣ㠷敦摥昶㘳㠸㈴〲散攴㤲晢〵ち昰㉣摣搶㜳㙣㥥㐷攳ㄲ攰㐵㝢愸ㅥ㐷愰ㅣ搲㜹㠹愰㤷搱愸㈷㌱ㄴ〱㕥挱㐸㙦慡扢㕢㠰㈷㘰昶ぢ昰〶昰ㄱ慢ㅥ㥦㝡ち昳㑣〲攴〴〹㤰敤㌸㝣昷摤㜷㈰㤲〸昰㍥㤷摣㌱㔰㠰て攱戶敡搸㝣挴搵敤㍤〲㍥戶㠷㙡㈷〲攵㤰捥㈷〴㝤㡡㐶㍤㡢愱〸昰ㄹ㐶㝡㔳晢戹〵㜸〶㘶扦〰㕦〱ㅦ戱敡昱愹攷㌰捦㈴㐰㔶㤰〰㤹㡥挳㕢ㄳ㄰㝡ㄱ㤱㥡㜰㉦㌷㤳ぢ㉥㥤㕥ㄶ㕢捣㥢㑦㉤㑡㔱㘹㥣㔷ㅢ慦愹㤲㍢㘵捤㑢昳慢㈶㔶搵攴㤷挵ㄷ㤶ㄷ㉤㙤㔵敡㜴㡥㥢ㄷ慢挴㝤散㙡摣捥昶搸慡ㄶ㉥㡣㤵㔸愵〵㔵戵搵挵戱㌱昹晦ぢ昷戹挱て扢㑥㙥㜱愷㉡㙣晦搹慤㕢㠴㔰㌸㑡戰愵㠴㕥㐶㐰敦ㅤ㌸愹㜷㜶摤㉤㤷㙥ㄴ挰㤶㝢ㄵ㥤㕡㔶㔳ㅥ换㉣㤵㍢搵搲捦㈸㠵㡡㈸づ㈸㘹㔶㍡㜵ㅥ敥㑣攵㌷㉦ㅤ㔵㕤㔶㔲㕥㔶ㄹ攳捥㘸㙤㐳挷挷收愲㄰㘰㜲㔵扣㡣愵攵捤㑢愷㔶ㄷ㔵挶ㄷ昲㥥㘶昱搲㝤㤳㐶㜲昳㌳㔴㍡扣慣㌲㡥㌴戲ㄷ搹㙦㔹㕡㌰慦㙡㌱扥攵㔰㕢㔱㌹慡㘸㘱晣㝦㘲慦㈸敥ㄶ搹㘴搷愸㔴㤵㥡慡㌲㔲㌳晥搳晤ㄳ晥〱攷㔸㉢扢㕥戰ㄳ㡥搳㥡敡戲㌹戵ㄴ㑣㜲昴㐶㥢捥㐶昶㘱㑡攸ㄵ昴扣㜷㉦㕤扢搰㔳㝡挰戵㈶㔵敦ㅢ敦㠲㈷扥㍡㜲㄰攰搶㡦㔸㑥搶㑦㘸挶㡥㥡㌶㘶㙦㔱捥ㅦ晡ㅥ㐶攸㔵㐴㙥㜴つ㐴ㅢ㠰㕢搸㠷㄰敢㈲㜸㐴攱捣挴㤱挰㤱昷戰㡣㤴ち㠶㐷㘸㡢扤摤㤱戸㡤㥥㔵㍡扥㘸㑥慣ㅣ㜷晦㉢㡡㙡㕡搸〳㤶㘱愰㑥㍦敥昸昲慡㉡㉡㡡㜸挸昱摢〶〵挵㐵攵戱㡣搲㘱戵㌵㔵ㄳ捡㉡慤㔲㌴㜲㕣㍡愶愲㈵㌰ㄵ㉤戱敦搳㤷㑥㘱㔵㤰昴ㄹ慢㙡㙥㔱㜵㔹捤扣㡡戲攲っづ㔸戹昳㍦㜱慣攲攴㑦㠷㤸㝡搳敦㈵摥ㅢ晦昶敤㜷散敥ㅥ愸㤵愱㜴摣晤㌸愲㔳㔵ㄸ晦愹晦戰㘸〴㙦㍣昲ぢ挵晡ㄹ搱㐲昸㠱挱㌹㜹扥㤶㕢戱戰㝣㝤㍡㉣昲收愴㕥㈷〰㍦搶㉦㠰戲挳㥦昴㌷搰搴㕢㔱搰っ㠰挸昸慡愲㤲㤱㐵挵昸收㔰㌳攷㝢㐳ㄹ搸戵㝣慢愹㡥戲挶㈳て㘵㐳㈸㐷㕡㔴㔶ㄲ慢捥愰愱〰摦㡢㑡㘷㜵㐸搸摥㠷戸摢㥤㤶ㄲち㘵㘶㤸㜲㡤搱戱づ㜱敥㥣扢扦㜷㌵挶ㄷ晦换㘳〷昲㈶ㅡ㘸愵愱戵㝥〵ㅤ敢㌷㜲㝡ㄳ㐳昲昱〰㝥㈷㘰て㥡搰㕢㜰㝡昷㑤㜲戹〵㡡㌲㉣㠰搲攵ㅢ㌷㉣〴挹㐰搱㠴㔴㤰㠴㠴㐸愶慢昲㈳㙣ㄷ㝤㘴攸慦昱㠴ぢ㜰㤴挷㑡㈲昶晢㉢㉢㑣戸㍢㔲㔳搳戱慢挳摥慡㌹㕦㕡〴慢㈸㠸㐹㐹㠸敡㠰㈵㠴㔹㈴㤸挹㤳〵昱ぢ昹つ㤶搷㘰挵扤散㍤昸㥦㙣㤱㠸㤵㑡〵㈲敡㕤戴㥡㌸㤷ㅦ㠹㜰慦㔹㤰ㅣ搷扤搰愸㡦㌱攴慦㝦㜴昵㉦㉢昵㈹㐶晣㠵㤵ㄲ收ㄷ㤹ㅡ晢〶愹㍥挳っ扥㐹㕡㘱〶晥ㅣ㍤扥昷㈴㡥挵っ㔸ㅢ㍥ㄶ扦攴っ晣㔸晣㕥㥣㍥ㄶ搵㔷戰㘸ㅡ攸敡ㅤ捣摤㙣㘵ㄲ昸て㌳㈰㡢㠰收〴晣ㄳ〰敥攴㜰ぢ㡣ㄲ攲昱㝢㌵〶昱愲挰㐰扣敦㕣㐱㕤攲敤挳愰晢㌲攸慦〰㜸挵晢ㅤ㌶㕢扣㔶㠰㌴㕡㍣敥㍢ㄱ慦㌵〳㤳㜹㤲㜸晢挱摡戰㜸愹㤸㈶攲敤㉦㐱散㠱㘲㠹㠲㐱扣〳㠰戱づ㈴㤰攵ぢ〶㐰㕢〲摡ㄱ挰㡡〶ㄱ慦㍤㐶〹昱昸つ㈱㠳㜸ㅤ㠰㠱㜸慣㙡搰㐱㕤攲㜵㘴搰㑥っ捡ち〴慦㜸㉣㍢戰挵换〶愴搱攲戱㔰㐱挴换㘱㘰㔶㉣㈴㠹㜷〸慣つ㡢挷捡〶扣昰㔵㌰〶㐱㐷㝥㔸摥愰㘹挰愶㡦扣㐳㠱戱づ㈳㤰愵て〶㐰㘷〲扡㄰挰㙡〸ㄱ慦㉢㐶〹昱昸㕤㈷㠳㜸摤㠱㠱㜸ㅤ㕤㐱㕤攲ㅤ捥愰㍤ㄸ㤴搵ぢ㕥昱㔸戲㘰㡢㜷〴㈰㡤ㄶ㡦㐵づ㈲㕥㑦〶㘶戵㐳㤲㜸扤㘱㙤㔸㍣㔶㐵攰㠵换愴っ㠲㡥晣戰㌴挲愰㑤㕦㘰慣㝥〴戲㙣挲〰攸㑦挰〰〲㔸㐹㈱攲つ挴㈸㈱ㅥ扦愵㘵㄰敦㐸㘰㈰ㅥ慢㈹㜴㔰㤷㜸㐷㌱攸搱っ捡捡〷慦㜸㐳㘱戳挵ㅢっ㐸愳挵ㅢ㠶㘹㈲摥㌱っ㍣ㅣ愳㈴昱㠶挲摡戰㜸慣愸挰ぢ攵ㄶっ愲挵㘳㔹㠵愶〱㥢㍥昲㠶〳㘳攵ㄱ挸㤲ぢ〳㈰㥦㠰ㄱ〴戰ち㐳挴ㅢ㠹㔱㐲㍣㝥摦捣㈰摥㘸㘰㈰ㅥ㉢㌱㜴㔰㤷㜸㘳ㄸ㜴㉣㠳戲㙡挲㉢ㅥ㑢㈵㙣昱挶〱搲㘸昱㔸㕣㈱攲㡤㘷㘰㔶㔹㈴㠹㌷ㄱ搶㠶挵㘳㌵〶㕥昸㘶ㅢ㠳愰㈳㍦㉣挹搰㌴㘰搳攲㑤〶挶㍡㤶㐰㤶㙢ㄸ〰㔳〸㈸㈰㠰ㄵㅣ㈲摥㔴㡣ㄲ攲昱㝢㜴〶昱愶〳〳昱㡡㕣㐱㕤攲ㅤ挷愰挷㌳㈸㉢㉥扣攲戱捣挲ㄶ㙦〶㈰㡤ㄶ㡦㠵ㄹ㈲摥㑣〶㘶㠵㐶㤲㜸戳㘰㙤㔸㍣㔶㜲攰㠵慦捦㌱〸㍡昲挳㜲づ㠳㌶㝦〲挶㉡㈴㤰愵ㅥ〶挰㠹〴ㄴㄱ挰敡てㄱ㙦づ㐶〹昱昸晤㐰㠳㜸㈵挰㐰㍣㔶㠰攸愰㉥昱㘲っ㕡捡愰㘷〰攰ㄵ敦㑣搸㙣昱收〲搲㘸昱㔸搴㈱攲捤㘳㘰㔶㜷㈴㠹㌷ㅦ搶㠶挵㘳ㄵ〸㕥昸㤲ㅥ㠳㘸昱㔸ち愲㘹挰愶㡦扣㜲㘰慣ち〲㔹㈶㘲〰㔴ㄲ㔰㐵〰㉢㐷㐴扣㠵ㄸ㈵挴攳㌷ㅤつ攲㔵〳〳昱㔸㍤愲㠳扡挴㡢㌳㈸㥦㑢愰㔸改攱ㄵ㡦攵ㅤ戶㜸戵㠰㌴㕡㍣ㄶ㠴㠸㜸㡢ㄸ㤸㤵㈱㐹攲㉤㠱戵㘱昱㔸㐱㠲ㄷ敥ㄷ㌰〸㍡昲挳㌲ㄲ㑤〳㌶㉤摥㌲㘰慣㤳〹㘴㠹㠹〱㜰ち〱愷ㄲ㜰㍤〰㈲摥㘹ㄸ㈵挴攳㔷㌸つ攲㥤〱っ挴㘳攵㠹づ敡ㄲ敦捦っ㝡㈶㠳戲㑡挴㉢ㅥ㑢㐳㙣昱捥〲愴搱攲戱㤸㐴挴㍢㥢㠱㔹㔵㤲㈴摥㌹戰㌶㉣ㅥ慢㑦昰挲㤷〴ㄹ〴ㅤ昹㘱〹㡡愶〱㥢ㄶ敦㍣㘰慣昳〹㘴㜹㡡〱㜰〱〱㉢〸㘰挵㡡㠸户ㄲ愳扤攲㤹㡦扣㡢㠰㠱㜸慣㕡搱㐱㕤攲㕤捣愰㤷㌰㈸㉢㑣扣攲戱慣挴ㄶ敦㔲㐰ㅡ㉤ㅥぢ㔱㐴扣换ㄸ㤸ㄵ㈹㐹攲㕤〱㙢挳攲戱㜲〵㉦㝣㌱㤱㐱搰㤱ㅦ㤶慦㘸ㅡ戰㘹昱慥〴挶扡㡡㐰㤶戶ㄸ〰㔷ㄳ戰㥡〰㔶扢㠸㜸搷㘰㤴㄰㡦㕦愳㌵ㅣ㜹㙢㠱㠱㜸慣㜸搱㐱㕤攲㕤换愰搷㌱㈸慢㔳扣攲戱㈴挵ㄶ敦㝡㐰ㅡ㉤ㅥ㡢㔸㐴扣㜵っ捣㙡㤶㈴昱搶挳摡戰㜸慣㝡挱ぢ摦㠵㘴㄰㜴攴攷㍤戴㥡〶㙣㕡扣ㅢ㠱戱㌶ㄲ昸扥ㄹ㜰ㄳ〱㌷ㄳ昰〱〰㈲摥㉤ㄸ㈵挴攳ㄷ㠰つ攲㙤〶〶攲戱㕡㐶㘷㜵㠹㜷㉢㠳㙥㘱㔰㔶戶㜸挵㘳㌹㡢㉤摥㙤㠰㌴㕡㍣ㄶ挰㠸㜸户㌳㌰㉢㘱㤲挴扢ㄳ搶㠶挵㘳挵っ㕥昸㑡㈵㠳愰㈳㍦㉣㥢搱㌴㘰搳攲摤つ㡣㜵て㠱㉣愹㌱〰敥㈵㘰㉢〱慣戲ㄱ昱敥挳㈸㈱ㅥ扦捣㙣㄰㙦ㅢ㌰㄰㡦㤵㌶㍡愸㑢扣〷ㄸ昴㐱〶㑤挷㘵ㄱ慦㜸㉣㠵戱挵㝢〸㤰㐶㡢挷攲ㄹㄱ㙦㍢〳戳㡡㈶㐹扣㐷㘰㙤㔸㍣㔶摢㘰捤昸愶㈶㠳愰㈳㍦㉣戹搱㌴㘰搳攲晤ㄵㄸ敢㔱〲㔹㡥㘳〰㍣㐶挰攳〴戰㐲㐷挴㝢〲愳扤攲㤹㡦扣愷㠰㠱㜸慣搲搱㐱㕤攲晤㡤㐱㥦㘶㔰㔶搴㜸挵㘳ㄹ㡤㉤摥づ㐰ㅡ㉤ㅥぢ㙦㐴扣㥤っ捣ち㥣㈴昱㥥㠵戵㘱昱㔸愹㈳攲㍤挷㈰㕡扣㙣㔸㌵つ㤷㜸捦〳㘳扤㐰㈰㑢㜹っ㠰ㄷ〹㜸㠹〰㔶昷㠸㜸㉦㘳㤴㄰㡦㕦㉦㌷ㅣ㜹慦〲〳昱㔸攱愳㠳扡挴㝢㡤㐱㕦㘷㔰㔶攳㜸挵㘳〹㡥㉤摥ㅢ㠰㌴㕡㍣ㄶ敤㠸㜸㙦㌲㌰慢㜷㤲挴㝢ㅢ搶㠶挵㘳㤵㡦㠸户㡢㐱戴㜸㉣昵搱㌴㕣攲扤〳㡣昵㉥㠱〳捤㠰扦ㄳ昰ㅥ〱慣っㄲ昱摥挷㈸㈱ㅥ扦㌷㙦㄰敦㐳㘰㈰ㅥ慢㠳㜴㔶㤷㜸㜵っ晡ㄱ㠳戲㤲挷㉢ㅥ换㜷㙣昱㜶〳搲㘸昱㔸昰㈳攲㝤捣挰慣晣㐹ㄲ敦㔳㔸ㅢㄶ㡦ㄵ㐲㈲摥㘷っ愲挵㘳㤹㤰愶攱ㄲ敦㜳㘰慣㉦〸㘴〹㤱〱昰㈵〱㕦ㄱ挰慡㈲ㄱ敦ㅦㄸ㈵挴攳昳〰っ攲㝤つっ挴㘳㘵㤱づ敡ㄲ敦ㅢ〶晤㤶㐱㔹〵攴ㄵ㡦愵㍦戶㜸摦〱搲㘸昱㔸㉣㈴攲晤㡢㠱㑦挴㈸㐹扣ㅦ㘰㙤㔸㍣㔶ㄷ㠹㜸㍦㌲㠸ㄶ㡦㈵㐶㥡㠶㑢扣㥦㠰戱晥㑤㘰㠹ㄹ昰㌳〱扦㄰㄰〳㐰挴晢ㄵ愳㠴㜸㝣捥㠱㐱扣摦㠱㠱㜸慣㑡搲㔹㕤攲敤㘱搰ㄴ摣敡㔰慣㈰昲㡡挷戲㈱㕢㍣摥つ㘹戴㜸㉣㌴ㄲ昱㜰㠵㍣㐵戱攲㈸㐹㍣㝣〱戹ㄱ攲㉤挱㌴ㄱ㉦挴㈰㕡㍣㤶㈷㘹ㅡ㉥昱挲挰㔸捤〸㘴改㤲〱㤰㐱〰ㅦ搳愶㔸捤㈴攲㐵㌰㜲㠹㘷晣愸㤲〵っ挴㘳㐵㤳づ敡ㄲ慦㌹㠳戶㘰㔰㔶ㅦ㜹挵㘳挹㤱㉤㕥㑢㐰ㅡ㉤ㅥ㡢㤴㐴扣㈸〳戳㕡㈹㐹扣㝤㘱㙤昸挸㘳㔵㤳㠸搷㡡㐱戴㜸㉣㙤搲㌴㕣攲戵〶挶㙡㐳㈰换㥥っ㠰晤〸搸㥦〰㔶㐲㠹㜸〷㘰戴㔷㍣昳㐷㤵戶挰㐰㍣㔶㐳改愰㉥昱摡㌱㘸㝢〶㘵攵㤲㔷扣㜵戰搹攲ㅤ〴㐸愳挵扢〱搳㐴扣づっ捣㑡愷㈴昱㍡挱摡戰㜸慣㠸ㄲ昱戲ㄹ㐴㡢户ㄱ㔶㑤挳㈵㕥づ㌰搶挱〴戲㘴捡〰㌸㠴㠰㕣〲㔸㐵㈵攲ㅤ㡡㔱㐲㍣㍥㌵挳㜰摡㜶〶〶攲戱㤲㑡〷㜵㠹搷㠵㐱扢㌲㈸慢㥥扣攲戱搴挹ㄶ慦ㅢ㈰㡤ㄶ㡦挵㔱㈲㕥㜷〶摥㠶㔱㤲㜸㍤㘰㙤㔸㍣㔶㔳㠹㜸㐷㌰㠸ㄶ㡦㈵㔵㥡㠶㑢扣㥥挰㔸扤〸㘴戹㤵〱搰㥢㠰㍥〴戰〲㑢挴敢㡢㔱㐲㍣㍥晦挳㈰㕥㝦㘰㈰摥愳慥愰㉥昱〶㌰攸㐰〶㘵挵㤴㔷㍣㤶㐹搹攲つ〲愴搱攲戱戰㑡挴㍢㤲㠱㔹㘱㤵㈴摥搱戰㌶㉣ㅥ㉢戱㐴扣挱っ愲挵㘳㌹㤶㐱㥢㘳㠰戱㠶㄰挸㔲㉤〳㘰㈸〱挳〸㘰昵㤶㠸㌷ㅣ愳㠴㜸㝣慥㠹㐱扣㝣㘰㈰ㅥ㉢戸㜴㔰㤷㜸㈳ㄸ㜴㈴㠳扥て㠰㔷㍣㤶㔸搹攲㡤〲愴搱攲戱㈸㑢挴ㅢ捤挰慣捥㑡ㄲ㙦㉣慣つ㡢挷㉡㉥ㄱ㙦ㅣ㠳㘸昱㔸捡愵㘹挰愶晦挲ㄸて㡣㌵㠱㐰㤶㜹ㄹ〰ㄳ〹㤸㐴〰㉢扦㐴扣挹ㄸ㈵挴攳昳㕡っ攲㑤〱〶攲戱晡㑢〷㜵㠹㔷挰愰㔳ㄹ㤴戵㈲戲搸㘹ㅣ㘱づ㝦㑢㠷㜸扦摦㝢ㅢ摢㔷㘲㈰ㄹ㑡㔹㙣㔰㔰戳戴ㅣ〵ㅥ散昲戶戶摤攳つ晡㠸搸㜰戳扤慡ㅡ㌷〷搳扤㡦㥥㐸捣㝤〱㐹㌳㕢㝢ㅥ敢㈱搳攸㘱㉤㐳㘸昳㉦晥㐷㔷㈴收㜳攱㝢扦攳捦㌹摣挲挷㘱㠹慤㈷㤴ㄵ㔷㔷挵慢㑡㙢㍡ㄵ愰㜸愹ㄳㅦ㤳㔲㥡㤲搲㜳㔸攸ㄶ㐴㌴收㈴戱昴㑡㍥敥㜲ㄱㅦㅢ㄰㔹㔰㔹戵戸㔲㔶ㄳ㡡昳㘹㌱愲㔷戳㘶㑣ㄳ㘱ㅥ㙥〷㐳扣㈸敢ㅥ㌸搹㥡㠱戶㜹㕡㤴㠵〳摣愲㉣ㅥ㤰づ㉢〵愴挳㙡〱㙥愱㔴〸摥搸㕢昷㡣慤收愸㘲㔵愲㘲改捤㥡愹㕣捦㌳㐹㝣户晣ㄳて㜵〸㠷㜹挷㍦㜴ㄳ㈸㌷㙥㔲戲愲㥣捣〳挳㍡〱㑢戰㘶愱㠹㐴搳㘰攰㠲挲戳搱戶挸ㅢ㕥攸慡㕣ち晦〹戶㉣搸愴愴〱㡦㈳㡤㠷ぢ㘱搹〷㤶攴挷㡢㠶㑦㠴㜹㕦㤸昱愴〲晤散〲ㅥ㐲搱㜴㈷扡㤵捤戴㌹㙣㡡〱戵敡搰㔳㘱㌸㘵㈷挴㘰㘲〷㘳㕣㄰㐰换〳㔷㕤〳㤶㍣㕣㘰挴㌷㙦〱攱敥㔶㔷挳挲㕤㥥扣换㉣㑣㈲挲㉡㐳㡢㕤ㄶ㘱㈸㙣搱㑣摤挹搲㥤收㑥㐷㐵搱攱㙥㔳㔷㈲ㅣ㈵愵挳㕡㠰〰㔶㌹㥡㐸㜴ㅦㄸ㈴㈸愵戱愸㠵㐵晡ㄶ挹㐶昷搵捥捥㥣搵㠵㑤㥣捥㍡昴㔴㙢㌸㠵㔹㉤㑣〹㘶晢挱㉡捣㉥㐰㌲㍦戳昳㘰昵㌳摢㕦攷㔹㡡㔰㘰㜶〰挶摣愲〷敡㑥㕢摤㘹攷㜴㔴〷㜴㠴搹㌹㙥㘶㈷㜳㜹愷愰㠹㐴㍢〲㠰づ㙥昴搰收㘱搶㐹㍢㡦㈰愲㈷㥢戳〸慢㐳㑦攵挰㈹捣㤶挳㤴㘰㜶〸慣挲㙣㤹㤱搹ㄲ㈳戳㕣㥤攷㝣㠴〲戳㐳㌱收ㄶ㍤㑣㜷㍡敢㑥ㄷ愷愳扡愳㈳捣ㄶ戹㤹慤攰昲㔶愲㠹㐴て〷〰ㅤ㌳戳ㅥ摡搹㥦㠸〱㙣㉥攷搴㍡昴㔴㑦㌸㠵搹㉡㤸ㄲ捣㝡挳㉡捣收ㅢ㤹捤㌳㌲敢愳昳慣㐶㈸㌰敢㡢㌱户㘸㍦摤改慦㍢〳㥣㡥㍡ㄲㅤ㘱㔶敡㘶戶㠶换㕢㡢㈶ㄲ㍤ち〰㜴捣捣㡥搶捥挱㐴ㅣ挳㘶〳愷搶愱愷㡥㠱㔳㤸㙤㠴㈹挱㙣㈸慣挲㙣愶㤱搹昱㐶㘶挳㜴㥥㑤〸〵㘶挳㌱收ㄶ捤搳㥤㝣摤ㄹ攱㜴搴㘸㜴㠴搹㜴㌷戳㕢戹扣㉤㘸㈲搱㌱〰愰㘳㘶㌶㔶㍢昳㠹ㄸ挱收ㅥ㑥慤㐳㑦㡤㠷㔳㤸㙤㠵㈹挱㙣㈲慣挲㙣慣㤱搹㘸㈳㌳摥㉦㤶㐵㍣㠰ㄶ捣㈶㘳捣㉤㝡慣敥㑣搱㥤〲愷愳愶愳㈳捣㐶扡㤹㍤挴攵㙤㐷ㄳ㠹ㅥ〷㠰〴㌵㥤㘷挷㙢攷㌸愴㤱㠷戳㕡㡦㜳㙡ㅤ㠶㙡㈶㥣挲散㐹㤸ㄲ捣㘶挱㉡捣㡥㌴㌲ㅢ㘸㘴挶㥢戹戲㠸ㅤ㘸挱散㑦ㄸ㜳㡢ㄶ敡捥㠹扡㔳攴㜴㔴〹㍡挲慣扦㥢搹㌳㕣摥戳㘸㈲搱ㄸ〰ㄲ搴挴慣㔴㍢愷㈰㡤㍣ㄱ搶㝡㠵㔳敢㌰㔴昳攰ㄴ㘶慦挱㤴㘰㌶ㅦ㔶㘱搶搵挸慣戳㤱搹〲㥤攷㉤㠴〲戳㜲㡣戹㐵㉢㜴愷㔲㜷㜸㉢㤵㥢慡㐶㐷㤸ㅤ敡㘶戶㡢换㝢〷㑤㈴ㅡ〷〰ㅤ昳搱㔸愳㥤㌳㠸攰ㄷ晥慤㍡㑥慤㘳攸㐵㜰ち戳摤㌰㈵㤸㉤㠱㔵㤸戵㌵㌲㍢挰挸㙣愹捥昳ㄹ㐲㠱搹㌲㡣戹㐵㑦搶㥤㔳㜴㠷昷㌹戹愹㌳搰ㄱ㘶晢戹㤹㝤挱攵㝤㠹㈶ㄲ晤㌳〰攸㤸㤹㥤愹㥤㈷ㄲ㔱挴收㍢㑥慤㐳㑦㥤つ愷㌰晢ㅥ愶〴戳㜳㘰ㄵ㘶ㄱ㈳戳っ㈳㌳摥愳㤴㐵晣ㅢ㉤㤸㥤㠷㌱户攸昹扡㜳㠱敥慣㜰㍡敡㈲㜴㠴㔹搸捤散ㄷ㉥敦㔷㌴㤱㈸㙦㉦㑡㔰搳搱㜸㠹㜶捥㐵ㅡ㜹慡慥㤵ㄶ搲捣㉥㠳㔳㤸㠵㘰㑡㌰扢〲㔶㘱昶昳捦愶摦搴㍦挱㝡ぢ㤶㤲晣ㄹ㠴㌷㄰㘵ㄱ㝣㜲㍦㤸㕤㠹㌱户攸㔵扡㜳戵敥慣㜶㍡㙡㉤㍡挲散〷㠴扣〹㈱改戰㌲戹扣㉣㌴㤱㈸敦晤〵㌲扢㑥㍢㔹愲㉥て敢戵㕡㜱㙡ㅤ㠶㙡ㅤ㥣挲慣つ㑣〹㘶敢㘱ㄵ㘶㥦ㅢ㤹㝤㙡㘴戶㐱攷㌹㄰愱挰散㐶㡣戹㐵㌷敡捥㑤扡挳摢㜷摣搴㘶㜴㠴搹挷㙥㘶敤戸扣昶㘸㈲搱㕢〱〸㘴戶㐵㍢㙢ㄱ㑢㥥〱㙣ㅤ捣愹㜵っ㝤㍢㥣挲㉣ㄷ愶〴戳㍢㘱ㄵ㘶㙦ㅢ㤹扤㘹㘴㜶㤷捥搳〵愱挰散㙥㡣戹㐵敦搱㥤㝢㜵㠷昷搶戸愹㙤攸〸戳搷摤捣扡㜱㜹摤搱㐴愲て〰㄰挸散㐱敤攴㌷敥攵㘱挳㔶ㅦ㑥慤㘳攸敤㜰ち戳㝥㌰㈵㤸㍤〲慢㌰摢㘹㘴昶戴㤱搹㕦㜴㥥㐱〸〵㘶㝦挵㤸㕢昴㔱摤㜹㑣㜷ㅥ㜷㍡敡㈹㜴㠴搹㔳㙥㘶㐷㜱㜹㐷愳㠹㐴㜹㑢㉢㤰搹搳摡㜹ㄶ搲挸㌳㡣慤㍣㑥慤挳㔰敤㠴㔳㤸㡤㠰㈹挱散㔹㔸㠵搹㠳㐶㘶摢㡣捣㥥挳㈴㔹挴ㄸ㠴〲戳攷㌱收ㄶ攵㑤㉡改扣愸㍢㉦㌹ㅤ昵㉡㍡挲散㍥㌷戳㜱㕣摥㜸㌴㤱㈸敦㌷〵㌲㝢㕤㍢㉦㐰㜸㜹㜰戲㔵挰愹㜵ㄸ慡㌷攱ㄴ㘶搳㘰㑡㌰㝢ㅢ㔶㘱戶搹挸散ㄶ㈳戳㕤㍡捦っ㠴〲戳㜷㌰收ㄶ攵ㅤ㈴改晣㕤㜷摥㜳㍡敡㐳㜴㠴搹㑤㙥㘶㈷㜰㜹戳搰㐴愲㜵〰〴㌲晢㐸㍢昹攵㜷㜹㕣戳㔵捣愹㜵ㄸ慡㡦攱ㄴ㘶㌱㤸ㄲ捣㍥㠵㔵㤸㕤㘳㘴㜶戵㤱搹㘷㍡㑦ㄹ㐲㠱搹攷ㄸ㜳㡢㝥愱㍢㕦敡捥㔷㑥㐷㝤㡤㡥㌰扢搲捤㙣〱㤷㔷㡥㈶ㄲ晤〶㠰㐰㘶摦㙡㈷扦搵㉥捦㠸戶攲㥣㕡㠷愱晡ㄷ㥣挲慣ㄶ愶〴戳ㅦ㘰ㄵ㘶ㄷㄸ㤹㥤㘷㘴昶愳捥戳ㄴ愱挰散㈷㡣戹㐵晦慤㍢㍦敢捥㉦㑥㐷晤㡥㡥㌰㍢挷捤散㘴㉥敦ㄴ㌴㤱㈸㝦つ〴㌲愳㐷㥣搷㈳㡤戵㡥捤㔹㥣㕡㠷㥥㤲㕢㈴㌴㉤㠷㈹挱㡣户㐸㠴搹㌲㈳戳㈵㐶㘶㈱㥤攷㝣㠴〲㌳摥ㄴ攱ㄶ攵㡤ㄱ改昰㉥㠸㜴㉣愷愳戲搰ㄱ㘶㡢摣捣㔶㜰㜹㉢搱㐴愲扣挷㐱戰昱㉦㑦摥晢㄰㈷扦㠷㉥捦扢戶㉥攷㔴㘱㈶昷㉦㘸㕦〵㔳㠲ㄹ敦㕦〸戳昹㐶㘶昳㡣捣㕡改㍣慢ㄱち捣㜸挷㠲㕢戴㡤敥昰ㄶ㠵㔸㜸㥢㠲㥢攲摤〷㘱㔶敡㘶戶㠶换㕢㡢㈶ㄲ㙤〷〰挱㐶㘶敤戵㤳㕦㌰㤷挷㙡㕢ㅢ㌸㔵㤸㜵㠰㔳㡥挶㡤㌰㈵㤸㜵㠲㔵㤸捤㌴㌲㍢摥挸㡣户ㄸ昰㑡戱㌶㈱ㄴ㤸昱㜶〲户攸挱扡挳晢〷㘲挹㜵㍡㡡户〶㠴搹㜴㌷戳㕢戹扣㉤㘸㈲搱㉥〰㄰㙣㘴挶扢〶攲扣㤷㠸慤㙣敥攱㔴㘱搶ㅤㅥ㘱戶ㄵ愶〴㌳㕥昹ㄷ㘶㘳㡤捣㐶ㅢ㤹昱晡扦攴㜹〰愱挰㡣搷晡戹㐵㜹扤㕦㍡扣戸㉦㥤㍥㑥㐷昱扡扤㌰ㅢ改㘶昶㄰㤷户ㅤ㑤㈴捡㑢昷〴ㅢ㤹昱㤲扥㌸昹㤵㜰㜹㐸戸昵㌸愷ち㌳戹㉣㑦晢㤳㌰㈵㤸ㅤつ扣㌰㍢搲挸㙣愰㤱搹㘰㥤㘷〷㐲㠱搹㌱㑣㡡㉤捡㡢昱搲ㄹ慡㍢扣晡捥㑤昱愲扡㌰敢敦㘶昶っ㤷昷㉣㥡㐸㜴〴〰〴ㅢ㤹昱㝡扢㌸ㅦ㈳攲㜱㌶慦㜰慡㌰㤳㙢收㌴扤〶㔳㠲ㄹ慦㤹ぢ戳慥㐶㘶㥤㡤捣挶改㍣㙦㈱ㄴ㤸㡤㘷㔲㙣㔱㕥㈹㤷づ㉦㡢㑢㠷㤷挶戹㈹㕥昱ㄶ㘶㠷扡㤹敤攲昲摥㐱ㄳ㠹ㄶ〰㐰戰㤱ㄹ㉦㠶㡢㜳〷ㄱ㍢搹搴㜱㉡㤹㐵愷㘹攷㙥㔹㑥㘸〶挶㐷㜹慥扤㥡扦挲搹捤晢㈸敤ㄱ㜸㌴㌶敦ㅤ攳ㅦ㌶㠸㉤戵扦昱㤵㥥㝡攴㝦ㄶ㡢㔷㜷昹㠵㑦晥㠴摡㠲昵ㅦ㠸挳晤戵昷ち㍡㈳㜶挴㡦昵〹〸户㍣〱㜴昱㝦㝣㘱㉣㘹晢㝡㠸㌳ㅣ㙡晦㍦挳昹㝦㜴㘸换㔹㝡挶㙣㤵㝤搹戰搰晢愷㕦晦捤收愳㜲慦扤㘳㡦昳晦搳捦㠸ㅤ㍥攵搷㠱慢㠶晣㜰搵扢㤷㥦扢㝣昳㄰㔵㡣ㄹ戹㠸㘳㝤挰收㐳㌶㜲㔰戵〱慤户昱㤵戴㑦㌶㔸㍦㙤晢㜳敥愴㜳㜷ㅦ昳攰昲摢攷敦㔴慤ㅤ㠷昷攱戴搱ㄸ㈲攱㠵晡づ搹㔹慡っ〳敥㌰戵㉦㘶㔰㈵㈱昶㑦ㄲ㕢〰㜳搳㠸㤵敢ㄹ㐱挴㉥㝥散晢捥戳㉥晥㝣㐸户〳㔶扤㙡捤扢㝢㠸㡡㘳㠶㠹㔸㜳㘷晤㍥㘲㔹㡥挳晢搰搹㘸㉤㈲攱㤵㘲㝤㙦ㄳ㕢㡡㠱㄰㡢戸㠹晤㐸㘲㈷挳搵㌴㘲愷攸ㄹ㐱挴㝣㝢散㉣捣㌰ㄱぢ〵ㄱ㑢㜷ㅣ摥㠷挹㐶㤷㈳ㄲ㕥昸㡥愵㑤散㝣っ㠴㔸慡㥢搸ㅥㄲ㕢〱㔷搳㠸慤搴㌳ㅡ㑤散㜲捣㌰ㄱ晢敤摦〱㠷攲慦㡥挳晢㤰搸攸㉡㐴挲ぢ晦㈲ㅦ㑥㥤收㘹㙡㌵〶㐲散㘷捣㐸ㅣ㡡捤攰㙣戹〶慥愶ㄱ㕢慢㘷〴ㄱ㕢㍤愰㔵敥愵㔹㔷て㘹晤㔴敤攷㐳〷ㄷて㔱ㅢ㌰挳㐴散晢㈰㘲晦㜲ㅣ摥㠷扦㐶㌷㈲ㄲ㕥昸㑥愴㑤㙣ㄳ〶㐲散㕢㌷戱㤶㈴㜶㉢㕣㑤㈳戶㐵捦〸㈲收㍢ㄴ敦挱っㄳ戱慦㠲㠸㝤改㌸扣て㜵㡤㙥㐵㈴扣㔰㠶㘲ㄳ㝢〰〳㈱昶戹㥢搸晥㈴昶㄰㕣㑤㈳戶㕤捦〸㈲ㄶ㜹㘳挳挲挱㤱㉦昶扥㜹㍣㡥ㄹ㈶㘲扢㠳㠸㝤攴㌸扣て㙢㡤㍥㠹㐸㜸攱〱㙣㌶戱ㅤㄸ〸戱て摤挴㍡㤲搸㌳㜰㌵㡤搸戳㝡㐶㄰戱㔲搹㕣敦㡡慦㘰㠶㠹搸扢㐱挴摥㜱ㅣ摥㠷戰㐶㕦㐳㈴扣㔰摡㘲ㄳ㝢ぢ〳㈱昶戶㥢搸㘱㈴戶ぢ慥愶ㄱ㝢㐷捦〸㈲收㍢ㄴ敢㌰挳㐴散戵㈰㘲慦㍡づ敦挳㔵愳扢ㄱ〹慦ㄴ敢㜰㥢搸㘷ㄸ〸戱㤷摤挴㡥㈰戱㉦攰㙡ㅡ戱㉦昵㡣㈰㘲ㅦ㉣㙢㝤晢愸て㕣㝢散㍢捣㌰ㄱ㝢㉥㠸搸戳㡥挳晢搰搴攸昷㠸㠴ㄷ扥扡㘹ㄳ晢㌷〶㐲㙣愷㥢搸〰ㄲ晢〵慥愶ㄱ晢㔵捦〸㈲收摢㘳㘹㐸㘰㈲昶㘴㄰戱㈷ㅣ㠷昷㘱愸搱㄰㈲〹戱挱㌶㌱ぢ㘳㈱昶㤸㥢搸㄰ㄲ换㠴ぢ慦㈶㝣愴捡搲㌳㠲㠸昹摥敥㕢㘱㐶㉥㜵昶㝣愴㝡㌸㠸搸㜶挷攱㝤挸㘹戴つ㈲〹戱ㄱ㌶戱〳㌱ㄶ㘲て扡㠹㡤㈲戱㜶㜰攱搵〴㘲敤昵㡣㐶ㄳ㍢ㄸ㌳㜲つ挴戶〶ㄱ扢搷㜱㜸ㅦ㕥ㅡ捤㐵㈴㈱㌶挱㈶搶〵㘳㈱㜶户㥢搸㈴ㄲ敢〶ㄷ㕥㑤㈰搶㕤捦〸㈲㜶慡昷㐳㜰ㅦ捣挸㌵㄰扢㉤㠸搸ㄶ挷攱㝤㈸㘹戴ㅦ㈲〹戱㘹㌶戱㐱ㄸぢ戱捤㙥㘲挷㤱搸㔱㜰攱搵〴㘲㐷敢ㄹ㐱挴㝣㠷㘲ㅥ㘶攴ㅡ㠸㙤っ㈲㜶愳攳㤸攲昹昷敡愲㈳㄰㐹㠸捤戶㠹㡤挱㔸㠸慤㜷ㄳ㉢㈴戱㜱㜰攱搵〴㘲攳昵㡣㈰㘲戳攴攳扤敢ㄷ㜴〱㘶攴ㅡ㠸㕤ㅢ㐴㙣慤攳昰㍥㐴㌴㍡つ㤱㠴㔸捣㈶㌶〳㘳㈱㜶㡤㥢搸㕣ㄲ㍢〱㉥扣㥡㐰㙣㤶㥥ㄱ㐴慣㡦㙣㉥㘲挵㤸㤱㙢㈰戶㉡㠸搸ㄵ㡥挳晢㜰搰㘸っ㤱㠴㔸㠵㑤慣っ㘳㈱㜶㤹㥢㔸ㄵ㠹㉤㠰ぢ慦㈶㄰㉢搷㌳㠲㠸昹㍥㜹挴㌱㈳搷㐰散挲㈰㘲㉢ㅤ㠷昷愱㥦搱㕡㐴ㄲ㘲戵㌶戱愵ㄸぢ戱ぢ摣挴ㄶ㤳搸挹㜰攱搵〴㘲愷攸ㄹ㡤㈶㜶ㄶ㘶攴ㅡ㠸㉤て㈲㜶戶㈶收㜹㤸㘷㜴㌹㈲〹戱㔳㙤㘲攷㘳㉣挴捥㜴ㄳ㍢㥤挴㔶挰㠵㔷ㄳ㠸慤搴㌳㠲㠸昹摥㍣㉥挷㡣㕣〳戱㔳㠳㠸㥤攲㌸扣て改㡣慥㐲㈴㈱戶摣㈶戶ㅡ㘳㈱戶捣㑤散㕣ㄲ㕢〳ㄷ㕥㑤㈰戶㔶捦〸㈲收晢攴戱〱㌳㜲つ挴㙡㠳㠸搵㌸づ敦挳㌷愳ㅢㄱ㐹㠸㕤㘸ㄳ摢㠴戱㄰慢㜶ㄳ扢㤸挴㙥㠵ぢ慦㈶㄰摢愲㘷㌴㥡搸㍤㤸㤱㙢㈰㔶ㄱ㐴慣摣㜱㜸ㅦ慡ㄹ摤㡡㐸㐲㙣㤵㑤散〱㡣㠵搸㝣㌷戱慢㐸散㈱戸昰㙡〲戱敤㝡㐶愳㠹㍤㡥ㄹ戹〶㘲戱㈰㘲㈵㡥挳晢戰捣攸㤳㠸㈴挴慥戵㠹敤挰㔸㠸捤㜱ㄳ扢㥥挴㥥㠱ぢ慦㈶㄰㝢㔶捦〸㈲戶慤挳昲㉦㡥摤收晡㜴晦ち㘶攴ㅡ㠸捤づ㈲㌶换㜱㜸ㅦ㠲ㄹ㝤つ㤱㠴搸㐶㥢搸㕢ㄸぢ戱㤹㙥㘲㌷㤳搸㉥戸昰㙡〲戱㜷昴㡣㈰㘲扥户晢㍡捣挸㌵㄰㥢ㄶ㐴㙣慡攳昰㍤摣㜲㌷㈲㌵昴㜰㑢搷扦つ搹ㄲ㐹㐳愵慣㘵捤㉣戵捤扣㕣㡢㠲攸戲昲㜲愹㈵捥挲戳攸慡昱慦㌳㡥挷㈳ㄷ昱〴㍡晣戳昶㑥㘹㉣ㅥ挵挸㐷㝢改愷㥤㔹㌲攲攴㜰改愴㙡㍣晥慣㔹改㤸㌸ㅥ㤵㔹㤲㠱㝦㕤慥愶㈶㔶㕤昹扦昰愰㍡㔴㜷昳㥢扥搸散㐷搴ㄹぢ慢㔹㌱㕤捦㌳〴昷敡愱晦搱挵㔴㍥挲敥㍦㝢㙡㘶昸㌶ㅣ㘲扡昰扦挴昵㔰挶㜴㌵〵扢搸慥挲㌹㈳㘵㡦慣㌹㈵ㄵ晦㍣〷昰攱㍢搱昰㕦㑤㤳晢ㄷ㘸㈲搶㕤戰㐸㠱扤㌴㈹㈱㕥ㄱ昷㤲㘳愹㍢扦㌰㤹攲昹愷ㄳ㌳㌳挹㔸㙦㡡ㄷ愴㜹ㄴ㠵敦〹㕣摡㜸攳搲戶㜲つ㕣摡摥㘵摤㥦扣㉣挵敢搹㕣㥡摥搴昷㍡搹〳㠱挹㐶ㅡ㤳㍤攴㑦昶戰㈷ㄹ慦㌱㈷㈵攳㠵㕢㘱昶㤷挰㘴㐳㡤挹ㅥ昵㈷㝢摣㤳㡣搷㝤㤳㤲㠵〰㤰㘴㑦〶㈶㍢搲㤸散㙦晥㘴㍢㍣挹㥡㘱㥣㤴慣㌹っ㤲散ㄹ㜴捣㠷㔳㕦㘳戲攷ㄸ㌹㜹㥦扤㐰ㄳ扦慢㘱ㅦ㑡慡㈵挶㐹挹摡挰㈰挹㕥㐲挷㥣慣㠷㌱搹㉢㡣㥣㥣散㌵㥡㕣挹昶挷㌸㈹搹㐱㌰㐸戲㌷搰㌱㈷敢㙣㑣昶ㄶ㈳㈷㈷摢㐵㤳㉢㔹㐷㡣㤳㤲攵挲㈰挹摥㐵挷㥣㉣挷㤸散㍤㐶㑥㑥昶〱㑤慥㘴㠷㘱㥣㤴散㜰ㄸ㈴㔹ㅤ㍡收㘴敤㡤挹㜶㌳㜲㜲戲㑦㘸㜲㈵㍢〲攳愴㘴晤㘰㤰㘴㥦愱㘳㑥戶㥦㌱搹ㄷ㡣㥣㥣散㉢㥡㕣挹〶㘰㥣㤴㙣㌰っ㤲散㥦攸㤸㤳㐵㡤挹扥㘱攴攴㘴摦搱攴㑡㌶〴攳愴㘴㈳㘰㤰㘴摦愳㘳㑥ㄶ㌱㈶晢㤱㤱㤳㤳晤㥢㈶㔷戲㔱ㄸ㈷㈵㥢〰㠳㈴晢〵ㅤ㜳戲㜴㘳戲摦ㄸ㌹㌹搹ㅥ㥡㕣挹㈶㘱㥣㤴㙣ㅡっ㤲㑣攱㈹㤶收㘴扦晦㘴晡ㅤ㤱〶扣㈷㔹㠸㈶㔷戲攳扣挹㘶敢㘴捤〲㤳晤㘴㑣㘶昹㤳㘵㝡㤲ㄵ㝡㤳挵㜴戲收㠱挹扥㌵㈶㙢改㑦戶㡦㈷搹㕣㙦戲ち㥤慣㔵㘰戲㉦㡤挹摡昸㤳敤敦㐹㔶攵㑤㔶慢㤳ㅤㄸ㤸散㘳㘳戲㜶晥㘴〷㜹㤲㉤昶㈶㍢㔵㈷敢ㄸ㤸散㝤㘳戲㙣㝦戲㠳㍤挹㑥昷㈶㕢慥㤳攵〶㈶㝢摢㤸散㌰㝦戲㉥㥥㘴攷㝡㤳㕤愸㤳㜵ぢ㑣昶慡㌱搹攱晥㘴㐷㜸㤲㕤散㑤戶㑡㈷敢ㄵ㤸散㜹㘳戲㍥晥㘴晤㍣挹慥昲㈶扢㔶㈷ㅢ㄰㤸散㘹㘳戲㐱晥㘴㐷㜹㤲㕤敦㑤戶㔱㈷ㅢㅣ㤸散㌱㘳戲㈱晥㘴挳㍣挹㙥昶㈴ぢ摤〱㐳愳㍦㌶戳㤰愳ㄵ晥挰攰㍦昹㡥㐷㤰昳㐱搶摤捡昱昱户ㄱ捦つ捦挳㐲ㄴ㍦敦㌲㠶㤵捦ㄱ㍡昲戳ㄵ㔶㉥挳ㅡ㐱敢晤ㅡ㌳搲㡤攱〷㐷挱㡣愲昵㘱㡤ㄹ敤挶昰昳㥥㘰挶搰捡㡦㝡㤲㙢慣ㅢ昳㌷㡤ㄹ㐷㉢㍦愱〹㘶扣ㅢ昳㥣挶㑣愰昵〵㡤㤹攸挶昰㐳㤱攴㥡㐴敢㙢ㅡ㌳搹㡤攱㘷ㄹ挱ㅣ㑢㉢㍦挶㐸慥㈹㙥捣㝢ㅡ㔳㐰㉢㍦㝤〸㘶慡ㅢ戳㕢㘳愶搱晡㠹挶㑣㜷㘳昸ぢ㕦㜲ㅤ㐷敢㔷ㅡ㜳扣ㅢ挳摦搳㠲㤹㐱㉢㝦㐵㑢慥㤹㙥捣㡦ㅡ㜳〲慤晣捤㉡㤸㔹㙥捣㙦ㅡ㌳㥢搶㍤ㅡ昳㈷㌷㠶扦捣㈴㔷㈱慤晣㍤㈶㜱㑥㜴㘳昸㍢㐸㌰㐵戴昲搷㡦㘰收戸㌱晣搵㈱㤸㘲㕡昹㕢㐳㌰㈵㙥っ摦昱〵ㄳ愳㤵㙦昶㠲㈹㜵㘳昸㐶㉤㤸戹戴昲㍤㕡㌰昳摣ㄸ扥扦ち愶㡣㔶扥戵ち㘶扥ㅢ挳户㐵挱㉣愰㤵敦㠸㠲㈹㜷㘳昸㙥㈶㤸ち㕡昹㐶㈶㤸㑡㌷㠶㙦㐲㠲愹愲㤵敦㍦㠲㔹攸挶昰扤㐳㌰㈷搱捡户つ挱㔴扢㌱㍣攵〵ㄳ愷㤵㘷扢㘰㙡摣ㄸ㌹昵㜸搶搵挲慡户㈸㑦㐱戹㤶戲〸ㅤ搴㡦挸挹攷㐳昱㈴ㄴ搴ㄲㅢ㈵愷㥦て挵搳㔰㔰换㙣㤴㥣㠰㍥ㄴ㑦㐴㐱㥤㘲愳攴ㄴ昴愱㜸㉡ち敡㌴ㅢ㈵㈷愱て挵㤳㔱㔰㘷搸㈸㌹つ㝤㈸㥥㡥㠲㍡搳㐶挹㠹攸㐳昱㠴ㄴ搴搹㌶㑡㑥㐵ㅦ㡡愷愴愰捥戱㔱㜲㌲晡㔰㍣㈹〵㜵㥥㡤㤲搳搱㠷攲㘹㈹愸ぢ㙣㤴㥣㤰㍥ㄴ㑦㑣㐱慤戴㔱㜲㑡晡㔰㍣㌵〵㜵㤱㡤㤲㤳搲㠷攲挹㈹愸㑢㙣㤴㥣㤶㍥ㄴ㑦㑦㐱㕤㘶愳攴挴昴愱㜸㠲ち敡ちㅢ㈵愷愶て挵㔳㔴㔰㔷摡㈸㌹㌹㝤㈸㥥愴㠲扡摡㐶挹改改㐳昱㌴ㄵ搴㌵㌶㑡㑥㔰ㅦ㡡㈷慡愰搶摡㈸㌹㐵㝤㈸㥥慡㠲扡捥㐶挹㐹敡㐳昱㘴ㄵ搴㍡ㅢ㈵愷愹て挵搳㔵㔰敢㙤㤴㥣愸㍥ㄴ㑦㔸㐱摤㘸愳攴㔴昵愱㜸捡ち敡㈶㐱㐵昵挹慡㜸㝥捡㐵捥ㄹ昸愵捦挲慥攱㤸㥢㠱挷慦昳㤴ㄴ挷昱ㅥ〷捦㐲㜱ㅣ攷㜱昰挴ㄳ挷㜴㡦㠳攷㥡㌸愶㜹ㅣ㍣扤挴㌱搵攳攰ㄹ㈵㡥〲㡦㠳㈷㤱㌸愶㜸ㅣ㍣㙦挴㜱慣挷挱㔳㐵ㅣ㤳㍤づ㥥ㅤ攲㤸攴㜱昰㠴㄰挷㐴㡦㠳攷㠰㌸㈶㜸ㅣ㍣散挵㌱摥攳攰㤱㉥㡥㜱ㅥ〷て㙥㜱㡣昵㌸㜸㍣㡢㘳㡣挷挱㐳㔸ㅣ愳㍤づㅥ戵攲ㄸ攵㜱昰㐰ㄵ挷㐸㡦㠳挷愶㌸㐶㜸ㅣ㍣ㅣ挵㤱敦㜱昰〸ㄴ㐷㥥挷挱㠳㑥ㅣ挳㍤づㅥ㘷攲ㄸ㤶散挸晣㍦㉦㕥㑤㈲</t>
  </si>
  <si>
    <t>㜸〱捤㝤〷㝣ㄴ搵昶㝦㙥捡㤲搹㠰慣〲㉡㐵㈰㘸㔴〴㐳攸愰㈲㈵㠵㕥㈴ㄴ㐵㝣㈱㈴ㅢ〸愴攰㙥㐲㔱㉣て挵㡡ㅤㄴ戰㡢搸摢㝢㡡つ昴㍤ぢ晥散ㅤぢ敡戳㐴散摤㘷㉦晣扦摦㌳㜳㤷搹㤹㍢㈹㡦昷晦㝣摥戸㝢扤昷㥣敦㍤攷㝥扦㌳戳㐹㘶捥づ㈹㉡㈵㈵㘵㈷㌶晥㥦㕢㍡㍢㕤㡡㤷挵敢愲搵戹昹戵㔵㔵搱戲扡捡摡㥡㜸敥挸㔸慣㜴搹㠴捡㜸㕤ㅡ〰愱㤲㑡昸攳ㄹ㈵昱捡ㄳ愲㤹㈵㡢愳戱㌸㐰ㄹ㈹㈹㤹㤹㔶㉡晣ㅤ㥤㜷㐴て㉣捥戲搲搹〰㤵㘲㠵搸戴㘲㤳挹挶㘲ㄳ㘶㤳挵愶㌵㥢㌶㙣昶㘰搳㤶㑤㠴捤㥥㙣昶㘲搳㡥㑤㝢㌶ㅤ搸散捤㘶ㅦ㌶晢戲㘱㝥慢ㄳ㥢捥㘸㕡㜷㐱㌳㉤㝦搴攴戹ぢ挰愶戸慥㌶ㄶ敤摤㝤㠶扤收㘱㝤晢收昶捤敤㍦㌸㙦㐸㙥㕥敦敥昹昵㔵㜵昵戱攸戰㥡㘸㝤㕤慣戴慡㜷昷㈹昵㜳慢㉡换挶㐷㤷㑤慢㕤ㄸ慤ㄹㄶ㥤㥢搷㝦㙥改㠰㈱㝤〷っㅣ㔸㌱㜴攸㤰搶晢㈱昲愴晣㔱㔳㘲搱㡡昸㝦㉢㘶㔷挶㥣㥣㍦㉡㜷㔲戴敥扦ㄵ戳ㅢ㘲㈲㘴㐱㙤㜵㘹㘵捤㝦㈹㘸〶昷改挰㠲㘸㔹㈵㜷㝥㌴ㅡ慢慣㤹㤷㡢㘵㈷〹㡤搱攰摣㤱昱㜸㝤昵㈲ㅥ㐷昹搱慡慡愹搱ち搹改搵〵昱扡㈹愵戱敡㜸敢㙡敡ㄷ㡤㐵㙢捡愲昱㍤慡ぢ㤷㤶㐵慢ㅣ㘰㍣戳㝡㐶㘹㙣㔲㘹㜵㌴㥤㥤戶搵昶㍥ㅣ㕢ㅥ慤愹慢慣㕢搶愶㝡㝡㍣㍡戵戴㘶㕥㤴㤰㡣敡搱昵㤵攵㉡㍤ㅤ慦㤴戴㠳㑣㉢㤳ㅤ㠵昵㔴攷捦㉦㡤搵挹㠸扢戰慦〹敢㍡㕣㠴㐵搲扡㜸㐸㜵昷捣攲㍥㉢慥慣ㅥㅦ㡤搵㐴慢㤸㠴㝢戲㤷〷㈴〲搹晢㈱愱㤴愶挳扤愴戲㥣㤳㡦㕣㤸㈵搴ㅤ捤戰㐹戵戱㙡ㅣ㤰ㄳ愳愵㌵挳昲㜲昳晡昵ㅦ㌰㘴攰㠰晥㐳晢づ敤㍦愸㙦晦㠱〳晡昵㉥慥㉢㉦㠸㉥愶捦敦戴戲ㄱ挲敡挱㘰晢愳㐹ㅢ搷㝦㠸㜵〰㑤㌹㘸㔴晡㜶㥣晦敥慣㍣〷㔳㑢㑡㔳㑢收愶㤶㤴愵㤶㤴愷㤶㐴㔳㑢㉡㔲㑢收愵㤶捣㑦㉤愹㑣㉤㔹㤰㕡戲㄰ㄸ扤㘵戶㙡㤵敡㙣捦つㅢ㔳㕥㜹㘶搱攸昳㍡ㅦ㕡戲㘵敦㜵ㅢㄵ㑦㜹昹挴㌸〸㥤㈳㍤㉣昲晡づ捡ㅢ摣户敦搰扣〱㐳〶つㄹ㍣ㄸ㉦㌷㡤扥㠳昳㤲戶扥搶挱㠸㘱昵㐴ㄳ㍡㠴㘱ぢ〶昴戳㝡搱搴ㅢ㡤㔲慦㠰〶愹㥣㤱摤昹挱㍦摢㕥㌰㘶搵收昵㕦㔷摣戲㘴㡥攲㈷㡥慣㈱ㄷ㥤摤㕤㐳ㅦ㈶捣㐳ㄳ敡换戰ㄳ戰㠶㝥㌴昵㐷愳搴戳捥ㅡ㝡㘵捦㝥㘳换慤晢ㄵ㕤㌸㜹挱挴搵换户㉥㔰晣挰㤳㌵っ㐴愷㡦㑦㠷㝥〳〶昷换ㅢ㍣㘴挸㤰㠱晤晡つㄹ摡㙦㔰㤲づ晤慤㐱捣㌰ㄸ㑤㘸〸攳ㄴっ挸戳㠶搲㜴ㄸㅡ愵戶㍡㐹扦㍣改㠲ㄹ㉢㠶㝤㌷攲戴搳ㅦ㝦晦慢摡㑢㉥㔲晣㠰㤵愴㐷愰戳㥢㠷搰㌰收㍢ㄲ㑤㘸㌸愳㑥挰㈱㌴㠲愶㤱㘸㤴㝡搸㔹挲挲㝤㡦㤸㥡晢㙡摡愸慢㘷㠶㐷㥣㝣㘹㐱戱攲㤹㉥㑢挸㐷愷挵扣ぢ㤸愱㄰㑤愸㠸㜱昲挱㝢㌴㑤㘳搰㈸㜵㥦㤳昴散搳㠶ㅤ昶晥㡦㐵㐵ㅢ㤶㌶晣昰㘲捦扣㜱㡡㍦㑥㈴改㌸㜴㕡㥣㜴㍣㌳㑣㐰ㄳ㥡挸㌸攳㤱㜴ㄲ㑤㤳搱㈸㜵㤷㤳昴摡㤴㠷㕡㉤晦挷ぢ攳敦㥤㝣昳捡㤳搳㜲摦㔷晣昱㈵㐹㡦㐲愷挵㐹愷㌲㐳㌱㥡搰㌴挶ㄹ㠷愴搳㘹㥡㠱㐶愹㥢㥤愴敢换㥦㔹㥦摥㝦晣㠸晢㔷慦㍥㜵㝢攸愴㕦㔴ㄶ挱㜸㠷㡥㐶戳扢㠷昶㌱㠸㘱捤㘲戴㘳搱㐰敤㝥搶㙣㥡㡥㐳愳搴㜵捥ㅡ㙥㕦搷晥昸㈷扥㝦㜵挴㝤戹㍦晦㤶扢㙤搸㐰挵㥦搶戲㠶ㄲ㜴㜶昳㈸㥢㠳㄰㔶㈹㥡搰㕣㌴㘹㘳㜱㤴㤵搱㔴㡥㐶愹换㥤㈵㉣㍦昴昱愲㔷搶扣㌶晥昶㕢摦捤㝡㌴昳慥㝣挵摦ㄵ㘴〹ㄵ攸戴㔸晢㜹捣㌰ㅦ㑤愸㤲㜱㈶㐰晢〵㌴㉤㐴愳搴㙡㈷改攰户昳收敥昹收㜵㈳㉥散晡攳扢㌷㝥扡攴ㅢ挵摦㑤㈴㘹㌵㍡扢挹扢㠶昹㙡搱㠴ㄶ㌱敡ㄸ昰㍥㥥愶ㄸㅡ愵捥㜳㤶昰搳㐱换摡捣ㅦ晤搵愴昵ぢ㍥昸攲攱ぢ㝡晤愱昸㥢㤱㉣愱づ㥤摤摤晤昵㑣戸ㄸ㑤㘸〹挳㡥挶敥㕦㑡搳㌲㌴㑡㥤攱慣愱敦晣搶㤹㙦摤㝥搰搸搵戱㐳づ扦攸捣改改㡡扦㤸挹ㅡ㑥㐴㘷㜷搷戰㥣〹㑦㐲ㄳ㍡㤹㘱挷㘳つ愷搰㜴㉡ㅡ愵㑥㜱搶㜰挳㕦㉦晥敡㠲㤳㘳㤳敦敢戸愹搳㑦摤㙥搹愴昸㝢愱慣㘱〵㍡扢扢㠶搳㄰挳㍡ㅤ㑤㘸㈵挳ㄶ㘱つ㘷搰㜴㈶ㅡ愵㤶㍡㙢攸㍡㉡扡愹昰㥤搵㘳㙦慡㕢戱㘴搳捡㙥攳ㄴ㝦㉤㤵㌵㥣㡤㑥㡢㡦挱㜳㤸攱㕣㌴愱㔵㡣㔳㠸㘳昰㍣㥡捥㐷愳搴昱㑥搲㕦捥慣晤扡挷㘵㥤㈷㥦㔵㕡昹敢慣敢㉦㌹㕢昱搷㘰㐹㝡㈱㍡扢㑢晣㈲㈶扣ㄸ㑤攸ㄲ㠶ㅤ〳攲慢㘹㕡㠳㐶愹〵捥ㅡ摥敡㜵㔲㘱㐱晣㠷ㄱㄷっ㡥摤㍤㈹昳搰戳ㄵ㝦ぢ㤷㌵㕣㠶㑥㡢㠹慦㘵㠶㜵㘸㐲敢ㄹ愷〸挴㉦愷改ち㌴㑡㤵㌹㐹㔷晣㜹搶改㥢㘷㙣㉣㕡㔹㝤㝢㔱攵搶敤搹慡〳挱㜸㠷慥㐲戳扢挴慦㐶っ敢ㅡ㐶扢ㄶ㑤摡㔸㄰扦㡥愶つ㘸㤴㥡敤慣攱摡戵ㅤ慣㠹㘳㍥㥣㜸搷戶攱㠵摦㉥慥晦㐶昱㡦づ㔹挳㐶㜴㕡㑣晣〶㘶戸ㄱ㑤攸㈶挶ㄹ〳攲㌷搳㜴ぢㅡ愵愶㍢㐹晦戶攸搴㡣慢扡扦㍣收㠲〷㘶扤㜶晣慦ㅤ㈷㉢晥㤱㈳㐹㙦㐳㘷㌷㍦㜵㙥㘷扥㍢搰㠴敥㘴搴昱昸搴戹㡢愶扦愱㔱㙡㤲戳㠴昱愵て扥㍥㝥攸㙦㐵て㙤㕥戲晡㠷㥤㉦㝥愹昶㈵ㄸ敦搰摤㘸㕡捣晢ㅥ㑣戲㌶㜱晡扤㘸㈰㜶㥥㜵ㅦ㑤昷愳㔱㙡戴㤳昴敤敦挷昶㝣昵㡣㍥ㄳ敦晥㘷挳㐳扦㜴㕤昲慡敡㐸㌰摥愱〷搱散敥づ摦㡣ㄸ搶ㄶ㐶㝢〸つ㝥摡昶戳ㅥ愶改ㅦ㘸㤴ㅡ攱慣攱户㘵㔹㐷㑤㕢扥戳攸晡攳晢㜴挹㝥敡改㥦㔴㈷㠲昱づ㍤㠲㘶㜷搷昰㈸㘲㔸㡦㌱摡攳㘸㜰挶昷戳戶搲昴〴ㅡ愵㠶㍡㙢挸敡昴慦て敥摢㙦㐷搱㠶散摦㈷户敢晦㜵㉦搵㤹㘰扣㐳㑦愲㘹戱昸㑦㘱㤲昵㌴愷㍦㠳〶㥦昱㜹搶戳㌴㍤㠷㐶愹㝥㑥搲㐱户㉥晣昸愴ㄵ㡢ち㉦㜹昰㠵㤹ㅤ愶㡦㜹愵昵ぢ㜰ㅦ攵晣㕤㔲㄰㉢㕤㠲扦昴㜶晤ㄱ搹㉦ㄷ㝦㜴㌴攷慦㘷晣昱㕣㌱戰㘲㜰㐵摦扥攵〳昳㑡晢㤷㘶㘴㈳㙣㜳晦㑣攳㡦㤹搶ㄵ㌳㉢㙢捡㙢㤷挸摦㙤㕤㐶㤵挶愳扢晥㡣敢攵昸㐶搵搶搷㤴挷㍢㥢㥤挵㜵愵㜵搱㑥㕥摦慥㈰扥㘹挵昸慢㌶ㅡ㤷㝣㕤扤搳㘶㤴㔶搵㐷㐷㉥慤戴摤晢㜹摣昸㥢戶㜶㙥戰户㈸ㄶ㍤㍥攱昵慤㘸㈴㉥扡㉣㤶搸㍥㤶戶换㕥㔷昷晣昹戵昱㘸㡤㉣慦㔷昵㤴捡戲㠵搱㔸㜱㤴㤷㙣愲攵㐲戵〳㕤捥ㅦ搶扤㈶搷㠰㈸晥㔴㉥敦攱戶㔶ㄴ㉥慤㡢搶㤴㐷换戱摥㐵搱㔸摤戲㘹愵㜳慢愲㝢㈷㐱散㥣㜰㜴㑣㌲ㄷ搵㤶搵挷昳㙢㙢敡㘲戵㔵挹㥥㤱攵㡢㑢昱挷㝣昹挴摡昲㈸晥ㄶ㑦攷㤶愲㔲搲搲㤴㑡㌹挴昴〷㌱攳挶㜳㘵㐷戸㜶昱㝥搸攷晢㈶ㅦ㜶戹㔳挱づ㉣慡愲㍣㈶㔳て㘸㈲㤸挴㘵㤸㥥挱㐰ㄷ㈷㕥摦㈲晡攰㘰戴慣㌱戱攷晥晦㠲㔳㔳摢㌹散ぢㄷ攳㠲挷㤸搲㥡昲慡㘸慣搱慢㜳㡡㉢戲㕥㐴㤳搱〷㘷㜳愰㝡改㐰愸愵㙡㔹挶㤲捡昲扡昹愱昹搱捡㜹昳昹㑢㈴慥攰㘵㘶㔲㕡摦㘶扤っ㤳昵ち㥢㔷搱㠴挳㈹愱㙤〴㠵挲搶㙢昶㌸愳〷晥摦昲㑢㈹愹㤸㘵挹愵ㅢ㕣㘷㡢㘷㔴ㄷ搵挶攲㘹㘹㈶㤶㘳㑡攳昳敢㜸㜸㌶敥㘴扣搷搹扣㠱㈶攳〰㌴㑤㕥愹㘹ぢ㔰㍡㉦㐸戵愹㉥㠸㔶㤴攲㌲愰㥣摤慡㌴愳摡扥戲㔴㄰㡤㤷㔹扣〴㌵ㄶ攷捡搲㄰㝡㌸昹㕢㔷昳攸㡦㉥慤㉢㈸慤㉢㙤㔵㡤㡢㔹搸㑢ㄶ㐰扤㘴㤶摤攳捣㌶㘲搳戳挳捥〸ㄱ㈲搲㜵㐵挹ㄲ㠳ㅤ〹㈷づ捥㤷㤴㌴愷㙤㥣〴搶摥ㄵ㈴㐲摥〳㍤昹愲ㄴ慥㤵㤵㡦㡥搶㑣㕢戶㈸ㅡ㈷㍣㌳搴愸㤴摥搳㡢挱㈶㤷捤㥤㕥㔷㔹ㄵ捦挵㑡㐷挷㙡敢ㄷ晤㌷攳㌰㤶昵㈶ㅡ扤㘵ㅣ㠸愳戸昹㥣㈰㔷㑡慢挵摣㌷㈵㈵㈹㤹㡣㐶㡢戵㍦ㅢㅥ慤〸戶ㄳ晦㤳捤㝡〷晦ぢ㌷收换挸〱愲㈵ㄷ昰㌲㠰㙦㕤つ㠵愶挵愲㜲㐹㌲㔳〶㔰扢㑤昵捣摡搸挲戹戵戵ぢ㜹㍣敤㈱愳昸晣㘸戴㡥㤷昹戲㥣换㥡㜲昹㔲愹戴戴愴慢㜱慥敢㠱摤㄰㍦昴㍥㥡㌶㈳慢慡扡敢㠸昱搰〷㌰愵攱㠲㘳愸〱㥤捥愳敡攳昳㜱〵戲慡㘴捡㤴晣㤲㠹昹㈵㈳ㄷ挵㉡慢〶攵㉥慤㡡㉦㔵㕤㈰〰㉦㤲摤搹敦㤶㥢㕦㍡慦晤攴㝢㝡敥㜹挰㤵㔹㤷㑥㔰㥤ㅤ㠷敦ち摥挱〸㤹㡤户昵ㄱㅡ搵ㄱ㌰㝥戰愰㥦扣㔹㥦㘰㙣㝤捡收㌳㌴昸㜸㄰挱昱改昰㠵㍤㔴㍤昱㝦㝥㐲㔸㕦戲昹ち㡤敡㠵㠶攷愷昵㌵ㅡ扤愹〸攲㜳户换慥㍢〴㘶晦慥晢ㅥ搶戰搵㠸㑦昵〶㠲扢捦愲㕣ㄶ〵戲㈸㡥ち㈱戰㔱㠰っ挷攱扢㝣搸〷搳㐴㠰摦㌹㍦つ㌰戳〰㝦㌲〷㠵戱㜸搰戹〴㐸戵㠷㉡て㍥ㄱ㈰つ〶㡢㜷㕡㔴㍦㤸㐴㠰っ㡣昴愶㝥晤搳㈵㐰㕦㤸晤〲㔸㡣㘹㌵攲㔳晤㌱捦㈴挰㌷〸㙥ㄴ攰㙢挷攱扢㜶㌹〸㤱戲戹㡡扤戸攴㉦〱㌳ぢ搰ㅥ㙥慢〳㥢扤搱戸〴搸搷ㅥ慡挱〸㈲〲㜴㈴愸ㄳㅡ㌵ㄴ㈶ㄱ愰㌳㐶㝡㔳ㅦ扡〵ㄸ〲戳㕦㠰㙥㡣㘹㌵攲㔳㠷㘱㥥㐹㠰敤㐱〲扣改㌸㝣搷㔱㠷㈱㔲㌶㔷㜱㌰㤷晣㝡愰〰㠷挰㙤昵㘲搳ㅢ㡤㑢㠰㕣㝢愸㡥㐴㄰ㄱ愰て㐱㜹㘸搴〸㤸㐴㠰扥ㄸ改㑤㍤敦ㄶ㘰㌸捣㝥〱〶㌲愶搵㠸㑦㡤挴㍣㤳〰㡦〷〹昰㤸攳昰㕤挵㉤㐰愴㙣慥攲㐸㈴㔵㡦〴ち㌰〲㙥㙢㈴㥢㔱㘸㕣〲ㄴ搸㐳㔵㠸㈰㈲㐰㈱㐱㐵㘸ㄴ㉦攸㡡〰愳㌱搲㥢扡摦㉤㐰ㄱ捣㝥〱挶㌳愶搵㠸㑦㡤挱㍣㤳〰㜷〴〹㜰扢攳昰㕤㔱ㅥ㡦㐸搹㕣挵㌴㉥昹搶㐰〱㘶挰㙤捤㘴㜳㌴ㅡ㤷〰戳散愱㥡㠰㈰㈲挰戱〴捤㐶愳㈶挱㈴〲ㅣ㠷㤱摥搴㜵㙥〱㈶挲散ㄷ愰㤴㌱慤㐶㝣㙡㌲收㤹〴㔸ㅢ㈴挰㘵㡥挳㜷㜵㝢㉡㈲㘵㜳ㄵぢ戸攴㌵㠱〲㔴挱㙤㔵戳愹㐱攳ㄲ㘰㤱㍤㔴挵〸㈲〲ㅣ㑦㔰っ㡤㥡づ㤳〸㄰挷㐸㙦㙡㤵㕢㠰㘹㌰晢〵㔸挲㤸㔶㈳㍥㌵〳昳㑣〲慣〸ㄲ攰慦㡥挳㜷愵晤ㄸ㐴捡收㉡㑥攵㤲㑦〹ㄴ㘰〵摣搶㘹㙣㑥㐷攳ㄲ攰っ㝢愸㘶㈱㠸〸㜰㈶㐱㘷愱㔱戳㘱ㄲ〱捥挶㐸㙦㙡戱㕢㠰㘳㘱昶ぢ㜰ㅥ㘳㕡㡤昸搴㜱㤸㘷ㄲ愰㉡㐸㠰㠵㡥挳㜷㤹㝦づ㈲㘵㜳ㄵ㤷㜲挹㤵㠱〲慣㠵摢㕡挷㘶㍤ㅡ㤷〰㔷搸㐳㔵㡡㈰㈲挰㤵〴㕤㠵㐶㤵挱㈴〲㕣㡤㤱摥搴ㅣ户〰㜳㘱昶ぢ戰〱昸戰搵㠸㑦㤵㘳㥥㐹㠰ㄹ㐱〲㑣㜷ㅣ扥㥢っ扣㑤㤰捤㔵摣挶㈵ㄷ〷ち㜰〷摣搶㥤㙣敥㐲攳ㄲ攰敦昶㔰捤㐷㄰ㄱ攰㙥㠲敥㐱愳ㄶ挰㈴〲㙣挲㐸㙦㙡㥣㕢㠰㑡㤸晤〲㍣挰㤸㔶㈳㍥戵㄰昳㑣〲㡣〸ㄲ㘰戸攳昰摤昰愸㐱愴㙣慥攲㔱㉥㜹㔸愰〰㡦挳㙤㙤㘵昳〴ㅡ㤷〰㑦摡㐳㔵㡢㈰㈲挰㔳〴㍤㡤㐶ㅤて㤳〸昰っ㐶㝡㔳〳摣〲㉣㠲搹㉦挰ぢ㡣㘹㌵攲㔳㌱捣㌳〹㜰㐸㤰〰㍤ㅤ㠷敦㜶㑢㍤㈲㘵㜳ㄵ㙦㜰挹〷〵ち戰ㅤ㙥敢㉤㌶㙦愳㜱〹昰㉦㝢愸ㄶ㈳㠸〸昰㉥㐱敦愱㔱㑢㘱ㄲ〱摥挷㐸㙦慡慢㕢㠰㈵㌰晢〵搸挱㤸㔶㈳㍥戵っ昳㑣〲戴てㄲ愰㥤攳昰摤敢㔹㡥㐸搹㕣挵㔷㕣昲㥥㠱〲㝣〳户昵㉤㥢敦搰戸〴昸户㍤㔴㈷㈱㠸〸昰〳㐱㍦愲㔱愷挰㈴〲晣㠴㤱摥㔴愶㕢㠰㤳㘱昶ぢ昰ㅢ㘳㕡㡤昸搴愹㤸㘷ㄲ攰捦㍦〲㝥ㄵ晥挳㜱昸㙥㌴㥤㠶㐸搹㕣㐵㝡㉡㤶晣ㅢ㘰收㕦㠵㐳㜰㕢慤搸㘴愲㜱〹㄰戶㠷敡㜴〴改挱㐰㔹〴戵㐶愳捥挰㔰〴㘸㠳㤱摥搴㜷挸㤱昸㘳㘸㈵捣㝥〱昶〴㍥㙣㌵攲㔳扣㜵㘵ㄲ攰㤳㈰〱㍥㜶ㅣ扥扢㕣攷㈰㤲〸搰㠹㑢摥ㄱ㈸㐰ㄷ戸慤晤搸㜴攵敡㜶晤㌵搸摤ㅥ慡㜳ㄱ愸〷改㘴ㄳ搴〳㡤㍡て㐳ㄱ㘰㝦㡣昴愶摥㜶ぢ戰ち㘶扦〰〷〱ㅦ戶ㅡ昱愹昳㌱捦㈴挰换㐱〲扣攴㌸㝣㜷摣㉥㐲㈴ㄱ㈰㡦㑢㝥㈱㔰㠰㝥㜰㕢晤搹っ攰敡㜶〹㌰挸ㅥ慡㡢ㄱ愸〷改っ㈶㘸〸ㅡ戵ㅡ㐳ㄱ㘰㈸㐶㝡㔳㑦戸〵戸〴㘶扦〰挳㠰て㕢㡤昸搴ㅡ捣㌳〹戰㈵㐸㠰捤㡥挳㜷扢㙦㉤㈲㠹〰㐵㕣昲〳㠱〲㡣㠱摢ㅡ换㘶ㅣ㔷户㑢㠰〹昶㔰慤㐳愰ㅥ愴㌳㤱愰㐹㘸搴攵ㄸ㡡〰㤳㌱搲㥢扡换㉤挰㝡㤸晤〲ㄴ〳ㅦ戶ㅡ昱愹㉢㌰捦㈴挰つ㐱〲㙣㜴ㅣ扥㕢㡦㔷㈳㤲〸㌰㥢㑢摥㄰㈸挰㕦攰戶㑡搸捣攱敡㜶〹㌰搷ㅥ慡㙢㄰愸〷摥㔶ㄹ㐱攵㘸搴㜵ㄸ㡡〰㔱㡣昴愶搶扢〵戸ㄶ㘶扦〰㤵挰㠷慤㐶㝣㙡〳收㤹〴戸㌰㐸㠰ぢㅣ㠷敦扥攷つ㠸㈴〲挴戸攴昳〲〵愸㠳摢慡㘷戳㤸慢摢㈵挰㔲㝢愸㜸昷戳〷改㉣㈳攸〴㌴敡㘶っ㐵㠰ㄳ㌱搲㥢㍡摤㉤挰㑤㌰晢〵㌸〵昸戰搵㠸㑦摤㠲㜹㈶〱㑥〸ㄲ㘰㤹攳昰摤㠳扤ㅤ㤱㐴㠰戳戸攴㈵㠱〲㥣〳户㜵㉥㥢㔵㕣摤㉥〱捥户㠷敡づ〴敡㐱㍡ㄷ㄰㜴㈱ㅡ㜵ㄷ㠶㈲挰㐵ㄸ改㑤搵戸〵戸ㄳ㘶扦〰㙢㠰て㕢㡤昸搴摦㌰捦㈴㐰㜹㤰〰㘵㡥挳㜷〷昸ㅥ㐴ㄲ〱慥攲㤲㑢〳〵戸〶㙥敢㕡㌶搷㜱㜵扢〴戸摥ㅥ慡㑤〸搴㠳㜴㌶ㄲ㜴〳ㅡ㜵ㅦ㠶㈲挰㡤ㄸ改㑤ㅤ敤ㄶ攰㕥㤸晤〲摣ち㝣搸㙡挴愷敥挷㍣㤳〰㤳㠲〴㤸攸㌸㝣㜷愳㌷㈳㤲〸㜰て㤷㍣㍥㔰㠰㝢攱戶敥㘳㜳㍦㔷户㑢㠰〷敤愱摡㠲㐰㍤㐸㘷㌳㐱㕢搰愸㠷㌱ㄴ〱ㅥ挲㐸㙦㙡㤴㕢㠰㠷㘰昶ぢ昰〸昰㘱慢ㄱ㥦晡〷收㤹〴ㄸㄲ㈴挰㘰挷攱扢ㄵ晥㈸㈲㠹〰㑦㜳挹〳〳〵㜸ㄶ㙥敢㌹㌶捦愳㜱〹昰愲㍤㔴㡦㈱㔰て搲㜹㠹愰㤷搱愸慤ㄸ㡡〰慦㘰愴㌷搵摢㉤挰攳㌰晢〵㜸ㅤ昸戰搵㠸㑦㍤㠱㜹㈶〱㝡〴〹㤰敤㌸㝣昷攱㥦㐲㈴ㄱ攰㍤㉥戹㕢愰〰ㅦ挰㙤㌵戰昹㤰慢摢㜵〴㝣㘴て搵搳〸搴㠳㜴㍥㈶攸ㄳ㌴敡㔹っ㐵㠰㑦㌱搲㥢摡摢㉤挰㌳㌰晢〵昸ㄲ昸戰搵㠸㑦㍤㠷㜹㈶〱㕡〷〹㤰攵㌸扣㌵〱ㄹ㉦㈲㔲ぢ敥攵㘶㜱挱ㄵ㌳㉡愳㑢㜸昳㘹㡦ちㄴ㙥攷搷挷敢㙡攵㑥㔹㥢㡡㠲摡㐹戵㜵〵㤵昱㐵㔵愵换摡㔵㌸㥤㤹昳愳㌵戸㡦ㅤ挳敤㙣㡦慤㜶搱愲㘸戹㔵㔱㕣㕢ㅦ㉢㡢㡥㉤昸㕦戸捦つ㝥搸㜵㜲㡢㍢㔵㘱晢捦㙥摤㈲㠴挲㔱㠲㉤㈵攳㘵〴昴摥㠱㤳昲㜱搷摤㜲改㐶〰㙣扢㑢搱㘹㤵㜵㔵搱慣ち戹㔳㉤晤捣ち愸㠸攲㠰昲㔶ㄵ搳收攳捥㔴㐱㥢㡡搱戱捡昲慡捡㥡㈸㜷㐶㝢ㅢ㍡㈱㍡て㠵〰㔳㙡攳㤵慣搴㙦㔳㌱㉤㔶㕡ㄳ㕦挴㝢㥡㘵换昶㑡ㅡ挹捤捦㡣㡡㔱㤵㌵㜱愴㤱扤挸㝥摢㡡攲昹戵㑢昰愵㤱晡敡㥡搱愵㡢攲晦ㄳ㝢㐵㜱户挸㈶扢㐶愵慡搴㔴㤵㤹㥡昹㥦敥㥦搰㡦㌸挷摡搹〵摣摤㜱㥣搶挵㉡攷搶㔳㌰挹搱て㙤㍡ㅢ搹㠷㈹ㄹ慦愰攷扤㝢改摡㠵㥥搲〳慥㌵改换㄰挶扢攰㠹㙦攲散〷戸昵ㄳ㤶搳晡㘷㌴攳㐶㑦ㅦ扢慢㈸㘷户扥搶㤲昱㉡㈲㌷扢〶愲〳挰㝢搸㠷㄰敢㈲㜸㐴攱捣挴㤱挰㤱昷戰っ㔷〸㠶㐷攸ㅥ扢扡㐵戸㡤摥扡㘲㐲改摣㘸ㄵ敥晥㔷㤷搶敤㘱て㔸㠶㠱慦㍤挴ㅤ㕦㝥㙤㜵㜵㈹て㌹㝥㜹愳戸慣戴㉡㥡㔹㌱戲扥慥㜶㘲㘵㡤㔵㠱㐶㡥㑢挷㔴扡ㄴ愶搲愵昶㝤晡㡡愹慣ち㤲㍥㘳搵捥㉢㡤㔵搶捤慦慥㉣换攴㠰㤵㍢晦ㄳ挷㉡㑥晥㜴㠸愹㌷晤㔹攲扤昱㙦摦㝥挷敥捥㐵慤っ愵攳敥挷ㄱ㥤慡㐲昸㑦晤㠷㐵㈳昸攰㤱ㅦ㈸搶慦㠸㤶㠱㌷っ捥挹昳㡤摣㡡㠵攵㥢㔳㘰㤱て㈷昵ㅡ〱㜸㕢扦〱捡づ摦改慦愳㘹戴愲愰ㄵ〰攱〹戵愵攵㐵愵㘵昸㈲㔶㉢攷㙢㔸㤹搸戵晣愸㠹㐵㔸攳㤱㡦戲㈱㤴㈳㉤慥㉣㡦挶㌲㘹㈸挶搷捣搲㔹ㅤㄲ戲昷㈱敥㜶愷愵㘴㘴㘴㘵㥡㜲㡤搵戱づ㜰敥㥣扢扦挶㌶搶ㄷ晦㡢愳㠶昰㈶ㅡ㘸愵愱戵㝥〷ㅤ敢て㜲㝡〳㐳昲昱〰晥㈴㘰㈷㥡㡣㌷攱昴敥㥢攴㜲ぢㄴ㘵㔸〰愵换ㄷ㤸㔸〸㤲㠹愲〹愹㈰挹㄰㈲㔹慥捡㡦㤰㕤昴㤱愹扦ㄵㄵ㉡挶㔱ㅥ㉤て摢㥦慦慣㌰攱敥㐸㑤㑤挷慥づ㜹慢收㝣㘹ㄱ慣扡㌸㉡㈵㈱慡㉢㤶㄰㘲搱㘰ㄶ㑦ㄶ挴㉦攱ㄷ㠰戶挱㡡㝢搹㍢昱㍦搹挲㘱㉢㤵ち㠴搵㍢㘸㌵㜱㉥㍦ㅣ收㕥戳㈰㌹慥㝢愱㔱ㅦ㘱挸ㅦ晦攸敡ㅦ㔶敡ㄳ㡣昸〳㉢㈵挴敦㠵㌵昷〳㔲㝤㡡ㄹ晣㤰戴㐲っ晣ㄹ㝡晣散㐹ㅣ㡢㤹戰㌶㝤㉣㝥挱ㄹ㜸㕢晣㥡愱㍥ㄶ搵㤷戰㘸ㅡ攸敡ㅤ捣摤㙣㘵ㄱ昸㤵ㄹ搰㥡㠰㌶〴㝣つ〰㜷㜲㘸て㡣ㄲ攲昱㙢㐷〶昱㈲挰㐰扣敦㕤㐱㕤攲敤挹愰㝢㌱攸敦〰㜸挵晢ㄳ㌶㕢扣㜶㠰㌴㕢㍣敥㍢ㄱ慦㍤〳㤳㜹㤲㜸㝢挳摡戴㜸愹㤸㈶攲敤㈳㐱散㠱㘲㠹㠲㐱扣㝤㠱戱㍡ㄲ挸昲〵〳愰ㄳ〱㥤〹㘰㐵㠳㠸搷〵愳㠴㜸晣扥㤴㐱扣慥挰㐰㍣㔶㌵攸愰㉥昱扡㌱㘸㜷〶㘵〵㠲㔷㍣㤶ㅤ搸攲㘵〳搲㙣昱㔸愸㈰攲昵㘰㘰㔶㉣㈴㠹㜷〰慣㑤㡢挷捡〶扣昰㑤㍡〶㐱㐷摥㉣㙦搰㌴㘰搳㐷摥㠱挰㔸〷ㄱ挸搲〷〳攰㘰〲㝡ㄲ挰㙡〸ㄱ敦㄰㡣ㄲ攲昱㝢㕦〶昱㝡〳〳昱扡戹㠲扡挴㍢㤴㐱㜳ㄹ㤴搵ぢ㕥昱㔸戲㘰㡢搷〷㤰㘶㡢挷㈲〷ㄱ㉦㡦㠱㔹敤㤰㈴㕥㍦㔸㥢ㄶ㡦㔵ㄱ㜸攱㌲㈹㠳愰㈳㙦㤶㐶ㄸ戴ㄹ〰㡣㌵㤰㐰㤶㑤ㄸ〰㠳〸ㄸ㑣〰㉢㈹㐴扣㈱ㄸ㈵挴攳㌷搶っ攲ㅤ〶っ挴㘳㌵㠵づ敡ㄲ敦㜰〶㍤㠲㐱㔹昹攰ㄵ㙦〴㙣戶㜸挳〰㘹戶㜸㈳㌱㑤挴㍢㤲㠱㐷㘱㤴㈴摥〸㔸㥢ㄶ㡦ㄵㄵ㜸愱摣㠲㐱戴㜸㉣慢搰㌴㘰搳㐷摥㈸㘰慣㝣〲㔹㜲㘱〰ㄴ㄰㔰㐸〰慢㌰㐴扣㈲㡣ㄲ攲昱㥢㜷〶昱挶〰〳昱㔸㠹愱㠳扡挴ㅢ换愰攳ㄸ㤴㔵ㄳ㕥昱㔸㉡㘱㡢㌷ㅥ㤰㘶㡢挷攲ちㄱ㙦〲〳戳捡㈲㐹扣㐹戰㌶㉤ㅥ慢㌱昰挲㜷晡ㄸ〴ㅤ㜹戳㈴㐳搳㠰㑤㡢㌷〵ㄸ敢㈸〲㔹慥㘱〰㑣㈵愰㤸〰㔶㜰㠸㜸搳㌰㑡㠸挷㙦㄰ㅡ挴㥢〱っ挴㉢㜵〵㜵㠹㌷㤳㐱㡦㘶㔰㔶㕣㜸挵㘳㤹㠵㉤摥㌱㠰㌴㕢㍣ㄶ㘶㠸㜸戳ㄸ㤸ㄵㅡ㐹攲捤㠶戵㘹昱㔸挹㠱ㄷ扥ㄷ挸㈰攸挸㥢攵ㅣ〶㙤晥〲㡣㔵㐲㈰㑢㍤っ㠰㌹〴㤴ㄲ挰敡てㄱ㙦㉥㐶〹昱昸㑤㐸㠳㜸攵挰㐰㍣㔶㠰攸愰㉥昱愲っ㕡挱愰愷〲攰ㄵ㙦〵㙣戶㜸昳〰㘹戶㜸㉣敡㄰昱收㌳㌰慢㍢㤲挴㕢〰㙢搳攲戱ち〴㉦㝣戹㤰㐱戴㜸㉣〵搱㌴㘰搳㐷㕥ㄵ㌰㔶㌵㠱㉣ㄳ㌱〰㙡〸愸㈵㠰㤵㈳㈲摥㈲㡣ㄲ攲昱㉢㥣〶昱㘲挰㐰㍣㔶㡦攸愰㉥昱攲っ捡挷㍣㈸㔶㝡㜸挵㘳㜹㠷㉤㕥㍤㈰捤ㄶ㡦〵㈱㈲摥㘲〶㘶㘵㐸㤲㜸㑢㘱㙤㕡㍣㔶㤰攰㠵晢〵っ㠲㡥扣㔹㐶愲㘹挰愶挵㍢〱ㄸ敢㐴〲㔹㘲㘲〰㉣㈷攰㈴〲慥〶㐰挴㍢ㄹ愳㠴㜸晣昲愹㐱扣㔳㠱㠱㜸慣㍣搱㐱㕤攲晤㤵㐱㔷㌰㈸慢㐴扣攲戱㌴挴ㄶ敦㌴㐰㥡㉤ㅥ㡢㐹㐴扣搳ㄹ㤸㔵㈵㐹攲㥤〱㙢搳攲戱晡〴㉦㝣㡦㤱㐱搰㤱㌷㑢㔰㌴つ搸戴㜸㘷〱㘳㥤㑤㈰换㔳っ㠰㜳〸㌸㤷〰㔶慣㠸㜸慢㌰㑡㠸挷㉦搱ㅡ挴㍢ㅦㄸ㠸挷慡ㄵㅤ搴㈵摥〵っ㝡㈱㠳戲挲挴㉢ㅥ换㑡㙣昱㉥〲愴搹攲戱㄰㐵挴扢㤸㠱㔹㤱㤲㈴摥㙡㔸㥢ㄶ㡦㤵㉢㜸攱扢㤰っ㠲㡥扣㔹扥愲㘹挰愶挵扢ㄴㄸ敢㌲〲㔹摡㘲〰慣㈵㘰ㅤ〱慣㜶ㄱ昱搶㘳㤴㄰㡦㕦晦㌵㠸㜷〵㌰㄰㡦ㄵ㉦㍡愸㑢扣㉢ㄹ昴㉡〶㘵㜵㡡㔷㍣㤶愴搸攲㕤つ㐸戳挵㘳ㄱ㡢㠸㜷つ〳戳㥡㈵㐹扣敢㘰㙤㕡㍣㔶扤攰㠵敦㔳㌲〸㍡昲㝥ㄷ慤愶〱㥢ㄶ敦㝡㘰慣㡤〴扥㘷〶摣㐰挰㡤〴扣て㠰㠸㜷ㄳ㐶〹昱昸扤㘵㠳㜸户〰〳昱㔸㉤愳戳扡挴扢㤵㐱㙦㘳㔰㔶戶㜸挵㘳㌹㡢㉤摥敤㠰㌴㕢㍣ㄶ挰㠸㜸㜷㌰㌰㉢㘱㤲挴扢ぢ搶愶挵㘳挵っ㕥昸㔲㈶㠳愰㈳㙦㤶捤㘸ㅡ戰㘹昱晥づ㡣㜵㌷㠱㉣愹㌱〰敥㈱㘰ㄳ〱慣戲ㄱ昱敥挵㈸㈱ㅥ扦㜰㙤㄰敦㝥㘰㈰ㅥ㉢㙤㜴㔰㤷㜸て㌰攸㠳っ㥡㡥换㈲㕥昱㔸ち㘳㡢户ㄹ㤰㘶㡢挷攲ㄹㄱ㙦ぢ〳戳㡡㈶㐹扣㠷㘱㙤㕡㍣㔶摢㘰捤昸㘲㈷㠳愰㈳㙦㤶摣㘸ㅡ戰㘹昱晥〹㡣昵〸㠱㉣挷㌱〰ㅥ㈵攰㌱〲㔸愱㈳攲㍤㡥㔱㐲㍣㝥㔳摣㈰摥ㄳ挰㐰㍣㔶改攸愰㉥昱晥㡦㐱㥦㘴㔰㔶搴㜸挵㘳ㄹ㡤㉤摥㔳㠰㌴㕢㍣ㄶ摥㠸㜸㑦㌳㌰㉢㜰㤲挴㝢ㄶ搶愶挵㘳愵㡥㠸昷ㅣ㠳㘸昱戲㘱搵㌴㕣攲㍤て㡣昵〲㠱㉣攵㌱〰㕥㈴攰㈵〲㔸摤㈳攲扤㡣㔱㐲㍣㝥攳摤㈰摥慢挰㐰㍣㔶昸攸愰㉥昱戶㌱攸㙢っ捡㙡ㅣ慦㜸㉣挱戱挵㝢ㅤ㤰㘶㡢挷愲ㅤㄱ敦つ〶㘶昵㑥㤲㜸摢㘱㙤㕡㍣㔶昹㠸㜸㙦㌱㠸ㄶ㡦愵㍥㥡㠶㑢扣户㠱戱摥㈱㜰㠸ㄹ昰㉦〲摥㈵㠰㤵㐱㈲摥㝢ㄸ㈵挴攳㔷昵つ攲㝤〰っ挴㘳㜵㤰捥敡ㄲ慦㠱㐱㍦㘴㔰㔶昲㜸挵㘳昹㡥㉤摥づ㐰㥡㉤ㅥぢ㝥㐴扣㡦ㄸ㤸㤵㍦㐹攲㝤〲㙢搳攲戱㐲㐸挴晢㤴㐱戴㜸㉣ㄳ搲㌴㕣攲㝤〶㡣昵㌹㠱㉣㈱㌲〰扥㈰攰㑢〲㔸㔵㈴攲㝤㠵㔱㐲㍣㍥㜲挰㈰摥㌷挰㐰㍣㔶ㄶ改愰㉥昱扥㘵搰敦ㄸ㤴㔵㐰㕥昱㔸晡㘳㡢昷㍤㈰捤ㄶ㡦挵㐲㈲摥扦ㄹ㜸づ㐶㐹攲晤〸㙢搳攲戱扡㐸挴晢㠹㐱戴㜸㉣㌱搲㌴㕣攲晤っ㡣昵ぢ㠱攵㘶挰慦〴晣㐶㐰ㄴ〰ㄱ敦㜷㡣ㄲ攲昱㔹〹〶昱晥〴〶攲戱㉡㐹㘷㜵㠹户㤳㐱㔳㜰慢㐳戱㠲挸㉢ㅥ换㠶㙣昱㜸㌷愴搹攲戱搰㐸挴挳ㄵ昲ㄴ挵㡡愳㈴昱昰〵攴㘶㠸户ㄴ搳㐴扣っ〶搱攲戱㍣㐹搳㜰㠹ㄷ〲挶㙡㐵㈰㑢㤷っ㠰㑣〲昸搴㍢挵㙡㈶ㄱ㉦㡣㔱㐲㍣㍥昳挱㈰㕥㙢㘰㈰ㅥ㉢㥡㜴㔰㤷㜸㙤ㄸ㜴て〶㘵昵㤱㔷㍣㤶ㅣ搹攲戵〵愴搹攲戱㐸㐹挴㡢㌰㌰慢㤵㤲挴摢ぢ搶愶㡦㍣㔶㌵㠹㜸敤ㄸ㐴㡢挷搲㈶㑤挳㈵㕥㝢㘰慣づ〴戲散挹〰搸㥢㠰㝤〸㘰㈵㤴㠸户㉦㐶〹昱昸戴ち㠳㜸㥤㠰㠱㜸慣㠶搲㐱㕤攲㜵㘶搰㉥っ捡捡㈵慦㜸搷挰㘶㡢户ㅦ㈰捤ㄶ敦㕡㑣ㄳ昱扡㌲㌰㉢㥤㤲挴敢づ㙢搳攲戱㈲㑡挴换㘶㄰㉤摥㐶㔸㌵つ㤷㜸㍤㠰戱昶㈷㤰㈵㔳〶挰〱〴攴㄰挰㉡㉡ㄱ敦㐰㡣ㄲ攲昱愹ㅢ〶昱づ〶〶攲戱㤲㑡〷㜵㠹搷㤳㐱て㘱㔰㔶㍤㜹挵㘳愹㤳㉤㕥㉦㐰㥡㉤ㅥ㡢愳㐴扣摥っ㝣㍦㐶㐹攲攵挲摡戴㜸慣愶ㄲ昱晡㌰㠸ㄶ㡦㈵㔵㥡㠶㑢扣㍣㘰慣扥〴戲摣捡〰攸㐷㐰㝦〲㔸㠱㈵攲つ挰㈸㈱ㅥㅦㄷ㘲㄰㙦㄰㌰㄰敦ㄱ㔷㔰㤷㜸㠳ㄹ㜴〸㠳戲㘲捡㉢ㅥ换愴㙣昱㠶〲搲㙣昱㔸㔸㈵攲ㅤ挶挰慣戰㑡ㄲ敦〸㔸㥢ㄶ㡦㤵㔸㈲摥㌰〶搱攲戱ㅣ换愰捤㤱挰㔸挳〹㘴愹㤶〱㌰㠲㠰㤱〴戰㝡㑢挴ㅢ㠵㔱㐲㍣㍥攷挴㈰㕥〱㌰㄰㡦ㄵ㕣㍡愸㑢扣㐲〶㉤㘲搰昷〰昰㡡挷ㄲ㉢㕢扣搱㠰㌴㕢㍣ㄶ㘵㠹㜸㘳ㄸ㤸搵㔹㐹攲㡤㠳戵㘹昱㔸挵㈵攲㡤㘷㄰㉤ㅥ㑢戹㌴つ搸昴㕦ㄸㄳ㠰戱㈶ㄲ挸㌲㉦〳㘰ㄲ〱㤳〹㘰攵㤷㠸㌷〵愳㠴㜸㝣㕥㡢㐱扣愹挰㐰㍣㔶㝦改愰㉥昱㡡ㄹ㜴ㅡ㠳戲㔶㐴ㄶ㍢㥤㈳捣攱㑦改っ摥敦昷摥挶昶㤵ㄸ㐸㠶ちㄶㅢㄴ搷㉤慢㐲㠱〷扢扣慤㙤昷㜸㠳㍥㉣㌶摣㙣慦㡤攱收㘰扡昷搱ㄳ㠹戹㉦㈰㘹㔶㝢捦㘳㍤㘴ㅡ㍤慣㘵挸戸攵㌷晦愳㉢ㄲ昳戹昰㕤摦昱攷ㅣ㙥愱㤹㔸㘲晢㠹㤵㘵戱摡㜸㙤㐵㕤昷㘲ㄴ㉦㜵攷㘳㔲㉡㔲㔲昲㐶㘶摣㠴㠸挶㥣㈴㤶㕥挳愷㠷㉥收㘳〳挲ぢ㙢㙡㤷搴挸㙡㌲攲㝣㕡㡣攸搵慡ㄵ搳㠴㤹㠷摢晥㄰㉦挲扡〷㑥戶㡥㐱摢㈶㉤挲挲〱㙥ㄱㄶて㐸㠷㤵〲搲㘱戵〰户㡣㔴〸摥摣㕢昷㡣慤收慡㌲㔵慥愲改慤㕡愹ㅣ捦㌳㐹㝣户晣ㄳて㜵〸㠵㜸挷㍦攳〶㔰㙥摥愴㘴㐵㌹㤹〷㠶㜵㉣㤶㘰捤㐶ㄳ㡥愴挱挰〵㠵㡥㐳扢㐷晥愸ㄲ㔷攵㔲攸㉦戰戵㠶㑤㑡ㅡ昰㜴搷㜸愸〴㤶㍤㘱㐹㝥㕡㙢㘸づ捣㝢挱㡣㈷ㄵ攸㘷ㄷ昰㄰㡡愴㍢搱慤㙣愶敤挱愶っ㔰慢〱㍤ㄵ㠲㔳㜶㐲ㄴ㈶㜶㌰挶〵〱戴㍣㜰搵㝡戰攴攱〲㈳扥㜹ぢ〸㜷户㕡ぢぢ㜷㜹昲㉥戳㌰㠹〸慢ㄲ㉤㜶㔹㤸愱戰㐵戲㜴愷戵敥戴㜱㍡㉡㠲づ㜷㥢扡ㄴ攱㈸㈹ㅤ搶㐲〴戰慡搰㠴㈳㝢挲㈰㐱㈹㡤㐵㉤㉣搲户㐸㌶戲㤷㜶ㅥ捣㔹㍤搹挴改㙣㐰㑦戵㠷㔳㤸搵挳㤴㘰戶㌷慣挲散ㅣ㈴昳㌳㍢ぢ㔶㍦戳㝤㜴㥥㘵〸〵㘶晢㘲捣㉤搲㔱㜷㍡改㑥㘷愷愳扡愲㈳捣捥㜰㌳㍢㤱换㕢㡥㈶ㅣ改〶〰㍡戸搱㐳㥢㠷㔹㜷敤散㐳㐴ㅥ㥢搳〸㙢㐰㑦昵㠰㔳㤸慤㠴㈹挱散〰㔸㠵搹〹㐶㘶㑢㡤捣㜲㜴㥥戳ㄱち捣づ挴㤸㕢攴㈰摤㌹㔸㜷㝡㍡ㅤ搵ㅢㅤ㘱戶搸捤散㕣㉥㙦ㄵ㥡㜰攴㔰〰搰㌱㌳换搵捥㐱㐴っ㘶㜳〹愷㌶愰愷昲攰ㄴ㘶㙢㘰㑡㌰敢〷慢㌰㕢㘰㘴㌶摦挸慣扦捥戳づ愱挰㙣〰挶摣㈲〳㜵㘷㤰敥っ㜶㍡敡㌰㜴㠴㔹㠵㥢搹攵㕣摥ㄵ㘸挲㤱挳〱㐰挷捣散〸敤ㅣ㐶挴㤱㙣㌶㜰㙡〳㝡敡㐸㌸㠵搹㐶㤸ㄲ捣㐶挰㉡捣㘶ㄹ㤹ㅤ㙤㘴㌶㔲攷戹ㄹ愱挰㙣ㄴ挶摣㈲昹扡㔳愰㍢㠵㑥㐷㡤㐱㐷㤸捤㜰㌳扢㤵换扢つ㑤㌸㌲ㄶ〰㜴捣捣挶㘹㘷〱ㄱ㠵㙣敥收搴〶昴搴〴㌸㠵搹㈶㤸ㄲ捣㈶挱㉡捣挶ㄹ㤹㡤㌱㌲攳晤㘲㔹挴〳㘸挱㙣ち挶摣㈲㐷改捥㔴摤㈹㜶㍡㙡〶㍡挲慣挸捤㙣㌳㤷户〵㑤㌸㌲ㄳ〰〹㙡㍡捦㡥搶捥昱㐸㈳㡦愵戵ㅥ攳搴〶っ搵㉣㌸㠵搹㔶㤸ㄲ捣㘶挳㉡捣づ㌳㌲ㅢ㘲㘴挶㥢戹戲㠸愷搰㠲搹㕦㌰收ㄶ㈹搱㥤㌹扡㔳敡㜴㔴㌹㍡挲㙣㤰㥢搹㌳㕣摥戳㘸挲㤱㈸〰ㄲ搴挴慣㐲㍢愷㈲㡤㍣晢搶㝡㠵㔳ㅢ㌰㔴昳攱ㄴ㘶摢㘰㑡㌰㕢〰慢㌰㍢挴挸散㘰㈳戳㠵㍡捦㥢〸〵㘶㔵ㄸ㜳㡢㔴敢㑥㡤敥昰㔶㉡㌷ㄵ㐳㐷㤸ㅤ攸㘶昶ㄶ㤷昷㌶㥡㜰㈴づ〰㍡收愳戱㑥㍢㡦㈱㠲㕦昸户ㅡ㌸戵㠱愱ㄷ挳㈹捣㜶挰㤴㘰戶ㄴ㔶㘱搶挹挸㙣㕦㈳戳㘵㍡捦愷〸〵㘶㈷㘰捣㉤㜲愲敥㉣搷ㅤ摥攷攴愶㑥㐵㐷㤸敤敤㘶昶㌹㤷昷〵㥡㜰攴慦〰愰㘳㘶戶㐲㍢攷㄰㔱捡收㝢㑥㙤㐰㑦㥤づ愷㌰晢〱愶〴戳㌳㘰ㄵ㘶㘱㈳戳㑣㈳㌳摥愳㤴㐵晣㠲ㄶ捣捥挲㤸㕢攴㙣摤㌹㐷㜷捥㜵㍡敡㝣㜴㠴㔹挸捤散㌷㉥敦㜷㌴攱〸㙦㉦㑡㔰搳搱㜸愱㜶捥㐳ㅡ㜹ㅡ戰㤵㤶愱㤹㕤っ愷㌰换㠰㈹挱㙣㌵慣挲散搷㕦㑤㍦愹㝦㠶昵㈶㉣㈵昹㜷㄰摥㐰㤴㐵昰ㅦ㐲〰戳㑢㌱收ㄶ戹㑣㜷搶敡捥㍡愷愳慥㐰㐷㤸晤㠸㤰㌷㈰㈴ㅤ㔶ㄶ㤷搷ㅡ㑤㌸挲㝢㝦㠱捣慥搲㑥㤶愸换㐳㠶慤㜶㥣摡㠰愱扡〶㑥㘱搶〱愶〴戳敢㘰ㄵ㘶㥦ㄹ㤹㝤㘲㘴戶㐱攷改㠸㔰㘰㜶㍤挶摣㈲ㅢ㜵攷〶摤攱敤㍢㙥敡ㄶ㜴㠴搹㐷㙥㘶㥤戹扣㉥㘸挲㤱㕢〱〸㘴㜶㥢㜶搶㈳㤶㍣扡搸摡㥦㔳ㅢㄸ晡づ㌸㠵㔹づ㑣〹㘶㜷挱㉡捣戶ㅢ㤹扤㘱㘴昶㌷㥤愷㈷㐲㠱搹摦㌱收ㄶ戹㕢㜷敥搱ㅤ摥㕢攳愶敥㐷㐷㤸扤收㘶搶㡢换敢㡤㈶ㅣ㜹〰㠰㐰㘶て㙡㈷扦㜱㉦て㐴戶晡㜳㙡〳㐳㙦㠱㔳㤸つ㠴㈹挱散㘱㔸㠵搹搳㐶㘶㑦ㅡ㤹晤㐳攷ㄹ㡡㔰㘰昶㑦㡣戹㐵ㅥ搱㥤㐷㜵攷㌱愷愳㥥㐰㐷㤸㍤攱㘶㜶㌸㤷㜷〴㥡㜰㠴户戴〲㤹㍤愹㥤愷㈱㡤㍣㘶搹捡攷搴〶っ搵搳㜰ち戳㐲㤸ㄲ捣㥥㠵㔵㤸㍤㘸㘴㜶扦㤱搹㜳㤸㈴㡢ㄸ㡢㔰㘰昶㍣挶摣㈲扣㐹㈵㥤ㄷ㜵攷㈵愷愳㕥㐵㐷㤸摤敢㘶㌶㥥换㥢㠰㈶ㅣ攱晤愶㐰㘶慦㘹攷㌹〸㉦捦㜲戶㡡㌹戵〱㐳昵〶㥣挲㙣㍡㑣〹㘶摢㘱ㄵ㘶户ㄸ㤹摤㘴㘴昶㤶捥㜳っ㐲㠱搹摢ㄸ㜳㡢昰づ㤲㜴晥愵㍢敦㍡ㅤ昵〱㍡挲散〶㌷戳㘳戹扣搹㘸挲㤱〶〰〲㤹㝤愸㥤晣昲扢㍣㈱摡㉡攳搴〶っ搵㐷㜰ち戳㈸㑣〹㘶㥦挰㉡捣搶ㅢ㤹慤㌵㌲晢㔴攷愹㐴㈸㌰晢っ㘳㙥㤱捦㜵攷ぢ摤昹搲改愸㙦搰ㄱ㘶㤷扡㤹㉤攴昲慡搰㠴㈳摦〲㄰挸散㍢敤攴户摡攵㌱搴㔶㥣㔳ㅢ㌰㔴晦㠶㔳㤸搵挳㤴㘰昶㈳慣挲散ㅣ㈳戳戳㡣捣㝥搲㜹㤶㈱ㄴ㤸晤㡣㌱户挸㉦扡昳慢敥晣收㜴搴㥦攸〸戳㌳摣捣㑥攴昲㤶愳〹㐷昸㘳㈰㤰ㄹ㍤攲扣ㅡ㘹慣㙢搸㥣挶愹つ攸㈹戹㐵㐲搳㑡㤸ㄲ捣㜸㡢㐴㤸㥤㘰㘴戶搴挸㉣㐳攷㌹ㅢ愱挰㡣㌷㐵戸㐵㜸㘳㐴㍡扣ぢ㈲ㅤ换改愸搶攸〸戳挵㙥㘶攷㜲㜹慢搰㠴㈳扣挷㐱戰昱㉦㑦摥晢㄰㈷扦㠷㉥㑦搰戶㉥攱㔴㘱㈶昷㉦㘸㕦〳㔳㠲ㄹ敦㕦〸戳〵㐶㘶昳㡤捣摡改㍣敢㄰ち捣㜸挷㠲㕢愴㠳敥昰ㄶ㠵㔸㜸㥢㠲㥢攲摤〷㘱㔶攱㘶㜶㌹㤷㜷〵㥡㜰愴㌳〰〴ㅢ㤹㜵搱㑥㝥挱㕣ㅥ捣㙤㙤攰㔴㘱搶ㄵ㑥㌹ㅡ㌷挲㤴㘰搶ㅤ㔶㘱㌶换挸散㘸㈳㌳摥㘲挰㉢挵扡ㄹ愱挰㡣户ㄳ戸㐵昶搷ㅤ摥㍦㄰㑢㡥搳㔱扣㌵㈰捣㘶戸㤹摤捡攵摤㠶㈶ㅣ改〹〰挱㐶㘶扣㙢㈰捥㝢㠸搸挴收㙥㑥ㄵ㘶扤攱ㄱ㘶㥢㘰㑡㌰攳㤵㝦㘱㌶捥挸㙣㡣㤱ㄹ慦晦㑢㥥〷㄰ち捣㜸慤㥦㕢㠴搷晢愵挳㡢晢搲改敦㜴ㄴ慦摢ぢ戳㈲㌷戳捤㕣摥ㄶ㌴攱〸㉦摤ㄳ㙣㘴挶㑢晡攲攴㔷挲攵㤹攲搶㘳㥣㉡捣攴戲㍣敤㕢㘱㑡㌰㍢〲㜸㘱㜶㤸㤱搹㄰㈳戳㘱㍡捦㔳〸〵㘶㐷㌲㈹戶〸㉦挶㑢㘷㠴敥昰敡㍢㌷挵㡢敡挲㙣㤰㥢搹㌳㕣摥戳㘸挲㤱㐲〰〸㌶㌲攳昵㜶㜱㍥㑡挴㘳㙣㕥攱㔴㘱㈶搷捣㘹摡〶㔳㠲ㄹ慦㤹ぢ戳㐳㡣捣づ㌶㌲ㅢ慦昳扣㠹㔰㘰㌶㠱㐹戱㐵㜸愵㕣㍡扣㉣㉥ㅤ㕥ㅡ攷愶㜸挵㕢㤸ㅤ攸㘶昶ㄶ㤷昷㌶㥡㜰愴ㄸ〰㠲㡤捣㜸㌱㕣㥣㑦ㄱ昱㌴㥢〶㑥㈵戳挸㜴敤摣㈱换挹㌸〶攳挳㍤搷㕥捤㕦攱散攵㝤㤴㜶㈱ㅥ㡤捤㝢挷㜸戴㝥㜴㤹晤㡤慦昴搴挳晥戳㔸扣扡换㉦㝣昲㥤搱〹慣㜷㈳づ昷搷慥㉢攸㡣搸つ㙦敢㘳㄰㙥㝢㉣攸攲晦昸挲㔸搲昶捤㜰㘷㌸挲晥㝦愶昳晦挸㠸戶戳昵㡣攳㔴昶挵㈳㌳摥㍢攵敡㙦㙦㌹㍣攷捡㍢㜷㍡晦㍦㘵摤攰㜶㌹ㄷ戵㕥㍢扣晤ㄳ昵㥦㡤ㄸ㔶㌶㕣㤵㘱㐶づ攲㔸敦戳昹㠰㡤ㅣ㔴ㅤ㐰㙢㍢扥㤲昶昱〶敢攷晢晦㥡㌳昹捣ㅤ㐷㍥戸昲㡥〵㑦慢昶㡥挳晢㜰摡㐸ㄴ㤱昰㐲㝤㠷散㉣㔵㠹〱㜷㤸摡ぢ㌳愸㤲㄰晢㥡挴ㄶ挲摣㌲㘲㔵㝡㐶㄰戱戲㥥㔳扥㜹㜸摡慣攱㜳㕡㍤摦昱愸敤挷づ㔷㜱捣㌰ㄱ㙢攳慣摦㐷慣戵攳昰㍥㜴㌶㔲㡦㐸㜸愵㔸㍦搸挴㤶㘱㈰挴挲㙥㘲㍦㤱搸㠹㜰戵㡣搸㜲㍤愳搹挴㑥挳っㄳ戱㡣㈰㘲改㡥挳晢㌰搹挸㑡㐴挲ぢ摦戱戴㠹㥤㡤㠱㄰㑢㜵ㄳ摢㐹㘲攷挲搵㌲㘲慢昴㡣㈰㘲㍦扦晡㜹㘱慦摡㘹挳㔷晦ㄸ㉡㔹㍢㘱晡㜰㜵〹㘶㤸㠸晤昱㑢挰愱昸扢攳昰㍥㈴㌶戲〶㤱昰挲㍦㜰㠸㔳愷㑤㥡㕡㠷㠱㄰晢ㄵ㌳ㄲ㠷㘲㉢㌸摢㕥づ㔷换㠸㕤愱㘷〴ㄱ昳㥤㘳ㅢ㌰挳㐴散㠷㈰㘲晦㜶ㅣ摥㠷扦㐶㌶㈲ㄲ㕥昸㑥愴㑤散㘶っ㠴搸㜷㙥㘲㙤㐹散㔶戸㕡㐶散㌶㍤㈳㠸㤸㙦㡦摤㡤ㄹ㈶㘲㕦〶ㄱ晢挲㜱㜸ㅦ敡ㅡ搹㠴㐸㜸愱っ挵㈶昶〰〶㐲散㌳㌷戱㝤㐸㙣㌳㕣㉤㈳戶㐵捦㘸㌶戱挷㌰挳㐴㙣㐷㄰戱てㅤ㠷昷㘱慤㤱慤㠸㠴ㄷㅥ挰㘶ㄳ㝢ち〳㈱昶㠱㥢㔸㌷ㄲ㝢〶慥㤶ㄱ㝢㔶捦㘸㌶戱㔷㌰挳㐴散㥤㈰㘲㙦㍢づ敦㐳㔸㈳摢㄰〹㉦㤴戶搸挴摥挴㐰㠸㙤㜷ㄳ㍢㠸挴摥㠲慢㘵挴摥搶㌳㠲㠸昹㍥敥ㅢ㌰挳㐴㙣㕢㄰戱㔷ㅤ㠷昷攱慡㤱ㅤ㠸㠴㔷㡡㜵愸㑤散㔳っ㠴搸换㙥㘲㝤㐸散㜳戸㕡㐶散ぢ㍤㈳㠸㤸敦挳攳㝢捣㌰ㄱ㝢㉥㠸搸戳㡥挳晢搰搴挸て㠸㠴ㄷ扥扡㘹ㄳ晢〵〳㈱昶戴㥢搸㘰ㄲ晢つ慥㤶ㄱ晢㕤捦〸㈲收晢昰㐸㐳〲ㄳ戱慤㐱挴ㅥ㜷ㅣ摥㠷愱㐶㌲㄰㐹㠸つ戳㠹㔹ㄸぢ戱㐷摤挴㠶㤳㔸ㄶ㕣㜸戵攰㔷慡搶㝡㐶㄰㌱摦ㅥ㙢㠷ㄹ㌹搴搹昳㉢搵㐳㐱挴戶㌸づ敦㐳㑥㈳ㅤ㄰㐹㠸ㄵ摡挴㍡㘲㉣挴ㅥ㜴ㄳㅢ㑤㘲㥤攱挲慢〵挴扡攸ㄹ㐱挴㝣攷搸晥㤸㤱㘳㈰戶㈹㠸搸㍤㡥挳晢昰搲㐸づ㈲〹戱㠹㌶戱㥥ㄸぢ戱扦扢㠹㑤㈶戱㕥㜰攱搵〲㘲扤昵㡣㘶ㄳ敢㡦ㄹ㌹〶㘲户〷ㄱ扢捤㜱㜸ㅦ㑡ㅡㄹ㠸㐸㐲㙣扡㑤㙣㈸挶㐲散ㄶ㌷戱㤹㈴㜶㌸㕣㜸戵㠰搸ㄱ㝡㐶戳㠹攵㘳㐶㡥㠱搸挶㈰㘲搷㍢づ敦挳㐶㈳㠵㠸㈴挴㡥戳㠹㡤挵㔸㠸㕤攷㈶㔶㐲㘲攳攱挲慢〵挴㈶攸ㄹ㐱挴㝣ㅦㅥ挵㤸㤱㘳㈰㜶㘵㄰戱㉢ㅣ㠷昷㈱愲㤱改㠸㈴挴愲㌶戱㘳㌰ㄶ㘲敢摤挴收㤱搸戱㜰攱搵〲㘲戳昵㡣㈰㘲扥㜳慣っ㌳㜲っ挴搶〴ㄱ㕢敤㌸扣て〷㡤㐴ㄱ㐹㠸㔵摢挴㉡㌱ㄶ㘲ㄷ扢㠹搵㤲搸㐲戸昰㙡〱戱㉡㍤㈳㠸㤸㙦㡦挵㌱㈳挷㐰散扣㈰㘲慢ㅣ㠷昷愱㥦㤱㝡㐴ㄲ㘲昵㌶戱㘵ㄸぢ戱㜳摣挴㤶㤰搸㠹㜰攱搵〲㘲换昵㡣㈰㘲扥㍤㜶ㅡ㘶攴ㄸ㠸慤っ㈲㜶扡攳昰㍥捣㌳戲ㄲ㤱㠴搸㐹㌶戱戳㌱ㄶ㘲㉢摣挴㑥㈱戱㜳攱挲慢〵挴㔶改ㄹ㐱挴㝣㝢散ㄲ捣挸㌱㄰㍢㈹㠸搸㜲挷攱㝤㐸㘷㘴つ㈲〹戱㤵㌶戱㜵ㄸぢ戱ㄳ摣挴捥㈴戱换攱挲慢〵挴慥搰㌳㠲㠸昹㝥㐰㙦挰㡣ㅣ〳戱晡㈰㘲㜵㡥挳晢昰捤挸㐶㐴ㄲ㘲攷搹挴㙥挶㔸㠸挵摣挴㉥㈰戱㕢攱挲慢〵挴㙥搳㌳㠲㠸昹昶搸摤㤸㤱㘳㈰㔶ㅤ㐴慣捡㜱㜸ㅦ慡ㄹ搹㠴㐸㐲㙣㡤㑤散〱㡣㠵搸〲㌷戱换㐸㙣㌳㕣㜸戵㠰搸ㄶ㍤㈳㠸㤸敦ㅣ㝢っ㌳㜲っ挴愲㐱挴捡ㅤ㠷昷㘱㤹㤱慤㠸㈴挴慥戴㠹㍤㠵戱㄰㥢敢㈶㜶㌵㠹㍤〳ㄷ㕥㉤㈰昶慣㥥搱㙣㘲慦㘰㐶㡥㠱搸㜱㐱挴㘶㍢づ敦㐳㌰㈳摢㄰㐹㠸㙤戴㠹扤㠹戱㄰㥢攵㈶㜶㈳㠹扤〵ㄷ㕥㉤㈰昶戶㥥ㄱ㐴捣㜷㈸㌶㘰㐶㡥㠱搸昴㈰㘲搳ㅣ㠷敦攱㤶㍢㄰愹愹㠷㕢扡晥㙤挸戶㐸㥡㔱挱㕡搶慣ち摢捣换戵㈸㠸慥慣慡㤲㕡攲搶㜸ㄶ㕤っ晦㍡攳〴㍣㜲ㄱ㑦愰㉢慥㜴晥挵慦戱㜸ㄴ㈳ㅦ敤愵㥦㜶㘶挹㠸㤳㐳ㄵ㤳㘳㜸晣㔹慢㡡戱㜱㍣㉡戳㍣ㄳ晦扡㕣㕤㕤㌴㔶昳扦昰愰㍡㔴㜷昳㥢扥搸散㐷搴ㄹぢ慢㔹㌱摤挸㌳〴㜷改愱晦搱挵㔴㍥挲敥㍦㝢㙡㘶攸㜶ㅣ㘲扡昰扦摣昵㔰挶㜴㌵ㄵ扢搸慥挲㌹㌵㘵愷慣㌹㈵ㄵ晦㍣〷昰愱扢搰昰㕦㑤㤳晢ㄷ㘸挲搶摦㘰㤱〲㝢㘹㔲㌲㜸㐵摣㑢㡥愵敥晣挲㘴㡡攷㥦㑥捣捡㈲㘳扤㈹㕥㤰收㔱ㄴ扡㍢㜰㘹ㄳ㡣㑢摢挴㌵㜰㘹扢㤶㜵㕦昲戲ㄴ慦㘷㜳㘹㝡㔳㍦攸㘴て〴㈶㉢㌲㈶摢散㑦昶㤰㈷ㄹ慦㌱㈷㈵攳㠵㕢㘱昶㡦挰㘴㈳㡣挹ㅥ昱㈷㝢捣㤳㡣搷㝤㤳㤲㘵〰㈰挹戶〶㈶㍢捣㤸散晦晣挹㥥昲㈴㙢㠵㜱㔲戲㌶㌰㐸戲㘷搰㌱ㅦ㑥〳㡣挹㥥㘳攴攴㝤昶〲㑤晣慥㠶㝤㈸愹戶ㄸ㈷㈵敢〰㠳㈴㝢〹ㅤ㜳戲㕣㘳戲㔷ㄸ㌹㌹搹㌶㥡㕣挹昶挱㌸㈹搹㝥㌰㐸戲搷搱㌱㈷㍢搸㤸散㑤㐶㑥㑥昶ㄶ㑤慥㘴摤㌰㑥㑡㤶〳㠳㈴㝢〷ㅤ㜳戲ㅥ挶㘴敦㌲㜲㜲戲昷㘹㜲㈵㍢〸攳愴㘴㠷挲㈰挹ㅡ搰㌱㈷敢㘲㑣戶㠳㤱㤳㤳㝤㑣㤳㉢㔹ㅦ㡣㤳㤲つ㠴㐱㤲㝤㡡㡥㌹搹摥挶㘴㥦㌳㜲㜲戲㉦㘹㜲㈵ㅢ㡣㜱㔲戲㘱㌰㐸戲慦搱㌱㈷㡢ㄸ㤳㝤换挸挹挹扥愷挹㤵㙣㌸挶㐹挹ち㘱㤰㘴㍦愰㘳㑥ㄶ㌶㈶晢㠹㤱㤳㤳晤㐲㤳㉢搹㘸㡣㤳㤲㑤㠴㐱㤲晤㠶㡥㌹㔹扡㌱搹ㅦ㡣㥣㥣㙣㈷㑤慥㘴㤳㌱㑥㑡㌶ㅤ〶㐹愶昰ㄴ㑢㜳戲㍦㝦㌶晤㡣㐸〳摥㤳㉣㠳㈶㔷戲㤹摥㘴挷改㘴慤〲㤳晤㙣㑣㘶昹㤳㘵㜹㤲㤵㜸㤳㐵㜵戲㌶㠱挹扥㌳㈶㙢敢㑦戶愷㈷搹㍣㙦戲㙡㥤慣㕤㘰戲㉦㡣挹㍡昸㤳敤攳㐹㔶敢㑤㔶慦㤳㜵っ㑣昶㤱㌱㔹㘷㝦戲晤㍣挹㤶㜸㤳㥤愴㤳㜵ぢ㑣昶㥥㌱㔹戶㍦搹晥㥥㘴愷㜸㤳慤搴挹㜲〲㤳㙤㌷㈶㍢挸㥦慣愷㈷搹㤹摥㘴攷改㘴扤〲㤳扤㙡㑣㜶愸㍦㔹ㅦ㑦戲ぢ扣挹搶攸㘴㝤〳㤳㍤㙦㑣搶摦㥦㙣愰㈷搹㘵摥㘴㔷敡㘴㠳〳㤳㍤㘹㑣㌶搴㥦散㜰㑦戲慢扤挹㌶敡㘴挳〲㤳㍤㙡㑣㌶摣㥦㙣愴㈷搹㡤㥥㘴ㄹ㜷挲搰散㕦㥢㔹挸搱づ㝦㘰昰㥦㝣挷㈳挸昹㈰敢㕥㔵昸昵户ㄹ捦つ捦挷㐲ㄴ㝦摦㘵っ慢㠰㈳㜴攴扤〹㔶㉥挳㉡愴昵㍥㡤㈹㜲㘳昸㡢愳㘰㐶搳晡㤰挶㡣㜱㘳昸晢㥥㘰挶搲捡㕦昵㈴搷㌸㌷收晦㌴㘶㍣慤晣つ㑤㌰ㄳ摣㤸攷㌴㘶㈲慤㉦㘸捣㈴㌷㠶扦ㄴ㐹慥挹戴㙥搳㤸㈹㙥っ㝦㤷ㄱ捣㔱戴昲搷ㄸ挹㌵搵㡤㜹㔷㘳㡡㘹攵㙦ㅦ㠲㤹收挶散搰㤸改戴㝥慣㌱㌳摣ㄸ晥挰㤷㕣㌳㘹晤㔲㘳㡥㜶㘳昸㜳㕡㌰挷搰捡ㅦ搱㤲㙢㤶ㅢ昳㤳挶ㅣ㑢㉢㝦戲ち㘶戶ㅢ昳㠷挶ㅣ㐷敢㑥㡤昹㡢ㅢ挳ㅦ㘶㤲慢㠴㔶晥ㅣ㤳㌸㜳摣ㄸ晥っㄲ㑣㈹慤晣昱㈳㤸戹㙥っ㝦㜴〸愶㡣㔶晥搴㄰㑣戹ㅢ挳㑦㝣挱㐴㘹攵㠷扤㘰㉡摣ㄸ㝥㔰ぢ㘶ㅥ慤晣㡣ㄶ捣㝣㌷㠶㥦慦㠲愹愴㤵ㅦ慤㠲㔹攰挶昰㘳㔱㌰ぢ㘹攵㈷愲㘰慡摣ㄸ㝥㥡〹愶㥡㔶㝥㤰〹愶挶㡤攱㠷㤰㘰㙡㘹攵攷㡦㘰ㄶ戹㌱晣散㄰捣昱戴昲㘳㐳㌰㌱㌷㠶愷扣㘰攲戴昲㙣ㄷ㑣㥤ㅢ㈳愷ㅥ捦扡㝡㔸昵ㄶ攱㈹㈸搷㔲ㄶ愳㠳晡ㄱ㌹昹㝣㈸㥥㠴㠲㕡㙡愳攴昴昳愱㜸ㅡち敡〴ㅢ㈵㈷愰て挵ㄳ㔱㔰换㙤㤴㥣㠲㍥ㄴ㑦㐵㐱㥤㙣愳攴㈴昴愱㜸㌲ち敡㔴ㅢ㈵愷愱て挵搳㔱㔰㉢㙣㤴㥣㠸㍥ㄴ㑦㐸㐱㥤㙥愳攴㔴昴愱㜸㑡ち敡っㅢ㈵㈷愳て挵㤳㔲㔰㘷搹㈸㌹ㅤ㝤㈸㥥㤶㠲㍡挷㐶挹〹改㐳昱挴ㄴ搴㉡ㅢ㈵愷愴て挵㔳㔳㔰攷摢㈸㌹㈹㝤㈸㥥㥣㠲扡搰㐶挹㘹改㐳昱昴ㄴ搴挵㌶㑡㑥㑣ㅦ㡡㈷愸愰㔶摢㈸㌹㌵㝤㈸㥥愲㠲扡搴㐶挹挹改㐳昱㈴ㄵ搴㕡ㅢ㈵愷愷て挵搳㔴㔰敢㙤㤴㥣愰㍥ㄴ㑦㔴㐱㕤㘱愳攴ㄴ昵愱㜸慡ち敡㉡ㅢ㈵㈷愹て挵㤳㔵㔰搷搸㈸㌹㑤㝤㈸㥥慥㠲扡捥㐶挹㠹敡㐳昱㠴ㄵ搴昵㌶㑡㑥㔵ㅦ㡡愷慣愰㙥㄰㔴㐴㥦慣㡡攷愷㕣攴㍣〶㍦昴㔹搸㌵ち㜳㌳昱昸㜵㥥㤲攲㌸摡攳攰㔹㈸㡥㤹ㅥ〷㑦㍣㜱捣昰㌸㜸慥㠹㘳扡挷挱搳㑢ㅣ搳㍣づ㥥㔱攲㈸昶㌸㜸ㄲ㠹㘳慡挷挱昳㐶ㅣ㐷㜹ㅣ㍣㔵挴㌱挵攳攰搹㈱㡥挹ㅥ〷㑦〸㜱㑣昲㌸㜸づ㠸㘳愲挷挱挳㕥ㅣㄳ㍣づㅥ改攲ㄸ敦㜱昰攰ㄶ挷㌸㡦㠳挷戳㌸挶㝡ㅣ㍣㠴挵㌱挶攳攰㔱㉢㡥搱ㅥ〷て㔴㜱ㄴ㜹ㅣ㍣㌶挵㔱攸㜱昰㜰ㄴ㐷㠱挷挱㈳㔰ㅣ昹ㅥ〷て㍡㜱㡣昲㌸㜸㥣㠹㘳㘴戲㈳敢晦〱ㅣ晣㤰㈵</t>
  </si>
  <si>
    <t>㜸〱捤㝤〷㝣ㄵ㔵摡㝥㑥捡㈵㜳㐳戹㑡㔱㄰㤰愰㔱㥡㤱㕥㔴㙡㐲㐲㙦愱搸㌰㕣㤲ㅢ〸愴㐰ち㐵㘵㤵㑦搱戵㘰挵㠲㡡愸㈰愸㥦㔸㔶㐴㐵㉣㙢㕤ㄱ散つ换慡ㅢ扢慣㘵敤㠵昵晦㍣敦捣戹捣㥤㌹㤳戲ㅦ晦摦㙦挷㥢攳㌹敦晢㥣昷㍤捦㌳㌳㌷㌷㌳敦ㅤ㤲㔴㔲㔲搲ㅦ搸昸㝦㙥愹散㜴㉣㔸㕥㕤ㄳ㉢捦捥愹㉣㉢㡢ㄵ搵㤴㔶㔶㔴㘷㡦慣慡㡡㉥㥦㔰㕡㕤㤳〲㐰愸戰ㄴ晥敡戴挲敡搲搳㘳改㠵㑢㘲㔵搵〰愵㈵㈵愵愷㕢挹昰户㜷㝥㈲㝡㘰㜱㤶㤵捡〶愸㈴㉢挴愶ㄹ㥢㜴㌶ㄶ㥢㌰㥢っ㌶捤搹戴㘰搳㤲㑤㉢㌶ㄱ㌶〷戱㌹㤸㑤㙢㌶㙤搸戴㘵搳㡥捤㈱㙣づ㘵挳晣㔶〷㌶㠷愱㘹摥ㄱ捤昴㥣㔱㤳攷㉥〰㥢㠲㥡捡慡㔸慦㉥㌳敤㌵て敤搳㈷扢㑦㜶扦㐱扤〷㘷昷敥搵㈵愷戶慣愶戶㉡㌶戴㈲㔶㕢㔳ㄵ㉤敢搵㘵㑡敤摣戲搲愲昱戱攵搳㉢ㄷ挶㉡㠶挶收昶敥㌷㌷摡㝦㜰㥦晥〳〶㤴っㄹ㌲戸㜹㈷㐴㥥㤴㌳㙡㑡㔵慣愴晡㐰挵散捣㤸㤳㜳㐶㘵㑦㡡搵ㅣ愸㤸㠷㈳㈶㐲收㔶㤶㐷㑢㉢づ㔰搰㌴敥搳〱戹戱愲㔲敥晣㔸慣慡戴㘲㕥㌶㤶㥤㈰㌴㐶㠳戲㐷㔶㔷搷㤶㉦攲㜱㤴ㄳ㉢㉢㥢ㄶ㉢㤱㥤㕥㥥㕢㕤㌳㈵㕡㔵㕥摤扣㥣晡挵慡㘲ㄵ㐵戱敡㤶攵愳㤷ㄵ挵捡ㅣ㘰㜵㝡昹捣㘸搵愴㘸㜹㉣㤵㥤㔶攵昶㍥ㅣ㕢ㅣ慢愸㈹慤㔹摥愲㝣㐶㜵㙣㕡戴㘲㕥㡣㤰戴昲晣摡搲㘲㤵㥡㡡㔷㔲捡搱愶㤵挹㡥挲㝡捡㜳收㐷慢㙡㘴挴㕤搸挷㠴㜵ㅤ㉥挲㈲㘱㕤㍣愴扡㜸㘶㜱㥦ㄵ㤴㤶㡦㡦㔵㔵挴捡㤸㠴㝢戲愷〷㈴〲搹晢㈱慥㤴愶挳扤愴㌲㥣㤳㡦㕣㤸㈵搴〵㑤昶愴捡慡㜲ㅣ㤰ㄳ㘳搱㡡愱扤戳㝢昷ㅥ搰愷捦愰㐱〳〷づ散搳㝦㘰晦㐱㝤㠶っ散搳慢愰愶㌸㌷戶㐴㥣晤慤㑣捣戱扡㜲昶ㄱ㘸㔲挶っ攸㘳ㅤ㐹㔳ㄶㅡ㤵晡㌶㑥㜸㜷ㅡ㥥㜴挹㠵搱攴挲戹挹㠵㐵挹㠵挵挹㠵戱攴挲㤲攴挲㜹挹㠵昳㤳ぢ㑢㤳ぢㄷ㈴ㄷ㉥〴㐶㙦改捤㥡㈵㍢摢㙢㈹晤㝡㥣戹㘷㘰晥晤ㄹ㑦㍥㜶捦扢搱愱㡡攷戸扣㐵ㅣ㡤捥㐸昷戲㡦攱扡㝢てㅣ㌴愰昷㤰扥〳〷て敡㍢愸敦挰㈱〳晡昵搵ぢㅦ㤸㥤攸改㍢㘴昴㌱扤〷㔸摤㄰挶敡㡥㈶搴㠳㤱㈷昴敦㙦昵愴愹ㄷㅡ愵㕥〵ㄳ戲戹㙥挵㡤敡㤴㕥摦㡦㝥㜴㐸㔶敦つ㐷㍦㜷愳攲扢㡣㉣㈳ㅢㅤ㡦㝡㝤㠷昴ㅤ愰戳㘲㑤ㄸ昶ㅦ攲摡〶㕢挷㌲㐱㙦㌴愱㍥っ㤳㌷愰㥦搵㤷愶㝥㘸㤴摡攵攴捣慥㘸㜷扥ち扦㍣攱戲ㄷ㜲㕦晣摢㈹㡢㌷㈹扥愹㐹捥〱攸㜸㜲㌶戸挷〶㌲挱㈰㌴愱挱っ㌳ㅥ㝢㙣〸㑤挷愱㔱敡㘹㈷攷晤慦㕥晢攸捦㔷㥤㌸㙥㐳㙥挶㠸戶㤵愹㙦㉡扥㠷㑡捥ㄳ搰㘹㙡捥愱㑣㌰っ㑤㘸㌸挳攴㈲攷〸㥡㐶愲㔱敡㔱㈷㘷㠷て㠶敥㈸㕦摡㍢晦晡捤㑦㙣㘹㍦㝥晥㌶挵戳㔷㜲收愰攳挹搹愰戶戹㑣㌰ㅡ㑤㈸㡦㘱㜲愰㙤㍥㑤㘳搰㈸昵㠰㤳昳摣㘳搷㜵晥㝡昲て戹㡦㥣㝤㐸㠷扢ㅦ㑢晥㔸昱㌷㠴攴ㅣ㠷捥〱㌸慣挶㌳攷〴㌴愱㠹㡣㍣ㅡ㠷搵㈴㥡㈶愳㔱敡ㅥ㘷ㄹ搱昴昱ㅤ扥㕢㜳㜹敥愵晢㉥搸摢昹㥥摦㍥㔰晣ㅤ㈵换㤸㡡捥〱㔸挶㌴收㉣㐰ㄳ㥡捥挸㘳戱㡣ㄹ㌴捤㐴愳搴敤捥㌲戶摦㌵㜲搶㥢㙢慥ㅣ晤挰ㄱ㘷㍤戹㘶敢〳搷慡っ㠲昱ㄳ㍡ㄱ捤〱㔸挶㐹〸㘳㥤捣㠰愷愰㐹挹挳㌲㑥愵㘹㌶ㅡ愵㙥㜱㤶㜱摦㡥搵㕦㘴敦晡晢攴つ㤷㥤㜱搷攲㍢㡢晦慥昸㝢㕡㤶㔱㠸㡥攷㐰㘸昰㠰㥦㠳㌹㔶ㄴ㑤㘸㉥㥡㤴㜱㌸昸㡡㘸㉡㐶愳搴昵㑥捥㝤㤳昷㝣搹攲收敤㘳慦昹㘳昳〹慦㡦㉥散慦昸戱㐰㜲㤶愰搳搴㥣昳㤸㘰㍥㥡㔰㈹挳攴㈱攷〲㥡ㄶ愲㔱㙡㡤㤳㜳㘶㥢㔳て晡攲搱昶㜹㍢㈶㕦晡捡ㄳ挹敢慦㔷晣ㄴ㈲㌹换搱昱攴㙣昰㠰慦㘰㠲㑡㌴愱㐵っ㌳ㅡ〷晣㘲㥡慡搰㈸戵摡挹㜹昹㝤㘷㍤㜹昲慢ㅦ㡣摦扣㝤昱慥ㅦ㝥敥戶㑡昱㐳㡦攴慣㐱攷〰散攲㕡收㕣㠲㈶戴㤴㤱㜳戱㡢㤷搱戴ㅣ㡤㔲攷㌹换昸扡攸㡤昰㉦慤㤷㑦扡㜵敦慥㜹㔷㍥㜴挸ㅥ挵㡦㕤戲㡣㌳搰昱㔰㙦㜰ㄷ㥦挹〴㉢搰㠴晥挴㌰㌹㤰晢㉣㥡捥㐶愳搴㔹㑥捥挹㉦摤㜱捣捡户敦ㅥ㝤搳㌷㜳ㄶ㝦昰收㔳㐷㉢㝥捡㤳㥣晦㠳㡥㈷㘷㠳㜲㥦㠳㌹搶戹㘸㐲慢ㄸ㈶ㄷ㜲㥦㐷搳昹㘸㤴㕡收攴㍣昸愶捥㥤晥㝣挳㠶㤱㌷㥥搶㜶晤慥慦摥敦愹昸愱㔲㜲㕥㠰㡥㈷㘷㠳㍣㉦㘴㠲㡢搰㠴㉥㘶㤸㝣昰㕣㑤搳㈵㘸㤴㕡散攴慣散㜱搹愸ㅦ㌶㐶㈷摥㤸戲敦慡〷搷愶摥慥昸ㄹ㔶㜲㕥㠶捥〱搸挵㤷㌳攷ㄵ㘸㐲㔷㌲昲㜸散攲㌵㌴㕤㠵㐶愹〵捥㌲捥敢㍣㈴敦戶㍤捦收㙣㔸晢㔹慢㡦㕦敦晢㤵攲愷㘸㔹挶㌵攸㌴㤵晡戵㑣戰ㄶ㑤攸㍡㠶ㄹぢ敡搷搳㜴〳ㅡ愵㡡㥣㥣ㄷ扣昳搵ㄵ挷㙥捣ㅥ扢㘶㑢捡搴㘶㥢㙢愷慢戶〴攳㈷㜴㈳ㅡ㑦捥〶㜷昱㝡捣戱㙥攲散㥢搱攰挳㑤㍦敢ㄶ㥡㌶愰㔱敡㔴㈷攷昸摣挷捥㌸晡摢慢挶慣㍣昸搳㜶搶ㄱ敦㤴㈹晥㡤㈰㌹㙦㐵愷愹㌹㌷㌱挱㘶㌴愱摢ㄸ㈶ㅦ㌹㙦愷改づ㌴㑡捤㜰㜲捥敦㌵㜶攳㥡愲㔵昹て晦摥敤扢㌵慦㔷户㔳晣㤳㐴㜲摥㠹捥搰〶㍦つ改㑦㈵摥捦㐲昲㐹㘸ぢ昳摤㠵㈶㜴㌷愳收㘰昷摥㐳搳扤㘸㤴㥡攴㉣攱戴〹㡦㍤㜸昵㥣㌳挶摣㤰㜲挲慥捦㤶㤶づ㔳㠷ㄲ㡣㥦搰㝤㘸㍣戴ㅢ㍣戲户㘲㡥㜵㍦㘷㙦㐳㠳㌷慦㍥搶〳㌴㍤㠸㐶愹㝣㈷攷愲㜵㠷㉥㕦㜱㑢捥攴敢搶戴攸扥㝢挱攷㉦慢昶〴攳㈷戴ㅤ捤〱㌸戲ㅦ㐶ㄸ㙢〷〳㍥㠲㈶㘵ㅣ愸㍦㑡搳㘳㘸㤴ㅡ攱㉣㈳昵昲搲捦㍥㝤昴㡥㠹㥢慦㍤敤搸愴㍤愵㕤㔵〷㠲昱ㄳ晡㉢㥡〳戰㡣㈷㄰挶㝡㤲〱㥦㐲㤳㌲〶换㜸㥡愶㘷搰㈸㌵挴㔹挶ㄵ㘷㍥㍣攰搰摢㌷攴㍥扣㜲捤つㄹ㘹戱搶敡㌰㠲昱ㄳ晡ㅢ㥡〳戰㡣攷㄰挶摡挹㠰捦愳㐹挹挷㌲㜶搱戴ㅢ㡤㔲㝤㥤㘵㍣戰攲昸愹㐳摥㥡㤶㝦晥㝤㡦㕦㌵攰敢㕦㌲㥡扦〸昷㔴攷㡦㡢摣慡攸㔲晣戹戶晦㉦挱扥搹昸㈴摣㤸㍦㠱昱ㄷ㜰挹㠰㤲㐱㈵㝤晡ㄴて攸ㅤ敤ㄷ㑤换㐴搸挶晥慤挵摦㈶捤㑢㘶㤵㔶ㄴ㔷㉥㤵㍦扥㍡㡥㡡㔶挷昶晦㉤搶搳昱㡤慡慣慤㈸慥㍥捣散㉣愸㠹搶挴㍡㜸㝤晢㠳昸愶ㄵ攰㑦搳㔸戵攴敢散㥤㌶㌳㕡㔶ㅢㅢ戹慣搴㜶㜷昲戸昱㠷㘹攵摣㘰㙦㕥㔵㙣㜱摣敢㕢搱㐸㕣㌹㔹㈲戱㝤㉣㙤㤷扤慥㉥㌹昳㉢慢㘳ㄵ戲扣㥥攵㔳㑡㡢ㄶ挶慡ち㘲扣敥ㄲ㉢ㄶ慡㙤改㜲晥㍡敥㌹戹〲㐴昱昷㙥㜱㔷户戵㘴昴戲㥡㔸㐵㜱慣ㄸ敢㕤ㄴ慢慡㔹㍥㍤㍡户㉣搶㉥〱㘲攷㠴愳㝤㠲㌹慦戲愸戶㍡愷戲愲愶慡戲㉣搱㌳戲㜸㐹ㄴ㝦㤱ㄷ㑦慣㉣㡥攱て敡㔴㙥㐹㉡㈹㈵㐵愹愴ㅥ愶扦㙡ㄹ户㍡㕢㜶㠴㙢ㄷ㜷挲㍥㍦㌴昱戰换㥥〶㜶㘰㔱ㄶ攳㌱㤹㝣㘴〳挱㈴㉥挳㜴て〶扡㌸昱㈲ㄵ搱摤㠲搱戲挶昸㥥晢晦ぢ㑥㑥㙥敤戰ㅦ扤〴㔷㉤挶㐴㉢㡡换㘲㔵昵㕥㘲㔳㕣㤱昵ㄲ㥡戴㘳㜱㌶〷慡㤷ち㠴㕡愶㤶愷㉤㉤㉤慥㤹ㅦ㥡ㅦ㉢㥤㌷㥦ㅦㄷ㜱ㄹ㉥㍤㥤搲晡㌶敢ㄵ㤸慣㔷搹扣㠶㈶ㅣ㑥ち扤㑥㔰㈸㙣扤㘱㡦搳扡攲晦㑤扦ㅥ㤲㡣㔹㤶㕣㝦挱挵戲敡戴昲扣捡慡敡㤴ㄴㄳ换㌱搱敡昹㌵㍣㍣敢㜷㌲摥㥢㙣摥㐲㤳㜶㈴㥡〶㉦户戴〲㈸㤵㔷㤵㕡㤴攷挶㑡愲戸㤶㈷㘷户㡡愶㤵摢㤷㠷㜲㘳搵㐵ㄶ慦㈳㡤挵戹戲㉣㠴ㅥ㑥晥收攵㍣晡㘳换㙡㜲愳㌵搱㘶攵戸㈲㠵扤㘴〱搴㔳㘶搹㍤捥㙣㈱㌶㍤㍢散㡣㄰㈱㈲㕤㔷㤴っ㌱搸㤱㜰攲攰㝣㐹㑡㜱摡晡㐹㘰敤㥤㐱㈲攴㍤搰ㄳ慦㉣攱㠲㔷㜱㝥慣㘲晡昲㐵戱㙡挲搳㐳昵㑡改㍤扤ㄸ㙣㜲搱摣ㄹ㌵愵㘵搵搹㔸㘹㝥㔵㘵敤愲〳ㄹ㠷戱慣㍤㘸昴㤶㜶ㄴ㡥攲挶㜳㠲㕣㐹捤㤶㜰摦ㄴㄶ㈶愵㌳ㅡ㉤搶ㄱ㙣㜸戴㈲搸ㅦ昸㥦㙣搶㝢昸㕦戸㍥㕦㕡ㄶ㄰㑤戹ち㤷〶㝣昳㜲㈸㌴扤㉡㈶搷ㄵ搳㘵〰戵㕢㤴捦慡慣㕡㌸户戲㜲㈱㡦愷㤶㌲慡㥥ㅦ㡢搵昰㕡㕤㠶㜳㙤㔲慥㐱㉡㤵㤲㤲㜰㠵捤㜵㔱敦㜰挴て㝤㠸愶挵挸戲戲㉥㍡㘲㜵攸ㅦ㌰愵攰慡㘱愸づ㥤挳㐶搵㔶捦挷㘵挴戲挲㈹㔳㜲ち㈷收ㄴ㡥㕣㔴㔵㕡㌶㌰㝢㔹㔹昵㌲搵ㄱ〲昰慡搷摤㝤敦戸晤攵搵㙤㈶㙦敤㝥搰㤱敢㌲慥㥥愰づ㜳ㅣ扥慢㜲摤㄰㌲ㄳ㍦搶㈷㘸㔴㝢挰昸挶㠲㝥攲㘶㝤㠶戱昵㌹㥢㉦搰攰敤㐱〴挷扢挳㕥っ㐳晦㘴㘳扦戵㠷㤳㔴㜷㡣昸㘶㘱㝤挵收㙢㌴慡㈷ㅡ㥥慡搶㌷㘸昴愶㕡㈱ㄵ㡦〰搹㡢㍤㘰昶敦挵敦㘱つ㕢昵昸㔴㉦㈰戸㈷㉤㉡㘷㔱㉢㡢㍡愹㌴〴㌶㙡㤱敡㌸㝣㤷〶㡦挵㌴搱㘲ㅦ攷㈷〳㘶搶㠲昲㔸㍣昴㉣㥥挰㉥㉤㔲散愱敡つ㠰〸挰㥢㈶㔶ㅡㅡ搵ㄷ㈶ㄱ㈰㠴㤱摥搴㉦晦㜶〹搰〷㘶扦〰㘱挶戴敡昱愹㝥㤸㘷ㄲ攰㙢〴㌷ち昰㤵攳昰㕤愷ㅣ㠸㐸㤹㕣㐵㙢㉥㜹㉦㘰㘶〱摡挲㙤戵㘳㜳〸ㅡ㤷〰敤敤愱ㅡ㠴㈰㈲㐰〷㠲づ㐳愳㠶挰㈴〲㜴挴㐸㙦慡捥㉤挰㘰㤸晤〲㜴㘱㑣慢ㅥ㥦㍡づ昳㑣〲散〹ㄲ攰㉤挷攱扢㘸㍡ㄴ㤱㌲戹㡡敥㕣昲ㅢ㠱〲昴㠴摢敡挵收ㄸ㌴㉥〱㡥戵㠷㙡ㄸ㠲㠸〰扤〹敡㠳㐶㡤㠰㐹〴攸㡢㤱摥搴㙥户〰挳㘱昶ぢ㌰㤰㌱慤㝡㝣㙡㈴收㤹〴㜸㌲㐸㠰㈷ㅣ㠷敦ち㙥㉥㈲㘵㜲ㄵ挳㤱㔴㍤ㅥ㈸挰㐸戸慤㔱㙣㜲搰戸〴ㄸ㙤て搵㘸〴ㄱ〱昲〸捡㐷愳㜸㌵㔷〴ㄸ㠳㤱摥搴〳㙥〱昲㘰昶ぢ㌰㠱㌱慤㝡㝣㙡っ收㤹〴搸ㄲ㈴挰㥤㡥挳㜷㌹㜹㍣㈲㘵㜲ㄵ㌳戸攴㍢〲〵㤸〵户㜵㈲㥢㤳搰戸〴㌸挵ㅥ慡〹〸㈲〲㥣㑡搰㙣㌴㙡ㄲ㑣㈲挰㘹ㄸ改㑤摤散ㄶ㘰㈲捣㝥〱收㌲愶㔵㡦㑦㑤挶㍣㤳〰搷〴〹㜰戵攳昰㕤挸㥥㠶㐸㤹㕣挵㐲㉥㜹㑤愰〰攵㜰㕢ㄵ㙣㉡搱戸〴㔸㙣て㔵〱㠲㠸〰㔵〴㔵愳㔱㌳㘰ㄲ〱㙡㌰搲㥢扡挸㉤挰㜴㤸晤〲㉣㘳㑣慢ㅥ㥦㥡㠹㜹㈶〱㔶〶〹㜰戶攳昰㕤㐲㍦〹㤱㌲戹㡡㤵㕣昲㥦〲〵㌸〷㙥敢㕣㌶慢搰戸〴㌸摦ㅥ慡㤳ㄱ㐴〴昸㌳㐱ㄷ愰㔱扣㜶㉥〲㕣㠸㤱摥㔴慤㕢㠰㔳㘰昶ぢ㜰〹㘳㕡昵昸搴㙣捣㌳〹戰㌰㐸㠰〵㡥挳㜷昱㝥づ㈲㘵㜲ㄵ搷㜰挹昳〳〵㔸ぢ户㜵ㅤ㥢敢搱戸〴㔸㘷て㔵ㄴ㐱㐴㠰ㅢ〹㕡㡦㐶ㄵ挱㈴〲摣㠴㤱摥㔴愱㕢㠰戹㌰晢〵搸〸㝣搸慡挷愷㡡㌱捦㈴挰㡣㈰〱愶㍢づ摦㥤〴摥っ挸攴㉡戶㜰挹搳〲〵戸ㅢ㙥敢ㅥ㌶昷愲㜱〹㜰㥦㍤㔴昳ㄱ㐴〴搸㑡搰晤㘸搴〲㤸㐴㠰㙤ㄸ改㑤㡤㜵ぢ㔰ち戳㕦㠰敤㡣㘹搵攳㔳ぢ㌱捦㈴挰昰㈰〱㠶㌹づ摦㙤㡤ち㐴捡攴㉡㥥攴㤲㑦〸ㄴ攰㘹戸慤㘷搸㍣㡢挶㈵挰㜳昶㔰㔵㈲㠸〸戰㤳愰攷搱愸挵㌰㠹〰扢㌰搲㥢敡攷ㄶ㘰ㄱ捣㝥〱㕥㘲㑣慢ㅥ㥦慡挲㍣㤳〰摤㠳〴攸收㌸㝣昷㔸㙡ㄱ㈹㤳慢搸挳㈵ㅦㄵ㈸挰㍢㜰㕢敦戲㜹て㡤㑢㠰昷敤愱㕡㠲㈰㈲挰〷〴㝤㠸㐶㉤㠳㐹〴昸〷㐶㝡㔳㥤摣〲㉣㠵搹㉦挰㈷㡣㘹搵攳㔳换㌱捦㈴㐰敢㈰〱づ㜶ㅣ扥扢㍢扣㐱㤳挹㔵㝣捤㈵㐷〲〵昸ㄶ㙥敢㕦㙣扥㐳攳ㄲ攰〷㝢愸㔶㈰㠸〸昰㈳㐱㍦愱㔱㘷挱㈴〲晣㡣㤱摥㔴㌳户〰㝦㠲搹㉦挰敦㡣㘹搵攳㔳㘷㘳㥥㐹㠰㝤晢〲㍥ち晦敥㌸㝣户㥡捥㐱愴㑣慥㈲㉤ㄹ㑢晥ㄵ㌰昳㐷攱㘶㜰㕢改㙣㔸摦攴ㄲ㈰挳ㅥ慡㜳ㄱ愴㉢〳㌵㈷愸〵ㅡ㜵ㅥ㠶㈲㐰㑢㡣昴愶扥㐵㡥昸ㅦ㐳慢㘰昶ぢ㜰㌰昰㘱慢ㅥ㥦攲捤㉣㤳〰㥦〶〹昰㠹攳昰摤昷扡㄰㤱㐴㠰挳戸攴㡦〲〵攸〴户搵㤹捤攱㕣摤晥㍦っ㌳敤愱扡〸㠱扡㤲㑥㔷㠲㡥㐰愳㔶㘳㈸〲ㅣ㠹㤱摥搴㍢㙥〱㉥㠶搹㉦㐰㌷攰挳㔶㍤㍥㜵〹收㤹〴㜸㌹㐸㠰㤷ㅣ㠷敦㈶摣攵㠸㈴〲昴攱㤲㕦〸ㄴ愰ㅦ摣㔶㝦㌶〳戸扡晤〲っ戲㠷敡ち〴敡㑡㍡㠳〹ㅡ㠲㐶慤挱㔰〴㌸づ㈳扤愹愷摤〲㕣〹戳㕦㠰㘱挰㠷慤㝡㝣敡㉡捣㌳〹昰㜰㤰〰摢ㅤ㠷敦昶摦戵㠸㈴〲攴㜳挹て〶ち㌰ㄶ㙥㙢ㅣ㥢昱㕣摤㝥〱㈶摡㐳戵ㄶ㠱扡㤲捥㈴㠲㈶愳㔱搷㘳㈸〲㑣挱㐸㙦敡㙥户〰搷挱散ㄷ㘰㍡昰㘱慢ㅥ㥦攲つ㐶㤳〰户〶〹戰搱㜱昸敥㐵慥㐷㈴ㄱ㘰㌶㤷㝣㑢愰〰㠵㜰㕢㜳搸㐴戹扡晤〲ㄴ搹㐳㜵ㄳ〲㜵挵㡦㔵㑣㔰っ㡤扡〵㐳ㄱ愰〴㈳扤愹戵㙥〱㙥㠶搹㉦挰〲攰挳㔶㍤㍥戵〱昳㑣〲㕣ㅡ㈴挰㈵㡥挳㜷㘳㜴ㄳ㈲㠹〰搵㕣昲挵㠱〲搴挲㙤㉤㘱戳㤴慢摢㉦挰㜲㝢愸㜸㝦戴㉢改㥣㑥搰ㄹ㘸搴敤ㄸ㡡〰㘷㘲愴㌷㜵㡥㕢㠰摢㘰昶ぢ㜰㌶昰㘱慢ㅥ㥦扡〳昳㑣〲㉣てㄲ㘰㤹攳昰摤愵摤㠲㐸㈲挰〵㕣昲㤲㐰〱㉥㠲摢扡㤸捤㙡慥㙥扦〰㤷摡㐳㜵ㄷ〲㜵㈵㥤换〸扡ㅣ㡤扡〷㐳ㄱ攰ち㡣昴愶捡摤〲摣つ戳㕦㠰慢㠱て㕢昵昸搴扤㤸㘷ㄲ愰㈸㐸㠰戹㡥挳㜷㡦㜸㉢㈲㠹〰敢戹攴㌹㠱〲摣っ户㜵ぢ㥢つ㕣摤㝥〱㙥戵㠷敡㝥〴敡㑡㍡㥢〸摡㡣㐶㍤㠰愱〸㜰ㅢ㐶㝡㔳戳摣〲㙣㠳搹㉦挰㥤挰㠷慤㝡㝣敡㐱捣㌳〹㌰㌱㐸㠰〹㡥挳㜷挳晡㘱㐴ㄲ〱敥攷㤲挷〵ち昰〰摣搶㠳㙣ㅥ攲敡昶ぢ昰戰㍤㔴扣㐹摤㤵㜴㜶㄰昴〸ㅡ昵㈸㠶㈲挰愳ㄸ改㑤㡤㜴ぢ昰〸捣㝥〱㥥〰㍥㙣搵攳㔳㡦㘱㥥㐹㠰㐱㐱〲っ㜴ㅣ扥㕢攵㑦㈰㤲〸昰㍣㤷摣㍦㔰㠰摤㜰㕢㉦戰㜹ㄱ㡤㑢㠰㤷敤愱㝡ㄲ㠱扡㤲捥㉢〴扤㡡㐶㍤㡤愱〸昰ㅡ㐶㝡㔳㍤摤〲㍣〵戳㕦㠰户㠰て㕢昵昸搴㌳㤸㘷ㄲ㈰㌳㐸㠰㉥㡥挳㜷㤳晥㌹㐴ㄲ〱㍥攴㤲㍢〷ち㔰〷户昵ㄱ㥢㡦戹扡晤㐷挰愷昶㔰敤㐴愰慥愴昳ㄹ㐱㥦愳㔱扢㌰ㄴ〱扥挰㐸㙦慡慤㕢㠰攷㘱昶ぢ昰ㄵ昰㘱慢ㅥ㥦摡㡤㜹㈶〱㌲㠲〴〸㍢づ㙦㜹㐰摡㑢㠸搴㠴摢扡ㄹ㕣㜰挹捣搲搸㔲摥㠷㙡㔹㠲㐲散㥣摡敡㥡㑡戹㘹搶愲㈴户㜲㔲㘵㑤㙥㘹昵愲戲攸昲搶㈵㑥㘷搶晣㔸〵㙥㘹㔷攱捥戶挷㔶戹㘸㔱慣搸㉡㈹愸慣慤㉡㡡㡤捤晤㙦戸攵つ㝥搸㜵㜲户㍢㔹㘱晢捦敥攲㈲㠴挲㔱㠲㉤㈹敤ㄵ〴昴摥㡣㤳㜲㜰搷㡤㜳改㐶〰㙣戵㕦搱改愵㌵㘵戱㡣ㄲ戹㘹㉤晤昴ㄲ愸㠸㍡㠱攲㘶㈵搳攷攳㈶㔵㙥㡢㤲晣慡搲攲戲搲㡡ㄸ㜷㐶ㅢㅢ㍡㈱㌶て㌵〱㔳㉡慢㑢㔹㜹摦愲㘴㝡㔵戴愲㝡ㄱ㙦㙦ㄶ㉤㍦㌸㘱㈴昷㐱搳㑡㐶㤵㔶㔴㈳㡤散㐵昶㕢㤵ㄴ捣慦㕣㡡㉦㠱搴㤶㔷攴㐷ㄷ㔵晦㔷散ㄵ挵摤㈲㥢散ㅡ㤵慣㤲㤳㔵㝡㜲晡㝦扡㝦㐲㍦攱ㅣ㙢㙤㔷㘶㜵挱㜱㕡㔳㔵㍡户㤶㠲㐹㡥扥㘸㔳搹挸㍥㑣㑡㝢ㄵ㍤敦㡤㑣搷㉥昴㔴㈱㜰慤〹㕦㙥㌰摥㄰㡦㝦戳愶ㄳ攰搶捦㔸㑥昳㕦搰㡣换㥦㌱㜶㝦㝤捥晦改㙢㉡㘹慦㈱㜲愳换㈱摡〲摣搲㍥㠴㔸㈲挱㈳ち㘷㈶㡥〴㡥扣㠷㘵戸㐴㌰㍣㐲㕢敥敦收攱㡥㝡昳㤲〹搱戹戱㌲ㄴ〲㤴㐷㙢㕡摡〳㔶㘴攰㙢っ搵㡥㉦愷戲扣㍣捡㐳㡥㕦挶㈸㈸㡡㤶挵搲㑢㐶搶搶㔴㑥㉣慤戰㑡搰挸㜱改㤸愲换㘰㡡㉥戳㙦搹㤷㑣㘳㠱㤰昴ㄹ慢㜲㕥戴慡戴㘶㝥㜹㘹㔱㍡〷㉣攲昹慦㌸㔶㜱昲愷㐲㑣扤改昷ㄲ㙦つ㠰㝤㈷ㅥ扢㍢ㅢ昷㔶㈹ㅤ㜷㍦㡥攸㘴ㄵ挲㝦敡㍦慣ㅦ挱ㅢ㡦晣㐲戱㝥㐳㌴㕥摥㠰挱㌹㜹扥㤱㕢戱戰㝣㜳ㄶ㉣昲收愴摥㈰〰㍦搶敦㠰戲挳㥦搴㌷搱搴㕢㕣搰っ㠰昰㠴捡㘸㜱㕥戴〸㕦慣㙡收㝣慤㉡ㅤ扢㤶㙦㌵㔵ㄱ㤶㝢攴愰㠲〸㤵㐹㑢㑡㡢㘳㔵改㌴ㄴ攰㙢㘳愹㉣ㄴ〹搹晢㄰㌷扥㔳㤲搲搲㌲搲㑤戹挶敡㔸㐷㍡㌷搱摤㕦㑢ㅢ敢㡢扦㜷敡㘰摥㐴〳慤ㄴ戴搶㍥搰戱晥㑤㑥㙦㘱㐸㍥ㅥ挰ㅦ〴戰㍥㉦㙤て㥣摥㝤㤳㔸㜹㠱晡っぢ愰㔴昹㐲ㄲ㙢㐲搲㔱㍦㈱挵㈴㘹㐲㈴挳㔵〴ㄲ戲敢㍦搲昵户㥣㐲〵㌸捡㘳挵㘱晢晤㤵挵㈶摣ㅤ挹挹愹搸搵㈱㙦〱㥤㉦㉤㠲㤵ㄷ挴愴㍡㐴㜵挶ㄲ㐲ち㉢捥攰挹㠲昸㠵晣㝥捦敢戰攲㕥昶ㅦ昸㥦㙣攱戰〵㔱愱㠳㝡て慤㈶捥攵㠷挳摣㙢㔶㉡扣ㄶ扦挴愵㍥挱㤰扦晥搱搵扦慣搴㘷ㄸ昱ㄷ㔶㔲㈸〴㐸㘳摦㈰搵攷㤸挱㌷㐹慢ㄹ〳㝦㠱ㅥ摦㝢攲挷㈲扦〷搸昰戱戸㤷㌳昰㘳㜱ㄷ敡㘳㔱㝤〵㡢愶㠱慥摥挱ㄹ挰㔸捤〹晣摡っ㘸㐱㐰㑢〲扥〱㠰㍢㌹搴ち愳戸㜸晣㑡㤱㐱扣㠳㠰㠱㜸摦扢㠲扡挴㍢㤸㐱㕢㌳攸㍥〰扣攲㜱㈷搸攲戵〱愴搱攲㤱慢㠸搷㤶㠱㜹㜸㈴㠸㜷〸慣つ㡢㤷㠲㘹搴捣㍡㤴㐱搰㤱ㅦ㤶㈸ㄸ挴㙢て㡣搵㠱㐰㤶㉦ㄸ〰㠷ㄱ搰㤱〰㔶㌴㠸㜸㥤㌰㡡㡢挷敦㐶ㄹ挴㍢ㅣㄸ㠸挷慡〶ㅤ搴㈵㕥ㄷ〶捤㘴㔰㔶㈰㜸挵㘳搹㠱㉤㕥㔷㐰ㅡ㉤ㅥぢㄵ㐴扣㈳ㄸ㤸ㄵぢ〹攲㘵挱摡戰㜸慣㙣挰㉢挹㍡㡡㐱戴㜸㉣㙦搰㌴㘰搳㐷摥搱挰㔸摤〸㘴改㠳〱搰㥤㠰ㅥ〴戰ㅡ㐲挴敢㠹㔱㕣㍣㝥挹换㈰摥㌱挰㐰扣㉥慥愰㉥昱戲ㄹ昴㔸〶㘵昵㠲㔷㍣㤶㉣搸攲昵〶愴搱攲戱挸㐱挴敢挳挰慣㜶㐸㄰慦ㅦ慣つ㡢挷慡〸扣㜰㤹㤴㐱搰㤱ㅦ㤶㐶ㄸ戴ㄹ〰㡣㌵㤰㐰㤶㑤ㄸ〰㠳〸ㄸ㑣〰㉢㈹㐴扣㈱ㄸ挵挵攳户搵っ攲ㅤてっ挴㘳㌵㠵づ敡ㄲ敦〴〶ㅤ捡愰挳〱昰㡡㌷ㄲ㌶㕢扣㘱㠰㌴㕡㍣ㄶ㐸㠸㜸挳ㄹ㤸㤵ㄲ〹攲㡤㠴戵㘱昱㔸㔱㠱ㄷ捡㉤ㄸ㐴㡢挷戲ち㑤〳㌶㝤攴攵〰㘳攵ㄲ挸㤲ぢ〳㘰㌴〱㜹〴戰ち㐳挴换挷㈸㉥ㅥ扦㜶㘷㄰㙦㉣㌰㄰㡦㤵ㄸ㍡愸㑢扣㜱っ㍡㥥㐱㔹㌵攱ㄵ㡦愵ㄲ戶㜸ㄳ〰㘹戴㜸㉣慥㄰昱㈶㌲㌰慢㉣ㄲ挴㥢っ㙢挳攲戱ㅡ〳慦㈴㙢ち㠳愰㈳㍦㉣挹搰㌴㘰搳攲㑤〵挶㥡㐶㈰换㌵っ㠰〲〲愶ㄳ挰ちづㄱ㙦〶㐶㜱昱昸㘵㐱㠳㜸戳㠰㠱㜸慣攲搰㐱㕤攲㥤挸愰㈷㌱㈸㉢㉥扣攲戱捣挲ㄶ敦㘴㐰ㅡ㉤ㅥぢ㌳㐴扣㔳ㄸ㤸ㄵㅡ〹攲捤㠶戵㘱昱㔸挹㠱㔷㤲㜵ㅡ㠳愰㈳㍦㉣攷搰㌴㘰搳攲ㄵ〲㘳捤㈱㤰愵ㅥ〶㐰㤴㠰戹〴戰晡㐳挴㉢挲㈸㉥ㅥ扦攲㘸㄰㉦〶っ挴㘳〵㠸づ敡ㄲ慦㠴㐱攷㌱攸㑡〰扣攲戱㐴挳ㄶ㙦㍥㈰㡤ㄶ㡦㐵ㅤ㈲㕥㈹〳戳扡㈳㐱扣㠵戰㌶㉣ㅥ慢㐰昰㑡戲捡ㄸ〴ㅤ昹㘱㈹㠸愶〱㥢ㄶ慦ㅣㄸ慢㠲㐰㤶㠹ㄸ〰㤵〴㉣㈲㠰㤵㈳㈲摥㘲㡣攲攲昱㡢㤹〶昱慡㠱㠱㜸慣ㅥ搱㐱㕤攲昱㠹つ㔶㉤㠳戲搲挳㉢ㅥ换㍢㙣昱㤶〰搲㘸昱㔸㄰㈲攲㉤㘵㘰㔶㠶㈴㠸户ㅣ搶㠶挵㘳〵〹㕥戸㕦挰㈰攸挸て换㐸㌴つ搸戴㜸㘷〰㘳㥤㐹攰㝡㌳㘰〵〱㝦㈲攰㈶〰㐴扣戳㌰㡡㡢挷㙦㤸ㅡ挴㕢〹っ挴㘳攵㠹捥敡ㄲ敦㝦ㄸ昴ㅣ〶㘵㤵㠸㔷㍣㤶㠶搸攲㥤ぢ㐸愳挵㘳㌱㠹㠸户㡡㠱㔹㔵㤲㈰摥昹戰㌶㉣ㅥ慢㑦昰㑡戲晥捣㈰攸挸て㑢㔰㌴つ搸戴㜸ㄷ〰㘳㕤㐸㈰换㔳っ㠰㡢〸戸㤸〰㔶慣㠸㜸慢㌱㡡㡢挷慦捡ㅡ挴扢ㄴㄸ㠸挷慡ㄵㅤ搴㈵摥㘵っ㝡㌹㠳戲挲挴㉢ㅥ换㑡㙣昱慥〰愴搱攲戱㄰㐵挴扢㤲㠱㔹㤱㤲㈰摥㔵戰㌶㉣ㅥ㉢㔷昰㑡戲慥㘶㄰㜴攴㠷攵㉢㥡〶㙣㕡扣㙢㠰戱慥㈵㤰愵㉤〶挰㕡〲慥㈳㠰搵㉥㈲摥昵ㄸ挵挵攳㜷㝥つ攲慤〳〶攲戱攲㐵〷㜵㠹㜷㈳㠳慥㘷㔰㔶愷㜸挵㘳㐹㡡㉤摥㑤㠰㌴㕡㍣ㄶ戱㠸㜸㌷㌳㌰慢㔹ㄲ挴摢〰㙢挳攲扤㡦㘹㜸㈵㔹ㅢㄹ〴ㅤ昹昹〰慤愶〱㥢ㄶ敦㔶㘰慣㑤〴㝥㘸〶㙣㈶攰㌶〲㔸㈹㈳攲摤㡥㔱㕣㍣㝥㔳搹㈰摥晦〲〳昱㔸㉤愳戳扡挴扢㤳㐱户㌰㈸㉢㕢扣攲戱㥣挵ㄶ敦㉥㐰ㅡ㉤ㅥぢ㘰㐴扣扢ㄹ㤸㤵㌰〹攲摤ぢ㙢挳攲戱㘲〶慦㈴敢㉦っ㠲㡥晣戰㙣㐶搳㠰㑤㡢㜷ㅦ㌰搶㔶〲㔹㔲㘳〰摣㑦挰㌶〲㔸㘵㈳攲㍤㠰㔱㕣㍣㝥攵摡㈰摥㐳挰㐰㍣㔶摡攸愰㉥昱戶㌳攸挳っ㑡㍡㕥昱㔸ち㘳㡢户〳㤰㐶㡢挷攲ㄹㄱ敦ㄱ〶㘶ㄵ㑤㠲㜸㡦挱摡戰㜸慣戶挱㥡㤳慣挷ㄹ〴ㅤ昹㘱挹㡤愶〱㥢ㄶ敦慦挰㔸㑦㄰挸㜲ㅣ〳攰㐹〲㥥㈲㠰ㄵ㍡㈲摥搳ㄸ挵挵攳㜷挷つ攲㍤ぢっ挴㘳㤵㡥づ敡ㄲ敦㙦っ晡ㅣ㠳戲愲挶㉢ㅥ换㘸㙣昱㜶〲搲㘸昱㔸㜸㈳攲㍤捦挰慣挰㐹㄰㙦㌷慣つ㡢㤷㠹㘹㈲摥ぢっ愲挵㘳戹㡥愶攱ㄲ敦㐵㘰慣㤷〸㘴㈹㡦〱昰㌲〱慦㄰挰敡ㅥㄱ敦㔵㡣攲攲昱㑢昰〶昱㕥〷〶攲戱挲㐷〷㜵㠹昷〶㠳扥挹愰慣挶昱㡡挷ㄲㅣ㕢扣户〰㘹戴㜸㉣摡ㄱ昱昶㌰㌰慢㜷ㄲ挴㝢〷搶㠶挵㘳㤵㡦㠸昷㉥㠳㘸昱㔸敡愳㘹戸挴㝢てㄸ敢敦〴づ㌱〳摥㈷攰〳〲㔸ㄹ㈴攲㝤㠸㔱㕣㍣㝥㜵摦㈰㕥ㅤ㌰㄰㡦搵㐱㍡慢㑢扣㡦ㄸ昴㘳〶㘵㈵㡦㔷㍣㤶敦搸攲㝤〲㐸愳挵㘳挱㡦㠸昷㈹〳戳昲㈷㐱扣捦㘱㙤㔸㍣㔶〸㠹㜸㕦㌰㠸ㄶ㡦㘵㐲㥡㠶㑢扣㉦㠱戱昶ㄲ挸ㄲ㈲〳攰㥦〴㝣㐵〰慢㡡㐴扣慦㌱㡡㡢挷㘷㄰ㄸ挴晢ㄶㄸ㠸挷捡㈲ㅤ搴㈵摥扦ㄸ昴㍢〶㘵ㄵ㤰㔷㍣㤶晥搸攲㝤て㐸愳挵㘳戱㤰㠸昷〳〳㐷㌱㑡㄰敦㈷㔸ㅢㄶ㡦搵㐵㈲摥捦っ愲挵㘳㠹㤱愶攱ㄲ敦ㄷ㘰慣㕦〹㡣㤹〱扦ㄱ昰㍢〱慣㐸ㄲ昱昶㘱ㄴㄷ㡦て㔳㌰㠸昷〷㌰㄰㡦㔵㐹㍡慢㑢扣㈴摣攵戰㜸慢㐳戱㠲挸㉢ㅥ换㠶㙣昱㜰慤扢昱攲戱搰㐸挴㑢㘱㘰㔶ㅣ㈵㠸㤷〶㙢挳攲㉤挷㌴ㄱ㉦挴㈰㕡㍣㤶㈷㘹ㅡ㉥昱㥡〱㘳愵ㄳ挸搲㈵〳㠰て戰戳挲〴戰㥡㐹挴换挰㈸㉥ㅥ㥦ち㘱㄰慦〵㌰㄰㡦ㄵ㑤㍡愸㑢扣㤶っ摡㡡㐱㔹㝤攴ㄵ㡦㈵㐷戶㜸ㄱ㐰ㅡ㝤攴戱㐸㐹挴㍢㠸㠱㔹慤㤴㈰㕥㙢㔸ㅢㄶ㡦㔵㑤㈲㕥ㅢ〶搱攲戱戴㐹搳㜰㠹搷ㄶㄸ慢ㅤ㠱㉣㝢㌲〰づ㈱攰㔰〲㔸〹㈵攲戵挷㈸㉥ㅥ㥦㘷㘱㄰敦㌰㘰㈰ㅥ慢愱㜴㔰㤷㜸ㅤㄹ戴ㄳ㠳戲㜲挹㉢摥捤戰搹攲㜵〶愴搱攲戱挰㐹挴㍢㥣㠱㔹改㤴㈰㕥㈶慣つ㡢㜷㉢愶㠹㜸㕤ㄹ㐴㡢挷戲㈸㑤挳㈵摥ㄱ挰㔸㐷ㄲ挸㤲㈹〳㈰㡢㠰愳〸㘰ㄵ㤵㠸㜷㌴㐶㜱昱昸㘰づ㠳㜸摤㠱㠱㜸慣愴搲㐱㕤攲昵㘰搰㥥っ捡慡㈷慦㜸㉣㜵戲挵敢〵㐸愳挵㘳㜱㤴㠸㜷っ〳㍦㠴㔱㠲㜸挷挲摡戰㜸慣愶ㄲ昱㝡㌳㠸ㄶ㡦㈵㔵㥡㠶㑢扣㍥挰㔸㝤〹㘴戹㤵〱搰㡦㠰晥〴戰〲㑢挴ㅢ㠰㔱㕣㍣㍥㑥挴㈰摥㈰㘰㈰ㅥ慢戰㜴㔰㤷㜸㠳ㄹ㜴〸㠳戲㘲捡㉢ㅥ换愴㙣昱㡥〳愴搱攲戱戰㑡挴㍢㥥㠱㔹㘱㤵㈰摥㔰㔸ㅢㄶ㡦㤵㔸㈲摥㌰〶搱攲戱ㅣ㑢搳㜰㠹㌷ㅣㄸ㙢〴㠱㉣搵㌲〰㐶ㄲ㌰㡡〰㔶㙦㠹㜸㌹ㄸ挵挵攳㐳㔰っ攲㡤〶〶攲戱㠲㑢〷㜵㠹㤷挷愰昹っ晡㈱〰㕥昱㔸㘲㘵㡢㌷〶㤰㐶㡢挷愲㉣ㄱ㙦㉣〳㝦㡣㔱㠲㜸攳㘱㙤㔸㍣㔶㜱㠹㜸ㄳㄸ㐴㡢挷㔲㉥㑤挳㈵摥㐴㘰慣㐹〴戲捣换〰㤸㑣挰ㄴ〲㔸昹㈵攲㑤挵㈸㉥ㅥㅦ摤㘲㄰慦〰ㄸ㠸挷敡㉦ㅤ搴㈵摥㜴〶㥤挱愰慣ㄵ㤱挵捥攴〸㜳昸㕢㍡㡤昷晢扤户戱㝤㈵〶㤲愱㠴挵〶〵㌵换换㔰攰挱㉥㙦㙢摢㍤摥愰て㡢つ㌷摢㉢慢㜰昷㌰搵晢ㄴ㡡昸摣ㄷ㤱㌴愳㡤攷〹ㅦ㌲㡤ㅥ搶㌲愴摤晥㥢晦㈹ㄶ昱昹㕣昸晥慦晢㜳づ户搰㠹㔸㘲㥢㠹愵㐵㔵㤵搵㤵㈵㌵㕤ち㔰扣搴㠵㑦㑣㈹㐹㑡敡㍤㌲㙤㌳㈲ㅡ㜳㤲㔸㙡〵㥦〶扡㠴㑦㄰〸㉦慣愸㕣㕡㈱慢㐹慢收㠳㘳㐴慦㘶捤㤸㈶捣㍣摣㡥㠰㜸ㄱ搶㍤㜰戲㜵㌲摡ㄶ㈹ㄱㄶづ㜰㡢戰㜸㐰㍡慣ㄴ㤰㡥攸㡣㕥㕡ち〴㙦散慤㝢挶挶捤㠱㈲㔵慣㘲愹捤㥡愹㉣捦攳㐹㝣户晣攳捦㜷〸㠵㜸挷㍦敤㔶㔰㙥摣愴㐴㐵㌹㤹〷㠶㜵㉡㤶㘰捤㐶ㄳ㡥愴挲挰〵㠵㑥㐳摢㌲㘷㔴愱慢㜲㈹㔴〸㕢㜳搸愴愴〱㑦㙢慤づ捤㠱攵㈰㔸ㄲ㥦扥ㅡ㡡挲㝣㌰捣㜸㘸㠱㝥㡣〱て愱㐸㥡ㄳ摤捡㘴摡慥㙣㡡〱戵敡搰㔳捤攰㤴㥤㔰〲ㄳ㍢ㄸ攳㠲〰㕡ㅥ戸㙡㉤㔸昲㜰㠱ㄱ摦扣〵㠴扢㕢㕤〳ぢ㜷㜹攲㉥ぢ㘳ㄲㄱ搶〲戴搸㘵ㄹっ㠵㉤搲㕣㜷㕡攸㑥㑢愷愳づ㐲㠷扢㑤㕤㠵㜰㤴㤴づ慢っ〱慣㜲㌴攱挸挱㌰㐸㔰㑡㘳㔱ぢ㡢昴㉤㤲㡤戴搶捥㙥㥣搵㥤㑤つ㥤㜵攸愹戶㜰ち戳㈵㌰挵㤹ㅤ〲慢㌰扢〰挹晣捣捥㠷搵捦散㔰㥤攷㜴㠴〲戳昶ㄸ㜳㡢㜴搰㥤挳㜴愷愳搳㔱㠷愳㈳捣㔶戹㤹㥤挹攵慤㐰ㄳ㡥㜴〱〰ㅤ摣攸愱捤挳㉣㔳㍢㡦㈵愲㌷㥢㜳〹慢㐳㑦ㅤ〱愷㌰㍢て愶㌸戳㉣㔸㠵搹㜲㈳戳愵㐶㘶㐷改㍣ㄷ㈲ㄴ㤸ㅤ㡤㌱户㐸㌷摤改慥㍢㍤㥣㡥㍡〶ㅤ㘱㔶敢㘶㜶㌱㤷户ㅡ㑤㌸㤲つ〰㍡㘶㘶挷㙡攷㐰㈲〶戱㔹挳愹㜵攸愹㍥㜰ち戳慢㘱㡡㌳敢〷慢㌰㉢㌵㌲㥢㘷㘴搶㕦攷戹づ愱挰㙣〰挶摣㈲〳㜵㘷㤰敥っ㜶㍡敡㜸㜴㠴㔹捣捤散〶㉥㙦ㅤ㥡㜰攴〴〰搰㌱㌳ㅢ慡㥤㐳㠹ㄸ挶㘶㈳愷搶愱愷㠶挳㈹捣㌶挱ㄴ㘷㌶ㄲ㔶㘱㜶㤲㤱搹㉣㈳㌳摥㤲㤶㐵摣㠱ㄶ捣㜲㌰收ㄶ挹搵㥤搱扡㤳攷㜴搴㔸㜴㠴搹っ㌷戳㍢戹扣㉤㘸挲㤱㜱〰㐸㔰搳搱㌸㕥㍢㜳㤱㐶ㅥㄷ㙢㙤攵搴㍡っ搵㐴㌸㠵搹㌶㤸攲捣㈶挳㉡捣挶ㅡ㤹攵ㅢ㤹昱㝥戱㉣㘲㍢㕡㌰㥢㡡㌱户挸㌴摤㈹搰㥤改㑥㐷捤㐲㐷㤸㡤㜶㌳摢挱攵㍤㠲㈶ㅣ㌹ㄱ〰〹㙡㘲㜶㤲㜶㡥㐷ㅡ㜹〲慤昵ㄴ愷搶㘱愸㑥㠱㔳㤸㍤〳㔳㥣搹㙣㔸㠵搹㄰㈳戳㐱㐶㘶扣㤹㉢㡢搸㠹ㄶ捣ち㌱收ㄶ㤹愳㍢㔱摤攱摤㕡㙥㉡㠶㡥㌰ㅢ攰㘶戶㡢换摢㡤㈶ㅣ㈹〱㐰㠲㥡㤸捤搳捥㘹㠸㈵て戵戵㕥攳搴㍡㠶㉥㠵㔳㤸扤〱㔳㥣搹㐲㔸㠵㔹㜷㈳戳愳㡤捣捡㜴㥥户ㄱち捣捡㌱收ㄶ愹搰㥤㑡摤攱慤㔴㙥慡ㅡㅤ㘱㤶攵㘶昶㉥㤷昷ㅥ㥡㜰愴〶〰㜴捣攷㔹慤㜶㥥㐴〴扦昰㙦㝤挴愹㜵っ扤ㄴ㑥㘱昶〹㑣㜱㘶换㘱ㄵ㘶敤㡤捣づ㌱㌲㍢㕤攷昹〲愱挰散っ㡣戹㐵捥搴㥤ㄵ扡挳晢㥣摣搴㑡㜴㠴㔹㕢㌷戳扤㕣摥㍦搱㠴㈳扣㠳㠹㡥㤹搹㌹摡㌹㠷㠸㈸㥢敦㌹戵づ㍤戵ち㑥㘱昶㈳㑣㜱㘶攷挳㉡捣㉣㈳戳㘶㐶㘶扣㐷㈹㡢昸ㄵ㉤㤸㕤㠰㌱户挸㠵扡㜳㤱敥㕣散㜴搴愵攸〸戳㌴㌷戳摦戹扣㝤㘸挲ㄱ摥㕥㤴愰愶愳昱㜲敤㥣㠷㌴昲捣㕦㉢㌵㑤㌳扢ㄲ㑥㘱ㄶ㠲㈹捥散㉡㔸㠵搹㉦扦㥡㝥㔳晦〴敢㘶㉣㈵昱㌳〸㙦㈰捡㈲挲〸〵㘶搷㘰捣㉤㜲慤敥慣搵㥤敢㥣㡥㕡㠷㡥㌰晢〱㈱㙦㐵㐸㍡慣收㕣㕥ぢ㌴攱〸敦晤〵㌲㕢慦㥤㉣㔱㤷㈷ぢ㕢㙤㌸戵づ㐳㜵㌳㥣挲慣ㅤ㑣㜱㘶ㅢ㘰ㄵ㘶㥦ㅢ㤹㝤㙡㘴戶㔱攷改㠰㔰㘰㜶㉢挶摣㈲㥢㜴㘷戳敥昰昶ㅤ㌷昵扦攸〸戳㡦摤捣㍡㜲㜹㥤搰㠴㈳㜷〲㄰挸㙣㡢㜶搶㈲㤶㍣慣搸㍡㤲㔳敢ㄸ晡㙥㌸㠵搹㔱㌰挵㤹摤ぢ慢㌰摢㘳㘴昶愶㤱搹㕦㜴㥥ㅥ〸〵㘶昷㘱捣㉤戲㔵㜷敥搷ㅤ摥㕢攳愶ㅥ㐲㐷㤸扤敥㘶搶㡢换㍢〶㑤㌸戲ㅤ㠰㐰㘶て㙢㈷扦㜱㉦㡦㐴戶晡㜳㙡ㅤ㐳㍦〲愷㌰ㅢ〸㔳㥣搹㘳戰ち戳攷㡣捣㥥㌵㌲㝢㕣攷㌹づ愱挰散慦ㄸ㜳㡢昰㍥㤸㜴㥥搴㥤愷㥣㡥㝡ㄶㅤ㘱昶戴㥢搹〹㕣摥㔰㌴攱〸㙦㘹〵㌲㝢㑥㍢捦㐱㜸敢㕣㌶戹㥣㕡㠷㥥㝡ㅥ㑥㘱㤶〷㔳㥣搹㙥㔸㠵搹㐳㐶㘶てㄸ㤹扤㠰㐹戲㠸㜱〸〵㘶㉦㘲捣㉤挲㥢㔴搲㜹㔹㜷㕥㜱㍡敡㜵㜴㠴搹晤㙥㘶ㄳ戸扣㠹㘸挲ㄱ摥㙦ち㘴昶愶㜶㕥㠸昰昲㜸㘷㙢㍡愷搶㘱愸昶挰㈹捣㘶挲ㄴ㘷昶づ慣挲散㜶㈳戳捤㐶㘶敦敡㍣㈷㈳ㄴ㤸扤㠷㌱户〸敦㈰㐹攷㝤摤昹挰改愸㍡㜴㠴搹慤㙥㘶愷㜲㜹戳搱㠴㈳ㅦ〱㄰挸散㘳敤攴㤷摦攵㠹搱㔶㌱愷搶㘱愸㍥㠵㔳㤸㤵挰ㄴ㘷昶㌹慣挲㙣慤㤱搹㌵㐶㘶㕦攸㍣ぢ㄰ち捣扥挴㤸㕢㘴慦敥晣㔳㜷扥㜲㍡敡㕢㜴㠴搹㔵㙥㘶㘵㕣㕥㌹㥡㜰攴㕦〰〴㌲晢㑥㍢昹慤㜶㜹㉥戵㔵挳愹㜵ㄸ慡ㅦ攰ㄴ㘶㑢㘰㡡㌳晢〹㔶㘱㜶㠱㤱搹昹㐶㘶㍦敢㍣愷㈳ㄴ㤸晤㠲㌱户挸慦扡昳㥢敥晣敥㜴ㄴ摦攵㠵搹㉡㌷戳㌳戹扣ㄵ㘸挲ㄱ搲ち㘴愶戴㜳㍤搲㔸㌷戱㌹㤷㔳敢搰㔳㜲㡢㠴愶昳㘰㡡㌳攳㉤ㄲ㘱戶摣挸㙣愹㤱㔹㐸攷戹㄰愱挰㡣㌷㐵戸㐵㜸㘳㐴㍡昲捦昸搰ㄲ㜶㉣慡〵㍡挲慣搶捤散㘲㉥㙦㌵㥡㜰㠴昷㌸〸㌶晥攵挹㝢ㅦ攲攴昷搰攵ㄹ摢搶ㅡ㑥ㄵ㘶㜲晦㠲昶慢㘱㡡㌳攳晤ぢ㘱㔶㙡㘴㌶捦挸慣㡤捥㜳ㅤ㐲㠱ㄹ敦㔸㜰㡢戴搳ㅤ摥愲㄰ぢ㙦㔳㜰㔳扣晢㈰捣㘲㙥㘶㌷㜰㜹敢搰㠴㈳ㅤ〱㈰搸挸慣㤳㜶昲ぢ收昲攸㙥㙢㈳愷ち戳挳攱㤴愳㜱ㄳ㑣㜱㘶㤹戰ち戳㤳㡣捣㘶ㄹ㤹昱ㄶ〳㕥㜸ㅡ㌹㐲㠱ㄹ㙦㈷㜰㡢ㅣ愹㍢扣㝦㈰㤶愳㥣㡥攲慤〱㘱㌶挳捤散㑥㉥㙦ぢ㥡㜰愴〷〰〴ㅢ㤹昱慥㠱㌸户ㄲ㜱㍦㥢慤㥣㉡捣㡥㠱㐷㤸㙤㠳㈹捥㡣㔷晥㠵搹㔸㈳戳㝣㈳㌳㕥晦㤷㍣摢ㄱち捣㜸慤㥦㕢㠴搷晢愵挳㡢晢搲改敦㜴ㄴ慦摢ぢ戳搱㙥㘶㍢戸扣㐷搰㠴㈳扣㜴㑦戰㤱ㄹ㉦改㡢㤳㕦〹㤷㘷㡥㕢㑦㜱慡㌰㤳换昲戴㍦〳㔳㥣搹㔰攰㠵搹㄰㈳戳㐱㐶㘶挳㜴㥥㥤〸〵㘶挳㤹ㄴ㕢㘴㠴敥㡣搴ㅤ㕥㝤攷愶㜸㔱㕤㤸つ㜰㌳摢挵攵敤㐶ㄳ㡥攴〱㐰戰㤱ㄹ慦户㡢昳〹㈲㥥㘴昳ㅡ愷ち㌳戹㘶㑥搳ㅢ㌰挵㤹昱㥡戹㌰敢㙥㘴㜶戴㤱搹〴㥤攷㙤㠴〲戳㠹㑣㡡㉤挲㉢攵搲攱㘵㜱改昰搲㌸㌷挵㉢摥挲㉣换捤散㕤㉥敦㍤㌴攱挸㜴〰〸㌶㌲攳挵㜰㜱㍥㐷挴㑥㌶ㅦ㜱㉡㤹㐵㘶㙡攷㈷戲㥣戴㤳㌱㍥摥㜳敤搵晣ㄵ捥㥥摥愷㙡㡦挶㔳戲㜹㐷ㄹ晦戶㐲㙣戹晤㡤慦搴攴攳晥戳㔸扣扡换㉦㝣昲㈷慤㍤㔸晦ㅦ攲㜰㝦敤扦㠲捥㠸㠷攳挷晡っ㠴㕢㥤ち扡昸㝦㔲〸㍦慥敤㥢攱捥㘰㠴晤晦㜴攷晦㤱ㄱ慤㘶敢ㄹ戳㔵收ㄵ㈳搳㍥㌸㙢晤户㜷ㅣ㥦戵敥敥㍦㥣晦㥦㤵晦捣㑢㈹愷晤㔸㌳晣昷摢扦㝤㘵攲摣㐵挳㔵㌱㘶㘴㈱㡥昵㈱㥢㝦戰㤱㠳慡つ㘸扤㡤慦愴㝤扡挱晡昹挱㤵㔹㤳捦晦㜸搸昶㔵㜷㉤搸愹㕡㍢づ敦㜳㙡㈳㈵㠸㠴ㄷ敡㍢㘴㘷愹〵ㄸ㜰㠷愹㠳㌰㠳㉡〹戱㙦㐸慣っ收愶ㄱ㉢搷㌳㠲㠸扤晢挲㈳㉢摢ㅤ㥥昷㔸㕤挶昳昳㤶晤攵愰攱慡〶㌳㑣挴㥡㍢敢昷ㄱ换㜰ㅣ摥㠷捥㐶㤶㈰ㄲ㕥㐹搶㡦㌶戱搳㌱㄰㘲㤶㥢搸捦㈴㜶㈶㕣㑤㈳戶㐲捦〸㈲昶㘰攷㔵㕦㑥㝤昰㤵攱㡦敦扣㜹昴戶敦搶つ㔷攷㘲㠶㠹㔸㙡㄰戱ㄴ挷攱㝤㤸㙣攴㍣㐴挲ぢ摦戱戴㠹㕤㠸㠱㄰㔳㙥㘲㍣晣㕡㕤っ㔷搳㠸慤搶㌳㠲㠸昹づ挵㌵㤸㘱㈲昶晢㉦〱㠷攲㙦㡥挳晢㤰搸挸搵㠸㠴ㄷ晥慤㐲慣扤㐵㡡扡づ〳㈱昶ぢ㘶挴て挵㜴ㄲ扢〱慥愶ㄱ㕢愷㘷㌴㥡搸㐶捣㌰ㄱ晢㍥㠸搸㜷㡥挳晢昰搷挸㈶㐴挲ぢ摦㠹戴㠹摤㠱㠱㄰晢搶㑤㉣㐲㘲㜷挲搵㌴㘲㕢昴㡣㈰㘲扥㐳㜱㉢㘶㤸㠸敤つ㈲昶愵攳昰㍥搴㌵戲つ㤱昰㐲ㄹ㡡㑤㙣㍢〶㐲散㜳㌷戱㐳㐹㙣〷㕣㑤㈳昶㠸㥥ㄱ㐴捣昷收昱ㄴ㘶㤸㠸㝤ㄴ㐴慣捥㜱㜸ㅦ搶ㅡ㜹〶㤱昰挲〳搸㙣㘲㍢㌱㄰㘲ㅦ扡㠹㜵㈱戱㕤㜰㌵㡤搸㙥㍤愳搱挴㕥挳っㄳ戱㜷㠳㠸扤攳㌸扣て㘱㡤扣㠱㐸㜸愱戴挵㈶昶㌶〶㐲㙣㡦㥢㔸㌷ㄲ㝢ㄷ慥愶ㄱ㝢㑦捦㘸㌴戱㡦㌰挳㐴散戵㈰㘲慦㍡づ敦挳㔵㈳㥦㈰ㄲ㕥㐹㔶戶㑤散ぢっ㠴搸换㙥㘲扤㐹㙣㉦㕣㑤㈳昶㑦㍤㈳㠸㤸敦㕤昱㝢捣㌰ㄱ摢ㄵ㐴散㜹挷攱㝤㘸㙡攴㐷㐴挲ぢ㕦摤戴㠹晤㡡㠱㄰㝢捥㑤㙣㌰㠹晤づ㔷搳㠸敤搳㌳ㅡ㑤㉣ㄵ〹㑣挴㥥ち㈲昶愴攳昰㍥っ㌵ㄲ㐲㈴㈱㌶捣㈶ㄶ挶㔸㠸晤搵㑤㙣〴㠹㌵㠷ぢ慦㈶㝣愴㙡愱㘷〴ㄱ昳扤㉢戶挱㡣㉣敡散昹㐸戵㈳㠸搸挳㡥挳晢㤰搳㐸㍢㐴ㄲ㘲㜹㌶戱づㄸぢ戱㠷摣挴挶㤰㔸㐷戸昰㙡〲戱㑥㝡㐶㄰㌱摦扢攲㤱㤸㤱㘵㈰戶㌵㠸搸㝤㡥挳晢昰搲挸㔱㠸㈴挴㈶搹挴㝡㘰㉣挴敥㜵ㄳ㥢㐲㘲扤攰挲慢〹挴㡥搱㌳㠲㠸昹捥戱晥㤸㤱㘵㈰㜶㘷㄰戱晦㜵ㅣ摥㠷㤲㐶〶㈲㤲㄰㥢㘹ㄳ㍢づ㘳㈱㜶扢㥢搸㠹㈴㜶〲㕣㜸㌵㠱搸㔰㍤㈳㠸㤸敦㔰捣挵㡣㉣〳戱㡤㐱挴㌶㌸づ敦挳㐶㈳㜹㠸㈴挴㑥戳㠹㡤挳㔸㠸摤散㈶㌶㠷挴㈶挰㠵㔷ㄳ㠸㑤搴㌳㠲㠸昹昶搸㜴捣挸㌲㄰扢㈱㠸搸昵㡥挳晢㄰搱挸㑣㐴ㄲ㘲㈵㌶戱㤳㌱ㄶ㘲㙢摤挴收㤳搸愹㜰攱搵〴㘲戳昵㡣㈰㘲扥㜳慣ㄸ㌳戲っ挴搶〴ㄱ扢搲㜱㜸ㅦづㅡ㈹㐱㈴㈱㔶㘱ㄳ㕢㠰戱㄰扢摣㑤㙣ㄱ㠹㤵挱㠵㔷ㄳ㠸㤵敢ㄹ㐱挴㝣㝢慣〶㌳戲っ挴㉥づ㈲㜶㤱攳昰㍥昴㌳戲〴㤱㠴搸ㄲ㥢搸改ㄸぢ戱ぢ摣挴㤶㤱搸㤹㜰攱搵〴㘲㉢昴㡣㈰㘲扥㜳散㕣捣挸㌲㄰㍢㌷㠸搸㌹㡥挳晢㌰捦挸㜹㠸㈴挴晥㘴ㄳ扢㄰㘳㈱戶搲㑤散㙣ㄲ扢ㄸ㉥扣㥡㐰㙣戵㥥搱㘸㘲㙢㌰㈳换㐰散捣㈰㘲㘷㌸づ敦㐳㍡㈳㔷㈳㤲㄰㍢捦㈶㜶ㅤ挶㐲㙣戹㥢搸㥦㐹散〶戸昰㙡〲戱㜵㝡㐶㄰戱㍤捥愵㠱て昵愵㠱㡤㤸㤱㘵㈰㔶ㄳ㐴慣摡㜱㜸ㅦ扥ㄹ搹㠴㐸㐲散ㄲ㥢搸ㅤㄸぢ戱挵㙥㘲㤷㤱搸㥤㜰攱搵〴㘲㕢昴㡣㈰㘲扥㜳㙣㉢㘶㘴ㄹ㠸㤵〵ㄱ㕢攸㌸扣て搵㡣㙣㐳㈴㈱㜶戵㑤㙣㍢挶㐲慣搴㑤散㕡ㄲ摢〱ㄷ㕥㑤㈰昶㠸㥥ㄱ㐴捣昷慥昸ㄴ㘶㘴ㄹ㠸ㄵ〷ㄱ㉢㜲ㅣ摥㠷㘵㐶㥥㐱㈴㈱㜶愳㑤㙣㈷挶㐲㉣敡㈶㜶ㄳ㠹敤㠲ぢ慦㈶㄰摢慤㘷㌴㥡搸㙢㤸㤱㘵㈰㜶㙡㄰戱㔳ㅣ㠷昷㈱㤸㤱㌷㄰㐹㠸㙤戲㠹扤㡤戱㄰㍢挹㑤散㌶ㄲ㝢ㄷ㉥扣㥡㐰散㍤㍤愳搱挴㍥挲㡣㉣〳戱改㐱挴ちㅣ㠷敦攱㤶㥦㈰㔲㐳て户㜴晤㌳㤱慤㤰㌴慤㠴戵慣ㄹ㈵戶㤹㤷㙢㔱㄰㕤㕡㔶㈶戵挴捤昱㉣扡㉡晣㐳㡤ㄳ昰挸㐵㍣㠱慥愰搴昹挷扦挶攲㔱㡣㝣戴㤷㝥摡㤹㈵㈳㑥づ㤵㑣慥挲攳捦㥡㤵㡣慤挶愳㌲㡢搳昱て捤搵搴挴慡㉡晥ㅢㅥ㔴㠷敡敥㔴㕥搶收㌵㜸㍣㜵㉡搹㔸㔸捤㡡改㝡㥥㈱戸㕦て晤敦㉦㈶昳ㄱ㜶晦搹㔳㌳㐳㜷攱㄰搳㠵晦挵慥㠷㌲愶慡愹搸挵㜶ㄵ捥搹㐹㝦挸㥡㤳㤲昱捦㜳〰ㅦ扡ㄷつ晦〱㌵戹㝦㠱㈶㙣晤〵ㄶ㈹戰㤷㈶㈹㡤㔷挴扤攴㔸敡㥥㐷昶㥥㝦㐵㌱㈳㠳㡣昵愶㜸㐱㥡㐷㔱㘸㙢攰搲挶ㅢ㤷戶㡤㙢攰搲昶㉦敢挱挴㘵㈹㕥捦收搲昴愶㝥搴挹戶〷㈶ㅢ㙤㑣戶挳㥦散㔱㑦㌲㕥㘳㑥㐸挶ぢ户挲散昱挰㘴挳㡤挹㥥昰㈷㝢捡㤳㡣㙦て〹挹㐲㌰㐸戲㘷搰㌱敦攱㈱挶㘴㝦㘳攴㐴ㄹ㜷搲挴慦㑦搸㝢㔷愵㘳㥣㤰慣㈵っ㤲㙣ㄷ㍡收㘴晤㡣挹㕥㘰攴挴㘴㉦搱攴㑡ㄶ挱㌸㈱㔹㍢ㄸ㈴搹㉢攸㤸㤳ㅤ㘳㑣昶ㅡ㈳㈷㈶㝢㠳㈶㔷戲㐳㌱㑥㐸搶ㄹ〶㐹昶ㄶ㍡收㘴㐷ㅢ㤳扤捤挸㠹挹摥愵挹㤵慣ぢ挶〹挹㡥㠲㐱㤲晤ㅤㅤ㜳戲㑣㘳戲てㄸ㌹㌱搹㍦㘸㜲㈵敢㠶㜱㐲戲㙣ㄸ㈴搹㐷攸㤸㤳ㅤ㘶㑣昶〹㈳㈷㈶晢㡣㈶㔷戲摥ㄸ㈷㈴ㅢ〸㠳㈴晢〲ㅤ㜳戲戶挶㘴㝢ㄹ㌹㌱搹㔷㌴戹㤲つ挶㌸㈱搹㌰ㄸ㈴搹㌷攸㤸㤳戵㌲㈶晢ㄷ㈳㈷㈶晢㥥㈶㔷戲ㄱㄸ㈷㈴换㠳㐱㤲晤㠸㡥㌹㤹㘵㑣昶㌳㈳㈷㈶晢㤵㈶㔷戲㌱ㄸ㈷㈴㥢〴㠳㈴晢ㅤㅤ㜳戲ㄴ㘳戲㝦㌳㜲㘲戲㈴㍣㥢搲㥤㙣㡡㌷搹㑣㥤㉣ㄹ㐸㜳戲㝤㍦㥢㝥㐷愴㌲㜲㘲戲㤰㈷搹㠹摥㘴愷改㘴改㠱挹㝥㌲㈶攳㈳㌶㍤挹㥡㝢㤲捤昱㈶㉢搱挹㕡〶㈶晢搶㤸㉣攲㑦㜶戰㈷搹㝣㙦戲ち㥤慣㑤㘰戲㉦㡤挹摡昹㤳ㅤ敡㐹戶挸㥢㙣㠹㑥搶㈱㌰搹挷挶㘴ㅤ晤挹㍡㝢㤲㉤昳㈶晢㤳㑥搶㈵㌰搹晢挶㘴㕤晤挹㡥昴㈴㍢摢㥢散㍣㥤散愸挰㘴㝢㡣挹扡昹㤳昵昰㈴晢戳㌷搹㈵㍡㔹慦挰㘴慦ㅡ㤳㘵晢㤳昵昶㈴扢捣㥢散㙡㥤慣㙦㘰戲摤挶㘴晤晤挹〶㝡㤲㕤敢㑤㜶愳㑥㌶㌸㌰搹戳挶㘴挷昹㤳㥤攰㐹㜶㤳㌷搹㈶㥤㙣㔸㘰戲扦ㅡ㤳㡤昰㈷ㅢ攵㐹㜶㥢㈷㔹摡㍤㌰㌴晡㘳㌳ぢ㌹㕡攳てっ晥敢敦㜸〴㌹ㅦ㘴摤戳っㅦ㝦ㅢ昱摣昰㕣㉣㐴昱昳㉥㘳㔸愳㌹㐲㐷㝥戶挱捡㘵㔸㜹戴㍥愸㌱昹㙥っ㍦㌸ち㘶っ慤㡦㙡捣㔸㌷㠶㥦昷〴㌳㡥㔶㝥搴㤳㕣攳摤㤸扦㘹捣〴㕡昹〹㑤㌰ㄳ摤㤸ㄷ㌴㘶ㄲ慤㉦㘹捣㘴㌷㠶ㅦ㡡㈴搷ㄴ㕡摦搰㤸愹㙥っ㍦换〸㘶ㅡ慤晣ㄸ㈳戹ち摣㤸て㌴㘶㍡慤晣昴㈱㤸ㄹ㙥捣㈷ㅡ㌳㤳搶捦㌴㘶㤶ㅢ挳㕦昸㤲敢㐴㕡扦搲㤸㤳摣ㄸ晥㥥ㄶ捣挹戴昲㔷戴攴㍡挵㡤昹㔹㘳㑥愵㤵扦㔹〵㌳摢㡤昹户挶㥣㈶㔶挷㘵ㄵ扡㌱晣㘵㈶戹收搰捡摦㘳ㄲ㈷敡挶昰㜷㤰㘰收搲捡㕦㍦㠲㈹㜲㘳昸慢㐳㌰挵戴昲户㠶㘰㘲㙥っ摦昱〵㔳㐲㉢摦散〵㌳捦㡤攱ㅢ戵㘰收搳捡昷㘸挱㤴扡㌱㝣㝦ㄵ捣〲㕡昹搶㉡㤸㠵㙥っ摦ㄶ〵㔳㐶㉢摦ㄱ〵㔳敥挶昰摤㑣㌰ㄵ戴昲㡤㑣㌰㤵㙥っ摦㠴〴戳㠸㔶扥晦〸㘶戱ㅢ挳昷づ挱㔴搱捡户つ挱㔴扢㌱㍣攵〵㔳㐳㉢捦㜶挱搴扡㌱㜲敡昱慣㕢〲慢摥㈲㍣〵攵㕡捡㔲㜴㔰㍦㈲㈷㥦て挵㤳㔰㔰换㙤㤴㥣㝥㍥ㄴ㑦㐳㐱㥤㘱愳攴〴昴愱㜸㈲ち㙡㠵㡤㤲㔳搰㠷攲愹㈸愸戳㙣㤴㥣㠴㍥ㄴ㑦㐶㐱慤戴㔱㜲ㅡ晡㔰㍣ㅤ〵㜵㡥㡤㤲ㄳ搱㠷攲〹㈹愸㔵㌶㑡㑥㐵ㅦ㡡愷愴愰捥户㔱㜲㌲晡㔰㍣㈹〵㜵㠱㡤㤲搳搱㠷攲㘹㈹愸㡢㙣㤴㥣㤰㍥ㄴ㑦㑣㐱慤戶㔱㜲㑡晡㔰㍣㌵〵㜵愹㡤戲㑦㑡敦摥收挹㈹愸换㙤㤴㥣㤶扥㔸㍣㍤〵㜵愵㡤㤲ㄳ搳㠷攲〹㉡愸慢㙣㤴㥣㥡㍥ㄴ㑦㔱㐱㕤㘳愳攴攴昴愱㜸㤲ち㙡慤㡤㤲搳搳㠷攲㘹㉡愸敢㙤㤴㥣愰㍥ㄴ㑦㔴㐱慤戳㔱㜲㡡晡㔰㍣㔵〵戵摥㐶挹㐹敡㐳昱㘴ㄵ搴捤㌶㑡㑥㔳ㅦ㡡愷慢愰㌶搸㈸㌹㔱㝤㈸㥥戰㠲扡搵㐶挹愹敡㐳昱㤴ㄵ搴㘶㐱㐵昴挹慡㜸㝥捡㐵捥ㄳ昱㑢㥦㠵㕤愳㌰㌷㕤㈵㈹㥥㤲攲㤸攵㜱昰㉣ㄴ挷㑣㡦㠳㈷㥥㌸㘶㜸ㅣ㍣搷挴㌱摤攳攰改㈵㡥〲㡦㠳㘷㤴㌸愶㜹ㅣ㍣㠹挴㌱搵攳攰㜹㈳㡥㈹ㅥ〷㑦ㄵ㜱㑣昶㌸㜸㜶㠸㘳㤲挷挱ㄳ㐲ㅣㄳ㍤づ㥥〳攲㤸攰㜱昰戰ㄷ挷㜸㡦㠳㐷扡㌸挶㜹ㅣ㍣戸挵㌱搶攳攰昱㉣㡥㌱ㅥ〷て㘱㜱攴㝢ㅣ㍣㙡挵㤱攷㜱昰㐰ㄵ挷㘸㡦㠳挷愶㌸㜲㍤づㅥ㡥攲挸昱㌸㜸〴㡡㘳㤴挷挱㠳㑥ㅣ㈳㍤づㅥ㘷攲ㄸ㤱攸挸昸㝦ㄸ㈵戶㠱</t>
  </si>
  <si>
    <t xml:space="preserve">Forecast: Estimated FCF/Share </t>
  </si>
  <si>
    <t>Statistic</t>
  </si>
  <si>
    <t>Forecast values</t>
  </si>
  <si>
    <t>Trials</t>
  </si>
  <si>
    <t>Base Case</t>
  </si>
  <si>
    <t>Mean</t>
  </si>
  <si>
    <t>Median</t>
  </si>
  <si>
    <t>Mode</t>
  </si>
  <si>
    <t>'---</t>
  </si>
  <si>
    <t>Standard Deviation</t>
  </si>
  <si>
    <t>Variance</t>
  </si>
  <si>
    <t>Skewness</t>
  </si>
  <si>
    <t>Kurtosis</t>
  </si>
  <si>
    <t>Coeff. of Variation</t>
  </si>
  <si>
    <t>Minimum</t>
  </si>
  <si>
    <t>'-$36.57</t>
  </si>
  <si>
    <t>Maximum</t>
  </si>
  <si>
    <t>Mean Std. Error</t>
  </si>
  <si>
    <t>Percentile</t>
  </si>
  <si>
    <t>㜸〱敤㝤㜷㥣㔴㐵搶㜶搷捣㜴㌳户㐹㑤㜲ㄵ挹㌲㠲㠲㈳㔱㐱㐵ㄸ㘶㠸づ㐱愲慥攲搰捣㜴㌳㉤ㄳ愰扢㠷攰愲愰㠲慥ち〶捣〱㔱っ㉢ㄸ㜰ㄱ㌳戲〶搸㔵ㄷ㌱㠱敢慡慢㤸摤㌵慣扡㙥㌲㝥捦㜳敥慤㥥摢㌷㑣昰昵晤㝤晥昱㕥㝡づ㔵攷㥣㍡㔵捦㜳㐳摦慥㍡㝤㍢愰〲㠱挰て搸昸㍦户㍣ㄶ扡㑣㕦㤶㑡挷慡ぢ㡢㙢慢慡㘲攵改㐴㙤㑤慡戰㈸㤹㡣㉥㉢㑤愴搲戹㜰〸㤵㈵㘰㑦〵换㔲㠹㌳㘲昹㘵㡢㘳挹ㄴ㥣㠲㠱㐰㝥扥㤱〳晢㐱搶㕦㐴㔷っ戶㌲昲㈸攰ㄵ㌰㐲ㄴ㉤㈸昲㈹っ㡡㌰㐵㑢㡡㔶ㄴ慤㈹摡㔰戴愵㠸㔰戴愳㘸㑦搱㠱愲㈳㐵㈷㡡〳㈸㝥㐱㜱㈰〵晢㌷㍡㔳ㅣっ搱慡ぢ挴㡣攲搱㔳收㥤づ㌴搳搳戵挹㔸晦ㅥ戳捣㌱㡦ㄸ㌸戰㜰㘰攱攰愳〷っ㉢ㅣ搰扦㐷㜱㕤㔵扡㉥ㄹㅢ㔱ㄳ慢㑢㈷愳㔵晤㝢㑣慤㥢㔷㤵㈸㍦㈱戶㙣㐶敤㠲㔸捤㠸搸扣〱㠳攷㐵㠷っㅢ㌸㘴攸搰昸昰攱挳㕡㜵㐵攴挹挵愳愷㈶㘳昱搴㑦ㄵ戳ㅢ㘳㑥㈹ㅥ㕤㌸㌹㤶晥愹㘲㜶㐷㑣㠴㉣愹慤㡥㈶㙡㝥愲愰㐱敥搳愱㈵戱昲〴㜷㝥㉣㤶㑣搴捣㉦挴戰戳㠸㐶敤攸挲愲㔴慡慥㝡㈱㡦愳攲㔸㔵搵戴㔸㕣㜶㝡㜵㐹㉡㍤㌵㥡慣㑥戵慡㈶㝦戱㘴慣愶㍣㤶㙡㔳㍤㘶㘹㜹慣捡㜲㑣攵㔷捦㡡㈶㈷㐷慢㘳㜹㉣戴慤㌶昷攱㠴㡡㔸㑤㍡㤱㕥搶扡㝡㘶㉡㌶㉤㕡㌳㍦㐶㤷㘰昵戸扡㐴㠵捡换挳㉢㤰摢挷㙢㘴戲愳㌰㥥敡攲捡㘸㌲㉤㌵敥挲㠱㕥扥戶挳㐵㔰㘴㡤㡢㠷㔴て㐷㉢敥戳改㠹敡ㄳ㘲挹㥡㔸ㄵ㍢攱㥥散攷㜰ㄲ㠲捣晤㤰㘱㑡挳攱㕥㔲㉤慤㤳㡦㔸搸㑢愸〷㐴攱攴摡㘴㌵づ挸㐹戱㘸捤㠸〱㠵㠳㠶てㅡ摡㝦㝡扡愲㈴戶ㄸ戵〱愸づㄹ㙥摢㠶ㄹ㍤搱挶攸挵搶㠷㐰攴㑥ㄸ㍡搸攸㑤㔵〱㠴捡㝢つ㈷扣扤ㅢ㥥㜴㌹㘵搱㥣戲㜹㌹㘵攵㌹㘵ㄵ㌹㘵戱㥣戲㜸㑥搹晣㥣戲捡㥣戲㐴㑥搹改㌹㘵ぢ攰愳户晣ㄶ㉤㜲慣慤晡换〵㈷扦戹敡捥㐹ㅢ捦扦扦攳㘷愳慥㝥㑢昱ㅣ㤷㑢㐴ㅦㄴㅣ挳ㅥ㌰㘸挰㔱〳㠷つㄹ㌲㜰昸戰挱㠳㠶て㐶搱〶㘲攰㤰愳㡣扥㘸㘳ㅣ〶ㄱ㍡㥣㘱挶ㅥ㌵挰攸㐷㔵㝦〸愵㕥挶戰㌹昴捥挶搵㌷慥㍡晡收昱摢捦㍥戶攳㌳扢㜶て㔲扣愴㐸㥦㠵㈸ㅣ㤴㐵㤵扤〳攳㐸挶ㅡ〰ㄱㅡ挸ㄶ㈵㐳㠷ㄹ㠳愸ㅡっ愱搴㙥㉢㝣摦ㅤ㘳㙥㥤㌴晦户㐵搷㕦ㄹ挹晢攰户㘳ㄷ㈸㕥慣㈴晣㔰ㄴㅡ〸㝦ㄴ㘳ㅤつㄱㅡ挶ㄶ㘳㄰㝥㌸㔵挷㐰㈸戵换ち㝦换㠳㉤摥扤戱敤㤴㠹慢摦晡愸㈰摤㜱攷㑥挵换愰㠴㍦づ㠵收㌲㌶㠲ㅤㅣてㄱㅡ挹㌰攳挱搸㈸慡㡡㈰㤴摡㘱昵㌹㜱捥敡㈹㜷㕦㜸搵攴昵㑦㈷挶昶㜸㘷搳〷㡡㈷愰昴㔹㡣㐲㜳晢㉣㘱〷㘳㈰㐲㘳ㄹ㘶ㅣ晡ㅣ㐷搵㜸〸愵ㅥ戴晡扣扡㐵捦慥户㥥㜵改〹㌷昵摡㜴㝣㜹攲搸敦ㄴ㉦昲搲攷㐴ㄴㅡ愰昱〴挶㉡㠵〸㑤㘲㡢㜱愰㜱㌲㔵㔳㈰㤴扡搷ち扦昴㥡愹㙦㝦㜷㕦晢㌱㍢挶㕦㤹㜷挷慢扦㡡㈸扥㝤㐸昸ㄳ㔱㘸㉥愴㘹散㘰㍡㐴㘸〶挳㤴〲搲㑣慡㘶㐱㈸戵挹敡戳捦敡つ晤扥摣㜶挳戸慢㉥搸戶攳晢㍢㕡㤶愹㤶㜴挶㕦攸㈴㠸收昶㜹㌲摡ㄸ扦㘴敢㔳㈰㜲挷愰捦㔳愹㥡〳愱搴㐶慢捦挴ㅢ挳㘷㉣㠹戵㍤㘱摤扥㔵ㄷ㉣晡捦㐹挷㉡扥㌹㑡㥦㘵㈸㌴户捦戹㘸㘳㐴㈱㐲昳㈰㜲㈷愲捦㜲慡㉡㈰㤴扡摥敡戳㜶敢搲㑢㐳㜷㜵㉥扤攰攸㙢ㄶ㍤㕣㔷㌰㐳昱扤㔸晡㡣愳搰摣㍥攷戳㠳㑡㠸㔰㠲㘱㡡搱攷改㔴㉤㠰㔰敡ち慢捦づ㜷㤶挶ㅦㅤ㍦扢㜴捤㐵て扦扤慦晤捣㡢ㄵ摦晡愵捦㙡ㄴㅡ㌸㕣㙡ㄸ慢ㄶ㈲戴㤰㉤㈶攰㜰㔹㐴㔵ㄲ㐲愹戵㔶昸㝤〵摦㕥晤搹晣〳愷㙣ㅤ扢攲搰㜶㡦㕥戱㑦昱愶㐲挲愷㔱㜰㐰㙡昴昲㕡挷づㄶ㐳㠴㤶㌰㑣㈹㉥慦㑢愹㕡〶愱搴㜹㔶㥦て㕤昰挲收㘱㤷㥥㌷㙥㙤攷搹㝢㜷㍦昸搶慦ㄴ敦㘱愴捦㕦愱搰摣㍥㤷戳㠳㌳㈱㐲㘷㌱捣〹攸㜳〵㔵㉢㈱㤴㕡㘱昵戹㘶晥㌳㤷〵㌷㕦㍢敡散搲㜶晤㕦㙦㜹捦㉢㡡户㑣搲攷㌹㈸㌸晡㙣昴㝡㝣㉥摡ㄸ慢㈰㐲慢ㄹ愶〴扢敥㍣慡捥㠷㔰㙡愹搵㘷晥捥搷扡㍥昷攰搹ㄳ戶㥦昲攷㤲㈷敦捤㝢㉣挸㍢戴挱㕥敦㝢捥户搴戱戸ㄵ㉢㡦愶搲搶扢㍤慦㠴㍦敤捤㐰攳昷〲㘳㤳攵晦晢昷〲攸攴㈷戹ㄷ㌰㉥㈰晢ㄷ㐲㠴㉥㠲攸㌰㈶㤵㑥㔴㐷搳戱㡡ㅥ㘳㡢挷ㅥ㌹ㅤ昷㌴㌱㘳つ㕤搶㐲㈸㤵戴㜶搰慥㉦慦ㅡ晤搵扣扡昱㔷扦㍤㜳挱愳搳㘲愳ㄴ敦㥥攵愰戸〴㠵收ㅥㄴ㤷戲㠳换㈰㐲敢ㄸ收〴ㅣㄴ㤷㔳㜵〵㠴㔲ぢ慣㍥㕦㤹㜷挲㙦扡昶㔹㔷扣昲戳㙢㈷㍦戶㘹晢㐶挵㥢㜵改昳㉡ㄴㅡ㌸㥦慦㘶慣㙢㈰㐲搷戲挵㜸㥣捦搷㔱㜵㍤㠴㔲ㄵ㔶昸㍤敦㔷扥㜹敦慢㝢㈷㕥㝡挴敤愱愵换捥散愵昸㌱㐰挲慦㐷愱㠱昰㌷㌲搶〶㠸搰㑤㄰戹㘳ㄱ晥㘶慡㌶㐲㈸㌵挷ち扦昲敡㈹㑦晦戹㑦敦戱㥢㡢慥敢扥㝥搳㠷摤搵〱㜴挶㕦攸㔶㠸收㌲㜶ㅢ摡ㄸ户戳昵㙦㈰㜲㈷㠰戱㍢愸摡〴愱搴㉣慢捦㌷㔶敤㌸敥敥㥣搰戸换敥㕥昱挳摤愳挶搶㉡㝥㥥㤱㍥敦㐴愱〱㐸㜷㌱搶摤㄰愱㝢搸愲ㄴ㤰戶㔰㜵㉦㠴㔲㔳慣昰挷㝦搱慡搳挷㡢搶㑥摥昶愷ぢ挲晢㡢ㅦ摤慣づ愴㌳晥㐲㕢㈱ㅡ〸㝦ㅦ捣挶㌶㍡摥て㠱ぢ捦㌰攳〱慡ㅥ㠴㔰㙡扣ㄵ扥㝡摦摤晤㝡㑤㝢㝢攲搶敥ㅢ敦晤昸㠵攸愹敡㈰㍡攳㉦昴㌰㐴〳攱ㅦ㠱搹㜸㤴㡥摢㈱㜲㈷㈲晣㘳㔴敤㠰㔰慡挸ち扦㝤㘲换つ昷摦摡㝢昲㝤换㠷扦扥攲攳捥㌷慢捥㜴挶㕦攸㜱〸挷づ㘹昴晡晤〴摡ㄸ㑦㐲㠴㥥㠲㐰㥦㠳㡤㥤㔴敤㠲㔰敡ㄸ慢捦㝢㉥㍡昰扦㍢㙥摤㍣㝡搵㘱㠷捥戸㈵昲㑣ㄷ㜵㌰㥤昱ㄷ晡〳㐴〳㤰㥥㠶搹㜸㠶㡥捦㐲攴ㄶ〳搲ㅦ愹摡つ愱搴㘰㉢晣㈹愹ぢㅦ扢慣敡摤昱㕢㡡㉥晤昷挸㠳扡㝤搰㙡て捣㈷㕡㜷晦㈵挹攸ㄲ㝣㥥慡晦愸㌶愸㄰㌷晡㑤昹㡣㡡㡦愸昱愱昱愳攳〳〷㔶っㅤ㄰ㅤㅣつ昶㐴搸愶㝥ㄸ攲㍢㔴慢昸散㐴㑤㐵敤ㄲ昹㜴搴㘵㜴㌴ㄵ慢扦㐰昶戳㙣愳㙢敢㙡㉡㔲〷㝢ㅢ愷愷㜱㐹敡散戴搵〷㜱㌵㥢㡥捦㡥戱㤴昴搷捤搹㙣㔶戴慡㉥㔶戴㌴㘱㥡扢㍡捣昸攴㔸㍢捦摦㍡㌶ㄹ㕢㤴戱扡㐶㔴㠴愹㡤挵ㄲ摢㠵搲㌴㤹攳敡㔱㕣㔹㥢㡡搵挸昰晡㔵㑦㑤㤴㉦㠸㈵愷挷㌸㌱ㄲ慢㄰愸㥤㘸戲㍥扥昶㥢㔲〳愰昸㐰㕡搱换慥㡤㡦㔹㥡㡥搵㔴挴㉡㌰摥㠵戱㘴㝡搹㡣攸扣慡搸〱㔹㉥㘶㥦㌰ㅣ㤴愵ㅥ㕢㕢㕥㤷㉡慥慤㐹㈷㙢慢戲㉤㐵ㄵ㡢愳昸挸㕣㌱愹戶㈲㠶㑦扣㜹摣〲㉡㤰㥢慢㔴攰㜰慦户㕦挶㑤ㄵ捡㡥戰敤攲慥搸攷〷㘶ㅦ㜶㠵搳㠰づ㈸慡㘲㍣㈶㜳㝡㌷ㄲ㑣攲㌲捣㘱晥㡥㌶㑣㥣㐵愲㜷㕦㝦㙦ㄹ㘳㘶捦晤敦㍡攷攴㜴戰搰㡦㔹㡣㘹㠵昱搱㥡㡡慡㔸戲挱㌹㌰挵ㄱㄹ捦㐳〴〷攰㙣昶㘵㉦てㅥ㙡愹㕡ㄶ㕣㤲愸㐸㔷㠶㉡㘳㠹昹㤵扣摦挴㍣㔹㝥㍥愹㜵㙤挶㡢㔰ㄹ㉦㔱扣っㄱづ〷㐲㝢改ㄴちㅢ晢捣㝡戰ㄷ晥㙦晥㠴㐵づ㕡ㄹ㌲㐱㠲搹慣㔴戰ㅡ户㕥愹摣㕣㉦㤴攳愳愹捡㌴て捦㠶㡤㡣昷ち挵㥦㈰㠲扤㈱ㅡ㥤て攱㍤㜷ㅥ愷㝤㕡㔷㤷挴攲㔱㑣戶挹搹慤愲挱㙡㜳晥愶㈴㤶㉡㌷㌸搱㌳〱攷捡搲㄰㑡㌸昹㕢㔵昳攸㡦㉤㑤㤷㐴搳搱ㄶ搵㤸㌲挲㕥㌲攰搴㑦㕡㤹㈵戶㙣㉤㍡摤㍡㙣搵㄰㈱㈲㐵㕢㤴㤶愲㌰㈳攱挴挱昹ㄲ挸戵㘴挳㈰㌰㜶摥挸㠵㥣〷㝡昶搴て㘶愴㉡挶挵㙡㘶㉣㕢ㄸ㑢搱㍤㍦搴㈰㤵捥搳㡢挱愶㤴捦㥢㤹㑥㔴愵ち㌱搲㜱挹摡扡㠵㍦㘵ㅣ挶㌲㕥㠵搰㕢戰て㡥攲愶㘳〲㕤㠱ㄶ㡢戹㙦捡捡〲昹㡣㐶㡤㜱〸〵㡦㔶〴晢〱晦挹㘶扣㠱晦挲つ搹㠲〵昰㘸捥㌴㔹㄰晥慤慡挱搰㡣㘴㑣㈶晥昲愵〲戶㕢㔷捦慥㑤㉥㤸㔷㕢扢㠰挷㔳ㅢ愹愵㉡㘳戱㌴㈷搳㕡㕡㤳㠷㌲㐹愸㔴㙥㙥搶ㄴ㤸㙤搶慤㍢攲㠷昶㐳戴㉥慡慡敡愱㈳愶㐲㙦㐳㤵㡢㘹扤搰㍢㈸ㅣ㍣扡㉥㔵㠹㜹扥慡戲愹㔳㡢换㈶ㄵ㤷ㄵ㉤㑣㈶慡㡥㉡㕣㕡㤵㕡慡扡㠲〰捥㔴㙤ㄹ戴㜹搳㡢㙢㍢㑥搹㜶㔸扢摥敢㕢㕥㔵慡扡㔸〶搷戴㔹㕦㠴散㠹㍦攳㝤〸搵ㄹ㙥扣戰愰㥣扤ㄹㅦ愲㙥㝣㐴昱㔷〸㕣ㅥ㠴㜰㕣ㅤ㍥㌶慢敡㌰晣捦㉢㠴昱〹挵愷㄰慡ㅦ〴捦㑦攳㌳〸扤愹㜶㠸捦摤㉥扢敥㜰愸摤扢敥㑢㘸挳㐶〳㌶搵ㅦㅥ摣㝤挶㝥ちㄲ㘴㤰ㅣ搵〲㠱㍤〹〸㔹〶搷ㅣ摥㤱㘸㈶〴㝣挳昶㜹㜰昳㈶攰㍢昶昱㍤〵搹戱ㄱ挰㤳ㄸ㔵㌵〰㙡㈱㈰〷ち㈳ㄷ㐲つ㠲㑡〸㤰搵つ㔴戸愹㙦扥户ㄱ㌰㄰ㅡ㌷〱昹㡣㘹㌴㘰㔳㠳搱捥㡢㠰㉦㄰摣㤳㠰捦㉤㠳㙢㤶昱㈸㐴敡挹㔱戴攳㤰㍦㠳㥢㌷〱ㅤ㘰㌶㍡㔲㜴㠲戰ㄱ昰ぢ戳慡㡥㐶㄰㈱攰㐰㍡ㅤ〴愱㠶㐳㈵〴㜴㐶㑤㙦敡㝤㍢〱挳愰㜶ㄳ搰㡤㌱㡤〶㙣敡ㄸ戴昳㈲攰㜵㍦〲㕥戳っ慥㜹搰ㄱ㠸搴㤳愳攸挳㈱扦敡㑢挰㘱㌰ㅢ㠷㔳昴㠳戰ㄱ㜰㠴㔹㔵挷㈳㠸㄰㔰㐸愷㈳㈱搴㈸愸㠴㠰〱愸改㑤㍤㙦㈷㘰㈴搴㙥〲㠶㌰愶搱㠰㑤ㄵ愱㥤ㄷ〱扢晣〸搸㘹ㄹ㕣㤳戲㈵㠸搴㤳愳ㄸ㠱㑥搵㤳扥〴㡣㠴搹ㄸ㐵㔱〴㘱㈳愰搸慣慡㌱〸㈲〴㤴搰㘹っ㠴ㅡ〷㤵㄰㌰ㄶ㌵扤愹㠷敤〴㜰㌲搷㑤挰㐴挶㌴ㅡ戰愹昱㘸攷㐵挰ㄶ㍦〲敥戱っ慥ㄹ攲ㄳ㄰愹㈷㐷㌱㥤㐳扥换㤷㠰㤹㌰ㅢ戳㈸㘶㐳搸〸㌸搹慣慡㔲〴ㄱ〲㝥㐹愷㔳㈰搴㘴愸㠴㠰㔳㔱搳㥢扡挵㑥挰㈴愸摤〴捣㘵㑣愳〱㥢㥡㠲㜶㕥〴㕣敢㐷挰㌵㤶挱㌵㠷㍤つ㤱㝡㜲ㄴ〹づ昹㉡㕦〲ㄶ挰㙣㔴㔱㔴㐳搸〸愸㌵慢㙡㍡㠲〸〱ぢ改戴〸㐲捤㠴㑡〸㐸愲愶㌷戵搶㑥挰っ愸摤〴㉣㘶㑣愳〱㥢㥡㠵㜶㕥〴㥣敢㐷挰㌹㤶挱㌵愱㝥㌲㈲昵攴㈸㔶㜰挸㉢㝤〹㌸ㅢ㘶攳ㅣ㡡㜳㈱㙣〴慣㌶慢敡㤷〸㈲〴㥣㐷愷昳㈱ㄴ㈷搷㠵㠰㕦愳愶㌷戵挴㑥挰㈹㔰扢〹㔸挳㤸㐶〳㌶㌵〷敤扣〸愸昶㈳愰捡㌲戸㘶昷攷㈲㔲㑦㡥攲㑡づ昹㜴㕦〲慥㠶搹戸㠶攲㕡〸ㅢ〱搷㥢㔵ㄵ㐵㄰㈱攰〶㍡慤㠷㔰攵㔰〹〱㌷愲愶㌷ㄵ戵ㄳ㌰て㙡㌷〱ㅢ攱ㅦ㌶ㅡ戰愹ち戴昳㈲㘰戶ㅦ〱戳㉣㠳㙢愹㘱㍥㈲昵攴㈸敥攴㤰㘷昸ㄲ㜰㌷捣挶㍤ㄴ㕢㈰㙣〴晣搶慣慡㑡〴ㄱ〲戶搲改㍥〸㜵㍡㔴㐲挰㌶搴昴愶㑥戰ㄳ㤰㠰摡㑤挰㐳㡣㘹㌴㘰㔳ぢ搰捥㡢㠰㈲㍦〲㐶㔹〶搷扡㐷つ㈲昵攴㈸㥥攰㤰㡦昷㈵攰㈹㤸㡤㥤ㄴ扢㈰㙣〴晣挱慣慡㕡〴ㄱ〲㥥愶搳㌳㄰㙡ㄱ㔴㐲挰戳愸改㑤つ戵ㄳ戰㄰㙡㌷〱㝢ㄸ搳㘸挰愶㤲㘸攷㐵㐰㍦㍦〲づ户っ慥㤵㤹㍡㐴敡挹㔱晣㠹㐳敥敢㑢挰㥦㘱㌶㕥愳㜸ㅤ挲㐶挰㕦捣慡㕡㡣㈰㐲挰㥢㜴㝡ぢ㐲㉤㠵㑡〸搸㡦㥡摥㔴㜷㍢〱㑢愰㜶ㄳ昰ㅥ㘳ㅡつ搸搴㌲戴昳㈲愰㤳ㅦ〱ㅤ㉤㠳㙢㤹㠸㉢㍤㍤㌹㡡㑦㌹攴昶扥〴晣ㅤ㘶攳㜳㡡㉦㈰㙣〴晣挳慣慡㌳ㄱ㐴〸昸㡡㑥晦㠴㔰㉢愰ㄲ〲晥㠵㥡摥㤴㘱㈷攰㉣愸摤〴㝣捤㤸㐶〳㌶戵ㄲ敤扣〸昸攱㍢㥦㕢攱敦㉤㠳㙢捤敡㕣㐴敡挹㔱攴收㘰挸摦挲捤晢㔶㌸〸戳ㄱ愲㘸〱㘱㈳㠰㐹㐸愸慡㔵〸搲㡢㠱挲㜴㙡〹愱戸㝥㈵〴戴㐲㑤㙦敡ㅦ攸㈳昳㘱㘸㌵搴㙥〲㤸换ㄴ㌶ㅡ戰愹昳搱捥㡢㠰扦晡ㄱ昰㤱㘵㜰㉤愰㕤㠰㐸つ㑣搹㘶慤㔹㜵㠴㙦搶㤴㙤慢昸搸㐴㔵㍡㤶㤴㔹戹戶㜱晣㘷㘶攸㐸扤㌵㘷㈲㤳搱㜲㌳昷愵㘳扣ㄸ㤳㤱㐸〹㑡㉦㤳ㄹ㌷㜱㜱㑤㠶㥡㜳㠵晦㌷攵晢戳㥢昲㤵〹摦慣㘹摦〶愶㔴㜱搰㌸㈶㝤ㅢ㜶戶ㅤ㐴㕤㜱㠸㜹㑥搰挸昱㔲㠸挸搹〷ㄹ晤㥤戳㐹㤲昷㤴昱户ㅦ㠴昴ㅥ攰㍦ㄵ捣㠳摤㝤㤰戲㤱敦戴敢ㅥㄸ晦㙦搲摡㤹戸㘹㑥㕡ㅦ挴㉢㘱㘷㡡㠳㈹扡㔰㜴㠵㔰敦㔸㤷搹攷㐳㠱挰ぢ㈰㜰㈷㤴敦昲㑤挲攸㑥㥦ㅥㄴ㍤㈱㙣㤷搹㐳㔰つ昵㠶㘸慢ㄷ昲㝢㤸㠷ㄸ㉥扤ㄷ愲㘵㉦戶㉥㠰摤㌸ㄴ愲㔵ㅦ㠸挹攳㘳㔵㔸〰昹愹㤲㈵㠳㙢搰㐵挳㔳戶㌸㝥摡挳改㠰敡改换㙡捡㉢㤳戵㌵㐸㔹攵㑣㜲㔱㌹戲つ㔳㉡ㅡ慡㉥慤㉤慥㑢㠷慡挷㈷昰㕦慢敡㘹戱㠵戱㘸扡ㄸぢ㕣㤸愶㉥㐵㜲㠲㑣㐲㑦愸㔸晡晦㜳㤲㍡㤰〷〸〱㠵摤愱攷愹㤵昳散㌵愷㡢㉤㝡ぢ㑢㙡㤱戹ㅡ㤳愴㕤搲ㅥち㘱挱攱㘷㌸ぢㅤ㌰晡㘲㜴ㅢ扥搸㝣㙣挱晡㉤㍦㔸晦慦挰攴㥦㙣挶㐵〰敤㝥㈷敥㠷㈶攱㠶㙣㙡㉤摡㘵摥㠹㐳〳攰㥦㡢挳挰㥣㥡摣攳昷㙥晣㥣㘵㜰㘵㑢㕣㡡㘸㜲㍢㌲〴㠱搴ㅦ慤昳〴捡散捤㌸ち㘶攳㘸㡡㘱㄰戶昳攴ㄸ戳慡㉥㐳㠳㕥昸㌳㡥愵搳㜱㄰敡㜲㔴攵㜶㘴〴㙡㝡㔳㑦愲㡦捣敤挸㍡愸摤㈴ㄴ挱㍦㙣㌴㘰㔳㔷愰㕤㠶〴摢摣散㐳㝥〴㍣㘸ㄹ㕣愹ㅢ㔷㈳㤲㄰㌰㤱㐳扥摦㤷㠰㔲㤸㡤㐹ㄴ㤳㌹扡晡挹改愹㘶㔵㕤㠳㐰扤〸攷㐴㍡㑤㠳㔰搷愱㉡〴㑣㐷㑤㙦敡㉥㍢〱搷㐲敤㈶㘰㌶晣挳㐶〳㌶㜵㍤摡㜹ㄱ戰搱㡦㠰㥢㉤㠳㉢戹攴㐶㐴ㄲ〲收㜲挸ㅢ㝣〹㤸〷戳㔱㑥㔱挱搱搵ㄳ㄰㌷慢㙡〳〲昵㈲㥣昹㜴慡㠴㔰㌷愳㉡〴㈴㔰搳㥢扡捡㑥挰㑤㔰扢〹愸㠶㝦搸㘸挰愶㌶愲㥤ㄷ〱㙢晣〸戸挸㌲戸搲㕦㙥㐳㈴㈱㘰㌱㠷㝣㠱㉦〱㑢㘱㌶㤶㔱㥣〱㘱㈳㘰戹㔹㔵户㈳㔰㉦晣ㄹ㘷搲改㉣〸㜵〷慡㐲挰ち搴昴愶㔶摡〹昸つ搴㙥〲捥㠵㝦搸㘸挰愶㌶愱㥤ㄷ〱㡢晤〸愸戳っ慥㕣㥣扢㄰㐹〸㔸挳㈱愷㝣〹戸ㄸ㘶攳ㄲ㡡㑢㌹扡晡㈳㘰㥤㔹㔵㜷㈳㔰㉦挲戹㥣㑥㔷㐰愸㉤愸ち〱㔷愲愶㌷㜵扡㥤㠰㝢愰㜶ㄳ㜰㉤晣挳㐶〳㌶㜵㉦摡㜹ㄱ㌰搷㡦㠰㌲换攰捡ㄶ扡て㤱㠴㠰㡤ㅣ昲ㅣ㕦〲㙥㠵搹戸㡤攲㜶㡥慥㥥㠰㍢捣慡摡㠶㐰扤〸㘷ㄳ㥤㌶㐳愸〷㔰ㄵ〲敥㐴㑤㙦㙡㠶㥤〰愶ㅥ戹〹搸〲晦戰搱㠰㑤㍤㠸㜶㕥〴㑣昴㈳㘰㠲㘵㜰攵㌳㍤㠲㐸㐲挰㐳ㅣ昲㌸㕦〲ㅥ㠱搹㜸㤴㘲㍢㐷㔷㑦挰づ戳慡ㅥ㐵愰㕥㠴昳㍢㍡㍤づ愱ㅥ㐳㔵〸㜸〲㌵扤愹攳敤〴㌰㌹捡㑤挰㉥昸㠷㡤〶㙣㙡〷摡㜹ㄱ㌰挴㡦㠰挱㤶挱㤵㜱昵〴㈲〹〱㝢㌸攴㠱扥〴扣〰戳昱㈲挵㑢ㅣ㕤㍤〱㝢捤慡㝡ㄲ㠱㝡ㄱ捥㍥㈸㡣㔷㈰搴㑥㔴㠵㠰㍦愱愶㌷搵搷㑥挰㔳㔰扢〹㜸ㅤ晥㘱愳〱㥢摡㠵㜶㕥〴㜴昳㈳愰慢㘵㜰愵㝦㍤㡤㐸㐲挰㝢ㅣ昲挱扥〴㝣〰戳昱㈱挵㐷ㅣ㕤㍤〱㝦㌳慢敡ㄹ〴敡㐵㌸ㅦ搳改ㄳ〸昵㐷㔴㠵㠰㑦㔱搳㥢㙡㙦㈷攰㔹愸摤〴㝣〱晦戰搱㠰㑤敤㐶㍢㉦〲昲晤〸㘸㘱ㄹ㥣〹㙡挱攷ㄱ愹ㄹ㠹㐵㉤㌹攰昸慣㐴㙣〹㌳㈱摡挴昱㕤㥤攲扡㔴扡㔶搲㌶㕡挷㑢㙡㈷搷愶㑢ㄲ愹㠵㔵搱㘵ㅤ攲㔶㘱㜶㘵慣〶㐹㔵㐹攴㔶㌹㜴戵ぢㄷ挶㉡㡣昸昴摡扡㘴㜹㙣㐲挹捦㈱改ち昸戰敢㈴摦㉡㐷㘱晢㜱㜹㐴〸愱㜰㤴㘰ぢ〴㕦㐴㐰㘷㍡㠸敤㤳㜳晤㈴㑤〴㡥㙤敢ㄹ㥤㤱㐸㔷挵㕡挶挵㉥攵晣㌸㔸㐴愶㕡㐵㡢昸㡣㑡愴㐹㤴戴㡥㡦㑢㈶㉡慡ㄲ㌵㌱敥っ㑣晣昰ぢ㔰愵戱昹挸㑡㥢㕡㥢㑡昰换㔹慤攳㌳㤲搱㥡搴㐲㈶搸㤴㉦㙢㥦㔵㤳て㐱挱昸攸㐴㑤ち摤挸㕥㘴戹㙤㝣㝡㘵敤ㄲ㝣㑦戰慥扡㘶㕣㜴㘱敡㘷戱㔷ㄴ㜷㡢㙣戲㙢㔴㡥捡挹㔱昹㌹昹㍦㜶晦㠴扥挶㌹搶挱晣㕡㔱てㅣ愷改㘴㘲㕥ㅤ〹㤳㍥〶㐱收㔱挸㍥っ〴㕦㐲愹㠱挹て㑥㠱㔸戹㠲捣㠳攳㔸戳㔲摥㍤㔳戲㌲㕦扥攴戴㠷昱つ㠶搳敡㕢㠸㠹攳㘶㑥愸捦㄰晤ㅦ㝤㤳㌱昸㌲㈲㍢㍦㔲㍡㡦扣㑣㐲㕥㈷㌸户㌱て㈱敡㜸㐴攱捣挴㤱挰㥡昳戰っ挷挵㠷㐷㘸㥢晡攲㔸攴㜴戵㡡㤷㐶攷挵慡㌰㜹㠰㈴昶㌶㘶㠵ㄳ㐱昸愶㕢捡戲ㄵ搷㔶㔷㐷㜹挸昱㜰㥤㕥ㅥ慤㡡攵挷㡢敡搲戵㤳ㄲ㌵㐶ㅣ㐲㡥㑢㑢ㄵ㕤ち㔵㜴愹愸㕡挵愷㌱㐵㔵捡㡣㔵㍢㍦㥡㑣愴㉢慢ㄳ攵昹慣㌰㡤昴㘷㜱慣攲攴捦〳㤹㝡搳搷ㄲ攷㤴㠶昹攱ㅥ扢扢㄰ㄳ㉣愴㡥扢ㅦ㐷㜴㡥ち攱㥦晡㤱ㄹ㡣戸昰挸ㅢ㡡昱㍤愲㜱㌲ㅤち敢攴昹㕣昲㠲愰昹㥣㉢戱㜲㜱㔲晢攸㠰㍦攳〷戸戲挰扦扣㔷㈰ㅡ㑣㙦㙢〱㠷㜰㘹㙤戴㘲㉣愶㥤㙢㤳㉤慣㙦摥收㘳搷昲㔲㤳㡣㌰攱戰ㄸ㌹慣挸㡤㕤㥣愸㠸㈵昳愹㤸㡥㘹㥡㍣愶㉡㠶捣㝤㠸㡦昰戹㠱㘰戰㘵扥㔷㕦ㄳ㜴慣摥㔶ㅡ㤷晤㥢换ㄳ㕣昱㍦㌹㜱ㄸ㌳㍡〰㉢ㄷ搲㘰㑥户愱㈰搴㥦㔰㈵ㅥ㠷㐳づㅤ搰㝤㈰昸㉡㡣捥㝤㤳㥤晢㠷っ㐱〳㑥㜹昲㥤㔵㘶㈵收㈳㠳㑦搲ㄹ㠳〲愴愵㉤つ㌱㘴㘶㈰收敢㉦挲㠶攴ㅢㅣㄵ㘱昳晡捡㐹㉡敥㡥㥣㥣㍣散敡㤰㜳㍤挰搵㉤㠲㔵㑦㡦㐹㝥愲敡㠶㈱㠴昲㌰攲㤶㍣㔹㄰扦㡣㕦〱摤ぢ㉤㈷㔶昰㥦㙣攱戰ㄱ㠲㑦㈰慣摥㠰搴挰㌱晦〷㘶戸搷㡣ㄶ〴㥥て愱摥㐷㤵㙦晦㈸敡㌷㉢昵㈱㙡㝣挳ち㠴昸昵敥愶㕥㈰搵㐷㘸挱㡢愴㐱昶搵㕦㔱攲戵㈷㜳㉣戶㠲戶昱㘳昱㘳戶挰㥦搱㥡㐱慣㡡晡〴〵つ〳㐵扤㠳摢挰挷㘸㑢挷㑦扤ㅤ㈲㜴㘸㐷㠷捦攰挰㥤ㅣ㙡㡦㕡㠶㍣㝥ㄱ搵㠳扣㡥昰〱㜹㕦摡㠲摡挸敢挴愰〷㌰攸㌷㜰㜰㤲昷ㅤ㜴㈶㜹扦㠰㑢㤳挹晢ㅥ捤㠴扣〳ㄹ㤸㝢㌲㡢扣捥搰㌶㑥ㅥ㡦㉡㈱敦㘰〶㐱っ昹㘳扥㥣〷㜹㕤攰㘳㜴愵㘳慥户㐳㌷㍡㜴愷㐳ㅥㅣ㠴扣ㅥ愸㘵挸攳搷㙣㍤挸敢〵ㅦ㤰挷ㄴ㍢摤慢㡤扣㐳ㄸ戴㌷㠳㌲ㅤ捥㐹ㅥ㜳攰㑣昲ち攰搲㘴昲㍡愲㤹㤰㜷㈸〳㌳㝤㉥㡢扣扥搰㌶㑥ㅥ搳散昰挲昷㤴ㄹ㐴㤳挷㕣㍢つ〳㍡㝤攴ㅤづㅦ愳ㅦㅤ㤹㠷攷攱搰㥦づ㐷搰㠱愹㜹㐲㕥㈱㙡ㄹ昲昸㈵㘲て昲〶挰〷攴㌱㍤㑦〷戵㤱㌷㤰㐱〷㌱㈸㔳改㥣攴㌱㝦捥㈴㙦㌰㕣㥡㑣ㅥ㌳敥㠴扣㈱っ捣搴扢㉣昲㡥㠲戶㜱昲㤸愲㠷ㄷ愶㐹ㄹ〴〵昹㘳㥥㥥㠶〱㥤㈶㙦ㄸ㝣㡣攱㜴㘴づ㥦㠷挳㌱㜴㌸㤶づ㑣敢ㄳ昲㡥㐳㉤㐳ㅥ扦つ敤㐱摥昱昰〱㜹㐳㙣㐱㙤攴㡤㘴搰㔱っ捡㌴㍣㈷㜹㈳愱㌳挹㉢㠲㑢㤳挹ㅢ㠵㘶㐲摥㘸〶㉥㐲㉤㡢扣ㄲ㘸ㅢ㈷慦ㄸ捤昰㐲㐶ㅦ㠳愰㈰㝦㈵㤰ㅥ摣㡣㠵㡦㌱㡥㡥捣晦昳㜰ㄸ㑦㠷〹㜴㘰㑡愰㤰㌷ㄱ戵っ㜹晣㕡户〷㜹愵昰〱㜹㑣ぢ搴㐱㙤攴㑤㘲搰挹っ捡ㄴ㍥㈷㜹捣摢㌳挹㥢〲㤷㈶㤳挷㑣㍦㈱㙦㉡〳㌳攵㉦㡢扣㘹搰㌶㑥ㅥ㔳〳昱㐲㙥㈱㠳㘸昲㤸ㅦ愸㘱㐰愷㡦扣ㄹ昰㌱㘶搲㤱戹㠳ㅥづ戳攸㌰㥢づ㑣㈷ㄴ昲㑥㐲慤㥥㍣敦搳昶㤷昰〱㜹㜳㙤㐱㙤攴㥤挲愰愷㌲㈸搳晦㥣攴㌱攷捦㈴㙦づ㕣㥡㑣ㅥ戳〴㠵扣搳ㄸ㤸改㠲㔹攴捤㠵戶㜱昲㤸㔶㠸㔷挰㠸㌲〸ち昲挷摣㐲て㙥收挱挷㈸愷㈳昳づ㍤ㅣ㉡攸㄰愳〳㔳ㄱ㠵扣㌸㙡ㄹ昲昸敤㝢㡦㈳慦ㄲ㍥㈰㡦改㠸㍡愸㡤扣〴㠳㥥捥愰扣㘱㜵㤲㜷㌶㜴㈶㜹ぢ攰搲㘴昲㤸㘱㈸攴㔵㌱昰戹愸㘵㤱㔷〳㙤攳攴㌱㈵ㄱ㉦㝣㐹㥤㐱㌴㜹捣㑢搴㌰愰搳㐷摥㐲昸ㄸ㡢攸挸㥣㐵て㠷㈴ㅤ㔲㜴㘰ㅡ愳㤰挷㐷昲㘴挸攳㘳〴㍣挸㕢っㅦ㤰挷㔴㐶ㅤ搴㐶摥ㄲ〶㕤捡愰㑣㍢㜴㤲挷㕣㐳㤳扣㘵㜰㘹㌲㜹捣㑥ㄴ昲捥㘰㘰愶㈹㘶㤱户ㅣ摡挶挹㘳㍡㈳㕥㔸㉦㘰㄰ㄴ攴㡦㌹㡤ㅡ〶㜴㥡扣戳攰㘳慣愰㈳昳ㅤ㍤ㅣ㔶搲攱㙣㍡㌰〵㔲挸㍢〷戵っ㜹㝣ㅥ㠲〷㜹慢攰〳昲㤸〶愹㠳摡挸㕢捤愰攷㌱㈸㔳ㄶ㥤攴㌱㑦搱㈴敦㝣戸㌴㤹㍣㘶㌶ち㜹扦㘶㘰愶㌸㘶㤱㜷㈱戴㡤㤳挷㔴㐸扣〲挶㐵っ㠲㠲晣㌱ㅦ㔲挳㠰㑥㤳户〶㍥挶㕡㍡㌲㔷搲挳攱㘲㍡㕣㐲㠷㙤㜰㄰昲㉥㐵㉤㐳ㅥㅦ散攰㐱摥㍡昸㠰㍣愶㔰敡愰㌶昲㉥㘷搰㉢ㄸ昴〹㌸㌸挹㝢ち㍡㤳扣㉢攱搲㘴昲㜶愲㤹㤰㜷ㄵ〳㌳㍤㌲㡢扣㙢愰㙤㥣㍣愶㔱攲㠵〴㕢〶㐱㐱晥㤸㑢愹㘱㐰愷挹扢づ㍥挶昵㜴㘴㥥愵㠷挳つ㜴㔸㑦〷愶㕥ち㜹㌷愲㤶㈱㡦㡦慤昰㈰敦㈶昸㠰㍣愶㕦敡愰㌶昲㙥㘶搰㡤っ捡㔴㐹㈷㜹捣㡦㌴挹扢〵㉥㑤㈶㡦ㄹ㤵㐲摥慤っ捣搴捡㉣昲㙥㠷戶㜱昲㤸㠲㠹㔷挰昸つ㠳愰㈰㝦捣挳搴㌰愰搳攴摤〱ㅦ㘳ㄳㅤ摦昲㜶搸㑣㠷㍢改戰ㅦづ㐲摥㕤愸㘵挸攳昳㌷㍣挸扢〷㍥㈰敦㍤㕢㔰ㅢ㜹㕢ㄸ昴㕥〶㘵㥡愵㤳㍣收㔶㥡攴晤ㄶ㉥㑤㈶㡦搹㤸㐲摥㔶〶㘶㕡㘶ㄶ㜹摢愰㙤㥣㍣愶㙦攲ㄵ㌰敥㘷㄰ㄴ攴敦㉢㐸て昲ㅥ㠰㡦昱㈰ㅤ㤹摦改攱昰㄰ㅤㅥ愶〳㔳㍥㠵扣㐷㔰换㤰挷〷㠹㜸㤰户ㅤ㍥㈰㡦㘹㥦㍡愸㡤扣挷ㄸ㜴〷㠳㌲㐵搳㐹ㅥ㈱㥡攴晤づ㉥㑤㈶㉦㠴㘶㐲摥攳っ摣〲戵㉣昲㥥㠴戶㜱昲㤸晡㠹㌱〷㡣愷ㄸ㐴㤳ㄷ㠶㔶挳㠰㑥ㅦ㜹㍢攱㘳散愲㈳㜳㐳㍤ㅣ㝥㑦㠷㍦搰㠱改愲㐲摥搳愸㘵挸攳ㄳ㔱㍣挸㝢ㄶ㍥㈰㉦㘲ぢ㙡㈳敦㡦っ扡ㅢ㈲挸㘴慣〶㈶㕤㤱戳㘲㑢搹㙢㠳㤸愱昸捣㥡㐴ㅡ昳愱㥣搶ㄹ㥢㐸㘳㘶愷㔵ㅣ〲㐵挹慤敢㉣昳愴戶㐶晤㌲敢㉦摤摤愶慣〵㤹㙥㙥扢㝤㠵愶户㠷搹㕣扢戱㉤搹㌴收㈴㙢㌸ㅥ㘳晣㌹㉤敡㈸㌳搷捡㕡搷㔱〵晥㤹㠹㌶摥㌹㉦晦㍦㔸〲ち㍤㠷愳㐱昵づㄸ㝢昰㍦㘶㔱㌸挵㘶㍣㡦㌲搷㠴㍡㌷㝡㤰搸㔲㌵戹收ㄶ收扡㤰愹㙢㙤攵〲㑦愸㐹㘱㘶㌵㙣搵㌰㙦摥挶㉡㑥愹㑢㘷㔹愲㑢㍢㔸ㄶ㝣昷㜵㑡つ㔶㍢捡愳挹㡡㥦挹㔴㌹戰㤹㉢㍡㌲敢晤㘳㔷摢㄰〵㥢㙤㠲ㅢ敢愷㉦㔸㕣ㅦっ慥㥢㤳改摡ㄶ㤱㕡㤳敥㑣〲㙣㍥㙢㝣㑣㥦散〵昳ㄹ㝤戲昴㌹㌵㠶㜵㑢㍣戵戰㉡搶㐱ㅡ㘴慡㌲㉤㙣挴㡢收愵戰㡣㤶收ㅡ㠹㔵㤲㔳摤㠸㑦㡢㔵㐵昹愰ち㉣㘹㔸愵愹攵㘹攴㜵㘷〲昰㈱ㄴ㍦㥦㍤〴㐶昲慣扤愴㘴㍦㠵ㅡ戸挲㘵㠳攰㔹昴㈳昷㉡慥昴㜱搹㍥ㅢ愹慥扢㤶摢愶㤱〱㕤戰ㄶ㔷扢㘰攷㌶戰㌲㠷慢慤㍤㉤㤹㘷㔲〷㥤㉤㙦㕥攳攴昲搵㑡敢戸㝣搷㥡换慣挹㌴㥥搴挲㐷㔸戵攵愹㔳㠵昵㡤㜴〲㉢㔵㔵换摡挴㈷搴㤴㔷搵㔵挴㘴㤹㑢㕦戵㘵戵敢㘷戱扦㜰愵搱㘷㔴〳扣㔸愴㑣挰ㄳ㕦昵㤳㍢㝥晣㕡户昱㈲捥㌴㜹换㐴㡣戰昱戲㜵摥㌱〳戹搹㌹攰㘱㡣扥㝤晤㌷ㄸ攴㌹愰戸戴戹㔴扣愶㌱㤱户㔸愷㤱换ㄹ㘷㜳㉢慤㉤慤攵㕡戹㑤㌵㍥㘱慡㝥ㄶ晢〹㌸捤ぢ㕦㈸㠴挵扥ㅦ㜹㠶㌰〸慥㝡㑦晤戳敦愹㤷攴ㅣ㌳㙡晣慤〷㕦晣捣搶㌷㐶〶㤴戹戸挷㈴㙦昳㥥㙤㉦昶㐹〸て扤挱㜱㉤㜷㔰㠳搰㉥㠷〲敦㐶㜸㍦㔲捣〴㤷摢戴㝤㜰㔴㍤㔱㌳㙦搳〲〶摦挵㡣㍦㐱㌴㝥㥢挶搴㜱戹㑤㝢㤵㐱㄰㕢晥ち愰昵戸ぢ晢㌳攳扥㐶挷㐳扤ㅤ㕥愷挳ㅢ㄰㐱愶ㄳ㍢慦㌷扥㤹搱㘸㄰〸㔶㜳㥤㉤扦㥡敢㡤㌸㕢㐳㜸搸〸㌲扦戱晡ㄵ㙡㤹摦〷挱㡣扦挰敢戹摤扢㐷挰㌷愰㤸㝡慣〷ㄸ㠴挲㕡㈷㝢㤳晤扦〵愱㤸㈲散扣ㅤ㘶㕥戰㐹敤㝥戸㌴昹㜶㤸㤹挴挲昳摢っ捣㤴攲慣摢攱㜷愱㙤㥣攷㘳搰㑣㜸㝥㡦㐱〸㠱㝦挷㐲慢㘱愰づㄸ戰攲搹ㄳ㤰挶〷㜴㍣捥摢攱㐳㍡㝣㐴〷愶㉢换敤昰㕦㔱换摣づ昳㔹㜰ㅥ户挳ㅦ挳〷户挳㐵戶愰戶摢攱㑦ㄸ昴㔳〶㥤〸〷㈷㜹捣㈹㌶挹晢っ㉥㑤㈶㡦㔹挸㐲摥摦ㄹ㤸改挸㔹攴㝤〱㙤攳攴㌱㙤㔹挸晢㤲㐱㠰㐱晥㤸扢散㐱摥㍦攰㘳㝣㐵㐷收㌵㝢㌸晣㤳づ晦愲〳㔳㥤㠵扣㝦愳㤶㈱㡦㑦扡昳㈰敦扦昰〱㜹㑣㜷搶㐱㙤攴㝤捤愰摦㌰㈸㔳㤳㥤攴㌱ㅦ搹㈴敦㕢戸㌴㤹㍣㘶㌰ぢ㜹摦㌱㌰㔳㤹戳挸晢〱摡挶挹㡢愳㤹㤰挷晢改っ㜹昳愱搵㌰㠰㑢ㅦ㜹㑣㠲㌰戰捥ㅤ㔰捣㠹昶㜰挸愵〳ㅥ㙦㠵戹㜱㌸〸㜹㐱搴㌲攴昱㌹㝥ㅥ攴戵㠰て挸㘳慡戴づ㙡㈳㉦㥦㐱昹㔴㜲挵戴㘶㈷㜹捣㘵㌶挹ぢ挳愵挹攴㌱晢㔹挸㙢挹挰㘷愰㤶㐵㕥㙢㘸ㅢ㈷㙦㌹㥡〹㜹㙤ㄸ〴ㄸ攴㡦㌹搳ㅡ㠶㡤扣戶昰㌱㈲㜴㘴㍥戵㠷㐳㍢㍡戴愷〳㔳慣㠵扣づ愸㘵挸攳〳〹㍤挸敢〴ㅦ㤰挷㌴㙢ㅤ搴㐶摥〱っ晡ぢ〶㘵㑡戴㤳㍣收㐱㥢攴ㅤ〸㤷㈶㤳挷捣㘹㈱敦㈰〶㘶ち㜵ㄶ㜹〷㐳摢㌸㜹㑣戵ㄶ昲扡㌰㠸㈶㡦昹搶ㅡ㠶㡤扣慥昰㌱扡搱㤱戹搸ㅥづ摤改搰㠳づ㑣捦ㄶ昲㝡愲㤶㈱㡦㡦㕢昴㈰敦㄰昸㠰㍣愶㘸敢愰㌶昲㝡㌳㘸〱㠳㌲㥤摡㐹ㅥ㜳愸㑤昲づ㠵㑢㤳挹扢つ捤㠴扣㍥っ㝣㍢㙡㔹攴ㅤ〶㙤攳攴㌱㑤㕢挸㍢㥣㐱㌴㜹捣搵搶㌰㙣攴昵㠳㡦搱㥦㡥㥢扤ㅤ㡥愰㐳㈱ㅤ㤸摡㉤攴ㅤ㠹㕡㠶㍣㍥㑣搲㠳扣㠱昰〱㜹㑣敦搶扤摡挸ㅢ挴愰㠳ㄹ㤴愹搸㑥昲ㅥ㠱捥㈴㙦〸㕣㥡㑣摥愳㘸㈶攴つ㘵攰敤愸㘵㤱㜷㌴戴㡤㤳挷ㄴ㙦㈱㙦ㄸ㠳㘸昲㤸攷慤㘱搸挸ㅢづㅦ攳ㄸ㍡㌲〷摣挳攱㔸㍡ㅣ㐷㠷㈷攰㈰攴㡤㐰㉤㐳ㅥㅦ㤵改㐱摥㐸昸㠰扣㕤戶愰㌶昲㐶㌱㘸ㄱ㠳㌲㡤摢㐹ㅥ㜳户㑤昲㐶挳愵挹攴㌱摢㕢挸㉢㘶㘰愶㝤㘷㤱㌷〶摡挶挹㘳㝡戸㤰㌷㤶㐱㌴㜹捣ㄱ昷攰㘶ㅣ㝣㡣昱㜴㘴晥戸㠷挳〴㍡㑣愴〳㔳捡㠵扣ㄳ㔰戳㤱攷㌹敤㌹〹㍥㈰敦㜵㕢㔰ㅢ㜹㤳ㄹ㜴ち㠳㌲〵摣㐹摥〷搰㤹攴㑤㠵㑢㤳挹㘳愶戸㤰㜷㈲〳㌳㘵㍣㡢扣改搰㌶㑥摥摦搰㑣挸㥢挱㈰㥡㍣收㤷㝢㜰㌳ㄳ㍥挶㉣㍡㌲昷摣挳㘱㌶ㅤ㑥愲〳搳搱㠵扣㤳㔱换㤰挷㈷㥡㝡ㅣ㜹愷挰〷攴㌱㈵㕤〷戵㤱㜷㉡㠳捥㘱搰㙦攰㈰㠳㍤㡤㌵戴挱つ㐵㈰挸㈴㐴㘷㙥㥤㉢敦㔱㝡㠸㌳〳㜲㝡㝡㔹ㄵ戲㑥㔹㘴慥㥤㔹攲㕤㍣㘶戹愰㐳〶㘰㙤ㄲㅦ㜰昳㥣摦ㄲ捥戴摤㠳㑥㕢㜶㜴㍣昸㔲㥡搱昲㉤㐶ㄳ扣昹ㅢ昷挳ㅤ㌳敤㌹昰晡愷攰戱つ户搰㕣っ戱攳愴㐴㜹戲㌶㔵ㅢ㑦昷㤸㡥㡣敡ㅥ㝣㤰㘸ㅣ㥦㜰㡢㠲ㅢ㄰搱戳㑦〲换慢攱慦㔸㉣收㠳昵挲ぢ㙡㙡㤷搴挸㘸㠲㈹㍥㑦㔵昸㙡搱㠲摤昰㜳慦㙣㠷㠰扣〸㤳㌱搹搸㤸〷搹㍡㌷㈲㘴愲ㅥ㔱㘴㤵㠵ㅣ㕤挸戵ち挱㄰ち㑤捤㈷㘴㙣㌵㑦㤵慢ちㄵ换㙢搱挲㌵㈱敡捡㐳捣㍣昶㌰ㄴ㘲ㅡ㘲㜰㍤㈰㍢㘷㔱扤ㅢ㘵㌳捡挶ㅣ戰㔱㠱㈱ㄸ㌱㠸㜰愴〵ㄴㅣ㔰㈸づ搹愶㜸㜴㤹㉤㥤㍡㌴ㅦ扡㔶搰挹挷晢㘹㜸搴㘹愸ㄲ㥡㜶搰㘴晦㙡㐸㈸〱㜵㝢愸昱㉣㍦晤㜴㍦ㅥ㐲㤱㝣㉢扡搱㤳摤昶愲愸㠲慢昱づ㑡㡡ㅦ㤱㘴㈷搴㐰挵〲挷愶㕡㐱昲挰㔵㤷〱㈵てㄷ㈸〳〶㡦〱敥㙥㜵〹㌴摣攵搹扢慣戵敥㈷〹㍦散戲㌶っ㠵㉤搲㔶ㄷ㈲扡搰捥㉡愸㡥㈸㜰户愹戵〸㐷㑡㘹㌰搲ㅣ㕥ㅤ㐴㌸搲〹ち㜶㙢㤰ㅡ㠳㕣ㄸ㠴㙦㄰㙣攴〰㙤散㑢㡦挳㈸㤶搳㈸挸づ㘴㔸慡捥㠲㉡㠳慣㌳戴㠲散㙣㜴收㐶戶〲㕡㌷戲㠳㜵㍦攷㈰ㄴ㤰㜵㐱㥤㕢愴慢㉥㜴搳㠵敥㔶㐱昵㐲㐱㤰㥤㘹㐷戶㡡挳㕢つㄱ㡥ㅣ〲〷ㄴ扣㤱昵搶挶㈳改㌱㠰㘲つ㥢ち戲㐳㘱ㄴ㘴ㄷ㐳㤵㐱搶ㄷ㕡㐱戶挸ㄳ㔹慤㈷戲挳㜴㍦敢㄰ち挸づ㐷㥤㕢愴㥦㉥昴搷㠵㈳慣㠲ㅡ㠰㠲㈰慢戶㈳扢㠲挳扢ㄲ㈲ㅣㄹ〸〷ㄴ扣㤱つ搲挶愳攸㜱㌴挵つ㙣㉡挸㠶挰㈸挸㙥㠴㉡㠳散㈸㘸〵㔹搴ㄳ㔹㤹㈷戲愳㜵㍦ㅢㄱち挸㠶愱捥㉤㌲㕣ㄷ㡥搱㠵㘳慤㠲㍡ㅥ〵㐱㌶挷㡥散㔶づ敦㌶㠸㜰㘴㈴ㅣ㔰昰㐶㌶㑡ㅢ㌹愹㈲扦㕥㘲摣挵愶㠲㙣㌴㡣㠲散ㅥ愸㌲挸㑡愰ㄵ㘴㈷㝡㈲㥢攲㠹㙣㡣敥㘷㉢㐲〱搹㔸搴戹㐵挶改挲㜸㕤㤸㘰ㄵ㔴㈹ち㠲㙣㤲ㅤ搹㌶づ敦㝥㠸㜰㘴ㄲㅣ㔰昰㐶㌶㔹ㅢ㑢攸㌱㠶㘲㍢㥢ち戲愹㌰ち戲ㅤ㔰㘵㤰㑤㠳㔶㤰ㄵ㜹㈲ㅢ改㠹㙣扡敥攷㐹㠴〲戲ㄹ愸㜳㡢捣搴㠵㔹扡㌰摢㉡愸㕦愲㈰挸㐶搸㤱敤攴昰㜶㐱㠴㈳愷挰〱〵㙦㘴愷㙡攳〹昴㈸愵搸捤愶㠲散㌴ㄸ〵搹ㅥ愸㌲挸收㐲㉢挸〶㝡㈲㍢搲ㄳ㔹㔴昷昳ㄲ㐲〱搹㍣搴戹㐵捡㜵愱㐲ㄷ㘲㔶㐱㔵愲㈰挸㡥戰㈳摢换攱敤㠳〸㐷ㄲ㜰㐰挱ㅢ搹改摡㌸㡤ㅥ搳㈹摥㘰㔳㐱㔶〵愳㈰㝢ㄳ慡っ戲ㅡ㘸〵㔹㑦㑦㘴摤㍤㤱搵敡㝥摥㐱㈸㈰㕢㠸㍡户挸㈲㕤㐸敡㐲捡㉡愸挵㈸〸戲慥㜶㘴敦㜱㜸敦㐳㠴㈳㑢攰㠰㠲㌷戲愵摡挸挷敡挹㑦捤ㄸ㥦戰愹㈰㍢〳㐶㐱昶ㄹ㔴ㄹ㘴换愱ㄵ㘴敤㍣㤱戵昵㐴㜶愶敥攷㑢㠴〲戲戳㔰攷ㄶ㔹愱ぢ㉢㜵攱㙣慢愰㔶愱㈰挸㕡摢㤱㝤挵攱晤ㄳ㈲ㅣ㔹つ〷ㄴ扣㤱㥤愷㡤㜳改ㄱ愵昸㤶㑤〵搹慦㘱ㄴ㘴摦㐳㤵㐱㜶㈱戴㠲㑣㜹㈲晢攱㙢慦昷戳㡢㜴㍦㌹㤸敤〵戲㌵愸㜳㡢慣搵㠵㡢㜵攱ㄲ慢愰搶愱㈰挸扥㐳挸昵攸㡣〶㈳て〱㡣㈰㐴㌸㜲㌹ㄴ扥挸慥搰挶昹㙣㔵㐹搱㡡㑤〵搹㔵㌰ち戲㌶㔰㘵㤰㕤〳慤㈰晢〲ㅤ摥㡣づ搱挸㜶て昲㜷㑦㘴搷敡㝥摡㈳ㄴ㤰㕤㠷㍡户挸昵扡㜰㠳㉥慣户ち敡㈶ㄴ〴搹愷㜶㘴ㅤ㌹扣㑥㄰攱挸捤㜰昰㐵戶㔱ㅢ㙢搰㡤晣㘲㡦搱㠵㑤〵搹慤㌰ち戲㙥㔰㘵㤰摤づ慤㈰㝢摢ㄳ搹㕢㥥挸㝥愳晢改㠵㔰㐰㜶〷敡摣㈲㥢㜴㘱戳㉥摣㘹ㄵ搴㍤㈸〸戲扦搸㤱昵收昰ち㈰挲㤱㉤㜰昰㐵㜶慦㌶搶愱ㅢ昹㕤㈰愳㍦㥢ち戲慤㌰ち戲㐲愸㌲挸戶㐱㉢挸㕥昴㐴昶扣㈷戲晢㜵㍦㠳㄰ち挸ㅥ㐰㥤㕢攴㐱㕤㜸㐸ㄷㅥ戶ち㙡㍢ち㠲散㌹㍢戲㈱ㅣ摥㔰㠸㜰攴㌱㌸昸㈲摢愱㡤㝣㈶㥤晣晡㤰㜱ㅣ㥢ち戲挷㘱ㄴ㘴挷㐳㤵㐱昶㈴戴㠲散〹㑦㘴扦昳㐴昶㤴敥㘷㌴㐲〱搹㑥搴戹㐵㜶改挲敦㜵攱て㔶㐱㍤㡢㠲㈰㝢捣㡥慣㠴挳ㅢ〳ㄱ㡥晣ㄱづ扥挸㜶㙢攳戹攸㐶㝥攳挸㈸㘵㔳㈲ぢ敥㠱搱昹㤱挵昶㘵㐸㕢攲〷扦㈶ㄵ戱㘵攳挸㠷㥦㜶昱ㄳ敢愲㔵昸㝤挲㈹㔸㄰㑥㔳昵㜳㔸㐶捣㌳㤷攵ㅢ晤摣㈷㄰㑥㤹挳㡦㕦㑥づ戲㍦戶㔹搸攴ㄱ昷㍦㙥㔱㌲ㅣ摣㡡㝤搷戴㕥㜸㠰搵㝦摣搶ㅦづ挳挶ㄴ敥㙢㉣㑢㍥㡦㝤㈶㐷攳㔴㈸㔸㤰扦ㄷ戴昶㐴㘸昵ㄶ㝣ㄱ摡愶慦㜸㌳㔰㠷晡㙦ㄴ昲扢愳晤慡戰昸摦㠴慦敡㑥攳㔸㕥昶ㅡ㠳摡愷戵㌳慣昱愲㡥挹㉡㐸㌹㝢敥戴㥤㍤愱㔹㜰昱㥤㔳㔰㥢㍣㑦愹㔷ㄱ㐹㡥晥㤳搰ㄸ愷搴㥦ㄹㅦ㕢攴㌵㕤㜸㕤ㄷ摥戰ち㙤晦㠲〲㍦慡㜲搶收㈷摤㈲㙦㈲㌲㝢㜱㝣㍡㡤扣愵昵ㄷ搰㜸㈱挵㘹攴攳㙤攸㘵㙦㤶搹搹㜹ㄷ㕡㘱攷㈶ㅢ㍢昵㥦戶㙦昴㈴攲㍤㌴ㄲ㈲捡㑤㈲摥㐷㥤㕢攴〳㕤昸㔰ㄷ㍥戲ち敡㘳ㄴ攴摡㜲〳㐲㘶摥挳㘳〸㘰挴㈱挲㤱㑦攰攰㝢㙤昹㔴ㅢ昹攴㈸昹愹㉣愳㥡㑤攵慡昹㜷ㄸ〵㔹㉤㔴㉣愰ㅥ㔰㕦㐰ち戲㑢㍤㤱㕤散㠹散㑢摤㑦ち愱戰㡢晦挱㔰搸㈲㕦改挲㍦㜵攱㕦㔶㐱晤ㄷ〵㐱戶挶㡥慣㡥挳㕢っㄱ㡥㝣つ〷㕦㘴摦㘸㈳ㅦ〹㈵扦搲㘵㥣挹愶㠲散㍢ㄸ〵搹ち愸㌲挸㜸晢㈳挸㔶㝡㈲㍢换ㄳㄹ㐷㈰㠳㌸ㄷ愱㠰㑣㝦㐹㍡㤲㐳㉤戶〸ㄷ〴愵㤰㘷ㄵ㔴ぢㄴ〴搹㜲㍢戲搵ㅣ摥㜹㄰攱〸㤷晢攸散㌸〶捤ㄹㄲ㐳ㅢ㙦愴挷〶㡡戵㙣㉡挸㘴㈹㡦慡㑢愰捡㈰攳㔲㥥㈰㕢攸㠹慣挶ㄳ㔹ㅢ摤捦攵〸〵㘴㕣扣攳ㄶ攱〲㥥ㄴ戸㕡㈷㠵昶㔶㐱㜵㐲㐱㤰㔵搹㤱㕤挹攱㕤〵ㄱ㡥㜰㉤㡥捥㥥挸戸㐶㈷挶摢攸㜱㍢挵㝡㌶ㄵ㘴戲捥㐶搵〶愸㌲挸戸捥㈶挸收㝡㈲㍢捤ㄳ㔹ㄷ摤捦㉤〸〵㘴㕣㔹攳ㄶ改愶ぢ㕣㑡ㄳ㑤て慢愰戸㑡㈶挸㑥戵㈳扢㡤挳扢ㅤ㈲ㅣ改つ〷㍡㝢㈲㉢搰㐶㍥㥤㐹㝥〱捤戸㥢㑤〵㔹ㅦㄸ攵㘸摣〲㔵〶搹㘱搰ち戲愹㥥挸㈶㝢㈲攳㔲ㄸ㕥㜸㡡㌴㐲〱ㄹ㤷扤戸㐵晡敢〲搷戹㐴㔳㘸ㄵㄴ㤷戰〴㔹愹ㅤ搹晤ㅣ摥〳㄰攱挸㈰㌸搰搹ㄳㄹ㔷户挴㜸ㅦ㍤戶㔱㍣挶愶㠲㙣㈸㉣㠲散㜷㔰㘵㤰㜱㠵㑡㤰㡤昲㐴㜶扣㈷㌲慥㔳㐹㍦㑦㈱ㄴ㤰㜱㑤㡡㕢㠴敢㔲㔲攰㈲㤴ㄴ㡥戳ち㡡敢㑢㠲散㌸㍢戲㕤ㅣ摥敦㈱挲㤱㔱㜰愰戳㈷㌲㉥㍤㠹㤱捦㔳㤲摦㝤㌳㥥㘳㔳㐱㈶换㐷搴㍦て㔵〶搹ㄸ昸ぢ戲〱㥥挸ち㍤㤱㜱ㄱ㐹晡㜹ㄹ愱㠰㙣ㅣ㉢搸㈲㕣㌴㤲挲〴㕤攰㉡ㄱ㌷挵挵ㅦ㐱搶摦㡥㙣ㅦ㠷昷ち㐴㌸㌲ㄹづ㜴昶㐴挶㜵㈱㌱㍥㐱㡦㈷㈹晥挲愶㠲㑣搶㜶愸㝡ぢ慡っ㌲慥敤〸戲ㅥ㥥挸扡㜹㈲㥢愱晢㜹ㄷ愱㠰㙣㈶㍢挵ㄶ攱㡡㡥ㄴ戸㝣㈳〵㉥攱㜰㔳㕣㤹ㄱ㘴㕤散挸摥攷昰㍥㠰〸㐷㑥㠵〳㥤㍤㤱㜱搱㐶㡣㝣〲㤲晣戰㥤昱㈹㥢ㄲ㔹攴㌴㙤晣扢っ㈷㌸て昵㘳晤㤳愶㙤ㄳ昶晤㤰㔹㤸昵愳㘸㘳昰㈳㘷㑣㥦〸攴攲挱て收攳ㄲ昲㜲㡥昹㜱戱㜸ㄷ换㝣㔲晥〵㈳㐰晤㍦㠸挳晤㔵㝦敢挹㠸摤昱㘷㝣〱挰㙤㉢〰ㄷ晦㍢㙦㤹㍥ㅦ〹ㅤ户㔱㈲〳昹搶晦㤱㔱㙤㘳扡挵ㅣ搵㜳㕤㔱㜰晦ち攷攳㉦ㅦ敡戶晡攳ㄳㅦ㝡㘹攴攳捦摥㍣收㠱㝦慣ㅦ愹慡搰愲〰㜱㡣晤ㄴ㙦㔳挸㐱搵ㄲ戰㕥挳昳ㅣ㕣㍦㌳ㄴ戶っ捥㥦ㄹ㡡搴㈰ㄲ㕥〱攳摦戲戳㔴ㄲㄵ敥㌰㤵㡦ㄶ㘴㐹㠰晤㤷挰搲㔰㌷て㔸㥤㙥攱〷散搵㘰敢㘱㠱慥㔷㡥摣㜰㕣晦扤搷㝤戰㜶愴㕡㡥ㄶ㕥挰㜲慤昱扢㠰攵㔸〶攷捦〷㐵捥㐲㈴扣昰㙣ㄲㄳ搸㌹愸〸戰㠰ㅤㄸ㝦捡扢敤㉡㤸㥡〷㙣戵㙥攱〷っㅤ换昶慢㡥昷㡣㝢晢㡣㔵㈳搵ㅡ戴昰〲昶捤㝦㝤昶搸搷㤶挱昹戳㐰㤱㡢ㄱ〹㉦㍣㡢〳㘳㙦㥤慢搶愱㈲挰晥㠳ㄶ㤹㍤㘶㄰搸ㄵ㌰㌵て搸㤵扡㐵㤳㠱摤㠰ㄶ㕥挰晥攱〷散㑢换攰晣戹㥦挸㡤㠸㠴ㄷㅥ捣㘱〲摢㠸㡡〰晢摣づ慣ㅤ㠱摤ち㔳昳㠰摤愶㕢昸〱㜳ㅤ㡡㜷愱㠵ㄷ戰㡦晤㠰晤捤㌲㌸㝦挶㈷㜲て㈲攱㠵攴㈸ㄳ搸㔶㔴〴搸㐷㜶㘰〷ㄱ搸㌶㤸㥡〷散㝥摤愲挹挰戶愳㠵ㄷ戰㜷晤㠰扤㘳ㄹ㥣㍦捦ㄳ搹㠱㐸㜸攱㘱ㅦ㈶戰㈷㔱ㄱ㘰晢敤挰㝡ㄲ搸㑥㤸㥡〷㙣㤷㙥攱〷っㅤ换㤶㌹挷㜶愳㠵ㄷ戰搷晤㠰扤㘶ㄹ㥣㍦扢ㄳ搹㠳㐸㜸攱㤷愷㑣㘰㉦愱㈲挰㕥戵〳㍢㡣挰昶挲搴㍣㘰晢㜴ぢ㍦㘰慥㐳昱つ戴昰〲昶戲ㅦ戰㤷㉣㠳昳攷㜴㈲㙦㈲ㄲ㕥昸ㄱ㉣ㄳ搸㍢愸〸戰ㄷ散挰〶ㄲ搸㝢㌰㌵て搸晢扡㐵㤳㠱㝤㠲ㄶ㕥挰晥攸〷散㔹换攰晣㤹㥣挸㘷㠸㠴ㄷ㤶㐵㑤㘰㕦愲㈲挰㥥戶〳ㅢ㑥㘰㕦挱搴㍣㘰晦搴㉤㥡っ散㕢戴昰〲昶㤴ㅦ戰㈷㉤㠳昳攷㙦㈲摦㈳ㄲ㕥〱㘳愴〹㡣敢づ〲散㜱㍢戰㈲〲攳㡡㐲昳㠰〵㜵㡢㈶〳攳搲㐳〱㠷戳㥦愲晥捥攳㔱㍦㘰㡦㔸〶攷捦摡㐴戸㘲㈱挰挶㤹挰戸散㈰挰ㅥ戲〳㥢㐰㘰㕣㔰挰慢ㄹ户㔴㥤㜴ぢ㍦㘰㠸㈶㕢收攲挱㤵㠷〲愸㥣挰敥昳〳戶搵㌲㌸㝦慥㈶挲〵ぢ〱㌶挵〴挶㔵〷〱㜶慦ㅤ搸㠹〴挶昵〴扣㥡〱慣㐰户昰〳收扡㔷攴挲㐳㠱〷戰㍢晤㠰㙤戶っ捥㥦愱㠹㜰扤㐲㠰捤㌶㠱㜱搱㐱㠰摤㘱〷㜶㌲㠱㜱㌹〱慦㘶〰ㅢ慡㕢㌴ㄹㄸ搷ㅤち㍣㠰摤攲〷㙣愳㘵㜰晥扣㑣㠴换ㄵ〲慣捣〴挶㌵〷〱㜶㤳ㅤ㔸㤴挰戸㥡㠰㔷㌳㠰㡤搱㉤晣㠰戹㉥昷㕣㜶㈸昰〰㜶扤ㅦ戰敢㉣㠳昳㘷㘳搴ㄴ㐴攲㘷ㄵ㘳㍥挶㡥㘹㌷昹㡢㜰㍥㕣攰㔶ち摣㠸㥥〹㔷㌲㌹㑤昷㡣〶㤵〸愷愳挵晤㜴㤳ㅤ㑥ㅦぢ㍢㔷摡搹愹㠲㔱㜱愶戶㠰〱昶㔳っ挰㈷㌷昳㜳挹愵㝥㈳扦挴㌲㌸ㅦ戱ㅦ㈹搳㥤㈶捤㑥换㜵愷㙢敤㥤愶㘱㙣ㅢ㠳〹慦㘶散㤲戸㙥搱攴㕤㔲㡤ㄶ〵ㄹ㘰昵㤷扤㕦晢〱㍢摦㌲㌸ㅦ㥤ㅦ愹㐵㈴㘱昳っㄳㄸ㘷㙡㠵捤搵㜶㘰换〹慣づ㈶扣㥡〱㡣ㄳ戶搲挲てㄸ愲挹㤶戹散㜱戲戶〰㉡攷㘵㙦愵ㅦ戰ㄵ㤶挱昹㐸晣挸ち㐴ㄲ㘰攷㤸挰捥㐵㕤㠰㥤㘹〷戶㡡挰㔶挳㠴㔷㌳㠰㥤愷㕢㌴ㄹ搸㕡戴㈸昰〰戶搴て搸ㄲ换攰㝣搴㝤攴ㄲ㐴ㄲ㘰ㄷ㥡挰㌸㑦㉢挰敡散挰搶㄰搸㤵㌰攱搵っ㘰㥣慥㤵ㄶ㝥挰㕣㔷〷㑥搵ㄶ㜸〰㕢攸〷慣搶㌲㌸ㅦ㘱ㅦ搹㠰㐸〲㙣㥤〹散ㄶ搴〵㔸戵ㅤ搸ㄵ〴㜶ㅢ㑣㜸㌵〳搸敤扡㠵ㅦ㌰㐴㤳㉤㜳㈸摥㡤ㄶ〵㔰㌹て挵㑡㍦㘰昳㉤㠳昳搱昴㤱㉤㠸㈴挰慥㌳㠱㜱㤶㔶㠰挵散挰㙥㈰戰晢㘱挲慢ㄹ挰㌸㔹㉢㉤㥡っ㡣ㄳ戵〵ㅥ挰收晡〱㉢戳っ捥㐷捥㐷㝥㠷㐸〲㙣愳〹散㈹搴〵搸ㅣ㍢戰㕢〹㙣ㄷ㑣㜸㌵〳搸敦㜵㡢㈶〳㝢づ㉤ち㍣㠰㥤攴〷㙣戶㘵㜰㍥㑡㍥昲㍣㈲〹戰捤㈶㌰捥搱ち戰㤹㜶㘰㜷ㄱ搸㍥㤸昰㙡〶㌰㑥搵㑡ぢ㍦㘰慥㝢㈶㑥搳ㄶ㜸〰㥢敡〷㙣㡡㘵㜰㍥㈲㍥昲ㄶ㈲〹戰慤㈶戰㜷㔱ㄷ㘰㤳散挰戶ㄱ搸晢㌰攱搵っ㘰ㅦ攸ㄶ㝥挰㄰㑤戶捣㌹昶㈹㕡ㄴ㐰攵㍣挷挶晢〱ㅢ㘷ㄹ㕣㡦㝥晦㍢㈲㌵昶攸㜷㘶戹挷㔲昲ㅣ㤲戶攸㌴ㄸ㘷㔲㜵换戸愹收㝣慣㍣㝦愲㑡㤲摡㕢攱㐹捤挹〵戱㘴㈹ㅥ㐸㡥攷㌳㑦㑦㔸㍦捥㍥〱て㉡攷ㄷ㜲昵戳㠰つ愹戱㜱㈸㍥㈵㠹㠷〳户㠸㑦㐸攱〹ぢㄵ昹搵㔳愳㘹晣捡㕤捤捦㈱戵〲㕦㌳挸攳扣㌵敥戸㜲昱㜰搵ㅣ捦っ晦㍤㌰㍢扦㥡㙣㑢㉡愹攷㐳㝦换㍥㠷て㜸晥㜱㠹ㄵ愱㐷㜰㠸改㙦愰㔴搸ㅥ㔹㥥愷挶㘰ㄷ㥢㠹摢㉢〳㍦挸㤸〳㌹挸㔲㠵扦㝣扥㤳ㅢ㐸㠸戰戱㠳㉡㝥换㐳㐴㈰挸改㙥㈷㌰㝥摦㘲㉣㤱〷㤷㈴㉡搲㤵愱捡㔸㘲㝥㘵ㅡ摦慢㘸㐹戴㝡㔳㥣㙤收ㄱㄴ㝡摣㜷㔸㈳㍤㠷昵愴㝢㔸㍢戳㠷愵㌸㔹捤愱改㑤晤愰㍢晢扤㙦㘷挳㍤㍢㝢摡摤搹戳㡥捥㌸㠱㥣搵ㄹ㘷㘵〵搹㙥ㄴ扣〹ㅦ散搹搹ㅥ㐶收㥤㘵㍤攱㉦㔰㔵㑦戸攲愴㙥㔶㘷㥣㈹㤵捥㕥㐲挱扢戳㈳㍣㍢摢换挸搹㥤扤㐲㤵慤㌳㑥戴㘶㜵挶搹㑢改散㔵ㄴ扣㍢敢攳搹搹㙢㡣㥣摤搹ㅢ㔴搹㍡攳攴㘷㔶㘷㥣㔱㤴捥摥㐴挱扢戳㥥㥥㥤敤㘷攴散捥摥愱捡搶ㄹ㈷㈴戳㍡攳㉣㥦㜴昶ㅥち摥㥤ㅤ散搹搹〷㡣㥣摤搹㐷㔴搹㍡攳㈴㘱㔶㘷㥣㜹㤳捥晥㠶㠲㜷㘷㥤㍣㍢晢㠴㤱戳㍢晢㡣㉡㕢㘷㥣戸换敡㡣戳㘱搲搹攷㈸㜸㜷搶搶戳戳㉦ㄹ㌹扢戳慦愸戲㜵挶挹戴慣捥㌸㐳㈵㥤晤ぢ〵敦捥っ捦捥晥挳挸搹㥤㝤㑤㤵慤㌳㑥㜰㘵㜵挶㔹㈳改散㕢ㄴ扣㍢换昵散散㝢㐶捥敥㉣㠰愴㍤㝢㘷㥣㜴捡敡㡣㌳㌹搲㔹づ㍣扤㍢晢敥㍦㕥㔷搱㍣㐶捥敥㉣攴攸㡣ㄳ㐱㔹㥤㜱㜶㐵㍡换昷敤散摦㥥㥤昱ㄱ敤㡥捥㕡㌹㍡攳攴㑣㔶㘷㥣昱㤰捥摡昸㜶昶㠵㘷㘷ㄱ㜷㘷敤ㅤ㥤㜱挲挴摥㔹㠴戳㄰㜲㌳搴㤱㥥㥤㈸づ㠰〸㉢㑥㐴挸㕤搱㕦搱ㄷ搷戰摡攱㌲㤸㥦㤳慢㑥搷挳㍢㄰㝥昵㍦㉡㈹摦㠸㑢攵愸て昵搰㍥ㅥ㜴㔰晤㕢㔷㘷〶收攴㠳㤲户㘰扥㜵㜵愱捡㜶㌸㔵㔹㐳㥢㜱敤㈳愳扥ㅢ㍣愷㐸㈵㜵㐷摤攰改扤㠷摦搶㥤〵散敦㤳㍤ㄸ㌹㝢て昷㜲㜴㤶戶㍡换扣㈱㥤愱㍢敢敤摢搹敢㥥㥤ㅤ敡敥慣慦愳戳攵捥捥昸㜱㕣昶昰攱扥㥤敤昳散慣扦扢戳㐲㐷㘷晣㌴㙦摦挳敡㐲摤搹〰摦捥㥥昷散㙣㤰扢戳㈱㡥捥搶㌸㍢㕢愷㍢㍢捡户戳㘷㍣㍢ㅢ收敥散ㄸ㐷㘷㔷㌸㍢扢㑥㜷㜶㥣㙦㘷㑦㜹㜶㜶扣扢戳㔱㡥捥㙥㜰㜶挶㡦㜷戲捦㐶晢㜶昶㤸㘷㘷㈵敥捥挶㍡㍡攳愷挳慣㝤戶㔹㜷㌶摥户戳〷㍤㍢㥢攸敥慣搴搱搹㕤捥捥戶敡捥㈶晢㜶昶㕢捦捥愶扡㍢㥢收攸㙣㥢愳戳攰㜶㈸㥡㝣㠳慤㜰㝡晥挸愴摥ㄹㄸ㠸攲摤㌱㘳ㄸ㌳㔹㐳㐱晥㜸扦捡㘱ㄸ戳愸攵慤慡昸捣戶晢昰㌶㔳㝣㑥愲昶㔹敤㜳戲摤㠷㜷㠷攲昳㑢㙡㜹㘳㈸㜱㑥戱晢散搵㍥愷㔲换晢㌹昱㤹㘳昷攱扤㤸挴㌹㡤摡㌷戴㑦㤹摤㠷户㔰攲㌳㤷㕡摥㍤㐹㥣愸摤㠷㜷㍥攲㌳㡦㕡摥昴㠸㑦戹摤㠷㌷㉣攲㔳㐱㉤敦㔵挴㈷㘶昷攱㝤㠶昸挴愹晤㑡晢捣户晢昰昶㐰㝣㉡愹攵㥤㠱挴㐹搸㝤昸慥㉥㍥愷㡢搶㌲ㄹぢ散㍥㝣㌳ㄶ㥦㉡㙡昹㍥㉣㜱慡敤㍥㝣てㄵ㥦ㅡ㙡昹昶㈹㍥戵㜶ㅦ扥昵㠹捦㐲㙡昹慥㈷㍥㡢散㍥㝣㠷㤳㜷戴㡢㜱㌴昳ㅤ敤㌸ㅣㄱ昹㌹㈱挵㜷㍤㌱慣戵っ晣捡㘳㍥ㅥㄵ挹㜷㐲㌱慣戱っ㑣ㄸ㌲敡ㄸ㤴㙦㘸搲攱㘲搶昸㕥㈶ㅤ㉥戱ち慣㈸扥て㠹捦㔲㙡昹ㄶ㈴㍥换散㍥㝣晢㄰㥦㌳愸攵㍢㠷昸晣捡敥挳慢扥昸㉣愷㤶ㄷ㝣昱㌹搳敥挳㡢戵昸㥣㐵㉤慦搳攲戳挲敥挳㙢慣昸慣愴㤶㤷㔷昱㌹摢敥挳㑢愳昸㥣㐳㉤慦㡡攲㜳慥摤㠷㔷㌴昱㔹㐵㉤㉦㘶攲戳摡敥挳ぢ㤱昸㥣㐷㉤慦㐱攲㜳扥摤㠷搷て昱昹㌵戵扣㜴㠸捦〵㜶ㅦ㌹㡦挹晡㠹戶㡦㡦ㄱ㥥捦㜲搷㜲ㄱち㐸戸㤱㌳搹攵挵㌳㕡扣搶㥡㕥㜲㉥扢扣㜸㑥㡢搷㈵愶㤷㥣捤㉥㉦㥥搵攲㜵㤹改㈵攷戳换㡢攷戵㜸㕤㙥㝡挹ㄹ敤昲攲㤹㉤㕥㔷㥡㕥㜲㑥扢扣㜸㙥㡢搷搵愶㤷㥣搵㉥㉦㥥摤攲㜵慤改㈵攷戵换㡢攷户㜸㕤㙦㝡挵昱㥦㜰㥤挵㉡捦㜰昱㕡㙦㝡挹戹敤㡡挵㜳㕣扣㌶㤸㕥收搹敤摣㐳㍣换挵敢㘶搳㑢捥㙦㔷㉣㥥攷攲㜵㡢改㈵㘷戸换㡢㘷扡㜸摤㘶㝡挹㌹敥昲攲戹㉥㕥扦ㄱ慦戶㍣㑤㘷挳㉢㘷愹㉡㥦㕢㌱㜷敥㝦摡收昵攸㥣㜷搲愸㔶搷敥㝦昶㥤㜵㝢㑦ㅤ昱攱户㌷摣戰昷扤㜵扢扦摤㍥㙦挴ㅦ㌶㙥摣㌹㜱挳敥㜷摡挷㙦捡㜹攰㍦愵㌷㉤ㅦ戸㘰昹愲昸捣挳挷㉤㍦昹昴ㄳ〷㑥㙤搷㉦㌷户㐵㡢㍥ㅤ㥥㍥戰㙦㘴攵愲㠷搴ㄳ㝦晥㐵㡤㤲㌳摦㌵っ㕥〱㘴ㄸ㥢㘴ㄸ㑡捥㝤㤷ㄷ慦〱攲㜵愷改㈵㘷扦换㡢㔷〱昱扡摢昴㤲昳摦攵挵敢㠰㜸㙤㌱扤攴ち攰昲攲㤵㐰扣㝥㙢㝡挹㌵挰攵挵㙢㠱㜸摤㘷㝡挹㔵挰攵挵慢㠱㜸摤㙦㝡挹㜵挰攵挵敢㠱㜸㍤㘸㝡挹㤵挰攵挵㉢㠲㜸㍤㙣㝡挹戵挰攵挵㙢㠲㜸㍤㙡㝡昱扣㤷㉢㜳㠹㜵㘵ㅥ㡤㈶昸㤹㈲挵㔳㕤っ挵づ〳捦㙥㌱㡣㜶ㄸ㜸㐲㡢愱挸㘱攰㌹㉣㠶㔱づ〳㑦㕢㌱㡣㜴ㄸ㜸愶㡡攱㜸㠷㠱㈷愷ㄸ㐶㌸っ㍣ㅦ挵㜰㥣挳挰㔳㔰っ挷㍡っ㍣敢挴㜰㡣挳挰ㄳ㑤っ挳ㅤ〶㥥㕢㘲ㄸ收㌰昰㜴ㄲ挳搱づ〳捦㈰㌱ㅣ攵㌰昰㤸ㄶ挳㔰㠷㠱㠷戱ㄸ㠶㌸っ㍣㜲挵㌰搸㘱攰挱㉡㠶㐱づ〳㡦㑦㌱っ㜴ㄸ㜸㐸㡡㘱㠰挳挰愳㔰っ㐷㍡っ㍣昰挴㔰攸㌰昰㔸ㄳ挳ㄱづ〳て㉦㌱昴捦㌶戴晣㝦㘸敤㕢慡</t>
  </si>
  <si>
    <t>㜸〱敤㝤㜷㥣ㄴ㔵搶㜶摦〹捤㔴㌳㐰㈳㤸㤰㉣㈳㉡㌸㤲〵〵〹㌳っ㘹㠸〳㐶搸愱㤹改㘶㕡㈶挰㜴て㐱㔱っ愰㡢捡慡㤸㕤ㄱ㐵㔱㐱ㄱ㔷挱〸㘶㕣㜵㌱慣ち扡慥慥㤸搰㝤捤㜱搵搵攵㝢㥥㔳㜵㝢慡㉢㑣㜰㝤㝦㥦㝦扣㐵捦攱摥㜳捥㍤攷㍥㑦㠵慥慥㍡㕤ㅤ㔰㠱㐰㘰ㅦㄶ晥捦㈵㡢㡤㡥㈵㑢ㄲ挹㘸㔵㝥㐱㑤㘵㘵戴㉣ㄹ慦愹㑥攴㡦慣慤㡤㉣㈹㡥㈷㤲㤹㜰〸㤶挶㘱㑦㘴㤷㈶攲愷㐷㜳㑡ㄷ㐶㙢ㄳ㜰捡づ〴㜲㜲㡣っ搸て戶晥挲扡㘳㜰㤴㤱㐵〱慦㠰ㄱ愴㘸㐱㤱㐳㘱㔰㠴㈸㕡㔲攴㔲戴愲㘸㑤搱㠶㈲㑣搱㤶㘲㍦㡡㜶ㄴ敤㈹昶愷㌸㠰攲㐰㡡㠳㈸㤸摦攸㐰㜱〸㐴㙥㐷㠸改〵愳㈶捦㌹つ㘸㑡㤲㌵戵搱摥㕤㑦㌰攷㍣慣㙦摦晣扥昹晤㡦改㌳㌸扦㑦敦慥〵㜵㤵挹扡摡攸戰敡㘸㕤戲㌶㔲搹扢敢㤴扡㌹㤵昱戲〹搱㈵搳㙢收㐵慢㠷㐵攷昴改㍦㈷㌲㘰㜰摦〱〳〷挶㠶っㄹ㥣摢〹㤱㈷ㄵ㡣㥡㔲ㅢ㡤㈵㝥慤㤸㥤ㄹ㜳㜲挱愸晣㐹搱攴慦ㄵ戳ぢ㘲㈲㘴㘱㑤㔵㈴㕥晤㉢〵捤收㍡ㅤ㔸ㄸ㉤㡢㜳攵㐷愳戵昱敡戹昹㤸㜶ㅡ搱攸ㅤ㤳㍦㌲㤱愸慢㥡捦敤愸㈰㕡㔹㌹㉤ㅡ㤳㤵㕥㔵㤸㐸㑥㠹搴㔶㈵㜲慢挸㕦戴㌶㕡㕤ㄶ㑤戴慥ㅡ扤戸㉣㕡㘹㌹㈶㜲慡㑥㠸搴㑥㡡㔴㐵戳搸㘸㔳㘵慥挳㜱攵搱敡㘴㍣戹愴㔵搵㡣㐴㜴㕡愴㝡㙥㤴㉥搹㔵㘳敡攲攵㉡㉢ぢ慦㐰㘶㑦慦㤹挹㡡挲㝣慡ち㉡㈲戵㐹改㜱ㄵ昶昵昲戵㙤㉥㠲㈲㙤㕥摣愴扡㍡㐶㜱㥤㤵挴慢㈶㐴㙢慢愳㤵㑣挲㌵搹换攱㈴〴㤹敢㈱挵㤴㠶挳戵愴㕡㕡㍢ㅦ戱㌰㑢戰㉢挴挱㤳㙡㙡慢戰㐱㑥㡣㐶慡㠷昵改㕤㤲㉣㉦㡣㉥ㅣ搶㈷扦㑦㕦愳ㅢ捣㐶㜷㍡ㅥち㤱㔹㌸㜰戰搱㠳慡㍣〸㤵昵〶昶㙤㝢㐴敥㕦ㄹ愵㤱㡣搲㌹ㄹ愵㘵ㄹ愵攵ㄹ愵搱㡣搲㔸㐶改摣㡣搲㡡㡣搲㜸㐶改㘹ㄹ愵昳攰愳㤷㥣ㄶ㉤㌲慣攵昰㐷㐶摦㌲㜱敥㥦㐶晥昱捡㜰搶摥㍦ㄵ捤换收敥摣摦ぢ㥥㤳戹㈲散㜱㘵㤱㐴搲㕡愹摣敦㝦摤㜵摥昸㉡㉦慡㉤晢摦㕦攵㐸昲慢慣㜲愳㈷ㄸ㌲づ㠷〸ㅥ〱搱㙥㜴㈲ㄹ慦㡡㈴愳攵㕤㡢ち㡡㡥㉥挱愶ㅢ㌵㡥愴㑢㉦〸愵㕥挵㍡收㝡摥昱搵㔵愳扥㤹㔳㌷昶敡㜷㘶捣㝢㜸㕡㜴㠴攲愱㔶づ搷㐷愱搱挰㈶㤴捦㔸㐷㐳〴晢㜰挴〴㙣㐲㝤愹敡〷愱搴昳㔶昸慡㕤㥢㝡㜵㥦昶捥昸㝢扡慣扢晢攳㤷㈲㌳ㄵて攲ㄲ㝥〰ㅡ昹㘹㕢㘸㝥扦㈱晤〶摡㌶㔳㜴〷っ戱㉤㠳㡤㠱㑣㌰〸㈲㜸っ挳㡣ㅢ搸摦ㄸ㑣搵㄰〸愵㥥搶㌹扦㥡㜷昲㍦㤶摦㌱㜱摤〵㕢摢㝦㌶攲敡户ㄵ户ㅤ挹㜹ㅣㅡ捤捤㌹㤴〹㠶㐱〴㡦㘷㤸〹挸㌹㥣慡ㄱ㄰㑡㍤㙡攵扣㜸敥戳㤷㘵㙦扣㜶挴㌹挵㙤㝢晦扤攵㕤扢ㄵ㡦㔶㤲㜳ㄴㅡ㡥㥣㝤晡昵ㄹ搴㜷昰㠰〱㝤㠷っ敥摦㙦㐸㝦㌴㙤愸晢づㄸ㘴ㄴ㘰㡣㔱〸ㄱㅣ捤㌰㐵㠳晡ㄸ㐵㔴㡤㠱㔰敡〱㉢㘷〷攳敡ㅢ㤶ㅦ㜳搳搸㙤攷ㅣ搷晥搹ㅤ㍢晢㈹扥㈳㑡捥㜱㘸㌴戰敡挶㌳搶〴㠸㘰㌱㐷ㄴ㘱搵㑤愴㙡ㄲ㠴㔲㝦戲挲㥦㝤昵攴㘷晥搶戳㐷搱挶㤱搷㜵㔹戳攱挳㉥㡡敦戵ㄲ㝥ちㅡつ㠴㥦捡㔸搳㈰㠲㈵ㅣ㌱ㅡ攱愷㔳㌵〳㐲愹㡤㔶昸㥢敦㙦昱摥つ㙤㈶㡦㕦昱昶㐷㜹挹昶㑦㍤愵㕡搲ㄹ㝦挱ㄳ㈱ㅡ〸㝦ㄲ捣挶挹㜴㍣〵㈲戳〰攱㑦愵㙡㈶㠴㔲㌷㕢攱㑦㑤㕣戸晤戲捡昷挶㙥ㅥ㜹改扦㠶ㅦ摣㜹慦攲昹㠱㠴晦ㅤㅡつ㠴㉦㘵慣搹㄰挱〸㐴收㜸㠴㥦㐳㔵ㄹ㠴㔲搷㕢攱户㡤㙦戹㜶敢㉤㍤㈶摤扢㜴挸摦㤷㝤摣攱㈶挵㌳て〹ㅦ㐵挳戱扥ㅢ摤慥㘳㑣㌰ㄷ㈲㔸挱㌰攳戱㡤挵愹㍡つ㐲愹㉢慤㥣㜷㕤㜴搰て㡦摣戲㜱搴昲㈳づ㥢㝥㜳昸搹㡥㡡㈷㍡㤲戳ㄲつ㐷捥㐶户戱㉡㈶愸㠶〸搶㌰捣ㄸ㙣㘳昳愹㕡〰愱搴ㅦ慣㥣㔷户攸搶改㤶戳㉥㥤㜰㘳昷つ挷㤷挵㡦晢㔹昱扣㑡㜲㈶搰㘸㠰挶㈴㘳搵㐱〴ㄷ㜲挴㔸搰戸㠸慡挵㄰㑡㕤㘰㠵㝦攱㠳㡡㝦摣晤晡慢攳㉦㍤敡搶攰攲㈵㘷㜶㔷㍣㘳㤳昰愷愳攱㠰搴㈸㡤㘷㌰挱㔲㠸攰㤹っ㔳っㅡ捦愲㙡ㄹ㠴㔲㘷㕢㌹ㅦ㔸昹搲挶挱㤷㥥㍦㘶㔵㠷ㄳ㕦摤㜹晦摢㘷㈸㥥㈰㑡捥㜳搰㜰攴㙣㤴挶㜳㤹攰㍣㠸攰㜲㠶ㄹぢㅡ㔷㔰㜵㍥㠴㔲㑢慣㥣攳㘷慤㤸扣改挲慢㈶慤㜹㈶㕥搴昵摤つ㝢ㄵ捦㐷㈵攷敦搱㘸㙥捥㤵㑣㜰㈱㐴昰㈲㠶㈹㐰捥㡢愹㕡〵愱㔴慤㤵戳摤ㅤ挵戱㠷挷㥥㔸㝣昱㐵て扥戳㙢扦ㄹ㝦㔰㍣晤㤵㥣㤷愰搱挰慡扢㤴戱㉥㠳〸慥收㠸㘲慣扡换愹扡〲㐲愹㜹㔶昸攳扦捣摤晦攳〵慢㈶㙤㜹㙤㘵㘸㑦挱挳ㅢ㔵㝢㍡攳㉦㜸ㄵ㐴㜳㈱㕤㡤㌱挶㌵ㅣ㝤㉤㐴收㜸㐰扡㡥慡㍦㐲㈸㔵㙥攵慣戹㘷昱愵挱㍢㍢ㄴ慦㍣收㥡〵て搶攵㑤㔷㍣㡦㤷㥣㙢搰㘸㙥捥ㅢ㤸㘰㉤㐴昰㐶㠸捣㐲攴扣㠹慡㜵㄰㑡捤戲㜲收㍣昵㐶愷攷敦㍦㘷摣戶㔳晦㔶昸挴摤㔹摢ㄵ㍦㌶㐸捥㕢搰㘸㠰挶昵㡣㜵㉢㐴昰㌶㡥ㄸ〳ㅡ㙦愷㙡〳㠴㔲㈷㔸攱ㄷ㕦㌳攵㥤㥦敦摤㙦昴㈳㘳慦捣扡晤昵㌳挲敡㐰㍡攳㉦㜸〷㐴㜳㈱摤㠹㌱挶㈶㡥扥ぢ㈲戳ㄸ㤰㌶㔳㜵㌷㠴㔲㤳慤㥣㍤㔷慣敤昵搵㤶敢挷㕣戵㜲换㈳晦戹扤㘵愹㍡㠸捥昸ぢ摥〳搱摣㥣昷㘲㡣戱㠵愳户㐲㘴㑥㐰捥晢愸扡ㅦ㐲愹戱㔶捥摤㜳㈶摣搶愹攷敡㠲戳㍦扢㜶搲昶つ摢搶㈹㝥摣㤲㥣て愲搱摣㥣て㌱挱挳㄰挱㙤っ㌳づ㌹户㔳昵〸㠴㔲㈳慤㥣㙦㉥㝦㘴攸愶㡣攰㤸换㌶㉤摢户㘹㐴㔱㡤敡㐰㘷晣〵ㅦ㠳㘸㙥捥挷㌱挶㜸〲㈲昸㈴㐴收㘸攴㝣㡡慡ㅤ㄰㑡ㅤ㙢攵㡣扦㌹㘴晡愲㘸㥢〹慢㜷㉤㕦戹攰晢㤳㡥㔳㠷搰ㄹ㝦挱㍦㐳㌴戰戹㍣〳戳昱㉣ㅤ㥦㠳挰戹捤㘰攳㉦㔴敤㠴㔰慡扦ㄵ㝥㔷摥㑦㔷㝦㌶昷愰挹昷ㄴ㉤㍢慣敤挳㔷散捡㝤〱收愹搶搹㝦㘱㙤㘴ㄱ㍥㑦搵㝦㔴敢㤷㡦戳晤愶㝣㐶挵㐷搴搸挰搸㌱戱扥㝤换〷昶㠹昴㡦㘴㜷㐳搸愶㝥ㄸ攲㌱㍢㌷㜶㘲扣扡扣㘶㤱㝣㍡敡㌸㉡㤲㠸搶㥦㌹昷戲㙣愳㙡敡慡换ㄳ㠷㜸ㅢ㑢㤲㌸㔷敤攰戴搵〷㜱つ㉢挱㘷挷㘸㐲昲㜵㜶づ㍢㈱㔲㔹ㄷㅤ戹㌸㙥㥡㍢㌹捣昸攴㔸㌳挷摦㕡㔴ㅢ㕤㤰戲扡㘶㌴ㄲ㤷㌶ㄶ㑡㙣ㄷ㑡搳㘴捥慢㙢㐱㐵㑤㈲㕡㉤搳敢㔵㌵㈵㕥㌶㉦㕡㕢ㄲ攵㠵㤱㘸戹㐰摤㥦㈶敢攳㙢慦挹搵〰㡡て愴攵摤敤摡搸攸挵挹㘸㜵㜹戴ㅣ昳㥤ㅦ慤㑤㉥㤹ㅥ㤹㔳ㄹ㍤㈰捤挵捣〹挳挱㘹敡愲㥡戲扡㐴㐱㑤㜵戲戶愶㌲摤㌲戲㝣㘱〴ㅦ㤹换㈷搶㤴㐷昱㠹㌷㡢㑢㐰〵㌲㌳㤵ちㅣ改昵戹㡣㜱ㄳ昹戲㈲㙣慢戸ㄳ搶昹㐱改㥢㕤晥㌴愰〳㡡捡㈸户挹㡣ㅥ㡤〴㤳戸っ㜳㠴扦愳つㄳ慦㈲搱晢㜰㝦㙦㤹㘳㙡捤晤敦㍡㘷㘴戴戳搰㡦㕥㠸换ち㘳㈳搵攵㤵搱摡〶慦㠱㈹捥挸㜸ㄱ㈲扢て昶㘶㕦昶戲攰愱ㄶ慢㈵搹㡢攲攵挹㡡㘰㐵㌴㍥户㠲㘷㔳戸㑥㤶㤳㐳㙡㕤㡢昱㔷愸㡣㤷㈹㕥㠱〸㠵〲挱㔷改ㄴっㄹ扢捣㝥㜶㜷晣摦晣ぢㄶㄹㄸ㘵挸〵ㄲ㕣捤㑡㘴㔷攱㌳㜹㈲㌳搳ぢ攵搸㐸愲㈲挹捤戳㘱㈳攳敤愶㜸つ㈲扢〷㐴愳搷㐳㜸挲㤹挵换㍥慤慡ち愳戱〸㉥戶挹摥慤㈲搹㔵收昵㥢挲㘸愲捣攰㠵㥥㜱搸㔷ㄶ〷搱挲捥㥦㕢挵慤㍦扡㌸㔹ㄸ㐹㐶㕡㔴攱㤲ㄱ搶㤲〱愷㕥㌲捡㙣㜱㘴㉢搱改搱㈱慢㠷〸㘱㘹摡愲戴ㄴ㠵ㄹ〹㍢づ昶㤷㐰愶㈵ㅢ〶㠱戹㜷〶㠸愰㜳㐳㑦扦昴㠳㉢㔲攵㘳愲搵搳㤷捣㡦㈶攸㥥ㄳ㙣㤰㑡攷敥挵㘰㤳换收捣㐸挶㉢ㄳ昹㤸改㤸摡㥡扡昹扦㘶ㅣ挶㌲㕥㠷搰㑢㜶㑦㙣挵㑤挷〴扡〲㉤ㄶ㜲摤㤴㤶〶㜲ㄸ㡤ㅡ攳㔰ち㙥慤〸戶て晦挹㘲扣㠹晦㐲つ搹戲昳攰搱㥣换㘴搹昰捦慤〲㐳搳㙢愳㜲攱㉦㐷㍡㘰扢㔵搵㠹㌵戵昳收搴搴捣攳昶搴㕡㝡㠹㡡㘸㌴挹㡢㘹㉤慤㡢㠷㜲㤱㔰愹捣捣戴敢㘲戶慢㙥㕤㄰㍦戸〷愲搵挸捡捡慥㍡㘲㈲昸づ㔴㤹戸慣ㄷ㝣ㄷ㡤㐳㐶搵㈵㉡㜰㥤慦戲㜴捡㤴㠲搲㠹〵愵㈳攷搷挶㉢〷攵㉦慥㑣㉣㔶㥤㐰〰慦挸㙣敥户㜱挳㕦㔷戵㥦扣攵㠸戶㍤搶戴扣慡㔸㜵戴っ慥㙢㘹㍤ㄱ戲㠱㌷改戴换㔷敤攱㥢昶㈶㥤ㅢ㉢㡡㔷㈶愳戵㜲ㅣ㙥ㄳ挳㝦收㌵㔹改户攲㝢㑦㙤愴捣扣摡搹㍥㔶㠰户ㅦ㕣〴㑥㉥愹㝦㐳㜶扤晤㤹敦づ晦昷㈶晦㥢㝢㤳㤷户昸戴㌷晡〶摥㐴戱搱㌸摥收ㅢ㜶戶㙤㐴㝣㝦昳摣㈵㘵㤳捡㐷攴昴㡤㡣晥捥攳㠷㕣改㑥昹摢㌷㐲㝡昷昱㝦昳攷挶敥摥㐸㌹挸昷㡤昶晦㑥㔳扣㙥搵㤹愷㈹ㅦ㠰㌸㘳㉦挵㠷ㄴㅦ㔱晣ㄳ㐲ㅤ㠰㠳ㄱ㑦㕦摡攰㠰扡ㅤ㡡愷㜰㡥昰㥥ㅣ挹㍦愶捦㈷ㄴ㥦㐲攰㈴㐴づ敢㌸〷昹ㅣ摤攰ㄷ㄰㙤昴㌵晤慥收㈶ㄶち愸挳愱收戹㠹昱㈵挵㔷㄰戹㕦㐳㑣ㅡㅢ慤挴㈹敦慦㜵㝢㉣晢㐸挴㙣昸㑤ㅡ摢捦㝥㜰㍡愰慡㘴㐹㜵㔹㐵㙤㑤㌵㙥㔲昲摣㘱㘴ㄹ敥㉦㈵㔴㈴㔸㔵㕣㔳㔰㤷っ㔶㡤㡤攳扦摣慡㘹搱昹搱㐸戲〰ㅦ㘹㜰㘲㔲㡣晢ㄴ㜲摡㌱慥㝣昱晦捦搳㤲〰捦ㅤ昱㘹戱晥捣㐴㌹昷㕥昳〴挱愲㌷扦戰〶昷㉡愳㜲㥢㤶戴〷㠳㌸挵晣つ㥥㜷〴㡣㙦㌰扢戵㕦㙥㍣㉥㙦捤收㝤搶晦换戰ㄵ捡㘲ㅣ〱愳晢ㅣ攲㕦搰㠶ㅡ戲愹㕥昰攰㜹㠴戱〷㈲昸ㄳ㐴㈶㌶〳㠳敦搴㉡〳愱㍤摦㡤㤵㘵㜰摤㌸挹挷戰㙥昸㌳㜸㘲愳昶晤挷摣㑦愰㐸㕦㡣っ㤸㡤㑣ち摥㌷户敤㈷㐱戳慢㡥挶〰搹㈷㕡搰㈹〷㐲昵㠵㡡㘷换㠶㠱㥥㕥搴㜷挸挱㤳㌰敡㡣㍥ㄴ慥ㄳ愹㔶戰㠵ㅡ戲愹㝥ㄸ㤷㈲挱㜸㠷㔱㠴㠰㑦㄰摣㤳㠰㡦㉤㠳敢搶捥㐰㡣敤挶昱〷㈰愹晡愷㉦〱〷挱㙣ㅣ㑣搱〱挲㐶㐰㐷戳慢〶㈱㠸㄰搰㠹㑥㥤㈱搴㘰愸㠴㠰㉥攸改㐵敤戱ㄳ㜰っ搴㙥〲づ㘵㑣愳〱㥢ㅡ㠲㜱㕥〴散昶㈳㘰㤷㈶挰㜹㥦㘹㈸㈲㜵攳㉣㝡㜳捡慦昸ㄲ㤰て戳㜱㌴㐵ㅦ〸ㅢ〱晤捣慥ㅡ㠶㈰㐲㐰㝦㍡つ㠰㔰挳愱ㄲ〲〶愲愷ㄷ昵㥣㥤㠰攳愱㜶ㄳ㌰㠴㌱㡤〶㙣㙡〴挶㜹ㄱ昰㤸ㅦ〱㡦㕡〶搷㑤慦〲㐴敡挶㔹㡣攲㤴户晢ㄲ㔰〸戳㌱㥡愲〸挲㐶挰㔸戳慢ちㄱ㐴〸ㄸ㐷愷昱㄰慡〸㉡㈱㘰〲㝡㝡㔱㕢散〴㡣㠶摡㑤挰㘴挶㌴ㅡ戰愹㌱ㄸ攷㐵挰㐶㍦〲㌶㔸〶搷ㅤ戸昱㠸搴㡤戳㌸㠹㔳扥捤㤷㠰㔳㘰㌶㑥愵㤸〹㘱㈳攰㜷㘶㔷㑤㐰㄰㈱愰㤴㑥戳㈱搴㐴愸㠴㠰〸㝡㝡㔱㌷搸〹㈸㠶摡㑤㐰㤴㌱㡤〶㙣㙡ㄲ挶㜹ㄱ㜰㠵ㅦ〱㤷㕢〶搷㍤挲愹㠸搴㡤戳愸收㤴㉦昳㈵㘰㍥捣挶〲㡡㕡〸ㅢ〱㐹戳慢愶㈱㠸㄰㔰㐷愷㠵㄰㙡㍡㔴㐲挰㈲昴昴愲㝥㙦㈷愰〴㙡㌷〱㘷㌰愶搱㠰㑤捤挰㌸㉦〲捥昲㈳攰㑣换攰扡㡢㜹ㄲ㈲㜵攳㉣㤶㜳捡㘷昸ㄲ㜰㍥捣挶〵ㄴ扦㠷戰ㄱ㜰愱搹㔵㈷㈳㠸㄰㜰ㄱ㥤㉥㠶㔰愷㐲㈵〴慣㐲㑦㉦慡搶㑥挰㈹㔰扢〹戸㡣㌱㡤〶㙣㙡㈶挶㜹ㄱ㔰攱㐷挰㕣换攰扡捦㕡㡡㐸摤㌸㡢敢㌸攵愸㉦〱搷挳㙣慣愱戸〱挲㐶挰㡤㘶㔷捤㐶㄰㈱攰㈶㍡慤㠳㔰㜳愰ㄲ〲㙥㐶㑦㉦㙡愶㥤㠰〸搴㙥〲㙥㠳㝦挸㘸挰愶捡㌰捥㡢㠰㘹㝥〴㑣戵っ慥㍢挱㌱㐴敡挶㔹摣㡤愴㙡戲㉦〱昷挰㙣摣㑢戱〵挲㐶挰㝤㘶㔷捤㐵㄰㈱攰㝥㍡㍤〰愱攲㔰〹〱て愲愷ㄷ㔵㘴㈷愰〲㙡㌷〱摢ㄹ搳㘸挰愶㑥挳㌸㉦〲㠶晡ㄱ㜰㥣㘵㜰摤㤶慥㐲愴㙥㥣挵搳㥣昲㄰㕦〲㥥㠱搹㜸㤶攲㌹〸ㅢ〱㍢捤慥慡㐶㄰㈱攰㜹㍡扤〰愱收㐳㈵〴扣㠸㥥㕥㔴ㅦ㍢〱㌵㔰扢〹㜸㠵㌱㡤〶㙣㙡〱挶㜹ㄱ㜰㤸ㅦ〱㜹㤶挱㜵㡦㍣㠹㐸摤㌸㡢㌷㌹攵㐳㝤〹昸〷捣挶摢ㄴ㝢㈰㙣〴扣㙢㜶㔵ㅤ㠲〸〱晣㠴㘵扣て愱ㄶ㐱㈵〴㝣㠰㥥㕥㔴〷㍢〱ぢ愱㜶ㄳ昰㑦挶㌴ㅡ戰愹挵ㄸ攷㐵㐰搸㡦㠰㌶㤶挱㜵ㄷ晦っ㐴敡挶㔹㝣挵㈹户昲㈵攰ㅢ㤸㡤㙦㈹扥㠳戰ㄱ昰扤搹㔵㑢ㄱ㐴〸昸㠱㑥㍦㐲愸戳愰ㄲ〲晥㡤㥥㕥㔴㤶㥤㠰㌳愱㜶ㄳ挰搳攴㤰搱㠰㑤㉤挳㌸㉦〲㝥晣搹攷㔴昸〷换攰㉡㈹㌸ㄷ㤱扡㜱ㄶ㌹ㄹ㤸昲扦攰挶捦捣㔰愴㉦㐶〸㘶愳㈵㐵㉥㠴㡤㠰搶㘶㔷㥤㠷〱摤昱㘷戴愱ㄳ㑢㘳搵ち㜴㠵㠰戶攸改㐵㝤㠶ㅣ愹捦〲换愱㜶ㄳ戰㍦晣㐳㐶〳㌶㜵㍥挶㜹ㄱ昰扥ㅦ〱敦㔹〶㔷㝤挳㑡㐴ㄲ〲㍡㜳捡敦昸ㄲ搰ㄵ㘶愳ㅢ㐵㜷捥慥晥愲㐱て戳慢㉥㐴愰敥㠴㤳㐷愷挳㈰搴挵攸ち〱㍤搱搳㡢㝡摤㑥挰㐵㔰扢〹攸〵晦㤰搱㠰㑤慤挲㌸㉦〲㕥昰㈳攰㜹换攰㉡戶戸ㄴ㤱㠴㠰〱㥣昲㕦㝣〹ㄸ〴戳㜱っ挵㘰捥慥㥥㠰㘳捤慥扡っ㠱扡ㄳ捥㜱㜴ㅡち愱㉥㐷㔷〸ㄸ㠶㥥㕥搴ㄳ㜶〲㔶㐳敤㈶㘰㈴晣㐳㐶〳㌶㜵〵挶㜹ㄱ昰㠰ㅦ〱昷㕢〶㔷㌹挸搵㠸㈴〴㡣攷㤴户晡ㄲ㔰っ戳㌱㤱㘲ㄲ㘷㔷㑦挰ㄴ戳慢慥㐱愰敥㠴㌳㤵㑥搳㈰搴㜵攸ち〱㈵攸改㐵摤㘹㈷攰㕡愸摤〴㥣〸晦㤰搱㠰㑤晤ㄱ攳扣〸㔸攷㐷挰㑤㤶挱㔵㥢㜲〳㈲〹〱戳㌹攵戵扥〴捣㠱搹㈸愳㈸攷散敡〹㠸㤹㕤戵ㄶ㠱扡ㄳ捥㕣㍡㔵㐰愸㥢搰ㄵ〲攲攸改㐵㕤㘵㈷攰㐶愸摤〴㔴挱㍦㘴㌴㘰㔳敢㌰捥㡢㠰㡢晤〸戸挸㌲戸ち㘵搶㈳㤲㄰戰㤰㔳㕥改㑢挰㘲㤸㡤㈵ㄴ愷㐳搸〸㔸㙡㜶搵慤〸搴ㅤ㝦挶㤹㜴㍡ぢ㐲摤㡥慥㄰戰っ㍤扤愸戳敤〴摣〶戵㥢㠰昳攰ㅦ㌲ㅡ戰愹つㄸ攷㐵挰㐲㍦〲敡㉣㠳慢㤴攷㑥㐴ㄲ〲㉥收㤴ㄳ扥〴晣〱㘶攳ㄲ㡡㑢㌹扢晡㉤㘰戵搹㔵㥢㄰愸㍢攱㕣㑥愷㉢㈰搴㘶㜴㠵㠰㉢搱搳㡢㍡捤㑥挰㕤㔰扢〹戸ㄶ晥㈱愳〱㥢扡ㅢ攳扣〸㤸敤㐷㐰愹㘵㜰搵ㄵ摤㡢㐸㐲挰㍡㑥㜹㤶㉦〱户挰㙣慣愷戸㤵戳慢㈷攰㜶戳慢戶㈰㔰㜷挲搹㐰愷㡤㄰敡㍥㜴㠵㠰㍢搰搳㡢㥡㙥㈷㘰㉢搴㙥〲㌶挳㍦㘴㌴㘰㔳昷㘳㥣ㄷ〱攳晤〸ㄸ㘷ㄹ㕣㐵㑥て㈱㤲㄰昰〰愷㍣挶㤷㠰㠷㘰㌶ㅥ愶搸挶搹搵ㄳ昰㠸搹㔵て㈳㔰㜷挲㜹㤴㑥㡦㐱㈸㕥㝤ㄷ〲ㅥ㐷㑦㉦敡㜸㍢〱摢愰㜶ㄳ戰〳晥㈱愳〱㥢㝡〴攳扣〸ㄸ攰㐷㐰㝦换攰慡戸㝡ㅣ㤱㠴㠰ㄷ㌸攵扥扥〴扣〴戳昱㔷㡡㤷㌹扢㝡〲㕥㌵扢敡〹〴敡㑥㌸扢愰㌰㜶㐳愸愷搰ㄵ〲㕥㐳㑦㉦敡㜰㍢〱㑦㐲敤㈶攰敦昰てㄹつ搸搴づ㡣昳㈲愰戳ㅦ〱㥤㉣㠳慢晣敢ㄹ㐴ㄲ〲摥攷㤴て昱㈵㘰㉦捣挶㠷ㄴㅦ㜱㜶昵〴晣㡦搹㔵捦㈲㔰㜷挲昹㤸㑥㥦㐰愸扦愰㉢〴㝣㡡㥥㕥搴㝥㜶〲㥥㠳摡㑤挰㤷昰てㄹつ搸搴㑥㡣昳㈲㈰挷㡦㠰ㄶ㤶挱㔹愰㤶晤㈲㈲㌵愳戰愸㈵㈷ㅣ㍢㈱ㅥ㕤挴㑡㠸搶㌱㝣㔷愷愰㉥㤱慣㤱戲㡤㔶戱挲㥡㐹㌵挹挲㜸㘲㝥㘵㘴㐹扢㤸搵㌸戱㈲㕡㡤愲慡㕡搴㔶㌹㜴㌵昳攷㐷换㡤㔸㐹㑤㕤㙤㔹㜴㕣攱㙦愱攸ち昸戰敡愴摥㉡㐳㘱昹㘵㜵㐴〸愱戰㤵㘰〹㘴晦ㄵ〱㥤攵㈰戶晢愸昵户散挳㜰㙣㔳捦攸昴㜸戲㌲摡㌲㈶㜶㘹攷挴挰㈲㉡搵捡㕢挴愶㔷愰㑣愲戰㔵㙣㑣㙤扣扣㌲㕥ㅤ攵捡㐰ㄹ〰扦〰㔵ㅣ㥤㡢慡戴㈹㌵㠹㌸扦㥣搵㉡㌶扤㌶㔲㥤㤸捦〲㥢戲㈵晢愵昵攴㤶㔸㜶㙣㔴扣㍡㠱㌴戲ㄶ搹㙥ㄳ㉢愹愸㔹㠴敦〹搶㔵㔵㡦㠹捣㑦晣㈶搶㡡攲㙡㤱㐵㔶㡤捡㔰ㄹㄹ㉡㈷㈳攷㤷慥㥦攰㡦搸挷摡㤹摦㙦改㡡敤㌴㔹ㅢ㥦㔳㐷挲㈴〷㙦扡㘴㔱挸㍡っ㘴扦㡣㔶〳户挲㜹㐳摣慡ㄵ㘴ㅤㅣ攷㥡昶㕤㈸捦㤲慣搴㤷㉦㍢挱摤昸㌷愶㤳晢ㄳ挴昸㌱㌳挶搵㔷㠸晥㔷摦㘴捣㝥〵㤱㥤㌷ㄸ㥤㕢㕥慡㈰㙦㝦㌸户㌶㌷㈱敡戸㐵㘱捦挴㤶挰㥥㜳戳っ挵挴㠷㕢㘸敢晡㘶ㄱ㙡扡㜲㘳挵㤱㌹搱㑡摣㑡挶户㥢㕡㥢ㅤ㤶〵攰㥢㙥〹换㔶㔰㔳㔵ㄵ攱㈶挷捤戵愴㉣㔲ㄹ捤㠹㡤慣㑢搶㑣㡣㔷ㅢ㌱〸搹㉥㉤㔵㘴㌱㔴㤱挵愲捡㡤㑤㘳㠹慡戴ㄹ慢㘶㙥愴㌶㥥慣愸㡡㤷攵戰挳㌲搲摦挴戶㡡㥤㍦ぢ㘴敡㐵ㅦ㑢㥣㌷戸捤㕢扤㔸摤昹戸摤㑥敡戸晡戱㐵㘷愸㈰晥愹㕦㔸挱㠸〳㡦扣愱ㄸ晦㐱戴㙣晣㐱㘱敤㍣㕦昰ㄲぢ㤷㉦㤶愱㈱〷㈷戵ぢ㕤㙡㡤㝤㜰㘵㠳㝦㔹扢㈱ㅡ㉣㙦㙢〱㠷㔰㜱㑤愴扣〸㐵㐸㌵戵㉤慣㙦摥收㘰搵昲㔰㔳ㅢ㘶挱㘱〱㙡㔸㔱ㅢ扢㌰㕥ㅥ慤捤愱愲〴㌷敤戳㔸慡ㄸ㌴搷㈱㙥攸㘶〶戲戳㕢收㜸攵ㅡ愷㘳昵戰捡戸散摦㕣ㅥ攷㡡晦挹搴挱挳㌱㈹挰捡㠴㌴㔸搳㙤㈸〸昵ㅡ扡挴攳㜰挸愰〳搲〷戲㕦㠷搱戹㙥搲㙢晦㔰㈱㘸挰㈹㑢扥戳捡慡挴ㅣ㔴昰㐹㌹㘳戶〰㘹㘹㉢㐳っ㥡ㄵ㠸㌹晡㡢戰㐱昹㙡㕦㜹挸㍣扥戲㘴㠱慢㈳㈳㈳ぢ慢㍡攸慣づ㜳愵㐵戰慡㤲愸搴㈷慡捥㤸㐲㌰ぢ㌳㙥挹㥤〵昱㑢昹扤搰㔷愱挵戵慢搴挵慢㔰挸〸挲㈷㄰㔲㙦㐲㙡攰㥣㝥㈸挴戵㘶戴㈰昰ㅣ〲晦〰摤〶づて戸搷㙥㉢㌵㙡つ攷㘰㙣㐶㜵㍣㠹㍤㤷ㄳ㈸㡡㈷㌱㠷摣ㄸ〴㥡㔲ㄳ搴㐱昶㘸摢愰㕥愹㌳㠵㉥㙥㔳摡愹㐳㘷户摤㝥㉥搱挳挳㙣㥥㘵搸㑥㉥ㅡ㜳㤲戳つ㡦㌹晥㤶㑥㍦㤴㔹㈳㘲㥤㠱愸㍣晦㡡㉡ㅢ敦㝣〷昹㉦㑥㔶㠲晣㈶扦敡㠱㙦敢攳晦㉣㠵㐳〰㌶愲㤶㘸昳散㘵㙦愳ㅢ㠹慤挴㡣㘷㠷㈱㥥挱㤸扡㔶㔶つ攳戸敡〴㡥〱㈱慢㠷㈳㝣㙢慢㌹戹㉥㤹㘶㠹㉣㙥㘷㔹㔰愵㌹戹ㅡ敦换㘵㤱摡昲摦挸㐱ㅤ搸捣㜳て㌹㍥晦搲昳㐲㐴挱㘲㍢ㄴ攳㑣㍦搷攲晡㐳㔸㥡㔳愱搷〶晥慤㐸㜷慡㜰㉦㠷㍤㝥愱㕣搶㠲昹㤵㜲㌹㐹㥦ㄲ挵ㄹ㌶扥㕦㕦ㄹ㙤㈷〳㔲㕤㌹㠰ㄹ戱㤱㜳ㄲ㌸攱㑢昲摤摣㙡挹慥㙥挴愶㐵㉢㈳晣㑡〵摥㝣慤搶㤴戲㈴敡㔱㔳〱昸㜵㠹摦捥ㅡ〲㈳㔹搶㕡㔲戲㥥㠲つㅣ攱搲㐱㜰㉦晡㠵㙢ㄵ㐷昴㤸㉣㥦つ㔷搷㕤换㘵挳昰㠰㙥㔸ㅦ〳㍥㐲昸〶捥㈱㜱戴戵㤷㔳㜲㑦㙡愷慢㝣捤㘳㥣ㅣ扥㜲戵㡥㈷㥡慤昸㠱愰㌶㠹敦ㄴ昱㕢昸㙤戸敢㔴攲㥤㌸ㄹ挷㌹㔵攵㤲搶戱㜱搵㘵㤵㜵攵㔱㌹㈱搳㐷㙤㌹㉦晢㑤慣㉦ㅣ㘹昴ㅥ搵〰㉦ㄶ㈹攳昰㙣ㄲ晤ㅤ㤳㕦晥愹捣㘸㠵㍤㑤摥㌲ㄱ㈳㘴戴戱昶扢㝦㘲㈲捤慥㕤つ㘱搰㝥昵㤵搷昲挴ちㅣ摡㕣㉡ㅥ搳㔸㠰㤸㉡㝦㤵㍤捥收㔶㕣㔳㕣挳㑦㜵㌶搵搸戸愹晡㑤慣㈷攰㌴て㝣挱㈰㑥㑢㝦攱ㅥ挲㈰㌸敡㍤昹敤攱㌳㉦挹㌸㜶挴㈱㕢ぢ慡㕥晡昴㠵攱〱㘵㥥㠶㝥っ㉢㍦㈷〷㠲㘱慣㤳㈰扥㥥㠵敤㕡㑥㐶昹㈹㉣愳晥愳㤸晡〴㝤㝥ㅣ㌳摡挲㔱㝤㡡ㄶ㍦攵攰㍤换攰扢㤸搱づ愲昱戳摥捦㘵〴摣摢㌳㠸搵㔱㕦愲愱㑦㤸搰搴愷㤲晢㌳敥〱㜴晣捡摢攱㐰㍡ㅣ〴㤱晤つㅣ㥣挷ㅢ摦㡡㑥っ〸㘴㔷昱㡣㌰愷㡡㘷挶搸㕢㠳昸㕡っ㉡㔶㜱㥥ㄶ㙣㤹昳㌵散挶挱昰㝡㝥攷捥㘱㘸攳㐶㈵㠴㥥愰㥣㠱㥢㘷㜴ㅤ㤸晦㄰〸扥㜵〷㜸㐱〷㑤㝤昹〱ㅦ㈷㌴戵ㅤ攱搲搴㡦扣㡡ㄵ㤰挲㜳㈷〶收扥㙡昲㙣㝤扡攸〲㙤攳㍣戳㘴ㄲ慦㠰搱㔵㘶㘷㜶ㄴ敢㈶㌵っ捥搵㍡㘵敦〶ㅦ愳㍢ㅤ㔹㔳改攱㜰㈸ㅤ㝡搰㠱㘵㤶㍣㙤て收愱㤷㍡ㅤ收㌳㉥㍣㑥㠷㝢挲〷愷挳㉣戵搴㐱㙤愷挳㠷㌳攸ㄱっ捡戲㐸㈷㜹慣㠵㌴户换㈳攱搲㘴昲㔸㍤㈹攴昵㘲㘰㤶㔱愶㤱㜷ㄴ戴㡤㤳挷㜲㑢扣〲㐶㍥㠳愰㈱㝦慣戹搴㌰愰搳攴ㅤつㅦ愳てㅤ㔹㡦改攱搰㤷づ晤攸搰〵づ㐲㕥㝦昴㔲攴昱㘱ㅤㅥ攴つ㠴て挸㘳㤹愶づ捡〳㥦昵㔹㘲㄰㠳ㅥ挳愰㉣愹㜴㤲挷㍡㑡㤳扣挱㜰㘹㌲㜹慣扣ㄴ昲㠶㌰㌰㑢㌰搳挸㍢づ摡挶挹㘳愹㈶㕥戸㈳换㈰㘸挸ㅦ敢㌵㌵っ攸㌴㜹挳攰㘳ㅣ㑦挷〱摥づ挳改㌰㠲づ㉣敦ㄴ昲㐶愲㤷㈲㡦㑦ㅤ昱㈰慦〰㍥㈰㡦㈵㥥㍡慢㙤换㉢㘴搰搱っ捡㜲㑣㈷㜹㠵搰㤹攴ㄵ挱愵挹攴戱㙡㔳挸ㅢ挳挰㉣摦㑣㈳㙦ㅣ戴㡤㤳挷㌲㑦扣㔰搹挹㈰㘸挸ㅦ㙢㍤㌵っ攸㌴㜹ㄳ攰㘳ㄴ搳㤱㜵愰ㅥづㄳ改㌰㠹づ㉣つㄵ昲㈶愳㤷㈲㡦㡦㑦昱㈰㙦㉡㝣㐰ㅥ换㐳㜵㔰ㅢ㜹搳ㄸ戴㠴㐱㔹捡改㈴㡦昵㥢㈶㜹搳攱搲㘴昲㔸昱㈹攴捤㘰㘰㤶㝥愶㤱㜷㈲戴㡤㤳挷ㄲ㔱扣㔰㘳捡㈰㘸挸㕦㈹愴㠶〱㥤㈶敦㘴昸ㄸ愷搰㜱戶户挳愹㜴㤸㐹㠷〸ㅣ㠴扣㔹攸搵㤳攷㝤捣㉢㠵て挸㘳㘹愹捥㙡㈳㙦㌶㠳㐶ㄸ㤴㘵愰㑥昲㔸晢㘹㤲㌷〷㉥㑤㈶㡦搵愲㐲㕥ㄹ〳戳㙣㌴㡤扣㈸戴㡤㤳挷㙢愷㜸攱ㄶ〳㠳愰㈱㝦慣㌱搵㌰愰搳攴捤㠵㡦㔱㐱㐷搶㥦㝡㌸挴改㜰ㅡㅤ㔸㤲㉡攴捤㐳㉦㐵ㅥㅦ㝤攳戱攵㔵挱〷攴戱㉣㔵〷戵㤱㔷捤愰㌵っ扡ㅣづ㑥昲㔸㌷㙡㤲㌷ㅦ㉥㑤㈶㡦㤵愶㐲摥〲〶㘶挹㘹ㅡ㜹〹㘸ㅢ㈷㡦愵愹㜸〵っ㍥捦㡦つ昹㘳㝤慡㠶〱㥤㈶慦づ㍥挶㐲㍡戲㜶搵挳㘱ㄱㅤㄶ搳㠱攵慣㐲摥ㄲ昴㔲攴昱挱㍥ㅥ攴㥤〱ㅦ㤰挷㤲㔶ㅤ搴㐶摥㔲〶㍤㤳㐱㔹㝥敡㈴㡦㌵愷㈶㜹㘷挱愵挹攴戱㑡㔵挸㕢挶挰㉣㔷㑤㈳敦ㅣ㘸ㅢ㈷敦㐶っ挳㉢㘰㥣换㈰㘸挸摦㑤㤰ㅡ〶㜴㥡扣昳攰㘳㉣愷㈳敢㕥㍤ㅣ㔶搰攱㝣㍡戰ㄴ㔶挸扢〰扤ㄴ㜹㝣㙣㤱〷㜹㉢攱〳昲㔸づ慢㠳摡挸扢㤰㐱㉦㘲㔰㤶慥㍡挹㘳扤慡㐹摥挵㜰㘹㌲㜹慣㜰ㄵ昲㔶㌱昰ㄶ昴搲挸扢〴摡挶挹㘳㐹㉣㕥㈸㤰㘰㄰㌴攴㡦㜵戱ㅡ〶㜴㥡扣换攰㘳慣愶㈳㙢㘶㍤ㅣ㉥愷挳ㄵ㜴㘰ㄹ慤㤰㜷㈵㝡㌶昲㍣摦㙤慦㠶て挸㘳㈹慤づ㙡㈳敦ㅡ〶扤㤶㐱㔹昶敡㈴㡦戵慥㈶㜹搷挱愵挹攴戱㍡㔶挸晢㈳〳戳㑣㌶㡤扣㌵搰㌶㑥ㅥ换㘹昱㐲愱㌵㠳愰㈱㝦慣愹搵㌰愰搳攴慤㠵㡦㜱㈳ㅤ㔹㙦敢攱㜰ㄳㅤ搶搱㠱㈵戸㐲摥捤攸愵挸攳㠳愴㍣戶扣昵昰〱㜹㉣挳搵㐱㙤攴摤捡愰户㌱㈸㑢㘶㥤攴戱㑥搶㈴敦㜶戸㌴㤹扣户㌱㑣挸摢挰挰㝢搰㑢㈳敦づ㘸ㅢ㈷㡦愵戸㜸〵㡣㍢ㄹ〴つ昹㘳㍤慥㠶〱㥤㈶㙦ㄳ㝣㡣扢攸昸扥户挳㘶㍡摣㑤〷㤶敦ち㜹㝦㐲㉦㐵ㅥㅦ㤳攵㐱摥扤昰〱㜹㉣攱搵㔹㙤攴㙤㘱搰慤っ捡㜲㕢㈷㜹摦㐰㘷㤲㜷ㅦ㕣㥡㑣ㅥ慢㜲㠵扣晢ㄹ㤸攵戹㘹攴㍤〸㙤攳攴戱㡣ㄷ慦㠰昱㄰㠳愰㈱㝦慣攵搵㌰愰搳攴㍤っㅦ㘳ㅢㅤ㔹攷敢攱戰㥤づ㡦搰㠱愵扦㐲摥愳攸愵挸攳昳扥㍣挸㝢ㅣ㍥㈰㙦㥦㉤愸㡤扣㈷ㄸ昴㐹〶㘵愹慥㤳㍣搶攷㥡攴㍤〵㤷㈶㤳挷㡡㕥㈱㙦〷〳戳戴㌷㡤扣㍦㐳摢㌸㜹㉣〱挶㥣〳挶㌳っ㠲㠶晣戱づ搸㠳㥢㘷攱㘳㍣㐷㐷搶〸㝢㌸晣㠵づ㍢改挰戲㘱㈱敦㜹昴㔲攴昱挱㘵ㅥ攴扤〸ㅦ㤰挷搲㘱ㅤ搴㐶摥㑢っ晡㔷〶㘵㤹慦㤳㍣搶昶㥡攴扤っ㤷㈶㤳搷つ挳㠴扣㔷ㄸ㤸㘵挱㘹攴敤㠲戶㜱昲㝡㘰㤸㤰户㥢㐱㌴㜹㜹搰㙡ㄸ搰改㉤敦㌵昸ㄸ慦搳㤱昵挵ㅥづ㝦愳挳ㅢ㜴㘰挹戱㤰昷㜷昴㔲攴昱〹㙣ㅥ攴扤〵ㅦ㤰挷戲㘳ㅤ搴㐶摥㍦ㄸ昴㙤〶㘵㠹戰㤳㍣搶〵㥢攴敤㠱㑢㤳挹㘳㈵戱㤰昷づ〳戳愴㌸㡤扣昷愰㙤㥣㍣㤶ㅥぢ㜹敦㌳㠸㈶㡦昵挷ㅡ㠶㡤扣て攰㘳散愵攳㔰㙦㠷て改昰ㄱㅤ㔸慥㉣攴晤ㄳ扤ㄴ㜹㝣扥㥣〷㜹ㅦ挳〷攴㡤戴〵戵㤱昷〹㠳㝥捡愰㉣㉦㜶㤲挷㥡㘲㤳扣捦攰搲㘴昲㔸㠵㉣攴㝤捥挰㉣㐷㑥㈳敦㑢㘸ㅢ㈷㡦㘵换㐲摥㔷っ愲挹㘳敤戲〷㜹㕦挳挷昸㠶㡥慣㙢昶㜰昸㤶づ摦搱㠱愵捥㐲摥扦搰㑢㤱挷〷攵㜹㤰昷〳㝣㐰ㅥ换㥤㜵㔰ㅢ㜹㍦㌲攸扦ㄹ㜴㌶ㅣ㥣攴戱ㅥ搹㈴敦㈷戸㌴㤹㍣㔶㌰ぢ㜹㍦㌳㜰㌹㝡㘹攴敤㠳戶㜱昲㔸昲㉣攴昱㉥㘵㡡㍣搶㍤㙢ㄸ戶㉤㡦㐵㄰〶敥㜳〷ㄴ㙢愲㍤ㅣ㌲改㠰挷㕢攱㝢㔳㜰㄰昲昸晣攱ㄴ㜹㝣攲㥦〷㜹㉤攰〳昲㔸㉡慤㠳摡挸换㘱㔰㍥㤵㕣戱慣搹㐹ㅥ㙢㤹㑤昲㐲㜰㘹㌲㜹慣㝥ㄶ昲㕡㌲㌰换愰搳挸㙢〵㙤攳攴㉤挵㌰㈱慦㌵㠳攸㉤㡦㌵搳ㅡ㠶㡤扣㌶昰㌱挲㜴㘴㍤戵㠷㐳㕢㍡散㐷〷㤶㔸ぢ㜹敤搰㑢㤱挷攷ㄹ㝡㤰户㍦㝣㐰ㅥ换慣㜵㔰ㅢ㜹〷㌰攸㠱っ捡㤲㘸㈷㜹慣㠳㌶挹㍢〸㉥㑤㈶㡦㤵搳㐲摥挱っ捣ㄲ敡㌴昲づ㠱戶㜱昲㔸㙡㉤攴㜵㘴㄰㑤ㅥ敢慤㌵っㅢ㜹㥤攰㘳㜴愶㈳㙢戱㍤ㅣ扡搰愱㉢ㅤ㔸㥥㉤攴㜵㐳㉦㐵ㅥㅦ捣攸㐱摥愱昰〱㜹㉣搱搶㐱㙤攴昵㘰搰㍣〶㘵㌹戵㤳㍣搶㔰㥢攴ㅤ〶㤷㈶㤳户ㅥ挳㠴扣㥥っ捣昲敢㌴昲㡥㠰戶㜱昲㔸愶㉤攴ㅤ挹㈰㥡㍣搶㙡㙢ㄸ㌶昲㝡挱挷攸㑤㐷搶㜱㝢㌸ㅣ㐵㠷㝣㍡戰戴㕢挸㍢ㅡ扤ㄴ㜹㝣挲愴〷㜹㝤攱〳昲㔸摥慤㠳摡挸敢挷愰晤ㄹ㤴愵搸㑥昲㔸㝦㙤㤲㌷〰㉥㑤㈶㡦ㄵ摢㐲摥㐰〶摥㠶㕥ㅡ㜹挷㐰摢㌸㜹㉣昱ㄶ昲〶㌳㠸㈶㡦㜵摥ㅡ㠶㡤扣㈱昰㌱㡥愵攳㘳摥づ挷搱㘱㈸ㅤㅥ㠷㠳㤰㌷っ扤ㄴ㜹㝣㔴愶〷㜹挳攱〳昲㜶搸㠲摡挸ㅢ挱愰㈳ㄹ㤴㘵摣㑥昲㔸扢㙤㤲㌷ち㉥㑤㈶㡦搵摥㐲㕥〱〳戳散㍢㡤扣搱搰㌶㑥ㅥ换挳㠵扣㈲〶搱攴戱㐶摣㠳扣㌱昰㌱挶搲㤱昵攳ㅥづ攳攸㌰㥥づ㉣㈹ㄷ昲㈶愰㤷㈲㡦捦晣昴㈰㙦㈲㝣㐰ㅥ换捡㜵㔰ㅢ㜹㤳ㄸ㜴㌲㠳戲〴摣㐹ㅥ敢扥㑤昲愶挰愵挹攴戱㔲㕣挸㥢捡挰㉣ㄹ㑦㈳慦〴摡挶挹㘳㘹戹㤰㌷㥤㐱㌴㜹慣㉦搷㌰愰搳㈷挹㌳攰㘳㥣㐰㐷搶㥥㝢㌸㥣㐸㠷㤳攸挰㜲㜴㈱敦㘴昴㔲攴昱㠹愶ㅥ攴㥤ちㅦ㤰挷㤲㜴ㅤ搴㐶摥㑣〶㥤挵愰㉣㘰㤵挹晥㡥㍤㡣挱〹㐵㈰㥢㐵㠸捥摡㍡㔷摤愳㘴㠸戱〲戲㈴戹愴ㄲ㔵愷㙣戲搶捥㙣昱摥㈸㙡㠷愰㐳〵㘰㑤㉤㙥㐵㘶㌹㥦ㄹ㤵ㅡ晢〲㤲戶㙣敦㜸昰愵っ愳㠵〵㤶搹㌷晤摢晤㜰挷搴㜸㑥扣晥㈹㜸ㅣ挳㈵㌸ㅢ㔳㙣㍦㌱㕥㔶㕢㤳愸㠹㈵扢㤶愰愲扡㉢ㅦ㈴㡡敦㤲昷ㄹ㤹扤ㄶㄱ㍤㜳ㄲ㔸㔶㌵㝦挵㘲㈱ㅦ慣ㄷ㥡㔷㕤戳愸㕡㘶㤳㥤攰昳㔴㠵慦ㄶ㉤㤸㠶㌷搵㘴㌹ㄴ攴㠵㔹㡣挹挱挶ㅣ挸㔶㤹㘱㈱ㄳ晤戰㈲慢㙣㘴攸㐶愶搵挸づ愲搱搴㝡㐲挶㔶㜳㔴㤹㉡㔷搱慣ㄶ㉤㕣㘵㘶慥㍡挴搴㘳て㠳㐱㤶㈱㘶慦〱㘴㘷㙤㥡昷愰㜴㐶㌹㤸ㄳ㌶捡㌱〵㈳ちㄱち户㠰㠲ㄳち挶㈰㕢ㄷ㡣㉡戵㤵㔳〷攷㐲㤷ぢ㥤ㄴ㑤㑣挳愳㑥㠳ㄵ搰戴㠵㈶晤㔷㐳㠲㜱愸昷㠳ㅡ捦昲搳㑦昷攳㈶ㄴ捥戱愲ㅢ摤㤸戶㍢㐵㈵㕣㡤㜷搱捡づ挱攸㠴㘱㉢㤰戶㤵搸昱㜶㝢搸㔶昷㈸㠴戴㡤㑤慤㡢㔴攲㌷㑢㈶愳昴㈶㐹搵㙦愱㘰㈳换㉣㠰㙡㜴㕢㄰〸愷捥攲㉡㜱㜲㤰扥㉡㉤㙣昲搸换㕦㔶晥ㄱ捡㕥摤攸〶愳戳㜸㙦㌰㜸㌶〰搶ㅡちㄲ㔵㑢慣㌳搹㜱收㐳挱㠶晣攵㙡敤〲㘸昵㤲摤ち摡愶搷ㄶ㌱㔰㍢散㥥搶敦㈳戱㥥扣㔷㈵捡慣㥡㔰扥㕦换戹戴昱㥡㠳㙡慢戵㐹㙢扥攸〷㔴㍢㐸ㅥㅣ搵㐵㈰㠶㠷㈴捥㌹戸㄰㉥扥挷ㄹ戵ㄲ㙥㍣搶愴ㅦ㉢摡㈳ㄲ㌱ㅢ㡢㈱㜱慣搸㥦昱戱㠴て搰㡤〳㜵攳㈰慢搱收㘰㌴ㄸ㈵㈸㥥扦愲〸㜷㐰㘴㘶㌱戸㌳ㅢ摣㝢つ敥戰攱㐳戴扥㈷㡤㠷㔳㥣〵扤敡〴扤慣捤㘵散㐱捤挱慡ぢ愴戰㜳戶㡤ㅤ㠳㐷㘱ㅥ㜰搵㔹㥥㐴㜴挵㈰㝡ㄸ攷㐱㠲㠸㙥っ㠵㈵摣㕤㌷づ搵㡤ㅥ㔶㐳昵㐴㠳〷㑥戵ㄴ㈱㜹㔰愳挱㔸㠱〰挶昹㄰愱昰攱㔰㐸搰㜴㍣〶て㌷攱㈳戴㌱㥦愳㡥愶㔸挵愱㍣戶愸㕥っ㑢搵㈵㔰愵㤰ㅤ〵慤㈰㥢敦㠹慣摡ㄳ㔹扥捥㜳㌹㐲〱搹搱攸㜳〹昷搱㡤扥扡搱捦㙡愸㠱㘸〸戲㑡㍢戲㉢㌹扤慢㈰㐲攱㐱㜰㐰挳戹愶㑣㘴挷㘸攳㐰㝡っ愲㔸挳愱㠲㙣〸㡣㠲㙣㉤㔴㈹㘴挷㐱㉢挸㘶㝢㈲晢㥤㈷戲愱㍡捦捤〸〵㘴挳搰攷ㄲ㍥㕥㌷㠶敢挶〸慢愱ち搰㄰㘴㌳敤挸搶㜳㝡户㐲㠴挲㠵㜰㐰挳ㅢ搹㘸㙤ㅣ㑡て搶㔵ㄹ㥢㌸㔴㤰㡤㠱㔱㤰㙤㠶㉡㠵㙣ㅣ戴㠲㙣㡡㈷戲㐹㥥挸挶敢㍣昷㈲ㄴ㤰㑤㐰㥦㑢戸㔸㌷㈶敡挶㈴慢愱愶愲㈱挸㡡敤挸戶㜲㝡昷㐱㠴挲搳攰㠰㠶㌷戲ㄲ㙤㉣愰㐷㈱挵㜶づㄵ㘴㌳㘰ㄴ㘴㡦㐲㤵㐲㜶㈲戴㠲㙣㠴㈷戲攳㍤㤱㥤愴昳㍣㠹㔰㐰㜶㌲晡㕣挲愷攸挶愹扡㌱搳㙡愸㔲㌴〴搹㔰㍢戲ㅤ㥣摥搳㄰愱昰㙣㌸愰攱㡤㉣愲㡤攳改㌱㠱攲㜹づㄵ㘴㘵㌰ち戲ㄷ愱㑡㈱㡢㐲㉢挸晡㜸㈲换昷㐴ㄶ搳㜹㕥㐱㈸㈰㥢㡢㍥㤷㜰㠵㙥挴㜵攳㌴慢愱慡搰㄰㘴扤敤挸㜶㜱㝡扢㈱㐲攱㙡㌸愰攱㡤慣㐶ㅢ愷搲㘳ㅡ挵㕢ㅣ㉡挸ㄶ挰㈸挸摥㠶㉡㠵㉣〱慤㈰敢敡㠹慣戳㈷戲愴捥昳ㅥ㐲〱㔹ㅤ晡㕣挲ぢ㜵㘳㤱㙥㉣戶ㅡ敡っ㌴〴㔹㐷㍢戲て㌸扤扤㄰愱昰㔲㌸愰攱㡤散㑣㙤㍣㠹ㅥ㝣㕡㤶昱㈹㠷ち戲㘵㌰ち戲捦愱㑡㈱㍢〷㕡㐱ㄶ昶㐴搶摡ㄳ搹戹㍡捦搷〸〵㘴攷愱捦㈵扣㕣㌷㔶攸挶昹㔶㐳慤㐴㐳㤰攵摡㤱㝤换改㝤〷ㄱち㕦〸〷㌴扣㤱㕤愴㡤愵昴㤸㑤昱㌳㠷ち戲㔵㌰ち戲㝤㔰愵㤰㕤〲慤㈰ぢ㜸㈲晢捦㡦㕥㙦散扣㤷㉥㤳挸捣ㄶ㘴㤷愱捦㈵扣㕡㌷㉥搷㡤㉢慣㠶扡ㅡつ㐱昶ㄳ㐲愶摥捦戲ㄱ挰〸㐲㠴挲搷挰挱ㄷ搹戵㈹㈳搲挸てㅥㄹ慤㌸㔴㤰晤ㄱ㐶㐱挶㐷换愶㤰慤㠱㔶㤰㝤㠱㠴晡㍣愶晥㥤晡㌳㑦㘴扣搱㉤㤳㘸㠷㔰㔸㘷㙢搱攷ㄲ扥㔱㌷㙥搲㡤㜵㔶㐳慤㐷㐳㤰㝤㘲㐷戶㍦愷㜷〰㐴㈸㝣㉢ㅣ㝣㤱摤愶㡤㝣昸㤵晣慣㤲搱㠹㐳〵搹〶ㄸ〵㔹ㄷ愸㔲挸敥㠰㔶㤰敤昱㐴昶て㑦㘴㜷敡㍣㠷㈲ㄴ㤰㙤㐲㥦㑢昸㉥摤搸慣ㅢ扣捤捣㐵摤㡢㠶㈰㝢搳㡥㉣㡦搳㍢っ㈲ㄴ摥〲〷㕦㘴㕢戵㌱㠹㔸昲㡢㑥挶㔱ㅣ㉡挸敥㠷㔱㤰ㅤつ㔵ち搹㠳搰ち戲㤷㍣㤱扤攰㠹散㈱㥤愷㍦㐲〱搹挳攸㜳〹㙦搳㡤敤扡挱㝢挰㕣搴攳㘸〸戲㥤㜶㘴〳㌹扤㐱㄰愱昰ㄳ㜰昰㐵昶愴㌶昲㜱㔵昲扢㔱挶㌰づㄵ㘴㍢㘰ㄴ㘴挳愱㑡㈱晢㌳戴㠲散㌱㑦㘴㡦㜸㈲㝢㐶攷㈹㐰㈸㈰㝢ㄶ㝤㉥攱攷㜴攳㉦扡戱搳㙡愸ㄷ搱㄰㘴摢散挸㐶㜳㝡㐵㄰愱㌰㙦扤晡㈲晢慢㌶㥥㡢㌴挶㜹ㄴㄳ㌹㔴㤰扤〲愳㈰㥢っ㔵ち搹㉥㘸〵搹摤㥥挸敥昲㐴戶㕢攷㈹㐱㈸㈰㝢つ㝤㉥攱搷㜵攳㙦扡昱㠶搵㔰㙦愱㈱挸敥戴㈳㥢挱改㥤〰ㄱち昳扥愸㉦戲户戵㜱㈵搲挸㙦㘰ㄹ戳㌸㔴㤰扤〳愳㈰㉢㠵㉡㠵散㍤㘸〵搹㡤㥥挸㙥昰㐴挶㍢㥦㌲㠹㌲㠴〲戲て搰攷ㄲ摥慢ㅢㅦ敡挶㐷㔶㐳㝤㡣㠶㈰扢摥㡥㉣捡改挵㈰㐲攱㑦攰攰㡢散㔳㙤攴㤳愳攴攷户㡣㉡づㄵ㘴㥦挳㈸挸㙡愰㑡㈱晢ㄲ㕡㐱㜶愹㈷戲㍦㜸㈲攳㙤㐹㤹㐴〲愱㠰散㙢昴戹㠴扦搱㡤㙦㜵攳㍢慢愱㝥㐰㐳㤰㕤㙣㐷㔶挷改㉤㠴〸㠵㝦㠴㠳㉦戲㝦㙢㈳ㅦ〹㈵㍦昲㘵㥣挹愱㠲散㘷ㄸ〵搹㌲愸㔲挸昶㐱㉢挸捥昶㐴㜶㤶㈷㌲捥㐰㈶㜱ㅥ㐲〱㤹晥㤲㜴㤸昷〸戹㠴㌳㜵㠳㌷〵戹愸ㄶ㘸〸戲愵㜶㘴㉢㌸扤昳㈱㐲㘱摥敥愳戳攳昳愶昹㈹挶搰挶ㅢ攸戱㤶㘲ㄵ㠷ち㌲戹㤵㐷搵㈵㔰愵㤰戵挲㄰㐱㌶摦ㄳ㔹戵㈷㌲摥搰㤳㐹㕣㡥㔰㐰搶㠶ㅤ㉣㘱摥挰㤳〶敦搶㐹㠳㜷散戸愸晤搱㄰㘴㤵㜶㘴㔷㜲㝡㔷㐱㠴挲〷挰㠱捥㥥挸㜸㡦㑥㡣敢改挱〷㌰ㄹ㙢㌸㔴㤰挹㝤㌶慡搶㐲㤵㐲挶晢㙣㠲㙣戶㈷戲摦㜹㈲攳摤㌶挹㜳㌳㐲〱㔹㈷㜶戰㠴㜹㜷㑤ㅡ㕤㜴愳慢搵㔰㠷愲㈱挸㘶摡㤱慤攷昴㙥㠵〸㠵㜹愳㡣捥㥥挸昲戴㤱㑦㘷㤲摦㑡㌳㌶㜱愸㈰敢〹愳㙣㡤㥢愱㑡㈱㍢〲㕡㐱㌶挵ㄳ搹㈴㑦㘴扣ㄵ㠶ㄷㅥ昱㠹㔰㐰挶摢㕥㕣挲扣昵㈵㡤愳㜴㠳昷扡戸㈸摥挲ㄲ㘴挵㜶㘴㕢㌹扤晢㈰㐲㘱摥挵愲戳㈷戲晥摡㜸㉦㍤戶㔰㙣攷㔰㐱㌶㄰㐶㐱昶㈸㔴㈹㘴扣㐳㈵挸㐶㜸㈲㍢摥ㄳㄹ敦㔳攱㠵戲㈹㠴〲㌲摥㤳攲ㄲ收㝤㈹㘹昰㈶㤴㌴㜸㈳㡡㡢ㅡ㡥㠶㈰ㅢ㙡㐷戶㠳搳㝢ㅡ㈲ㄴㅥ〱〷㍡㝢㈲攳慤㈷㌱昲㜹㑡昲扢㙦挶昳ㅣ㉡挸ち㘰ㄱ㘴㉦㐲㤵㐲㌶ㅡ㕡㐱搶挷ㄳ㔹扥㈷戲㈲㥤攷ㄵ㠴〲戲㌱㑣㡡㈵捣㥢㐶搲ㄸ愷ㅢ扣㑢挴㐵㑤㐴㐳㤰昵戶㈳摢挵改敤㠶〸㠵㜹晦㠷捥㥥挸㈶㙢攳攳昴㜸㠲攲㉤づㄵ㘴㜲㙦㠷慡户愱㑡㈱㉢挱㄰㐱搶搵ㄳ㔹㘷㑦㘴扣挳㈳㤳㜸て愱㠰㙣〶㍢㔸挲㈷攸〶㙦摦㠸㠶户㜰戸㈸摥㤹ㄱ㘴ㅤ敤挸㍥攰昴昶㐲㠴挲扣㌹㐳㘷㑦㘴戳戴㤱㑦㐰㤲ㅦ戶㌳㍥攵㔰㈲ぢ昳ㅥ㡥㡣晣㕣愶㤳捤摢㄰挷昹㝦ㄵ摤㜶挱扥ㄷ扥慦㤹昶愳㘸愳昱㈳㘷㉣㥦〸㘴攲挱て收攳ㄲ戲㌲㡥晤㘵戱㜸挵㥡摦搲攵㕦㜶ㄸ愸晦㡢㌸㕣㕦昵㜷㝡ㄸ戱ぢ晥㡣㉦〱戸つ㙦㑥攰㝦攷攵搱㉦㠶㐳挷㘵㠴挸㐰㡥昵㝦㜸㐴㥢愸ㅥ㌱㑢㜵㕢㍤㌲㝢捦㌲攷㡦㈱㤸㈳〲㠱㌳摡摦㌵收㥤搳㤷て㔷扣〹㤱〷慤戱㠷攲ㅤち搹愸㕡〲搶ㅢ㜸㥥挳㠷㌷ㅢ摦㍦㜰㑥摥攴ぢ㍥㌸晥愱ㄵ㜷㥤昶㥣ち㔹〶攷捦っ愹ㅡ㐴㈲ㅡ攳㕦㤸㌳摥㤸攵㉦捣慢攳㜸〵㡣敦愱挵ㄶ愵慦㡢㉢戹㔴㑤㐳㑡㠳㑥㤸ㄷ愷挵晤㐷㜱㔷扣㤸捣戵慥戲㤱㤶㔴ぢ㍢㍦挱愸㜸摤㌶㡦〱昶㔰晣㐴㈱㌳て㔸ㄳ㜴捤㝣摦て㈶㈴攷㑦㌲㠴㤷㈱ㄲ㕥愸ㄲ挲㠵攸㔶㤹敡㍣㜴㈴改捦ㄸ㤱㑡㥡〵㘳㥢ㄵ㌰㈱㜹㌳㔶挹昹㝡㐴㤳㔷挹㉡㡣愸〷㔶扦㑡扥户收敦〲昶㉦换攰晣愹㠵昰㈵㠸㠴ㄷ㥥愸㘰〲扢ㅣㅤ〱昶慤ㅤ㔸㉥㠱㕤〹㔳昳㠰㕤愵㐷昸〱㝢愰昳㡡㡦愷㍥昰昲昰挷㥥扢㘹昴㝤㕦慦ㄹ慥搶㘰㠴ㄷ戰㉦晣㠰㝤慥㠱㌹㝥㐲㈱扣ㄶ㤱昰㐲攵㤱〹散㘶㜴〴搸愷㜶㘰敤〹㙣㍤㑣捤〳㜶慢ㅥ搱㘴㘰㥢㌰挲ぢ搸㐷㝥挰㍥戴っ捥㥦㐶〸㙦㐶㈴扣昰㥢ㄷ㈶戰㝢搱ㄱ㘰ㅦ搸㠱㜵㈴戰慤㌰㌵て搸㝤㝡㠴ㅦ戰搷戳㕢つづ㜴扡㜲昸摡愱扤㕦扤㙥敦慡攱㙡㍢㐶㜸〱摢攳〷散㙤换攰晣挹㠳昰愳㠸㠴ㄷ㙥㝤㥡挰㥥㐴㐷㠰扤㘵〷搶㠳挰㜶挰搴㍣㘰㑦敢ㄱ㝥挰㤰㔸㤶搴㘱敦㜹㡣昰〲昶扡ㅦ戰搷㉣㠳昳愷っ挲㉦㈲ㄲ㕥〱攳㐸ㄳ搸㉢攸〸戰㕤㜶㘰扤〹㙣ㄷ㑣捤〳戶㕢㡦㘸㌲戰户㌰挲ぢ搸㑢㝥挰㕥戴っ捥㥦㈸〸扦㡤㐸㜸攱摢扡㈶戰昷搰ㄱ㘰捦摢㠱つ㈰戰て㘰㙡ㅥ戰扤㝡㐴㤳㠱㝤㡡ㄱ㕥挰㥥昱〳昶㘷换攰晣改㠱昰攷㠸㠴ㄷち愴㑣㘰㕦愳㈳挰㜶搸㠱つ㈵戰㙦㘱㙡ㅥ戰敦昴㠸㈶〳晢ㄹ㈳扣㠰㍤收〷散㔱换攰晣㐹㠱昰㍥㐴挲ぢ扦慢㘲〲换挴搴〵搸㜶㍢戰㐲〲换㠶愹㜹挰㠲㝡㠴ㅦ㌰搷攱扥ㄵ㐶攴㜱㍡㝢㈸敡摦挷ㅥ昰〳㜶扦㘵㜰晥㔴㐰戸つ㈲〹戰昱㈶戰㜶攸ぢ戰慤㜶㘰挵〴戶㍦㑣㜸㌵攳つ晡〰㍤挲て㤸敢愸搸〹㈳昲㍣㠰摤敤〷㙣戳㘵㜰晥〴㐰戸ぢ㈲〹戰㘹㈶戰㐳搱ㄷ㘰㥢散挰愶ㄳ㔸ㅥ㑣㜸㌵〳搸㘱㝡㠴ㅦ㌰㐴㤳㈵㜵㔴㍣ち㈳昲愰㜲慥戱摢晤㠰摤㘶ㄹ㥣㡦昶てㅦ㡤㐸〲散ㄴㄳ㔸㝦昴〵搸㝡㍢戰㤹〴㌶㄰㈶扣㥡〱㙣㤰ㅥ攱〷捣戵㈹づ挳㠸㍣て㘰㌷晡〱㕢㙢ㄹ㥣㡦散てて㐷㈴〱㌶挷〴㔶㠰扥〰㕢㘳〷㔶㑥㘰愳㘱挲慢ㄹ挰㡡昴〸㍦㘰慥㑤㜱㈲㐶攴㜹〰扢挶て搸搵㤶挱昹㈸晥昰㘴㐴ㄲ㘰愷㤹挰㑡搰ㄷ㘰㔷摡㠱㔵ㄲ搸っ㤸昰㙡〶戰ㄳ昴㠸㈶〳㥢㠵ㄱ㜹ㅥ挰㉥昵〳㜶㠹㘵㜰㍥㘲㍦㕣㡡㐸〲慣搶〴㔶㠶扥〰㕢㘵〷㤶㈴戰㈸㑣㜸㌵〳㔸㑣㡦昰〳㠶㘸戲愴昶戱㉡㡣挸㠳捡戹㡦晤摥て搸〵㤶挱昹攸晣㜰つ㈲〹戰搳㑤㘰〹昴〵搸ち㍢戰愵〴㔶〷ㄳ㕥捤〰戶㔰㡦昰〳收摡ㄴ捦挴㠸㍣て㘰㘷晢〱㕢㘶ㄹ㥣㡦挴て㉦㐳㈴〱㜶慥〹散㍣昴〵搸㤹㜶㘰换〹㙣〵㑣㜸㌵〳搸昹㝡㐴㤳㠱慤挲㠸㍣て㘰㡢晤㠰㉤戲っ捥㐷摤㠷㉦㐱㈴〱㜶愱〹散㜲昴〵㔸㥤ㅤ搸挵〴㜶㈵㑣㜸㌵〳搸㔵㝡㠴ㅦ㌰㐴㤳㈵戵㈹慥挱㠸㍣愸㥣㥢攲㝣㍦㘰㌵㤶挱昹〸晢昰㕡㐴ㄲ㘰慢㑤㘰㌷愳㉦挰慡散挰慥㈰戰昵㌰攱搵っ㘰户敡ㄱ㝥挰㕣㥢攲㈶㡣挸昳〰㔶攱〷㙣慥㘵㜰㍥㥡㍥扣ㄹ㤱〴搸㜵㈶戰㝢搱ㄷ㘰㔱㍢戰敢〹㙣㉢㑣㜸㌵〳搸㝤㝡㐴㤳㠱㙤挷㠸㍣て㘰戳晤㠰㤵㕡〶攷㈳攷挳㡦㈲㤲〰㕢㘷〲㝢ㄲ㝤〱㌶换づ散ㄶ〲摢〱ㄳ㕥捤〰昶戴ㅥ搱㘴㘰捦㘳㐴㥥〷戰㤳晣㠰㥤㘸ㄹ㥣㡦㤲て扦㠸㐸〲㙣愳〹散ㄵ昴〵搸っ㍢戰㍢〹㙣ㄷ㑣㜸㌵〳搸㙥㍤愲挹挰摥挲㠸㍣て㘰㔳晣㠰㑤戶っ捥㐷挴㠷摦㐶㈴〱㜶㡦〹散㍤昴〵搸㐴㍢戰㉤〴昶〱㑣㜸㌵〳搸㕥㍤挲てㄸ愲挹㤲㍡㜸㝣㡡ㄱ㜹㔰㌹てㅥ㘳晤㠰㡤戱っ慥㐷扦㝦㡥㐸㡤㍤晡㥤㔵敥搱㠴㍣摤戵つ㤲㘶挷㔸㔴摤㌲㘶慡㜹㍤㔶㥥敡㔹㈹㐵敤戹㜸㔲㜳敤扣㘸㙤㌱ㅥ㐸㡥攷㌳㤷挴慤ㅦ㘷ㅦ㠷〷㤵昳㌱㘷晡㔹挰㠶昴㌸㌸ㄸ㥢㕣㡢㠷〳户㠸㡤㑢攰戹㤵攵㌹㔵㔳㈲㐹晣收㜹昵㙦愱㡣ㅡ㕦㌳挸攲㜵㙢㕣㑦捤挴搳搴㌲㍣㉢晣㕦㠰搹昹挰㌷㕢〱㜹㍤ㅦ晡搹㠵ㄹ㝣挰昳㉦㉢愲づ㍥㠴㑤㑣㝦〳愵摣昶挸昲㉣㌵ㅡ慢搸慣っ㍥㍢戰㑦收ㅣ挸挰㤷昵攱ㅦ摣づ㤱㠹愲㜸戹㐴っㄱ㌲ㅥ㠱㐶扥改㈱㈲㤰捤㑢摥㑥㜰晣捥㐵ㄱ搱㘷㉦㡡㤷㈷㉢㠲ㄵ搱昸摣ち㔴㤸戴㙣㐹挴㝡〹昳㡡戳散ㅡ㡦㌱收攳ㄴ㑦㐰㠴ㄴ㉦㍡换㍥㌲捣摡㐷摡㘲㑣㑥㐶愶攲攵㘵㙥㜷挱愷攰㔷晦㠳搳昲晤㠸㐴㠶㍡㑥〳昹戸摦挱昵㐰㥥㘶㘰㕥㘸㔶戲㐲〸攲ㄹ慡昸㜵ㄵㄳ㠴攲㤵㘹〲㤹㝥敤㐳㈳㝥敥㍦㙢愴捡㠰㠳㈴㝡づつ㙦搶〶敡㘴〱㍢㙢㍢ㄹ㤹慣搵㌳昶〲㔵戶㘴㔹攸㌳㤹㕥㔴〸ち㐹昶ㄲㅡ摥挹㡥昶㑣昶㌲㈳愷㈷㝢㤵㉡㕢戲㕣昴搳㤲敤〷㠵㈴摢㡤㠶㜷戲㈳㍣㤳扤捥挸改挹摥愰捡㤶慣㍤晡㘹挹㍡㐰㈱挹摥㐴挳㍢搹愱㥥挹晥挱挸改挹昶㔰㘵㑢搶ㄱ晤戴㘴摤愱㤰㘴敦愲攱㥤慣㤳㘷戲昷ㄹ㌹㍤搹㕥慡㙣挹㝡愰㥦㤶散㐸㈸㈴搹㐷㘸㜸㈷㍢搰㌳搹晦㌰㜲㝡戲㑦愸戲㈵敢㡤㝥㕡戲㝥㔰㐸戲捦搰昰㑥搶搶㌳搹ㄷ㡣㥣㥥散㉢慡㙣挹〶愰㥦㤶散㔸㈸㈴搹㌷㘸㜸㈷㙢改㤹散㍢㐶㑥㑦昶㍤㔵戶㘴㐳搱㑦㑢㌶ちち㐹昶㈳ㅡ摥挹戲㍤㤳晤挴挸改挹晥㐳㤵㉤㔹㈱晡㘹挹挶㐳㈱挹〲昸㍥㡥㜷戲㝤摦㝢ㅤち㌳攰敦㐸㤶㐵㤵㉤㔹戱㌳搹㌴㥤㉣攸㥢散〷捦㘴㌹敥㘴㝣㔰愷㍤搹㜴㘷戲㔳㜴戲㕣摦㘴㕦㝢㈶㙢敤㑥ㄶ㜶㈴㥢改㑣㌶㐷㈷摢捦㌷搹愷㥥挹摡扢㤳ㅤ攰㐸㔶敥㑣㜶㥡㑥㜶㤰㙦戲て㍤㤳㜵㜰㈷敢攸㐸㔶改㑣㔶慢㤳㜵昶㑤昶㡥㘷戲慥敥㘴摤ㅤ挹㤲捥㘴愷敢㘴㍤㝣㤳晤摤㌳搹㘱敥㘴㠷㍢㤲㉤㜵㈶㍢㔷㈷㍢搲㌷搹㉥捦㘴扤摤挹昲ㅤ挹㤶㍢㤳㕤愸㤳昵昱㑤昶愲㘷戲㝥敥㘴〳ㅣ挹㉥㜶㈶㕢慤㤳つ昲㑤昶慣㘷戲挱敥㘴挷㍡㤲㕤攱㑣㜶㥤㑥㌶搴㌷搹㤳㥥挹㡥㜷㈷ㅢ攱㐸㜶扤㌳搹㍡㥤㙣㤴㙦戲敤㥥挹ち摤挹㡡ㅣ挹㙥㜱㈶摢愸㤳㡤昵㑤㜶扦㘷戲昱敥㘴挵㡥㘴㜷㍡㤳摤愳㤳㑤昲㑤昶㈷捦㘴㔳摣挹愶㌹㤲㙤㜱㈴换摥〶㐵㤳㑦戲㔹〹昱ぢ扦挴㌷ㅤㄳ㔱㍣㍢㤶㙡㡡ㄹ散㈱㤸晣昱晣㔶捥㘷㌷〲ㄵ㉢ㄳ昸敤愱㥣㡣愰攲㌹慦ㄸ㌶㔸〶㝥愳㈸〷㍦挶昰㠴㌶摣㙥ㄹ㔸㍣㘲㥣捣愰㍣㥤㈵㈶攳ㄴ昶㜸㈶㉢〹㑦戵㈷摣愹㝤㘶㔲换ㄳ㔰昱㤹㘵昷㜹㔹晢晣㡥摡㔷戵㑦愹摤㠷攷㝣㤲㙢㌶戵㙦㘸㥦㠸摤㠷愷㙡攲㌳㠷㕡㥥愵㐹慥㌲扢捦晢摡愷㥣㕡㥥㕣㠹㑦搴敥昳㍦摡㈷㐶敤㈷摡㘷慥摤㠷攷㌳㤲慢㠲摡慦戴㑦摣敥挳搳㄰昱㌹㡤㕡㥥㠱㐸慥㜹㜶㥦㥦戴㑦㈵戵㍣㜱㄰㥦㉡扢て摦昴㈵㑥㌵戵㝣扦ㄷ㥦ㅡ扢て摦慢挵㘷㍥戵㝣㥢ㄶ㥦〵㜶ㅦ扥挵㡡㑦㉤戵㝣㜷ㄵ㥦㠴摤㠷敦㡣攲㤳愴㤶㙦㡡攲㔳㘷昷攱ㅢ㥡昸㉣愴㤶敦㘵攲戳挸敥挳昷㈱昱㔹㑣㉤摦㠲挴㘷㠹摤㠷㙦ㅦ攲㜳㍡戵㝣攷㄰㥦㌳散㍥㍣敡㡢捦㔲㙡㜹挰ㄷ㥦㌳敤㍥㍣㔸㡢捦㔹搴昲㌸㉤㍥换散㍥㍣挶㡡捦搹搴昲昰㉡㍥攷搸㝤㜸㘸ㄴ㥦㜳愹攵㔱㔱㝣捥戳晢昰㠸㈶㍥换愹攵挱㑣㝣㔶搸㝤㜸㈰ㄲ㥦昳愹攵㌱㐸㝣㉥戰晢昰昸㈱㍥扦愷㤶㠷づ昱㔹㘹昷㤱晤㤸㝢㥢慥㜰㐲㍢㄰收晥㉣㥦㔵㉦㐲愳㔵㘶ㅢ敥㡡㈷挲㤰戱㔸㤵捤㉥㥦㍤晢晢㌶㔹㕤㍢㘴㥤㌴㈲昷摡㍤捦扤扢晡搵㤹挳㍥晣改晡敢㕦㝤㝦昵捥㥦戶捤ㄹ昶攷㜵敢㥥ㅡ扦㜶攷扢晢挵㙥捣戸敦晢攲ㅢ㤷昶㥤户㜴㐱㙣挶㤱㘳㤶㥥㝣摡搴扥㔳摡昶捡捣㙣搱愲㘷扢㘷づ㍡㍣㝣昶㠲〷搴攳㝦㍢戰㕡挹摥敤㥡〶昷㜲㤹挶㉡㤹㠶㤲晤摢攵挵晤㕣扣㉥㌱扤㘴て㜷㜹㜱㑦ㄷ慦换㑣㉦搹挷㕤㕥摣搷挵敢㜲搳㑢昶㜲㤷ㄷ昷㜶昱扡搲昴㤲晤摣攵挵晤㕤扣慥㌶扤㘴㑦㜷㜹㜱㡦ㄷ慦㙢㑤㉦搹搷㕤㕥摣攷挵敢㡦愶㤷散敤㉥㉦敥昵攲戵挶昴㤲晤摤攵挵晤㕥扣搶㥡㕥戲挷扢扣戸攷㡢搷㑤愶㤷散昳㉥㉦敥晢攲㜵戳改㈵㝢扤换㡢㝢扦㜸慤㌷扤㘴扦㜷㜹㜱晦ㄷ慦摢㑣㉦搹昳㕤㕥㍣〲㠸搷〶搳㑢昶㝤㤷ㄷ㡦〱攲㜵㠷改㈵㝢扦换㡢㐷〱昱摡㘴㝡挹晥敦昲攲㜱㐰扣㌶㥢㕥㜲〴㜰㜹昱㐸㈰㕥㝦㌲扤攴ㄸ攰昲攲戱㐰扣敥㌵扤攴㈸攰昲攲搱㐰扣戶㥡㕥㜲ㅣ㜰㜹昱㜸㈰㕥昷㥢㕥㜲㈴㜰㜹昱㠸㈰㕥て㥡㕥㜲㉣㜰㜹昱㤸㈰㕥て㥢㕥摣敦攵慤扡搰㝡㐷ㅥ㠵㈱㌹昸捤〴敥㠹㘲㈸㜰ㄸ戸昳㠹㘱㤴挳挰晤㑤っ㈳ㅤ〶敥㘲㘲ㄸ攱㌰㜰慦ㄲ挳㜰㠷㠱㍢㤲ㄸ㡥㜷ㄸ戸敦㠸㘱㤸挳挰摤㐵っ㐳ㅤ〶敥㈱㘲㌸捥㘱攰㑥㈱㠶㘳ㅤ〶敥〷㘲ㄸ攲㌰㜰搳ㄷ挳㘰㠷㠱㕢扢ㄸ㡥㜱ㄸ戸㠱㡢㘱㤰挳挰㙤㕡っ〳ㅤ〶㙥挶㘲ㄸ攰㌰㜰换ㄵ㐳㝦㠷㠱ㅢ慢ㄸ晡㌹っ摣㍥挵搰搷㘱攰㈶㈹㠶㍥づ〳户㐲㌱ㅣ敤㌰㜰挳ㄳ㐳扥挳挰㙤㑤っ㐷㌹っ摣扣挴搰㍢摤搰昲晦〱戳㌶愷㤵</t>
  </si>
  <si>
    <t>Look at chicken prices and feed prices for 2011</t>
  </si>
  <si>
    <t>Consistantly declining interest expense because they have been reducing net det</t>
  </si>
  <si>
    <t>Pilgrim's Pride Corp (PPC US) - Historical Calcs</t>
  </si>
  <si>
    <t>In Millions of USD except Per Share</t>
  </si>
  <si>
    <t>FY 2004</t>
  </si>
  <si>
    <t>FY 2005</t>
  </si>
  <si>
    <t>FY 2006</t>
  </si>
  <si>
    <t>FY 2007</t>
  </si>
  <si>
    <t>FY 2008</t>
  </si>
  <si>
    <t>FY 2009</t>
  </si>
  <si>
    <t>FY 2010</t>
  </si>
  <si>
    <t>FY 2011</t>
  </si>
  <si>
    <t>FY 2012</t>
  </si>
  <si>
    <t>FY 2013</t>
  </si>
  <si>
    <t>FY 2014</t>
  </si>
  <si>
    <t>FY 2015</t>
  </si>
  <si>
    <t>12 Months Ending</t>
  </si>
  <si>
    <t>10/02/2004</t>
  </si>
  <si>
    <t>10/01/2005</t>
  </si>
  <si>
    <t>09/30/2006</t>
  </si>
  <si>
    <t>09/29/2007</t>
  </si>
  <si>
    <t>09/27/2008</t>
  </si>
  <si>
    <t>09/26/2009</t>
  </si>
  <si>
    <t>12/26/2010</t>
  </si>
  <si>
    <t>12/25/2011</t>
  </si>
  <si>
    <t>12/30/2012</t>
  </si>
  <si>
    <t>12/29/2013</t>
  </si>
  <si>
    <t>12/28/2014</t>
  </si>
  <si>
    <t>12/27/2015</t>
  </si>
  <si>
    <t>Revenue</t>
  </si>
  <si>
    <t>SALES_REV_TURN</t>
  </si>
  <si>
    <t>Depreciation &amp; Amortization</t>
  </si>
  <si>
    <t>CF_DEPR_AMORT</t>
  </si>
  <si>
    <t>Total Assets</t>
  </si>
  <si>
    <t>BS_TOT_ASSET</t>
  </si>
  <si>
    <t>BS_CUR_ASSET_REPORT</t>
  </si>
  <si>
    <t>Long Term Assets as % Total Assets</t>
  </si>
  <si>
    <t>LT_ASSETS_%_TOTAL_ASSETS</t>
  </si>
  <si>
    <t>Dividends per Share</t>
  </si>
  <si>
    <t>EQY_DPS</t>
  </si>
  <si>
    <t>Dividend Yield</t>
  </si>
  <si>
    <t>DIVIDEND_YIELD</t>
  </si>
  <si>
    <t>—</t>
  </si>
  <si>
    <t>Current Shares Outstanding</t>
  </si>
  <si>
    <t>EQY_SH_OUT</t>
  </si>
  <si>
    <t>Price Earnings Ratio (P/E)</t>
  </si>
  <si>
    <t>PE_RATIO</t>
  </si>
  <si>
    <t>Basic EPS</t>
  </si>
  <si>
    <t>IS_EPS</t>
  </si>
  <si>
    <t>CAPEX Calculation</t>
  </si>
  <si>
    <t>LONG TERM ASSETS</t>
  </si>
  <si>
    <t>% Revenue</t>
  </si>
  <si>
    <t>Cal Main foods acquired the egg laying thing in 2012</t>
  </si>
  <si>
    <t>More realistic than MC2</t>
  </si>
  <si>
    <t>This was zeroed out because it was a negative average….</t>
  </si>
  <si>
    <t>Year</t>
  </si>
  <si>
    <t>Choose 1 for segmented and 2 for overall averages, 3 for CAGR from segments combined.</t>
  </si>
  <si>
    <t>(2010-Present)</t>
  </si>
  <si>
    <t>Fiscal year ends</t>
  </si>
  <si>
    <t>Discount Rate</t>
  </si>
  <si>
    <t>Administrative Restructuring Charges</t>
  </si>
  <si>
    <t>Capital expenditures excluding deferred tax assets and goodwill</t>
  </si>
  <si>
    <t>(FEED COSTS ARE approximately 30% of Cost of Sales)</t>
  </si>
  <si>
    <t>If they expect this effective tax rate moving forward, using this STDEV doesn’t make sense</t>
  </si>
  <si>
    <t>Number of diluted shares outstanding</t>
  </si>
  <si>
    <t>Dec. 25,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</si>
</sst>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8" formatCode="&quot;$&quot;#,##0.00;[Red]\-&quot;$&quot;#,##0.00"/>
    <numFmt numFmtId="44" formatCode="_-&quot;$&quot;* #,##0.00_-;\-&quot;$&quot;* #,##0.00_-;_-&quot;$&quot;* &quot;-&quot;??_-;_-@_-"/>
    <numFmt numFmtId="43" formatCode="_-* #,##0.00_-;\-* #,##0.00_-;_-* &quot;-&quot;??_-;_-@_-"/>
    <numFmt numFmtId="164" formatCode="&quot;$&quot;#,##0_);[Red]\(&quot;$&quot;#,##0\)"/>
    <numFmt numFmtId="165" formatCode="&quot;$&quot;#,##0.00_);[Red]\(&quot;$&quot;#,##0.00\)"/>
    <numFmt numFmtId="166" formatCode="0.0000"/>
    <numFmt numFmtId="167" formatCode="_(&quot;$ &quot;#,##0_);_(&quot;$ &quot;\(#,##0\)"/>
    <numFmt numFmtId="168" formatCode="#,##0.00_ ;[Red]\-#,##0.00\ "/>
    <numFmt numFmtId="169" formatCode="#,##0_ ;[Red]\-#,##0\ "/>
    <numFmt numFmtId="170" formatCode="_(&quot;$ &quot;#,##0.00_);_(&quot;$ &quot;\(#,##0.00\)"/>
    <numFmt numFmtId="171" formatCode="&quot;$&quot;#,##0.00;[Red]&quot;$&quot;#,##0.00"/>
    <numFmt numFmtId="172" formatCode="_-* #,##0_-;\-* #,##0_-;_-* &quot;-&quot;??_-;_-@_-"/>
    <numFmt numFmtId="173" formatCode="&quot;$&quot;#,##0;[Red]&quot;$&quot;#,##0"/>
    <numFmt numFmtId="174" formatCode="#,##0.0"/>
    <numFmt numFmtId="175" formatCode="&quot;$&quot;#,##0.0_);[Red]\(&quot;$&quot;#,##0.0\)"/>
  </numFmts>
  <fonts count="36" x14ac:knownFonts="1">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b/>
      <sz val="11"/>
      <color rgb="FF000000"/>
      <name val="Calibri"/>
      <family val="2"/>
    </font>
    <font>
      <b/>
      <sz val="11"/>
      <name val="Calibri"/>
      <family val="2"/>
      <scheme val="minor"/>
    </font>
    <font>
      <i/>
      <sz val="12"/>
      <color theme="1"/>
      <name val="Calibri"/>
      <family val="2"/>
      <scheme val="minor"/>
    </font>
    <font>
      <sz val="11"/>
      <color rgb="FF000000"/>
      <name val="Calibri"/>
      <family val="2"/>
      <scheme val="minor"/>
    </font>
    <font>
      <sz val="12"/>
      <color rgb="FF000000"/>
      <name val="Calibri"/>
      <family val="2"/>
      <scheme val="minor"/>
    </font>
    <font>
      <b/>
      <i/>
      <sz val="12"/>
      <color theme="1"/>
      <name val="Calibri"/>
      <family val="2"/>
      <scheme val="minor"/>
    </font>
    <font>
      <b/>
      <sz val="11"/>
      <color rgb="FF000000"/>
      <name val="Calibri"/>
      <family val="2"/>
      <scheme val="minor"/>
    </font>
    <font>
      <i/>
      <sz val="12"/>
      <color rgb="FF000000"/>
      <name val="Calibri"/>
      <family val="2"/>
      <scheme val="minor"/>
    </font>
    <font>
      <b/>
      <sz val="12"/>
      <color rgb="FF000000"/>
      <name val="Calibri"/>
      <family val="2"/>
      <scheme val="minor"/>
    </font>
    <font>
      <b/>
      <sz val="7.7"/>
      <color theme="1"/>
      <name val="Times New Roman"/>
      <family val="1"/>
    </font>
    <font>
      <sz val="8.8000000000000007"/>
      <color theme="1"/>
      <name val="Times New Roman"/>
      <family val="1"/>
    </font>
    <font>
      <i/>
      <sz val="8.8000000000000007"/>
      <color theme="1"/>
      <name val="Times New Roman"/>
      <family val="1"/>
    </font>
    <font>
      <b/>
      <sz val="12"/>
      <color theme="1"/>
      <name val="Times New Roman"/>
      <family val="1"/>
    </font>
    <font>
      <b/>
      <sz val="12"/>
      <name val="Calibri"/>
      <family val="2"/>
      <scheme val="minor"/>
    </font>
    <font>
      <sz val="12"/>
      <color theme="1"/>
      <name val="Times New Roman"/>
      <family val="1"/>
    </font>
    <font>
      <sz val="12"/>
      <name val="Calibri"/>
      <family val="2"/>
      <scheme val="minor"/>
    </font>
    <font>
      <sz val="9"/>
      <color theme="1"/>
      <name val="Times New Roman"/>
      <family val="1"/>
    </font>
    <font>
      <b/>
      <u/>
      <sz val="12"/>
      <color theme="1"/>
      <name val="Calibri"/>
      <family val="2"/>
      <scheme val="minor"/>
    </font>
    <font>
      <sz val="12"/>
      <color theme="0"/>
      <name val="Calibri"/>
      <family val="2"/>
      <scheme val="minor"/>
    </font>
    <font>
      <b/>
      <sz val="11"/>
      <color indexed="9"/>
      <name val="Calibri"/>
      <family val="2"/>
    </font>
    <font>
      <b/>
      <sz val="16"/>
      <color indexed="9"/>
      <name val="Arial"/>
      <family val="2"/>
    </font>
    <font>
      <sz val="10"/>
      <name val="Calibri"/>
      <family val="2"/>
    </font>
    <font>
      <b/>
      <sz val="10"/>
      <color indexed="9"/>
      <name val="Arial"/>
      <family val="2"/>
    </font>
    <font>
      <sz val="10"/>
      <color indexed="63"/>
      <name val="Arial"/>
      <family val="2"/>
    </font>
    <font>
      <sz val="10"/>
      <color indexed="8"/>
      <name val="Arial"/>
      <family val="2"/>
    </font>
    <font>
      <i/>
      <sz val="10"/>
      <color indexed="63"/>
      <name val="Arial"/>
    </font>
    <font>
      <b/>
      <sz val="10"/>
      <color indexed="63"/>
      <name val="Arial"/>
    </font>
    <font>
      <sz val="8"/>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6600"/>
        <bgColor indexed="64"/>
      </patternFill>
    </fill>
    <fill>
      <patternFill patternType="solid">
        <fgColor rgb="FFFFFF00"/>
        <bgColor indexed="64"/>
      </patternFill>
    </fill>
    <fill>
      <patternFill patternType="solid">
        <fgColor rgb="FF008000"/>
        <bgColor indexed="64"/>
      </patternFill>
    </fill>
    <fill>
      <patternFill patternType="solid">
        <fgColor rgb="FF008000"/>
        <bgColor rgb="FF000000"/>
      </patternFill>
    </fill>
    <fill>
      <patternFill patternType="solid">
        <fgColor theme="9" tint="0.59999389629810485"/>
        <bgColor indexed="64"/>
      </patternFill>
    </fill>
    <fill>
      <patternFill patternType="solid">
        <fgColor rgb="FFD9D9D9"/>
        <bgColor rgb="FF000000"/>
      </patternFill>
    </fill>
    <fill>
      <patternFill patternType="solid">
        <fgColor rgb="FFFFFF00"/>
        <bgColor rgb="FF000000"/>
      </patternFill>
    </fill>
    <fill>
      <patternFill patternType="solid">
        <fgColor rgb="FFFF6600"/>
        <bgColor rgb="FF000000"/>
      </patternFill>
    </fill>
    <fill>
      <patternFill patternType="solid">
        <fgColor theme="5" tint="0.59999389629810485"/>
        <bgColor indexed="64"/>
      </patternFill>
    </fill>
    <fill>
      <patternFill patternType="solid">
        <fgColor rgb="FFCCFFCC"/>
        <bgColor indexed="64"/>
      </patternFill>
    </fill>
    <fill>
      <patternFill patternType="solid">
        <fgColor theme="3" tint="0.59999389629810485"/>
        <bgColor indexed="64"/>
      </patternFill>
    </fill>
    <fill>
      <patternFill patternType="solid">
        <fgColor rgb="FF00FF00"/>
        <bgColor indexed="64"/>
      </patternFill>
    </fill>
    <fill>
      <patternFill patternType="solid">
        <fgColor rgb="FF00FFFF"/>
        <bgColor indexed="64"/>
      </patternFill>
    </fill>
    <fill>
      <patternFill patternType="solid">
        <fgColor rgb="FF4F81BD"/>
        <bgColor indexed="64"/>
      </patternFill>
    </fill>
    <fill>
      <patternFill patternType="solid">
        <fgColor rgb="FFFFFFFF"/>
        <bgColor indexed="64"/>
      </patternFill>
    </fill>
    <fill>
      <patternFill patternType="solid">
        <fgColor rgb="FFD8D8D8"/>
        <bgColor indexed="64"/>
      </patternFill>
    </fill>
    <fill>
      <patternFill patternType="solid">
        <fgColor theme="9" tint="0.79998168889431442"/>
        <bgColor indexed="64"/>
      </patternFill>
    </fill>
  </fills>
  <borders count="39">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thin">
        <color auto="1"/>
      </top>
      <bottom style="double">
        <color auto="1"/>
      </bottom>
      <diagonal/>
    </border>
    <border>
      <left style="medium">
        <color auto="1"/>
      </left>
      <right/>
      <top style="medium">
        <color auto="1"/>
      </top>
      <bottom style="medium">
        <color auto="1"/>
      </bottom>
      <diagonal/>
    </border>
    <border>
      <left style="medium">
        <color auto="1"/>
      </left>
      <right/>
      <top/>
      <bottom style="medium">
        <color rgb="FF000000"/>
      </bottom>
      <diagonal/>
    </border>
    <border>
      <left/>
      <right/>
      <top/>
      <bottom style="medium">
        <color rgb="FF000000"/>
      </bottom>
      <diagonal/>
    </border>
    <border>
      <left/>
      <right style="medium">
        <color auto="1"/>
      </right>
      <top/>
      <bottom style="medium">
        <color rgb="FF000000"/>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double">
        <color rgb="FF000000"/>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s>
  <cellStyleXfs count="2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7" fillId="18" borderId="0"/>
    <xf numFmtId="0" fontId="28" fillId="18" borderId="33" applyNumberFormat="0" applyProtection="0">
      <alignment horizontal="left" vertical="center" readingOrder="1"/>
    </xf>
    <xf numFmtId="0" fontId="29" fillId="19" borderId="0" applyNumberFormat="0" applyBorder="0" applyProtection="0">
      <alignment horizontal="center"/>
    </xf>
    <xf numFmtId="0" fontId="30" fillId="18" borderId="34">
      <alignment horizontal="left"/>
    </xf>
    <xf numFmtId="0" fontId="30" fillId="18" borderId="34">
      <alignment horizontal="right"/>
    </xf>
    <xf numFmtId="0" fontId="30" fillId="18" borderId="35">
      <alignment horizontal="left"/>
    </xf>
    <xf numFmtId="0" fontId="30" fillId="18" borderId="35">
      <alignment horizontal="right"/>
    </xf>
    <xf numFmtId="0" fontId="31" fillId="19" borderId="36"/>
    <xf numFmtId="174" fontId="32" fillId="19" borderId="37">
      <alignment horizontal="right"/>
    </xf>
    <xf numFmtId="174" fontId="32" fillId="20" borderId="37">
      <alignment horizontal="right"/>
    </xf>
    <xf numFmtId="4" fontId="32" fillId="19" borderId="37">
      <alignment horizontal="right"/>
    </xf>
    <xf numFmtId="4" fontId="32" fillId="20" borderId="37">
      <alignment horizontal="right"/>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42">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3" fillId="3" borderId="4" xfId="0" applyFont="1" applyFill="1" applyBorder="1" applyAlignment="1">
      <alignment horizontal="right"/>
    </xf>
    <xf numFmtId="0" fontId="0" fillId="3" borderId="5" xfId="0" applyFill="1" applyBorder="1" applyAlignment="1">
      <alignment horizontal="center"/>
    </xf>
    <xf numFmtId="0" fontId="3" fillId="3" borderId="6" xfId="0" applyFont="1" applyFill="1" applyBorder="1" applyAlignment="1">
      <alignment horizontal="right"/>
    </xf>
    <xf numFmtId="0" fontId="0" fillId="3" borderId="7" xfId="0" applyFill="1" applyBorder="1" applyAlignment="1">
      <alignment horizontal="center"/>
    </xf>
    <xf numFmtId="8" fontId="0" fillId="3" borderId="7" xfId="0" applyNumberFormat="1" applyFill="1" applyBorder="1" applyAlignment="1">
      <alignment horizontal="center"/>
    </xf>
    <xf numFmtId="3" fontId="0" fillId="3" borderId="7" xfId="0" applyNumberFormat="1" applyFill="1" applyBorder="1" applyAlignment="1">
      <alignment horizontal="center"/>
    </xf>
    <xf numFmtId="166" fontId="0" fillId="3" borderId="7" xfId="0" applyNumberFormat="1" applyFill="1" applyBorder="1" applyAlignment="1">
      <alignment horizontal="center"/>
    </xf>
    <xf numFmtId="0" fontId="3" fillId="3" borderId="8" xfId="0" applyFont="1" applyFill="1" applyBorder="1" applyAlignment="1">
      <alignment horizontal="right"/>
    </xf>
    <xf numFmtId="0" fontId="0" fillId="3" borderId="9" xfId="0" applyFill="1" applyBorder="1" applyAlignment="1">
      <alignment horizontal="center"/>
    </xf>
    <xf numFmtId="0" fontId="3" fillId="0" borderId="0" xfId="0" applyFont="1" applyAlignment="1">
      <alignment vertical="top" wrapText="1"/>
    </xf>
    <xf numFmtId="0" fontId="0" fillId="0" borderId="0" xfId="0" applyAlignment="1">
      <alignment vertical="top" wrapText="1"/>
    </xf>
    <xf numFmtId="0" fontId="0" fillId="0" borderId="0" xfId="0" applyAlignment="1">
      <alignment wrapText="1"/>
    </xf>
    <xf numFmtId="164" fontId="0" fillId="0" borderId="0" xfId="0" applyNumberFormat="1" applyAlignment="1">
      <alignment wrapText="1"/>
    </xf>
    <xf numFmtId="3" fontId="0" fillId="0" borderId="0" xfId="0" applyNumberFormat="1" applyAlignment="1">
      <alignment wrapText="1"/>
    </xf>
    <xf numFmtId="3" fontId="0" fillId="0" borderId="0" xfId="0" applyNumberFormat="1" applyAlignment="1">
      <alignment horizontal="center" wrapText="1"/>
    </xf>
    <xf numFmtId="164" fontId="0" fillId="0" borderId="0" xfId="0" applyNumberFormat="1" applyAlignment="1">
      <alignment horizontal="center" wrapText="1"/>
    </xf>
    <xf numFmtId="0" fontId="8" fillId="0" borderId="0" xfId="0" applyFont="1" applyAlignment="1">
      <alignment vertical="top" wrapText="1"/>
    </xf>
    <xf numFmtId="167" fontId="0" fillId="0" borderId="0" xfId="0" applyNumberFormat="1" applyAlignment="1">
      <alignment horizontal="right" vertical="top"/>
    </xf>
    <xf numFmtId="37" fontId="0" fillId="0" borderId="0" xfId="0" applyNumberFormat="1" applyAlignment="1">
      <alignment horizontal="right" vertical="top"/>
    </xf>
    <xf numFmtId="0" fontId="0" fillId="4" borderId="0" xfId="0" applyFill="1"/>
    <xf numFmtId="0" fontId="2" fillId="4" borderId="0" xfId="0" applyFont="1" applyFill="1"/>
    <xf numFmtId="0" fontId="0" fillId="0" borderId="0" xfId="0" applyAlignment="1">
      <alignment horizontal="left" vertical="top" wrapText="1" indent="1"/>
    </xf>
    <xf numFmtId="0" fontId="10" fillId="0" borderId="0" xfId="0" applyFont="1" applyAlignment="1">
      <alignment horizontal="left" vertical="top" wrapText="1" indent="2"/>
    </xf>
    <xf numFmtId="0" fontId="0" fillId="0" borderId="13" xfId="0" applyBorder="1" applyAlignment="1">
      <alignment horizontal="left" vertical="top" wrapText="1" indent="1"/>
    </xf>
    <xf numFmtId="3" fontId="0" fillId="0" borderId="13" xfId="0" applyNumberFormat="1" applyBorder="1" applyAlignment="1">
      <alignment wrapText="1"/>
    </xf>
    <xf numFmtId="3" fontId="2" fillId="0" borderId="0" xfId="0" applyNumberFormat="1" applyFont="1" applyAlignment="1">
      <alignment wrapText="1"/>
    </xf>
    <xf numFmtId="0" fontId="2" fillId="0" borderId="0" xfId="0" applyFont="1"/>
    <xf numFmtId="0" fontId="2" fillId="0" borderId="0" xfId="0" applyFont="1" applyAlignment="1">
      <alignment horizontal="left" vertical="top" wrapText="1"/>
    </xf>
    <xf numFmtId="0" fontId="2" fillId="0" borderId="0" xfId="0" applyFont="1" applyAlignment="1">
      <alignment vertical="top" wrapText="1"/>
    </xf>
    <xf numFmtId="0" fontId="0" fillId="0" borderId="13" xfId="0" applyBorder="1" applyAlignment="1">
      <alignment wrapText="1"/>
    </xf>
    <xf numFmtId="0" fontId="0" fillId="0" borderId="14" xfId="0" applyBorder="1" applyAlignment="1">
      <alignment horizontal="left" vertical="top" wrapText="1" indent="1"/>
    </xf>
    <xf numFmtId="0" fontId="0" fillId="0" borderId="14" xfId="0" applyBorder="1" applyAlignment="1">
      <alignment wrapText="1"/>
    </xf>
    <xf numFmtId="3" fontId="0" fillId="0" borderId="14" xfId="0" applyNumberFormat="1" applyBorder="1" applyAlignment="1">
      <alignment wrapText="1"/>
    </xf>
    <xf numFmtId="0" fontId="11" fillId="0" borderId="0" xfId="0" applyFont="1" applyAlignment="1">
      <alignment horizontal="left" vertical="top" wrapText="1" indent="1"/>
    </xf>
    <xf numFmtId="0" fontId="10" fillId="0" borderId="15" xfId="0" applyFont="1" applyBorder="1" applyAlignment="1">
      <alignment horizontal="left" vertical="top" wrapText="1" indent="1"/>
    </xf>
    <xf numFmtId="3" fontId="0" fillId="0" borderId="15" xfId="0" applyNumberFormat="1" applyBorder="1" applyAlignment="1">
      <alignment horizontal="center" wrapText="1"/>
    </xf>
    <xf numFmtId="3" fontId="0" fillId="0" borderId="15" xfId="0" applyNumberFormat="1" applyBorder="1" applyAlignment="1">
      <alignment wrapText="1"/>
    </xf>
    <xf numFmtId="168" fontId="0" fillId="0" borderId="0" xfId="0" applyNumberFormat="1"/>
    <xf numFmtId="169" fontId="0" fillId="0" borderId="0" xfId="0" applyNumberFormat="1"/>
    <xf numFmtId="168" fontId="2" fillId="5" borderId="4" xfId="0" applyNumberFormat="1" applyFont="1" applyFill="1" applyBorder="1"/>
    <xf numFmtId="169" fontId="0" fillId="5" borderId="11" xfId="0" applyNumberFormat="1" applyFill="1" applyBorder="1"/>
    <xf numFmtId="169" fontId="0" fillId="5" borderId="5" xfId="0" applyNumberFormat="1" applyFill="1" applyBorder="1"/>
    <xf numFmtId="168" fontId="0" fillId="0" borderId="14" xfId="0" applyNumberFormat="1" applyBorder="1"/>
    <xf numFmtId="169" fontId="0" fillId="0" borderId="14" xfId="0" applyNumberFormat="1" applyBorder="1"/>
    <xf numFmtId="168" fontId="0" fillId="0" borderId="0" xfId="0" applyNumberFormat="1" applyBorder="1"/>
    <xf numFmtId="169" fontId="0" fillId="0" borderId="0" xfId="0" applyNumberFormat="1" applyBorder="1"/>
    <xf numFmtId="168" fontId="0" fillId="0" borderId="13" xfId="0" applyNumberFormat="1" applyBorder="1"/>
    <xf numFmtId="169" fontId="0" fillId="0" borderId="13" xfId="0" applyNumberFormat="1" applyBorder="1"/>
    <xf numFmtId="168" fontId="2" fillId="0" borderId="12" xfId="0" applyNumberFormat="1" applyFont="1" applyBorder="1"/>
    <xf numFmtId="169" fontId="0" fillId="0" borderId="12" xfId="0" applyNumberFormat="1" applyBorder="1"/>
    <xf numFmtId="168" fontId="2" fillId="0" borderId="15" xfId="0" applyNumberFormat="1" applyFont="1" applyBorder="1"/>
    <xf numFmtId="169" fontId="0" fillId="0" borderId="15" xfId="0" applyNumberFormat="1" applyBorder="1"/>
    <xf numFmtId="164" fontId="0" fillId="6" borderId="0" xfId="0" applyNumberFormat="1" applyFill="1" applyAlignment="1">
      <alignment wrapText="1"/>
    </xf>
    <xf numFmtId="164" fontId="0" fillId="0" borderId="0" xfId="0" applyNumberFormat="1"/>
    <xf numFmtId="0" fontId="0" fillId="7" borderId="0" xfId="0" applyFill="1" applyAlignment="1">
      <alignment horizontal="left" vertical="top" wrapText="1" indent="1"/>
    </xf>
    <xf numFmtId="3" fontId="0" fillId="7" borderId="0" xfId="0" applyNumberFormat="1" applyFill="1" applyAlignment="1">
      <alignment wrapText="1"/>
    </xf>
    <xf numFmtId="3" fontId="0" fillId="0" borderId="0" xfId="0" applyNumberFormat="1"/>
    <xf numFmtId="0" fontId="9" fillId="0" borderId="0" xfId="0" applyFont="1" applyFill="1" applyBorder="1" applyAlignment="1">
      <alignment horizontal="center" vertical="center" wrapText="1"/>
    </xf>
    <xf numFmtId="0" fontId="0" fillId="0" borderId="0" xfId="0" applyFill="1"/>
    <xf numFmtId="0" fontId="9" fillId="0" borderId="0" xfId="0" applyFont="1" applyFill="1" applyBorder="1" applyAlignment="1">
      <alignment horizontal="left" vertical="center" wrapText="1"/>
    </xf>
    <xf numFmtId="170" fontId="0" fillId="0" borderId="0" xfId="0" applyNumberFormat="1" applyAlignment="1">
      <alignment horizontal="right" vertical="top"/>
    </xf>
    <xf numFmtId="165" fontId="0" fillId="0" borderId="0" xfId="0" applyNumberFormat="1" applyAlignment="1">
      <alignment wrapText="1"/>
    </xf>
    <xf numFmtId="37" fontId="0" fillId="0" borderId="14" xfId="0" applyNumberFormat="1" applyBorder="1" applyAlignment="1">
      <alignment horizontal="right" vertical="top"/>
    </xf>
    <xf numFmtId="0" fontId="0" fillId="0" borderId="14" xfId="0" applyBorder="1"/>
    <xf numFmtId="0" fontId="0" fillId="0" borderId="0" xfId="0" applyBorder="1"/>
    <xf numFmtId="0" fontId="0" fillId="7" borderId="0" xfId="0" applyFill="1" applyBorder="1" applyAlignment="1">
      <alignment horizontal="left" vertical="top" wrapText="1" indent="1"/>
    </xf>
    <xf numFmtId="3" fontId="0" fillId="7" borderId="0" xfId="0" applyNumberFormat="1" applyFill="1" applyBorder="1" applyAlignment="1">
      <alignment wrapText="1"/>
    </xf>
    <xf numFmtId="0" fontId="12" fillId="8" borderId="0" xfId="0" applyFont="1" applyFill="1" applyAlignment="1">
      <alignment horizontal="left" vertical="top" wrapText="1" indent="1"/>
    </xf>
    <xf numFmtId="3" fontId="12" fillId="8" borderId="0" xfId="0" applyNumberFormat="1" applyFont="1" applyFill="1" applyAlignment="1">
      <alignment wrapText="1"/>
    </xf>
    <xf numFmtId="0" fontId="13" fillId="0" borderId="16" xfId="0" applyFont="1" applyBorder="1" applyAlignment="1">
      <alignment horizontal="left" vertical="top" wrapText="1" indent="1"/>
    </xf>
    <xf numFmtId="164" fontId="0" fillId="0" borderId="16" xfId="0" applyNumberFormat="1" applyBorder="1" applyAlignment="1">
      <alignment horizontal="center" vertical="center" wrapText="1"/>
    </xf>
    <xf numFmtId="167" fontId="0" fillId="0" borderId="16" xfId="0" applyNumberFormat="1" applyBorder="1" applyAlignment="1">
      <alignment horizontal="center" vertical="center"/>
    </xf>
    <xf numFmtId="0" fontId="2" fillId="9" borderId="0" xfId="0" applyFont="1" applyFill="1"/>
    <xf numFmtId="10" fontId="0" fillId="0" borderId="0" xfId="3" applyNumberFormat="1" applyFont="1" applyFill="1" applyBorder="1" applyAlignment="1">
      <alignment horizontal="left" indent="2"/>
    </xf>
    <xf numFmtId="0" fontId="0" fillId="0" borderId="0" xfId="0" applyFont="1" applyAlignment="1">
      <alignment horizontal="left" indent="2"/>
    </xf>
    <xf numFmtId="0" fontId="0" fillId="0" borderId="0" xfId="0" applyNumberFormat="1" applyAlignment="1">
      <alignment horizontal="left" vertical="top" wrapText="1" indent="2"/>
    </xf>
    <xf numFmtId="0" fontId="2" fillId="0" borderId="17" xfId="0" applyFont="1" applyBorder="1"/>
    <xf numFmtId="0" fontId="0" fillId="0" borderId="0" xfId="0" applyAlignment="1">
      <alignment horizontal="left" indent="2"/>
    </xf>
    <xf numFmtId="0" fontId="0" fillId="0" borderId="12" xfId="0" applyBorder="1" applyAlignment="1">
      <alignment horizontal="left" indent="2"/>
    </xf>
    <xf numFmtId="0" fontId="0" fillId="0" borderId="6" xfId="0" applyBorder="1" applyAlignment="1">
      <alignment horizontal="left" indent="2"/>
    </xf>
    <xf numFmtId="0" fontId="0" fillId="0" borderId="8" xfId="0" applyBorder="1" applyAlignment="1">
      <alignment horizontal="left" indent="2"/>
    </xf>
    <xf numFmtId="0" fontId="0" fillId="0" borderId="0" xfId="0" applyBorder="1" applyAlignment="1">
      <alignment horizontal="left" indent="2"/>
    </xf>
    <xf numFmtId="0" fontId="0" fillId="0" borderId="0" xfId="0" applyFill="1" applyBorder="1" applyAlignment="1">
      <alignment horizontal="left" indent="2"/>
    </xf>
    <xf numFmtId="0" fontId="14" fillId="0" borderId="0" xfId="0" applyFont="1" applyAlignment="1">
      <alignment vertical="top" wrapText="1"/>
    </xf>
    <xf numFmtId="0" fontId="12" fillId="0" borderId="0" xfId="0" applyFont="1"/>
    <xf numFmtId="0" fontId="12" fillId="0" borderId="0" xfId="0" applyFont="1" applyAlignment="1">
      <alignment wrapText="1"/>
    </xf>
    <xf numFmtId="0" fontId="12" fillId="0" borderId="0" xfId="0" applyFont="1" applyAlignment="1">
      <alignment horizontal="left" vertical="top" wrapText="1" indent="1"/>
    </xf>
    <xf numFmtId="164" fontId="12" fillId="0" borderId="0" xfId="0" applyNumberFormat="1" applyFont="1" applyAlignment="1">
      <alignment wrapText="1"/>
    </xf>
    <xf numFmtId="164" fontId="12" fillId="11" borderId="0" xfId="0" applyNumberFormat="1" applyFont="1" applyFill="1" applyAlignment="1">
      <alignment wrapText="1"/>
    </xf>
    <xf numFmtId="3" fontId="12" fillId="0" borderId="0" xfId="0" applyNumberFormat="1" applyFont="1" applyAlignment="1">
      <alignment wrapText="1"/>
    </xf>
    <xf numFmtId="0" fontId="12" fillId="0" borderId="13" xfId="0" applyFont="1" applyBorder="1" applyAlignment="1">
      <alignment horizontal="left" vertical="top" wrapText="1" indent="1"/>
    </xf>
    <xf numFmtId="3" fontId="12" fillId="0" borderId="13" xfId="0" applyNumberFormat="1" applyFont="1" applyBorder="1" applyAlignment="1">
      <alignment wrapText="1"/>
    </xf>
    <xf numFmtId="0" fontId="15" fillId="0" borderId="0" xfId="0" applyFont="1" applyAlignment="1">
      <alignment horizontal="left" vertical="top" wrapText="1" indent="2"/>
    </xf>
    <xf numFmtId="0" fontId="16" fillId="0" borderId="0" xfId="0" applyFont="1" applyAlignment="1">
      <alignment horizontal="left" vertical="top" wrapText="1"/>
    </xf>
    <xf numFmtId="3" fontId="16" fillId="0" borderId="0" xfId="0" applyNumberFormat="1" applyFont="1" applyAlignment="1">
      <alignment wrapText="1"/>
    </xf>
    <xf numFmtId="0" fontId="12" fillId="0" borderId="14" xfId="0" applyFont="1" applyBorder="1" applyAlignment="1">
      <alignment horizontal="left" vertical="top" wrapText="1" indent="1"/>
    </xf>
    <xf numFmtId="0" fontId="12" fillId="0" borderId="14" xfId="0" applyFont="1" applyBorder="1" applyAlignment="1">
      <alignment wrapText="1"/>
    </xf>
    <xf numFmtId="3" fontId="12" fillId="0" borderId="14" xfId="0" applyNumberFormat="1" applyFont="1" applyBorder="1" applyAlignment="1">
      <alignment wrapText="1"/>
    </xf>
    <xf numFmtId="0" fontId="12" fillId="0" borderId="13" xfId="0" applyFont="1" applyBorder="1" applyAlignment="1">
      <alignment wrapText="1"/>
    </xf>
    <xf numFmtId="0" fontId="16" fillId="0" borderId="0" xfId="0" applyFont="1" applyAlignment="1">
      <alignment vertical="top" wrapText="1"/>
    </xf>
    <xf numFmtId="3" fontId="12" fillId="0" borderId="0" xfId="0" applyNumberFormat="1" applyFont="1" applyAlignment="1">
      <alignment horizontal="center" wrapText="1"/>
    </xf>
    <xf numFmtId="0" fontId="15" fillId="0" borderId="15" xfId="0" applyFont="1" applyBorder="1" applyAlignment="1">
      <alignment horizontal="left" vertical="top" wrapText="1" indent="1"/>
    </xf>
    <xf numFmtId="3" fontId="12" fillId="0" borderId="15" xfId="0" applyNumberFormat="1" applyFont="1" applyBorder="1" applyAlignment="1">
      <alignment horizontal="center" wrapText="1"/>
    </xf>
    <xf numFmtId="3" fontId="12" fillId="0" borderId="15" xfId="0" applyNumberFormat="1" applyFont="1" applyBorder="1" applyAlignment="1">
      <alignment wrapText="1"/>
    </xf>
    <xf numFmtId="164" fontId="12" fillId="0" borderId="0" xfId="0" applyNumberFormat="1" applyFont="1" applyAlignment="1">
      <alignment horizontal="center" wrapText="1"/>
    </xf>
    <xf numFmtId="3" fontId="12" fillId="0" borderId="0" xfId="0" applyNumberFormat="1" applyFont="1"/>
    <xf numFmtId="168" fontId="16" fillId="12" borderId="4" xfId="0" applyNumberFormat="1" applyFont="1" applyFill="1" applyBorder="1"/>
    <xf numFmtId="169" fontId="12" fillId="12" borderId="11" xfId="0" applyNumberFormat="1" applyFont="1" applyFill="1" applyBorder="1"/>
    <xf numFmtId="169" fontId="12" fillId="12" borderId="5" xfId="0" applyNumberFormat="1" applyFont="1" applyFill="1" applyBorder="1"/>
    <xf numFmtId="168" fontId="12" fillId="0" borderId="14" xfId="0" applyNumberFormat="1" applyFont="1" applyBorder="1"/>
    <xf numFmtId="169" fontId="12" fillId="0" borderId="14" xfId="0" applyNumberFormat="1" applyFont="1" applyBorder="1"/>
    <xf numFmtId="168" fontId="12" fillId="0" borderId="0" xfId="0" applyNumberFormat="1" applyFont="1"/>
    <xf numFmtId="169" fontId="12" fillId="0" borderId="0" xfId="0" applyNumberFormat="1" applyFont="1"/>
    <xf numFmtId="168" fontId="12" fillId="0" borderId="13" xfId="0" applyNumberFormat="1" applyFont="1" applyBorder="1"/>
    <xf numFmtId="169" fontId="12" fillId="0" borderId="13" xfId="0" applyNumberFormat="1" applyFont="1" applyBorder="1"/>
    <xf numFmtId="168" fontId="16" fillId="0" borderId="12" xfId="0" applyNumberFormat="1" applyFont="1" applyBorder="1"/>
    <xf numFmtId="169" fontId="12" fillId="0" borderId="12" xfId="0" applyNumberFormat="1" applyFont="1" applyBorder="1"/>
    <xf numFmtId="0" fontId="0" fillId="4" borderId="17" xfId="0" applyFill="1" applyBorder="1"/>
    <xf numFmtId="0" fontId="0" fillId="4" borderId="21" xfId="0" applyFill="1" applyBorder="1"/>
    <xf numFmtId="10" fontId="0" fillId="0" borderId="0" xfId="3" applyNumberFormat="1" applyFont="1"/>
    <xf numFmtId="10" fontId="0" fillId="4" borderId="0" xfId="0" applyNumberFormat="1" applyFill="1"/>
    <xf numFmtId="10" fontId="0" fillId="4" borderId="0" xfId="3" applyNumberFormat="1" applyFont="1" applyFill="1"/>
    <xf numFmtId="10" fontId="0" fillId="0" borderId="0" xfId="3" applyNumberFormat="1" applyFont="1" applyAlignment="1">
      <alignment horizontal="right"/>
    </xf>
    <xf numFmtId="10" fontId="0" fillId="0" borderId="22" xfId="0" applyNumberFormat="1" applyBorder="1"/>
    <xf numFmtId="10" fontId="0" fillId="0" borderId="21" xfId="0" applyNumberFormat="1" applyBorder="1"/>
    <xf numFmtId="10" fontId="0" fillId="0" borderId="0" xfId="3" applyNumberFormat="1" applyFont="1" applyBorder="1"/>
    <xf numFmtId="10" fontId="0" fillId="0" borderId="12" xfId="3" applyNumberFormat="1" applyFont="1" applyBorder="1"/>
    <xf numFmtId="0" fontId="0" fillId="0" borderId="11" xfId="0" applyBorder="1"/>
    <xf numFmtId="0" fontId="0" fillId="0" borderId="22" xfId="0" applyBorder="1"/>
    <xf numFmtId="0" fontId="0" fillId="0" borderId="21" xfId="0" applyBorder="1"/>
    <xf numFmtId="0" fontId="0" fillId="13" borderId="4" xfId="0" applyFill="1" applyBorder="1"/>
    <xf numFmtId="0" fontId="0" fillId="13" borderId="8" xfId="0" applyFill="1" applyBorder="1"/>
    <xf numFmtId="2" fontId="0" fillId="13" borderId="11" xfId="0" applyNumberFormat="1" applyFill="1" applyBorder="1"/>
    <xf numFmtId="2" fontId="0" fillId="13" borderId="12" xfId="0" applyNumberFormat="1" applyFill="1" applyBorder="1"/>
    <xf numFmtId="2" fontId="0" fillId="4" borderId="0" xfId="0" applyNumberFormat="1" applyFill="1"/>
    <xf numFmtId="2" fontId="0" fillId="4" borderId="0" xfId="3" applyNumberFormat="1" applyFont="1" applyFill="1"/>
    <xf numFmtId="0" fontId="0" fillId="13" borderId="6" xfId="0" applyFill="1" applyBorder="1"/>
    <xf numFmtId="2" fontId="0" fillId="13" borderId="0" xfId="0" applyNumberFormat="1" applyFill="1" applyBorder="1"/>
    <xf numFmtId="0" fontId="0" fillId="0" borderId="0" xfId="0" applyAlignment="1">
      <alignment horizontal="left"/>
    </xf>
    <xf numFmtId="0" fontId="18" fillId="0" borderId="0" xfId="0" applyFont="1" applyFill="1" applyAlignment="1">
      <alignment horizontal="left"/>
    </xf>
    <xf numFmtId="0" fontId="0" fillId="0" borderId="0" xfId="0" applyFill="1" applyAlignment="1">
      <alignment horizontal="left"/>
    </xf>
    <xf numFmtId="0" fontId="8" fillId="0" borderId="0" xfId="0" applyFont="1" applyFill="1" applyAlignment="1">
      <alignment vertical="top" wrapText="1"/>
    </xf>
    <xf numFmtId="3" fontId="18" fillId="0" borderId="0" xfId="0" applyNumberFormat="1" applyFont="1" applyFill="1" applyAlignment="1">
      <alignment horizontal="right"/>
    </xf>
    <xf numFmtId="3" fontId="18" fillId="0" borderId="19" xfId="0" applyNumberFormat="1" applyFont="1" applyFill="1" applyBorder="1" applyAlignment="1">
      <alignment horizontal="right"/>
    </xf>
    <xf numFmtId="3" fontId="18" fillId="0" borderId="23" xfId="0" applyNumberFormat="1" applyFont="1" applyFill="1" applyBorder="1" applyAlignment="1">
      <alignment horizontal="right"/>
    </xf>
    <xf numFmtId="3" fontId="18" fillId="0" borderId="0" xfId="0" applyNumberFormat="1" applyFont="1" applyFill="1" applyBorder="1" applyAlignment="1">
      <alignment horizontal="right"/>
    </xf>
    <xf numFmtId="0" fontId="2" fillId="2" borderId="17" xfId="0" applyFont="1" applyFill="1" applyBorder="1" applyAlignment="1">
      <alignment horizontal="left"/>
    </xf>
    <xf numFmtId="0" fontId="2" fillId="2" borderId="22" xfId="0" applyFont="1" applyFill="1" applyBorder="1" applyAlignment="1">
      <alignment horizontal="left"/>
    </xf>
    <xf numFmtId="0" fontId="10" fillId="0" borderId="0" xfId="0" applyFont="1" applyAlignment="1">
      <alignment horizontal="left"/>
    </xf>
    <xf numFmtId="0" fontId="19" fillId="0" borderId="0" xfId="0" applyFont="1" applyFill="1" applyAlignment="1">
      <alignment horizontal="left"/>
    </xf>
    <xf numFmtId="0" fontId="17" fillId="0" borderId="0" xfId="0" applyFont="1" applyAlignment="1"/>
    <xf numFmtId="0" fontId="18" fillId="0" borderId="0" xfId="0" applyFont="1" applyFill="1" applyAlignment="1">
      <alignment horizontal="left" indent="2"/>
    </xf>
    <xf numFmtId="0" fontId="18" fillId="0" borderId="0" xfId="0" applyFont="1" applyFill="1" applyAlignment="1">
      <alignment horizontal="left" indent="3"/>
    </xf>
    <xf numFmtId="0" fontId="18" fillId="0" borderId="0" xfId="0" applyFont="1" applyFill="1" applyAlignment="1">
      <alignment horizontal="left" indent="4"/>
    </xf>
    <xf numFmtId="10" fontId="18" fillId="0" borderId="0" xfId="3" applyNumberFormat="1" applyFont="1" applyFill="1" applyAlignment="1">
      <alignment horizontal="right"/>
    </xf>
    <xf numFmtId="10" fontId="18" fillId="0" borderId="0" xfId="3" applyNumberFormat="1" applyFont="1" applyFill="1" applyBorder="1" applyAlignment="1">
      <alignment horizontal="right"/>
    </xf>
    <xf numFmtId="0" fontId="0" fillId="0" borderId="4" xfId="0" applyBorder="1"/>
    <xf numFmtId="0" fontId="0" fillId="0" borderId="6" xfId="0" applyBorder="1"/>
    <xf numFmtId="0" fontId="0" fillId="9" borderId="6" xfId="0" applyFill="1" applyBorder="1"/>
    <xf numFmtId="0" fontId="0" fillId="9" borderId="0" xfId="0" applyFill="1" applyBorder="1"/>
    <xf numFmtId="0" fontId="0" fillId="9" borderId="7" xfId="0" applyFill="1" applyBorder="1"/>
    <xf numFmtId="37" fontId="0" fillId="9" borderId="6" xfId="0" applyNumberFormat="1" applyFill="1" applyBorder="1" applyAlignment="1">
      <alignment horizontal="right" vertical="top"/>
    </xf>
    <xf numFmtId="37" fontId="0" fillId="9" borderId="0" xfId="0" applyNumberFormat="1" applyFill="1" applyBorder="1" applyAlignment="1">
      <alignment horizontal="right" vertical="top"/>
    </xf>
    <xf numFmtId="37" fontId="0" fillId="9" borderId="7" xfId="0" applyNumberFormat="1" applyFill="1" applyBorder="1" applyAlignment="1">
      <alignment horizontal="right" vertical="top"/>
    </xf>
    <xf numFmtId="10" fontId="0" fillId="9" borderId="6" xfId="3" applyNumberFormat="1" applyFont="1" applyFill="1" applyBorder="1" applyAlignment="1">
      <alignment horizontal="right" vertical="top"/>
    </xf>
    <xf numFmtId="10" fontId="0" fillId="9" borderId="0" xfId="3" applyNumberFormat="1" applyFont="1" applyFill="1" applyBorder="1" applyAlignment="1">
      <alignment horizontal="right" vertical="top"/>
    </xf>
    <xf numFmtId="10" fontId="0" fillId="9" borderId="7" xfId="3" applyNumberFormat="1" applyFont="1" applyFill="1" applyBorder="1" applyAlignment="1">
      <alignment horizontal="right" vertical="top"/>
    </xf>
    <xf numFmtId="10" fontId="0" fillId="9" borderId="8" xfId="3" applyNumberFormat="1" applyFont="1" applyFill="1" applyBorder="1" applyAlignment="1">
      <alignment horizontal="right" vertical="top"/>
    </xf>
    <xf numFmtId="10" fontId="0" fillId="9" borderId="12" xfId="3" applyNumberFormat="1" applyFont="1" applyFill="1" applyBorder="1" applyAlignment="1">
      <alignment horizontal="right" vertical="top"/>
    </xf>
    <xf numFmtId="10" fontId="0" fillId="9" borderId="9" xfId="3" applyNumberFormat="1" applyFont="1" applyFill="1" applyBorder="1" applyAlignment="1">
      <alignment horizontal="right" vertical="top"/>
    </xf>
    <xf numFmtId="0" fontId="2" fillId="9" borderId="17" xfId="0" applyFont="1" applyFill="1" applyBorder="1"/>
    <xf numFmtId="0" fontId="2" fillId="9" borderId="22" xfId="0" applyFont="1" applyFill="1" applyBorder="1"/>
    <xf numFmtId="0" fontId="2" fillId="9" borderId="21" xfId="0" applyFont="1" applyFill="1" applyBorder="1"/>
    <xf numFmtId="0" fontId="20" fillId="2" borderId="22" xfId="0" applyFont="1" applyFill="1" applyBorder="1" applyAlignment="1"/>
    <xf numFmtId="0" fontId="21" fillId="2" borderId="22" xfId="0" applyFont="1" applyFill="1" applyBorder="1"/>
    <xf numFmtId="0" fontId="21" fillId="2" borderId="21" xfId="0" applyFont="1" applyFill="1" applyBorder="1"/>
    <xf numFmtId="0" fontId="18" fillId="0" borderId="0" xfId="0" applyFont="1" applyFill="1" applyAlignment="1">
      <alignment horizontal="left" indent="6"/>
    </xf>
    <xf numFmtId="3" fontId="22" fillId="0" borderId="0" xfId="0" applyNumberFormat="1" applyFont="1" applyFill="1" applyAlignment="1">
      <alignment horizontal="right"/>
    </xf>
    <xf numFmtId="10" fontId="22" fillId="0" borderId="0" xfId="3" applyNumberFormat="1" applyFont="1" applyFill="1" applyAlignment="1">
      <alignment horizontal="right"/>
    </xf>
    <xf numFmtId="3" fontId="22" fillId="0" borderId="0" xfId="0" applyNumberFormat="1" applyFont="1" applyFill="1" applyBorder="1" applyAlignment="1">
      <alignment horizontal="right"/>
    </xf>
    <xf numFmtId="10" fontId="22" fillId="0" borderId="13" xfId="3" applyNumberFormat="1" applyFont="1" applyFill="1" applyBorder="1" applyAlignment="1">
      <alignment horizontal="right"/>
    </xf>
    <xf numFmtId="10" fontId="22" fillId="0" borderId="0" xfId="3" applyNumberFormat="1" applyFont="1" applyFill="1" applyBorder="1" applyAlignment="1">
      <alignment horizontal="right"/>
    </xf>
    <xf numFmtId="3" fontId="22" fillId="0" borderId="14" xfId="0" applyNumberFormat="1" applyFont="1" applyFill="1" applyBorder="1" applyAlignment="1">
      <alignment horizontal="right"/>
    </xf>
    <xf numFmtId="0" fontId="0" fillId="0" borderId="0" xfId="0" applyFont="1" applyFill="1" applyAlignment="1">
      <alignment horizontal="left"/>
    </xf>
    <xf numFmtId="3" fontId="22" fillId="0" borderId="19" xfId="0" applyNumberFormat="1" applyFont="1" applyFill="1" applyBorder="1" applyAlignment="1">
      <alignment horizontal="right"/>
    </xf>
    <xf numFmtId="3" fontId="22" fillId="0" borderId="23" xfId="0" applyNumberFormat="1" applyFont="1" applyFill="1" applyBorder="1" applyAlignment="1">
      <alignment horizontal="right"/>
    </xf>
    <xf numFmtId="10" fontId="18" fillId="6" borderId="0" xfId="3" applyNumberFormat="1" applyFont="1" applyFill="1" applyAlignment="1">
      <alignment horizontal="right"/>
    </xf>
    <xf numFmtId="0" fontId="0" fillId="14" borderId="6" xfId="0" applyFill="1" applyBorder="1" applyAlignment="1">
      <alignment horizontal="left"/>
    </xf>
    <xf numFmtId="0" fontId="2" fillId="14" borderId="4" xfId="0" applyFont="1" applyFill="1" applyBorder="1"/>
    <xf numFmtId="0" fontId="0" fillId="14" borderId="6" xfId="0" applyFont="1" applyFill="1" applyBorder="1"/>
    <xf numFmtId="0" fontId="0" fillId="14" borderId="6" xfId="0" applyFill="1" applyBorder="1"/>
    <xf numFmtId="0" fontId="2" fillId="14" borderId="24" xfId="0" applyFont="1" applyFill="1" applyBorder="1"/>
    <xf numFmtId="0" fontId="0" fillId="14" borderId="8" xfId="0" applyFill="1" applyBorder="1"/>
    <xf numFmtId="0" fontId="2" fillId="2" borderId="17" xfId="0" applyFont="1" applyFill="1" applyBorder="1"/>
    <xf numFmtId="0" fontId="2" fillId="2" borderId="22" xfId="0" applyFont="1" applyFill="1" applyBorder="1"/>
    <xf numFmtId="0" fontId="2" fillId="2" borderId="21" xfId="0" applyFont="1" applyFill="1" applyBorder="1"/>
    <xf numFmtId="0" fontId="0" fillId="2" borderId="14" xfId="0" applyFill="1" applyBorder="1"/>
    <xf numFmtId="0" fontId="0" fillId="2" borderId="25" xfId="0" applyFill="1" applyBorder="1"/>
    <xf numFmtId="10" fontId="0" fillId="14" borderId="4" xfId="3" applyNumberFormat="1" applyFont="1" applyFill="1" applyBorder="1"/>
    <xf numFmtId="10" fontId="0" fillId="14" borderId="5" xfId="3" applyNumberFormat="1" applyFont="1" applyFill="1" applyBorder="1"/>
    <xf numFmtId="10" fontId="0" fillId="14" borderId="8" xfId="3" applyNumberFormat="1" applyFont="1" applyFill="1" applyBorder="1"/>
    <xf numFmtId="10" fontId="0" fillId="14" borderId="9" xfId="3" applyNumberFormat="1" applyFont="1" applyFill="1" applyBorder="1"/>
    <xf numFmtId="10" fontId="0" fillId="9" borderId="4" xfId="3" applyNumberFormat="1" applyFont="1" applyFill="1" applyBorder="1"/>
    <xf numFmtId="10" fontId="0" fillId="9" borderId="6" xfId="3" applyNumberFormat="1" applyFont="1" applyFill="1" applyBorder="1"/>
    <xf numFmtId="44" fontId="0" fillId="9" borderId="7" xfId="2" applyFont="1" applyFill="1" applyBorder="1"/>
    <xf numFmtId="10" fontId="0" fillId="9" borderId="8" xfId="3" applyNumberFormat="1" applyFont="1" applyFill="1" applyBorder="1"/>
    <xf numFmtId="10" fontId="0" fillId="9" borderId="9" xfId="3" applyNumberFormat="1" applyFont="1" applyFill="1" applyBorder="1"/>
    <xf numFmtId="172" fontId="2" fillId="14" borderId="27" xfId="1" applyNumberFormat="1" applyFont="1" applyFill="1" applyBorder="1"/>
    <xf numFmtId="172" fontId="2" fillId="14" borderId="28" xfId="1" applyNumberFormat="1" applyFont="1" applyFill="1" applyBorder="1"/>
    <xf numFmtId="172" fontId="2" fillId="14" borderId="29" xfId="1" applyNumberFormat="1" applyFont="1" applyFill="1" applyBorder="1"/>
    <xf numFmtId="172" fontId="2" fillId="14" borderId="30" xfId="1" applyNumberFormat="1" applyFont="1" applyFill="1" applyBorder="1"/>
    <xf numFmtId="10" fontId="0" fillId="0" borderId="0" xfId="0" applyNumberFormat="1" applyBorder="1"/>
    <xf numFmtId="10" fontId="0" fillId="0" borderId="12" xfId="0" applyNumberFormat="1" applyBorder="1"/>
    <xf numFmtId="10" fontId="0" fillId="0" borderId="9" xfId="0" applyNumberFormat="1" applyBorder="1"/>
    <xf numFmtId="10" fontId="0" fillId="14" borderId="0" xfId="0" applyNumberFormat="1" applyFill="1" applyBorder="1"/>
    <xf numFmtId="10" fontId="0" fillId="14" borderId="7" xfId="0" applyNumberFormat="1" applyFill="1" applyBorder="1"/>
    <xf numFmtId="10" fontId="0" fillId="14" borderId="12" xfId="0" applyNumberFormat="1" applyFill="1" applyBorder="1"/>
    <xf numFmtId="10" fontId="0" fillId="14" borderId="9" xfId="0" applyNumberFormat="1" applyFill="1" applyBorder="1"/>
    <xf numFmtId="0" fontId="2" fillId="14" borderId="11" xfId="0" applyFont="1" applyFill="1" applyBorder="1"/>
    <xf numFmtId="0" fontId="2" fillId="14" borderId="17" xfId="0" applyFont="1" applyFill="1" applyBorder="1"/>
    <xf numFmtId="0" fontId="2" fillId="14" borderId="22" xfId="0" applyFont="1" applyFill="1" applyBorder="1"/>
    <xf numFmtId="0" fontId="2" fillId="14" borderId="21" xfId="0" applyFont="1" applyFill="1" applyBorder="1"/>
    <xf numFmtId="172" fontId="0" fillId="14" borderId="4" xfId="1" applyNumberFormat="1" applyFont="1" applyFill="1" applyBorder="1"/>
    <xf numFmtId="0" fontId="2" fillId="14" borderId="1" xfId="0" applyFont="1" applyFill="1" applyBorder="1"/>
    <xf numFmtId="172" fontId="0" fillId="14" borderId="8" xfId="1" applyNumberFormat="1" applyFont="1" applyFill="1" applyBorder="1"/>
    <xf numFmtId="0" fontId="2" fillId="14" borderId="3" xfId="0" applyFont="1" applyFill="1" applyBorder="1"/>
    <xf numFmtId="0" fontId="2" fillId="14" borderId="12" xfId="0" applyFont="1" applyFill="1" applyBorder="1"/>
    <xf numFmtId="0" fontId="2" fillId="0" borderId="4" xfId="0" applyFont="1" applyBorder="1"/>
    <xf numFmtId="0" fontId="10" fillId="0" borderId="8" xfId="0" applyFont="1" applyBorder="1" applyAlignment="1">
      <alignment horizontal="left" indent="1"/>
    </xf>
    <xf numFmtId="0" fontId="10" fillId="0" borderId="6" xfId="0" applyFont="1" applyBorder="1" applyAlignment="1">
      <alignment horizontal="left" indent="1"/>
    </xf>
    <xf numFmtId="0" fontId="0" fillId="0" borderId="2" xfId="0" applyBorder="1"/>
    <xf numFmtId="3" fontId="0" fillId="0" borderId="2" xfId="0" applyNumberFormat="1" applyBorder="1"/>
    <xf numFmtId="10" fontId="0" fillId="0" borderId="2" xfId="3" applyNumberFormat="1" applyFont="1" applyBorder="1"/>
    <xf numFmtId="10" fontId="0" fillId="0" borderId="3" xfId="3" applyNumberFormat="1" applyFont="1" applyBorder="1"/>
    <xf numFmtId="0" fontId="2" fillId="5" borderId="4" xfId="0" applyFont="1" applyFill="1" applyBorder="1"/>
    <xf numFmtId="0" fontId="0" fillId="5" borderId="11" xfId="0" applyFill="1" applyBorder="1"/>
    <xf numFmtId="172" fontId="0" fillId="5" borderId="11" xfId="0" applyNumberFormat="1" applyFill="1" applyBorder="1"/>
    <xf numFmtId="0" fontId="0" fillId="5" borderId="5" xfId="0" applyFill="1" applyBorder="1"/>
    <xf numFmtId="0" fontId="10" fillId="5" borderId="8" xfId="0" applyFont="1" applyFill="1" applyBorder="1" applyAlignment="1">
      <alignment horizontal="left" indent="1"/>
    </xf>
    <xf numFmtId="0" fontId="0" fillId="5" borderId="12" xfId="0" applyFill="1" applyBorder="1"/>
    <xf numFmtId="172" fontId="0" fillId="5" borderId="12" xfId="1" applyNumberFormat="1" applyFont="1" applyFill="1" applyBorder="1"/>
    <xf numFmtId="0" fontId="10" fillId="5" borderId="0" xfId="0" applyFont="1" applyFill="1" applyBorder="1" applyAlignment="1">
      <alignment horizontal="left" indent="1"/>
    </xf>
    <xf numFmtId="172" fontId="0" fillId="5" borderId="0" xfId="1" applyNumberFormat="1" applyFont="1" applyFill="1" applyBorder="1"/>
    <xf numFmtId="0" fontId="0" fillId="15" borderId="4" xfId="0" applyFill="1" applyBorder="1"/>
    <xf numFmtId="172" fontId="0" fillId="15" borderId="11" xfId="0" applyNumberFormat="1" applyFill="1" applyBorder="1"/>
    <xf numFmtId="0" fontId="0" fillId="15" borderId="6" xfId="0" applyFill="1" applyBorder="1"/>
    <xf numFmtId="2" fontId="0" fillId="15" borderId="0" xfId="0" applyNumberFormat="1" applyFill="1" applyBorder="1"/>
    <xf numFmtId="0" fontId="0" fillId="15" borderId="8" xfId="0" applyFill="1" applyBorder="1"/>
    <xf numFmtId="43" fontId="0" fillId="15" borderId="12" xfId="0" applyNumberFormat="1" applyFill="1" applyBorder="1"/>
    <xf numFmtId="172" fontId="0" fillId="5" borderId="4" xfId="1" applyNumberFormat="1" applyFont="1" applyFill="1" applyBorder="1"/>
    <xf numFmtId="172" fontId="0" fillId="2" borderId="5" xfId="1" applyNumberFormat="1" applyFont="1" applyFill="1" applyBorder="1"/>
    <xf numFmtId="172" fontId="0" fillId="5" borderId="6" xfId="1" applyNumberFormat="1" applyFont="1" applyFill="1" applyBorder="1"/>
    <xf numFmtId="172" fontId="0" fillId="2" borderId="7" xfId="1" applyNumberFormat="1" applyFont="1" applyFill="1" applyBorder="1" applyAlignment="1">
      <alignment wrapText="1"/>
    </xf>
    <xf numFmtId="172" fontId="0" fillId="5" borderId="31" xfId="1" applyNumberFormat="1" applyFont="1" applyFill="1" applyBorder="1"/>
    <xf numFmtId="172" fontId="0" fillId="2" borderId="32" xfId="1" applyNumberFormat="1" applyFont="1" applyFill="1" applyBorder="1"/>
    <xf numFmtId="172" fontId="0" fillId="2" borderId="7" xfId="1" applyNumberFormat="1" applyFont="1" applyFill="1" applyBorder="1"/>
    <xf numFmtId="172" fontId="0" fillId="6" borderId="17" xfId="1" applyNumberFormat="1" applyFont="1" applyFill="1" applyBorder="1"/>
    <xf numFmtId="44" fontId="0" fillId="6" borderId="21" xfId="2" applyFont="1" applyFill="1" applyBorder="1"/>
    <xf numFmtId="0" fontId="0" fillId="0" borderId="1" xfId="0" applyBorder="1"/>
    <xf numFmtId="0" fontId="0" fillId="5" borderId="3" xfId="0" applyFill="1" applyBorder="1"/>
    <xf numFmtId="0" fontId="0" fillId="5" borderId="2" xfId="0" applyFill="1" applyBorder="1"/>
    <xf numFmtId="172" fontId="0" fillId="15" borderId="1" xfId="1" applyNumberFormat="1" applyFont="1" applyFill="1" applyBorder="1"/>
    <xf numFmtId="2" fontId="0" fillId="15" borderId="2" xfId="0" applyNumberFormat="1" applyFill="1" applyBorder="1"/>
    <xf numFmtId="43" fontId="0" fillId="15" borderId="3" xfId="0" applyNumberFormat="1" applyFill="1" applyBorder="1"/>
    <xf numFmtId="0" fontId="0" fillId="9" borderId="2" xfId="0" applyFill="1" applyBorder="1"/>
    <xf numFmtId="10" fontId="0" fillId="9" borderId="2" xfId="0" applyNumberFormat="1" applyFill="1" applyBorder="1"/>
    <xf numFmtId="0" fontId="0" fillId="9" borderId="1" xfId="0" applyFill="1" applyBorder="1"/>
    <xf numFmtId="10" fontId="0" fillId="9" borderId="3" xfId="3" applyNumberFormat="1" applyFont="1" applyFill="1" applyBorder="1"/>
    <xf numFmtId="10" fontId="0" fillId="9" borderId="2" xfId="3" applyNumberFormat="1" applyFont="1" applyFill="1" applyBorder="1"/>
    <xf numFmtId="0" fontId="0" fillId="9" borderId="3" xfId="0" applyFill="1" applyBorder="1"/>
    <xf numFmtId="6" fontId="0" fillId="0" borderId="2" xfId="0" applyNumberFormat="1" applyBorder="1"/>
    <xf numFmtId="9" fontId="0" fillId="0" borderId="2" xfId="3" applyFont="1" applyBorder="1"/>
    <xf numFmtId="173" fontId="0" fillId="0" borderId="2" xfId="3" applyNumberFormat="1" applyFont="1" applyBorder="1"/>
    <xf numFmtId="173" fontId="0" fillId="0" borderId="2" xfId="0" applyNumberFormat="1" applyBorder="1"/>
    <xf numFmtId="10" fontId="0" fillId="0" borderId="3" xfId="0" applyNumberFormat="1" applyBorder="1"/>
    <xf numFmtId="6" fontId="0" fillId="0" borderId="1" xfId="0" applyNumberFormat="1" applyBorder="1"/>
    <xf numFmtId="6" fontId="0" fillId="0" borderId="10" xfId="0" applyNumberFormat="1" applyBorder="1"/>
    <xf numFmtId="6" fontId="0" fillId="5" borderId="1" xfId="0" applyNumberFormat="1" applyFill="1" applyBorder="1"/>
    <xf numFmtId="172" fontId="0" fillId="0" borderId="0" xfId="1" applyNumberFormat="1" applyFont="1" applyBorder="1"/>
    <xf numFmtId="172" fontId="12" fillId="0" borderId="1" xfId="1" applyNumberFormat="1" applyFont="1" applyBorder="1"/>
    <xf numFmtId="172" fontId="0" fillId="0" borderId="11" xfId="1" applyNumberFormat="1" applyFont="1" applyBorder="1"/>
    <xf numFmtId="10" fontId="0" fillId="2" borderId="0" xfId="0" applyNumberFormat="1" applyFill="1" applyBorder="1"/>
    <xf numFmtId="10" fontId="0" fillId="2" borderId="7" xfId="0" applyNumberFormat="1" applyFill="1" applyBorder="1"/>
    <xf numFmtId="10" fontId="0" fillId="2" borderId="12" xfId="0" applyNumberFormat="1" applyFill="1" applyBorder="1"/>
    <xf numFmtId="10" fontId="0" fillId="2" borderId="9" xfId="0" applyNumberFormat="1" applyFill="1" applyBorder="1"/>
    <xf numFmtId="43" fontId="0" fillId="0" borderId="0" xfId="0" applyNumberFormat="1" applyBorder="1"/>
    <xf numFmtId="43" fontId="0" fillId="0" borderId="11" xfId="0" applyNumberFormat="1" applyBorder="1"/>
    <xf numFmtId="10" fontId="0" fillId="0" borderId="8" xfId="0" applyNumberFormat="1" applyBorder="1"/>
    <xf numFmtId="171" fontId="0" fillId="0" borderId="11" xfId="0" applyNumberFormat="1" applyBorder="1"/>
    <xf numFmtId="0" fontId="21" fillId="14" borderId="4" xfId="0" applyFont="1" applyFill="1" applyBorder="1"/>
    <xf numFmtId="0" fontId="21" fillId="14" borderId="11" xfId="0" applyFont="1" applyFill="1" applyBorder="1"/>
    <xf numFmtId="0" fontId="21" fillId="14" borderId="5" xfId="0" applyFont="1" applyFill="1" applyBorder="1"/>
    <xf numFmtId="0" fontId="23" fillId="14" borderId="8" xfId="0" applyFont="1" applyFill="1" applyBorder="1"/>
    <xf numFmtId="10" fontId="23" fillId="14" borderId="12" xfId="0" applyNumberFormat="1" applyFont="1" applyFill="1" applyBorder="1"/>
    <xf numFmtId="10" fontId="23" fillId="14" borderId="9" xfId="0" applyNumberFormat="1" applyFont="1" applyFill="1" applyBorder="1"/>
    <xf numFmtId="0" fontId="0" fillId="5" borderId="0" xfId="0" applyFill="1"/>
    <xf numFmtId="0" fontId="0" fillId="5" borderId="4" xfId="0" applyFill="1" applyBorder="1"/>
    <xf numFmtId="0" fontId="0" fillId="5" borderId="8" xfId="0" applyFill="1" applyBorder="1"/>
    <xf numFmtId="0" fontId="0" fillId="5" borderId="9" xfId="0" applyFill="1" applyBorder="1"/>
    <xf numFmtId="172" fontId="0" fillId="0" borderId="0" xfId="0" applyNumberFormat="1" applyBorder="1"/>
    <xf numFmtId="173" fontId="0" fillId="0" borderId="0" xfId="0" applyNumberFormat="1" applyBorder="1"/>
    <xf numFmtId="0" fontId="2" fillId="9" borderId="0" xfId="0" applyFont="1" applyFill="1" applyBorder="1"/>
    <xf numFmtId="0" fontId="24" fillId="0" borderId="0" xfId="0" applyFont="1"/>
    <xf numFmtId="43" fontId="0" fillId="0" borderId="10" xfId="0" applyNumberFormat="1" applyBorder="1"/>
    <xf numFmtId="0" fontId="25" fillId="0" borderId="0" xfId="0" applyFont="1"/>
    <xf numFmtId="3" fontId="0" fillId="6" borderId="0" xfId="0" applyNumberFormat="1" applyFill="1" applyAlignment="1">
      <alignment wrapText="1"/>
    </xf>
    <xf numFmtId="43" fontId="0" fillId="0" borderId="0" xfId="1" applyFont="1"/>
    <xf numFmtId="172" fontId="2" fillId="14" borderId="26" xfId="1" applyNumberFormat="1" applyFont="1" applyFill="1" applyBorder="1"/>
    <xf numFmtId="43" fontId="2" fillId="14" borderId="0" xfId="1" applyNumberFormat="1" applyFont="1" applyFill="1" applyBorder="1"/>
    <xf numFmtId="43" fontId="2" fillId="14" borderId="7" xfId="1" applyNumberFormat="1" applyFont="1" applyFill="1" applyBorder="1"/>
    <xf numFmtId="43" fontId="2" fillId="14" borderId="12" xfId="1" applyNumberFormat="1" applyFont="1" applyFill="1" applyBorder="1"/>
    <xf numFmtId="43" fontId="2" fillId="14" borderId="9" xfId="1" applyNumberFormat="1" applyFont="1" applyFill="1" applyBorder="1"/>
    <xf numFmtId="0" fontId="0" fillId="0" borderId="0" xfId="0"/>
    <xf numFmtId="0" fontId="0" fillId="0" borderId="0" xfId="0" applyAlignment="1">
      <alignment wrapText="1"/>
    </xf>
    <xf numFmtId="0" fontId="0" fillId="0" borderId="0" xfId="0"/>
    <xf numFmtId="0" fontId="0" fillId="0" borderId="0" xfId="0" quotePrefix="1"/>
    <xf numFmtId="10" fontId="0" fillId="16" borderId="0" xfId="0" applyNumberFormat="1" applyFill="1" applyBorder="1"/>
    <xf numFmtId="10" fontId="0" fillId="16" borderId="8" xfId="0" applyNumberFormat="1" applyFill="1" applyBorder="1"/>
    <xf numFmtId="10" fontId="0" fillId="16" borderId="12" xfId="0" applyNumberFormat="1" applyFill="1" applyBorder="1"/>
    <xf numFmtId="10" fontId="0" fillId="16" borderId="9" xfId="0" applyNumberFormat="1" applyFill="1" applyBorder="1"/>
    <xf numFmtId="10" fontId="0" fillId="16" borderId="0" xfId="3" applyNumberFormat="1" applyFont="1" applyFill="1" applyBorder="1"/>
    <xf numFmtId="44" fontId="0" fillId="17" borderId="21" xfId="2" applyFont="1" applyFill="1" applyBorder="1"/>
    <xf numFmtId="0" fontId="0" fillId="0" borderId="0" xfId="0"/>
    <xf numFmtId="164" fontId="26" fillId="0" borderId="0" xfId="0" applyNumberFormat="1" applyFont="1" applyAlignment="1">
      <alignment wrapText="1"/>
    </xf>
    <xf numFmtId="3" fontId="26" fillId="0" borderId="0" xfId="0" applyNumberFormat="1" applyFont="1" applyAlignment="1">
      <alignment wrapText="1"/>
    </xf>
    <xf numFmtId="0" fontId="26" fillId="0" borderId="0" xfId="0" applyFont="1" applyAlignment="1">
      <alignment wrapText="1"/>
    </xf>
    <xf numFmtId="165" fontId="26" fillId="0" borderId="0" xfId="0" applyNumberFormat="1" applyFont="1" applyAlignment="1">
      <alignment wrapText="1"/>
    </xf>
    <xf numFmtId="0" fontId="27" fillId="18" borderId="0" xfId="174" applyNumberFormat="1" applyFont="1" applyFill="1" applyBorder="1" applyAlignment="1" applyProtection="1"/>
    <xf numFmtId="0" fontId="28" fillId="18" borderId="33" xfId="175" applyFont="1" applyFill="1" applyBorder="1" applyAlignment="1">
      <alignment horizontal="left" vertical="center" readingOrder="1"/>
    </xf>
    <xf numFmtId="0" fontId="29" fillId="19" borderId="0" xfId="176" applyFont="1" applyFill="1" applyAlignment="1">
      <alignment horizontal="center"/>
    </xf>
    <xf numFmtId="0" fontId="30" fillId="18" borderId="34" xfId="177" applyNumberFormat="1" applyFont="1" applyFill="1" applyBorder="1" applyAlignment="1" applyProtection="1">
      <alignment horizontal="left"/>
    </xf>
    <xf numFmtId="0" fontId="30" fillId="18" borderId="34" xfId="178" applyNumberFormat="1" applyFont="1" applyFill="1" applyBorder="1" applyAlignment="1" applyProtection="1">
      <alignment horizontal="right"/>
    </xf>
    <xf numFmtId="0" fontId="30" fillId="18" borderId="35" xfId="179" applyNumberFormat="1" applyFont="1" applyFill="1" applyBorder="1" applyAlignment="1" applyProtection="1">
      <alignment horizontal="left"/>
    </xf>
    <xf numFmtId="0" fontId="30" fillId="18" borderId="35" xfId="180" applyNumberFormat="1" applyFont="1" applyFill="1" applyBorder="1" applyAlignment="1" applyProtection="1">
      <alignment horizontal="right"/>
    </xf>
    <xf numFmtId="0" fontId="31" fillId="19" borderId="36" xfId="181" applyNumberFormat="1" applyFont="1" applyFill="1" applyBorder="1" applyAlignment="1" applyProtection="1"/>
    <xf numFmtId="174" fontId="32" fillId="19" borderId="37" xfId="182" applyNumberFormat="1" applyFont="1" applyFill="1" applyBorder="1" applyAlignment="1" applyProtection="1">
      <alignment horizontal="right"/>
    </xf>
    <xf numFmtId="174" fontId="32" fillId="20" borderId="37" xfId="183" applyNumberFormat="1" applyFont="1" applyFill="1" applyBorder="1" applyAlignment="1" applyProtection="1">
      <alignment horizontal="right"/>
    </xf>
    <xf numFmtId="4" fontId="32" fillId="19" borderId="37" xfId="184" applyNumberFormat="1" applyFont="1" applyFill="1" applyBorder="1" applyAlignment="1" applyProtection="1">
      <alignment horizontal="right"/>
    </xf>
    <xf numFmtId="4" fontId="32" fillId="20" borderId="37" xfId="185" applyNumberFormat="1" applyFont="1" applyFill="1" applyBorder="1" applyAlignment="1" applyProtection="1">
      <alignment horizontal="right"/>
    </xf>
    <xf numFmtId="0" fontId="33" fillId="19" borderId="36" xfId="181" applyNumberFormat="1" applyFont="1" applyFill="1" applyBorder="1" applyAlignment="1" applyProtection="1">
      <alignment horizontal="left" indent="1"/>
    </xf>
    <xf numFmtId="10" fontId="32" fillId="19" borderId="37" xfId="3" applyNumberFormat="1" applyFont="1" applyFill="1" applyBorder="1" applyAlignment="1" applyProtection="1">
      <alignment horizontal="right"/>
    </xf>
    <xf numFmtId="0" fontId="0" fillId="0" borderId="5" xfId="0" applyBorder="1"/>
    <xf numFmtId="174" fontId="0" fillId="0" borderId="0" xfId="0" applyNumberFormat="1" applyBorder="1"/>
    <xf numFmtId="0" fontId="0" fillId="0" borderId="12" xfId="0" applyBorder="1"/>
    <xf numFmtId="43" fontId="0" fillId="0" borderId="12" xfId="0" applyNumberFormat="1" applyBorder="1"/>
    <xf numFmtId="43" fontId="0" fillId="0" borderId="9" xfId="0" applyNumberFormat="1" applyBorder="1"/>
    <xf numFmtId="0" fontId="34" fillId="19" borderId="1" xfId="181" applyNumberFormat="1" applyFont="1" applyFill="1" applyBorder="1" applyAlignment="1" applyProtection="1"/>
    <xf numFmtId="0" fontId="34" fillId="19" borderId="2" xfId="181" applyNumberFormat="1" applyFont="1" applyFill="1" applyBorder="1" applyAlignment="1" applyProtection="1"/>
    <xf numFmtId="0" fontId="34" fillId="19" borderId="3" xfId="181" applyNumberFormat="1" applyFont="1" applyFill="1" applyBorder="1" applyAlignment="1" applyProtection="1"/>
    <xf numFmtId="0" fontId="34" fillId="19" borderId="38" xfId="181" applyNumberFormat="1" applyFont="1" applyFill="1" applyBorder="1" applyAlignment="1" applyProtection="1"/>
    <xf numFmtId="0" fontId="0" fillId="0" borderId="15" xfId="0" applyBorder="1"/>
    <xf numFmtId="43" fontId="0" fillId="0" borderId="15" xfId="0" applyNumberFormat="1" applyBorder="1"/>
    <xf numFmtId="0" fontId="31" fillId="6" borderId="36" xfId="181" applyNumberFormat="1" applyFont="1" applyFill="1" applyBorder="1" applyAlignment="1" applyProtection="1"/>
    <xf numFmtId="4" fontId="32" fillId="6" borderId="37" xfId="184" applyNumberFormat="1" applyFont="1" applyFill="1" applyBorder="1" applyAlignment="1" applyProtection="1">
      <alignment horizontal="right"/>
    </xf>
    <xf numFmtId="8" fontId="0" fillId="9" borderId="5" xfId="2" applyNumberFormat="1" applyFont="1" applyFill="1" applyBorder="1"/>
    <xf numFmtId="0" fontId="0" fillId="6" borderId="0" xfId="0" applyFill="1"/>
    <xf numFmtId="0" fontId="34" fillId="19" borderId="6" xfId="181" applyNumberFormat="1" applyFont="1" applyFill="1" applyBorder="1" applyAlignment="1" applyProtection="1"/>
    <xf numFmtId="0" fontId="0" fillId="0" borderId="8" xfId="0" applyBorder="1"/>
    <xf numFmtId="0" fontId="0" fillId="21" borderId="4" xfId="0" applyFill="1" applyBorder="1"/>
    <xf numFmtId="0" fontId="0" fillId="21" borderId="5" xfId="0" applyFill="1" applyBorder="1"/>
    <xf numFmtId="0" fontId="0" fillId="21" borderId="6" xfId="0" applyFill="1" applyBorder="1"/>
    <xf numFmtId="0" fontId="0" fillId="21" borderId="7" xfId="0" applyFill="1" applyBorder="1"/>
    <xf numFmtId="43" fontId="0" fillId="21" borderId="6" xfId="0" applyNumberFormat="1" applyFill="1" applyBorder="1"/>
    <xf numFmtId="43" fontId="0" fillId="21" borderId="7" xfId="0" applyNumberFormat="1" applyFill="1" applyBorder="1"/>
    <xf numFmtId="43" fontId="0" fillId="21" borderId="8" xfId="0" applyNumberFormat="1" applyFill="1" applyBorder="1"/>
    <xf numFmtId="43" fontId="0" fillId="21" borderId="9" xfId="0" applyNumberFormat="1" applyFill="1" applyBorder="1"/>
    <xf numFmtId="0" fontId="0" fillId="21" borderId="8" xfId="0" applyFill="1" applyBorder="1"/>
    <xf numFmtId="0" fontId="0" fillId="21" borderId="9" xfId="0" applyFill="1" applyBorder="1"/>
    <xf numFmtId="0" fontId="2" fillId="0" borderId="8" xfId="0" applyFont="1" applyBorder="1"/>
    <xf numFmtId="165" fontId="0" fillId="0" borderId="9" xfId="0" applyNumberFormat="1" applyBorder="1"/>
    <xf numFmtId="0" fontId="2" fillId="9" borderId="4" xfId="0" applyFont="1" applyFill="1" applyBorder="1"/>
    <xf numFmtId="0" fontId="2" fillId="9" borderId="5" xfId="0" applyFont="1" applyFill="1" applyBorder="1"/>
    <xf numFmtId="0" fontId="2" fillId="9" borderId="8" xfId="0" applyFont="1" applyFill="1" applyBorder="1"/>
    <xf numFmtId="0" fontId="2" fillId="9" borderId="9" xfId="0" applyFont="1" applyFill="1" applyBorder="1"/>
    <xf numFmtId="3" fontId="0" fillId="0" borderId="7" xfId="0" applyNumberFormat="1" applyBorder="1" applyAlignment="1">
      <alignment horizontal="left" indent="7"/>
    </xf>
    <xf numFmtId="0" fontId="30" fillId="18" borderId="37" xfId="180" applyNumberFormat="1" applyFont="1" applyFill="1" applyBorder="1" applyAlignment="1" applyProtection="1">
      <alignment horizontal="right"/>
    </xf>
    <xf numFmtId="10" fontId="32" fillId="20" borderId="37" xfId="3" applyNumberFormat="1" applyFont="1" applyFill="1" applyBorder="1" applyAlignment="1" applyProtection="1">
      <alignment horizontal="right"/>
    </xf>
    <xf numFmtId="0" fontId="2" fillId="2" borderId="1" xfId="0" applyNumberFormat="1" applyFont="1" applyFill="1" applyBorder="1"/>
    <xf numFmtId="0" fontId="0" fillId="0" borderId="0" xfId="0" applyNumberFormat="1"/>
    <xf numFmtId="0" fontId="2" fillId="2" borderId="2" xfId="0" applyNumberFormat="1" applyFont="1" applyFill="1" applyBorder="1"/>
    <xf numFmtId="0" fontId="2" fillId="2" borderId="3" xfId="0" applyNumberFormat="1" applyFont="1" applyFill="1" applyBorder="1"/>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vertical="center" wrapText="1"/>
    </xf>
    <xf numFmtId="0" fontId="0" fillId="0" borderId="0" xfId="0" applyNumberFormat="1" applyAlignment="1">
      <alignment vertical="top" wrapText="1"/>
    </xf>
    <xf numFmtId="0" fontId="0" fillId="0" borderId="0" xfId="0" applyNumberFormat="1" applyAlignment="1">
      <alignment wrapText="1"/>
    </xf>
    <xf numFmtId="0" fontId="0" fillId="0" borderId="0" xfId="0" applyNumberFormat="1" applyAlignment="1">
      <alignment horizontal="right" vertical="top"/>
    </xf>
    <xf numFmtId="0" fontId="0" fillId="0" borderId="0" xfId="0" applyNumberFormat="1" applyAlignment="1">
      <alignment horizontal="left" vertical="top" wrapText="1" indent="1"/>
    </xf>
    <xf numFmtId="0" fontId="0" fillId="0" borderId="14" xfId="0" applyNumberFormat="1" applyBorder="1" applyAlignment="1">
      <alignment horizontal="left" vertical="top" wrapText="1" indent="1"/>
    </xf>
    <xf numFmtId="0" fontId="0" fillId="6" borderId="14" xfId="0" applyNumberFormat="1" applyFill="1" applyBorder="1" applyAlignment="1">
      <alignment wrapText="1"/>
    </xf>
    <xf numFmtId="0" fontId="0" fillId="0" borderId="14" xfId="0" applyNumberFormat="1" applyBorder="1" applyAlignment="1">
      <alignment wrapText="1"/>
    </xf>
    <xf numFmtId="0" fontId="0" fillId="0" borderId="14" xfId="0" applyNumberFormat="1" applyBorder="1" applyAlignment="1">
      <alignment horizontal="right" vertical="top"/>
    </xf>
    <xf numFmtId="0" fontId="0" fillId="7" borderId="0" xfId="0" applyNumberFormat="1" applyFill="1" applyBorder="1" applyAlignment="1">
      <alignment horizontal="left" vertical="top" wrapText="1" indent="1"/>
    </xf>
    <xf numFmtId="0" fontId="0" fillId="7" borderId="0" xfId="0" applyNumberFormat="1" applyFill="1" applyBorder="1" applyAlignment="1">
      <alignment wrapText="1"/>
    </xf>
    <xf numFmtId="0" fontId="12" fillId="8" borderId="0" xfId="0" applyNumberFormat="1" applyFont="1" applyFill="1" applyAlignment="1">
      <alignment horizontal="left" vertical="top" wrapText="1" indent="1"/>
    </xf>
    <xf numFmtId="0" fontId="12" fillId="8" borderId="0" xfId="0" applyNumberFormat="1" applyFont="1" applyFill="1" applyAlignment="1">
      <alignment wrapText="1"/>
    </xf>
    <xf numFmtId="0" fontId="13" fillId="0" borderId="16" xfId="0" applyNumberFormat="1" applyFont="1" applyBorder="1" applyAlignment="1">
      <alignment horizontal="left" vertical="top" wrapText="1" indent="1"/>
    </xf>
    <xf numFmtId="0" fontId="0" fillId="0" borderId="16" xfId="0" applyNumberFormat="1" applyBorder="1" applyAlignment="1">
      <alignment horizontal="center" vertical="center" wrapText="1"/>
    </xf>
    <xf numFmtId="0" fontId="0" fillId="0" borderId="16" xfId="0" applyNumberFormat="1" applyBorder="1" applyAlignment="1">
      <alignment horizontal="center" vertical="center"/>
    </xf>
    <xf numFmtId="0" fontId="8" fillId="0" borderId="0" xfId="0" applyNumberFormat="1" applyFont="1" applyAlignment="1">
      <alignment vertical="top" wrapText="1"/>
    </xf>
    <xf numFmtId="175" fontId="0" fillId="0" borderId="7" xfId="0" applyNumberFormat="1" applyBorder="1" applyAlignment="1">
      <alignment horizontal="center" vertical="top"/>
    </xf>
    <xf numFmtId="3" fontId="0" fillId="0" borderId="7" xfId="0" applyNumberFormat="1" applyBorder="1" applyAlignment="1">
      <alignment horizontal="center" vertical="center"/>
    </xf>
    <xf numFmtId="165" fontId="0" fillId="0" borderId="7" xfId="0" applyNumberFormat="1" applyBorder="1" applyAlignment="1">
      <alignment horizontal="center" vertical="center"/>
    </xf>
    <xf numFmtId="0" fontId="0" fillId="0" borderId="7" xfId="0" applyBorder="1" applyAlignment="1">
      <alignment horizontal="center" vertical="center"/>
    </xf>
    <xf numFmtId="165" fontId="0" fillId="0" borderId="9" xfId="0" applyNumberFormat="1" applyBorder="1" applyAlignment="1">
      <alignment horizontal="center" vertical="center"/>
    </xf>
    <xf numFmtId="8" fontId="0" fillId="0" borderId="7" xfId="0" applyNumberFormat="1" applyBorder="1" applyAlignment="1">
      <alignment horizontal="center" vertical="center"/>
    </xf>
    <xf numFmtId="9" fontId="0" fillId="0" borderId="0" xfId="3" applyFont="1"/>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8" xfId="0" applyFont="1" applyFill="1" applyBorder="1" applyAlignment="1">
      <alignment horizontal="center"/>
    </xf>
    <xf numFmtId="0" fontId="2" fillId="9" borderId="9" xfId="0" applyFont="1"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0" xfId="0" applyAlignment="1">
      <alignment horizontal="center"/>
    </xf>
    <xf numFmtId="3" fontId="0" fillId="0" borderId="7" xfId="0" applyNumberFormat="1" applyBorder="1" applyAlignment="1">
      <alignment horizontal="center"/>
    </xf>
    <xf numFmtId="165" fontId="0" fillId="0" borderId="9" xfId="0" applyNumberFormat="1" applyBorder="1" applyAlignment="1">
      <alignment horizontal="center"/>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applyAlignment="1">
      <alignment wrapText="1"/>
    </xf>
    <xf numFmtId="0" fontId="9" fillId="10" borderId="4"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2" fillId="9" borderId="1" xfId="0" applyFont="1" applyFill="1" applyBorder="1" applyAlignment="1">
      <alignment horizontal="center"/>
    </xf>
    <xf numFmtId="0" fontId="2" fillId="9" borderId="2" xfId="0" applyFont="1" applyFill="1" applyBorder="1" applyAlignment="1">
      <alignment horizontal="center"/>
    </xf>
  </cellXfs>
  <cellStyles count="214">
    <cellStyle name="blp_column_header" xfId="174"/>
    <cellStyle name="blp_title_header_row_left" xfId="175"/>
    <cellStyle name="Comma" xfId="1" builtinId="3"/>
    <cellStyle name="Currency" xfId="2" builtinId="4"/>
    <cellStyle name="fa_column_header_bottom" xfId="180"/>
    <cellStyle name="fa_column_header_bottom_left" xfId="179"/>
    <cellStyle name="fa_column_header_empty" xfId="176"/>
    <cellStyle name="fa_column_header_top" xfId="178"/>
    <cellStyle name="fa_column_header_top_left" xfId="177"/>
    <cellStyle name="fa_data_current_standard_1_grouped" xfId="183"/>
    <cellStyle name="fa_data_current_standard_2_grouped" xfId="185"/>
    <cellStyle name="fa_data_standard_1_grouped" xfId="182"/>
    <cellStyle name="fa_data_standard_2_grouped" xfId="184"/>
    <cellStyle name="fa_row_header_standard" xfId="18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Normal" xfId="0" builtinId="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Pilgrim's Pride has</a:t>
            </a:r>
            <a:r>
              <a:rPr lang="en-US" baseline="0"/>
              <a:t> Improved Efficiency over the Past Decade</a:t>
            </a:r>
            <a:endParaRPr lang="en-US" sz="1200" b="0" i="1"/>
          </a:p>
        </c:rich>
      </c:tx>
      <c:overlay val="0"/>
    </c:title>
    <c:autoTitleDeleted val="0"/>
    <c:plotArea>
      <c:layout>
        <c:manualLayout>
          <c:layoutTarget val="inner"/>
          <c:xMode val="edge"/>
          <c:yMode val="edge"/>
          <c:x val="0.0810881016922065"/>
          <c:y val="0.152"/>
          <c:w val="0.841765107230449"/>
          <c:h val="0.615114621748231"/>
        </c:manualLayout>
      </c:layout>
      <c:scatterChart>
        <c:scatterStyle val="lineMarker"/>
        <c:varyColors val="0"/>
        <c:ser>
          <c:idx val="0"/>
          <c:order val="0"/>
          <c:tx>
            <c:strRef>
              <c:f>Historicals!$T$3</c:f>
              <c:strCache>
                <c:ptCount val="1"/>
                <c:pt idx="0">
                  <c:v>LTAT</c:v>
                </c:pt>
              </c:strCache>
            </c:strRef>
          </c:tx>
          <c:xVal>
            <c:numRef>
              <c:f>Historicals!$S$4:$S$14</c:f>
              <c:numCache>
                <c:formatCode>General</c:formatCode>
                <c:ptCount val="11"/>
                <c:pt idx="0">
                  <c:v>2005.0</c:v>
                </c:pt>
                <c:pt idx="1">
                  <c:v>2006.0</c:v>
                </c:pt>
                <c:pt idx="2">
                  <c:v>2007.0</c:v>
                </c:pt>
                <c:pt idx="3">
                  <c:v>2008.0</c:v>
                </c:pt>
                <c:pt idx="4">
                  <c:v>2009.0</c:v>
                </c:pt>
                <c:pt idx="5">
                  <c:v>2010.0</c:v>
                </c:pt>
                <c:pt idx="6">
                  <c:v>2011.0</c:v>
                </c:pt>
                <c:pt idx="7">
                  <c:v>2012.0</c:v>
                </c:pt>
                <c:pt idx="8">
                  <c:v>2013.0</c:v>
                </c:pt>
                <c:pt idx="9">
                  <c:v>2014.0</c:v>
                </c:pt>
                <c:pt idx="10">
                  <c:v>2015.0</c:v>
                </c:pt>
              </c:numCache>
            </c:numRef>
          </c:xVal>
          <c:yVal>
            <c:numRef>
              <c:f>Historicals!$T$4:$T$14</c:f>
              <c:numCache>
                <c:formatCode>General</c:formatCode>
                <c:ptCount val="11"/>
                <c:pt idx="0">
                  <c:v>4.134082587672848</c:v>
                </c:pt>
                <c:pt idx="1">
                  <c:v>3.695238196292076</c:v>
                </c:pt>
                <c:pt idx="2">
                  <c:v>3.935147277328104</c:v>
                </c:pt>
                <c:pt idx="3">
                  <c:v>3.927603079920532</c:v>
                </c:pt>
                <c:pt idx="4">
                  <c:v>4.001951827060843</c:v>
                </c:pt>
                <c:pt idx="5">
                  <c:v>4.297334494696455</c:v>
                </c:pt>
                <c:pt idx="6">
                  <c:v>5.15475523005485</c:v>
                </c:pt>
                <c:pt idx="7">
                  <c:v>5.829106358207643</c:v>
                </c:pt>
                <c:pt idx="8">
                  <c:v>6.434080514735071</c:v>
                </c:pt>
                <c:pt idx="9">
                  <c:v>6.92932198144103</c:v>
                </c:pt>
                <c:pt idx="10">
                  <c:v>5.830015902617795</c:v>
                </c:pt>
              </c:numCache>
            </c:numRef>
          </c:yVal>
          <c:smooth val="0"/>
        </c:ser>
        <c:dLbls>
          <c:showLegendKey val="0"/>
          <c:showVal val="0"/>
          <c:showCatName val="0"/>
          <c:showSerName val="0"/>
          <c:showPercent val="0"/>
          <c:showBubbleSize val="0"/>
        </c:dLbls>
        <c:axId val="1615364400"/>
        <c:axId val="1615373552"/>
      </c:scatterChart>
      <c:scatterChart>
        <c:scatterStyle val="lineMarker"/>
        <c:varyColors val="0"/>
        <c:ser>
          <c:idx val="1"/>
          <c:order val="1"/>
          <c:tx>
            <c:v>UL</c:v>
          </c:tx>
          <c:xVal>
            <c:numRef>
              <c:f>Historicals!$S$4:$S$14</c:f>
              <c:numCache>
                <c:formatCode>General</c:formatCode>
                <c:ptCount val="11"/>
                <c:pt idx="0">
                  <c:v>2005.0</c:v>
                </c:pt>
                <c:pt idx="1">
                  <c:v>2006.0</c:v>
                </c:pt>
                <c:pt idx="2">
                  <c:v>2007.0</c:v>
                </c:pt>
                <c:pt idx="3">
                  <c:v>2008.0</c:v>
                </c:pt>
                <c:pt idx="4">
                  <c:v>2009.0</c:v>
                </c:pt>
                <c:pt idx="5">
                  <c:v>2010.0</c:v>
                </c:pt>
                <c:pt idx="6">
                  <c:v>2011.0</c:v>
                </c:pt>
                <c:pt idx="7">
                  <c:v>2012.0</c:v>
                </c:pt>
                <c:pt idx="8">
                  <c:v>2013.0</c:v>
                </c:pt>
                <c:pt idx="9">
                  <c:v>2014.0</c:v>
                </c:pt>
                <c:pt idx="10">
                  <c:v>2015.0</c:v>
                </c:pt>
              </c:numCache>
            </c:numRef>
          </c:xVal>
          <c:yVal>
            <c:numRef>
              <c:f>Historicals!$U$4:$U$14</c:f>
              <c:numCache>
                <c:formatCode>General</c:formatCode>
                <c:ptCount val="11"/>
                <c:pt idx="0">
                  <c:v>11.2082642336825</c:v>
                </c:pt>
                <c:pt idx="1">
                  <c:v>9.776990086698882</c:v>
                </c:pt>
                <c:pt idx="2">
                  <c:v>12.15161313600679</c:v>
                </c:pt>
                <c:pt idx="3">
                  <c:v>7.690181229535256</c:v>
                </c:pt>
                <c:pt idx="4">
                  <c:v>7.179127606913412</c:v>
                </c:pt>
                <c:pt idx="5">
                  <c:v>6.528741135931701</c:v>
                </c:pt>
                <c:pt idx="6">
                  <c:v>6.770043194614968</c:v>
                </c:pt>
                <c:pt idx="7">
                  <c:v>9.30129423809109</c:v>
                </c:pt>
                <c:pt idx="8">
                  <c:v>8.260664573295377</c:v>
                </c:pt>
                <c:pt idx="9">
                  <c:v>7.919088120468476</c:v>
                </c:pt>
                <c:pt idx="10">
                  <c:v>9.889724754355025</c:v>
                </c:pt>
              </c:numCache>
            </c:numRef>
          </c:yVal>
          <c:smooth val="0"/>
        </c:ser>
        <c:dLbls>
          <c:showLegendKey val="0"/>
          <c:showVal val="0"/>
          <c:showCatName val="0"/>
          <c:showSerName val="0"/>
          <c:showPercent val="0"/>
          <c:showBubbleSize val="0"/>
        </c:dLbls>
        <c:axId val="1615704112"/>
        <c:axId val="1615525584"/>
      </c:scatterChart>
      <c:valAx>
        <c:axId val="1615364400"/>
        <c:scaling>
          <c:orientation val="minMax"/>
          <c:max val="2016.0"/>
          <c:min val="2005.0"/>
        </c:scaling>
        <c:delete val="0"/>
        <c:axPos val="b"/>
        <c:title>
          <c:tx>
            <c:rich>
              <a:bodyPr/>
              <a:lstStyle/>
              <a:p>
                <a:pPr>
                  <a:defRPr b="0" i="1"/>
                </a:pPr>
                <a:r>
                  <a:rPr lang="en-US" sz="1400" b="1" i="0"/>
                  <a:t>Year</a:t>
                </a:r>
              </a:p>
              <a:p>
                <a:pPr>
                  <a:defRPr b="0" i="1"/>
                </a:pPr>
                <a:r>
                  <a:rPr lang="en-US" sz="900" b="1">
                    <a:effectLst/>
                  </a:rPr>
                  <a:t>Figure 2.  PPC ‘s Long Term Asset Turnover and Useful Life.  </a:t>
                </a:r>
                <a:endParaRPr lang="en-US" sz="900">
                  <a:effectLst/>
                </a:endParaRPr>
              </a:p>
              <a:p>
                <a:pPr>
                  <a:defRPr b="0" i="1"/>
                </a:pPr>
                <a:r>
                  <a:rPr lang="en-US" sz="900" i="1">
                    <a:effectLst/>
                  </a:rPr>
                  <a:t>LTAT=Revenue/Average Long Term Assets   UL=Long Term Assets/ D&amp;A</a:t>
                </a:r>
                <a:endParaRPr lang="en-US" sz="900">
                  <a:effectLst/>
                </a:endParaRPr>
              </a:p>
              <a:p>
                <a:pPr>
                  <a:defRPr b="0" i="1"/>
                </a:pPr>
                <a:r>
                  <a:rPr lang="en-US" sz="900" i="1">
                    <a:effectLst/>
                  </a:rPr>
                  <a:t>Source: PPC’s SEC 10-K filings.</a:t>
                </a:r>
                <a:endParaRPr lang="en-US" sz="900">
                  <a:effectLst/>
                </a:endParaRPr>
              </a:p>
              <a:p>
                <a:pPr>
                  <a:defRPr b="0" i="1"/>
                </a:pPr>
                <a:r>
                  <a:rPr lang="en-US" b="0" i="1" baseline="0"/>
                  <a:t>.</a:t>
                </a:r>
                <a:r>
                  <a:rPr lang="en-US" b="0" i="1"/>
                  <a:t> </a:t>
                </a:r>
              </a:p>
            </c:rich>
          </c:tx>
          <c:layout>
            <c:manualLayout>
              <c:xMode val="edge"/>
              <c:yMode val="edge"/>
              <c:x val="0.295093769016578"/>
              <c:y val="0.806"/>
            </c:manualLayout>
          </c:layout>
          <c:overlay val="0"/>
        </c:title>
        <c:numFmt formatCode="General" sourceLinked="1"/>
        <c:majorTickMark val="out"/>
        <c:minorTickMark val="none"/>
        <c:tickLblPos val="nextTo"/>
        <c:crossAx val="1615373552"/>
        <c:crosses val="autoZero"/>
        <c:crossBetween val="midCat"/>
        <c:majorUnit val="1.0"/>
      </c:valAx>
      <c:valAx>
        <c:axId val="1615373552"/>
        <c:scaling>
          <c:orientation val="minMax"/>
          <c:max val="8.0"/>
          <c:min val="3.0"/>
        </c:scaling>
        <c:delete val="0"/>
        <c:axPos val="l"/>
        <c:majorGridlines/>
        <c:title>
          <c:tx>
            <c:rich>
              <a:bodyPr rot="-5400000" vert="horz"/>
              <a:lstStyle/>
              <a:p>
                <a:pPr>
                  <a:defRPr/>
                </a:pPr>
                <a:r>
                  <a:rPr lang="en-US"/>
                  <a:t>Long</a:t>
                </a:r>
                <a:r>
                  <a:rPr lang="en-US" baseline="0"/>
                  <a:t> Term Asset Turnover (LTAT)</a:t>
                </a:r>
                <a:endParaRPr lang="en-US"/>
              </a:p>
            </c:rich>
          </c:tx>
          <c:overlay val="0"/>
        </c:title>
        <c:numFmt formatCode="General" sourceLinked="1"/>
        <c:majorTickMark val="out"/>
        <c:minorTickMark val="none"/>
        <c:tickLblPos val="nextTo"/>
        <c:crossAx val="1615364400"/>
        <c:crosses val="autoZero"/>
        <c:crossBetween val="midCat"/>
      </c:valAx>
      <c:valAx>
        <c:axId val="1615525584"/>
        <c:scaling>
          <c:orientation val="minMax"/>
          <c:min val="5.0"/>
        </c:scaling>
        <c:delete val="0"/>
        <c:axPos val="r"/>
        <c:title>
          <c:tx>
            <c:rich>
              <a:bodyPr rot="-5400000" vert="horz"/>
              <a:lstStyle/>
              <a:p>
                <a:pPr>
                  <a:defRPr/>
                </a:pPr>
                <a:r>
                  <a:rPr lang="en-US"/>
                  <a:t>Useful Life (UL)</a:t>
                </a:r>
              </a:p>
            </c:rich>
          </c:tx>
          <c:overlay val="0"/>
        </c:title>
        <c:numFmt formatCode="General" sourceLinked="1"/>
        <c:majorTickMark val="out"/>
        <c:minorTickMark val="none"/>
        <c:tickLblPos val="nextTo"/>
        <c:crossAx val="1615704112"/>
        <c:crosses val="max"/>
        <c:crossBetween val="midCat"/>
      </c:valAx>
      <c:valAx>
        <c:axId val="1615704112"/>
        <c:scaling>
          <c:orientation val="minMax"/>
        </c:scaling>
        <c:delete val="1"/>
        <c:axPos val="b"/>
        <c:numFmt formatCode="General" sourceLinked="1"/>
        <c:majorTickMark val="out"/>
        <c:minorTickMark val="none"/>
        <c:tickLblPos val="nextTo"/>
        <c:crossAx val="1615525584"/>
        <c:crosses val="autoZero"/>
        <c:crossBetween val="midCat"/>
      </c:valAx>
    </c:plotArea>
    <c:legend>
      <c:legendPos val="r"/>
      <c:layout>
        <c:manualLayout>
          <c:xMode val="edge"/>
          <c:yMode val="edge"/>
          <c:x val="0.812646370023419"/>
          <c:y val="0.164056955380577"/>
          <c:w val="0.0811865729898517"/>
          <c:h val="0.133886089238845"/>
        </c:manualLayout>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 Id="rId2" Type="http://schemas.openxmlformats.org/officeDocument/2006/relationships/image" Target="../media/image7.png"/><Relationship Id="rId3"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63500</xdr:rowOff>
    </xdr:from>
    <xdr:to>
      <xdr:col>0</xdr:col>
      <xdr:colOff>2037522</xdr:colOff>
      <xdr:row>9</xdr:row>
      <xdr:rowOff>152400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838200"/>
          <a:ext cx="2037522" cy="1041400"/>
        </a:xfrm>
        <a:prstGeom prst="rect">
          <a:avLst/>
        </a:prstGeom>
      </xdr:spPr>
    </xdr:pic>
    <xdr:clientData/>
  </xdr:twoCellAnchor>
  <xdr:twoCellAnchor editAs="oneCell">
    <xdr:from>
      <xdr:col>2</xdr:col>
      <xdr:colOff>355600</xdr:colOff>
      <xdr:row>0</xdr:row>
      <xdr:rowOff>127000</xdr:rowOff>
    </xdr:from>
    <xdr:to>
      <xdr:col>13</xdr:col>
      <xdr:colOff>622300</xdr:colOff>
      <xdr:row>35</xdr:row>
      <xdr:rowOff>50800</xdr:rowOff>
    </xdr:to>
    <xdr:pic>
      <xdr:nvPicPr>
        <xdr:cNvPr id="3" name="PPC_PX.gif" descr="movie::file://localhost/Users/cbushnell/Desktop/PPC_PX.gif"/>
        <xdr:cNvPicPr/>
      </xdr:nvPicPr>
      <xdr:blipFill>
        <a:blip xmlns:r="http://schemas.openxmlformats.org/officeDocument/2006/relationships" r:embed="rId2"/>
        <a:stretch>
          <a:fillRect/>
        </a:stretch>
      </xdr:blipFill>
      <xdr:spPr>
        <a:xfrm>
          <a:off x="4267200" y="127000"/>
          <a:ext cx="9347200" cy="662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25400</xdr:rowOff>
    </xdr:from>
    <xdr:to>
      <xdr:col>9</xdr:col>
      <xdr:colOff>519876</xdr:colOff>
      <xdr:row>28</xdr:row>
      <xdr:rowOff>165100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1600" y="25400"/>
          <a:ext cx="6476176" cy="5524500"/>
        </a:xfrm>
        <a:prstGeom prst="rect">
          <a:avLst/>
        </a:prstGeom>
      </xdr:spPr>
    </xdr:pic>
    <xdr:clientData/>
  </xdr:twoCellAnchor>
  <xdr:twoCellAnchor>
    <xdr:from>
      <xdr:col>0</xdr:col>
      <xdr:colOff>190500</xdr:colOff>
      <xdr:row>29</xdr:row>
      <xdr:rowOff>88900</xdr:rowOff>
    </xdr:from>
    <xdr:to>
      <xdr:col>12</xdr:col>
      <xdr:colOff>25400</xdr:colOff>
      <xdr:row>33</xdr:row>
      <xdr:rowOff>114300</xdr:rowOff>
    </xdr:to>
    <xdr:sp macro="" textlink="">
      <xdr:nvSpPr>
        <xdr:cNvPr id="2" name="TextBox 1"/>
        <xdr:cNvSpPr txBox="1"/>
      </xdr:nvSpPr>
      <xdr:spPr>
        <a:xfrm>
          <a:off x="190500" y="5676900"/>
          <a:ext cx="9753600"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Figure 6: Monte Carlo Simulation Results from Pilgrim's</a:t>
          </a:r>
          <a:r>
            <a:rPr lang="en-US" sz="1100" b="1" baseline="0"/>
            <a:t> Pride</a:t>
          </a:r>
          <a:r>
            <a:rPr lang="en-US" sz="1100" b="1"/>
            <a:t> Hanke-Guttridge</a:t>
          </a:r>
          <a:r>
            <a:rPr lang="en-US" sz="1100" b="1" baseline="0"/>
            <a:t> Discounted Cash Flow </a:t>
          </a:r>
          <a:r>
            <a:rPr lang="en-US" sz="1100" b="1"/>
            <a:t>model.</a:t>
          </a:r>
        </a:p>
        <a:p>
          <a:r>
            <a:rPr lang="en-US" sz="1100"/>
            <a:t>These are the results from 100,000 Monte-Carlo trials of PPC's HG-DCF model. Probability is on the veridical axis and estimated share price is on the</a:t>
          </a:r>
          <a:r>
            <a:rPr lang="en-US" sz="1100" baseline="0"/>
            <a:t> horizontal axis</a:t>
          </a:r>
          <a:r>
            <a:rPr lang="en-US" sz="1100"/>
            <a:t>. The blue portion indicates</a:t>
          </a:r>
          <a:r>
            <a:rPr lang="en-US" sz="1100" baseline="0"/>
            <a:t> the probability that the long term fundamental value of PPC's stock is below $26</a:t>
          </a:r>
          <a:r>
            <a:rPr lang="en-US" sz="1100"/>
            <a:t>. The</a:t>
          </a:r>
          <a:r>
            <a:rPr lang="en-US" sz="1100" baseline="0"/>
            <a:t> results suggest more upside than downside.  40 percent of the outcomes resulted in share prices above $30.40 and 40 percent resulted in share prices below $24.6.</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xdr:row>
      <xdr:rowOff>50800</xdr:rowOff>
    </xdr:from>
    <xdr:to>
      <xdr:col>9</xdr:col>
      <xdr:colOff>545276</xdr:colOff>
      <xdr:row>24</xdr:row>
      <xdr:rowOff>101600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7000" y="254000"/>
          <a:ext cx="6476176" cy="4483100"/>
        </a:xfrm>
        <a:prstGeom prst="rect">
          <a:avLst/>
        </a:prstGeom>
      </xdr:spPr>
    </xdr:pic>
    <xdr:clientData/>
  </xdr:twoCellAnchor>
  <xdr:twoCellAnchor>
    <xdr:from>
      <xdr:col>0</xdr:col>
      <xdr:colOff>139700</xdr:colOff>
      <xdr:row>24</xdr:row>
      <xdr:rowOff>177800</xdr:rowOff>
    </xdr:from>
    <xdr:to>
      <xdr:col>9</xdr:col>
      <xdr:colOff>533400</xdr:colOff>
      <xdr:row>29</xdr:row>
      <xdr:rowOff>101600</xdr:rowOff>
    </xdr:to>
    <xdr:sp macro="" textlink="">
      <xdr:nvSpPr>
        <xdr:cNvPr id="3" name="TextBox 2"/>
        <xdr:cNvSpPr txBox="1"/>
      </xdr:nvSpPr>
      <xdr:spPr>
        <a:xfrm>
          <a:off x="139700" y="4813300"/>
          <a:ext cx="64516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Figure 18: Monte Carlo Simulation Results from Pilgrim's Pride Hanke-Guttridge Discounted Cash Flow model</a:t>
          </a:r>
          <a:r>
            <a:rPr lang="en-US" sz="900" b="1" baseline="0"/>
            <a:t> with segmented revenue.</a:t>
          </a:r>
          <a:endParaRPr lang="en-US" sz="900" b="1"/>
        </a:p>
        <a:p>
          <a:r>
            <a:rPr lang="en-US" sz="900"/>
            <a:t>These are the results from 100,000 Monte-Carlo trials of PPC's HG-DCF model. Probability is on the veridical axis and estimated share price is on the horizontal axis. The blue portion indicates the probability that the long term fundamental value of PPC's stock is below $26. This</a:t>
          </a:r>
          <a:r>
            <a:rPr lang="en-US" sz="900" baseline="0"/>
            <a:t> MC distribution shows that under the "bull" scenario 75% of outcomes were above $26.  This suggests a large margin of safety.</a:t>
          </a:r>
          <a:endParaRPr lang="en-US" sz="90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57150</xdr:colOff>
      <xdr:row>14</xdr:row>
      <xdr:rowOff>0</xdr:rowOff>
    </xdr:from>
    <xdr:to>
      <xdr:col>28</xdr:col>
      <xdr:colOff>330200</xdr:colOff>
      <xdr:row>45</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266700</xdr:colOff>
      <xdr:row>34</xdr:row>
      <xdr:rowOff>152400</xdr:rowOff>
    </xdr:to>
    <xdr:pic>
      <xdr:nvPicPr>
        <xdr:cNvPr id="2" name="PPC_ANR.gif" descr="movie::file://localhost/Users/cbushnell/Desktop/PPC_ANR.gif"/>
        <xdr:cNvPicPr/>
      </xdr:nvPicPr>
      <xdr:blipFill>
        <a:blip xmlns:r="http://schemas.openxmlformats.org/officeDocument/2006/relationships" r:embed="rId1"/>
        <a:stretch>
          <a:fillRect/>
        </a:stretch>
      </xdr:blipFill>
      <xdr:spPr>
        <a:xfrm>
          <a:off x="0" y="0"/>
          <a:ext cx="9347200" cy="6629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127000</xdr:colOff>
      <xdr:row>0</xdr:row>
      <xdr:rowOff>101600</xdr:rowOff>
    </xdr:from>
    <xdr:to>
      <xdr:col>9</xdr:col>
      <xdr:colOff>612179</xdr:colOff>
      <xdr:row>30</xdr:row>
      <xdr:rowOff>0</xdr:rowOff>
    </xdr:to>
    <xdr:pic>
      <xdr:nvPicPr>
        <xdr:cNvPr id="2" name="WholeBird.gif" descr="movie::file://localhost/Users/cbushnell/Desktop/WholeBird.gif"/>
        <xdr:cNvPicPr/>
      </xdr:nvPicPr>
      <xdr:blipFill>
        <a:blip xmlns:r="http://schemas.openxmlformats.org/officeDocument/2006/relationships" r:embed="rId1"/>
        <a:stretch>
          <a:fillRect/>
        </a:stretch>
      </xdr:blipFill>
      <xdr:spPr>
        <a:xfrm>
          <a:off x="127000" y="101600"/>
          <a:ext cx="7914679" cy="5613400"/>
        </a:xfrm>
        <a:prstGeom prst="rect">
          <a:avLst/>
        </a:prstGeom>
      </xdr:spPr>
    </xdr:pic>
    <xdr:clientData/>
  </xdr:twoCellAnchor>
  <xdr:twoCellAnchor editAs="oneCell">
    <xdr:from>
      <xdr:col>10</xdr:col>
      <xdr:colOff>138386</xdr:colOff>
      <xdr:row>1</xdr:row>
      <xdr:rowOff>50800</xdr:rowOff>
    </xdr:from>
    <xdr:to>
      <xdr:col>19</xdr:col>
      <xdr:colOff>444500</xdr:colOff>
      <xdr:row>30</xdr:row>
      <xdr:rowOff>12700</xdr:rowOff>
    </xdr:to>
    <xdr:pic>
      <xdr:nvPicPr>
        <xdr:cNvPr id="3" name="Corn_Soy.gif" descr="movie::file://localhost/Users/cbushnell/Desktop/Corn_Soy.gif"/>
        <xdr:cNvPicPr/>
      </xdr:nvPicPr>
      <xdr:blipFill>
        <a:blip xmlns:r="http://schemas.openxmlformats.org/officeDocument/2006/relationships" r:embed="rId2"/>
        <a:stretch>
          <a:fillRect/>
        </a:stretch>
      </xdr:blipFill>
      <xdr:spPr>
        <a:xfrm>
          <a:off x="8393386" y="241300"/>
          <a:ext cx="7735614" cy="5486400"/>
        </a:xfrm>
        <a:prstGeom prst="rect">
          <a:avLst/>
        </a:prstGeom>
      </xdr:spPr>
    </xdr:pic>
    <xdr:clientData/>
  </xdr:twoCellAnchor>
  <xdr:twoCellAnchor editAs="oneCell">
    <xdr:from>
      <xdr:col>9</xdr:col>
      <xdr:colOff>736600</xdr:colOff>
      <xdr:row>33</xdr:row>
      <xdr:rowOff>0</xdr:rowOff>
    </xdr:from>
    <xdr:to>
      <xdr:col>21</xdr:col>
      <xdr:colOff>428050</xdr:colOff>
      <xdr:row>59</xdr:row>
      <xdr:rowOff>127000</xdr:rowOff>
    </xdr:to>
    <xdr:pic>
      <xdr:nvPicPr>
        <xdr:cNvPr id="4" name="Picture 3"/>
        <xdr:cNvPicPr>
          <a:picLocks noChangeAspect="1"/>
        </xdr:cNvPicPr>
      </xdr:nvPicPr>
      <xdr:blipFill>
        <a:blip xmlns:r="http://schemas.openxmlformats.org/officeDocument/2006/relationships" r:embed="rId3"/>
        <a:stretch>
          <a:fillRect/>
        </a:stretch>
      </xdr:blipFill>
      <xdr:spPr>
        <a:xfrm>
          <a:off x="8166100" y="6286500"/>
          <a:ext cx="9597450" cy="5080000"/>
        </a:xfrm>
        <a:prstGeom prst="rect">
          <a:avLst/>
        </a:prstGeom>
      </xdr:spPr>
    </xdr:pic>
    <xdr:clientData/>
  </xdr:twoCellAnchor>
  <xdr:twoCellAnchor>
    <xdr:from>
      <xdr:col>2</xdr:col>
      <xdr:colOff>63500</xdr:colOff>
      <xdr:row>35</xdr:row>
      <xdr:rowOff>0</xdr:rowOff>
    </xdr:from>
    <xdr:to>
      <xdr:col>9</xdr:col>
      <xdr:colOff>50800</xdr:colOff>
      <xdr:row>56</xdr:row>
      <xdr:rowOff>139700</xdr:rowOff>
    </xdr:to>
    <xdr:sp macro="" textlink="">
      <xdr:nvSpPr>
        <xdr:cNvPr id="5" name="TextBox 4"/>
        <xdr:cNvSpPr txBox="1"/>
      </xdr:nvSpPr>
      <xdr:spPr>
        <a:xfrm>
          <a:off x="1714500" y="6667500"/>
          <a:ext cx="5765800" cy="414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 need a market-clearing event, whether that’s a demand shock from somewhere or whether that’s a supply shock as a result of weather,” said Gillian Rutherford, who helps oversee about $13 billion as a commodities portfolio manager at Pacific Investment Management Co. in Newport Beach, California. “In the absence of that, we have such a material buffer that it’s difficult to envision a sustained price rally.”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14" sqref="B14"/>
    </sheetView>
  </sheetViews>
  <sheetFormatPr baseColWidth="10" defaultColWidth="11" defaultRowHeight="16" x14ac:dyDescent="0.2"/>
  <cols>
    <col min="1" max="1" width="28" customWidth="1"/>
    <col min="2" max="2" width="23.33203125" customWidth="1"/>
  </cols>
  <sheetData>
    <row r="1" spans="1:2" x14ac:dyDescent="0.2">
      <c r="A1" s="1" t="s">
        <v>20</v>
      </c>
    </row>
    <row r="2" spans="1:2" x14ac:dyDescent="0.2">
      <c r="A2" s="2" t="s">
        <v>19</v>
      </c>
    </row>
    <row r="3" spans="1:2" x14ac:dyDescent="0.2">
      <c r="A3" s="2" t="s">
        <v>0</v>
      </c>
    </row>
    <row r="4" spans="1:2" ht="17" thickBot="1" x14ac:dyDescent="0.25">
      <c r="A4" s="3" t="s">
        <v>1</v>
      </c>
    </row>
    <row r="10" spans="1:2" ht="17" thickBot="1" x14ac:dyDescent="0.25"/>
    <row r="11" spans="1:2" x14ac:dyDescent="0.2">
      <c r="A11" s="4" t="s">
        <v>2</v>
      </c>
      <c r="B11" s="5" t="s">
        <v>20</v>
      </c>
    </row>
    <row r="12" spans="1:2" x14ac:dyDescent="0.2">
      <c r="A12" s="6" t="s">
        <v>3</v>
      </c>
      <c r="B12" s="7" t="s">
        <v>208</v>
      </c>
    </row>
    <row r="13" spans="1:2" x14ac:dyDescent="0.2">
      <c r="A13" s="6" t="s">
        <v>334</v>
      </c>
      <c r="B13" s="7" t="s">
        <v>341</v>
      </c>
    </row>
    <row r="14" spans="1:2" x14ac:dyDescent="0.2">
      <c r="A14" s="6" t="s">
        <v>4</v>
      </c>
      <c r="B14" s="8">
        <v>24.43</v>
      </c>
    </row>
    <row r="15" spans="1:2" x14ac:dyDescent="0.2">
      <c r="A15" s="6" t="s">
        <v>5</v>
      </c>
      <c r="B15" s="7" t="s">
        <v>209</v>
      </c>
    </row>
    <row r="16" spans="1:2" x14ac:dyDescent="0.2">
      <c r="A16" s="6" t="s">
        <v>6</v>
      </c>
      <c r="B16" s="7" t="s">
        <v>210</v>
      </c>
    </row>
    <row r="17" spans="1:2" x14ac:dyDescent="0.2">
      <c r="A17" s="6" t="s">
        <v>7</v>
      </c>
      <c r="B17" s="9" t="s">
        <v>211</v>
      </c>
    </row>
    <row r="18" spans="1:2" x14ac:dyDescent="0.2">
      <c r="A18" s="6" t="s">
        <v>8</v>
      </c>
      <c r="B18" s="7" t="s">
        <v>212</v>
      </c>
    </row>
    <row r="19" spans="1:2" x14ac:dyDescent="0.2">
      <c r="A19" s="6" t="s">
        <v>9</v>
      </c>
      <c r="B19" s="7" t="s">
        <v>213</v>
      </c>
    </row>
    <row r="20" spans="1:2" x14ac:dyDescent="0.2">
      <c r="A20" s="6" t="s">
        <v>10</v>
      </c>
      <c r="B20" s="7" t="s">
        <v>214</v>
      </c>
    </row>
    <row r="21" spans="1:2" x14ac:dyDescent="0.2">
      <c r="A21" s="6" t="s">
        <v>11</v>
      </c>
      <c r="B21" s="10">
        <f>1.014/6.253</f>
        <v>0.16216216216216217</v>
      </c>
    </row>
    <row r="22" spans="1:2" x14ac:dyDescent="0.2">
      <c r="A22" s="6" t="s">
        <v>12</v>
      </c>
      <c r="B22" s="8">
        <v>0</v>
      </c>
    </row>
    <row r="23" spans="1:2" x14ac:dyDescent="0.2">
      <c r="A23" s="6" t="s">
        <v>13</v>
      </c>
      <c r="B23" s="7" t="s">
        <v>215</v>
      </c>
    </row>
    <row r="24" spans="1:2" x14ac:dyDescent="0.2">
      <c r="A24" s="6" t="s">
        <v>14</v>
      </c>
      <c r="B24" s="7">
        <v>9.7799999999999994</v>
      </c>
    </row>
    <row r="25" spans="1:2" x14ac:dyDescent="0.2">
      <c r="A25" s="6" t="s">
        <v>15</v>
      </c>
      <c r="B25" s="7" t="s">
        <v>216</v>
      </c>
    </row>
    <row r="26" spans="1:2" x14ac:dyDescent="0.2">
      <c r="A26" s="6" t="s">
        <v>16</v>
      </c>
      <c r="B26" s="7" t="s">
        <v>217</v>
      </c>
    </row>
    <row r="27" spans="1:2" x14ac:dyDescent="0.2">
      <c r="A27" s="6" t="s">
        <v>17</v>
      </c>
      <c r="B27" s="7">
        <v>2.6</v>
      </c>
    </row>
    <row r="28" spans="1:2" ht="17" thickBot="1" x14ac:dyDescent="0.25">
      <c r="A28" s="11" t="s">
        <v>18</v>
      </c>
      <c r="B28" s="12">
        <v>2.86</v>
      </c>
    </row>
  </sheetData>
  <pageMargins left="0.75" right="0.75" top="1" bottom="1" header="0.5" footer="0.5"/>
  <pageSetup orientation="portrait" horizontalDpi="4294967292" verticalDpi="429496729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L29"/>
  <sheetViews>
    <sheetView workbookViewId="0">
      <selection activeCell="D40" sqref="D40"/>
    </sheetView>
  </sheetViews>
  <sheetFormatPr baseColWidth="10" defaultColWidth="8.83203125" defaultRowHeight="16" x14ac:dyDescent="0.2"/>
  <cols>
    <col min="11" max="11" width="19.5" customWidth="1"/>
    <col min="12" max="12" width="22.33203125" customWidth="1"/>
  </cols>
  <sheetData>
    <row r="1" spans="11:12" x14ac:dyDescent="0.2">
      <c r="K1" s="374" t="s">
        <v>255</v>
      </c>
      <c r="L1" s="375"/>
    </row>
    <row r="2" spans="11:12" ht="17" thickBot="1" x14ac:dyDescent="0.25">
      <c r="K2" s="376" t="s">
        <v>256</v>
      </c>
      <c r="L2" s="377" t="s">
        <v>257</v>
      </c>
    </row>
    <row r="3" spans="11:12" x14ac:dyDescent="0.2">
      <c r="K3" s="161" t="s">
        <v>258</v>
      </c>
      <c r="L3" s="404">
        <v>100000</v>
      </c>
    </row>
    <row r="4" spans="11:12" x14ac:dyDescent="0.2">
      <c r="K4" s="161" t="s">
        <v>259</v>
      </c>
      <c r="L4" s="405">
        <v>27.93</v>
      </c>
    </row>
    <row r="5" spans="11:12" x14ac:dyDescent="0.2">
      <c r="K5" s="161" t="s">
        <v>260</v>
      </c>
      <c r="L5" s="405">
        <v>27.93</v>
      </c>
    </row>
    <row r="6" spans="11:12" x14ac:dyDescent="0.2">
      <c r="K6" s="161" t="s">
        <v>261</v>
      </c>
      <c r="L6" s="405">
        <v>27.47</v>
      </c>
    </row>
    <row r="7" spans="11:12" x14ac:dyDescent="0.2">
      <c r="K7" s="161" t="s">
        <v>264</v>
      </c>
      <c r="L7" s="405">
        <v>11.82</v>
      </c>
    </row>
    <row r="8" spans="11:12" x14ac:dyDescent="0.2">
      <c r="K8" s="161" t="s">
        <v>265</v>
      </c>
      <c r="L8" s="405">
        <v>139.66</v>
      </c>
    </row>
    <row r="9" spans="11:12" x14ac:dyDescent="0.2">
      <c r="K9" s="161" t="s">
        <v>266</v>
      </c>
      <c r="L9" s="406">
        <v>0.22489999999999999</v>
      </c>
    </row>
    <row r="10" spans="11:12" x14ac:dyDescent="0.2">
      <c r="K10" s="161" t="s">
        <v>267</v>
      </c>
      <c r="L10" s="406">
        <v>3.33</v>
      </c>
    </row>
    <row r="11" spans="11:12" x14ac:dyDescent="0.2">
      <c r="K11" s="161" t="s">
        <v>268</v>
      </c>
      <c r="L11" s="406">
        <v>0.42309999999999998</v>
      </c>
    </row>
    <row r="12" spans="11:12" x14ac:dyDescent="0.2">
      <c r="K12" s="161" t="s">
        <v>269</v>
      </c>
      <c r="L12" s="408">
        <v>-29.63</v>
      </c>
    </row>
    <row r="13" spans="11:12" x14ac:dyDescent="0.2">
      <c r="K13" s="161" t="s">
        <v>271</v>
      </c>
      <c r="L13" s="405">
        <v>94.09</v>
      </c>
    </row>
    <row r="14" spans="11:12" ht="17" thickBot="1" x14ac:dyDescent="0.25">
      <c r="K14" s="361" t="s">
        <v>272</v>
      </c>
      <c r="L14" s="407">
        <v>0.04</v>
      </c>
    </row>
    <row r="15" spans="11:12" ht="17" thickBot="1" x14ac:dyDescent="0.25"/>
    <row r="16" spans="11:12" x14ac:dyDescent="0.2">
      <c r="K16" s="374" t="s">
        <v>255</v>
      </c>
      <c r="L16" s="375"/>
    </row>
    <row r="17" spans="11:12" ht="17" thickBot="1" x14ac:dyDescent="0.25">
      <c r="K17" s="376" t="s">
        <v>273</v>
      </c>
      <c r="L17" s="377" t="s">
        <v>257</v>
      </c>
    </row>
    <row r="18" spans="11:12" x14ac:dyDescent="0.2">
      <c r="K18" s="161"/>
      <c r="L18" s="378"/>
    </row>
    <row r="19" spans="11:12" x14ac:dyDescent="0.2">
      <c r="K19" s="161">
        <v>0.1</v>
      </c>
      <c r="L19" s="403">
        <v>13.32</v>
      </c>
    </row>
    <row r="20" spans="11:12" x14ac:dyDescent="0.2">
      <c r="K20" s="161">
        <v>0.2</v>
      </c>
      <c r="L20" s="403">
        <v>18.12</v>
      </c>
    </row>
    <row r="21" spans="11:12" x14ac:dyDescent="0.2">
      <c r="K21" s="161">
        <v>0.3</v>
      </c>
      <c r="L21" s="403">
        <v>21.6</v>
      </c>
    </row>
    <row r="22" spans="11:12" x14ac:dyDescent="0.2">
      <c r="K22" s="161">
        <v>0.4</v>
      </c>
      <c r="L22" s="403">
        <v>24.63</v>
      </c>
    </row>
    <row r="23" spans="11:12" x14ac:dyDescent="0.2">
      <c r="K23" s="161">
        <v>0.5</v>
      </c>
      <c r="L23" s="403">
        <v>27.47</v>
      </c>
    </row>
    <row r="24" spans="11:12" x14ac:dyDescent="0.2">
      <c r="K24" s="161">
        <v>0.6</v>
      </c>
      <c r="L24" s="403">
        <v>30.39</v>
      </c>
    </row>
    <row r="25" spans="11:12" x14ac:dyDescent="0.2">
      <c r="K25" s="161">
        <v>0.7</v>
      </c>
      <c r="L25" s="403">
        <v>33.619999999999997</v>
      </c>
    </row>
    <row r="26" spans="11:12" x14ac:dyDescent="0.2">
      <c r="K26" s="161">
        <v>0.8</v>
      </c>
      <c r="L26" s="403">
        <v>37.51</v>
      </c>
    </row>
    <row r="27" spans="11:12" x14ac:dyDescent="0.2">
      <c r="K27" s="161">
        <v>0.9</v>
      </c>
      <c r="L27" s="403">
        <v>43.14</v>
      </c>
    </row>
    <row r="28" spans="11:12" x14ac:dyDescent="0.2">
      <c r="K28" s="161">
        <v>1</v>
      </c>
      <c r="L28" s="403">
        <v>94.09</v>
      </c>
    </row>
    <row r="29" spans="11:12" ht="17" thickBot="1" x14ac:dyDescent="0.25">
      <c r="K29" s="361"/>
      <c r="L29" s="373"/>
    </row>
  </sheetData>
  <pageMargins left="0.7" right="0.7" top="0.75" bottom="0.75" header="0.3" footer="0.3"/>
  <pageSetup orientation="portrait"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L32"/>
  <sheetViews>
    <sheetView workbookViewId="0">
      <selection activeCell="F32" sqref="F32"/>
    </sheetView>
  </sheetViews>
  <sheetFormatPr baseColWidth="10" defaultColWidth="8.83203125" defaultRowHeight="16" x14ac:dyDescent="0.2"/>
  <cols>
    <col min="11" max="11" width="29.1640625" customWidth="1"/>
    <col min="12" max="12" width="19.33203125" customWidth="1"/>
  </cols>
  <sheetData>
    <row r="1" spans="11:12" ht="17" thickBot="1" x14ac:dyDescent="0.25"/>
    <row r="2" spans="11:12" x14ac:dyDescent="0.2">
      <c r="K2" s="410" t="s">
        <v>255</v>
      </c>
      <c r="L2" s="411"/>
    </row>
    <row r="3" spans="11:12" ht="17" thickBot="1" x14ac:dyDescent="0.25">
      <c r="K3" s="412" t="s">
        <v>256</v>
      </c>
      <c r="L3" s="413" t="s">
        <v>257</v>
      </c>
    </row>
    <row r="4" spans="11:12" x14ac:dyDescent="0.2">
      <c r="K4" s="414" t="s">
        <v>258</v>
      </c>
      <c r="L4" s="404">
        <v>100000</v>
      </c>
    </row>
    <row r="5" spans="11:12" x14ac:dyDescent="0.2">
      <c r="K5" s="414" t="s">
        <v>259</v>
      </c>
      <c r="L5" s="405">
        <v>38.42</v>
      </c>
    </row>
    <row r="6" spans="11:12" x14ac:dyDescent="0.2">
      <c r="K6" s="414" t="s">
        <v>260</v>
      </c>
      <c r="L6" s="405">
        <v>38.43</v>
      </c>
    </row>
    <row r="7" spans="11:12" x14ac:dyDescent="0.2">
      <c r="K7" s="414" t="s">
        <v>261</v>
      </c>
      <c r="L7" s="405">
        <v>38.36</v>
      </c>
    </row>
    <row r="8" spans="11:12" x14ac:dyDescent="0.2">
      <c r="K8" s="414" t="s">
        <v>262</v>
      </c>
      <c r="L8" s="405" t="s">
        <v>263</v>
      </c>
    </row>
    <row r="9" spans="11:12" x14ac:dyDescent="0.2">
      <c r="K9" s="414" t="s">
        <v>264</v>
      </c>
      <c r="L9" s="405">
        <v>17.64</v>
      </c>
    </row>
    <row r="10" spans="11:12" x14ac:dyDescent="0.2">
      <c r="K10" s="414" t="s">
        <v>265</v>
      </c>
      <c r="L10" s="406">
        <v>311.25</v>
      </c>
    </row>
    <row r="11" spans="11:12" x14ac:dyDescent="0.2">
      <c r="K11" s="414" t="s">
        <v>266</v>
      </c>
      <c r="L11" s="406">
        <v>4.7999999999999996E-3</v>
      </c>
    </row>
    <row r="12" spans="11:12" x14ac:dyDescent="0.2">
      <c r="K12" s="414" t="s">
        <v>267</v>
      </c>
      <c r="L12" s="406">
        <v>2.98</v>
      </c>
    </row>
    <row r="13" spans="11:12" x14ac:dyDescent="0.2">
      <c r="K13" s="414" t="s">
        <v>268</v>
      </c>
      <c r="L13" s="408">
        <v>0.45910000000000001</v>
      </c>
    </row>
    <row r="14" spans="11:12" x14ac:dyDescent="0.2">
      <c r="K14" s="414" t="s">
        <v>269</v>
      </c>
      <c r="L14" s="405" t="s">
        <v>270</v>
      </c>
    </row>
    <row r="15" spans="11:12" ht="17" thickBot="1" x14ac:dyDescent="0.25">
      <c r="K15" s="415" t="s">
        <v>271</v>
      </c>
      <c r="L15" s="407">
        <v>112.55</v>
      </c>
    </row>
    <row r="16" spans="11:12" ht="17" thickBot="1" x14ac:dyDescent="0.25">
      <c r="K16" s="416"/>
      <c r="L16" s="416"/>
    </row>
    <row r="17" spans="6:12" x14ac:dyDescent="0.2">
      <c r="K17" s="410"/>
      <c r="L17" s="411"/>
    </row>
    <row r="18" spans="6:12" ht="17" thickBot="1" x14ac:dyDescent="0.25">
      <c r="K18" s="412" t="s">
        <v>255</v>
      </c>
      <c r="L18" s="413"/>
    </row>
    <row r="19" spans="6:12" x14ac:dyDescent="0.2">
      <c r="K19" s="414" t="s">
        <v>273</v>
      </c>
      <c r="L19" s="417" t="s">
        <v>257</v>
      </c>
    </row>
    <row r="20" spans="6:12" x14ac:dyDescent="0.2">
      <c r="K20" s="414">
        <v>0.1</v>
      </c>
      <c r="L20" s="403">
        <v>15.88</v>
      </c>
    </row>
    <row r="21" spans="6:12" x14ac:dyDescent="0.2">
      <c r="K21" s="414">
        <v>0.2</v>
      </c>
      <c r="L21" s="403">
        <v>23.57</v>
      </c>
    </row>
    <row r="22" spans="6:12" x14ac:dyDescent="0.2">
      <c r="K22" s="414">
        <v>0.3</v>
      </c>
      <c r="L22" s="403">
        <v>29.13</v>
      </c>
    </row>
    <row r="23" spans="6:12" x14ac:dyDescent="0.2">
      <c r="K23" s="414">
        <v>0.4</v>
      </c>
      <c r="L23" s="403">
        <v>33.92</v>
      </c>
    </row>
    <row r="24" spans="6:12" x14ac:dyDescent="0.2">
      <c r="K24" s="414">
        <v>0.5</v>
      </c>
      <c r="L24" s="403">
        <v>38.36</v>
      </c>
    </row>
    <row r="25" spans="6:12" x14ac:dyDescent="0.2">
      <c r="K25" s="414">
        <v>0.6</v>
      </c>
      <c r="L25" s="403">
        <v>42.91</v>
      </c>
    </row>
    <row r="26" spans="6:12" x14ac:dyDescent="0.2">
      <c r="K26" s="414">
        <v>0.7</v>
      </c>
      <c r="L26" s="403">
        <v>47.71</v>
      </c>
    </row>
    <row r="27" spans="6:12" x14ac:dyDescent="0.2">
      <c r="K27" s="414">
        <v>0.8</v>
      </c>
      <c r="L27" s="403">
        <v>53.29</v>
      </c>
    </row>
    <row r="28" spans="6:12" x14ac:dyDescent="0.2">
      <c r="K28" s="414">
        <v>0.9</v>
      </c>
      <c r="L28" s="403">
        <v>61.1</v>
      </c>
    </row>
    <row r="29" spans="6:12" ht="17" thickBot="1" x14ac:dyDescent="0.25">
      <c r="K29" s="415">
        <v>1</v>
      </c>
      <c r="L29" s="418">
        <v>112.55</v>
      </c>
    </row>
    <row r="32" spans="6:12" x14ac:dyDescent="0.2">
      <c r="F32">
        <f>(29.1+21.6)/2</f>
        <v>25.35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B1" workbookViewId="0">
      <selection activeCell="N30" sqref="N30:N33"/>
    </sheetView>
  </sheetViews>
  <sheetFormatPr baseColWidth="10" defaultColWidth="11" defaultRowHeight="16" x14ac:dyDescent="0.2"/>
  <cols>
    <col min="1" max="1" width="30.33203125" customWidth="1"/>
    <col min="2" max="2" width="18.83203125" customWidth="1"/>
    <col min="3" max="5" width="11.5" bestFit="1" customWidth="1"/>
    <col min="6" max="6" width="13.1640625" bestFit="1" customWidth="1"/>
    <col min="7" max="14" width="11.5" bestFit="1" customWidth="1"/>
    <col min="15" max="15" width="17.1640625" customWidth="1"/>
    <col min="16" max="16" width="11.5" bestFit="1" customWidth="1"/>
  </cols>
  <sheetData>
    <row r="1" spans="1:21" x14ac:dyDescent="0.2">
      <c r="A1" s="331"/>
      <c r="B1" s="331"/>
      <c r="C1" s="331"/>
      <c r="D1" s="331"/>
      <c r="E1" s="331"/>
      <c r="F1" s="331"/>
      <c r="G1" s="331"/>
      <c r="H1" s="331"/>
      <c r="I1" s="331"/>
      <c r="J1" s="331"/>
      <c r="K1" s="331"/>
      <c r="L1" s="331"/>
      <c r="M1" s="331"/>
      <c r="N1" s="331"/>
      <c r="O1" s="331"/>
      <c r="P1" s="331"/>
      <c r="Q1" s="331"/>
    </row>
    <row r="2" spans="1:21" ht="20" x14ac:dyDescent="0.2">
      <c r="A2" s="332" t="s">
        <v>278</v>
      </c>
      <c r="B2" s="332"/>
      <c r="C2" s="332"/>
      <c r="D2" s="332"/>
      <c r="E2" s="332"/>
      <c r="F2" s="332"/>
      <c r="G2" s="332"/>
      <c r="H2" s="332"/>
      <c r="I2" s="332"/>
      <c r="J2" s="332"/>
      <c r="K2" s="332"/>
      <c r="L2" s="332"/>
      <c r="M2" s="332"/>
      <c r="N2" s="332"/>
      <c r="O2" s="332"/>
      <c r="P2" s="332"/>
      <c r="Q2" s="332"/>
    </row>
    <row r="3" spans="1:21" x14ac:dyDescent="0.2">
      <c r="A3" s="333"/>
      <c r="B3" s="333"/>
      <c r="C3" s="333"/>
      <c r="D3" s="333"/>
      <c r="E3" s="333"/>
      <c r="F3" s="333"/>
      <c r="G3" s="333"/>
      <c r="H3" s="333"/>
      <c r="I3" s="333"/>
      <c r="J3" s="333"/>
      <c r="K3" s="333"/>
      <c r="L3" s="333"/>
      <c r="M3" s="333"/>
      <c r="N3" s="333"/>
      <c r="O3" s="333"/>
      <c r="P3" s="333"/>
      <c r="Q3" s="333"/>
      <c r="S3" t="s">
        <v>331</v>
      </c>
      <c r="T3" t="s">
        <v>121</v>
      </c>
      <c r="U3" t="s">
        <v>122</v>
      </c>
    </row>
    <row r="4" spans="1:21" x14ac:dyDescent="0.2">
      <c r="A4" s="334" t="s">
        <v>279</v>
      </c>
      <c r="B4" s="334"/>
      <c r="C4" s="335" t="s">
        <v>280</v>
      </c>
      <c r="D4" s="335" t="s">
        <v>281</v>
      </c>
      <c r="E4" s="335" t="s">
        <v>282</v>
      </c>
      <c r="F4" s="335" t="s">
        <v>283</v>
      </c>
      <c r="G4" s="335" t="s">
        <v>284</v>
      </c>
      <c r="H4" s="335" t="s">
        <v>285</v>
      </c>
      <c r="I4" s="335" t="s">
        <v>286</v>
      </c>
      <c r="J4" s="335" t="s">
        <v>287</v>
      </c>
      <c r="K4" s="335" t="s">
        <v>288</v>
      </c>
      <c r="L4" s="335" t="s">
        <v>289</v>
      </c>
      <c r="M4" s="335" t="s">
        <v>290</v>
      </c>
      <c r="N4" s="335" t="s">
        <v>291</v>
      </c>
      <c r="O4" s="335" t="s">
        <v>126</v>
      </c>
      <c r="P4" s="335" t="s">
        <v>127</v>
      </c>
      <c r="Q4" s="335" t="s">
        <v>153</v>
      </c>
      <c r="S4">
        <v>2005</v>
      </c>
      <c r="T4">
        <v>4.1340825876728475</v>
      </c>
      <c r="U4">
        <v>11.20826423368249</v>
      </c>
    </row>
    <row r="5" spans="1:21" x14ac:dyDescent="0.2">
      <c r="A5" s="336" t="s">
        <v>292</v>
      </c>
      <c r="B5" s="336"/>
      <c r="C5" s="337" t="s">
        <v>293</v>
      </c>
      <c r="D5" s="337" t="s">
        <v>294</v>
      </c>
      <c r="E5" s="337" t="s">
        <v>295</v>
      </c>
      <c r="F5" s="337" t="s">
        <v>296</v>
      </c>
      <c r="G5" s="337" t="s">
        <v>297</v>
      </c>
      <c r="H5" s="337" t="s">
        <v>298</v>
      </c>
      <c r="I5" s="337" t="s">
        <v>299</v>
      </c>
      <c r="J5" s="337" t="s">
        <v>300</v>
      </c>
      <c r="K5" s="337" t="s">
        <v>301</v>
      </c>
      <c r="L5" s="337" t="s">
        <v>302</v>
      </c>
      <c r="M5" s="337" t="s">
        <v>303</v>
      </c>
      <c r="N5" s="337" t="s">
        <v>304</v>
      </c>
      <c r="O5" s="337" t="s">
        <v>333</v>
      </c>
      <c r="P5" s="337"/>
      <c r="Q5" s="337"/>
      <c r="R5" s="379"/>
      <c r="S5">
        <f>S4+1</f>
        <v>2006</v>
      </c>
      <c r="T5">
        <v>3.6952381962920762</v>
      </c>
      <c r="U5">
        <v>9.7769900866988824</v>
      </c>
    </row>
    <row r="6" spans="1:21" x14ac:dyDescent="0.2">
      <c r="A6" s="338" t="s">
        <v>305</v>
      </c>
      <c r="B6" s="338" t="s">
        <v>306</v>
      </c>
      <c r="C6" s="339">
        <v>5363.7231449999999</v>
      </c>
      <c r="D6" s="339">
        <v>5666.2749999999996</v>
      </c>
      <c r="E6" s="339">
        <v>5235.5649999999996</v>
      </c>
      <c r="F6" s="339">
        <v>7498.6120000000001</v>
      </c>
      <c r="G6" s="339">
        <v>8518.7569999999996</v>
      </c>
      <c r="H6" s="339">
        <v>7088.0550000000003</v>
      </c>
      <c r="I6" s="339">
        <v>6881.6289999999999</v>
      </c>
      <c r="J6" s="339">
        <v>7535.6980000000003</v>
      </c>
      <c r="K6" s="339">
        <v>8121.3819999999996</v>
      </c>
      <c r="L6" s="339">
        <v>8411.1479999999992</v>
      </c>
      <c r="M6" s="339">
        <v>8583.3649999999998</v>
      </c>
      <c r="N6" s="339">
        <v>8180.1040000000003</v>
      </c>
      <c r="O6" s="380">
        <f>AVERAGE(I7:N7)</f>
        <v>2.5469401045711864E-2</v>
      </c>
      <c r="P6" s="344">
        <f>STDEV(D7:N7)</f>
        <v>0.15376994384558074</v>
      </c>
      <c r="Q6" s="344">
        <f>(N6/C6)^(1/11)-1</f>
        <v>3.9113415932819029E-2</v>
      </c>
      <c r="S6" s="326">
        <f t="shared" ref="S6:S14" si="0">S5+1</f>
        <v>2007</v>
      </c>
      <c r="T6">
        <v>3.9351472773281042</v>
      </c>
      <c r="U6">
        <v>12.151613136006793</v>
      </c>
    </row>
    <row r="7" spans="1:21" s="318" customFormat="1" x14ac:dyDescent="0.2">
      <c r="A7" s="343" t="s">
        <v>154</v>
      </c>
      <c r="B7" s="338"/>
      <c r="C7" s="339"/>
      <c r="D7" s="344">
        <f>D6/C6-1</f>
        <v>5.6407060323766967E-2</v>
      </c>
      <c r="E7" s="344">
        <f t="shared" ref="E7:N7" si="1">E6/D6-1</f>
        <v>-7.6012900891679336E-2</v>
      </c>
      <c r="F7" s="344">
        <f t="shared" si="1"/>
        <v>0.4322450394561046</v>
      </c>
      <c r="G7" s="344">
        <f t="shared" si="1"/>
        <v>0.13604451063743528</v>
      </c>
      <c r="H7" s="344">
        <f t="shared" si="1"/>
        <v>-0.16794727211962956</v>
      </c>
      <c r="I7" s="344">
        <f t="shared" si="1"/>
        <v>-2.9123081014467367E-2</v>
      </c>
      <c r="J7" s="344">
        <f t="shared" si="1"/>
        <v>9.5045664333256008E-2</v>
      </c>
      <c r="K7" s="344">
        <f t="shared" si="1"/>
        <v>7.7721267492407264E-2</v>
      </c>
      <c r="L7" s="344">
        <f t="shared" si="1"/>
        <v>3.5679395452645757E-2</v>
      </c>
      <c r="M7" s="344">
        <f t="shared" si="1"/>
        <v>2.0474850757589813E-2</v>
      </c>
      <c r="N7" s="344">
        <f t="shared" si="1"/>
        <v>-4.6981690747160298E-2</v>
      </c>
      <c r="O7" s="340"/>
      <c r="P7" s="339"/>
      <c r="Q7" s="339"/>
      <c r="S7" s="326">
        <f t="shared" si="0"/>
        <v>2008</v>
      </c>
      <c r="T7" s="318">
        <v>3.9276030799205319</v>
      </c>
      <c r="U7" s="318">
        <v>7.6901812295352565</v>
      </c>
    </row>
    <row r="8" spans="1:21" x14ac:dyDescent="0.2">
      <c r="A8" s="338" t="s">
        <v>307</v>
      </c>
      <c r="B8" s="338" t="s">
        <v>308</v>
      </c>
      <c r="C8" s="339">
        <v>113.78800200000001</v>
      </c>
      <c r="D8" s="339">
        <v>134.94399999999999</v>
      </c>
      <c r="E8" s="339">
        <v>135.13300000000001</v>
      </c>
      <c r="F8" s="339">
        <v>204.90299999999999</v>
      </c>
      <c r="G8" s="339">
        <v>240.30500000000001</v>
      </c>
      <c r="H8" s="339">
        <v>236.005</v>
      </c>
      <c r="I8" s="339">
        <v>231.04499999999999</v>
      </c>
      <c r="J8" s="339">
        <v>209.06100000000001</v>
      </c>
      <c r="K8" s="339">
        <v>147.41399999999999</v>
      </c>
      <c r="L8" s="339">
        <v>150.523</v>
      </c>
      <c r="M8" s="339">
        <v>155.82400000000001</v>
      </c>
      <c r="N8" s="339">
        <v>158.97499999999999</v>
      </c>
      <c r="O8" s="340"/>
      <c r="P8" s="339"/>
      <c r="Q8" s="339"/>
      <c r="S8" s="326">
        <f t="shared" si="0"/>
        <v>2009</v>
      </c>
      <c r="T8">
        <v>4.001951827060843</v>
      </c>
      <c r="U8">
        <v>7.1791276069134122</v>
      </c>
    </row>
    <row r="9" spans="1:21" x14ac:dyDescent="0.2">
      <c r="A9" s="338" t="s">
        <v>309</v>
      </c>
      <c r="B9" s="338" t="s">
        <v>310</v>
      </c>
      <c r="C9" s="339">
        <v>2245.9890140000002</v>
      </c>
      <c r="D9" s="339">
        <v>2511.9029999999998</v>
      </c>
      <c r="E9" s="339">
        <v>2426.8679999999999</v>
      </c>
      <c r="F9" s="339">
        <v>3774.2359999999999</v>
      </c>
      <c r="G9" s="339">
        <v>3298.7089999999998</v>
      </c>
      <c r="H9" s="339">
        <v>3060.5039999999999</v>
      </c>
      <c r="I9" s="339">
        <v>3218.8980000000001</v>
      </c>
      <c r="J9" s="339">
        <v>2879.5450000000001</v>
      </c>
      <c r="K9" s="339">
        <v>2913.8690000000001</v>
      </c>
      <c r="L9" s="339">
        <v>3172.402</v>
      </c>
      <c r="M9" s="339">
        <v>3091.7179999999998</v>
      </c>
      <c r="N9" s="339">
        <v>3318.4430000000002</v>
      </c>
      <c r="O9" s="340"/>
      <c r="P9" s="339"/>
      <c r="Q9" s="339"/>
      <c r="S9" s="326">
        <f t="shared" si="0"/>
        <v>2010</v>
      </c>
      <c r="T9">
        <v>4.2973344946964547</v>
      </c>
      <c r="U9">
        <v>6.5287411359317016</v>
      </c>
    </row>
    <row r="10" spans="1:21" x14ac:dyDescent="0.2">
      <c r="A10" s="338" t="s">
        <v>76</v>
      </c>
      <c r="B10" s="338" t="s">
        <v>311</v>
      </c>
      <c r="C10" s="339">
        <v>1017.228027</v>
      </c>
      <c r="D10" s="339">
        <v>999.41499999999996</v>
      </c>
      <c r="E10" s="339">
        <v>1105.674</v>
      </c>
      <c r="F10" s="339">
        <v>1284.3340000000001</v>
      </c>
      <c r="G10" s="339">
        <v>1450.72</v>
      </c>
      <c r="H10" s="339">
        <v>1366.194</v>
      </c>
      <c r="I10" s="339">
        <v>1710.4649999999999</v>
      </c>
      <c r="J10" s="339">
        <v>1464.193</v>
      </c>
      <c r="K10" s="339">
        <v>1542.7280000000001</v>
      </c>
      <c r="L10" s="339">
        <v>1928.982</v>
      </c>
      <c r="M10" s="339">
        <v>1857.7339999999999</v>
      </c>
      <c r="N10" s="339">
        <v>1746.2239999999999</v>
      </c>
      <c r="O10" s="340"/>
      <c r="P10" s="339"/>
      <c r="Q10" s="339"/>
      <c r="S10" s="326">
        <f t="shared" si="0"/>
        <v>2011</v>
      </c>
      <c r="T10">
        <v>5.1547552300548505</v>
      </c>
      <c r="U10">
        <v>6.7700431946149688</v>
      </c>
    </row>
    <row r="11" spans="1:21" x14ac:dyDescent="0.2">
      <c r="A11" s="338" t="s">
        <v>312</v>
      </c>
      <c r="B11" s="338" t="s">
        <v>313</v>
      </c>
      <c r="C11" s="341">
        <v>54.709130000000002</v>
      </c>
      <c r="D11" s="341">
        <v>60.212834999999998</v>
      </c>
      <c r="E11" s="341">
        <v>54.440291000000002</v>
      </c>
      <c r="F11" s="341">
        <v>65.971019999999996</v>
      </c>
      <c r="G11" s="341">
        <v>56.021583</v>
      </c>
      <c r="H11" s="341">
        <v>55.360489999999999</v>
      </c>
      <c r="I11" s="341">
        <v>46.861783000000003</v>
      </c>
      <c r="J11" s="341">
        <v>49.151932000000002</v>
      </c>
      <c r="K11" s="341">
        <v>47.055683999999999</v>
      </c>
      <c r="L11" s="341">
        <v>39.194907000000001</v>
      </c>
      <c r="M11" s="341">
        <v>39.912565999999998</v>
      </c>
      <c r="N11" s="341">
        <v>47.378213000000002</v>
      </c>
      <c r="O11" s="342"/>
      <c r="P11" s="341"/>
      <c r="Q11" s="341"/>
      <c r="S11" s="326">
        <f t="shared" si="0"/>
        <v>2012</v>
      </c>
      <c r="T11">
        <v>5.8291063582076426</v>
      </c>
      <c r="U11">
        <v>9.3012942380910903</v>
      </c>
    </row>
    <row r="12" spans="1:21" x14ac:dyDescent="0.2">
      <c r="A12" s="356" t="s">
        <v>314</v>
      </c>
      <c r="B12" s="356" t="s">
        <v>315</v>
      </c>
      <c r="C12" s="357">
        <v>5.8067000000000001E-2</v>
      </c>
      <c r="D12" s="357">
        <v>5.8067000000000001E-2</v>
      </c>
      <c r="E12" s="357">
        <v>1.0548789999999999</v>
      </c>
      <c r="F12" s="357">
        <v>8.7099999999999997E-2</v>
      </c>
      <c r="G12" s="357">
        <v>8.7099999999999997E-2</v>
      </c>
      <c r="H12" s="341">
        <v>0</v>
      </c>
      <c r="I12" s="341">
        <v>0</v>
      </c>
      <c r="J12" s="341">
        <v>0</v>
      </c>
      <c r="K12" s="341">
        <v>0</v>
      </c>
      <c r="L12" s="341">
        <v>0</v>
      </c>
      <c r="M12" s="341">
        <v>0</v>
      </c>
      <c r="N12" s="341">
        <v>0</v>
      </c>
      <c r="O12" s="342"/>
      <c r="P12" s="341"/>
      <c r="Q12" s="341"/>
      <c r="S12" s="326">
        <f t="shared" si="0"/>
        <v>2013</v>
      </c>
      <c r="T12">
        <v>6.4340805147350713</v>
      </c>
      <c r="U12">
        <v>8.2606645732953776</v>
      </c>
    </row>
    <row r="13" spans="1:21" x14ac:dyDescent="0.2">
      <c r="A13" s="356" t="s">
        <v>316</v>
      </c>
      <c r="B13" s="356" t="s">
        <v>317</v>
      </c>
      <c r="C13" s="357">
        <v>0.219058</v>
      </c>
      <c r="D13" s="357">
        <v>0.16483500000000001</v>
      </c>
      <c r="E13" s="357">
        <v>3.9853749999999999</v>
      </c>
      <c r="F13" s="357">
        <v>0.25914199999999998</v>
      </c>
      <c r="G13" s="357">
        <v>2.5352109999999999</v>
      </c>
      <c r="H13" s="341">
        <v>0</v>
      </c>
      <c r="I13" s="341">
        <v>0</v>
      </c>
      <c r="J13" s="341">
        <v>0</v>
      </c>
      <c r="K13" s="341">
        <v>0</v>
      </c>
      <c r="L13" s="341">
        <v>0</v>
      </c>
      <c r="M13" s="341">
        <v>0</v>
      </c>
      <c r="N13" s="341">
        <v>0</v>
      </c>
      <c r="O13" s="342"/>
      <c r="P13" s="341"/>
      <c r="Q13" s="341"/>
      <c r="S13" s="326">
        <f t="shared" si="0"/>
        <v>2014</v>
      </c>
      <c r="T13">
        <v>6.9293219814410314</v>
      </c>
      <c r="U13">
        <v>7.9190881204684764</v>
      </c>
    </row>
    <row r="14" spans="1:21" x14ac:dyDescent="0.2">
      <c r="A14" s="338" t="s">
        <v>319</v>
      </c>
      <c r="B14" s="338" t="s">
        <v>320</v>
      </c>
      <c r="C14" s="341">
        <v>68.771591999999998</v>
      </c>
      <c r="D14" s="341">
        <v>68.771591999999998</v>
      </c>
      <c r="E14" s="341">
        <v>68.771591999999998</v>
      </c>
      <c r="F14" s="341">
        <v>68.771591999999998</v>
      </c>
      <c r="G14" s="341">
        <v>76.521294999999995</v>
      </c>
      <c r="H14" s="341">
        <v>76.521294999999995</v>
      </c>
      <c r="I14" s="341">
        <v>221.416156</v>
      </c>
      <c r="J14" s="341">
        <v>221.62281200000001</v>
      </c>
      <c r="K14" s="341">
        <v>258.99899299999998</v>
      </c>
      <c r="L14" s="341">
        <v>259.029022</v>
      </c>
      <c r="M14" s="341">
        <v>259.029022</v>
      </c>
      <c r="N14" s="341">
        <v>255.14520300000001</v>
      </c>
      <c r="O14" s="342"/>
      <c r="P14" s="341"/>
      <c r="Q14" s="341"/>
      <c r="S14" s="326">
        <f t="shared" si="0"/>
        <v>2015</v>
      </c>
      <c r="T14">
        <v>5.8300159026177951</v>
      </c>
      <c r="U14">
        <v>9.8897247543550257</v>
      </c>
    </row>
    <row r="15" spans="1:21" x14ac:dyDescent="0.2">
      <c r="A15" s="338" t="s">
        <v>321</v>
      </c>
      <c r="B15" s="338" t="s">
        <v>322</v>
      </c>
      <c r="C15" s="341">
        <v>10.912350999999999</v>
      </c>
      <c r="D15" s="341">
        <v>9.5287959999999998</v>
      </c>
      <c r="E15" s="341" t="s">
        <v>318</v>
      </c>
      <c r="F15" s="341">
        <v>33.718446999999998</v>
      </c>
      <c r="G15" s="341" t="s">
        <v>318</v>
      </c>
      <c r="H15" s="341" t="s">
        <v>318</v>
      </c>
      <c r="I15" s="341">
        <v>12.038088999999999</v>
      </c>
      <c r="J15" s="341" t="s">
        <v>318</v>
      </c>
      <c r="K15" s="341">
        <v>9.8172010000000007</v>
      </c>
      <c r="L15" s="341">
        <v>7.6922470000000001</v>
      </c>
      <c r="M15" s="341">
        <v>11.915407999999999</v>
      </c>
      <c r="N15" s="341">
        <v>8.9279829999999993</v>
      </c>
      <c r="O15" s="342"/>
      <c r="P15" s="341"/>
      <c r="Q15" s="341"/>
      <c r="S15" s="326"/>
    </row>
    <row r="16" spans="1:21" x14ac:dyDescent="0.2">
      <c r="A16" s="338" t="s">
        <v>323</v>
      </c>
      <c r="B16" s="338" t="s">
        <v>324</v>
      </c>
      <c r="C16" s="341">
        <v>1.9839469999999999</v>
      </c>
      <c r="D16" s="341">
        <v>3.8517600000000001</v>
      </c>
      <c r="E16" s="341">
        <v>-0.49356699999999998</v>
      </c>
      <c r="F16" s="341">
        <v>0.68712300000000004</v>
      </c>
      <c r="G16" s="341">
        <v>-13.936018000000001</v>
      </c>
      <c r="H16" s="341">
        <v>-1.9839469999999999</v>
      </c>
      <c r="I16" s="341">
        <v>0.396789</v>
      </c>
      <c r="J16" s="341">
        <v>-2.138792</v>
      </c>
      <c r="K16" s="341">
        <v>0.7</v>
      </c>
      <c r="L16" s="341">
        <v>2.12</v>
      </c>
      <c r="M16" s="341">
        <v>2.75</v>
      </c>
      <c r="N16" s="341">
        <v>2.5</v>
      </c>
      <c r="O16" s="342"/>
      <c r="P16" s="341"/>
      <c r="Q16" s="341"/>
      <c r="S16" s="326"/>
    </row>
    <row r="18" spans="2:16" ht="17" thickBot="1" x14ac:dyDescent="0.25"/>
    <row r="19" spans="2:16" x14ac:dyDescent="0.2">
      <c r="B19" s="350" t="s">
        <v>325</v>
      </c>
      <c r="C19" s="131"/>
      <c r="D19" s="131"/>
      <c r="E19" s="131"/>
      <c r="F19" s="131"/>
      <c r="G19" s="131"/>
      <c r="H19" s="131"/>
      <c r="I19" s="131"/>
      <c r="J19" s="131"/>
      <c r="K19" s="131"/>
      <c r="L19" s="131"/>
      <c r="M19" s="131"/>
      <c r="N19" s="131"/>
      <c r="O19" s="362" t="s">
        <v>126</v>
      </c>
      <c r="P19" s="363" t="s">
        <v>127</v>
      </c>
    </row>
    <row r="20" spans="2:16" x14ac:dyDescent="0.2">
      <c r="B20" s="351" t="s">
        <v>326</v>
      </c>
      <c r="C20" s="282">
        <f>C11*C9*10</f>
        <v>1228761.0494549784</v>
      </c>
      <c r="D20" s="282">
        <f t="shared" ref="D20:N20" si="2">D11*D9*10</f>
        <v>1512488.0087500499</v>
      </c>
      <c r="E20" s="282">
        <f t="shared" si="2"/>
        <v>1321194.0013858802</v>
      </c>
      <c r="F20" s="282">
        <f t="shared" si="2"/>
        <v>2489901.9864071999</v>
      </c>
      <c r="G20" s="282">
        <f t="shared" si="2"/>
        <v>1847989.0003634698</v>
      </c>
      <c r="H20" s="282">
        <f t="shared" si="2"/>
        <v>1694310.0108695999</v>
      </c>
      <c r="I20" s="282">
        <f t="shared" si="2"/>
        <v>1508432.9957513399</v>
      </c>
      <c r="J20" s="282">
        <f t="shared" si="2"/>
        <v>1415352.0003094</v>
      </c>
      <c r="K20" s="282">
        <f t="shared" si="2"/>
        <v>1371140.98881396</v>
      </c>
      <c r="L20" s="282">
        <f t="shared" si="2"/>
        <v>1243420.0135661401</v>
      </c>
      <c r="M20" s="282">
        <f t="shared" si="2"/>
        <v>1233983.9872838799</v>
      </c>
      <c r="N20" s="282">
        <f t="shared" si="2"/>
        <v>1572218.9928235903</v>
      </c>
      <c r="O20" s="364"/>
      <c r="P20" s="365"/>
    </row>
    <row r="21" spans="2:16" x14ac:dyDescent="0.2">
      <c r="B21" s="351" t="s">
        <v>82</v>
      </c>
      <c r="C21" s="346">
        <f>C8*1000</f>
        <v>113788.00200000001</v>
      </c>
      <c r="D21" s="346">
        <f t="shared" ref="D21:N21" si="3">D8*1000</f>
        <v>134944</v>
      </c>
      <c r="E21" s="346">
        <f t="shared" si="3"/>
        <v>135133</v>
      </c>
      <c r="F21" s="346">
        <f t="shared" si="3"/>
        <v>204903</v>
      </c>
      <c r="G21" s="346">
        <f t="shared" si="3"/>
        <v>240305</v>
      </c>
      <c r="H21" s="346">
        <f t="shared" si="3"/>
        <v>236005</v>
      </c>
      <c r="I21" s="346">
        <f t="shared" si="3"/>
        <v>231045</v>
      </c>
      <c r="J21" s="346">
        <f t="shared" si="3"/>
        <v>209061</v>
      </c>
      <c r="K21" s="346">
        <f t="shared" si="3"/>
        <v>147414</v>
      </c>
      <c r="L21" s="346">
        <f t="shared" si="3"/>
        <v>150523</v>
      </c>
      <c r="M21" s="346">
        <f t="shared" si="3"/>
        <v>155824</v>
      </c>
      <c r="N21" s="346">
        <f t="shared" si="3"/>
        <v>158975</v>
      </c>
      <c r="O21" s="364"/>
      <c r="P21" s="365"/>
    </row>
    <row r="22" spans="2:16" ht="17" thickBot="1" x14ac:dyDescent="0.25">
      <c r="B22" s="353" t="s">
        <v>83</v>
      </c>
      <c r="C22" s="354"/>
      <c r="D22" s="355">
        <f>D20-C20+D21</f>
        <v>418670.95929507143</v>
      </c>
      <c r="E22" s="355">
        <f t="shared" ref="E22:N22" si="4">E20-D20+E21</f>
        <v>-56161.007364169694</v>
      </c>
      <c r="F22" s="355">
        <f t="shared" si="4"/>
        <v>1373610.9850213197</v>
      </c>
      <c r="G22" s="355">
        <f t="shared" si="4"/>
        <v>-401607.98604373005</v>
      </c>
      <c r="H22" s="355">
        <f t="shared" si="4"/>
        <v>82326.010506130056</v>
      </c>
      <c r="I22" s="355">
        <f t="shared" si="4"/>
        <v>45167.984881740063</v>
      </c>
      <c r="J22" s="355">
        <f t="shared" si="4"/>
        <v>115980.00455806009</v>
      </c>
      <c r="K22" s="355">
        <f t="shared" si="4"/>
        <v>103202.98850455997</v>
      </c>
      <c r="L22" s="355">
        <f t="shared" si="4"/>
        <v>22802.024752180092</v>
      </c>
      <c r="M22" s="355">
        <f t="shared" si="4"/>
        <v>146387.97371773981</v>
      </c>
      <c r="N22" s="355">
        <f t="shared" si="4"/>
        <v>497210.0055397104</v>
      </c>
      <c r="O22" s="366">
        <f>AVERAGE(D22:N22)</f>
        <v>213417.2675789647</v>
      </c>
      <c r="P22" s="367">
        <f>STDEV(D22:N22)</f>
        <v>450289.50802449801</v>
      </c>
    </row>
    <row r="23" spans="2:16" ht="17" thickBot="1" x14ac:dyDescent="0.25">
      <c r="B23" s="352" t="s">
        <v>327</v>
      </c>
      <c r="C23" s="347"/>
      <c r="D23" s="130">
        <f>D22/(D6*1000)</f>
        <v>7.38882174435712E-2</v>
      </c>
      <c r="E23" s="130">
        <f t="shared" ref="E23:N23" si="5">E22/(E6*1000)</f>
        <v>-1.0726828406135669E-2</v>
      </c>
      <c r="F23" s="130">
        <f t="shared" si="5"/>
        <v>0.18318203222427293</v>
      </c>
      <c r="G23" s="130">
        <f t="shared" si="5"/>
        <v>-4.7143965492116989E-2</v>
      </c>
      <c r="H23" s="130">
        <f t="shared" si="5"/>
        <v>1.1614753342931178E-2</v>
      </c>
      <c r="I23" s="130">
        <f t="shared" si="5"/>
        <v>6.5635600061758727E-3</v>
      </c>
      <c r="J23" s="130">
        <f t="shared" si="5"/>
        <v>1.5390744766849745E-2</v>
      </c>
      <c r="K23" s="130">
        <f t="shared" si="5"/>
        <v>1.2707564858365234E-2</v>
      </c>
      <c r="L23" s="130">
        <f t="shared" si="5"/>
        <v>2.7109289661982039E-3</v>
      </c>
      <c r="M23" s="130">
        <f t="shared" si="5"/>
        <v>1.7054846638554902E-2</v>
      </c>
      <c r="N23" s="130">
        <f t="shared" si="5"/>
        <v>6.0782846469887228E-2</v>
      </c>
      <c r="O23" s="368">
        <f>AVERAGE(D23:N23)</f>
        <v>2.9638609165323074E-2</v>
      </c>
      <c r="P23" s="369">
        <f>STDEV(D23:N23)</f>
        <v>6.0215393920461144E-2</v>
      </c>
    </row>
    <row r="24" spans="2:16" x14ac:dyDescent="0.2">
      <c r="B24" s="160"/>
      <c r="C24" s="131"/>
      <c r="D24" s="131"/>
      <c r="E24" s="131"/>
      <c r="F24" s="131"/>
      <c r="G24" s="131"/>
      <c r="H24" s="131"/>
      <c r="I24" s="131"/>
      <c r="J24" s="131"/>
      <c r="K24" s="131"/>
      <c r="L24" s="131"/>
      <c r="M24" s="131"/>
      <c r="N24" s="131"/>
      <c r="O24" s="362"/>
      <c r="P24" s="363"/>
    </row>
    <row r="25" spans="2:16" x14ac:dyDescent="0.2">
      <c r="B25" s="360" t="s">
        <v>121</v>
      </c>
      <c r="C25" s="68"/>
      <c r="D25" s="289">
        <f>D6/AVERAGE(C20,D20)*1000</f>
        <v>4.1340825876728475</v>
      </c>
      <c r="E25" s="289">
        <f t="shared" ref="E25:N25" si="6">E6/AVERAGE(D20,E20)*1000</f>
        <v>3.6952381962920762</v>
      </c>
      <c r="F25" s="289">
        <f t="shared" si="6"/>
        <v>3.9351472773281042</v>
      </c>
      <c r="G25" s="289">
        <f t="shared" si="6"/>
        <v>3.9276030799205319</v>
      </c>
      <c r="H25" s="289">
        <f t="shared" si="6"/>
        <v>4.001951827060843</v>
      </c>
      <c r="I25" s="289">
        <f t="shared" si="6"/>
        <v>4.2973344946964547</v>
      </c>
      <c r="J25" s="289">
        <f t="shared" si="6"/>
        <v>5.1547552300548505</v>
      </c>
      <c r="K25" s="289">
        <f t="shared" si="6"/>
        <v>5.8291063582076426</v>
      </c>
      <c r="L25" s="289">
        <f t="shared" si="6"/>
        <v>6.4340805147350713</v>
      </c>
      <c r="M25" s="289">
        <f t="shared" si="6"/>
        <v>6.9293219814410314</v>
      </c>
      <c r="N25" s="289">
        <f t="shared" si="6"/>
        <v>5.8300159026177951</v>
      </c>
      <c r="O25" s="366">
        <f>AVERAGE(D25:N25)</f>
        <v>4.9244215863661145</v>
      </c>
      <c r="P25" s="367">
        <f>STDEV(D25:N25)</f>
        <v>1.1550901208821605</v>
      </c>
    </row>
    <row r="26" spans="2:16" ht="17" thickBot="1" x14ac:dyDescent="0.25">
      <c r="B26" s="361"/>
      <c r="C26" s="347"/>
      <c r="D26" s="347"/>
      <c r="E26" s="347"/>
      <c r="F26" s="347"/>
      <c r="G26" s="347"/>
      <c r="H26" s="347"/>
      <c r="I26" s="347"/>
      <c r="J26" s="347"/>
      <c r="K26" s="347"/>
      <c r="L26" s="347"/>
      <c r="M26" s="347"/>
      <c r="N26" s="347"/>
      <c r="O26" s="370"/>
      <c r="P26" s="371"/>
    </row>
    <row r="27" spans="2:16" x14ac:dyDescent="0.2">
      <c r="B27" s="160"/>
      <c r="C27" s="131"/>
      <c r="D27" s="131"/>
      <c r="E27" s="131"/>
      <c r="F27" s="131"/>
      <c r="G27" s="131"/>
      <c r="H27" s="131"/>
      <c r="I27" s="131"/>
      <c r="J27" s="131"/>
      <c r="K27" s="131"/>
      <c r="L27" s="131"/>
      <c r="M27" s="131"/>
      <c r="N27" s="345"/>
      <c r="O27" s="364"/>
      <c r="P27" s="365"/>
    </row>
    <row r="28" spans="2:16" ht="17" thickBot="1" x14ac:dyDescent="0.25">
      <c r="B28" s="372" t="s">
        <v>122</v>
      </c>
      <c r="C28" s="347"/>
      <c r="D28" s="348">
        <f>D20/D21</f>
        <v>11.20826423368249</v>
      </c>
      <c r="E28" s="348">
        <f t="shared" ref="E28:N28" si="7">E20/E21</f>
        <v>9.7769900866988824</v>
      </c>
      <c r="F28" s="348">
        <f t="shared" si="7"/>
        <v>12.151613136006793</v>
      </c>
      <c r="G28" s="348">
        <f t="shared" si="7"/>
        <v>7.6901812295352565</v>
      </c>
      <c r="H28" s="348">
        <f t="shared" si="7"/>
        <v>7.1791276069134122</v>
      </c>
      <c r="I28" s="348">
        <f t="shared" si="7"/>
        <v>6.5287411359317016</v>
      </c>
      <c r="J28" s="348">
        <f t="shared" si="7"/>
        <v>6.7700431946149688</v>
      </c>
      <c r="K28" s="348">
        <f t="shared" si="7"/>
        <v>9.3012942380910903</v>
      </c>
      <c r="L28" s="348">
        <f t="shared" si="7"/>
        <v>8.2606645732953776</v>
      </c>
      <c r="M28" s="348">
        <f t="shared" si="7"/>
        <v>7.9190881204684764</v>
      </c>
      <c r="N28" s="349">
        <f t="shared" si="7"/>
        <v>9.8897247543550257</v>
      </c>
      <c r="O28" s="368">
        <f>AVERAGE(D28:N28)</f>
        <v>8.7887029372357706</v>
      </c>
      <c r="P28" s="369">
        <f>STDEV(D28:N28)</f>
        <v>1.8338512446481907</v>
      </c>
    </row>
    <row r="30" spans="2:16" x14ac:dyDescent="0.2">
      <c r="N30" s="123">
        <f>N25/D25-1</f>
        <v>0.4102320838973903</v>
      </c>
    </row>
    <row r="31" spans="2:16" x14ac:dyDescent="0.2">
      <c r="N31" s="123" t="e">
        <f>N26/D26-1</f>
        <v>#DIV/0!</v>
      </c>
    </row>
    <row r="32" spans="2:16" x14ac:dyDescent="0.2">
      <c r="N32" s="123" t="e">
        <f>N27/D27-1</f>
        <v>#DIV/0!</v>
      </c>
    </row>
    <row r="33" spans="14:14" x14ac:dyDescent="0.2">
      <c r="N33" s="123">
        <f>N28/D28-1</f>
        <v>-0.11763993530461736</v>
      </c>
    </row>
  </sheetData>
  <pageMargins left="0.75" right="0.75" top="1" bottom="1" header="0.5" footer="0.5"/>
  <pageSetup orientation="portrait" horizontalDpi="4294967292" verticalDpi="429496729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6" x14ac:dyDescent="0.2"/>
  <sheetData/>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
  <sheetViews>
    <sheetView topLeftCell="E24" workbookViewId="0">
      <selection activeCell="I34" sqref="I34"/>
    </sheetView>
  </sheetViews>
  <sheetFormatPr baseColWidth="10" defaultColWidth="11" defaultRowHeight="16" x14ac:dyDescent="0.2"/>
  <sheetData>
    <row r="32" spans="1:1" x14ac:dyDescent="0.2">
      <c r="A32" t="s">
        <v>218</v>
      </c>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9"/>
  <sheetViews>
    <sheetView topLeftCell="A5" zoomScale="49" zoomScaleNormal="49" zoomScalePageLayoutView="49" workbookViewId="0">
      <selection activeCell="D38" sqref="D38"/>
    </sheetView>
  </sheetViews>
  <sheetFormatPr baseColWidth="10" defaultColWidth="11" defaultRowHeight="16" x14ac:dyDescent="0.2"/>
  <cols>
    <col min="1" max="1" width="38" customWidth="1"/>
    <col min="2" max="2" width="17.5" customWidth="1"/>
    <col min="3" max="3" width="17.1640625" customWidth="1"/>
    <col min="4" max="4" width="16.6640625" customWidth="1"/>
    <col min="5" max="5" width="13.5" customWidth="1"/>
    <col min="6" max="6" width="37" customWidth="1"/>
    <col min="7" max="7" width="61.33203125" customWidth="1"/>
    <col min="8" max="8" width="18.83203125" customWidth="1"/>
  </cols>
  <sheetData>
    <row r="1" spans="1:7" x14ac:dyDescent="0.2">
      <c r="A1" s="1" t="s">
        <v>20</v>
      </c>
    </row>
    <row r="2" spans="1:7" x14ac:dyDescent="0.2">
      <c r="A2" s="2" t="s">
        <v>19</v>
      </c>
    </row>
    <row r="3" spans="1:7" x14ac:dyDescent="0.2">
      <c r="A3" s="2" t="s">
        <v>150</v>
      </c>
    </row>
    <row r="4" spans="1:7" ht="17" thickBot="1" x14ac:dyDescent="0.25">
      <c r="A4" s="3" t="s">
        <v>1</v>
      </c>
    </row>
    <row r="5" spans="1:7" ht="17" thickBot="1" x14ac:dyDescent="0.25"/>
    <row r="6" spans="1:7" ht="15" customHeight="1" x14ac:dyDescent="0.2">
      <c r="A6" s="421" t="s">
        <v>58</v>
      </c>
      <c r="B6" s="423" t="s">
        <v>59</v>
      </c>
      <c r="C6" s="423" t="s">
        <v>60</v>
      </c>
      <c r="D6" s="423" t="s">
        <v>63</v>
      </c>
      <c r="E6" s="423" t="s">
        <v>64</v>
      </c>
      <c r="F6" s="419" t="s">
        <v>66</v>
      </c>
    </row>
    <row r="7" spans="1:7" ht="15" customHeight="1" thickBot="1" x14ac:dyDescent="0.25">
      <c r="A7" s="422" t="s">
        <v>58</v>
      </c>
      <c r="B7" s="424"/>
      <c r="C7" s="424"/>
      <c r="D7" s="424"/>
      <c r="E7" s="424"/>
      <c r="F7" s="420" t="s">
        <v>66</v>
      </c>
      <c r="G7" s="24" t="s">
        <v>70</v>
      </c>
    </row>
    <row r="8" spans="1:7" x14ac:dyDescent="0.2">
      <c r="A8" s="13" t="s">
        <v>57</v>
      </c>
      <c r="B8" s="15"/>
      <c r="C8" s="15"/>
      <c r="D8" s="15"/>
      <c r="E8" s="15"/>
      <c r="F8" s="15"/>
    </row>
    <row r="9" spans="1:7" x14ac:dyDescent="0.2">
      <c r="A9" s="25" t="s">
        <v>23</v>
      </c>
      <c r="B9" s="16">
        <f>41609+7680</f>
        <v>49289</v>
      </c>
      <c r="C9" s="56">
        <v>68180</v>
      </c>
      <c r="D9" s="56">
        <v>508206</v>
      </c>
      <c r="E9" s="16">
        <v>576143</v>
      </c>
      <c r="F9" s="16">
        <v>439638</v>
      </c>
      <c r="G9" t="s">
        <v>206</v>
      </c>
    </row>
    <row r="10" spans="1:7" x14ac:dyDescent="0.2">
      <c r="A10" s="25" t="s">
        <v>24</v>
      </c>
      <c r="B10" s="17">
        <v>157</v>
      </c>
      <c r="C10" s="15"/>
      <c r="D10" s="17">
        <v>96902</v>
      </c>
      <c r="E10" s="15">
        <v>0</v>
      </c>
      <c r="F10" s="15"/>
      <c r="G10" t="s">
        <v>207</v>
      </c>
    </row>
    <row r="11" spans="1:7" ht="32" x14ac:dyDescent="0.2">
      <c r="A11" s="25" t="s">
        <v>25</v>
      </c>
      <c r="B11" s="17">
        <v>349222</v>
      </c>
      <c r="C11" s="17">
        <v>384930</v>
      </c>
      <c r="D11" s="17">
        <v>376678</v>
      </c>
      <c r="E11" s="17">
        <v>378890</v>
      </c>
      <c r="F11" s="17">
        <v>348994</v>
      </c>
      <c r="G11" t="s">
        <v>328</v>
      </c>
    </row>
    <row r="12" spans="1:7" x14ac:dyDescent="0.2">
      <c r="A12" s="25" t="s">
        <v>26</v>
      </c>
      <c r="B12" s="17">
        <v>21198</v>
      </c>
      <c r="C12" s="17">
        <v>1514</v>
      </c>
      <c r="D12" s="17">
        <v>2388</v>
      </c>
      <c r="E12" s="17">
        <v>5250</v>
      </c>
      <c r="F12" s="17">
        <v>2668</v>
      </c>
    </row>
    <row r="13" spans="1:7" x14ac:dyDescent="0.2">
      <c r="A13" s="25" t="s">
        <v>27</v>
      </c>
      <c r="B13" s="17">
        <v>879094</v>
      </c>
      <c r="C13" s="309">
        <v>950296</v>
      </c>
      <c r="D13" s="309">
        <v>808832</v>
      </c>
      <c r="E13" s="17">
        <v>790305</v>
      </c>
      <c r="F13" s="17">
        <v>801357</v>
      </c>
    </row>
    <row r="14" spans="1:7" x14ac:dyDescent="0.2">
      <c r="A14" s="25" t="s">
        <v>28</v>
      </c>
      <c r="B14" s="15">
        <v>59067</v>
      </c>
      <c r="C14" s="17">
        <v>54719</v>
      </c>
      <c r="D14" s="17">
        <v>64868</v>
      </c>
      <c r="E14" s="17">
        <v>10288</v>
      </c>
      <c r="F14" s="17">
        <v>71410</v>
      </c>
    </row>
    <row r="15" spans="1:7" x14ac:dyDescent="0.2">
      <c r="A15" s="25" t="s">
        <v>29</v>
      </c>
      <c r="C15" s="15"/>
      <c r="D15" s="17">
        <v>2227</v>
      </c>
      <c r="E15" s="17">
        <v>27345</v>
      </c>
      <c r="F15" s="17"/>
    </row>
    <row r="16" spans="1:7" x14ac:dyDescent="0.2">
      <c r="A16" s="25" t="s">
        <v>30</v>
      </c>
      <c r="B16" s="17">
        <v>52350</v>
      </c>
      <c r="C16" s="17">
        <v>56047</v>
      </c>
      <c r="D16" s="17">
        <v>61848</v>
      </c>
      <c r="E16" s="17">
        <v>95439</v>
      </c>
      <c r="F16" s="17">
        <v>75602</v>
      </c>
    </row>
    <row r="17" spans="1:7" x14ac:dyDescent="0.2">
      <c r="A17" s="27" t="s">
        <v>31</v>
      </c>
      <c r="B17" s="28">
        <v>53816</v>
      </c>
      <c r="C17" s="28">
        <v>27042</v>
      </c>
      <c r="D17" s="28">
        <v>7033</v>
      </c>
      <c r="E17" s="28">
        <v>1419</v>
      </c>
      <c r="F17" s="28">
        <v>6555</v>
      </c>
    </row>
    <row r="18" spans="1:7" x14ac:dyDescent="0.2">
      <c r="A18" s="25" t="s">
        <v>32</v>
      </c>
      <c r="B18" s="17">
        <v>1464193</v>
      </c>
      <c r="C18" s="17">
        <v>1542728</v>
      </c>
      <c r="D18" s="17">
        <v>1928982</v>
      </c>
      <c r="E18" s="17">
        <v>1885079</v>
      </c>
      <c r="F18" s="17">
        <v>1746224</v>
      </c>
      <c r="G18" s="57"/>
    </row>
    <row r="19" spans="1:7" x14ac:dyDescent="0.2">
      <c r="A19" s="58" t="s">
        <v>84</v>
      </c>
      <c r="B19" s="59" t="b">
        <f>EXACT(B18,SUM(B9:B17))</f>
        <v>1</v>
      </c>
      <c r="C19" s="59" t="b">
        <f t="shared" ref="C19:F19" si="0">EXACT(C18,SUM(C9:C17))</f>
        <v>1</v>
      </c>
      <c r="D19" s="59" t="b">
        <f t="shared" si="0"/>
        <v>1</v>
      </c>
      <c r="E19" s="59" t="b">
        <f t="shared" si="0"/>
        <v>1</v>
      </c>
      <c r="F19" s="59" t="b">
        <f t="shared" si="0"/>
        <v>1</v>
      </c>
    </row>
    <row r="20" spans="1:7" x14ac:dyDescent="0.2">
      <c r="A20" s="25" t="s">
        <v>33</v>
      </c>
      <c r="B20" s="17">
        <v>71099</v>
      </c>
      <c r="C20" s="17">
        <v>97431</v>
      </c>
      <c r="D20" s="17">
        <v>18921</v>
      </c>
      <c r="E20" s="15">
        <v>0</v>
      </c>
      <c r="F20" s="15"/>
      <c r="G20" t="s">
        <v>129</v>
      </c>
    </row>
    <row r="21" spans="1:7" x14ac:dyDescent="0.2">
      <c r="A21" s="25" t="s">
        <v>24</v>
      </c>
      <c r="B21" s="17">
        <v>497</v>
      </c>
      <c r="C21" s="17"/>
      <c r="D21" s="17"/>
      <c r="E21" s="15"/>
      <c r="F21" s="15"/>
    </row>
    <row r="22" spans="1:7" x14ac:dyDescent="0.2">
      <c r="A22" s="25" t="s">
        <v>34</v>
      </c>
      <c r="B22" s="17">
        <v>57921</v>
      </c>
      <c r="C22" s="17">
        <v>45523</v>
      </c>
      <c r="D22" s="17">
        <v>40163</v>
      </c>
      <c r="E22" s="17">
        <v>24406</v>
      </c>
      <c r="F22" s="17">
        <v>15672</v>
      </c>
    </row>
    <row r="23" spans="1:7" x14ac:dyDescent="0.2">
      <c r="A23" s="25" t="s">
        <v>35</v>
      </c>
      <c r="B23" s="17">
        <v>44083</v>
      </c>
      <c r="C23" s="17">
        <v>38266</v>
      </c>
      <c r="D23" s="17">
        <v>32525</v>
      </c>
      <c r="E23" s="17">
        <v>26783</v>
      </c>
      <c r="F23" s="17">
        <v>47453</v>
      </c>
    </row>
    <row r="24" spans="1:7" x14ac:dyDescent="0.2">
      <c r="A24" s="25" t="s">
        <v>67</v>
      </c>
      <c r="B24" s="17"/>
      <c r="C24" s="17"/>
      <c r="D24" s="17"/>
      <c r="E24" s="17"/>
      <c r="F24" s="17">
        <v>156565</v>
      </c>
    </row>
    <row r="25" spans="1:7" x14ac:dyDescent="0.2">
      <c r="A25" s="27" t="s">
        <v>36</v>
      </c>
      <c r="B25" s="28">
        <v>1241752</v>
      </c>
      <c r="C25" s="28">
        <v>1189921</v>
      </c>
      <c r="D25" s="28">
        <v>1151811</v>
      </c>
      <c r="E25" s="28">
        <v>1182795</v>
      </c>
      <c r="F25" s="28">
        <v>1352529</v>
      </c>
    </row>
    <row r="26" spans="1:7" x14ac:dyDescent="0.2">
      <c r="A26" s="26" t="s">
        <v>37</v>
      </c>
      <c r="B26" s="17">
        <v>2879545</v>
      </c>
      <c r="C26" s="17">
        <v>2913869</v>
      </c>
      <c r="D26" s="17">
        <v>3172402</v>
      </c>
      <c r="E26" s="17">
        <v>3119063</v>
      </c>
      <c r="F26" s="17">
        <v>3318443</v>
      </c>
    </row>
    <row r="27" spans="1:7" x14ac:dyDescent="0.2">
      <c r="A27" s="58" t="s">
        <v>84</v>
      </c>
      <c r="B27" s="59" t="b">
        <f>EXACT(B26,SUM(B20:B25)+B18)</f>
        <v>1</v>
      </c>
      <c r="C27" s="59" t="b">
        <f t="shared" ref="C27:F27" si="1">EXACT(C26,SUM(C20:C25)+C18)</f>
        <v>1</v>
      </c>
      <c r="D27" s="59" t="b">
        <f t="shared" si="1"/>
        <v>1</v>
      </c>
      <c r="E27" s="59" t="b">
        <f t="shared" si="1"/>
        <v>1</v>
      </c>
      <c r="F27" s="59" t="b">
        <f t="shared" si="1"/>
        <v>1</v>
      </c>
    </row>
    <row r="28" spans="1:7" s="30" customFormat="1" x14ac:dyDescent="0.2">
      <c r="A28" s="31" t="s">
        <v>72</v>
      </c>
      <c r="B28" s="29"/>
      <c r="C28" s="29"/>
      <c r="D28" s="29"/>
      <c r="E28" s="29"/>
      <c r="F28" s="29"/>
    </row>
    <row r="29" spans="1:7" x14ac:dyDescent="0.2">
      <c r="A29" s="25" t="s">
        <v>69</v>
      </c>
      <c r="B29" s="17"/>
      <c r="C29" s="17"/>
      <c r="D29" s="17"/>
      <c r="E29" s="17"/>
      <c r="F29" s="17">
        <v>28726</v>
      </c>
    </row>
    <row r="30" spans="1:7" x14ac:dyDescent="0.2">
      <c r="A30" s="25" t="s">
        <v>38</v>
      </c>
      <c r="B30" s="17">
        <v>15611</v>
      </c>
      <c r="C30" s="17">
        <v>15886</v>
      </c>
      <c r="D30" s="309">
        <v>410234</v>
      </c>
      <c r="E30" s="15">
        <v>262</v>
      </c>
      <c r="F30" s="15">
        <v>86</v>
      </c>
    </row>
    <row r="31" spans="1:7" x14ac:dyDescent="0.2">
      <c r="A31" s="25" t="s">
        <v>39</v>
      </c>
      <c r="B31" s="17">
        <v>328864</v>
      </c>
      <c r="C31" s="17">
        <v>312365</v>
      </c>
      <c r="D31" s="17">
        <v>370360</v>
      </c>
      <c r="E31" s="17">
        <v>399486</v>
      </c>
      <c r="F31" s="17">
        <v>482954</v>
      </c>
    </row>
    <row r="32" spans="1:7" x14ac:dyDescent="0.2">
      <c r="A32" s="25" t="s">
        <v>40</v>
      </c>
      <c r="B32" s="17">
        <v>11653</v>
      </c>
      <c r="C32" s="17">
        <v>13436</v>
      </c>
      <c r="D32" s="17">
        <v>3934</v>
      </c>
      <c r="E32" s="17">
        <v>4862</v>
      </c>
      <c r="F32" s="17">
        <v>7000</v>
      </c>
    </row>
    <row r="33" spans="1:7" x14ac:dyDescent="0.2">
      <c r="A33" s="25" t="s">
        <v>41</v>
      </c>
      <c r="B33" s="15">
        <v>281797</v>
      </c>
      <c r="C33" s="17">
        <v>283540</v>
      </c>
      <c r="D33" s="17">
        <v>283355</v>
      </c>
      <c r="E33" s="17">
        <v>311879</v>
      </c>
      <c r="F33" s="17">
        <v>314966</v>
      </c>
    </row>
    <row r="34" spans="1:7" x14ac:dyDescent="0.2">
      <c r="A34" s="25" t="s">
        <v>42</v>
      </c>
      <c r="B34" s="17">
        <v>0</v>
      </c>
      <c r="C34" s="15">
        <v>468</v>
      </c>
      <c r="D34" s="15" t="s">
        <v>62</v>
      </c>
      <c r="E34" s="17">
        <v>3068</v>
      </c>
      <c r="F34" s="17">
        <v>13228</v>
      </c>
    </row>
    <row r="35" spans="1:7" x14ac:dyDescent="0.2">
      <c r="A35" s="25" t="s">
        <v>43</v>
      </c>
      <c r="B35" s="17">
        <v>79248</v>
      </c>
      <c r="C35" s="17">
        <v>104482</v>
      </c>
      <c r="D35" s="17">
        <v>15515</v>
      </c>
      <c r="E35" s="17">
        <v>25301</v>
      </c>
      <c r="F35" s="17"/>
    </row>
    <row r="36" spans="1:7" x14ac:dyDescent="0.2">
      <c r="A36" s="34" t="s">
        <v>44</v>
      </c>
      <c r="B36" s="35">
        <v>717173</v>
      </c>
      <c r="C36" s="36">
        <v>730177</v>
      </c>
      <c r="D36" s="36">
        <v>1083398</v>
      </c>
      <c r="E36" s="36">
        <v>744858</v>
      </c>
      <c r="F36" s="36">
        <v>846960</v>
      </c>
    </row>
    <row r="37" spans="1:7" x14ac:dyDescent="0.2">
      <c r="A37" s="58" t="s">
        <v>84</v>
      </c>
      <c r="B37" s="59" t="b">
        <f>EXACT(B36,SUM(B30:B35)+B28)</f>
        <v>1</v>
      </c>
      <c r="C37" s="59" t="b">
        <f t="shared" ref="C37" si="2">EXACT(C36,SUM(C30:C35)+C28)</f>
        <v>1</v>
      </c>
      <c r="D37" s="59" t="b">
        <f t="shared" ref="D37" si="3">EXACT(D36,SUM(D30:D35)+D28)</f>
        <v>1</v>
      </c>
      <c r="E37" s="59" t="b">
        <f t="shared" ref="E37" si="4">EXACT(E36,SUM(E30:E35)+E28)</f>
        <v>1</v>
      </c>
      <c r="F37" s="59" t="b">
        <f>EXACT(F36,SUM(F29:F35)+F28)</f>
        <v>1</v>
      </c>
    </row>
    <row r="38" spans="1:7" x14ac:dyDescent="0.2">
      <c r="A38" s="25" t="s">
        <v>45</v>
      </c>
      <c r="B38" s="17">
        <v>1408001</v>
      </c>
      <c r="C38" s="17">
        <v>1148870</v>
      </c>
      <c r="D38" s="309">
        <v>501999</v>
      </c>
      <c r="E38" s="17">
        <v>3980</v>
      </c>
      <c r="F38" s="309">
        <v>985509</v>
      </c>
      <c r="G38" s="306" t="s">
        <v>201</v>
      </c>
    </row>
    <row r="39" spans="1:7" x14ac:dyDescent="0.2">
      <c r="A39" s="25" t="s">
        <v>46</v>
      </c>
      <c r="B39" s="17">
        <v>50000</v>
      </c>
      <c r="C39" s="17"/>
      <c r="D39" s="17"/>
      <c r="E39" s="17"/>
      <c r="F39" s="17"/>
      <c r="G39" t="s">
        <v>205</v>
      </c>
    </row>
    <row r="40" spans="1:7" x14ac:dyDescent="0.2">
      <c r="A40" s="25" t="s">
        <v>47</v>
      </c>
      <c r="B40" s="17"/>
      <c r="C40" s="15" t="s">
        <v>62</v>
      </c>
      <c r="D40" s="17">
        <v>13944</v>
      </c>
      <c r="E40" s="17">
        <v>76216</v>
      </c>
      <c r="F40" s="17">
        <v>131882</v>
      </c>
    </row>
    <row r="41" spans="1:7" x14ac:dyDescent="0.2">
      <c r="A41" s="27" t="s">
        <v>48</v>
      </c>
      <c r="B41" s="33">
        <v>145941</v>
      </c>
      <c r="C41" s="28">
        <v>125825</v>
      </c>
      <c r="D41" s="28">
        <v>80459</v>
      </c>
      <c r="E41" s="28">
        <v>97208</v>
      </c>
      <c r="F41" s="28">
        <v>92282</v>
      </c>
    </row>
    <row r="42" spans="1:7" x14ac:dyDescent="0.2">
      <c r="A42" s="26" t="s">
        <v>49</v>
      </c>
      <c r="B42" s="15">
        <v>2321115</v>
      </c>
      <c r="C42" s="17">
        <v>2004872</v>
      </c>
      <c r="D42" s="17">
        <v>1679800</v>
      </c>
      <c r="E42" s="17">
        <v>922262</v>
      </c>
      <c r="F42" s="17">
        <v>2056633</v>
      </c>
    </row>
    <row r="43" spans="1:7" x14ac:dyDescent="0.2">
      <c r="A43" s="58" t="s">
        <v>84</v>
      </c>
      <c r="B43" s="59" t="b">
        <f>EXACT(B42,SUM(B36:B41))</f>
        <v>1</v>
      </c>
      <c r="C43" s="59" t="b">
        <f t="shared" ref="C43:F43" si="5">EXACT(C42,SUM(C36:C41))</f>
        <v>1</v>
      </c>
      <c r="D43" s="59" t="b">
        <f t="shared" si="5"/>
        <v>1</v>
      </c>
      <c r="E43" s="59" t="b">
        <f t="shared" si="5"/>
        <v>1</v>
      </c>
      <c r="F43" s="59" t="b">
        <f t="shared" si="5"/>
        <v>1</v>
      </c>
    </row>
    <row r="44" spans="1:7" x14ac:dyDescent="0.2">
      <c r="A44" s="32" t="s">
        <v>73</v>
      </c>
      <c r="B44" s="17"/>
      <c r="C44" s="15"/>
      <c r="D44" s="15"/>
      <c r="E44" s="15"/>
      <c r="F44" s="15"/>
    </row>
    <row r="45" spans="1:7" ht="32" x14ac:dyDescent="0.2">
      <c r="A45" s="25" t="s">
        <v>50</v>
      </c>
      <c r="B45" s="17">
        <v>0</v>
      </c>
      <c r="C45" s="15">
        <v>0</v>
      </c>
      <c r="D45" s="15">
        <v>0</v>
      </c>
      <c r="E45" s="15">
        <v>0</v>
      </c>
      <c r="F45" s="17">
        <v>0</v>
      </c>
    </row>
    <row r="46" spans="1:7" x14ac:dyDescent="0.2">
      <c r="A46" s="25" t="s">
        <v>74</v>
      </c>
      <c r="B46" s="18">
        <v>2143</v>
      </c>
      <c r="C46" s="17">
        <v>2590</v>
      </c>
      <c r="D46" s="17">
        <v>2590</v>
      </c>
      <c r="E46" s="17">
        <v>2590</v>
      </c>
      <c r="F46" s="15">
        <v>2597</v>
      </c>
    </row>
    <row r="47" spans="1:7" ht="30" x14ac:dyDescent="0.2">
      <c r="A47" s="37" t="s">
        <v>68</v>
      </c>
      <c r="B47" s="18">
        <v>0</v>
      </c>
      <c r="C47" s="17">
        <v>0</v>
      </c>
      <c r="D47" s="17">
        <v>0</v>
      </c>
      <c r="E47" s="17">
        <v>0</v>
      </c>
      <c r="F47" s="17">
        <v>-99233</v>
      </c>
    </row>
    <row r="48" spans="1:7" x14ac:dyDescent="0.2">
      <c r="A48" s="25" t="s">
        <v>51</v>
      </c>
      <c r="B48" s="18">
        <v>1443484</v>
      </c>
      <c r="C48" s="17">
        <v>1642003</v>
      </c>
      <c r="D48" s="17">
        <v>1653119</v>
      </c>
      <c r="E48" s="17">
        <v>1662354</v>
      </c>
      <c r="F48" s="17">
        <v>1675674</v>
      </c>
    </row>
    <row r="49" spans="1:7" x14ac:dyDescent="0.2">
      <c r="A49" s="25" t="s">
        <v>65</v>
      </c>
      <c r="B49" s="18">
        <v>-843945</v>
      </c>
      <c r="C49" s="17">
        <v>-669711</v>
      </c>
      <c r="D49" s="17">
        <v>-120156</v>
      </c>
      <c r="E49" s="17">
        <v>591492</v>
      </c>
      <c r="F49" s="17">
        <v>-261252</v>
      </c>
    </row>
    <row r="50" spans="1:7" x14ac:dyDescent="0.2">
      <c r="A50" s="25" t="s">
        <v>52</v>
      </c>
      <c r="B50" s="18">
        <v>-46070</v>
      </c>
      <c r="C50" s="17">
        <v>-68511</v>
      </c>
      <c r="D50" s="17">
        <v>-45735</v>
      </c>
      <c r="E50" s="17">
        <v>-62541</v>
      </c>
      <c r="F50" s="17">
        <v>-58930</v>
      </c>
    </row>
    <row r="51" spans="1:7" ht="32" x14ac:dyDescent="0.2">
      <c r="A51" s="25" t="s">
        <v>53</v>
      </c>
      <c r="B51" s="18">
        <v>555612</v>
      </c>
      <c r="C51" s="17">
        <v>906371</v>
      </c>
      <c r="D51" s="17">
        <v>1489818</v>
      </c>
      <c r="E51" s="17">
        <v>2193895</v>
      </c>
      <c r="F51" s="17">
        <v>1258856</v>
      </c>
    </row>
    <row r="52" spans="1:7" x14ac:dyDescent="0.2">
      <c r="A52" s="25" t="s">
        <v>54</v>
      </c>
      <c r="B52" s="18">
        <v>2818</v>
      </c>
      <c r="C52" s="17">
        <v>2626</v>
      </c>
      <c r="D52" s="17">
        <v>2784</v>
      </c>
      <c r="E52" s="17">
        <v>2906</v>
      </c>
      <c r="F52" s="17">
        <v>2954</v>
      </c>
    </row>
    <row r="53" spans="1:7" ht="17" thickBot="1" x14ac:dyDescent="0.25">
      <c r="A53" s="38" t="s">
        <v>55</v>
      </c>
      <c r="B53" s="39">
        <v>558430</v>
      </c>
      <c r="C53" s="40">
        <v>908997</v>
      </c>
      <c r="D53" s="40">
        <v>1492602</v>
      </c>
      <c r="E53" s="40">
        <v>2196801</v>
      </c>
      <c r="F53" s="40">
        <v>1261810</v>
      </c>
      <c r="G53" s="60"/>
    </row>
    <row r="54" spans="1:7" x14ac:dyDescent="0.2">
      <c r="A54" s="26" t="s">
        <v>56</v>
      </c>
      <c r="B54" s="19">
        <v>2879545</v>
      </c>
      <c r="C54" s="16">
        <v>2913869</v>
      </c>
      <c r="D54" s="16">
        <v>3172402</v>
      </c>
      <c r="E54" s="16">
        <v>3119063</v>
      </c>
      <c r="F54" s="16">
        <v>3318443</v>
      </c>
      <c r="G54" s="60"/>
    </row>
    <row r="55" spans="1:7" x14ac:dyDescent="0.2">
      <c r="A55" s="58" t="s">
        <v>84</v>
      </c>
      <c r="B55" s="59" t="b">
        <f>EXACT(B54,SUM(B45:B52)+B42-B51)</f>
        <v>1</v>
      </c>
      <c r="C55" s="59" t="b">
        <f t="shared" ref="C55:F55" si="6">EXACT(C54,SUM(C45:C52)+C42-C51)</f>
        <v>1</v>
      </c>
      <c r="D55" s="59" t="b">
        <f t="shared" si="6"/>
        <v>1</v>
      </c>
      <c r="E55" s="59" t="b">
        <f t="shared" si="6"/>
        <v>1</v>
      </c>
      <c r="F55" s="59" t="b">
        <f t="shared" si="6"/>
        <v>1</v>
      </c>
    </row>
    <row r="56" spans="1:7" x14ac:dyDescent="0.2">
      <c r="B56" s="60"/>
    </row>
    <row r="57" spans="1:7" x14ac:dyDescent="0.2">
      <c r="B57" s="60"/>
    </row>
    <row r="58" spans="1:7" ht="17" thickBot="1" x14ac:dyDescent="0.25"/>
    <row r="59" spans="1:7" x14ac:dyDescent="0.2">
      <c r="A59" s="43" t="s">
        <v>75</v>
      </c>
      <c r="B59" s="44"/>
      <c r="C59" s="44"/>
      <c r="D59" s="44"/>
      <c r="E59" s="44"/>
      <c r="F59" s="45"/>
    </row>
    <row r="60" spans="1:7" x14ac:dyDescent="0.2">
      <c r="A60" s="46" t="s">
        <v>76</v>
      </c>
      <c r="B60" s="47">
        <f>B18</f>
        <v>1464193</v>
      </c>
      <c r="C60" s="47">
        <f t="shared" ref="C60:F60" si="7">C18</f>
        <v>1542728</v>
      </c>
      <c r="D60" s="47">
        <f t="shared" si="7"/>
        <v>1928982</v>
      </c>
      <c r="E60" s="47">
        <f t="shared" si="7"/>
        <v>1885079</v>
      </c>
      <c r="F60" s="47">
        <f t="shared" si="7"/>
        <v>1746224</v>
      </c>
    </row>
    <row r="61" spans="1:7" x14ac:dyDescent="0.2">
      <c r="A61" s="48" t="s">
        <v>71</v>
      </c>
      <c r="B61" s="49">
        <f>B36</f>
        <v>717173</v>
      </c>
      <c r="C61" s="49">
        <f t="shared" ref="C61:F61" si="8">C36</f>
        <v>730177</v>
      </c>
      <c r="D61" s="49">
        <f t="shared" si="8"/>
        <v>1083398</v>
      </c>
      <c r="E61" s="49">
        <f t="shared" si="8"/>
        <v>744858</v>
      </c>
      <c r="F61" s="49">
        <f t="shared" si="8"/>
        <v>846960</v>
      </c>
    </row>
    <row r="62" spans="1:7" x14ac:dyDescent="0.2">
      <c r="A62" s="50" t="s">
        <v>77</v>
      </c>
      <c r="B62" s="51">
        <f>B9</f>
        <v>49289</v>
      </c>
      <c r="C62" s="51">
        <f t="shared" ref="C62:F62" si="9">C9</f>
        <v>68180</v>
      </c>
      <c r="D62" s="51">
        <f t="shared" si="9"/>
        <v>508206</v>
      </c>
      <c r="E62" s="51">
        <f t="shared" si="9"/>
        <v>576143</v>
      </c>
      <c r="F62" s="51">
        <f t="shared" si="9"/>
        <v>439638</v>
      </c>
    </row>
    <row r="63" spans="1:7" x14ac:dyDescent="0.2">
      <c r="A63" s="46" t="s">
        <v>78</v>
      </c>
      <c r="B63" s="47">
        <f>B60-B61-B62</f>
        <v>697731</v>
      </c>
      <c r="C63" s="47">
        <f>C60-C61-C62</f>
        <v>744371</v>
      </c>
      <c r="D63" s="47">
        <f t="shared" ref="D63:E63" si="10">D60-D61-D62</f>
        <v>337378</v>
      </c>
      <c r="E63" s="47">
        <f t="shared" si="10"/>
        <v>564078</v>
      </c>
      <c r="F63" s="47">
        <f>F60-F61-F62</f>
        <v>459626</v>
      </c>
    </row>
    <row r="64" spans="1:7" ht="17" thickBot="1" x14ac:dyDescent="0.25">
      <c r="A64" s="52" t="s">
        <v>79</v>
      </c>
      <c r="B64" s="53"/>
      <c r="C64" s="53">
        <f>C63-B63</f>
        <v>46640</v>
      </c>
      <c r="D64" s="53">
        <f>D63-C63</f>
        <v>-406993</v>
      </c>
      <c r="E64" s="53">
        <f>E63-D63</f>
        <v>226700</v>
      </c>
      <c r="F64" s="53">
        <f>F63-E63</f>
        <v>-104452</v>
      </c>
    </row>
    <row r="65" spans="1:7" ht="17" thickBot="1" x14ac:dyDescent="0.25">
      <c r="A65" s="41"/>
      <c r="B65" s="42"/>
      <c r="C65" s="42"/>
      <c r="D65" s="42"/>
      <c r="E65" s="42"/>
      <c r="F65" s="42"/>
    </row>
    <row r="66" spans="1:7" x14ac:dyDescent="0.2">
      <c r="A66" s="43" t="s">
        <v>80</v>
      </c>
      <c r="B66" s="44"/>
      <c r="C66" s="44"/>
      <c r="D66" s="44"/>
      <c r="E66" s="44"/>
      <c r="F66" s="45"/>
    </row>
    <row r="67" spans="1:7" x14ac:dyDescent="0.2">
      <c r="A67" s="46" t="s">
        <v>81</v>
      </c>
      <c r="B67" s="47">
        <f>B26-B18</f>
        <v>1415352</v>
      </c>
      <c r="C67" s="47">
        <f t="shared" ref="C67:E67" si="11">C26-C18</f>
        <v>1371141</v>
      </c>
      <c r="D67" s="47">
        <f t="shared" si="11"/>
        <v>1243420</v>
      </c>
      <c r="E67" s="47">
        <f t="shared" si="11"/>
        <v>1233984</v>
      </c>
      <c r="F67" s="47">
        <f>F26-F18</f>
        <v>1572219</v>
      </c>
    </row>
    <row r="68" spans="1:7" x14ac:dyDescent="0.2">
      <c r="A68" s="50" t="s">
        <v>82</v>
      </c>
      <c r="B68" s="51">
        <v>209061</v>
      </c>
      <c r="C68" s="51">
        <v>147414</v>
      </c>
      <c r="D68" s="51">
        <v>150523</v>
      </c>
      <c r="E68" s="51">
        <v>155824</v>
      </c>
      <c r="F68" s="51">
        <v>158975</v>
      </c>
      <c r="G68" t="s">
        <v>123</v>
      </c>
    </row>
    <row r="69" spans="1:7" ht="17" thickBot="1" x14ac:dyDescent="0.25">
      <c r="A69" s="54" t="s">
        <v>83</v>
      </c>
      <c r="B69" s="55"/>
      <c r="C69" s="55">
        <f>C67-B67+C68</f>
        <v>103203</v>
      </c>
      <c r="D69" s="55">
        <f t="shared" ref="D69" si="12">D67-C67+D68</f>
        <v>22802</v>
      </c>
      <c r="E69" s="55">
        <f>E67-D67+E68</f>
        <v>146388</v>
      </c>
      <c r="F69" s="55">
        <f>F67-E67+F68</f>
        <v>497210</v>
      </c>
    </row>
  </sheetData>
  <mergeCells count="6">
    <mergeCell ref="F6:F7"/>
    <mergeCell ref="A6:A7"/>
    <mergeCell ref="B6:B7"/>
    <mergeCell ref="C6:C7"/>
    <mergeCell ref="D6:D7"/>
    <mergeCell ref="E6:E7"/>
  </mergeCells>
  <phoneticPr fontId="35" type="noConversion"/>
  <pageMargins left="0.75" right="0.75" top="1" bottom="1" header="0.5" footer="0.5"/>
  <pageSetup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2" zoomScale="94" zoomScaleNormal="94" zoomScalePageLayoutView="94" workbookViewId="0">
      <selection activeCell="H20" sqref="H20"/>
    </sheetView>
  </sheetViews>
  <sheetFormatPr baseColWidth="10" defaultColWidth="11" defaultRowHeight="16" x14ac:dyDescent="0.2"/>
  <cols>
    <col min="1" max="1" width="43.33203125" customWidth="1"/>
    <col min="2" max="2" width="10.83203125" customWidth="1"/>
    <col min="4" max="4" width="18.6640625" customWidth="1"/>
    <col min="5" max="5" width="17.1640625" customWidth="1"/>
    <col min="6" max="6" width="20.33203125" customWidth="1"/>
    <col min="7" max="7" width="39.6640625" customWidth="1"/>
  </cols>
  <sheetData>
    <row r="1" spans="1:13" x14ac:dyDescent="0.2">
      <c r="A1" s="381" t="s">
        <v>20</v>
      </c>
      <c r="B1" s="382"/>
      <c r="C1" s="382"/>
      <c r="D1" s="382"/>
      <c r="E1" s="382"/>
      <c r="F1" s="382"/>
    </row>
    <row r="2" spans="1:13" x14ac:dyDescent="0.2">
      <c r="A2" s="383" t="s">
        <v>19</v>
      </c>
      <c r="B2" s="382"/>
      <c r="C2" s="382"/>
      <c r="D2" s="382"/>
      <c r="E2" s="382"/>
      <c r="F2" s="382"/>
    </row>
    <row r="3" spans="1:13" x14ac:dyDescent="0.2">
      <c r="A3" s="383" t="s">
        <v>151</v>
      </c>
      <c r="B3" s="382"/>
      <c r="C3" s="382"/>
      <c r="D3" s="382"/>
      <c r="E3" s="382"/>
      <c r="F3" s="382"/>
    </row>
    <row r="4" spans="1:13" ht="17" thickBot="1" x14ac:dyDescent="0.25">
      <c r="A4" s="384" t="s">
        <v>1</v>
      </c>
      <c r="B4" s="382"/>
      <c r="C4" s="382"/>
      <c r="D4" s="382"/>
      <c r="E4" s="382"/>
      <c r="F4" s="382"/>
    </row>
    <row r="5" spans="1:13" ht="17" thickBot="1" x14ac:dyDescent="0.25">
      <c r="A5" s="382"/>
      <c r="B5" s="382"/>
      <c r="C5" s="382"/>
      <c r="D5" s="382"/>
      <c r="E5" s="382"/>
      <c r="F5" s="382"/>
    </row>
    <row r="6" spans="1:13" x14ac:dyDescent="0.2">
      <c r="A6" s="427" t="s">
        <v>107</v>
      </c>
      <c r="B6" s="429" t="s">
        <v>59</v>
      </c>
      <c r="C6" s="429" t="s">
        <v>60</v>
      </c>
      <c r="D6" s="429" t="s">
        <v>63</v>
      </c>
      <c r="E6" s="429" t="s">
        <v>64</v>
      </c>
      <c r="F6" s="425" t="s">
        <v>66</v>
      </c>
    </row>
    <row r="7" spans="1:13" ht="17" thickBot="1" x14ac:dyDescent="0.25">
      <c r="A7" s="428" t="s">
        <v>58</v>
      </c>
      <c r="B7" s="430"/>
      <c r="C7" s="430"/>
      <c r="D7" s="430"/>
      <c r="E7" s="430"/>
      <c r="F7" s="426" t="s">
        <v>66</v>
      </c>
      <c r="G7" s="76" t="s">
        <v>70</v>
      </c>
    </row>
    <row r="8" spans="1:13" s="62" customFormat="1" x14ac:dyDescent="0.2">
      <c r="A8" s="385" t="s">
        <v>108</v>
      </c>
      <c r="B8" s="386"/>
      <c r="C8" s="386"/>
      <c r="D8" s="386"/>
      <c r="E8" s="386"/>
      <c r="F8" s="386"/>
      <c r="M8" s="327">
        <v>7535698</v>
      </c>
    </row>
    <row r="9" spans="1:13" x14ac:dyDescent="0.2">
      <c r="A9" s="387" t="s">
        <v>85</v>
      </c>
      <c r="B9" s="388">
        <f>M8</f>
        <v>7535698</v>
      </c>
      <c r="C9" s="388">
        <v>8121382</v>
      </c>
      <c r="D9" s="389">
        <v>8411148</v>
      </c>
      <c r="E9" s="389">
        <v>8583365</v>
      </c>
      <c r="F9" s="389">
        <v>8180104</v>
      </c>
      <c r="M9" s="328">
        <v>7675277</v>
      </c>
    </row>
    <row r="10" spans="1:13" x14ac:dyDescent="0.2">
      <c r="A10" s="390" t="s">
        <v>86</v>
      </c>
      <c r="B10" s="388">
        <f>M9+M10</f>
        <v>7677235</v>
      </c>
      <c r="C10" s="388">
        <v>7685550</v>
      </c>
      <c r="D10" s="389">
        <v>7565709</v>
      </c>
      <c r="E10" s="389">
        <v>7189370</v>
      </c>
      <c r="F10" s="389">
        <v>6925727</v>
      </c>
      <c r="G10" t="s">
        <v>276</v>
      </c>
      <c r="M10" s="328">
        <v>1958</v>
      </c>
    </row>
    <row r="11" spans="1:13" s="67" customFormat="1" x14ac:dyDescent="0.2">
      <c r="A11" s="391" t="s">
        <v>87</v>
      </c>
      <c r="B11" s="392">
        <f>M11</f>
        <v>-141537</v>
      </c>
      <c r="C11" s="393">
        <v>435832</v>
      </c>
      <c r="D11" s="394">
        <v>845439</v>
      </c>
      <c r="E11" s="394">
        <v>1393995</v>
      </c>
      <c r="F11" s="394">
        <v>1254377</v>
      </c>
      <c r="M11" s="328">
        <v>-141537</v>
      </c>
    </row>
    <row r="12" spans="1:13" s="68" customFormat="1" x14ac:dyDescent="0.2">
      <c r="A12" s="395" t="s">
        <v>84</v>
      </c>
      <c r="B12" s="396" t="b">
        <f>EXACT(B11,B9-B10)</f>
        <v>1</v>
      </c>
      <c r="C12" s="396" t="b">
        <f t="shared" ref="C12:F12" si="0">EXACT(C11,C9-C10)</f>
        <v>1</v>
      </c>
      <c r="D12" s="396" t="b">
        <f t="shared" si="0"/>
        <v>1</v>
      </c>
      <c r="E12" s="396" t="b">
        <f t="shared" si="0"/>
        <v>1</v>
      </c>
      <c r="F12" s="396" t="b">
        <f t="shared" si="0"/>
        <v>1</v>
      </c>
      <c r="M12" s="328">
        <v>205143</v>
      </c>
    </row>
    <row r="13" spans="1:13" x14ac:dyDescent="0.2">
      <c r="A13" s="390" t="s">
        <v>88</v>
      </c>
      <c r="B13" s="388">
        <f>M12</f>
        <v>205143</v>
      </c>
      <c r="C13" s="388">
        <v>177041</v>
      </c>
      <c r="D13" s="389">
        <v>180915</v>
      </c>
      <c r="E13" s="389">
        <v>188594</v>
      </c>
      <c r="F13" s="389">
        <v>203881</v>
      </c>
      <c r="G13" s="310"/>
      <c r="M13" s="328">
        <v>26911</v>
      </c>
    </row>
    <row r="14" spans="1:13" x14ac:dyDescent="0.2">
      <c r="A14" s="390" t="s">
        <v>89</v>
      </c>
      <c r="B14" s="388">
        <f>M13</f>
        <v>26911</v>
      </c>
      <c r="C14" s="388">
        <v>8449</v>
      </c>
      <c r="D14" s="389">
        <v>5661</v>
      </c>
      <c r="E14" s="389">
        <v>2286</v>
      </c>
      <c r="F14" s="389">
        <v>5605</v>
      </c>
      <c r="M14" s="328">
        <v>-373591</v>
      </c>
    </row>
    <row r="15" spans="1:13" x14ac:dyDescent="0.2">
      <c r="A15" s="391" t="s">
        <v>90</v>
      </c>
      <c r="B15" s="393">
        <f>M14</f>
        <v>-373591</v>
      </c>
      <c r="C15" s="393">
        <v>250342</v>
      </c>
      <c r="D15" s="394">
        <v>658863</v>
      </c>
      <c r="E15" s="394">
        <v>1203115</v>
      </c>
      <c r="F15" s="394">
        <v>1044891</v>
      </c>
      <c r="M15" s="328">
        <v>111532</v>
      </c>
    </row>
    <row r="16" spans="1:13" x14ac:dyDescent="0.2">
      <c r="A16" s="397" t="s">
        <v>84</v>
      </c>
      <c r="B16" s="398" t="b">
        <f>EXACT(B15,B11-B13-B14)</f>
        <v>1</v>
      </c>
      <c r="C16" s="398" t="b">
        <f t="shared" ref="C16:F16" si="1">EXACT(C15,C11-C13-C14)</f>
        <v>1</v>
      </c>
      <c r="D16" s="398" t="b">
        <f t="shared" si="1"/>
        <v>1</v>
      </c>
      <c r="E16" s="398" t="b">
        <f t="shared" si="1"/>
        <v>1</v>
      </c>
      <c r="F16" s="398" t="b">
        <f t="shared" si="1"/>
        <v>1</v>
      </c>
      <c r="M16" s="328">
        <v>-1465</v>
      </c>
    </row>
    <row r="17" spans="1:13" x14ac:dyDescent="0.2">
      <c r="A17" s="390" t="s">
        <v>91</v>
      </c>
      <c r="B17" s="388">
        <f>M15</f>
        <v>111532</v>
      </c>
      <c r="C17" s="388">
        <v>104926</v>
      </c>
      <c r="D17" s="389">
        <v>87006</v>
      </c>
      <c r="E17" s="389">
        <v>82097</v>
      </c>
      <c r="F17" s="389">
        <v>37548</v>
      </c>
      <c r="G17" t="s">
        <v>277</v>
      </c>
      <c r="M17" s="328">
        <v>12601</v>
      </c>
    </row>
    <row r="18" spans="1:13" x14ac:dyDescent="0.2">
      <c r="A18" s="390" t="s">
        <v>92</v>
      </c>
      <c r="B18" s="388">
        <f t="shared" ref="B18:B22" si="2">M16</f>
        <v>-1465</v>
      </c>
      <c r="C18" s="388">
        <v>-1397</v>
      </c>
      <c r="D18" s="389">
        <v>-2125</v>
      </c>
      <c r="E18" s="389">
        <v>-4826</v>
      </c>
      <c r="F18" s="389">
        <v>-3673</v>
      </c>
      <c r="M18" s="328">
        <v>-9133</v>
      </c>
    </row>
    <row r="19" spans="1:13" x14ac:dyDescent="0.2">
      <c r="A19" s="390" t="s">
        <v>93</v>
      </c>
      <c r="B19" s="388">
        <f t="shared" si="2"/>
        <v>12601</v>
      </c>
      <c r="C19" s="388">
        <v>-4810</v>
      </c>
      <c r="D19" s="389">
        <v>4415</v>
      </c>
      <c r="E19" s="389">
        <v>27979</v>
      </c>
      <c r="F19" s="389">
        <v>25940</v>
      </c>
      <c r="G19" s="123"/>
      <c r="H19" s="123"/>
      <c r="M19" s="328">
        <v>-487126</v>
      </c>
    </row>
    <row r="20" spans="1:13" x14ac:dyDescent="0.2">
      <c r="A20" s="390" t="s">
        <v>94</v>
      </c>
      <c r="B20" s="388">
        <f t="shared" si="2"/>
        <v>-9133</v>
      </c>
      <c r="C20" s="388">
        <v>-1439</v>
      </c>
      <c r="D20" s="389">
        <v>-4373</v>
      </c>
      <c r="E20" s="389">
        <v>-4526</v>
      </c>
      <c r="F20" s="389">
        <v>-7682</v>
      </c>
      <c r="M20" s="328">
        <v>8564</v>
      </c>
    </row>
    <row r="21" spans="1:13" x14ac:dyDescent="0.2">
      <c r="A21" s="390" t="s">
        <v>95</v>
      </c>
      <c r="B21" s="388">
        <f t="shared" si="2"/>
        <v>-487126</v>
      </c>
      <c r="C21" s="388">
        <v>153062</v>
      </c>
      <c r="D21" s="389">
        <v>573940</v>
      </c>
      <c r="E21" s="389">
        <v>1102391</v>
      </c>
      <c r="F21" s="389">
        <v>992758</v>
      </c>
      <c r="M21" s="328">
        <v>-495690</v>
      </c>
    </row>
    <row r="22" spans="1:13" x14ac:dyDescent="0.2">
      <c r="A22" s="390" t="s">
        <v>96</v>
      </c>
      <c r="B22" s="388">
        <f t="shared" si="2"/>
        <v>8564</v>
      </c>
      <c r="C22" s="388">
        <v>-20980</v>
      </c>
      <c r="D22" s="389">
        <v>24227</v>
      </c>
      <c r="E22" s="389">
        <v>390953</v>
      </c>
      <c r="F22" s="389">
        <v>346796</v>
      </c>
      <c r="M22" s="328">
        <v>1082</v>
      </c>
    </row>
    <row r="23" spans="1:13" x14ac:dyDescent="0.2">
      <c r="A23" s="391" t="s">
        <v>97</v>
      </c>
      <c r="B23" s="393">
        <f>M21</f>
        <v>-495690</v>
      </c>
      <c r="C23" s="393">
        <v>174042</v>
      </c>
      <c r="D23" s="394">
        <v>549713</v>
      </c>
      <c r="E23" s="394">
        <v>711438</v>
      </c>
      <c r="F23" s="394">
        <v>645962</v>
      </c>
      <c r="M23" s="327">
        <v>-496772</v>
      </c>
    </row>
    <row r="24" spans="1:13" ht="32" x14ac:dyDescent="0.2">
      <c r="A24" s="390" t="s">
        <v>98</v>
      </c>
      <c r="B24" s="393">
        <f>M22</f>
        <v>1082</v>
      </c>
      <c r="C24" s="388">
        <v>-192</v>
      </c>
      <c r="D24" s="389">
        <v>158</v>
      </c>
      <c r="E24" s="389">
        <v>-210</v>
      </c>
      <c r="F24" s="389">
        <v>48</v>
      </c>
      <c r="M24" s="329" t="s">
        <v>61</v>
      </c>
    </row>
    <row r="25" spans="1:13" ht="33" thickBot="1" x14ac:dyDescent="0.25">
      <c r="A25" s="399" t="s">
        <v>99</v>
      </c>
      <c r="B25" s="400">
        <f>M23</f>
        <v>-496772</v>
      </c>
      <c r="C25" s="400">
        <v>174234</v>
      </c>
      <c r="D25" s="401">
        <v>549555</v>
      </c>
      <c r="E25" s="401">
        <v>711648</v>
      </c>
      <c r="F25" s="401">
        <v>645914</v>
      </c>
      <c r="M25" s="328">
        <v>224996</v>
      </c>
    </row>
    <row r="26" spans="1:13" ht="17" thickTop="1" x14ac:dyDescent="0.2">
      <c r="A26" s="397" t="s">
        <v>84</v>
      </c>
      <c r="B26" s="398" t="b">
        <f>EXACT(B25,B15-B17-B18-B19-B20-B22-B24)</f>
        <v>1</v>
      </c>
      <c r="C26" s="398" t="b">
        <f t="shared" ref="C26:F26" si="3">EXACT(C25,C15-C17-C18-C19-C20-C22-C24)</f>
        <v>1</v>
      </c>
      <c r="D26" s="398" t="b">
        <f t="shared" si="3"/>
        <v>1</v>
      </c>
      <c r="E26" s="398" t="b">
        <f t="shared" si="3"/>
        <v>1</v>
      </c>
      <c r="F26" s="398" t="b">
        <f t="shared" si="3"/>
        <v>1</v>
      </c>
      <c r="M26" s="329" t="s">
        <v>62</v>
      </c>
    </row>
    <row r="27" spans="1:13" ht="30" x14ac:dyDescent="0.2">
      <c r="A27" s="402" t="s">
        <v>100</v>
      </c>
      <c r="B27" s="388"/>
      <c r="C27" s="388"/>
      <c r="D27" s="382"/>
      <c r="E27" s="382"/>
      <c r="F27" s="382"/>
      <c r="M27" s="328">
        <v>224996</v>
      </c>
    </row>
    <row r="28" spans="1:13" x14ac:dyDescent="0.2">
      <c r="A28" s="387" t="s">
        <v>101</v>
      </c>
      <c r="B28" s="388">
        <f>M25</f>
        <v>224996</v>
      </c>
      <c r="C28" s="388">
        <v>250101</v>
      </c>
      <c r="D28" s="389">
        <v>258826</v>
      </c>
      <c r="E28" s="389">
        <v>258974</v>
      </c>
      <c r="F28" s="389">
        <v>258442</v>
      </c>
      <c r="M28" s="329" t="s">
        <v>61</v>
      </c>
    </row>
    <row r="29" spans="1:13" ht="32" x14ac:dyDescent="0.2">
      <c r="A29" s="387" t="s">
        <v>102</v>
      </c>
      <c r="B29" s="388" t="str">
        <f t="shared" ref="B29:B33" si="4">M26</f>
        <v>'  </v>
      </c>
      <c r="C29" s="388">
        <v>115</v>
      </c>
      <c r="D29" s="389">
        <v>415</v>
      </c>
      <c r="E29" s="389">
        <v>497</v>
      </c>
      <c r="F29" s="389">
        <v>234</v>
      </c>
      <c r="M29" s="330">
        <v>-2.21</v>
      </c>
    </row>
    <row r="30" spans="1:13" x14ac:dyDescent="0.2">
      <c r="A30" s="387" t="s">
        <v>103</v>
      </c>
      <c r="B30" s="388">
        <f t="shared" si="4"/>
        <v>224996</v>
      </c>
      <c r="C30" s="388">
        <v>250216</v>
      </c>
      <c r="D30" s="389">
        <v>259241</v>
      </c>
      <c r="E30" s="389">
        <v>259471</v>
      </c>
      <c r="F30" s="389">
        <v>258676</v>
      </c>
      <c r="M30" s="330">
        <v>-2.21</v>
      </c>
    </row>
    <row r="31" spans="1:13" ht="30" x14ac:dyDescent="0.2">
      <c r="A31" s="402" t="s">
        <v>104</v>
      </c>
      <c r="B31" s="388" t="str">
        <f t="shared" si="4"/>
        <v>'</v>
      </c>
      <c r="C31" s="388" t="s">
        <v>61</v>
      </c>
      <c r="D31" s="382"/>
      <c r="E31" s="382"/>
      <c r="F31" s="382"/>
    </row>
    <row r="32" spans="1:13" x14ac:dyDescent="0.2">
      <c r="A32" s="387" t="s">
        <v>105</v>
      </c>
      <c r="B32" s="388">
        <f t="shared" si="4"/>
        <v>-2.21</v>
      </c>
      <c r="C32" s="388">
        <v>0.7</v>
      </c>
      <c r="D32" s="389">
        <v>2.12</v>
      </c>
      <c r="E32" s="389">
        <v>2.75</v>
      </c>
      <c r="F32" s="389">
        <v>2.5</v>
      </c>
    </row>
    <row r="33" spans="1:6" x14ac:dyDescent="0.2">
      <c r="A33" s="387" t="s">
        <v>106</v>
      </c>
      <c r="B33" s="388">
        <f t="shared" si="4"/>
        <v>-2.21</v>
      </c>
      <c r="C33" s="388">
        <v>0.7</v>
      </c>
      <c r="D33" s="389">
        <v>2.12</v>
      </c>
      <c r="E33" s="389">
        <v>2.74</v>
      </c>
      <c r="F33" s="389">
        <v>2.5</v>
      </c>
    </row>
  </sheetData>
  <mergeCells count="6">
    <mergeCell ref="F6:F7"/>
    <mergeCell ref="A6:A7"/>
    <mergeCell ref="B6:B7"/>
    <mergeCell ref="C6:C7"/>
    <mergeCell ref="D6:D7"/>
    <mergeCell ref="E6:E7"/>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69" zoomScaleNormal="69" zoomScalePageLayoutView="69" workbookViewId="0">
      <selection activeCell="I24" sqref="I24"/>
    </sheetView>
  </sheetViews>
  <sheetFormatPr baseColWidth="10" defaultColWidth="11" defaultRowHeight="16" x14ac:dyDescent="0.2"/>
  <cols>
    <col min="1" max="1" width="32.83203125" customWidth="1"/>
    <col min="6" max="6" width="13" customWidth="1"/>
    <col min="15" max="15" width="15.83203125" customWidth="1"/>
    <col min="16" max="16" width="21" customWidth="1"/>
    <col min="17" max="17" width="16.83203125" customWidth="1"/>
    <col min="18" max="18" width="16.6640625" customWidth="1"/>
  </cols>
  <sheetData>
    <row r="1" spans="1:17" x14ac:dyDescent="0.2">
      <c r="A1" s="1" t="s">
        <v>20</v>
      </c>
    </row>
    <row r="2" spans="1:17" x14ac:dyDescent="0.2">
      <c r="A2" s="2" t="s">
        <v>19</v>
      </c>
    </row>
    <row r="3" spans="1:17" x14ac:dyDescent="0.2">
      <c r="A3" s="2" t="s">
        <v>152</v>
      </c>
    </row>
    <row r="4" spans="1:17" ht="17" thickBot="1" x14ac:dyDescent="0.25">
      <c r="A4" s="3" t="s">
        <v>1</v>
      </c>
    </row>
    <row r="6" spans="1:17" ht="15" customHeight="1" thickBot="1" x14ac:dyDescent="0.25">
      <c r="A6" s="433" t="s">
        <v>61</v>
      </c>
      <c r="B6" s="433"/>
      <c r="C6" s="433"/>
      <c r="D6" s="433"/>
      <c r="E6" s="433"/>
      <c r="F6" s="433"/>
      <c r="G6" s="433"/>
      <c r="H6" s="433"/>
      <c r="I6" s="433"/>
      <c r="J6" s="433"/>
      <c r="K6" s="433"/>
      <c r="L6" s="433"/>
    </row>
    <row r="7" spans="1:17" ht="16" customHeight="1" thickBot="1" x14ac:dyDescent="0.25">
      <c r="A7" s="150" t="s">
        <v>147</v>
      </c>
      <c r="B7" s="151" t="s">
        <v>149</v>
      </c>
      <c r="C7" s="151">
        <v>2012</v>
      </c>
      <c r="D7" s="177">
        <v>2013</v>
      </c>
      <c r="E7" s="177">
        <v>2014</v>
      </c>
      <c r="F7" s="177">
        <v>2015</v>
      </c>
      <c r="G7" s="174" t="s">
        <v>126</v>
      </c>
      <c r="H7" s="175" t="s">
        <v>127</v>
      </c>
      <c r="I7" s="176" t="s">
        <v>153</v>
      </c>
      <c r="J7" s="305" t="s">
        <v>70</v>
      </c>
      <c r="O7" s="431" t="s">
        <v>107</v>
      </c>
      <c r="P7" s="432"/>
      <c r="Q7" s="432"/>
    </row>
    <row r="8" spans="1:17" x14ac:dyDescent="0.2">
      <c r="A8" s="152" t="s">
        <v>148</v>
      </c>
      <c r="B8" s="142"/>
      <c r="C8" s="142"/>
      <c r="D8" s="154"/>
      <c r="E8" s="154"/>
      <c r="F8" s="154"/>
      <c r="G8" s="162"/>
      <c r="H8" s="163"/>
      <c r="I8" s="164"/>
    </row>
    <row r="9" spans="1:17" x14ac:dyDescent="0.2">
      <c r="A9" s="153" t="s">
        <v>135</v>
      </c>
      <c r="B9" s="144"/>
      <c r="C9" s="144"/>
      <c r="D9" s="144"/>
      <c r="E9" s="144"/>
      <c r="F9" s="145"/>
      <c r="G9" s="162"/>
      <c r="H9" s="163"/>
      <c r="I9" s="164"/>
    </row>
    <row r="10" spans="1:17" x14ac:dyDescent="0.2">
      <c r="A10" s="143" t="s">
        <v>136</v>
      </c>
      <c r="B10" s="146">
        <v>2135337</v>
      </c>
      <c r="C10" s="146">
        <v>2239289</v>
      </c>
      <c r="D10" s="146">
        <v>2046747</v>
      </c>
      <c r="E10" s="146">
        <v>1787389</v>
      </c>
      <c r="F10" s="146">
        <v>1672693</v>
      </c>
      <c r="G10" s="165"/>
      <c r="H10" s="166"/>
      <c r="I10" s="167"/>
    </row>
    <row r="11" spans="1:17" x14ac:dyDescent="0.2">
      <c r="A11" s="155" t="s">
        <v>154</v>
      </c>
      <c r="B11" s="146"/>
      <c r="C11" s="158">
        <f>C10/B10-1</f>
        <v>4.8681777162105977E-2</v>
      </c>
      <c r="D11" s="158">
        <f t="shared" ref="D11:F11" si="0">D10/C10-1</f>
        <v>-8.5983542097514021E-2</v>
      </c>
      <c r="E11" s="158">
        <f t="shared" si="0"/>
        <v>-0.12671717608478239</v>
      </c>
      <c r="F11" s="158">
        <f t="shared" si="0"/>
        <v>-6.4169579201841298E-2</v>
      </c>
      <c r="G11" s="168">
        <f>AVERAGE(C11:F11)</f>
        <v>-5.7047130055507933E-2</v>
      </c>
      <c r="H11" s="169">
        <f>STDEV(C11:F11)</f>
        <v>7.5101181435134307E-2</v>
      </c>
      <c r="I11" s="170">
        <f>(F10/B10)^(1/4)-1</f>
        <v>-5.9221348821841935E-2</v>
      </c>
    </row>
    <row r="12" spans="1:17" x14ac:dyDescent="0.2">
      <c r="A12" s="143" t="s">
        <v>137</v>
      </c>
      <c r="B12" s="146">
        <v>3160429</v>
      </c>
      <c r="C12" s="146">
        <v>3583854</v>
      </c>
      <c r="D12" s="146">
        <v>4123087</v>
      </c>
      <c r="E12" s="146">
        <v>4703993</v>
      </c>
      <c r="F12" s="146">
        <v>4701943</v>
      </c>
      <c r="G12" s="162"/>
      <c r="H12" s="163"/>
      <c r="I12" s="164"/>
    </row>
    <row r="13" spans="1:17" x14ac:dyDescent="0.2">
      <c r="A13" s="155" t="s">
        <v>154</v>
      </c>
      <c r="B13" s="146"/>
      <c r="C13" s="158">
        <f>C12/B12-1</f>
        <v>0.13397706450611602</v>
      </c>
      <c r="D13" s="158">
        <f t="shared" ref="D13:F13" si="1">D12/C12-1</f>
        <v>0.15046176546254397</v>
      </c>
      <c r="E13" s="158">
        <f t="shared" si="1"/>
        <v>0.14089103625511656</v>
      </c>
      <c r="F13" s="158">
        <f t="shared" si="1"/>
        <v>-4.3579996823972511E-4</v>
      </c>
      <c r="G13" s="168">
        <f>AVERAGE(C13:F13)</f>
        <v>0.10622351656388421</v>
      </c>
      <c r="H13" s="169">
        <f>STDEV(C13:F13)</f>
        <v>7.1426719588781634E-2</v>
      </c>
      <c r="I13" s="170">
        <f>(F12/B12)^(1/4)-1</f>
        <v>0.10441635776776415</v>
      </c>
    </row>
    <row r="14" spans="1:17" ht="17" thickBot="1" x14ac:dyDescent="0.25">
      <c r="A14" s="143" t="s">
        <v>138</v>
      </c>
      <c r="B14" s="147">
        <v>808038</v>
      </c>
      <c r="C14" s="147">
        <v>817723</v>
      </c>
      <c r="D14" s="147">
        <v>715970</v>
      </c>
      <c r="E14" s="147">
        <v>620082</v>
      </c>
      <c r="F14" s="147">
        <v>358877</v>
      </c>
      <c r="G14" s="162"/>
      <c r="H14" s="163"/>
      <c r="I14" s="164"/>
    </row>
    <row r="15" spans="1:17" x14ac:dyDescent="0.2">
      <c r="A15" s="155" t="s">
        <v>154</v>
      </c>
      <c r="B15" s="149"/>
      <c r="C15" s="158">
        <f>C14/B14-1</f>
        <v>1.1985822448944194E-2</v>
      </c>
      <c r="D15" s="158">
        <f t="shared" ref="D15:F15" si="2">D14/C14-1</f>
        <v>-0.1244345579126428</v>
      </c>
      <c r="E15" s="158">
        <f t="shared" si="2"/>
        <v>-0.13392739919270358</v>
      </c>
      <c r="F15" s="190">
        <f t="shared" si="2"/>
        <v>-0.42124267435597229</v>
      </c>
      <c r="G15" s="168">
        <f>AVERAGE(C15:F15)</f>
        <v>-0.16690470225309362</v>
      </c>
      <c r="H15" s="169">
        <f>STDEV(C15:F15)</f>
        <v>0.18219114464302832</v>
      </c>
      <c r="I15" s="170">
        <f>(F14/B14)^(1/4)-1</f>
        <v>-0.18364612193675911</v>
      </c>
    </row>
    <row r="16" spans="1:17" x14ac:dyDescent="0.2">
      <c r="A16" s="143" t="s">
        <v>139</v>
      </c>
      <c r="B16" s="146">
        <v>6103804</v>
      </c>
      <c r="C16" s="146">
        <v>6640866</v>
      </c>
      <c r="D16" s="146">
        <v>6885804</v>
      </c>
      <c r="E16" s="146">
        <f>SUM(E10:E14)</f>
        <v>7111464.0141738597</v>
      </c>
      <c r="F16" s="146">
        <f>SUM(F10:F14)</f>
        <v>6733512.9353946205</v>
      </c>
      <c r="G16" s="165"/>
      <c r="H16" s="166"/>
      <c r="I16" s="167"/>
    </row>
    <row r="17" spans="1:14" ht="17" thickBot="1" x14ac:dyDescent="0.25">
      <c r="A17" s="143" t="s">
        <v>140</v>
      </c>
      <c r="B17" s="147">
        <v>720333</v>
      </c>
      <c r="C17" s="147">
        <v>758023</v>
      </c>
      <c r="D17" s="147">
        <v>864454</v>
      </c>
      <c r="E17" s="147">
        <v>900360</v>
      </c>
      <c r="F17" s="147">
        <v>1016200</v>
      </c>
      <c r="G17" s="162"/>
      <c r="H17" s="163"/>
      <c r="I17" s="164"/>
    </row>
    <row r="18" spans="1:14" x14ac:dyDescent="0.2">
      <c r="A18" s="157" t="s">
        <v>154</v>
      </c>
      <c r="B18" s="149"/>
      <c r="C18" s="158">
        <f>C17/B17-1</f>
        <v>5.232302282416601E-2</v>
      </c>
      <c r="D18" s="158">
        <f t="shared" ref="D18:F18" si="3">D17/C17-1</f>
        <v>0.14040602989619044</v>
      </c>
      <c r="E18" s="158">
        <f t="shared" si="3"/>
        <v>4.1536044717243481E-2</v>
      </c>
      <c r="F18" s="158">
        <f t="shared" si="3"/>
        <v>0.12865964725221013</v>
      </c>
      <c r="G18" s="168">
        <f>AVERAGE(C18:F18)</f>
        <v>9.0731186172452516E-2</v>
      </c>
      <c r="H18" s="169">
        <f>STDEV(C18:F18)</f>
        <v>5.099512137921678E-2</v>
      </c>
      <c r="I18" s="170">
        <f>(F17/B17)^(1/4)-1</f>
        <v>8.9836803549472766E-2</v>
      </c>
      <c r="J18" t="s">
        <v>199</v>
      </c>
    </row>
    <row r="19" spans="1:14" x14ac:dyDescent="0.2">
      <c r="A19" s="143" t="s">
        <v>141</v>
      </c>
      <c r="B19" s="146">
        <v>6824137</v>
      </c>
      <c r="C19" s="146">
        <v>7398889</v>
      </c>
      <c r="D19" s="146">
        <v>7750258</v>
      </c>
      <c r="E19" s="146">
        <f>E16+E17</f>
        <v>8011824.0141738597</v>
      </c>
      <c r="F19" s="146">
        <f>F16+F17</f>
        <v>7749712.9353946205</v>
      </c>
      <c r="G19" s="162"/>
      <c r="H19" s="163" t="s">
        <v>155</v>
      </c>
      <c r="I19" s="164"/>
      <c r="J19" t="s">
        <v>200</v>
      </c>
    </row>
    <row r="20" spans="1:14" x14ac:dyDescent="0.2">
      <c r="A20" s="143" t="s">
        <v>142</v>
      </c>
      <c r="B20" s="144"/>
      <c r="C20" s="144"/>
      <c r="D20" s="144"/>
      <c r="E20" s="144"/>
      <c r="F20" s="144"/>
      <c r="G20" s="165"/>
      <c r="H20" s="166"/>
      <c r="I20" s="167"/>
    </row>
    <row r="21" spans="1:14" ht="14" customHeight="1" x14ac:dyDescent="0.2">
      <c r="A21" s="143" t="s">
        <v>143</v>
      </c>
      <c r="B21" s="146">
        <v>674923</v>
      </c>
      <c r="C21" s="146">
        <v>608619</v>
      </c>
      <c r="D21" s="146">
        <v>614409</v>
      </c>
      <c r="E21" s="146">
        <v>535572</v>
      </c>
      <c r="F21" s="146">
        <v>409841</v>
      </c>
      <c r="G21" s="162"/>
      <c r="H21" s="163"/>
      <c r="I21" s="164"/>
    </row>
    <row r="22" spans="1:14" ht="14" customHeight="1" x14ac:dyDescent="0.2">
      <c r="A22" s="156" t="s">
        <v>154</v>
      </c>
      <c r="B22" s="146"/>
      <c r="C22" s="158">
        <f>C21/B21-1</f>
        <v>-9.8239354711574522E-2</v>
      </c>
      <c r="D22" s="158">
        <f t="shared" ref="D22:F22" si="4">D21/C21-1</f>
        <v>9.513340858566588E-3</v>
      </c>
      <c r="E22" s="158">
        <f t="shared" si="4"/>
        <v>-0.12831355009448109</v>
      </c>
      <c r="F22" s="158">
        <f t="shared" si="4"/>
        <v>-0.23476021898082799</v>
      </c>
      <c r="G22" s="168">
        <f>AVERAGE(C22:F22)</f>
        <v>-0.11294994573207925</v>
      </c>
      <c r="H22" s="169">
        <f>STDEV(C22:F22)</f>
        <v>0.10047792636311462</v>
      </c>
      <c r="I22" s="170">
        <f>(F21/B21)^(1/4)-1</f>
        <v>-0.11724478160627405</v>
      </c>
    </row>
    <row r="23" spans="1:14" x14ac:dyDescent="0.2">
      <c r="A23" s="143" t="s">
        <v>144</v>
      </c>
      <c r="B23" s="149">
        <v>36638</v>
      </c>
      <c r="C23" s="149">
        <v>113874</v>
      </c>
      <c r="D23" s="149">
        <v>46481</v>
      </c>
      <c r="E23" s="149">
        <v>35969</v>
      </c>
      <c r="F23" s="149">
        <v>20550</v>
      </c>
      <c r="G23" s="162"/>
      <c r="H23" s="163"/>
      <c r="I23" s="164"/>
    </row>
    <row r="24" spans="1:14" x14ac:dyDescent="0.2">
      <c r="A24" s="156" t="s">
        <v>154</v>
      </c>
      <c r="B24" s="149"/>
      <c r="C24" s="159">
        <f>C23/B23-1</f>
        <v>2.1080845024291719</v>
      </c>
      <c r="D24" s="159">
        <f t="shared" ref="D24:F24" si="5">D23/C23-1</f>
        <v>-0.5918207843757135</v>
      </c>
      <c r="E24" s="159">
        <f t="shared" si="5"/>
        <v>-0.22615692433467438</v>
      </c>
      <c r="F24" s="159">
        <f t="shared" si="5"/>
        <v>-0.42867469209597153</v>
      </c>
      <c r="G24" s="168">
        <f>AVERAGE(C24:F24)</f>
        <v>0.21535802540570312</v>
      </c>
      <c r="H24" s="169">
        <f>STDEV(C24:F24)</f>
        <v>1.2706513736194067</v>
      </c>
      <c r="I24" s="170">
        <f>(F23/B23)^(1/4)-1</f>
        <v>-0.1345937707106023</v>
      </c>
    </row>
    <row r="25" spans="1:14" ht="17" thickBot="1" x14ac:dyDescent="0.25">
      <c r="A25" s="143" t="s">
        <v>145</v>
      </c>
      <c r="B25" s="147">
        <v>711561</v>
      </c>
      <c r="C25" s="147">
        <v>722493</v>
      </c>
      <c r="D25" s="147">
        <v>660890</v>
      </c>
      <c r="E25" s="147">
        <f>E21+E23</f>
        <v>571541</v>
      </c>
      <c r="F25" s="147">
        <f>F21+F23</f>
        <v>430391</v>
      </c>
      <c r="G25" s="165"/>
      <c r="H25" s="166"/>
      <c r="I25" s="167"/>
    </row>
    <row r="26" spans="1:14" x14ac:dyDescent="0.2">
      <c r="A26" s="156" t="s">
        <v>154</v>
      </c>
      <c r="B26" s="149"/>
      <c r="C26" s="159">
        <f>C25/B25-1</f>
        <v>1.5363405245650164E-2</v>
      </c>
      <c r="D26" s="159">
        <f t="shared" ref="D26" si="6">D25/C25-1</f>
        <v>-8.5264493912051709E-2</v>
      </c>
      <c r="E26" s="159">
        <f t="shared" ref="E26" si="7">E25/D25-1</f>
        <v>-0.13519496436623346</v>
      </c>
      <c r="F26" s="159">
        <f t="shared" ref="F26" si="8">F25/E25-1</f>
        <v>-0.24696390985073691</v>
      </c>
      <c r="G26" s="168">
        <f>AVERAGE(C26:F26)</f>
        <v>-0.11301499072084298</v>
      </c>
      <c r="H26" s="169">
        <f>STDEV(C26:F26)</f>
        <v>0.10906476178711666</v>
      </c>
      <c r="I26" s="170">
        <f>(F25/B25)^(1/4)-1</f>
        <v>-0.11811336465639788</v>
      </c>
    </row>
    <row r="27" spans="1:14" ht="17" thickBot="1" x14ac:dyDescent="0.25">
      <c r="A27" s="143" t="s">
        <v>146</v>
      </c>
      <c r="B27" s="148">
        <v>7535698</v>
      </c>
      <c r="C27" s="148">
        <v>8121382</v>
      </c>
      <c r="D27" s="148">
        <v>8411148</v>
      </c>
      <c r="E27" s="148">
        <v>8583365</v>
      </c>
      <c r="F27" s="148">
        <v>8180104</v>
      </c>
      <c r="G27" s="162"/>
      <c r="H27" s="163"/>
      <c r="I27" s="164"/>
    </row>
    <row r="28" spans="1:14" ht="18" thickTop="1" thickBot="1" x14ac:dyDescent="0.25">
      <c r="C28" s="159">
        <f>C27/B27-1</f>
        <v>7.7721267492407486E-2</v>
      </c>
      <c r="D28" s="159">
        <f t="shared" ref="D28" si="9">D27/C27-1</f>
        <v>3.5679395452645757E-2</v>
      </c>
      <c r="E28" s="159">
        <f>E27/D27-1</f>
        <v>2.0474850757589813E-2</v>
      </c>
      <c r="F28" s="159">
        <f t="shared" ref="F28" si="10">F27/E27-1</f>
        <v>-4.6981690747160298E-2</v>
      </c>
      <c r="G28" s="171">
        <f>AVERAGE(C28:F28)</f>
        <v>2.1723455738870689E-2</v>
      </c>
      <c r="H28" s="172">
        <f>STDEV(C28:F28)</f>
        <v>5.180887743281494E-2</v>
      </c>
      <c r="I28" s="173">
        <f>(F27/B27)^(1/4)-1</f>
        <v>2.072519542284601E-2</v>
      </c>
    </row>
    <row r="29" spans="1:14" ht="17" thickBot="1" x14ac:dyDescent="0.25">
      <c r="A29" s="143" t="s">
        <v>156</v>
      </c>
      <c r="F29" s="14"/>
      <c r="G29" s="22"/>
      <c r="H29" s="22"/>
      <c r="I29" s="22"/>
    </row>
    <row r="30" spans="1:14" ht="17" thickBot="1" x14ac:dyDescent="0.25">
      <c r="A30" s="150" t="s">
        <v>147</v>
      </c>
      <c r="B30" s="178">
        <v>2016</v>
      </c>
      <c r="C30" s="178">
        <f>B30+1</f>
        <v>2017</v>
      </c>
      <c r="D30" s="178">
        <f t="shared" ref="D30:K30" si="11">C30+1</f>
        <v>2018</v>
      </c>
      <c r="E30" s="178">
        <f t="shared" si="11"/>
        <v>2019</v>
      </c>
      <c r="F30" s="178">
        <f t="shared" si="11"/>
        <v>2020</v>
      </c>
      <c r="G30" s="178">
        <f t="shared" si="11"/>
        <v>2021</v>
      </c>
      <c r="H30" s="178">
        <f t="shared" si="11"/>
        <v>2022</v>
      </c>
      <c r="I30" s="178">
        <f t="shared" si="11"/>
        <v>2023</v>
      </c>
      <c r="J30" s="178">
        <f t="shared" si="11"/>
        <v>2024</v>
      </c>
      <c r="K30" s="179">
        <f t="shared" si="11"/>
        <v>2025</v>
      </c>
      <c r="L30" s="174" t="s">
        <v>126</v>
      </c>
      <c r="M30" s="175" t="s">
        <v>127</v>
      </c>
      <c r="N30" s="176" t="s">
        <v>153</v>
      </c>
    </row>
    <row r="31" spans="1:14" x14ac:dyDescent="0.2">
      <c r="A31" s="152" t="s">
        <v>148</v>
      </c>
      <c r="F31" s="20"/>
      <c r="L31" s="162"/>
      <c r="M31" s="163"/>
      <c r="N31" s="164"/>
    </row>
    <row r="32" spans="1:14" x14ac:dyDescent="0.2">
      <c r="A32" s="153" t="s">
        <v>135</v>
      </c>
      <c r="F32" s="14"/>
      <c r="G32" s="22"/>
      <c r="H32" s="22"/>
      <c r="I32" s="22"/>
      <c r="L32" s="162"/>
      <c r="M32" s="163"/>
      <c r="N32" s="164"/>
    </row>
    <row r="33" spans="1:14" x14ac:dyDescent="0.2">
      <c r="A33" s="143" t="s">
        <v>136</v>
      </c>
      <c r="B33" s="181">
        <f>F10*(1+B34)</f>
        <v>1573633.8643751468</v>
      </c>
      <c r="C33" s="181">
        <f>B33*(1+C34)</f>
        <v>1480441.1443751231</v>
      </c>
      <c r="D33" s="181">
        <f t="shared" ref="D33:K33" si="12">C33*(1+D34)</f>
        <v>1392767.4229538771</v>
      </c>
      <c r="E33" s="181">
        <f t="shared" si="12"/>
        <v>1310285.8575714277</v>
      </c>
      <c r="F33" s="181">
        <f t="shared" si="12"/>
        <v>1232688.961743864</v>
      </c>
      <c r="G33" s="181">
        <f t="shared" si="12"/>
        <v>1159687.4587515965</v>
      </c>
      <c r="H33" s="181">
        <f t="shared" si="12"/>
        <v>1091009.2032325529</v>
      </c>
      <c r="I33" s="181">
        <f t="shared" si="12"/>
        <v>1026398.166640078</v>
      </c>
      <c r="J33" s="181">
        <f t="shared" si="12"/>
        <v>965613.48278338683</v>
      </c>
      <c r="K33" s="181">
        <f t="shared" si="12"/>
        <v>908428.54989239818</v>
      </c>
      <c r="L33" s="165"/>
      <c r="M33" s="166"/>
      <c r="N33" s="167"/>
    </row>
    <row r="34" spans="1:14" x14ac:dyDescent="0.2">
      <c r="A34" s="155" t="s">
        <v>154</v>
      </c>
      <c r="B34" s="182">
        <f>I11</f>
        <v>-5.9221348821841935E-2</v>
      </c>
      <c r="C34" s="182">
        <f>B34</f>
        <v>-5.9221348821841935E-2</v>
      </c>
      <c r="D34" s="182">
        <f t="shared" ref="D34:K34" si="13">C34</f>
        <v>-5.9221348821841935E-2</v>
      </c>
      <c r="E34" s="182">
        <f t="shared" si="13"/>
        <v>-5.9221348821841935E-2</v>
      </c>
      <c r="F34" s="182">
        <f t="shared" si="13"/>
        <v>-5.9221348821841935E-2</v>
      </c>
      <c r="G34" s="182">
        <f t="shared" si="13"/>
        <v>-5.9221348821841935E-2</v>
      </c>
      <c r="H34" s="182">
        <f t="shared" si="13"/>
        <v>-5.9221348821841935E-2</v>
      </c>
      <c r="I34" s="182">
        <f t="shared" si="13"/>
        <v>-5.9221348821841935E-2</v>
      </c>
      <c r="J34" s="182">
        <f t="shared" si="13"/>
        <v>-5.9221348821841935E-2</v>
      </c>
      <c r="K34" s="182">
        <f t="shared" si="13"/>
        <v>-5.9221348821841935E-2</v>
      </c>
      <c r="L34" s="168">
        <f>AVERAGE(H34:K34)</f>
        <v>-5.9221348821841935E-2</v>
      </c>
      <c r="M34" s="169">
        <f>STDEV(H34:K34)</f>
        <v>0</v>
      </c>
      <c r="N34" s="170">
        <f>(K33/G33)^(1/4)-1</f>
        <v>-5.9221348821841935E-2</v>
      </c>
    </row>
    <row r="35" spans="1:14" x14ac:dyDescent="0.2">
      <c r="A35" s="143" t="s">
        <v>137</v>
      </c>
      <c r="B35" s="181">
        <f>F12*(1+B36)</f>
        <v>5192902.7624916341</v>
      </c>
      <c r="C35" s="181">
        <f>B35*(1+C36)</f>
        <v>5735126.7551931711</v>
      </c>
      <c r="D35" s="181">
        <f>C35*(1+D36)</f>
        <v>6333967.8023068979</v>
      </c>
      <c r="E35" s="181">
        <f t="shared" ref="E35" si="14">D35*(1+E36)</f>
        <v>6995337.6504420741</v>
      </c>
      <c r="F35" s="181">
        <f t="shared" ref="F35" si="15">E35*(1+F36)</f>
        <v>7725765.3292569444</v>
      </c>
      <c r="G35" s="181">
        <f t="shared" ref="G35" si="16">F35*(1+G36)</f>
        <v>8532461.605906425</v>
      </c>
      <c r="H35" s="181">
        <f t="shared" ref="H35" si="17">G35*(1+H36)</f>
        <v>9423390.1695884615</v>
      </c>
      <c r="I35" s="181">
        <f t="shared" ref="I35" si="18">H35*(1+I36)</f>
        <v>10407346.248921443</v>
      </c>
      <c r="J35" s="181">
        <f t="shared" ref="J35" si="19">I35*(1+J36)</f>
        <v>11494043.438261822</v>
      </c>
      <c r="K35" s="181">
        <f t="shared" ref="K35" si="20">J35*(1+K36)</f>
        <v>12694209.59010959</v>
      </c>
      <c r="L35" s="162"/>
      <c r="M35" s="163"/>
      <c r="N35" s="164"/>
    </row>
    <row r="36" spans="1:14" x14ac:dyDescent="0.2">
      <c r="A36" s="155" t="s">
        <v>154</v>
      </c>
      <c r="B36" s="182">
        <f>I13</f>
        <v>0.10441635776776415</v>
      </c>
      <c r="C36" s="182">
        <f>B36</f>
        <v>0.10441635776776415</v>
      </c>
      <c r="D36" s="182">
        <f t="shared" ref="D36:K36" si="21">C36</f>
        <v>0.10441635776776415</v>
      </c>
      <c r="E36" s="182">
        <f t="shared" si="21"/>
        <v>0.10441635776776415</v>
      </c>
      <c r="F36" s="182">
        <f t="shared" si="21"/>
        <v>0.10441635776776415</v>
      </c>
      <c r="G36" s="182">
        <f t="shared" si="21"/>
        <v>0.10441635776776415</v>
      </c>
      <c r="H36" s="182">
        <f t="shared" si="21"/>
        <v>0.10441635776776415</v>
      </c>
      <c r="I36" s="182">
        <f t="shared" si="21"/>
        <v>0.10441635776776415</v>
      </c>
      <c r="J36" s="182">
        <f t="shared" si="21"/>
        <v>0.10441635776776415</v>
      </c>
      <c r="K36" s="182">
        <f t="shared" si="21"/>
        <v>0.10441635776776415</v>
      </c>
      <c r="L36" s="168">
        <f>AVERAGE(H36:K36)</f>
        <v>0.10441635776776415</v>
      </c>
      <c r="M36" s="169">
        <f>STDEV(H36:K36)</f>
        <v>0</v>
      </c>
      <c r="N36" s="170">
        <f>(K35/G35)^(1/4)-1</f>
        <v>0.10441635776776415</v>
      </c>
    </row>
    <row r="37" spans="1:14" x14ac:dyDescent="0.2">
      <c r="A37" s="143" t="s">
        <v>138</v>
      </c>
      <c r="B37" s="183">
        <f>(1+B38)*F14</f>
        <v>292970.63069770171</v>
      </c>
      <c r="C37" s="181">
        <f>B37*(1+C38)</f>
        <v>239167.71052870236</v>
      </c>
      <c r="D37" s="181">
        <f>C37*(1+D38)</f>
        <v>195245.48799761277</v>
      </c>
      <c r="E37" s="181">
        <f t="shared" ref="E37" si="22">D37*(1+E38)</f>
        <v>159389.41130120115</v>
      </c>
      <c r="F37" s="181">
        <f t="shared" ref="F37" si="23">E37*(1+F38)</f>
        <v>130118.16403795252</v>
      </c>
      <c r="G37" s="181">
        <f t="shared" ref="G37" si="24">F37*(1+G38)</f>
        <v>106222.46781885147</v>
      </c>
      <c r="H37" s="181">
        <f t="shared" ref="H37" si="25">G37*(1+H38)</f>
        <v>86715.123541367197</v>
      </c>
      <c r="I37" s="181">
        <f t="shared" ref="I37" si="26">H37*(1+I38)</f>
        <v>70790.227389728141</v>
      </c>
      <c r="J37" s="181">
        <f t="shared" ref="J37" si="27">I37*(1+J38)</f>
        <v>57789.87665858322</v>
      </c>
      <c r="K37" s="181">
        <f t="shared" ref="K37" si="28">J37*(1+K38)</f>
        <v>47176.989923030778</v>
      </c>
      <c r="L37" s="162"/>
      <c r="M37" s="163"/>
      <c r="N37" s="164"/>
    </row>
    <row r="38" spans="1:14" x14ac:dyDescent="0.2">
      <c r="A38" s="155" t="s">
        <v>154</v>
      </c>
      <c r="B38" s="184">
        <f>I15</f>
        <v>-0.18364612193675911</v>
      </c>
      <c r="C38" s="184">
        <f>B38</f>
        <v>-0.18364612193675911</v>
      </c>
      <c r="D38" s="184">
        <f t="shared" ref="D38:K38" si="29">C38</f>
        <v>-0.18364612193675911</v>
      </c>
      <c r="E38" s="184">
        <f t="shared" si="29"/>
        <v>-0.18364612193675911</v>
      </c>
      <c r="F38" s="184">
        <f t="shared" si="29"/>
        <v>-0.18364612193675911</v>
      </c>
      <c r="G38" s="184">
        <f t="shared" si="29"/>
        <v>-0.18364612193675911</v>
      </c>
      <c r="H38" s="184">
        <f t="shared" si="29"/>
        <v>-0.18364612193675911</v>
      </c>
      <c r="I38" s="184">
        <f t="shared" si="29"/>
        <v>-0.18364612193675911</v>
      </c>
      <c r="J38" s="184">
        <f t="shared" si="29"/>
        <v>-0.18364612193675911</v>
      </c>
      <c r="K38" s="184">
        <f t="shared" si="29"/>
        <v>-0.18364612193675911</v>
      </c>
      <c r="L38" s="168">
        <f>AVERAGE(H38:K38)</f>
        <v>-0.18364612193675911</v>
      </c>
      <c r="M38" s="169">
        <f>STDEV(H38:K38)</f>
        <v>0</v>
      </c>
      <c r="N38" s="170">
        <f>(K37/G37)^(1/4)-1</f>
        <v>-0.18364612193675911</v>
      </c>
    </row>
    <row r="39" spans="1:14" x14ac:dyDescent="0.2">
      <c r="A39" s="143" t="s">
        <v>139</v>
      </c>
      <c r="B39" s="181">
        <f>B33+B35+B37</f>
        <v>7059507.2575644832</v>
      </c>
      <c r="C39" s="181">
        <f t="shared" ref="C39:K39" si="30">C33+C35+C37</f>
        <v>7454735.6100969967</v>
      </c>
      <c r="D39" s="181">
        <f t="shared" si="30"/>
        <v>7921980.7132583885</v>
      </c>
      <c r="E39" s="181">
        <f t="shared" si="30"/>
        <v>8465012.919314703</v>
      </c>
      <c r="F39" s="181">
        <f t="shared" si="30"/>
        <v>9088572.4550387599</v>
      </c>
      <c r="G39" s="181">
        <f t="shared" si="30"/>
        <v>9798371.5324768722</v>
      </c>
      <c r="H39" s="181">
        <f t="shared" si="30"/>
        <v>10601114.496362381</v>
      </c>
      <c r="I39" s="181">
        <f t="shared" si="30"/>
        <v>11504534.64295125</v>
      </c>
      <c r="J39" s="181">
        <f t="shared" si="30"/>
        <v>12517446.797703791</v>
      </c>
      <c r="K39" s="181">
        <f t="shared" si="30"/>
        <v>13649815.129925018</v>
      </c>
      <c r="L39" s="165"/>
      <c r="M39" s="166"/>
      <c r="N39" s="167"/>
    </row>
    <row r="40" spans="1:14" x14ac:dyDescent="0.2">
      <c r="A40" s="143" t="s">
        <v>140</v>
      </c>
      <c r="B40" s="183">
        <f>F17*(1+B41)</f>
        <v>1107492.1597669742</v>
      </c>
      <c r="C40" s="181">
        <f>B40*(1+C41)</f>
        <v>1206985.7153565411</v>
      </c>
      <c r="D40" s="181">
        <f>C40*(1+D41)</f>
        <v>1315417.4539540466</v>
      </c>
      <c r="E40" s="181">
        <f t="shared" ref="E40" si="31">D40*(1+E41)</f>
        <v>1433590.353350464</v>
      </c>
      <c r="F40" s="181">
        <f t="shared" ref="F40" si="32">E40*(1+F41)</f>
        <v>1562379.528294829</v>
      </c>
      <c r="G40" s="181">
        <f t="shared" ref="G40" si="33">F40*(1+G41)</f>
        <v>1702738.7110479695</v>
      </c>
      <c r="H40" s="181">
        <f t="shared" ref="H40" si="34">G40*(1+H41)</f>
        <v>1855707.3141284685</v>
      </c>
      <c r="I40" s="181">
        <f t="shared" ref="I40" si="35">H40*(1+I41)</f>
        <v>2022418.1275531475</v>
      </c>
      <c r="J40" s="181">
        <f t="shared" ref="J40" si="36">I40*(1+J41)</f>
        <v>2204105.707573032</v>
      </c>
      <c r="K40" s="181">
        <f t="shared" ref="K40" si="37">J40*(1+K41)</f>
        <v>2402115.5190265421</v>
      </c>
      <c r="L40" s="162"/>
      <c r="M40" s="163"/>
      <c r="N40" s="164"/>
    </row>
    <row r="41" spans="1:14" x14ac:dyDescent="0.2">
      <c r="A41" s="157" t="s">
        <v>154</v>
      </c>
      <c r="B41" s="185">
        <f>I18</f>
        <v>8.9836803549472766E-2</v>
      </c>
      <c r="C41" s="182">
        <f>B41</f>
        <v>8.9836803549472766E-2</v>
      </c>
      <c r="D41" s="182">
        <f t="shared" ref="D41:K41" si="38">C41</f>
        <v>8.9836803549472766E-2</v>
      </c>
      <c r="E41" s="182">
        <f t="shared" si="38"/>
        <v>8.9836803549472766E-2</v>
      </c>
      <c r="F41" s="182">
        <f t="shared" si="38"/>
        <v>8.9836803549472766E-2</v>
      </c>
      <c r="G41" s="182">
        <f t="shared" si="38"/>
        <v>8.9836803549472766E-2</v>
      </c>
      <c r="H41" s="182">
        <f t="shared" si="38"/>
        <v>8.9836803549472766E-2</v>
      </c>
      <c r="I41" s="182">
        <f t="shared" si="38"/>
        <v>8.9836803549472766E-2</v>
      </c>
      <c r="J41" s="182">
        <f t="shared" si="38"/>
        <v>8.9836803549472766E-2</v>
      </c>
      <c r="K41" s="182">
        <f t="shared" si="38"/>
        <v>8.9836803549472766E-2</v>
      </c>
      <c r="L41" s="168">
        <f>AVERAGE(H41:K41)</f>
        <v>8.9836803549472766E-2</v>
      </c>
      <c r="M41" s="169">
        <f>STDEV(H41:K41)</f>
        <v>0</v>
      </c>
      <c r="N41" s="170">
        <f>(K40/G40)^(1/4)-1</f>
        <v>8.9836803549472766E-2</v>
      </c>
    </row>
    <row r="42" spans="1:14" x14ac:dyDescent="0.2">
      <c r="A42" s="143" t="s">
        <v>141</v>
      </c>
      <c r="B42" s="186">
        <f>B39+B40</f>
        <v>8166999.4173314571</v>
      </c>
      <c r="C42" s="186">
        <f t="shared" ref="C42:K42" si="39">C39+C40</f>
        <v>8661721.3254535384</v>
      </c>
      <c r="D42" s="186">
        <f t="shared" si="39"/>
        <v>9237398.1672124341</v>
      </c>
      <c r="E42" s="186">
        <f t="shared" si="39"/>
        <v>9898603.2726651672</v>
      </c>
      <c r="F42" s="186">
        <f t="shared" si="39"/>
        <v>10650951.98333359</v>
      </c>
      <c r="G42" s="186">
        <f t="shared" si="39"/>
        <v>11501110.243524842</v>
      </c>
      <c r="H42" s="186">
        <f t="shared" si="39"/>
        <v>12456821.810490848</v>
      </c>
      <c r="I42" s="186">
        <f t="shared" si="39"/>
        <v>13526952.770504398</v>
      </c>
      <c r="J42" s="186">
        <f t="shared" si="39"/>
        <v>14721552.505276823</v>
      </c>
      <c r="K42" s="186">
        <f t="shared" si="39"/>
        <v>16051930.64895156</v>
      </c>
      <c r="L42" s="162"/>
      <c r="M42" s="163" t="s">
        <v>155</v>
      </c>
      <c r="N42" s="164"/>
    </row>
    <row r="43" spans="1:14" x14ac:dyDescent="0.2">
      <c r="A43" s="143" t="s">
        <v>142</v>
      </c>
      <c r="B43" s="187"/>
      <c r="C43" s="187"/>
      <c r="D43" s="187"/>
      <c r="E43" s="187"/>
      <c r="F43" s="187"/>
      <c r="G43" s="187"/>
      <c r="H43" s="187"/>
      <c r="I43" s="187"/>
      <c r="J43" s="187"/>
      <c r="K43" s="187"/>
      <c r="L43" s="165"/>
      <c r="M43" s="166"/>
      <c r="N43" s="167"/>
    </row>
    <row r="44" spans="1:14" x14ac:dyDescent="0.2">
      <c r="A44" s="143" t="s">
        <v>143</v>
      </c>
      <c r="B44" s="181">
        <f>F21*(1+B45)</f>
        <v>361789.28146170301</v>
      </c>
      <c r="C44" s="181">
        <f>B44*(1+C45)</f>
        <v>319371.37616923481</v>
      </c>
      <c r="D44" s="181">
        <f>C44*(1+D45)</f>
        <v>281926.74891897768</v>
      </c>
      <c r="E44" s="181">
        <f t="shared" ref="E44" si="40">D44*(1+E45)</f>
        <v>248872.30881300528</v>
      </c>
      <c r="F44" s="181">
        <f t="shared" ref="F44" si="41">E44*(1+F45)</f>
        <v>219693.32931837527</v>
      </c>
      <c r="G44" s="181">
        <f t="shared" ref="G44" si="42">F44*(1+G45)</f>
        <v>193935.43290208711</v>
      </c>
      <c r="H44" s="181">
        <f t="shared" ref="H44" si="43">G44*(1+H45)</f>
        <v>171197.5154257637</v>
      </c>
      <c r="I44" s="181">
        <f t="shared" ref="I44" si="44">H44*(1+I45)</f>
        <v>151125.50011813329</v>
      </c>
      <c r="J44" s="181">
        <f t="shared" ref="J44" si="45">I44*(1+J45)</f>
        <v>133406.82386164382</v>
      </c>
      <c r="K44" s="181">
        <f t="shared" ref="K44" si="46">J44*(1+K45)</f>
        <v>117765.56993319871</v>
      </c>
      <c r="L44" s="162"/>
      <c r="M44" s="163"/>
      <c r="N44" s="164"/>
    </row>
    <row r="45" spans="1:14" x14ac:dyDescent="0.2">
      <c r="A45" s="156" t="s">
        <v>154</v>
      </c>
      <c r="B45" s="182">
        <f>I22</f>
        <v>-0.11724478160627405</v>
      </c>
      <c r="C45" s="182">
        <f>B45</f>
        <v>-0.11724478160627405</v>
      </c>
      <c r="D45" s="182">
        <f t="shared" ref="D45:J45" si="47">C45</f>
        <v>-0.11724478160627405</v>
      </c>
      <c r="E45" s="182">
        <f t="shared" si="47"/>
        <v>-0.11724478160627405</v>
      </c>
      <c r="F45" s="182">
        <f t="shared" si="47"/>
        <v>-0.11724478160627405</v>
      </c>
      <c r="G45" s="182">
        <f t="shared" si="47"/>
        <v>-0.11724478160627405</v>
      </c>
      <c r="H45" s="182">
        <f t="shared" si="47"/>
        <v>-0.11724478160627405</v>
      </c>
      <c r="I45" s="182">
        <f t="shared" si="47"/>
        <v>-0.11724478160627405</v>
      </c>
      <c r="J45" s="182">
        <f t="shared" si="47"/>
        <v>-0.11724478160627405</v>
      </c>
      <c r="K45" s="182">
        <f>J45</f>
        <v>-0.11724478160627405</v>
      </c>
      <c r="L45" s="168">
        <f>AVERAGE(H45:K45)</f>
        <v>-0.11724478160627405</v>
      </c>
      <c r="M45" s="169">
        <f>STDEV(H45:K45)</f>
        <v>0</v>
      </c>
      <c r="N45" s="170">
        <f>(K44/G44)^(1/4)-1</f>
        <v>-0.11724478160627405</v>
      </c>
    </row>
    <row r="46" spans="1:14" x14ac:dyDescent="0.2">
      <c r="A46" s="143" t="s">
        <v>144</v>
      </c>
      <c r="B46" s="183">
        <f>(B47+1)*F23</f>
        <v>17784.098011897124</v>
      </c>
      <c r="C46" s="181">
        <f>B46*(1+C47)</f>
        <v>15390.469201788965</v>
      </c>
      <c r="D46" s="181">
        <f>C46*(1+D47)</f>
        <v>13319.007918914795</v>
      </c>
      <c r="E46" s="181">
        <f t="shared" ref="E46" si="48">D46*(1+E47)</f>
        <v>11526.35242098368</v>
      </c>
      <c r="F46" s="181">
        <f t="shared" ref="F46" si="49">E46*(1+F47)</f>
        <v>9974.9771861042063</v>
      </c>
      <c r="G46" s="181">
        <f t="shared" ref="G46" si="50">F46*(1+G47)</f>
        <v>8632.4073938742076</v>
      </c>
      <c r="H46" s="181">
        <f t="shared" ref="H46" si="51">G46*(1+H47)</f>
        <v>7470.5391324225948</v>
      </c>
      <c r="I46" s="181">
        <f t="shared" ref="I46" si="52">H46*(1+I47)</f>
        <v>6465.0511013487267</v>
      </c>
      <c r="J46" s="181">
        <f t="shared" ref="J46" si="53">I46*(1+J47)</f>
        <v>5594.8954957814694</v>
      </c>
      <c r="K46" s="181">
        <f t="shared" ref="K46" si="54">J46*(1+K47)</f>
        <v>4841.8574142724765</v>
      </c>
      <c r="L46" s="162"/>
      <c r="M46" s="163"/>
      <c r="N46" s="164"/>
    </row>
    <row r="47" spans="1:14" x14ac:dyDescent="0.2">
      <c r="A47" s="156" t="s">
        <v>154</v>
      </c>
      <c r="B47" s="185">
        <f>I24</f>
        <v>-0.1345937707106023</v>
      </c>
      <c r="C47" s="185">
        <f>B47</f>
        <v>-0.1345937707106023</v>
      </c>
      <c r="D47" s="185">
        <f t="shared" ref="D47:K47" si="55">C47</f>
        <v>-0.1345937707106023</v>
      </c>
      <c r="E47" s="185">
        <f t="shared" si="55"/>
        <v>-0.1345937707106023</v>
      </c>
      <c r="F47" s="185">
        <f t="shared" si="55"/>
        <v>-0.1345937707106023</v>
      </c>
      <c r="G47" s="185">
        <f t="shared" si="55"/>
        <v>-0.1345937707106023</v>
      </c>
      <c r="H47" s="185">
        <f t="shared" si="55"/>
        <v>-0.1345937707106023</v>
      </c>
      <c r="I47" s="185">
        <f t="shared" si="55"/>
        <v>-0.1345937707106023</v>
      </c>
      <c r="J47" s="185">
        <f t="shared" si="55"/>
        <v>-0.1345937707106023</v>
      </c>
      <c r="K47" s="185">
        <f t="shared" si="55"/>
        <v>-0.1345937707106023</v>
      </c>
      <c r="L47" s="168">
        <f>AVERAGE(H47:K47)</f>
        <v>-0.1345937707106023</v>
      </c>
      <c r="M47" s="169">
        <f>STDEV(H47:K47)</f>
        <v>0</v>
      </c>
      <c r="N47" s="170">
        <f>(K46/G46)^(1/4)-1</f>
        <v>-0.1345937707106023</v>
      </c>
    </row>
    <row r="48" spans="1:14" ht="17" thickBot="1" x14ac:dyDescent="0.25">
      <c r="A48" s="143" t="s">
        <v>145</v>
      </c>
      <c r="B48" s="188">
        <f>B44+B47</f>
        <v>361789.14686793229</v>
      </c>
      <c r="C48" s="188">
        <f t="shared" ref="C48:K48" si="56">C44+C47</f>
        <v>319371.24157546408</v>
      </c>
      <c r="D48" s="188">
        <f t="shared" si="56"/>
        <v>281926.61432520696</v>
      </c>
      <c r="E48" s="188">
        <f t="shared" si="56"/>
        <v>248872.17421923456</v>
      </c>
      <c r="F48" s="188">
        <f t="shared" si="56"/>
        <v>219693.19472460455</v>
      </c>
      <c r="G48" s="188">
        <f t="shared" si="56"/>
        <v>193935.29830831639</v>
      </c>
      <c r="H48" s="188">
        <f t="shared" si="56"/>
        <v>171197.38083199298</v>
      </c>
      <c r="I48" s="188">
        <f t="shared" si="56"/>
        <v>151125.36552436257</v>
      </c>
      <c r="J48" s="188">
        <f t="shared" si="56"/>
        <v>133406.68926787309</v>
      </c>
      <c r="K48" s="188">
        <f t="shared" si="56"/>
        <v>117765.435339428</v>
      </c>
      <c r="L48" s="165"/>
      <c r="M48" s="166"/>
      <c r="N48" s="167"/>
    </row>
    <row r="49" spans="1:14" ht="17" thickBot="1" x14ac:dyDescent="0.25">
      <c r="A49" s="143" t="s">
        <v>146</v>
      </c>
      <c r="B49" s="189">
        <f>B42+B48</f>
        <v>8528788.5641993899</v>
      </c>
      <c r="C49" s="189">
        <f t="shared" ref="C49:K49" si="57">C42+C48</f>
        <v>8981092.5670290031</v>
      </c>
      <c r="D49" s="189">
        <f t="shared" si="57"/>
        <v>9519324.7815376408</v>
      </c>
      <c r="E49" s="189">
        <f t="shared" si="57"/>
        <v>10147475.446884401</v>
      </c>
      <c r="F49" s="189">
        <f t="shared" si="57"/>
        <v>10870645.178058194</v>
      </c>
      <c r="G49" s="189">
        <f t="shared" si="57"/>
        <v>11695045.541833159</v>
      </c>
      <c r="H49" s="189">
        <f t="shared" si="57"/>
        <v>12628019.191322841</v>
      </c>
      <c r="I49" s="189">
        <f t="shared" si="57"/>
        <v>13678078.136028761</v>
      </c>
      <c r="J49" s="189">
        <f t="shared" si="57"/>
        <v>14854959.194544697</v>
      </c>
      <c r="K49" s="189">
        <f t="shared" si="57"/>
        <v>16169696.084290989</v>
      </c>
      <c r="L49" s="162"/>
      <c r="M49" s="163"/>
      <c r="N49" s="164"/>
    </row>
    <row r="50" spans="1:14" ht="18" thickTop="1" thickBot="1" x14ac:dyDescent="0.25">
      <c r="A50" s="180" t="s">
        <v>154</v>
      </c>
      <c r="B50" s="123">
        <f>B49/F27-1</f>
        <v>4.2625932897599972E-2</v>
      </c>
      <c r="C50" s="185">
        <f>C49/B49-1</f>
        <v>5.3032619981718598E-2</v>
      </c>
      <c r="D50" s="185">
        <f t="shared" ref="D50:K50" si="58">D49/C49-1</f>
        <v>5.9929480794416179E-2</v>
      </c>
      <c r="E50" s="185">
        <f t="shared" si="58"/>
        <v>6.5986892953272758E-2</v>
      </c>
      <c r="F50" s="185">
        <f t="shared" si="58"/>
        <v>7.1265974966791212E-2</v>
      </c>
      <c r="G50" s="185">
        <f t="shared" si="58"/>
        <v>7.583729854774135E-2</v>
      </c>
      <c r="H50" s="185">
        <f t="shared" si="58"/>
        <v>7.9775118972597259E-2</v>
      </c>
      <c r="I50" s="185">
        <f t="shared" si="58"/>
        <v>8.3153100165341387E-2</v>
      </c>
      <c r="J50" s="185">
        <f t="shared" si="58"/>
        <v>8.6041404853213432E-2</v>
      </c>
      <c r="K50" s="185">
        <f t="shared" si="58"/>
        <v>8.8504914253087374E-2</v>
      </c>
      <c r="L50" s="171">
        <f>AVERAGE(B50:K50)</f>
        <v>7.0615273838577949E-2</v>
      </c>
      <c r="M50" s="172">
        <f>STDEV(B50:K50)</f>
        <v>1.5110550264649079E-2</v>
      </c>
      <c r="N50" s="173">
        <f>(K49/B49)^(1/9)-1</f>
        <v>7.3663721536379567E-2</v>
      </c>
    </row>
  </sheetData>
  <mergeCells count="2">
    <mergeCell ref="O7:Q7"/>
    <mergeCell ref="A6:L6"/>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opLeftCell="C1" workbookViewId="0">
      <selection activeCell="F13" sqref="F13"/>
    </sheetView>
  </sheetViews>
  <sheetFormatPr baseColWidth="10" defaultColWidth="24" defaultRowHeight="16" x14ac:dyDescent="0.2"/>
  <cols>
    <col min="1" max="1" width="40.1640625" customWidth="1"/>
    <col min="7" max="7" width="8" customWidth="1"/>
    <col min="8" max="8" width="8.6640625" customWidth="1"/>
  </cols>
  <sheetData>
    <row r="1" spans="1:9" x14ac:dyDescent="0.2">
      <c r="A1" s="1" t="s">
        <v>20</v>
      </c>
    </row>
    <row r="2" spans="1:9" x14ac:dyDescent="0.2">
      <c r="A2" s="2" t="s">
        <v>19</v>
      </c>
    </row>
    <row r="3" spans="1:9" x14ac:dyDescent="0.2">
      <c r="A3" s="2" t="s">
        <v>21</v>
      </c>
    </row>
    <row r="4" spans="1:9" ht="17" thickBot="1" x14ac:dyDescent="0.25">
      <c r="A4" s="3" t="s">
        <v>1</v>
      </c>
    </row>
    <row r="5" spans="1:9" ht="17" thickBot="1" x14ac:dyDescent="0.25"/>
    <row r="6" spans="1:9" ht="17" thickBot="1" x14ac:dyDescent="0.25">
      <c r="A6" s="421" t="s">
        <v>58</v>
      </c>
      <c r="B6" s="423" t="s">
        <v>59</v>
      </c>
      <c r="C6" s="423" t="s">
        <v>60</v>
      </c>
      <c r="D6" s="423" t="s">
        <v>63</v>
      </c>
      <c r="E6" s="423" t="s">
        <v>64</v>
      </c>
      <c r="F6" s="419" t="s">
        <v>66</v>
      </c>
    </row>
    <row r="7" spans="1:9" ht="17" thickBot="1" x14ac:dyDescent="0.25">
      <c r="A7" s="422" t="s">
        <v>58</v>
      </c>
      <c r="B7" s="424"/>
      <c r="C7" s="424"/>
      <c r="D7" s="424"/>
      <c r="E7" s="424"/>
      <c r="F7" s="420" t="s">
        <v>66</v>
      </c>
      <c r="G7" s="121" t="s">
        <v>126</v>
      </c>
      <c r="H7" s="122" t="s">
        <v>127</v>
      </c>
      <c r="I7" t="s">
        <v>70</v>
      </c>
    </row>
    <row r="8" spans="1:9" x14ac:dyDescent="0.2">
      <c r="G8" s="23"/>
      <c r="H8" s="23"/>
    </row>
    <row r="9" spans="1:9" x14ac:dyDescent="0.2">
      <c r="A9" s="30" t="s">
        <v>109</v>
      </c>
      <c r="B9" s="57">
        <f>I41</f>
        <v>7535698</v>
      </c>
      <c r="C9" s="57">
        <f t="shared" ref="C9:F9" si="0">J41</f>
        <v>8121382</v>
      </c>
      <c r="D9" s="57">
        <f t="shared" si="0"/>
        <v>8411148</v>
      </c>
      <c r="E9" s="57">
        <f t="shared" si="0"/>
        <v>8583365</v>
      </c>
      <c r="F9" s="57">
        <f t="shared" si="0"/>
        <v>8180104</v>
      </c>
      <c r="G9" s="23"/>
      <c r="H9" s="23"/>
    </row>
    <row r="10" spans="1:9" x14ac:dyDescent="0.2">
      <c r="A10" s="77" t="s">
        <v>110</v>
      </c>
      <c r="C10" s="123">
        <f>C9/B9-1</f>
        <v>7.7721267492407486E-2</v>
      </c>
      <c r="D10" s="123">
        <f t="shared" ref="D10:F10" si="1">D9/C9-1</f>
        <v>3.5679395452645757E-2</v>
      </c>
      <c r="E10" s="123">
        <f t="shared" si="1"/>
        <v>2.0474850757589813E-2</v>
      </c>
      <c r="F10" s="123">
        <f t="shared" si="1"/>
        <v>-4.6981690747160298E-2</v>
      </c>
      <c r="G10" s="124">
        <f>AVERAGE(C10:F10)</f>
        <v>2.1723455738870689E-2</v>
      </c>
      <c r="H10" s="125">
        <f>STDEV(C10:F10)</f>
        <v>5.180887743281494E-2</v>
      </c>
    </row>
    <row r="11" spans="1:9" x14ac:dyDescent="0.2">
      <c r="G11" s="23"/>
      <c r="H11" s="23"/>
    </row>
    <row r="12" spans="1:9" x14ac:dyDescent="0.2">
      <c r="A12" s="30" t="s">
        <v>111</v>
      </c>
      <c r="G12" s="23"/>
      <c r="H12" s="23"/>
      <c r="I12" s="123">
        <f>249100/F9</f>
        <v>3.0451935574413235E-2</v>
      </c>
    </row>
    <row r="13" spans="1:9" x14ac:dyDescent="0.2">
      <c r="A13" s="78" t="s">
        <v>112</v>
      </c>
      <c r="B13" s="123">
        <f>(I42-B100)/B9</f>
        <v>0.99103944982933234</v>
      </c>
      <c r="C13" s="123">
        <f>(J42-C100)/C9</f>
        <v>0.92818389776518329</v>
      </c>
      <c r="D13" s="123">
        <f>(K42-D100)/D9</f>
        <v>0.88159024190277002</v>
      </c>
      <c r="E13" s="123">
        <f>(L42-E100)/E9</f>
        <v>0.81943922925332902</v>
      </c>
      <c r="F13" s="123">
        <f>(M42-F100)/F9</f>
        <v>0.82722077861112764</v>
      </c>
      <c r="G13" s="124">
        <f>AVERAGE(B13:F13)</f>
        <v>0.88949471947234859</v>
      </c>
      <c r="H13" s="125">
        <f>STDEV(B13:F13)</f>
        <v>7.1861813514044526E-2</v>
      </c>
      <c r="I13" t="s">
        <v>202</v>
      </c>
    </row>
    <row r="14" spans="1:9" x14ac:dyDescent="0.2">
      <c r="A14" s="79" t="s">
        <v>113</v>
      </c>
      <c r="B14" s="123">
        <f>I45/B9</f>
        <v>2.7222826604781668E-2</v>
      </c>
      <c r="C14" s="123">
        <f>J45/C9</f>
        <v>2.1799368629624859E-2</v>
      </c>
      <c r="D14" s="123">
        <f>K45/D9</f>
        <v>2.1508954544611509E-2</v>
      </c>
      <c r="E14" s="123">
        <f>L45/E9</f>
        <v>2.1972035442976035E-2</v>
      </c>
      <c r="F14" s="123">
        <f>M45/F9</f>
        <v>2.4924010746073644E-2</v>
      </c>
      <c r="G14" s="124">
        <f t="shared" ref="G14:G19" si="2">AVERAGE(B14:F14)</f>
        <v>2.3485439193613542E-2</v>
      </c>
      <c r="H14" s="125">
        <f t="shared" ref="H14:H19" si="3">STDEV(B14:F14)</f>
        <v>2.503860479321828E-3</v>
      </c>
    </row>
    <row r="15" spans="1:9" x14ac:dyDescent="0.2">
      <c r="A15" s="81" t="s">
        <v>128</v>
      </c>
      <c r="B15" s="123">
        <f>I46/B9</f>
        <v>3.5711356798003315E-3</v>
      </c>
      <c r="C15" s="123">
        <f>J46/C9</f>
        <v>1.0403401785558173E-3</v>
      </c>
      <c r="D15" s="123">
        <f>K46/D9</f>
        <v>6.7303535736144458E-4</v>
      </c>
      <c r="E15" s="123">
        <f>L46/E9</f>
        <v>2.6632911451394644E-4</v>
      </c>
      <c r="F15" s="123">
        <f>M46/F9</f>
        <v>6.8519911238292322E-4</v>
      </c>
      <c r="G15" s="124">
        <f t="shared" si="2"/>
        <v>1.2472078885228926E-3</v>
      </c>
      <c r="H15" s="125">
        <f t="shared" si="3"/>
        <v>1.3276940308104351E-3</v>
      </c>
    </row>
    <row r="16" spans="1:9" x14ac:dyDescent="0.2">
      <c r="A16" s="81" t="str">
        <f>H51</f>
        <v>Foreign currency transaction losses</v>
      </c>
      <c r="B16" s="123">
        <f>I51/B9</f>
        <v>1.6721742299120798E-3</v>
      </c>
      <c r="C16" s="123">
        <f>J51/C9</f>
        <v>-5.9226373048330936E-4</v>
      </c>
      <c r="D16" s="123">
        <f>K51/D9</f>
        <v>5.2489862263748062E-4</v>
      </c>
      <c r="E16" s="123">
        <f>L51/E9</f>
        <v>3.2596772943944479E-3</v>
      </c>
      <c r="F16" s="123">
        <f>M51/F9</f>
        <v>3.1711088269782391E-3</v>
      </c>
      <c r="G16" s="124">
        <f t="shared" si="2"/>
        <v>1.6071190486877877E-3</v>
      </c>
      <c r="H16" s="125">
        <f t="shared" si="3"/>
        <v>1.6725527359794296E-3</v>
      </c>
    </row>
    <row r="17" spans="1:9" ht="17" thickBot="1" x14ac:dyDescent="0.25">
      <c r="A17" s="81" t="str">
        <f>H52</f>
        <v>Miscellaneous, net</v>
      </c>
      <c r="B17" s="126">
        <f>I52/B9</f>
        <v>-1.2119647045303566E-3</v>
      </c>
      <c r="C17" s="126">
        <f>J52/C9</f>
        <v>-1.7718659213419589E-4</v>
      </c>
      <c r="D17" s="126">
        <f>K52/D9</f>
        <v>-5.1990524955689758E-4</v>
      </c>
      <c r="E17" s="126">
        <f>L52/E9</f>
        <v>-5.2729902549874088E-4</v>
      </c>
      <c r="F17" s="126">
        <f>M52/F9</f>
        <v>-9.3910786464328569E-4</v>
      </c>
      <c r="G17" s="124">
        <f t="shared" si="2"/>
        <v>-6.7509268727269532E-4</v>
      </c>
      <c r="H17" s="125">
        <f t="shared" si="3"/>
        <v>4.0366203799024495E-4</v>
      </c>
    </row>
    <row r="18" spans="1:9" ht="17" thickBot="1" x14ac:dyDescent="0.25">
      <c r="A18" s="80" t="s">
        <v>114</v>
      </c>
      <c r="B18" s="127">
        <f>1-SUM(B13:B17)</f>
        <v>-2.2293621639296157E-2</v>
      </c>
      <c r="C18" s="127">
        <f t="shared" ref="C18:E18" si="4">1-SUM(C13:C17)</f>
        <v>4.9745843749253504E-2</v>
      </c>
      <c r="D18" s="127">
        <f t="shared" si="4"/>
        <v>9.6222774822176449E-2</v>
      </c>
      <c r="E18" s="127">
        <f t="shared" si="4"/>
        <v>0.15559002792028531</v>
      </c>
      <c r="F18" s="128">
        <f>1-SUM(F13:F17)</f>
        <v>0.14493801056808076</v>
      </c>
      <c r="G18" s="124">
        <f t="shared" si="2"/>
        <v>8.4840607084099975E-2</v>
      </c>
      <c r="H18" s="125">
        <f t="shared" si="3"/>
        <v>7.323953436204314E-2</v>
      </c>
    </row>
    <row r="19" spans="1:9" x14ac:dyDescent="0.2">
      <c r="A19" s="85" t="s">
        <v>115</v>
      </c>
      <c r="B19" s="129">
        <f>(I49+I50)/B9</f>
        <v>1.460607895910903E-2</v>
      </c>
      <c r="C19" s="129">
        <f>(J49+J50)/C9</f>
        <v>1.2747707225198864E-2</v>
      </c>
      <c r="D19" s="129">
        <f>(K49+K50)/D9</f>
        <v>1.0091488106023101E-2</v>
      </c>
      <c r="E19" s="129">
        <f>(L49+L50)/E9</f>
        <v>9.0024133891544872E-3</v>
      </c>
      <c r="F19" s="129">
        <f>(M49+M50)/F9</f>
        <v>4.1411453937504955E-3</v>
      </c>
      <c r="G19" s="124">
        <f t="shared" si="2"/>
        <v>1.0117766614647196E-2</v>
      </c>
      <c r="H19" s="125">
        <f t="shared" si="3"/>
        <v>4.0008199132234969E-3</v>
      </c>
    </row>
    <row r="20" spans="1:9" ht="17" thickBot="1" x14ac:dyDescent="0.25">
      <c r="A20" s="82" t="s">
        <v>116</v>
      </c>
      <c r="B20" s="130">
        <f>I54/(B18*B9)</f>
        <v>-5.0976797342825272E-2</v>
      </c>
      <c r="C20" s="130">
        <f>J54/(C18*C9)</f>
        <v>-5.1930050370663734E-2</v>
      </c>
      <c r="D20" s="130">
        <f>K54/(D18*D9)</f>
        <v>2.9934119484421959E-2</v>
      </c>
      <c r="E20" s="130">
        <f>L54/(E18*E9)</f>
        <v>0.29274211785073007</v>
      </c>
      <c r="F20" s="130">
        <f>M54/(F18*F9)</f>
        <v>0.29250477392190344</v>
      </c>
      <c r="G20" s="124">
        <f>AVERAGE(E20:F20)</f>
        <v>0.29262344588631672</v>
      </c>
      <c r="H20" s="125">
        <f>STDEV(E20:F20)</f>
        <v>1.6782750154676574E-4</v>
      </c>
      <c r="I20" t="s">
        <v>203</v>
      </c>
    </row>
    <row r="21" spans="1:9" ht="17" thickBot="1" x14ac:dyDescent="0.25">
      <c r="B21" s="123"/>
      <c r="G21" s="23"/>
      <c r="H21" s="23"/>
    </row>
    <row r="22" spans="1:9" ht="17" thickBot="1" x14ac:dyDescent="0.25">
      <c r="A22" s="80" t="s">
        <v>117</v>
      </c>
      <c r="B22" s="132"/>
      <c r="C22" s="132"/>
      <c r="D22" s="132"/>
      <c r="E22" s="132"/>
      <c r="F22" s="133"/>
      <c r="G22" s="23"/>
      <c r="H22" s="23"/>
    </row>
    <row r="23" spans="1:9" x14ac:dyDescent="0.2">
      <c r="A23" s="83" t="s">
        <v>118</v>
      </c>
      <c r="B23" s="129"/>
      <c r="C23" s="129">
        <f>C96/C9</f>
        <v>5.7428649458922138E-3</v>
      </c>
      <c r="D23" s="129">
        <f>D96/D9</f>
        <v>-4.8387330718708078E-2</v>
      </c>
      <c r="E23" s="129">
        <f>E96/E9</f>
        <v>2.6411553044755759E-2</v>
      </c>
      <c r="F23" s="129">
        <f>F96/F9</f>
        <v>-1.2769030809388243E-2</v>
      </c>
      <c r="G23" s="124">
        <f>AVERAGE(C23:F23)</f>
        <v>-7.250485884362088E-3</v>
      </c>
      <c r="H23" s="125">
        <f>STDEV(C23:F23)</f>
        <v>3.1752450675384132E-2</v>
      </c>
    </row>
    <row r="24" spans="1:9" x14ac:dyDescent="0.2">
      <c r="A24" s="83" t="s">
        <v>119</v>
      </c>
      <c r="B24" s="68"/>
      <c r="C24" s="129">
        <f>C101/C9</f>
        <v>1.2707566273818914E-2</v>
      </c>
      <c r="D24" s="129">
        <f>D101/D9</f>
        <v>2.7109260234155909E-3</v>
      </c>
      <c r="E24" s="129">
        <f>E101/E9</f>
        <v>1.7054849700554504E-2</v>
      </c>
      <c r="F24" s="129">
        <f>F101/F9</f>
        <v>6.0782845792669626E-2</v>
      </c>
      <c r="G24" s="124">
        <f>AVERAGE(C24:F24)</f>
        <v>2.3314046947614658E-2</v>
      </c>
      <c r="H24" s="125">
        <f t="shared" ref="H24:H25" si="5">STDEV(C24:F24)</f>
        <v>2.5690948218971145E-2</v>
      </c>
    </row>
    <row r="25" spans="1:9" x14ac:dyDescent="0.2">
      <c r="A25" s="83" t="s">
        <v>131</v>
      </c>
      <c r="B25" s="68"/>
      <c r="C25" s="129">
        <f>C106/C9</f>
        <v>9.5264574428342366E-3</v>
      </c>
      <c r="D25" s="129">
        <f>D106/D9</f>
        <v>1.2044966989048344E-2</v>
      </c>
      <c r="E25" s="129">
        <f>E106/E9</f>
        <v>1.9259229917404187E-2</v>
      </c>
      <c r="F25" s="129">
        <f>F106/F9</f>
        <v>4.1643113583885977E-2</v>
      </c>
      <c r="G25" s="124">
        <f>AVERAGE(C25:F25)</f>
        <v>2.0618441983293184E-2</v>
      </c>
      <c r="H25" s="125">
        <f t="shared" si="5"/>
        <v>1.4610736553137368E-2</v>
      </c>
    </row>
    <row r="26" spans="1:9" ht="17" thickBot="1" x14ac:dyDescent="0.25">
      <c r="A26" s="84" t="s">
        <v>120</v>
      </c>
      <c r="B26" s="130">
        <f>B100/B9</f>
        <v>2.77427518990278E-2</v>
      </c>
      <c r="C26" s="130">
        <f>C100/C9</f>
        <v>1.8151344192404693E-2</v>
      </c>
      <c r="D26" s="130">
        <f>D100/D9</f>
        <v>1.7895654671633409E-2</v>
      </c>
      <c r="E26" s="130">
        <f>E100/E9</f>
        <v>1.815418545057795E-2</v>
      </c>
      <c r="F26" s="130">
        <f>F100/F9</f>
        <v>1.9434349489933136E-2</v>
      </c>
      <c r="G26" s="124">
        <f>AVERAGE(B26:F26)</f>
        <v>2.02756571407154E-2</v>
      </c>
      <c r="H26" s="125">
        <f>STDEV(B26:F26)</f>
        <v>4.2173173368900297E-3</v>
      </c>
    </row>
    <row r="27" spans="1:9" x14ac:dyDescent="0.2">
      <c r="A27" s="85"/>
      <c r="G27" s="23"/>
      <c r="H27" s="23"/>
    </row>
    <row r="28" spans="1:9" ht="17" thickBot="1" x14ac:dyDescent="0.25">
      <c r="A28" s="86"/>
      <c r="G28" s="23"/>
      <c r="H28" s="23"/>
    </row>
    <row r="29" spans="1:9" x14ac:dyDescent="0.2">
      <c r="A29" s="134" t="s">
        <v>121</v>
      </c>
      <c r="B29" s="136"/>
      <c r="C29" s="136">
        <f>C9/AVERAGE(C99,B99)</f>
        <v>5.8291063354546377</v>
      </c>
      <c r="D29" s="136">
        <f t="shared" ref="D29:E29" si="6">D9/AVERAGE(D99,C99)</f>
        <v>6.4340805205921763</v>
      </c>
      <c r="E29" s="136">
        <f t="shared" si="6"/>
        <v>6.9293219838185456</v>
      </c>
      <c r="F29" s="136">
        <f>F9/AVERAGE(F99,E99)</f>
        <v>5.8300158612901489</v>
      </c>
      <c r="G29" s="138">
        <f>AVERAGE(C29:F29)</f>
        <v>6.2556311752888778</v>
      </c>
      <c r="H29" s="139">
        <f>STDEV(C29:F29)</f>
        <v>0.53190704352120088</v>
      </c>
    </row>
    <row r="30" spans="1:9" x14ac:dyDescent="0.2">
      <c r="A30" s="140" t="s">
        <v>132</v>
      </c>
      <c r="B30" s="141"/>
      <c r="C30" s="141">
        <f>C9/AVERAGE(B104,C104)</f>
        <v>6.2055300813840564</v>
      </c>
      <c r="D30" s="141">
        <f t="shared" ref="D30:F30" si="7">D9/AVERAGE(C104,D104)</f>
        <v>6.733742453093396</v>
      </c>
      <c r="E30" s="141">
        <f t="shared" si="7"/>
        <v>6.9826514968783595</v>
      </c>
      <c r="F30" s="141">
        <f t="shared" si="7"/>
        <v>6.1745068571631299</v>
      </c>
      <c r="G30" s="138">
        <f>AVERAGE(C30:F30)</f>
        <v>6.5241077221297363</v>
      </c>
      <c r="H30" s="139">
        <f>STDEV(C30:F30)</f>
        <v>0.39913305707721286</v>
      </c>
      <c r="I30" t="s">
        <v>134</v>
      </c>
    </row>
    <row r="31" spans="1:9" x14ac:dyDescent="0.2">
      <c r="A31" s="140" t="s">
        <v>133</v>
      </c>
      <c r="B31" s="141">
        <f>B104/B105</f>
        <v>6.4275785536278889</v>
      </c>
      <c r="C31" s="141">
        <f t="shared" ref="C31:F31" si="8">C104/C105</f>
        <v>8.6403598030037845</v>
      </c>
      <c r="D31" s="141">
        <f t="shared" si="8"/>
        <v>8.1349627631657615</v>
      </c>
      <c r="E31" s="141">
        <f t="shared" si="8"/>
        <v>7.9190882020741347</v>
      </c>
      <c r="F31" s="141">
        <f t="shared" si="8"/>
        <v>8.9048844157886453</v>
      </c>
      <c r="G31" s="138">
        <f>AVERAGE(B31:F31)</f>
        <v>8.0053747475320431</v>
      </c>
      <c r="H31" s="139">
        <f>STDEV(B31:F31)</f>
        <v>0.96514285408701461</v>
      </c>
    </row>
    <row r="32" spans="1:9" ht="17" thickBot="1" x14ac:dyDescent="0.25">
      <c r="A32" s="135" t="s">
        <v>122</v>
      </c>
      <c r="B32" s="137">
        <f>B99/B100</f>
        <v>6.7700431931350176</v>
      </c>
      <c r="C32" s="137">
        <f t="shared" ref="C32:F32" si="9">C99/C100</f>
        <v>9.3012943139728925</v>
      </c>
      <c r="D32" s="137">
        <f t="shared" si="9"/>
        <v>8.2606644831686857</v>
      </c>
      <c r="E32" s="137">
        <f t="shared" si="9"/>
        <v>7.9190882020741347</v>
      </c>
      <c r="F32" s="137">
        <f t="shared" si="9"/>
        <v>9.8897247994967756</v>
      </c>
      <c r="G32" s="138">
        <f>AVERAGE(B32:F32)</f>
        <v>8.4281629983695012</v>
      </c>
      <c r="H32" s="139">
        <f>STDEV(B32:F32)</f>
        <v>1.2181025595295962</v>
      </c>
    </row>
    <row r="37" spans="1:13" ht="17" thickBot="1" x14ac:dyDescent="0.25">
      <c r="A37" t="s">
        <v>124</v>
      </c>
      <c r="H37" t="s">
        <v>125</v>
      </c>
    </row>
    <row r="38" spans="1:13" x14ac:dyDescent="0.2">
      <c r="A38" s="434" t="s">
        <v>58</v>
      </c>
      <c r="B38" s="436" t="s">
        <v>59</v>
      </c>
      <c r="C38" s="436" t="s">
        <v>60</v>
      </c>
      <c r="D38" s="436" t="s">
        <v>63</v>
      </c>
      <c r="E38" s="436" t="s">
        <v>64</v>
      </c>
      <c r="F38" s="438" t="s">
        <v>66</v>
      </c>
      <c r="H38" s="421" t="s">
        <v>107</v>
      </c>
      <c r="I38" s="423" t="s">
        <v>59</v>
      </c>
      <c r="J38" s="423" t="s">
        <v>60</v>
      </c>
      <c r="K38" s="423" t="s">
        <v>63</v>
      </c>
      <c r="L38" s="423" t="s">
        <v>64</v>
      </c>
      <c r="M38" s="419" t="s">
        <v>66</v>
      </c>
    </row>
    <row r="39" spans="1:13" ht="17" thickBot="1" x14ac:dyDescent="0.25">
      <c r="A39" s="435"/>
      <c r="B39" s="437"/>
      <c r="C39" s="437"/>
      <c r="D39" s="437"/>
      <c r="E39" s="437"/>
      <c r="F39" s="439"/>
      <c r="H39" s="422" t="s">
        <v>58</v>
      </c>
      <c r="I39" s="424"/>
      <c r="J39" s="424"/>
      <c r="K39" s="424"/>
      <c r="L39" s="424"/>
      <c r="M39" s="420" t="s">
        <v>66</v>
      </c>
    </row>
    <row r="40" spans="1:13" ht="75" x14ac:dyDescent="0.2">
      <c r="A40" s="87" t="s">
        <v>57</v>
      </c>
      <c r="B40" s="89"/>
      <c r="C40" s="89" t="s">
        <v>61</v>
      </c>
      <c r="D40" s="89" t="s">
        <v>61</v>
      </c>
      <c r="E40" s="89"/>
      <c r="F40" s="89"/>
      <c r="H40" s="63" t="s">
        <v>108</v>
      </c>
      <c r="I40" s="61"/>
      <c r="J40" s="61"/>
      <c r="K40" s="61"/>
      <c r="L40" s="61"/>
      <c r="M40" s="61"/>
    </row>
    <row r="41" spans="1:13" x14ac:dyDescent="0.2">
      <c r="A41" s="90" t="s">
        <v>23</v>
      </c>
      <c r="B41" s="91">
        <v>49289</v>
      </c>
      <c r="C41" s="92">
        <v>68180</v>
      </c>
      <c r="D41" s="92">
        <v>508206</v>
      </c>
      <c r="E41" s="91">
        <v>576143</v>
      </c>
      <c r="F41" s="91">
        <v>439638</v>
      </c>
      <c r="H41" s="14" t="s">
        <v>85</v>
      </c>
      <c r="I41" s="16">
        <v>7535698</v>
      </c>
      <c r="J41" s="16">
        <v>8121382</v>
      </c>
      <c r="K41" s="21">
        <v>8411148</v>
      </c>
      <c r="L41" s="21">
        <v>8583365</v>
      </c>
      <c r="M41" s="21">
        <v>8180104</v>
      </c>
    </row>
    <row r="42" spans="1:13" ht="32" x14ac:dyDescent="0.2">
      <c r="A42" s="90" t="s">
        <v>24</v>
      </c>
      <c r="B42" s="93">
        <v>157</v>
      </c>
      <c r="C42" s="89" t="s">
        <v>62</v>
      </c>
      <c r="D42" s="93">
        <v>96902</v>
      </c>
      <c r="E42" s="89">
        <v>0</v>
      </c>
      <c r="F42" s="89"/>
      <c r="H42" s="25" t="s">
        <v>86</v>
      </c>
      <c r="I42" s="17">
        <v>7677235</v>
      </c>
      <c r="J42" s="17">
        <v>7685550</v>
      </c>
      <c r="K42" s="22">
        <v>7565709</v>
      </c>
      <c r="L42" s="22">
        <v>7189370</v>
      </c>
      <c r="M42" s="22">
        <v>6925727</v>
      </c>
    </row>
    <row r="43" spans="1:13" ht="32" x14ac:dyDescent="0.2">
      <c r="A43" s="90" t="s">
        <v>25</v>
      </c>
      <c r="B43" s="93">
        <v>349222</v>
      </c>
      <c r="C43" s="93">
        <v>384930</v>
      </c>
      <c r="D43" s="93">
        <v>376678</v>
      </c>
      <c r="E43" s="93">
        <v>378890</v>
      </c>
      <c r="F43" s="93">
        <v>348994</v>
      </c>
      <c r="H43" s="34" t="s">
        <v>87</v>
      </c>
      <c r="I43" s="36">
        <v>-141537</v>
      </c>
      <c r="J43" s="36">
        <v>435832</v>
      </c>
      <c r="K43" s="66">
        <v>845439</v>
      </c>
      <c r="L43" s="66">
        <v>1393995</v>
      </c>
      <c r="M43" s="66">
        <v>1254377</v>
      </c>
    </row>
    <row r="44" spans="1:13" ht="32" x14ac:dyDescent="0.2">
      <c r="A44" s="90" t="s">
        <v>26</v>
      </c>
      <c r="B44" s="93">
        <v>21198</v>
      </c>
      <c r="C44" s="93">
        <v>1514</v>
      </c>
      <c r="D44" s="93">
        <v>2388</v>
      </c>
      <c r="E44" s="93">
        <v>5250</v>
      </c>
      <c r="F44" s="93">
        <v>2668</v>
      </c>
      <c r="H44" s="69" t="s">
        <v>84</v>
      </c>
      <c r="I44" s="70" t="b">
        <v>1</v>
      </c>
      <c r="J44" s="70" t="b">
        <f t="shared" ref="J44:M44" si="10">EXACT(J43,J41-J42)</f>
        <v>1</v>
      </c>
      <c r="K44" s="70" t="b">
        <f t="shared" si="10"/>
        <v>1</v>
      </c>
      <c r="L44" s="70" t="b">
        <f t="shared" si="10"/>
        <v>1</v>
      </c>
      <c r="M44" s="70" t="b">
        <f t="shared" si="10"/>
        <v>1</v>
      </c>
    </row>
    <row r="45" spans="1:13" ht="112" x14ac:dyDescent="0.2">
      <c r="A45" s="90" t="s">
        <v>27</v>
      </c>
      <c r="B45" s="93">
        <v>879094</v>
      </c>
      <c r="C45" s="93">
        <v>950296</v>
      </c>
      <c r="D45" s="93">
        <v>808832</v>
      </c>
      <c r="E45" s="93">
        <v>790305</v>
      </c>
      <c r="F45" s="93">
        <v>801357</v>
      </c>
      <c r="H45" s="25" t="s">
        <v>88</v>
      </c>
      <c r="I45" s="17">
        <v>205143</v>
      </c>
      <c r="J45" s="17">
        <v>177041</v>
      </c>
      <c r="K45" s="22">
        <v>180915</v>
      </c>
      <c r="L45" s="22">
        <v>188594</v>
      </c>
      <c r="M45" s="22">
        <v>203881</v>
      </c>
    </row>
    <row r="46" spans="1:13" ht="80" x14ac:dyDescent="0.2">
      <c r="A46" s="90" t="s">
        <v>28</v>
      </c>
      <c r="B46" s="89">
        <v>59067</v>
      </c>
      <c r="C46" s="93">
        <v>54719</v>
      </c>
      <c r="D46" s="93">
        <v>64868</v>
      </c>
      <c r="E46" s="93">
        <v>10288</v>
      </c>
      <c r="F46" s="93">
        <v>71410</v>
      </c>
      <c r="H46" s="25" t="s">
        <v>89</v>
      </c>
      <c r="I46" s="17">
        <v>26911</v>
      </c>
      <c r="J46" s="17">
        <v>8449</v>
      </c>
      <c r="K46" s="22">
        <v>5661</v>
      </c>
      <c r="L46" s="22">
        <v>2286</v>
      </c>
      <c r="M46" s="22">
        <v>5605</v>
      </c>
    </row>
    <row r="47" spans="1:13" ht="48" x14ac:dyDescent="0.2">
      <c r="A47" s="90" t="s">
        <v>29</v>
      </c>
      <c r="B47" s="88"/>
      <c r="C47" s="89" t="s">
        <v>62</v>
      </c>
      <c r="D47" s="93">
        <v>2227</v>
      </c>
      <c r="E47" s="93">
        <v>27345</v>
      </c>
      <c r="F47" s="93"/>
      <c r="H47" s="34" t="s">
        <v>90</v>
      </c>
      <c r="I47" s="36">
        <v>-373591</v>
      </c>
      <c r="J47" s="36">
        <v>250342</v>
      </c>
      <c r="K47" s="66">
        <v>658863</v>
      </c>
      <c r="L47" s="66">
        <v>1203115</v>
      </c>
      <c r="M47" s="66">
        <v>1044891</v>
      </c>
    </row>
    <row r="48" spans="1:13" ht="32" x14ac:dyDescent="0.2">
      <c r="A48" s="90" t="s">
        <v>30</v>
      </c>
      <c r="B48" s="93">
        <v>52350</v>
      </c>
      <c r="C48" s="93">
        <v>56047</v>
      </c>
      <c r="D48" s="93">
        <v>61848</v>
      </c>
      <c r="E48" s="93">
        <v>95439</v>
      </c>
      <c r="F48" s="93">
        <v>75602</v>
      </c>
      <c r="H48" s="71" t="s">
        <v>84</v>
      </c>
      <c r="I48" s="72" t="b">
        <v>1</v>
      </c>
      <c r="J48" s="72" t="b">
        <f t="shared" ref="J48:M48" si="11">EXACT(J47,J43-J45-J46)</f>
        <v>1</v>
      </c>
      <c r="K48" s="72" t="b">
        <f t="shared" si="11"/>
        <v>1</v>
      </c>
      <c r="L48" s="72" t="b">
        <f t="shared" si="11"/>
        <v>1</v>
      </c>
      <c r="M48" s="72" t="b">
        <f t="shared" si="11"/>
        <v>1</v>
      </c>
    </row>
    <row r="49" spans="1:13" ht="112" x14ac:dyDescent="0.2">
      <c r="A49" s="94" t="s">
        <v>31</v>
      </c>
      <c r="B49" s="95">
        <v>53816</v>
      </c>
      <c r="C49" s="95">
        <v>27042</v>
      </c>
      <c r="D49" s="95">
        <v>7033</v>
      </c>
      <c r="E49" s="95">
        <v>1419</v>
      </c>
      <c r="F49" s="95">
        <v>6555</v>
      </c>
      <c r="H49" s="25" t="s">
        <v>91</v>
      </c>
      <c r="I49" s="17">
        <v>111532</v>
      </c>
      <c r="J49" s="17">
        <v>104926</v>
      </c>
      <c r="K49" s="22">
        <v>87006</v>
      </c>
      <c r="L49" s="22">
        <v>82097</v>
      </c>
      <c r="M49" s="22">
        <v>37548</v>
      </c>
    </row>
    <row r="50" spans="1:13" ht="32" x14ac:dyDescent="0.2">
      <c r="A50" s="90" t="s">
        <v>32</v>
      </c>
      <c r="B50" s="93">
        <v>1464193</v>
      </c>
      <c r="C50" s="93">
        <v>1542728</v>
      </c>
      <c r="D50" s="93">
        <v>1928982</v>
      </c>
      <c r="E50" s="93">
        <v>1885079</v>
      </c>
      <c r="F50" s="93">
        <v>1746224</v>
      </c>
      <c r="H50" s="25" t="s">
        <v>92</v>
      </c>
      <c r="I50" s="17">
        <v>-1465</v>
      </c>
      <c r="J50" s="17">
        <v>-1397</v>
      </c>
      <c r="K50" s="22">
        <v>-2125</v>
      </c>
      <c r="L50" s="22">
        <v>-4826</v>
      </c>
      <c r="M50" s="22">
        <v>-3673</v>
      </c>
    </row>
    <row r="51" spans="1:13" ht="96" x14ac:dyDescent="0.2">
      <c r="A51" s="71" t="s">
        <v>84</v>
      </c>
      <c r="B51" s="72" t="b">
        <v>1</v>
      </c>
      <c r="C51" s="72" t="b">
        <v>1</v>
      </c>
      <c r="D51" s="72" t="b">
        <v>1</v>
      </c>
      <c r="E51" s="72" t="b">
        <v>1</v>
      </c>
      <c r="F51" s="72" t="b">
        <v>1</v>
      </c>
      <c r="H51" s="25" t="s">
        <v>93</v>
      </c>
      <c r="I51" s="17">
        <v>12601</v>
      </c>
      <c r="J51" s="17">
        <v>-4810</v>
      </c>
      <c r="K51" s="22">
        <v>4415</v>
      </c>
      <c r="L51" s="22">
        <v>27979</v>
      </c>
      <c r="M51" s="22">
        <v>25940</v>
      </c>
    </row>
    <row r="52" spans="1:13" ht="48" x14ac:dyDescent="0.2">
      <c r="A52" s="90" t="s">
        <v>33</v>
      </c>
      <c r="B52" s="93">
        <v>71099</v>
      </c>
      <c r="C52" s="93">
        <v>97431</v>
      </c>
      <c r="D52" s="93">
        <v>18921</v>
      </c>
      <c r="E52" s="89">
        <v>0</v>
      </c>
      <c r="F52" s="89"/>
      <c r="H52" s="25" t="s">
        <v>94</v>
      </c>
      <c r="I52" s="17">
        <v>-9133</v>
      </c>
      <c r="J52" s="17">
        <v>-1439</v>
      </c>
      <c r="K52" s="22">
        <v>-4373</v>
      </c>
      <c r="L52" s="22">
        <v>-4526</v>
      </c>
      <c r="M52" s="22">
        <v>-7682</v>
      </c>
    </row>
    <row r="53" spans="1:13" ht="64" x14ac:dyDescent="0.2">
      <c r="A53" s="90" t="s">
        <v>24</v>
      </c>
      <c r="B53" s="93">
        <v>497</v>
      </c>
      <c r="C53" s="93"/>
      <c r="D53" s="93"/>
      <c r="E53" s="89"/>
      <c r="F53" s="89"/>
      <c r="H53" s="25" t="s">
        <v>95</v>
      </c>
      <c r="I53" s="17">
        <v>-487126</v>
      </c>
      <c r="J53" s="17">
        <v>153062</v>
      </c>
      <c r="K53" s="22">
        <v>573940</v>
      </c>
      <c r="L53" s="22">
        <v>1102391</v>
      </c>
      <c r="M53" s="22">
        <v>992758</v>
      </c>
    </row>
    <row r="54" spans="1:13" ht="64" x14ac:dyDescent="0.2">
      <c r="A54" s="90" t="s">
        <v>34</v>
      </c>
      <c r="B54" s="93">
        <v>57921</v>
      </c>
      <c r="C54" s="93">
        <v>45523</v>
      </c>
      <c r="D54" s="93">
        <v>40163</v>
      </c>
      <c r="E54" s="93">
        <v>24406</v>
      </c>
      <c r="F54" s="93">
        <v>15672</v>
      </c>
      <c r="H54" s="25" t="s">
        <v>96</v>
      </c>
      <c r="I54" s="17">
        <v>8564</v>
      </c>
      <c r="J54" s="17">
        <v>-20980</v>
      </c>
      <c r="K54" s="22">
        <v>24227</v>
      </c>
      <c r="L54" s="22">
        <v>390953</v>
      </c>
      <c r="M54" s="22">
        <v>346796</v>
      </c>
    </row>
    <row r="55" spans="1:13" ht="32" x14ac:dyDescent="0.2">
      <c r="A55" s="90" t="s">
        <v>35</v>
      </c>
      <c r="B55" s="93">
        <v>44083</v>
      </c>
      <c r="C55" s="93">
        <v>38266</v>
      </c>
      <c r="D55" s="93">
        <v>32525</v>
      </c>
      <c r="E55" s="93">
        <v>26783</v>
      </c>
      <c r="F55" s="93">
        <v>47453</v>
      </c>
      <c r="H55" s="34" t="s">
        <v>97</v>
      </c>
      <c r="I55" s="36">
        <v>-495690</v>
      </c>
      <c r="J55" s="36">
        <v>174042</v>
      </c>
      <c r="K55" s="66">
        <v>549713</v>
      </c>
      <c r="L55" s="66">
        <v>711438</v>
      </c>
      <c r="M55" s="66">
        <v>645962</v>
      </c>
    </row>
    <row r="56" spans="1:13" ht="144" x14ac:dyDescent="0.2">
      <c r="A56" s="90" t="s">
        <v>67</v>
      </c>
      <c r="B56" s="93"/>
      <c r="C56" s="93"/>
      <c r="D56" s="93"/>
      <c r="E56" s="93"/>
      <c r="F56" s="93">
        <v>156565</v>
      </c>
      <c r="H56" s="25" t="s">
        <v>98</v>
      </c>
      <c r="I56" s="17">
        <v>1082</v>
      </c>
      <c r="J56" s="15">
        <v>-192</v>
      </c>
      <c r="K56" s="22">
        <v>158</v>
      </c>
      <c r="L56" s="22">
        <v>-210</v>
      </c>
      <c r="M56" s="22">
        <v>48</v>
      </c>
    </row>
    <row r="57" spans="1:13" ht="145" thickBot="1" x14ac:dyDescent="0.25">
      <c r="A57" s="94" t="s">
        <v>36</v>
      </c>
      <c r="B57" s="95">
        <v>1241752</v>
      </c>
      <c r="C57" s="95">
        <v>1189921</v>
      </c>
      <c r="D57" s="95">
        <v>1151811</v>
      </c>
      <c r="E57" s="95">
        <v>1182795</v>
      </c>
      <c r="F57" s="95">
        <v>1352529</v>
      </c>
      <c r="H57" s="73" t="s">
        <v>99</v>
      </c>
      <c r="I57" s="74">
        <v>-496772</v>
      </c>
      <c r="J57" s="74">
        <v>174234</v>
      </c>
      <c r="K57" s="75">
        <v>549555</v>
      </c>
      <c r="L57" s="75">
        <v>711648</v>
      </c>
      <c r="M57" s="75">
        <v>645914</v>
      </c>
    </row>
    <row r="58" spans="1:13" ht="33" thickTop="1" x14ac:dyDescent="0.2">
      <c r="A58" s="96" t="s">
        <v>37</v>
      </c>
      <c r="B58" s="93">
        <v>2879545</v>
      </c>
      <c r="C58" s="93">
        <v>2913869</v>
      </c>
      <c r="D58" s="93">
        <v>3172402</v>
      </c>
      <c r="E58" s="93">
        <v>3119063</v>
      </c>
      <c r="F58" s="93">
        <v>3318443</v>
      </c>
      <c r="H58" s="71" t="s">
        <v>84</v>
      </c>
      <c r="I58" s="72" t="b">
        <v>1</v>
      </c>
      <c r="J58" s="72" t="b">
        <f t="shared" ref="J58:M58" si="12">EXACT(J57,J47-J49-J50-J51-J52-J54-J56)</f>
        <v>1</v>
      </c>
      <c r="K58" s="72" t="b">
        <f t="shared" si="12"/>
        <v>1</v>
      </c>
      <c r="L58" s="72" t="b">
        <f t="shared" si="12"/>
        <v>1</v>
      </c>
      <c r="M58" s="72" t="b">
        <f t="shared" si="12"/>
        <v>1</v>
      </c>
    </row>
    <row r="59" spans="1:13" ht="105" x14ac:dyDescent="0.2">
      <c r="A59" s="71" t="s">
        <v>84</v>
      </c>
      <c r="B59" s="72" t="b">
        <v>1</v>
      </c>
      <c r="C59" s="72" t="b">
        <v>1</v>
      </c>
      <c r="D59" s="72" t="b">
        <v>1</v>
      </c>
      <c r="E59" s="72" t="b">
        <v>1</v>
      </c>
      <c r="F59" s="72" t="b">
        <v>1</v>
      </c>
      <c r="H59" s="20" t="s">
        <v>100</v>
      </c>
      <c r="I59" s="15"/>
      <c r="J59" s="15"/>
    </row>
    <row r="60" spans="1:13" ht="32" x14ac:dyDescent="0.2">
      <c r="A60" s="97" t="s">
        <v>72</v>
      </c>
      <c r="B60" s="98"/>
      <c r="C60" s="98"/>
      <c r="D60" s="98"/>
      <c r="E60" s="98"/>
      <c r="F60" s="98"/>
      <c r="H60" s="14" t="s">
        <v>101</v>
      </c>
      <c r="I60" s="17">
        <v>224996</v>
      </c>
      <c r="J60" s="17">
        <v>250101</v>
      </c>
      <c r="K60" s="22">
        <v>258826</v>
      </c>
      <c r="L60" s="22">
        <v>258974</v>
      </c>
      <c r="M60" s="22">
        <v>258442</v>
      </c>
    </row>
    <row r="61" spans="1:13" ht="112" x14ac:dyDescent="0.2">
      <c r="A61" s="90" t="s">
        <v>69</v>
      </c>
      <c r="B61" s="93"/>
      <c r="C61" s="93"/>
      <c r="D61" s="93"/>
      <c r="E61" s="93"/>
      <c r="F61" s="93">
        <v>28726</v>
      </c>
      <c r="H61" s="14" t="s">
        <v>102</v>
      </c>
      <c r="I61" s="17" t="s">
        <v>62</v>
      </c>
      <c r="J61" s="15">
        <v>115</v>
      </c>
      <c r="K61" s="22">
        <v>415</v>
      </c>
      <c r="L61" s="22">
        <v>497</v>
      </c>
      <c r="M61" s="22">
        <v>234</v>
      </c>
    </row>
    <row r="62" spans="1:13" ht="48" x14ac:dyDescent="0.2">
      <c r="A62" s="90" t="s">
        <v>38</v>
      </c>
      <c r="B62" s="93">
        <v>15611</v>
      </c>
      <c r="C62" s="93">
        <v>15886</v>
      </c>
      <c r="D62" s="93">
        <v>410234</v>
      </c>
      <c r="E62" s="89">
        <v>262</v>
      </c>
      <c r="F62" s="89">
        <v>86</v>
      </c>
      <c r="H62" s="14" t="s">
        <v>103</v>
      </c>
      <c r="I62" s="17">
        <v>224996</v>
      </c>
      <c r="J62" s="17">
        <v>250216</v>
      </c>
      <c r="K62" s="22">
        <v>259241</v>
      </c>
      <c r="L62" s="22">
        <v>259471</v>
      </c>
      <c r="M62" s="22">
        <v>258676</v>
      </c>
    </row>
    <row r="63" spans="1:13" ht="195" x14ac:dyDescent="0.2">
      <c r="A63" s="90" t="s">
        <v>39</v>
      </c>
      <c r="B63" s="93">
        <v>328864</v>
      </c>
      <c r="C63" s="93">
        <v>312365</v>
      </c>
      <c r="D63" s="93">
        <v>370360</v>
      </c>
      <c r="E63" s="93">
        <v>399486</v>
      </c>
      <c r="F63" s="93">
        <v>482954</v>
      </c>
      <c r="H63" s="20" t="s">
        <v>104</v>
      </c>
      <c r="I63" s="17" t="s">
        <v>61</v>
      </c>
      <c r="J63" s="15" t="s">
        <v>61</v>
      </c>
    </row>
    <row r="64" spans="1:13" ht="64" x14ac:dyDescent="0.2">
      <c r="A64" s="90" t="s">
        <v>40</v>
      </c>
      <c r="B64" s="93">
        <v>11653</v>
      </c>
      <c r="C64" s="93">
        <v>13436</v>
      </c>
      <c r="D64" s="93">
        <v>3934</v>
      </c>
      <c r="E64" s="93">
        <v>4862</v>
      </c>
      <c r="F64" s="93">
        <v>7000</v>
      </c>
      <c r="H64" s="14" t="s">
        <v>105</v>
      </c>
      <c r="I64" s="65">
        <v>-2.21</v>
      </c>
      <c r="J64" s="65">
        <v>0.7</v>
      </c>
      <c r="K64" s="64">
        <v>2.12</v>
      </c>
      <c r="L64" s="64">
        <v>2.75</v>
      </c>
      <c r="M64" s="64">
        <v>2.5</v>
      </c>
    </row>
    <row r="65" spans="1:13" ht="80" x14ac:dyDescent="0.2">
      <c r="A65" s="90" t="s">
        <v>41</v>
      </c>
      <c r="B65" s="89">
        <v>281797</v>
      </c>
      <c r="C65" s="93">
        <v>283540</v>
      </c>
      <c r="D65" s="93">
        <v>283355</v>
      </c>
      <c r="E65" s="93">
        <v>311879</v>
      </c>
      <c r="F65" s="93">
        <v>314966</v>
      </c>
      <c r="H65" s="14" t="s">
        <v>106</v>
      </c>
      <c r="I65" s="65">
        <v>-2.21</v>
      </c>
      <c r="J65" s="65">
        <v>0.7</v>
      </c>
      <c r="K65" s="64">
        <v>2.12</v>
      </c>
      <c r="L65" s="64">
        <v>2.74</v>
      </c>
      <c r="M65" s="64">
        <v>2.5</v>
      </c>
    </row>
    <row r="66" spans="1:13" x14ac:dyDescent="0.2">
      <c r="A66" s="90" t="s">
        <v>42</v>
      </c>
      <c r="B66" s="93">
        <v>0</v>
      </c>
      <c r="C66" s="89">
        <v>468</v>
      </c>
      <c r="D66" s="89" t="s">
        <v>62</v>
      </c>
      <c r="E66" s="93">
        <v>3068</v>
      </c>
      <c r="F66" s="93">
        <v>13228</v>
      </c>
    </row>
    <row r="67" spans="1:13" x14ac:dyDescent="0.2">
      <c r="A67" s="90" t="s">
        <v>43</v>
      </c>
      <c r="B67" s="93">
        <v>79248</v>
      </c>
      <c r="C67" s="93">
        <v>104482</v>
      </c>
      <c r="D67" s="93">
        <v>15515</v>
      </c>
      <c r="E67" s="93">
        <v>25301</v>
      </c>
      <c r="F67" s="93"/>
    </row>
    <row r="68" spans="1:13" x14ac:dyDescent="0.2">
      <c r="A68" s="99" t="s">
        <v>44</v>
      </c>
      <c r="B68" s="100">
        <v>717173</v>
      </c>
      <c r="C68" s="101">
        <v>730177</v>
      </c>
      <c r="D68" s="101">
        <v>1083398</v>
      </c>
      <c r="E68" s="101">
        <v>744858</v>
      </c>
      <c r="F68" s="101">
        <v>846960</v>
      </c>
    </row>
    <row r="69" spans="1:13" x14ac:dyDescent="0.2">
      <c r="A69" s="71" t="s">
        <v>84</v>
      </c>
      <c r="B69" s="72" t="b">
        <v>1</v>
      </c>
      <c r="C69" s="72" t="b">
        <v>1</v>
      </c>
      <c r="D69" s="72" t="b">
        <v>1</v>
      </c>
      <c r="E69" s="72" t="b">
        <v>1</v>
      </c>
      <c r="F69" s="72" t="b">
        <v>1</v>
      </c>
    </row>
    <row r="70" spans="1:13" x14ac:dyDescent="0.2">
      <c r="A70" s="90" t="s">
        <v>45</v>
      </c>
      <c r="B70" s="93">
        <v>1408001</v>
      </c>
      <c r="C70" s="93">
        <v>1148870</v>
      </c>
      <c r="D70" s="93">
        <v>501999</v>
      </c>
      <c r="E70" s="93">
        <v>3980</v>
      </c>
      <c r="F70" s="93">
        <v>985509</v>
      </c>
    </row>
    <row r="71" spans="1:13" x14ac:dyDescent="0.2">
      <c r="A71" s="90" t="s">
        <v>46</v>
      </c>
      <c r="B71" s="93">
        <v>50000</v>
      </c>
      <c r="C71" s="93"/>
      <c r="D71" s="93"/>
      <c r="E71" s="93"/>
      <c r="F71" s="93"/>
    </row>
    <row r="72" spans="1:13" x14ac:dyDescent="0.2">
      <c r="A72" s="90" t="s">
        <v>47</v>
      </c>
      <c r="B72" s="93"/>
      <c r="C72" s="89" t="s">
        <v>62</v>
      </c>
      <c r="D72" s="93">
        <v>13944</v>
      </c>
      <c r="E72" s="93">
        <v>76216</v>
      </c>
      <c r="F72" s="93">
        <v>131882</v>
      </c>
    </row>
    <row r="73" spans="1:13" x14ac:dyDescent="0.2">
      <c r="A73" s="94" t="s">
        <v>48</v>
      </c>
      <c r="B73" s="102">
        <v>145941</v>
      </c>
      <c r="C73" s="95">
        <v>125825</v>
      </c>
      <c r="D73" s="95">
        <v>80459</v>
      </c>
      <c r="E73" s="95">
        <v>97208</v>
      </c>
      <c r="F73" s="95">
        <v>92282</v>
      </c>
    </row>
    <row r="74" spans="1:13" x14ac:dyDescent="0.2">
      <c r="A74" s="96" t="s">
        <v>49</v>
      </c>
      <c r="B74" s="89">
        <v>2321115</v>
      </c>
      <c r="C74" s="93">
        <v>2004872</v>
      </c>
      <c r="D74" s="93">
        <v>1679800</v>
      </c>
      <c r="E74" s="93">
        <v>922262</v>
      </c>
      <c r="F74" s="93">
        <v>2056633</v>
      </c>
    </row>
    <row r="75" spans="1:13" x14ac:dyDescent="0.2">
      <c r="A75" s="71" t="s">
        <v>84</v>
      </c>
      <c r="B75" s="72" t="b">
        <v>1</v>
      </c>
      <c r="C75" s="72" t="b">
        <v>1</v>
      </c>
      <c r="D75" s="72" t="b">
        <v>1</v>
      </c>
      <c r="E75" s="72" t="b">
        <v>1</v>
      </c>
      <c r="F75" s="72" t="b">
        <v>1</v>
      </c>
    </row>
    <row r="76" spans="1:13" x14ac:dyDescent="0.2">
      <c r="A76" s="103" t="s">
        <v>73</v>
      </c>
      <c r="B76" s="93"/>
      <c r="C76" s="89"/>
      <c r="D76" s="89"/>
      <c r="E76" s="89"/>
      <c r="F76" s="89"/>
    </row>
    <row r="77" spans="1:13" ht="32" x14ac:dyDescent="0.2">
      <c r="A77" s="90" t="s">
        <v>50</v>
      </c>
      <c r="B77" s="93">
        <v>0</v>
      </c>
      <c r="C77" s="89">
        <v>0</v>
      </c>
      <c r="D77" s="89">
        <v>0</v>
      </c>
      <c r="E77" s="89">
        <v>0</v>
      </c>
      <c r="F77" s="93">
        <v>0</v>
      </c>
    </row>
    <row r="78" spans="1:13" x14ac:dyDescent="0.2">
      <c r="A78" s="90" t="s">
        <v>74</v>
      </c>
      <c r="B78" s="104">
        <v>2143</v>
      </c>
      <c r="C78" s="93">
        <v>2590</v>
      </c>
      <c r="D78" s="93">
        <v>2590</v>
      </c>
      <c r="E78" s="93">
        <v>2590</v>
      </c>
      <c r="F78" s="89">
        <v>2597</v>
      </c>
    </row>
    <row r="79" spans="1:13" ht="30" x14ac:dyDescent="0.2">
      <c r="A79" s="37" t="s">
        <v>68</v>
      </c>
      <c r="B79" s="104">
        <v>0</v>
      </c>
      <c r="C79" s="93">
        <v>0</v>
      </c>
      <c r="D79" s="93">
        <v>0</v>
      </c>
      <c r="E79" s="93">
        <v>0</v>
      </c>
      <c r="F79" s="93">
        <v>-99233</v>
      </c>
    </row>
    <row r="80" spans="1:13" x14ac:dyDescent="0.2">
      <c r="A80" s="90" t="s">
        <v>51</v>
      </c>
      <c r="B80" s="104">
        <v>1443484</v>
      </c>
      <c r="C80" s="93">
        <v>1642003</v>
      </c>
      <c r="D80" s="93">
        <v>1653119</v>
      </c>
      <c r="E80" s="93">
        <v>1662354</v>
      </c>
      <c r="F80" s="93">
        <v>1675674</v>
      </c>
    </row>
    <row r="81" spans="1:6" x14ac:dyDescent="0.2">
      <c r="A81" s="90" t="s">
        <v>65</v>
      </c>
      <c r="B81" s="104">
        <v>-843945</v>
      </c>
      <c r="C81" s="93">
        <v>-669711</v>
      </c>
      <c r="D81" s="93">
        <v>-120156</v>
      </c>
      <c r="E81" s="93">
        <v>591492</v>
      </c>
      <c r="F81" s="93">
        <v>-261252</v>
      </c>
    </row>
    <row r="82" spans="1:6" x14ac:dyDescent="0.2">
      <c r="A82" s="90" t="s">
        <v>52</v>
      </c>
      <c r="B82" s="104">
        <v>-46070</v>
      </c>
      <c r="C82" s="93">
        <v>-68511</v>
      </c>
      <c r="D82" s="93">
        <v>-45735</v>
      </c>
      <c r="E82" s="93">
        <v>-62541</v>
      </c>
      <c r="F82" s="93">
        <v>-58930</v>
      </c>
    </row>
    <row r="83" spans="1:6" ht="32" x14ac:dyDescent="0.2">
      <c r="A83" s="90" t="s">
        <v>53</v>
      </c>
      <c r="B83" s="104">
        <v>555612</v>
      </c>
      <c r="C83" s="93">
        <v>906371</v>
      </c>
      <c r="D83" s="93">
        <v>1489818</v>
      </c>
      <c r="E83" s="93">
        <v>2193895</v>
      </c>
      <c r="F83" s="93">
        <v>1258856</v>
      </c>
    </row>
    <row r="84" spans="1:6" x14ac:dyDescent="0.2">
      <c r="A84" s="90" t="s">
        <v>54</v>
      </c>
      <c r="B84" s="104">
        <v>2818</v>
      </c>
      <c r="C84" s="93">
        <v>2626</v>
      </c>
      <c r="D84" s="93">
        <v>2784</v>
      </c>
      <c r="E84" s="93">
        <v>2906</v>
      </c>
      <c r="F84" s="93">
        <v>2954</v>
      </c>
    </row>
    <row r="85" spans="1:6" ht="17" thickBot="1" x14ac:dyDescent="0.25">
      <c r="A85" s="105" t="s">
        <v>55</v>
      </c>
      <c r="B85" s="106">
        <v>558430</v>
      </c>
      <c r="C85" s="107">
        <v>908997</v>
      </c>
      <c r="D85" s="107">
        <v>1492602</v>
      </c>
      <c r="E85" s="107">
        <v>2196801</v>
      </c>
      <c r="F85" s="107">
        <v>1261810</v>
      </c>
    </row>
    <row r="86" spans="1:6" x14ac:dyDescent="0.2">
      <c r="A86" s="96" t="s">
        <v>56</v>
      </c>
      <c r="B86" s="108">
        <v>2879545</v>
      </c>
      <c r="C86" s="91">
        <v>2913869</v>
      </c>
      <c r="D86" s="91">
        <v>3172402</v>
      </c>
      <c r="E86" s="91">
        <v>3119063</v>
      </c>
      <c r="F86" s="91">
        <v>3318443</v>
      </c>
    </row>
    <row r="87" spans="1:6" x14ac:dyDescent="0.2">
      <c r="A87" s="71" t="s">
        <v>84</v>
      </c>
      <c r="B87" s="72" t="b">
        <v>1</v>
      </c>
      <c r="C87" s="72" t="b">
        <v>1</v>
      </c>
      <c r="D87" s="72" t="b">
        <v>1</v>
      </c>
      <c r="E87" s="72" t="b">
        <v>1</v>
      </c>
      <c r="F87" s="72" t="b">
        <v>1</v>
      </c>
    </row>
    <row r="88" spans="1:6" x14ac:dyDescent="0.2">
      <c r="A88" s="88"/>
      <c r="B88" s="109"/>
      <c r="C88" s="88"/>
      <c r="D88" s="88"/>
      <c r="E88" s="88"/>
      <c r="F88" s="88"/>
    </row>
    <row r="89" spans="1:6" x14ac:dyDescent="0.2">
      <c r="A89" s="88"/>
      <c r="B89" s="109"/>
      <c r="C89" s="88"/>
      <c r="D89" s="88"/>
      <c r="E89" s="88"/>
      <c r="F89" s="88"/>
    </row>
    <row r="90" spans="1:6" ht="17" thickBot="1" x14ac:dyDescent="0.25">
      <c r="A90" s="88"/>
      <c r="B90" s="88"/>
      <c r="C90" s="88"/>
      <c r="D90" s="88"/>
      <c r="E90" s="88"/>
      <c r="F90" s="88"/>
    </row>
    <row r="91" spans="1:6" x14ac:dyDescent="0.2">
      <c r="A91" s="110" t="s">
        <v>75</v>
      </c>
      <c r="B91" s="111"/>
      <c r="C91" s="111"/>
      <c r="D91" s="111"/>
      <c r="E91" s="111"/>
      <c r="F91" s="112"/>
    </row>
    <row r="92" spans="1:6" x14ac:dyDescent="0.2">
      <c r="A92" s="113" t="s">
        <v>76</v>
      </c>
      <c r="B92" s="114">
        <v>1464193</v>
      </c>
      <c r="C92" s="114">
        <v>1542728</v>
      </c>
      <c r="D92" s="114">
        <v>1928982</v>
      </c>
      <c r="E92" s="114">
        <v>1885079</v>
      </c>
      <c r="F92" s="114">
        <v>1746224</v>
      </c>
    </row>
    <row r="93" spans="1:6" x14ac:dyDescent="0.2">
      <c r="A93" s="115" t="s">
        <v>71</v>
      </c>
      <c r="B93" s="116">
        <v>717173</v>
      </c>
      <c r="C93" s="116">
        <v>730177</v>
      </c>
      <c r="D93" s="116">
        <v>1083398</v>
      </c>
      <c r="E93" s="116">
        <v>744858</v>
      </c>
      <c r="F93" s="116">
        <v>846960</v>
      </c>
    </row>
    <row r="94" spans="1:6" x14ac:dyDescent="0.2">
      <c r="A94" s="117" t="s">
        <v>77</v>
      </c>
      <c r="B94" s="118">
        <v>49289</v>
      </c>
      <c r="C94" s="118">
        <v>68180</v>
      </c>
      <c r="D94" s="118">
        <v>508206</v>
      </c>
      <c r="E94" s="118">
        <v>576143</v>
      </c>
      <c r="F94" s="118">
        <v>439638</v>
      </c>
    </row>
    <row r="95" spans="1:6" x14ac:dyDescent="0.2">
      <c r="A95" s="115" t="s">
        <v>78</v>
      </c>
      <c r="B95" s="116">
        <v>697731</v>
      </c>
      <c r="C95" s="116">
        <v>744371</v>
      </c>
      <c r="D95" s="116">
        <v>337378</v>
      </c>
      <c r="E95" s="116">
        <v>564078</v>
      </c>
      <c r="F95" s="116">
        <v>459626</v>
      </c>
    </row>
    <row r="96" spans="1:6" ht="17" thickBot="1" x14ac:dyDescent="0.25">
      <c r="A96" s="119" t="s">
        <v>79</v>
      </c>
      <c r="B96" s="120"/>
      <c r="C96" s="120">
        <v>46640</v>
      </c>
      <c r="D96" s="120">
        <v>-406993</v>
      </c>
      <c r="E96" s="120">
        <v>226700</v>
      </c>
      <c r="F96" s="120">
        <v>-104452</v>
      </c>
    </row>
    <row r="97" spans="1:6" ht="17" thickBot="1" x14ac:dyDescent="0.25">
      <c r="A97" s="115"/>
      <c r="B97" s="116"/>
      <c r="C97" s="116"/>
      <c r="D97" s="116"/>
      <c r="E97" s="116"/>
      <c r="F97" s="116"/>
    </row>
    <row r="98" spans="1:6" x14ac:dyDescent="0.2">
      <c r="A98" s="110" t="s">
        <v>80</v>
      </c>
      <c r="B98" s="111"/>
      <c r="C98" s="111"/>
      <c r="D98" s="111"/>
      <c r="E98" s="111"/>
      <c r="F98" s="112"/>
    </row>
    <row r="99" spans="1:6" x14ac:dyDescent="0.2">
      <c r="A99" s="46" t="s">
        <v>81</v>
      </c>
      <c r="B99" s="47">
        <f>B58-B50</f>
        <v>1415352</v>
      </c>
      <c r="C99" s="47">
        <f t="shared" ref="C99:F99" si="13">C58-C50</f>
        <v>1371141</v>
      </c>
      <c r="D99" s="47">
        <f t="shared" si="13"/>
        <v>1243420</v>
      </c>
      <c r="E99" s="47">
        <f t="shared" si="13"/>
        <v>1233984</v>
      </c>
      <c r="F99" s="47">
        <f t="shared" si="13"/>
        <v>1572219</v>
      </c>
    </row>
    <row r="100" spans="1:6" x14ac:dyDescent="0.2">
      <c r="A100" s="50" t="s">
        <v>82</v>
      </c>
      <c r="B100" s="51">
        <v>209061</v>
      </c>
      <c r="C100" s="51">
        <v>147414</v>
      </c>
      <c r="D100" s="51">
        <v>150523</v>
      </c>
      <c r="E100" s="51">
        <v>155824</v>
      </c>
      <c r="F100" s="51">
        <v>158975</v>
      </c>
    </row>
    <row r="101" spans="1:6" ht="17" thickBot="1" x14ac:dyDescent="0.25">
      <c r="A101" s="54" t="s">
        <v>83</v>
      </c>
      <c r="B101" s="55"/>
      <c r="C101" s="55">
        <f>C99-B99+C100</f>
        <v>103203</v>
      </c>
      <c r="D101" s="55">
        <f t="shared" ref="D101" si="14">D99-C99+D100</f>
        <v>22802</v>
      </c>
      <c r="E101" s="55">
        <f>E99-D99+E100</f>
        <v>146388</v>
      </c>
      <c r="F101" s="55">
        <f>F99-E99+F100</f>
        <v>497210</v>
      </c>
    </row>
    <row r="102" spans="1:6" ht="17" thickBot="1" x14ac:dyDescent="0.25"/>
    <row r="103" spans="1:6" x14ac:dyDescent="0.2">
      <c r="A103" s="110" t="s">
        <v>130</v>
      </c>
      <c r="B103" s="111"/>
      <c r="C103" s="111"/>
      <c r="D103" s="111"/>
      <c r="E103" s="111"/>
      <c r="F103" s="112"/>
    </row>
    <row r="104" spans="1:6" x14ac:dyDescent="0.2">
      <c r="A104" s="46" t="s">
        <v>81</v>
      </c>
      <c r="B104" s="47">
        <f>B58-B50-B52-B53-B56</f>
        <v>1343756</v>
      </c>
      <c r="C104" s="47">
        <f t="shared" ref="C104:F104" si="15">C58-C50-C52-C53-C56</f>
        <v>1273710</v>
      </c>
      <c r="D104" s="47">
        <f t="shared" si="15"/>
        <v>1224499</v>
      </c>
      <c r="E104" s="47">
        <f t="shared" si="15"/>
        <v>1233984</v>
      </c>
      <c r="F104" s="47">
        <f t="shared" si="15"/>
        <v>1415654</v>
      </c>
    </row>
    <row r="105" spans="1:6" x14ac:dyDescent="0.2">
      <c r="A105" s="50" t="s">
        <v>82</v>
      </c>
      <c r="B105" s="51">
        <f>B100</f>
        <v>209061</v>
      </c>
      <c r="C105" s="51">
        <f t="shared" ref="C105:F105" si="16">C100</f>
        <v>147414</v>
      </c>
      <c r="D105" s="51">
        <f t="shared" si="16"/>
        <v>150523</v>
      </c>
      <c r="E105" s="51">
        <f t="shared" si="16"/>
        <v>155824</v>
      </c>
      <c r="F105" s="51">
        <f t="shared" si="16"/>
        <v>158975</v>
      </c>
    </row>
    <row r="106" spans="1:6" ht="17" thickBot="1" x14ac:dyDescent="0.25">
      <c r="A106" s="54" t="s">
        <v>83</v>
      </c>
      <c r="B106" s="55"/>
      <c r="C106" s="55">
        <f>C104-B104+C105</f>
        <v>77368</v>
      </c>
      <c r="D106" s="55">
        <f t="shared" ref="D106" si="17">D104-C104+D105</f>
        <v>101312</v>
      </c>
      <c r="E106" s="55">
        <f>E104-D104+E105</f>
        <v>165309</v>
      </c>
      <c r="F106" s="55">
        <f>F104-E104+F105</f>
        <v>340645</v>
      </c>
    </row>
  </sheetData>
  <mergeCells count="18">
    <mergeCell ref="F6:F7"/>
    <mergeCell ref="A6:A7"/>
    <mergeCell ref="B6:B7"/>
    <mergeCell ref="C6:C7"/>
    <mergeCell ref="D6:D7"/>
    <mergeCell ref="E6:E7"/>
    <mergeCell ref="M38:M39"/>
    <mergeCell ref="A38:A39"/>
    <mergeCell ref="B38:B39"/>
    <mergeCell ref="C38:C39"/>
    <mergeCell ref="D38:D39"/>
    <mergeCell ref="E38:E39"/>
    <mergeCell ref="F38:F39"/>
    <mergeCell ref="H38:H39"/>
    <mergeCell ref="I38:I39"/>
    <mergeCell ref="J38:J39"/>
    <mergeCell ref="K38:K39"/>
    <mergeCell ref="L38:L39"/>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zoomScale="71" zoomScaleNormal="71" zoomScalePageLayoutView="71" workbookViewId="0">
      <selection activeCell="C37" sqref="C37"/>
    </sheetView>
  </sheetViews>
  <sheetFormatPr baseColWidth="10" defaultColWidth="11" defaultRowHeight="16" outlineLevelRow="1" x14ac:dyDescent="0.2"/>
  <cols>
    <col min="1" max="1" width="52.33203125" customWidth="1"/>
    <col min="2" max="2" width="20.5" bestFit="1" customWidth="1"/>
    <col min="3" max="3" width="13.33203125" bestFit="1" customWidth="1"/>
    <col min="4" max="4" width="15.6640625" customWidth="1"/>
    <col min="5" max="5" width="13.33203125" bestFit="1" customWidth="1"/>
    <col min="6" max="6" width="25.5" customWidth="1"/>
    <col min="7" max="9" width="14.1640625" bestFit="1" customWidth="1"/>
    <col min="10" max="10" width="21" customWidth="1"/>
    <col min="11" max="11" width="15.6640625" customWidth="1"/>
    <col min="12" max="12" width="14.33203125" customWidth="1"/>
    <col min="14" max="14" width="72.5" customWidth="1"/>
  </cols>
  <sheetData>
    <row r="1" spans="1:12" ht="17" thickBot="1" x14ac:dyDescent="0.25">
      <c r="A1" s="1" t="s">
        <v>20</v>
      </c>
    </row>
    <row r="2" spans="1:12" x14ac:dyDescent="0.2">
      <c r="A2" s="2" t="s">
        <v>19</v>
      </c>
      <c r="I2" s="206" t="s">
        <v>4</v>
      </c>
      <c r="J2" s="358">
        <f>Cover!B14</f>
        <v>24.43</v>
      </c>
    </row>
    <row r="3" spans="1:12" x14ac:dyDescent="0.2">
      <c r="A3" s="2" t="s">
        <v>157</v>
      </c>
      <c r="I3" s="207" t="s">
        <v>167</v>
      </c>
      <c r="J3" s="208">
        <f>B77</f>
        <v>32.427660670422696</v>
      </c>
    </row>
    <row r="4" spans="1:12" ht="17" thickBot="1" x14ac:dyDescent="0.25">
      <c r="A4" s="3" t="s">
        <v>1</v>
      </c>
      <c r="I4" s="209" t="s">
        <v>168</v>
      </c>
      <c r="J4" s="210">
        <f>J3/J2-1</f>
        <v>0.32737047361533755</v>
      </c>
    </row>
    <row r="5" spans="1:12" ht="17" thickBot="1" x14ac:dyDescent="0.25"/>
    <row r="6" spans="1:12" ht="17" thickBot="1" x14ac:dyDescent="0.25">
      <c r="A6" s="192" t="s">
        <v>158</v>
      </c>
      <c r="B6" s="197" t="s">
        <v>159</v>
      </c>
      <c r="C6" s="198" t="s">
        <v>126</v>
      </c>
      <c r="D6" s="199" t="s">
        <v>127</v>
      </c>
      <c r="F6" s="202" t="s">
        <v>335</v>
      </c>
      <c r="G6" s="203">
        <v>0.1</v>
      </c>
    </row>
    <row r="7" spans="1:12" ht="17" thickBot="1" x14ac:dyDescent="0.25">
      <c r="A7" s="193" t="s">
        <v>160</v>
      </c>
      <c r="B7" s="285">
        <v>0.82499999999999996</v>
      </c>
      <c r="C7" s="285">
        <f>'Value Drivers'!G13</f>
        <v>0.88949471947234859</v>
      </c>
      <c r="D7" s="286">
        <f>'Value Drivers'!H13</f>
        <v>7.1861813514044526E-2</v>
      </c>
      <c r="F7" s="204" t="s">
        <v>166</v>
      </c>
      <c r="G7" s="205">
        <v>1.4999999999999999E-2</v>
      </c>
    </row>
    <row r="8" spans="1:12" ht="17" thickBot="1" x14ac:dyDescent="0.25">
      <c r="A8" s="194" t="s">
        <v>113</v>
      </c>
      <c r="B8" s="285">
        <f>C8</f>
        <v>2.3485439193613542E-2</v>
      </c>
      <c r="C8" s="285">
        <f>'Value Drivers'!G14</f>
        <v>2.3485439193613542E-2</v>
      </c>
      <c r="D8" s="286">
        <f>'Value Drivers'!H14</f>
        <v>2.503860479321828E-3</v>
      </c>
    </row>
    <row r="9" spans="1:12" x14ac:dyDescent="0.2">
      <c r="A9" s="194" t="s">
        <v>336</v>
      </c>
      <c r="B9" s="285">
        <f>C9</f>
        <v>1.2472078885228926E-3</v>
      </c>
      <c r="C9" s="285">
        <f>'Value Drivers'!G15</f>
        <v>1.2472078885228926E-3</v>
      </c>
      <c r="D9" s="286">
        <f>'Value Drivers'!H15</f>
        <v>1.3276940308104351E-3</v>
      </c>
      <c r="F9" s="311"/>
      <c r="G9" s="211" t="s">
        <v>169</v>
      </c>
      <c r="H9" s="211" t="s">
        <v>170</v>
      </c>
      <c r="I9" s="212" t="s">
        <v>171</v>
      </c>
    </row>
    <row r="10" spans="1:12" x14ac:dyDescent="0.2">
      <c r="A10" s="194" t="s">
        <v>93</v>
      </c>
      <c r="B10" s="285">
        <f>C10</f>
        <v>1.6071190486877877E-3</v>
      </c>
      <c r="C10" s="285">
        <f>'Value Drivers'!G16</f>
        <v>1.6071190486877877E-3</v>
      </c>
      <c r="D10" s="286">
        <f>'Value Drivers'!H16</f>
        <v>1.6725527359794296E-3</v>
      </c>
      <c r="F10" s="213" t="s">
        <v>121</v>
      </c>
      <c r="G10" s="312">
        <f>AVERAGE(C69:L69)</f>
        <v>6.4087688821954316</v>
      </c>
      <c r="H10" s="312">
        <f>MIN(C69:L69)</f>
        <v>5.8921221187560002</v>
      </c>
      <c r="I10" s="313">
        <f>MAX(C69:L69)</f>
        <v>6.9481025053721437</v>
      </c>
    </row>
    <row r="11" spans="1:12" ht="17" thickBot="1" x14ac:dyDescent="0.25">
      <c r="A11" s="194" t="s">
        <v>94</v>
      </c>
      <c r="B11" s="285">
        <f>C11</f>
        <v>-6.7509268727269532E-4</v>
      </c>
      <c r="C11" s="285">
        <f>'Value Drivers'!G17</f>
        <v>-6.7509268727269532E-4</v>
      </c>
      <c r="D11" s="286">
        <f>'Value Drivers'!H17</f>
        <v>4.0366203799024495E-4</v>
      </c>
      <c r="F11" s="214" t="s">
        <v>122</v>
      </c>
      <c r="G11" s="314">
        <f>AVERAGE(C70:L70)</f>
        <v>7.7255207923522153</v>
      </c>
      <c r="H11" s="314">
        <f>MIN(C70:L70)</f>
        <v>7.1068265657429022</v>
      </c>
      <c r="I11" s="315">
        <f>MAX(C70:L70)</f>
        <v>8.3789901414256587</v>
      </c>
    </row>
    <row r="12" spans="1:12" ht="17" thickBot="1" x14ac:dyDescent="0.25">
      <c r="A12" s="195" t="s">
        <v>161</v>
      </c>
      <c r="B12" s="200"/>
      <c r="C12" s="200"/>
      <c r="D12" s="201"/>
    </row>
    <row r="13" spans="1:12" ht="17" thickBot="1" x14ac:dyDescent="0.25">
      <c r="A13" s="194" t="s">
        <v>162</v>
      </c>
      <c r="B13" s="285">
        <f>C13-0.005</f>
        <v>5.1177666146471961E-3</v>
      </c>
      <c r="C13" s="285">
        <f>'Value Drivers'!G19</f>
        <v>1.0117766614647196E-2</v>
      </c>
      <c r="D13" s="286">
        <f>'Value Drivers'!H19</f>
        <v>4.0008199132234969E-3</v>
      </c>
      <c r="F13" s="223" t="s">
        <v>172</v>
      </c>
      <c r="G13" s="224" t="s">
        <v>159</v>
      </c>
      <c r="H13" s="224" t="s">
        <v>153</v>
      </c>
      <c r="I13" s="225" t="s">
        <v>127</v>
      </c>
      <c r="J13" s="293" t="s">
        <v>196</v>
      </c>
      <c r="K13" s="294" t="s">
        <v>153</v>
      </c>
      <c r="L13" s="295" t="s">
        <v>127</v>
      </c>
    </row>
    <row r="14" spans="1:12" ht="17" thickBot="1" x14ac:dyDescent="0.25">
      <c r="A14" s="194" t="s">
        <v>163</v>
      </c>
      <c r="B14" s="285">
        <v>0.29249999999999998</v>
      </c>
      <c r="C14" s="285">
        <f>'Value Drivers'!G20</f>
        <v>0.29262344588631672</v>
      </c>
      <c r="D14" s="286">
        <f>'Value Drivers'!H20</f>
        <v>1.6782750154676574E-4</v>
      </c>
      <c r="F14" s="194" t="s">
        <v>173</v>
      </c>
      <c r="G14" s="218">
        <f>H14</f>
        <v>-5.9221348821841935E-2</v>
      </c>
      <c r="H14" s="218">
        <f>'Revenue Growth'!I11</f>
        <v>-5.9221348821841935E-2</v>
      </c>
      <c r="I14" s="219">
        <f>'Revenue Growth'!H11</f>
        <v>7.5101181435134307E-2</v>
      </c>
      <c r="J14" s="296"/>
      <c r="K14" s="297">
        <f>'Revenue Growth'!I28</f>
        <v>2.072519542284601E-2</v>
      </c>
      <c r="L14" s="298">
        <f>'Revenue Growth'!H28</f>
        <v>5.180887743281494E-2</v>
      </c>
    </row>
    <row r="15" spans="1:12" ht="17" thickBot="1" x14ac:dyDescent="0.25">
      <c r="A15" s="195" t="s">
        <v>164</v>
      </c>
      <c r="B15" s="200"/>
      <c r="C15" s="200"/>
      <c r="D15" s="201"/>
      <c r="F15" s="194" t="s">
        <v>174</v>
      </c>
      <c r="G15" s="218">
        <f t="shared" ref="G15:G18" si="0">H15</f>
        <v>0.10441635776776415</v>
      </c>
      <c r="H15" s="218">
        <f>'Revenue Growth'!I13</f>
        <v>0.10441635776776415</v>
      </c>
      <c r="I15" s="219">
        <f>'Revenue Growth'!H13</f>
        <v>7.1426719588781634E-2</v>
      </c>
    </row>
    <row r="16" spans="1:12" x14ac:dyDescent="0.2">
      <c r="A16" s="194" t="s">
        <v>79</v>
      </c>
      <c r="B16" s="285">
        <f>C16</f>
        <v>-7.250485884362088E-3</v>
      </c>
      <c r="C16" s="285">
        <f>'Value Drivers'!G23</f>
        <v>-7.250485884362088E-3</v>
      </c>
      <c r="D16" s="286">
        <f>'Value Drivers'!H23</f>
        <v>3.1752450675384132E-2</v>
      </c>
      <c r="F16" s="194" t="s">
        <v>175</v>
      </c>
      <c r="G16" s="218">
        <f t="shared" si="0"/>
        <v>-0.18364612193675911</v>
      </c>
      <c r="H16" s="218">
        <f>'Revenue Growth'!I15</f>
        <v>-0.18364612193675911</v>
      </c>
      <c r="I16" s="219">
        <f>'Revenue Growth'!H15</f>
        <v>0.18219114464302832</v>
      </c>
      <c r="J16" s="300" t="s">
        <v>197</v>
      </c>
      <c r="K16" s="239">
        <v>2</v>
      </c>
      <c r="L16" s="241"/>
    </row>
    <row r="17" spans="1:14" ht="17" thickBot="1" x14ac:dyDescent="0.25">
      <c r="A17" s="191" t="s">
        <v>337</v>
      </c>
      <c r="B17" s="285">
        <f>C17</f>
        <v>2.0618441983293184E-2</v>
      </c>
      <c r="C17" s="285">
        <f>'Value Drivers'!G25</f>
        <v>2.0618441983293184E-2</v>
      </c>
      <c r="D17" s="286">
        <f>'Value Drivers'!H25</f>
        <v>1.4610736553137368E-2</v>
      </c>
      <c r="F17" s="194" t="s">
        <v>176</v>
      </c>
      <c r="G17" s="218">
        <f t="shared" si="0"/>
        <v>8.9836803549472766E-2</v>
      </c>
      <c r="H17" s="218">
        <f>'Revenue Growth'!I18</f>
        <v>8.9836803549472766E-2</v>
      </c>
      <c r="I17" s="219">
        <f>'Revenue Growth'!H18</f>
        <v>5.099512137921678E-2</v>
      </c>
      <c r="J17" s="301" t="s">
        <v>332</v>
      </c>
      <c r="K17" s="243"/>
      <c r="L17" s="302"/>
    </row>
    <row r="18" spans="1:14" ht="17" thickBot="1" x14ac:dyDescent="0.25">
      <c r="A18" s="196" t="s">
        <v>82</v>
      </c>
      <c r="B18" s="287">
        <f>C18</f>
        <v>2.02756571407154E-2</v>
      </c>
      <c r="C18" s="287">
        <f>'Value Drivers'!G26</f>
        <v>2.02756571407154E-2</v>
      </c>
      <c r="D18" s="288">
        <f>'Value Drivers'!H26</f>
        <v>4.2173173368900297E-3</v>
      </c>
      <c r="F18" s="196" t="s">
        <v>177</v>
      </c>
      <c r="G18" s="220">
        <f t="shared" si="0"/>
        <v>-0.11301499072084298</v>
      </c>
      <c r="H18" s="220">
        <f>'Revenue Growth'!G26</f>
        <v>-0.11301499072084298</v>
      </c>
      <c r="I18" s="221">
        <f>'Revenue Growth'!H26</f>
        <v>0.10906476178711666</v>
      </c>
    </row>
    <row r="19" spans="1:14" ht="17" thickBot="1" x14ac:dyDescent="0.25"/>
    <row r="20" spans="1:14" x14ac:dyDescent="0.2">
      <c r="A20" s="226" t="s">
        <v>178</v>
      </c>
      <c r="B20" s="227">
        <v>0</v>
      </c>
      <c r="C20" s="222">
        <f>B20+1</f>
        <v>1</v>
      </c>
      <c r="D20" s="222">
        <f t="shared" ref="D20:J21" si="1">C20+1</f>
        <v>2</v>
      </c>
      <c r="E20" s="222">
        <f t="shared" si="1"/>
        <v>3</v>
      </c>
      <c r="F20" s="222">
        <f t="shared" si="1"/>
        <v>4</v>
      </c>
      <c r="G20" s="222">
        <f t="shared" si="1"/>
        <v>5</v>
      </c>
      <c r="H20" s="222">
        <f t="shared" si="1"/>
        <v>6</v>
      </c>
      <c r="I20" s="222">
        <f t="shared" si="1"/>
        <v>7</v>
      </c>
      <c r="J20" s="222">
        <f t="shared" si="1"/>
        <v>8</v>
      </c>
      <c r="K20" s="222">
        <f>J20+1</f>
        <v>9</v>
      </c>
      <c r="L20" s="222">
        <f t="shared" ref="L20:L21" si="2">K20+1</f>
        <v>10</v>
      </c>
      <c r="M20" s="440" t="s">
        <v>127</v>
      </c>
      <c r="N20" s="308" t="s">
        <v>204</v>
      </c>
    </row>
    <row r="21" spans="1:14" ht="17" thickBot="1" x14ac:dyDescent="0.25">
      <c r="A21" s="228" t="s">
        <v>179</v>
      </c>
      <c r="B21" s="229">
        <v>2015</v>
      </c>
      <c r="C21" s="230">
        <f>B21+1</f>
        <v>2016</v>
      </c>
      <c r="D21" s="230">
        <f t="shared" si="1"/>
        <v>2017</v>
      </c>
      <c r="E21" s="230">
        <f t="shared" si="1"/>
        <v>2018</v>
      </c>
      <c r="F21" s="230">
        <f t="shared" si="1"/>
        <v>2019</v>
      </c>
      <c r="G21" s="230">
        <f t="shared" si="1"/>
        <v>2020</v>
      </c>
      <c r="H21" s="230">
        <f t="shared" si="1"/>
        <v>2021</v>
      </c>
      <c r="I21" s="230">
        <f t="shared" si="1"/>
        <v>2022</v>
      </c>
      <c r="J21" s="230">
        <f t="shared" si="1"/>
        <v>2023</v>
      </c>
      <c r="K21" s="230">
        <f>J21+1</f>
        <v>2024</v>
      </c>
      <c r="L21" s="230">
        <f t="shared" si="2"/>
        <v>2025</v>
      </c>
      <c r="M21" s="441"/>
    </row>
    <row r="22" spans="1:14" x14ac:dyDescent="0.2">
      <c r="A22" s="231" t="s">
        <v>180</v>
      </c>
      <c r="B22" s="283">
        <f>B24+B26+B28+B30+B32</f>
        <v>8180104</v>
      </c>
      <c r="C22" s="284">
        <f>CHOOSE($K$16,C24+C26+C28+C30+C32,(1+C23)*B22,(1+C23)*B22)</f>
        <v>8349638.2539792042</v>
      </c>
      <c r="D22" s="284">
        <f t="shared" ref="D22:L22" si="3">CHOOSE($K$16,D24+D26+D28+D30+D32,(1+D23)*C22,(1+D23)*C22)</f>
        <v>8522686.1385029946</v>
      </c>
      <c r="E22" s="284">
        <f>CHOOSE($K$16,E24+E26+E28+E30+E32,(1+E23)*D22,(1+E23)*D22)</f>
        <v>8699320.4742510505</v>
      </c>
      <c r="F22" s="284">
        <f t="shared" si="3"/>
        <v>8879615.5911258683</v>
      </c>
      <c r="G22" s="284">
        <f t="shared" si="3"/>
        <v>9063647.3595317025</v>
      </c>
      <c r="H22" s="284">
        <f t="shared" si="3"/>
        <v>9251493.2223017588</v>
      </c>
      <c r="I22" s="284">
        <f t="shared" si="3"/>
        <v>9443232.2272870988</v>
      </c>
      <c r="J22" s="284">
        <f t="shared" si="3"/>
        <v>9638945.0606209412</v>
      </c>
      <c r="K22" s="284">
        <f t="shared" si="3"/>
        <v>9838714.080672387</v>
      </c>
      <c r="L22" s="284">
        <f t="shared" si="3"/>
        <v>10042623.352703828</v>
      </c>
      <c r="M22" s="268"/>
    </row>
    <row r="23" spans="1:14" ht="17" thickBot="1" x14ac:dyDescent="0.25">
      <c r="A23" s="233" t="s">
        <v>22</v>
      </c>
      <c r="B23" s="234"/>
      <c r="C23" s="215">
        <f>CHOOSE($K$16,C22/B22-1,$K$14,'Revenue Growth'!$N$50)</f>
        <v>2.072519542284601E-2</v>
      </c>
      <c r="D23" s="215">
        <f>CHOOSE($K$16,D22/C22-1,$K$14,'Revenue Growth'!$N$50)</f>
        <v>2.072519542284601E-2</v>
      </c>
      <c r="E23" s="215">
        <f>CHOOSE($K$16,E22/D22-1,$K$14,'Revenue Growth'!$N$50)</f>
        <v>2.072519542284601E-2</v>
      </c>
      <c r="F23" s="215">
        <f>CHOOSE($K$16,F22/E22-1,$K$14,'Revenue Growth'!$N$50)</f>
        <v>2.072519542284601E-2</v>
      </c>
      <c r="G23" s="215">
        <f>CHOOSE($K$16,G22/F22-1,$K$14,'Revenue Growth'!$N$50)</f>
        <v>2.072519542284601E-2</v>
      </c>
      <c r="H23" s="215">
        <f>CHOOSE($K$16,H22/G22-1,$K$14,'Revenue Growth'!$N$50)</f>
        <v>2.072519542284601E-2</v>
      </c>
      <c r="I23" s="215">
        <f>CHOOSE($K$16,I22/H22-1,$K$14,'Revenue Growth'!$N$50)</f>
        <v>2.072519542284601E-2</v>
      </c>
      <c r="J23" s="215">
        <f>CHOOSE($K$16,J22/I22-1,$K$14,'Revenue Growth'!$N$50)</f>
        <v>2.072519542284601E-2</v>
      </c>
      <c r="K23" s="215">
        <f>CHOOSE($K$16,K22/J22-1,$K$14,'Revenue Growth'!$N$50)</f>
        <v>2.072519542284601E-2</v>
      </c>
      <c r="L23" s="215">
        <f>CHOOSE($K$16,L22/K22-1,$K$14,'Revenue Growth'!$N$50)</f>
        <v>2.072519542284601E-2</v>
      </c>
      <c r="M23" s="269">
        <f>CHOOSE(K16,"",L14,'Revenue Growth'!M50)</f>
        <v>5.180887743281494E-2</v>
      </c>
    </row>
    <row r="24" spans="1:14" hidden="1" outlineLevel="1" x14ac:dyDescent="0.2">
      <c r="A24" s="161" t="s">
        <v>173</v>
      </c>
      <c r="B24" s="235">
        <f>'Revenue Growth'!F10</f>
        <v>1672693</v>
      </c>
      <c r="C24" s="282">
        <f>B24*(1+C25)</f>
        <v>1573633.8643751468</v>
      </c>
      <c r="D24" s="282">
        <f t="shared" ref="D24:K24" si="4">C24*(1+D25)</f>
        <v>1480441.1443751231</v>
      </c>
      <c r="E24" s="282">
        <f t="shared" si="4"/>
        <v>1392767.4229538771</v>
      </c>
      <c r="F24" s="282">
        <f t="shared" si="4"/>
        <v>1310285.8575714277</v>
      </c>
      <c r="G24" s="282">
        <f t="shared" si="4"/>
        <v>1232688.961743864</v>
      </c>
      <c r="H24" s="282">
        <f t="shared" si="4"/>
        <v>1159687.4587515965</v>
      </c>
      <c r="I24" s="282">
        <f t="shared" si="4"/>
        <v>1091009.2032325529</v>
      </c>
      <c r="J24" s="282">
        <f t="shared" si="4"/>
        <v>1026398.166640078</v>
      </c>
      <c r="K24" s="282">
        <f t="shared" si="4"/>
        <v>965613.48278338683</v>
      </c>
      <c r="L24" s="282">
        <f>K24*(1+L25)</f>
        <v>908428.54989239818</v>
      </c>
      <c r="M24" s="268"/>
    </row>
    <row r="25" spans="1:14" hidden="1" outlineLevel="1" x14ac:dyDescent="0.2">
      <c r="A25" s="83" t="s">
        <v>154</v>
      </c>
      <c r="B25" s="236">
        <f>'Revenue Growth'!F11</f>
        <v>-6.4169579201841298E-2</v>
      </c>
      <c r="C25" s="215">
        <f>G14</f>
        <v>-5.9221348821841935E-2</v>
      </c>
      <c r="D25" s="215">
        <f>C25</f>
        <v>-5.9221348821841935E-2</v>
      </c>
      <c r="E25" s="215">
        <f t="shared" ref="E25:L25" si="5">D25</f>
        <v>-5.9221348821841935E-2</v>
      </c>
      <c r="F25" s="215">
        <f t="shared" si="5"/>
        <v>-5.9221348821841935E-2</v>
      </c>
      <c r="G25" s="215">
        <f t="shared" si="5"/>
        <v>-5.9221348821841935E-2</v>
      </c>
      <c r="H25" s="215">
        <f t="shared" si="5"/>
        <v>-5.9221348821841935E-2</v>
      </c>
      <c r="I25" s="215">
        <f t="shared" si="5"/>
        <v>-5.9221348821841935E-2</v>
      </c>
      <c r="J25" s="215">
        <f t="shared" si="5"/>
        <v>-5.9221348821841935E-2</v>
      </c>
      <c r="K25" s="215">
        <f t="shared" si="5"/>
        <v>-5.9221348821841935E-2</v>
      </c>
      <c r="L25" s="215">
        <f t="shared" si="5"/>
        <v>-5.9221348821841935E-2</v>
      </c>
      <c r="M25" s="269">
        <f>I14</f>
        <v>7.5101181435134307E-2</v>
      </c>
    </row>
    <row r="26" spans="1:14" hidden="1" outlineLevel="1" x14ac:dyDescent="0.2">
      <c r="A26" s="161" t="s">
        <v>174</v>
      </c>
      <c r="B26" s="235">
        <f>'Revenue Growth'!F12</f>
        <v>4701943</v>
      </c>
      <c r="C26" s="282">
        <f>B26*(1+C27)</f>
        <v>5192902.7624916341</v>
      </c>
      <c r="D26" s="282">
        <f t="shared" ref="D26" si="6">C26*(1+D27)</f>
        <v>5735126.7551931711</v>
      </c>
      <c r="E26" s="282">
        <f>D26*(1+E27)</f>
        <v>6333967.8023068979</v>
      </c>
      <c r="F26" s="282">
        <f t="shared" ref="F26" si="7">E26*(1+F27)</f>
        <v>6995337.6504420741</v>
      </c>
      <c r="G26" s="282">
        <f t="shared" ref="G26" si="8">F26*(1+G27)</f>
        <v>7725765.3292569444</v>
      </c>
      <c r="H26" s="282">
        <f t="shared" ref="H26" si="9">G26*(1+H27)</f>
        <v>8532461.605906425</v>
      </c>
      <c r="I26" s="282">
        <f t="shared" ref="I26" si="10">H26*(1+I27)</f>
        <v>9423390.1695884615</v>
      </c>
      <c r="J26" s="282">
        <f t="shared" ref="J26" si="11">I26*(1+J27)</f>
        <v>10407346.248921443</v>
      </c>
      <c r="K26" s="282">
        <f t="shared" ref="K26" si="12">J26*(1+K27)</f>
        <v>11494043.438261822</v>
      </c>
      <c r="L26" s="282">
        <f>K26*(1+L27)</f>
        <v>12694209.59010959</v>
      </c>
      <c r="M26" s="268"/>
    </row>
    <row r="27" spans="1:14" hidden="1" outlineLevel="1" x14ac:dyDescent="0.2">
      <c r="A27" s="83" t="s">
        <v>154</v>
      </c>
      <c r="B27" s="236">
        <f>'Revenue Growth'!F13</f>
        <v>-4.3579996823972511E-4</v>
      </c>
      <c r="C27" s="215">
        <f>G15</f>
        <v>0.10441635776776415</v>
      </c>
      <c r="D27" s="215">
        <f>C27</f>
        <v>0.10441635776776415</v>
      </c>
      <c r="E27" s="215">
        <f t="shared" ref="E27:L27" si="13">D27</f>
        <v>0.10441635776776415</v>
      </c>
      <c r="F27" s="215">
        <f t="shared" si="13"/>
        <v>0.10441635776776415</v>
      </c>
      <c r="G27" s="215">
        <f t="shared" si="13"/>
        <v>0.10441635776776415</v>
      </c>
      <c r="H27" s="215">
        <f t="shared" si="13"/>
        <v>0.10441635776776415</v>
      </c>
      <c r="I27" s="215">
        <f t="shared" si="13"/>
        <v>0.10441635776776415</v>
      </c>
      <c r="J27" s="215">
        <f t="shared" si="13"/>
        <v>0.10441635776776415</v>
      </c>
      <c r="K27" s="215">
        <f t="shared" si="13"/>
        <v>0.10441635776776415</v>
      </c>
      <c r="L27" s="215">
        <f t="shared" si="13"/>
        <v>0.10441635776776415</v>
      </c>
      <c r="M27" s="269">
        <f>I15</f>
        <v>7.1426719588781634E-2</v>
      </c>
    </row>
    <row r="28" spans="1:14" hidden="1" outlineLevel="1" x14ac:dyDescent="0.2">
      <c r="A28" s="161" t="s">
        <v>175</v>
      </c>
      <c r="B28" s="235">
        <f>'Revenue Growth'!F14</f>
        <v>358877</v>
      </c>
      <c r="C28" s="282">
        <f>B28*(1+C29)</f>
        <v>292970.63069770171</v>
      </c>
      <c r="D28" s="282">
        <f t="shared" ref="D28" si="14">C28*(1+D29)</f>
        <v>239167.71052870236</v>
      </c>
      <c r="E28" s="282">
        <f>D28*(1+E29)</f>
        <v>195245.48799761277</v>
      </c>
      <c r="F28" s="282">
        <f t="shared" ref="F28" si="15">E28*(1+F29)</f>
        <v>159389.41130120115</v>
      </c>
      <c r="G28" s="282">
        <f t="shared" ref="G28" si="16">F28*(1+G29)</f>
        <v>130118.16403795252</v>
      </c>
      <c r="H28" s="282">
        <f t="shared" ref="H28" si="17">G28*(1+H29)</f>
        <v>106222.46781885147</v>
      </c>
      <c r="I28" s="282">
        <f t="shared" ref="I28" si="18">H28*(1+I29)</f>
        <v>86715.123541367197</v>
      </c>
      <c r="J28" s="282">
        <f t="shared" ref="J28" si="19">I28*(1+J29)</f>
        <v>70790.227389728141</v>
      </c>
      <c r="K28" s="282">
        <f t="shared" ref="K28" si="20">J28*(1+K29)</f>
        <v>57789.87665858322</v>
      </c>
      <c r="L28" s="282">
        <f>K28*(1+L29)</f>
        <v>47176.989923030778</v>
      </c>
      <c r="M28" s="268"/>
    </row>
    <row r="29" spans="1:14" hidden="1" outlineLevel="1" x14ac:dyDescent="0.2">
      <c r="A29" s="83" t="s">
        <v>154</v>
      </c>
      <c r="B29" s="236">
        <f>'Revenue Growth'!F15</f>
        <v>-0.42124267435597229</v>
      </c>
      <c r="C29" s="215">
        <f>G16</f>
        <v>-0.18364612193675911</v>
      </c>
      <c r="D29" s="215">
        <f>C29</f>
        <v>-0.18364612193675911</v>
      </c>
      <c r="E29" s="215">
        <f t="shared" ref="E29:L29" si="21">D29</f>
        <v>-0.18364612193675911</v>
      </c>
      <c r="F29" s="215">
        <f t="shared" si="21"/>
        <v>-0.18364612193675911</v>
      </c>
      <c r="G29" s="215">
        <f t="shared" si="21"/>
        <v>-0.18364612193675911</v>
      </c>
      <c r="H29" s="215">
        <f t="shared" si="21"/>
        <v>-0.18364612193675911</v>
      </c>
      <c r="I29" s="215">
        <f t="shared" si="21"/>
        <v>-0.18364612193675911</v>
      </c>
      <c r="J29" s="215">
        <f t="shared" si="21"/>
        <v>-0.18364612193675911</v>
      </c>
      <c r="K29" s="215">
        <f t="shared" si="21"/>
        <v>-0.18364612193675911</v>
      </c>
      <c r="L29" s="215">
        <f t="shared" si="21"/>
        <v>-0.18364612193675911</v>
      </c>
      <c r="M29" s="269">
        <f>I16</f>
        <v>0.18219114464302832</v>
      </c>
    </row>
    <row r="30" spans="1:14" hidden="1" outlineLevel="1" x14ac:dyDescent="0.2">
      <c r="A30" s="161" t="s">
        <v>176</v>
      </c>
      <c r="B30" s="235">
        <f>'Revenue Growth'!F17</f>
        <v>1016200</v>
      </c>
      <c r="C30" s="282">
        <f>B30*(1+C31)</f>
        <v>1107492.1597669742</v>
      </c>
      <c r="D30" s="282">
        <f t="shared" ref="D30" si="22">C30*(1+D31)</f>
        <v>1206985.7153565411</v>
      </c>
      <c r="E30" s="282">
        <f>D30*(1+E31)</f>
        <v>1315417.4539540466</v>
      </c>
      <c r="F30" s="282">
        <f t="shared" ref="F30" si="23">E30*(1+F31)</f>
        <v>1433590.353350464</v>
      </c>
      <c r="G30" s="282">
        <f t="shared" ref="G30" si="24">F30*(1+G31)</f>
        <v>1562379.528294829</v>
      </c>
      <c r="H30" s="282">
        <f t="shared" ref="H30" si="25">G30*(1+H31)</f>
        <v>1702738.7110479695</v>
      </c>
      <c r="I30" s="282">
        <f t="shared" ref="I30" si="26">H30*(1+I31)</f>
        <v>1855707.3141284685</v>
      </c>
      <c r="J30" s="282">
        <f t="shared" ref="J30" si="27">I30*(1+J31)</f>
        <v>2022418.1275531475</v>
      </c>
      <c r="K30" s="282">
        <f t="shared" ref="K30" si="28">J30*(1+K31)</f>
        <v>2204105.707573032</v>
      </c>
      <c r="L30" s="282">
        <f>K30*(1+L31)</f>
        <v>2402115.5190265421</v>
      </c>
      <c r="M30" s="268"/>
    </row>
    <row r="31" spans="1:14" hidden="1" outlineLevel="1" x14ac:dyDescent="0.2">
      <c r="A31" s="83" t="s">
        <v>154</v>
      </c>
      <c r="B31" s="236">
        <f>'Revenue Growth'!F18</f>
        <v>0.12865964725221013</v>
      </c>
      <c r="C31" s="215">
        <f>G17</f>
        <v>8.9836803549472766E-2</v>
      </c>
      <c r="D31" s="215">
        <f>C31</f>
        <v>8.9836803549472766E-2</v>
      </c>
      <c r="E31" s="215">
        <f t="shared" ref="E31:L31" si="29">D31</f>
        <v>8.9836803549472766E-2</v>
      </c>
      <c r="F31" s="215">
        <f t="shared" si="29"/>
        <v>8.9836803549472766E-2</v>
      </c>
      <c r="G31" s="215">
        <f t="shared" si="29"/>
        <v>8.9836803549472766E-2</v>
      </c>
      <c r="H31" s="215">
        <f t="shared" si="29"/>
        <v>8.9836803549472766E-2</v>
      </c>
      <c r="I31" s="215">
        <f t="shared" si="29"/>
        <v>8.9836803549472766E-2</v>
      </c>
      <c r="J31" s="215">
        <f t="shared" si="29"/>
        <v>8.9836803549472766E-2</v>
      </c>
      <c r="K31" s="215">
        <f t="shared" si="29"/>
        <v>8.9836803549472766E-2</v>
      </c>
      <c r="L31" s="215">
        <f t="shared" si="29"/>
        <v>8.9836803549472766E-2</v>
      </c>
      <c r="M31" s="269">
        <f>I17</f>
        <v>5.099512137921678E-2</v>
      </c>
    </row>
    <row r="32" spans="1:14" hidden="1" outlineLevel="1" x14ac:dyDescent="0.2">
      <c r="A32" s="161" t="s">
        <v>177</v>
      </c>
      <c r="B32" s="235">
        <f>'Revenue Growth'!F25</f>
        <v>430391</v>
      </c>
      <c r="C32" s="282">
        <f>B32*(1+C33)</f>
        <v>381750.3651286657</v>
      </c>
      <c r="D32" s="282">
        <f t="shared" ref="D32" si="30">C32*(1+D33)</f>
        <v>338606.85115597112</v>
      </c>
      <c r="E32" s="282">
        <f>D32*(1+E33)</f>
        <v>300339.20101456519</v>
      </c>
      <c r="F32" s="282">
        <f t="shared" ref="F32" si="31">E32*(1+F33)</f>
        <v>266396.36899879872</v>
      </c>
      <c r="G32" s="282">
        <f t="shared" ref="G32" si="32">F32*(1+G33)</f>
        <v>236289.58582833322</v>
      </c>
      <c r="H32" s="282">
        <f t="shared" ref="H32" si="33">G32*(1+H33)</f>
        <v>209585.32047851232</v>
      </c>
      <c r="I32" s="282">
        <f t="shared" ref="I32" si="34">H32*(1+I33)</f>
        <v>185899.03742940834</v>
      </c>
      <c r="J32" s="282">
        <f t="shared" ref="J32" si="35">I32*(1+J33)</f>
        <v>164889.65943931011</v>
      </c>
      <c r="K32" s="282">
        <f t="shared" ref="K32" si="36">J32*(1+K33)</f>
        <v>146254.65610781353</v>
      </c>
      <c r="L32" s="282">
        <f>K32*(1+L33)</f>
        <v>129725.6875049089</v>
      </c>
      <c r="M32" s="268"/>
    </row>
    <row r="33" spans="1:14" ht="17" hidden="1" outlineLevel="1" thickBot="1" x14ac:dyDescent="0.25">
      <c r="A33" s="84" t="s">
        <v>154</v>
      </c>
      <c r="B33" s="237">
        <f>'Revenue Growth'!F26</f>
        <v>-0.24696390985073691</v>
      </c>
      <c r="C33" s="216">
        <f>G18</f>
        <v>-0.11301499072084298</v>
      </c>
      <c r="D33" s="216">
        <f>C33</f>
        <v>-0.11301499072084298</v>
      </c>
      <c r="E33" s="216">
        <f t="shared" ref="E33:L33" si="37">D33</f>
        <v>-0.11301499072084298</v>
      </c>
      <c r="F33" s="216">
        <f t="shared" si="37"/>
        <v>-0.11301499072084298</v>
      </c>
      <c r="G33" s="216">
        <f t="shared" si="37"/>
        <v>-0.11301499072084298</v>
      </c>
      <c r="H33" s="216">
        <f t="shared" si="37"/>
        <v>-0.11301499072084298</v>
      </c>
      <c r="I33" s="216">
        <f t="shared" si="37"/>
        <v>-0.11301499072084298</v>
      </c>
      <c r="J33" s="216">
        <f t="shared" si="37"/>
        <v>-0.11301499072084298</v>
      </c>
      <c r="K33" s="216">
        <f t="shared" si="37"/>
        <v>-0.11301499072084298</v>
      </c>
      <c r="L33" s="216">
        <f t="shared" si="37"/>
        <v>-0.11301499072084298</v>
      </c>
      <c r="M33" s="269">
        <f>I18</f>
        <v>0.10906476178711666</v>
      </c>
    </row>
    <row r="34" spans="1:14" collapsed="1" x14ac:dyDescent="0.2">
      <c r="A34" s="231" t="s">
        <v>181</v>
      </c>
      <c r="B34" s="262"/>
      <c r="C34" s="131"/>
      <c r="D34" s="131"/>
      <c r="E34" s="131"/>
      <c r="F34" s="131"/>
      <c r="G34" s="131"/>
      <c r="H34" s="131"/>
      <c r="I34" s="131"/>
      <c r="J34" s="131"/>
      <c r="K34" s="131"/>
      <c r="L34" s="131"/>
      <c r="M34" s="268"/>
    </row>
    <row r="35" spans="1:14" x14ac:dyDescent="0.2">
      <c r="A35" s="161" t="s">
        <v>112</v>
      </c>
      <c r="B35" s="274">
        <f>('Value Drivers'!F13)*'HG-DCF'!B22</f>
        <v>6766752</v>
      </c>
      <c r="C35" s="289">
        <f>C22*C36</f>
        <v>6906994.2575779334</v>
      </c>
      <c r="D35" s="289">
        <f>D22*D36</f>
        <v>7050143.0633507119</v>
      </c>
      <c r="E35" s="289">
        <f>E22*E36</f>
        <v>7196258.6560976785</v>
      </c>
      <c r="F35" s="289">
        <f t="shared" ref="F35:L35" si="38">F22*F36</f>
        <v>7345402.5230586492</v>
      </c>
      <c r="G35" s="289">
        <f t="shared" si="38"/>
        <v>7497637.4258085061</v>
      </c>
      <c r="H35" s="289">
        <f t="shared" si="38"/>
        <v>7653027.4266680311</v>
      </c>
      <c r="I35" s="289">
        <f t="shared" si="38"/>
        <v>7811637.9156621266</v>
      </c>
      <c r="J35" s="289">
        <f t="shared" si="38"/>
        <v>7973535.6380367381</v>
      </c>
      <c r="K35" s="289">
        <f t="shared" si="38"/>
        <v>8138788.7223460767</v>
      </c>
      <c r="L35" s="289">
        <f t="shared" si="38"/>
        <v>8307466.7091219537</v>
      </c>
      <c r="M35" s="268"/>
      <c r="N35" t="s">
        <v>338</v>
      </c>
    </row>
    <row r="36" spans="1:14" ht="32" x14ac:dyDescent="0.2">
      <c r="A36" s="233" t="s">
        <v>182</v>
      </c>
      <c r="B36" s="236">
        <f>B35/B22</f>
        <v>0.82722077861112764</v>
      </c>
      <c r="C36" s="215">
        <f>B36</f>
        <v>0.82722077861112764</v>
      </c>
      <c r="D36" s="215">
        <f>C36</f>
        <v>0.82722077861112764</v>
      </c>
      <c r="E36" s="215">
        <f t="shared" ref="E36:L44" si="39">D36</f>
        <v>0.82722077861112764</v>
      </c>
      <c r="F36" s="215">
        <f t="shared" si="39"/>
        <v>0.82722077861112764</v>
      </c>
      <c r="G36" s="215">
        <f>F36</f>
        <v>0.82722077861112764</v>
      </c>
      <c r="H36" s="215">
        <f t="shared" ref="H36:L36" si="40">G36</f>
        <v>0.82722077861112764</v>
      </c>
      <c r="I36" s="215">
        <f t="shared" si="40"/>
        <v>0.82722077861112764</v>
      </c>
      <c r="J36" s="215">
        <f t="shared" si="40"/>
        <v>0.82722077861112764</v>
      </c>
      <c r="K36" s="215">
        <f t="shared" si="40"/>
        <v>0.82722077861112764</v>
      </c>
      <c r="L36" s="215">
        <f t="shared" si="40"/>
        <v>0.82722077861112764</v>
      </c>
      <c r="M36" s="269">
        <f>D7</f>
        <v>7.1861813514044526E-2</v>
      </c>
      <c r="N36" s="15" t="s">
        <v>219</v>
      </c>
    </row>
    <row r="37" spans="1:14" x14ac:dyDescent="0.2">
      <c r="A37" s="161" t="s">
        <v>113</v>
      </c>
      <c r="B37" s="274">
        <f>'Value Drivers'!F14*'HG-DCF'!B22</f>
        <v>203881</v>
      </c>
      <c r="C37" s="289">
        <f>C38*C22</f>
        <v>196094.92150249815</v>
      </c>
      <c r="D37" s="303">
        <f>D38*D$22</f>
        <v>200159.02707206507</v>
      </c>
      <c r="E37" s="303">
        <f t="shared" ref="E37:L37" si="41">E38*E$22</f>
        <v>204307.36202378036</v>
      </c>
      <c r="F37" s="303">
        <f>F38*F$22</f>
        <v>208541.67202804936</v>
      </c>
      <c r="G37" s="303">
        <f t="shared" si="41"/>
        <v>212863.73893463775</v>
      </c>
      <c r="H37" s="303">
        <f t="shared" si="41"/>
        <v>217275.38152249577</v>
      </c>
      <c r="I37" s="303">
        <f t="shared" si="41"/>
        <v>221778.45626512292</v>
      </c>
      <c r="J37" s="303">
        <f t="shared" si="41"/>
        <v>226374.85811179472</v>
      </c>
      <c r="K37" s="303">
        <f t="shared" si="41"/>
        <v>231066.5212849807</v>
      </c>
      <c r="L37" s="303">
        <f t="shared" si="41"/>
        <v>235855.42009428912</v>
      </c>
      <c r="M37" s="268"/>
      <c r="N37" t="s">
        <v>221</v>
      </c>
    </row>
    <row r="38" spans="1:14" x14ac:dyDescent="0.2">
      <c r="A38" s="233" t="s">
        <v>182</v>
      </c>
      <c r="B38" s="236">
        <f>B37/B22</f>
        <v>2.4924010746073644E-2</v>
      </c>
      <c r="C38" s="215">
        <f>B8</f>
        <v>2.3485439193613542E-2</v>
      </c>
      <c r="D38" s="215">
        <f>C38</f>
        <v>2.3485439193613542E-2</v>
      </c>
      <c r="E38" s="215">
        <f t="shared" si="39"/>
        <v>2.3485439193613542E-2</v>
      </c>
      <c r="F38" s="215">
        <f t="shared" si="39"/>
        <v>2.3485439193613542E-2</v>
      </c>
      <c r="G38" s="215">
        <f t="shared" si="39"/>
        <v>2.3485439193613542E-2</v>
      </c>
      <c r="H38" s="215">
        <f t="shared" si="39"/>
        <v>2.3485439193613542E-2</v>
      </c>
      <c r="I38" s="215">
        <f t="shared" si="39"/>
        <v>2.3485439193613542E-2</v>
      </c>
      <c r="J38" s="215">
        <f t="shared" si="39"/>
        <v>2.3485439193613542E-2</v>
      </c>
      <c r="K38" s="215">
        <f t="shared" si="39"/>
        <v>2.3485439193613542E-2</v>
      </c>
      <c r="L38" s="215">
        <f t="shared" si="39"/>
        <v>2.3485439193613542E-2</v>
      </c>
      <c r="M38" s="269">
        <f>D8</f>
        <v>2.503860479321828E-3</v>
      </c>
      <c r="N38" t="s">
        <v>222</v>
      </c>
    </row>
    <row r="39" spans="1:14" x14ac:dyDescent="0.2">
      <c r="A39" s="161" t="s">
        <v>336</v>
      </c>
      <c r="B39" s="276">
        <f>'Value Drivers'!F15*B22</f>
        <v>5605</v>
      </c>
      <c r="C39" s="289">
        <f>C40*C22</f>
        <v>10413.734696675376</v>
      </c>
      <c r="D39" s="303">
        <f>D40*D$22</f>
        <v>10629.561383345645</v>
      </c>
      <c r="E39" s="303">
        <f t="shared" ref="E39" si="42">E40*E$22</f>
        <v>10849.861120274621</v>
      </c>
      <c r="F39" s="303">
        <f>F40*F$22</f>
        <v>11074.726612303051</v>
      </c>
      <c r="G39" s="303">
        <f t="shared" ref="G39" si="43">G40*G$22</f>
        <v>11304.252485597626</v>
      </c>
      <c r="H39" s="303">
        <f t="shared" ref="H39" si="44">H40*H$22</f>
        <v>11538.535327470829</v>
      </c>
      <c r="I39" s="303">
        <f t="shared" ref="I39" si="45">I40*I$22</f>
        <v>11777.673727026075</v>
      </c>
      <c r="J39" s="303">
        <f t="shared" ref="J39" si="46">J40*J$22</f>
        <v>12021.76831664521</v>
      </c>
      <c r="K39" s="303">
        <f t="shared" ref="K39" si="47">K40*K$22</f>
        <v>12270.921814335859</v>
      </c>
      <c r="L39" s="303">
        <f t="shared" ref="L39" si="48">L40*L$22</f>
        <v>12525.239066956434</v>
      </c>
      <c r="M39" s="268"/>
    </row>
    <row r="40" spans="1:14" x14ac:dyDescent="0.2">
      <c r="A40" s="233" t="s">
        <v>182</v>
      </c>
      <c r="B40" s="236">
        <f>B39/B22</f>
        <v>6.8519911238292322E-4</v>
      </c>
      <c r="C40" s="215">
        <f>B9</f>
        <v>1.2472078885228926E-3</v>
      </c>
      <c r="D40" s="215">
        <f>C40</f>
        <v>1.2472078885228926E-3</v>
      </c>
      <c r="E40" s="215">
        <f t="shared" si="39"/>
        <v>1.2472078885228926E-3</v>
      </c>
      <c r="F40" s="215">
        <f t="shared" si="39"/>
        <v>1.2472078885228926E-3</v>
      </c>
      <c r="G40" s="215">
        <f t="shared" si="39"/>
        <v>1.2472078885228926E-3</v>
      </c>
      <c r="H40" s="215">
        <f t="shared" si="39"/>
        <v>1.2472078885228926E-3</v>
      </c>
      <c r="I40" s="215">
        <f t="shared" si="39"/>
        <v>1.2472078885228926E-3</v>
      </c>
      <c r="J40" s="215">
        <f t="shared" si="39"/>
        <v>1.2472078885228926E-3</v>
      </c>
      <c r="K40" s="215">
        <f t="shared" si="39"/>
        <v>1.2472078885228926E-3</v>
      </c>
      <c r="L40" s="215">
        <f t="shared" si="39"/>
        <v>1.2472078885228926E-3</v>
      </c>
      <c r="M40" s="269">
        <f>D9</f>
        <v>1.3276940308104351E-3</v>
      </c>
    </row>
    <row r="41" spans="1:14" x14ac:dyDescent="0.2">
      <c r="A41" s="161" t="s">
        <v>93</v>
      </c>
      <c r="B41" s="274">
        <f>'Value Drivers'!F16*'HG-DCF'!B22</f>
        <v>25940</v>
      </c>
      <c r="C41" s="289">
        <f>C42*C22</f>
        <v>13418.862687622219</v>
      </c>
      <c r="D41" s="303">
        <f>D42*D$22</f>
        <v>13696.971239175527</v>
      </c>
      <c r="E41" s="303">
        <f>E42*E$22</f>
        <v>13980.843644808543</v>
      </c>
      <c r="F41" s="303">
        <f>F42*F$22</f>
        <v>14270.599361523453</v>
      </c>
      <c r="G41" s="303">
        <f t="shared" ref="G41" si="49">G42*G$22</f>
        <v>14566.360322092169</v>
      </c>
      <c r="H41" s="303">
        <f t="shared" ref="H41" si="50">H42*H$22</f>
        <v>14868.250986367118</v>
      </c>
      <c r="I41" s="303">
        <f t="shared" ref="I41" si="51">I42*I$22</f>
        <v>15176.398393655501</v>
      </c>
      <c r="J41" s="303">
        <f t="shared" ref="J41" si="52">J42*J$22</f>
        <v>15490.932216178977</v>
      </c>
      <c r="K41" s="303">
        <f t="shared" ref="K41" si="53">K42*K$22</f>
        <v>15811.984813641348</v>
      </c>
      <c r="L41" s="303">
        <f t="shared" ref="L41" si="54">L42*L$22</f>
        <v>16139.691288927137</v>
      </c>
      <c r="M41" s="268"/>
    </row>
    <row r="42" spans="1:14" x14ac:dyDescent="0.2">
      <c r="A42" s="233" t="s">
        <v>182</v>
      </c>
      <c r="B42" s="236">
        <f>B41/B22</f>
        <v>3.1711088269782391E-3</v>
      </c>
      <c r="C42" s="215">
        <f>B10</f>
        <v>1.6071190486877877E-3</v>
      </c>
      <c r="D42" s="215">
        <f>C42</f>
        <v>1.6071190486877877E-3</v>
      </c>
      <c r="E42" s="215">
        <f t="shared" si="39"/>
        <v>1.6071190486877877E-3</v>
      </c>
      <c r="F42" s="215">
        <f t="shared" si="39"/>
        <v>1.6071190486877877E-3</v>
      </c>
      <c r="G42" s="215">
        <f t="shared" si="39"/>
        <v>1.6071190486877877E-3</v>
      </c>
      <c r="H42" s="215">
        <f t="shared" si="39"/>
        <v>1.6071190486877877E-3</v>
      </c>
      <c r="I42" s="215">
        <f t="shared" si="39"/>
        <v>1.6071190486877877E-3</v>
      </c>
      <c r="J42" s="215">
        <f t="shared" si="39"/>
        <v>1.6071190486877877E-3</v>
      </c>
      <c r="K42" s="215">
        <f t="shared" si="39"/>
        <v>1.6071190486877877E-3</v>
      </c>
      <c r="L42" s="215">
        <f t="shared" si="39"/>
        <v>1.6071190486877877E-3</v>
      </c>
      <c r="M42" s="269">
        <f>D10</f>
        <v>1.6725527359794296E-3</v>
      </c>
    </row>
    <row r="43" spans="1:14" x14ac:dyDescent="0.2">
      <c r="A43" s="161" t="s">
        <v>94</v>
      </c>
      <c r="B43" s="277">
        <f>'Value Drivers'!F17*B22</f>
        <v>-7682</v>
      </c>
      <c r="C43" s="304">
        <f>C44*C22</f>
        <v>-5636.7797266337166</v>
      </c>
      <c r="D43" s="304">
        <f>D44*D$22</f>
        <v>-5753.6030880237377</v>
      </c>
      <c r="E43" s="304">
        <f>E44*E$22</f>
        <v>-5872.84763640852</v>
      </c>
      <c r="F43" s="304">
        <f>F44*F$22</f>
        <v>-5994.5635513616853</v>
      </c>
      <c r="G43" s="304">
        <f t="shared" ref="G43" si="55">G44*G$22</f>
        <v>-6118.8020524383264</v>
      </c>
      <c r="H43" s="304">
        <f t="shared" ref="H43" si="56">H44*H$22</f>
        <v>-6245.6154207288218</v>
      </c>
      <c r="I43" s="304">
        <f t="shared" ref="I43" si="57">I44*I$22</f>
        <v>-6375.0570208593672</v>
      </c>
      <c r="J43" s="304">
        <f t="shared" ref="J43" si="58">J44*J$22</f>
        <v>-6507.1813234484644</v>
      </c>
      <c r="K43" s="304">
        <f t="shared" ref="K43" si="59">K44*K$22</f>
        <v>-6642.0439280288274</v>
      </c>
      <c r="L43" s="304">
        <f t="shared" ref="L43" si="60">L44*L$22</f>
        <v>-6779.7015864443529</v>
      </c>
      <c r="M43" s="268"/>
    </row>
    <row r="44" spans="1:14" ht="17" thickBot="1" x14ac:dyDescent="0.25">
      <c r="A44" s="232" t="s">
        <v>182</v>
      </c>
      <c r="B44" s="237">
        <f>B43/B22</f>
        <v>-9.3910786464328569E-4</v>
      </c>
      <c r="C44" s="291">
        <f>B11</f>
        <v>-6.7509268727269532E-4</v>
      </c>
      <c r="D44" s="216">
        <f>C44</f>
        <v>-6.7509268727269532E-4</v>
      </c>
      <c r="E44" s="216">
        <f t="shared" si="39"/>
        <v>-6.7509268727269532E-4</v>
      </c>
      <c r="F44" s="216">
        <f t="shared" si="39"/>
        <v>-6.7509268727269532E-4</v>
      </c>
      <c r="G44" s="216">
        <f t="shared" si="39"/>
        <v>-6.7509268727269532E-4</v>
      </c>
      <c r="H44" s="216">
        <f t="shared" si="39"/>
        <v>-6.7509268727269532E-4</v>
      </c>
      <c r="I44" s="216">
        <f t="shared" si="39"/>
        <v>-6.7509268727269532E-4</v>
      </c>
      <c r="J44" s="216">
        <f t="shared" si="39"/>
        <v>-6.7509268727269532E-4</v>
      </c>
      <c r="K44" s="216">
        <f t="shared" si="39"/>
        <v>-6.7509268727269532E-4</v>
      </c>
      <c r="L44" s="217">
        <f t="shared" si="39"/>
        <v>-6.7509268727269532E-4</v>
      </c>
      <c r="M44" s="269">
        <f>D11</f>
        <v>4.0366203799024495E-4</v>
      </c>
    </row>
    <row r="45" spans="1:14" ht="17" thickBot="1" x14ac:dyDescent="0.25">
      <c r="B45" s="234"/>
      <c r="M45" s="268"/>
    </row>
    <row r="46" spans="1:14" x14ac:dyDescent="0.2">
      <c r="A46" s="231" t="s">
        <v>183</v>
      </c>
      <c r="B46" s="279">
        <f>B47*B22</f>
        <v>1185607.9999999998</v>
      </c>
      <c r="C46" s="290">
        <f>C22-(C35+C37+C39+C41+C43)</f>
        <v>1228353.2572411094</v>
      </c>
      <c r="D46" s="290">
        <f>D22-(D35+D37+D39+D41+D43)</f>
        <v>1253811.1185457194</v>
      </c>
      <c r="E46" s="290">
        <f>E22-(E35+E37+E39+E41+E43)</f>
        <v>1279796.5990009168</v>
      </c>
      <c r="F46" s="290">
        <f>F22-(F35+F37+F39+F41+F43)</f>
        <v>1306320.6336167045</v>
      </c>
      <c r="G46" s="290">
        <f t="shared" ref="G46:J46" si="61">G22-(G35+G37+G39+G41+G43)</f>
        <v>1333394.3840333074</v>
      </c>
      <c r="H46" s="290">
        <f t="shared" si="61"/>
        <v>1361029.243218123</v>
      </c>
      <c r="I46" s="290">
        <f t="shared" si="61"/>
        <v>1389236.8402600279</v>
      </c>
      <c r="J46" s="290">
        <f t="shared" si="61"/>
        <v>1418029.0452630324</v>
      </c>
      <c r="K46" s="290">
        <f>K22-(K35+K37+K39+K41+K43)</f>
        <v>1447417.9743413813</v>
      </c>
      <c r="L46" s="290">
        <f>L22-(L35+L37+L39+L41+L43)</f>
        <v>1477415.9947181456</v>
      </c>
      <c r="M46" s="268"/>
    </row>
    <row r="47" spans="1:14" ht="17" thickBot="1" x14ac:dyDescent="0.25">
      <c r="A47" s="232" t="s">
        <v>182</v>
      </c>
      <c r="B47" s="278">
        <f>1-(B36+B38+B40+B42+B44)</f>
        <v>0.14493801056808076</v>
      </c>
      <c r="C47" s="216">
        <f>C46/C22</f>
        <v>0.14711454794532094</v>
      </c>
      <c r="D47" s="216">
        <f t="shared" ref="D47:L47" si="62">D46/D22</f>
        <v>0.14711454794532075</v>
      </c>
      <c r="E47" s="216">
        <f>E46/E22</f>
        <v>0.14711454794532078</v>
      </c>
      <c r="F47" s="216">
        <f t="shared" si="62"/>
        <v>0.14711454794532078</v>
      </c>
      <c r="G47" s="216">
        <f t="shared" si="62"/>
        <v>0.14711454794532086</v>
      </c>
      <c r="H47" s="216">
        <f t="shared" si="62"/>
        <v>0.14711454794532086</v>
      </c>
      <c r="I47" s="216">
        <f t="shared" si="62"/>
        <v>0.14711454794532094</v>
      </c>
      <c r="J47" s="216">
        <f t="shared" si="62"/>
        <v>0.14711454794532078</v>
      </c>
      <c r="K47" s="216">
        <f t="shared" si="62"/>
        <v>0.14711454794532086</v>
      </c>
      <c r="L47" s="216">
        <f t="shared" si="62"/>
        <v>0.14711454794532078</v>
      </c>
      <c r="M47" s="268"/>
    </row>
    <row r="48" spans="1:14" ht="17" thickBot="1" x14ac:dyDescent="0.25">
      <c r="B48" s="234"/>
      <c r="M48" s="268"/>
    </row>
    <row r="49" spans="1:14" x14ac:dyDescent="0.2">
      <c r="A49" s="231" t="s">
        <v>161</v>
      </c>
      <c r="B49" s="262"/>
      <c r="C49" s="131"/>
      <c r="D49" s="131"/>
      <c r="E49" s="131"/>
      <c r="F49" s="131"/>
      <c r="G49" s="131"/>
      <c r="H49" s="131"/>
      <c r="I49" s="131"/>
      <c r="J49" s="131"/>
      <c r="K49" s="131"/>
      <c r="L49" s="131"/>
      <c r="M49" s="268"/>
    </row>
    <row r="50" spans="1:14" x14ac:dyDescent="0.2">
      <c r="A50" s="161" t="s">
        <v>162</v>
      </c>
      <c r="B50" s="274">
        <f>'Value Drivers'!F19*'HG-DCF'!B22</f>
        <v>33875</v>
      </c>
      <c r="C50" s="289">
        <f>C51*C22</f>
        <v>42731.499900595874</v>
      </c>
      <c r="D50" s="289">
        <f>D51*D22</f>
        <v>43617.118586747056</v>
      </c>
      <c r="E50" s="289">
        <f t="shared" ref="E50:L50" si="63">E51*E22</f>
        <v>44521.091893238838</v>
      </c>
      <c r="F50" s="289">
        <f t="shared" si="63"/>
        <v>45443.800223164697</v>
      </c>
      <c r="G50" s="289">
        <f t="shared" si="63"/>
        <v>46385.631863546558</v>
      </c>
      <c r="H50" s="289">
        <f t="shared" si="63"/>
        <v>47346.983148730753</v>
      </c>
      <c r="I50" s="289">
        <f t="shared" si="63"/>
        <v>48328.258627170399</v>
      </c>
      <c r="J50" s="289">
        <f t="shared" si="63"/>
        <v>49329.87123166435</v>
      </c>
      <c r="K50" s="289">
        <f t="shared" si="63"/>
        <v>50352.242453124425</v>
      </c>
      <c r="L50" s="289">
        <f t="shared" si="63"/>
        <v>0</v>
      </c>
      <c r="M50" s="268"/>
    </row>
    <row r="51" spans="1:14" x14ac:dyDescent="0.2">
      <c r="A51" s="233" t="s">
        <v>182</v>
      </c>
      <c r="B51" s="236">
        <f>B50/B22</f>
        <v>4.1411453937504955E-3</v>
      </c>
      <c r="C51" s="129">
        <f>B13</f>
        <v>5.1177666146471961E-3</v>
      </c>
      <c r="D51" s="215">
        <f>C51</f>
        <v>5.1177666146471961E-3</v>
      </c>
      <c r="E51" s="215">
        <f t="shared" ref="E51:L53" si="64">D51</f>
        <v>5.1177666146471961E-3</v>
      </c>
      <c r="F51" s="215">
        <f t="shared" si="64"/>
        <v>5.1177666146471961E-3</v>
      </c>
      <c r="G51" s="215">
        <f t="shared" si="64"/>
        <v>5.1177666146471961E-3</v>
      </c>
      <c r="H51" s="215">
        <f t="shared" si="64"/>
        <v>5.1177666146471961E-3</v>
      </c>
      <c r="I51" s="215">
        <f t="shared" si="64"/>
        <v>5.1177666146471961E-3</v>
      </c>
      <c r="J51" s="215">
        <f t="shared" si="64"/>
        <v>5.1177666146471961E-3</v>
      </c>
      <c r="K51" s="215">
        <f t="shared" si="64"/>
        <v>5.1177666146471961E-3</v>
      </c>
      <c r="L51" s="215">
        <v>0</v>
      </c>
      <c r="M51" s="269">
        <f>D13</f>
        <v>4.0008199132234969E-3</v>
      </c>
      <c r="N51" t="s">
        <v>225</v>
      </c>
    </row>
    <row r="52" spans="1:14" x14ac:dyDescent="0.2">
      <c r="A52" s="161" t="s">
        <v>184</v>
      </c>
      <c r="B52" s="274">
        <f>'Value Drivers'!F20*'HG-DCF'!B46</f>
        <v>346796</v>
      </c>
      <c r="C52" s="289">
        <f>C53*C46</f>
        <v>359293.32774302445</v>
      </c>
      <c r="D52" s="289">
        <f t="shared" ref="D52:L52" si="65">D53*D46</f>
        <v>366739.7521746229</v>
      </c>
      <c r="E52" s="289">
        <f t="shared" si="65"/>
        <v>374340.50520776812</v>
      </c>
      <c r="F52" s="289">
        <f t="shared" si="65"/>
        <v>382098.78533288604</v>
      </c>
      <c r="G52" s="289">
        <f t="shared" si="65"/>
        <v>390017.8573297424</v>
      </c>
      <c r="H52" s="289">
        <f t="shared" si="65"/>
        <v>398101.05364130094</v>
      </c>
      <c r="I52" s="289">
        <f t="shared" si="65"/>
        <v>406351.77577605814</v>
      </c>
      <c r="J52" s="289">
        <f t="shared" si="65"/>
        <v>414773.49573943694</v>
      </c>
      <c r="K52" s="289">
        <f t="shared" si="65"/>
        <v>423369.75749485404</v>
      </c>
      <c r="L52" s="289">
        <f t="shared" si="65"/>
        <v>432144.17845505755</v>
      </c>
      <c r="M52" s="268"/>
    </row>
    <row r="53" spans="1:14" ht="17" thickBot="1" x14ac:dyDescent="0.25">
      <c r="A53" s="232" t="s">
        <v>185</v>
      </c>
      <c r="B53" s="237">
        <f>B52/B46</f>
        <v>0.29250477392190344</v>
      </c>
      <c r="C53" s="291">
        <f>B14</f>
        <v>0.29249999999999998</v>
      </c>
      <c r="D53" s="216">
        <f>C53</f>
        <v>0.29249999999999998</v>
      </c>
      <c r="E53" s="216">
        <f t="shared" si="64"/>
        <v>0.29249999999999998</v>
      </c>
      <c r="F53" s="216">
        <f t="shared" si="64"/>
        <v>0.29249999999999998</v>
      </c>
      <c r="G53" s="216">
        <f t="shared" si="64"/>
        <v>0.29249999999999998</v>
      </c>
      <c r="H53" s="216">
        <f t="shared" si="64"/>
        <v>0.29249999999999998</v>
      </c>
      <c r="I53" s="216">
        <f t="shared" si="64"/>
        <v>0.29249999999999998</v>
      </c>
      <c r="J53" s="216">
        <f t="shared" si="64"/>
        <v>0.29249999999999998</v>
      </c>
      <c r="K53" s="216">
        <f t="shared" si="64"/>
        <v>0.29249999999999998</v>
      </c>
      <c r="L53" s="217">
        <f t="shared" si="64"/>
        <v>0.29249999999999998</v>
      </c>
      <c r="M53" s="269">
        <f>D14</f>
        <v>1.6782750154676574E-4</v>
      </c>
      <c r="N53" s="299" t="s">
        <v>339</v>
      </c>
    </row>
    <row r="54" spans="1:14" ht="17" thickBot="1" x14ac:dyDescent="0.25">
      <c r="A54" s="161"/>
      <c r="B54" s="234"/>
      <c r="M54" s="268"/>
    </row>
    <row r="55" spans="1:14" ht="17" thickBot="1" x14ac:dyDescent="0.25">
      <c r="A55" s="80" t="s">
        <v>186</v>
      </c>
      <c r="B55" s="280">
        <f>B46-B50-B52</f>
        <v>804936.99999999977</v>
      </c>
      <c r="C55" s="307">
        <f>C46-C50-C52</f>
        <v>826328.42959748895</v>
      </c>
      <c r="D55" s="280">
        <f t="shared" ref="D55:L55" si="66">D46-D50-D52</f>
        <v>843454.2477843496</v>
      </c>
      <c r="E55" s="280">
        <f t="shared" si="66"/>
        <v>860935.00189990969</v>
      </c>
      <c r="F55" s="280">
        <f t="shared" si="66"/>
        <v>878778.04806065373</v>
      </c>
      <c r="G55" s="280">
        <f t="shared" si="66"/>
        <v>896990.89484001847</v>
      </c>
      <c r="H55" s="280">
        <f t="shared" si="66"/>
        <v>915581.20642809127</v>
      </c>
      <c r="I55" s="280">
        <f t="shared" si="66"/>
        <v>934556.80585679924</v>
      </c>
      <c r="J55" s="280">
        <f t="shared" si="66"/>
        <v>953925.67829193105</v>
      </c>
      <c r="K55" s="280">
        <f t="shared" si="66"/>
        <v>973695.97439340292</v>
      </c>
      <c r="L55" s="280">
        <f t="shared" si="66"/>
        <v>1045271.816263088</v>
      </c>
      <c r="M55" s="268"/>
    </row>
    <row r="56" spans="1:14" ht="17" thickBot="1" x14ac:dyDescent="0.25">
      <c r="A56" s="161"/>
      <c r="B56" s="234"/>
      <c r="M56" s="268"/>
    </row>
    <row r="57" spans="1:14" x14ac:dyDescent="0.2">
      <c r="A57" s="160" t="s">
        <v>79</v>
      </c>
      <c r="B57" s="279">
        <f>'Value Drivers'!F23*'HG-DCF'!B22</f>
        <v>-104452</v>
      </c>
      <c r="C57" s="292">
        <f>C58*C22</f>
        <v>0</v>
      </c>
      <c r="D57" s="292">
        <f t="shared" ref="D57:L57" si="67">D58*D22</f>
        <v>0</v>
      </c>
      <c r="E57" s="292">
        <f t="shared" si="67"/>
        <v>0</v>
      </c>
      <c r="F57" s="292">
        <f t="shared" si="67"/>
        <v>0</v>
      </c>
      <c r="G57" s="292">
        <f t="shared" si="67"/>
        <v>0</v>
      </c>
      <c r="H57" s="292">
        <f t="shared" si="67"/>
        <v>0</v>
      </c>
      <c r="I57" s="292">
        <f t="shared" si="67"/>
        <v>0</v>
      </c>
      <c r="J57" s="292">
        <f t="shared" si="67"/>
        <v>0</v>
      </c>
      <c r="K57" s="292">
        <f t="shared" si="67"/>
        <v>0</v>
      </c>
      <c r="L57" s="292">
        <f t="shared" si="67"/>
        <v>0</v>
      </c>
      <c r="M57" s="268"/>
    </row>
    <row r="58" spans="1:14" ht="17" thickBot="1" x14ac:dyDescent="0.25">
      <c r="A58" s="233" t="s">
        <v>182</v>
      </c>
      <c r="B58" s="236">
        <f>B57/B22</f>
        <v>-1.2769030809388243E-2</v>
      </c>
      <c r="C58" s="215">
        <v>0</v>
      </c>
      <c r="D58" s="215">
        <v>0</v>
      </c>
      <c r="E58" s="215">
        <v>0</v>
      </c>
      <c r="F58" s="215">
        <v>0</v>
      </c>
      <c r="G58" s="215">
        <v>0</v>
      </c>
      <c r="H58" s="215">
        <v>0</v>
      </c>
      <c r="I58" s="215">
        <v>0</v>
      </c>
      <c r="J58" s="215">
        <v>0</v>
      </c>
      <c r="K58" s="215">
        <v>0</v>
      </c>
      <c r="L58" s="215">
        <v>0</v>
      </c>
      <c r="M58" s="269">
        <f>D16</f>
        <v>3.1752450675384132E-2</v>
      </c>
      <c r="N58" t="s">
        <v>330</v>
      </c>
    </row>
    <row r="59" spans="1:14" x14ac:dyDescent="0.2">
      <c r="A59" s="161" t="s">
        <v>83</v>
      </c>
      <c r="B59" s="274">
        <f>'Value Drivers'!F25*'HG-DCF'!B22</f>
        <v>340645</v>
      </c>
      <c r="C59" s="284">
        <f>C60*C22</f>
        <v>172156.53192115563</v>
      </c>
      <c r="D59" s="284">
        <f t="shared" ref="D59:L59" si="68">D60*D22</f>
        <v>175724.509688541</v>
      </c>
      <c r="E59" s="284">
        <f t="shared" si="68"/>
        <v>179366.43449241982</v>
      </c>
      <c r="F59" s="284">
        <f t="shared" si="68"/>
        <v>183083.83889957433</v>
      </c>
      <c r="G59" s="284">
        <f t="shared" si="68"/>
        <v>186878.28723953286</v>
      </c>
      <c r="H59" s="284">
        <f t="shared" si="68"/>
        <v>190751.37626285892</v>
      </c>
      <c r="I59" s="284">
        <f t="shared" si="68"/>
        <v>194704.73581308353</v>
      </c>
      <c r="J59" s="284">
        <f t="shared" si="68"/>
        <v>198740.02951256328</v>
      </c>
      <c r="K59" s="284">
        <f t="shared" si="68"/>
        <v>202858.95546255336</v>
      </c>
      <c r="L59" s="284">
        <f t="shared" si="68"/>
        <v>207063.24695778918</v>
      </c>
      <c r="M59" s="268"/>
      <c r="N59" t="s">
        <v>223</v>
      </c>
    </row>
    <row r="60" spans="1:14" ht="17" thickBot="1" x14ac:dyDescent="0.25">
      <c r="A60" s="233" t="s">
        <v>182</v>
      </c>
      <c r="B60" s="236">
        <f>B59/B22</f>
        <v>4.1643113583885977E-2</v>
      </c>
      <c r="C60" s="215">
        <f>B17</f>
        <v>2.0618441983293184E-2</v>
      </c>
      <c r="D60" s="215">
        <f>C60</f>
        <v>2.0618441983293184E-2</v>
      </c>
      <c r="E60" s="215">
        <f t="shared" ref="E60:L62" si="69">D60</f>
        <v>2.0618441983293184E-2</v>
      </c>
      <c r="F60" s="215">
        <f t="shared" si="69"/>
        <v>2.0618441983293184E-2</v>
      </c>
      <c r="G60" s="215">
        <f t="shared" si="69"/>
        <v>2.0618441983293184E-2</v>
      </c>
      <c r="H60" s="215">
        <f t="shared" si="69"/>
        <v>2.0618441983293184E-2</v>
      </c>
      <c r="I60" s="215">
        <f t="shared" si="69"/>
        <v>2.0618441983293184E-2</v>
      </c>
      <c r="J60" s="215">
        <f t="shared" si="69"/>
        <v>2.0618441983293184E-2</v>
      </c>
      <c r="K60" s="215">
        <f t="shared" si="69"/>
        <v>2.0618441983293184E-2</v>
      </c>
      <c r="L60" s="215">
        <f t="shared" si="69"/>
        <v>2.0618441983293184E-2</v>
      </c>
      <c r="M60" s="269">
        <f>D17</f>
        <v>1.4610736553137368E-2</v>
      </c>
      <c r="N60" t="s">
        <v>224</v>
      </c>
    </row>
    <row r="61" spans="1:14" x14ac:dyDescent="0.2">
      <c r="A61" s="161" t="s">
        <v>82</v>
      </c>
      <c r="B61" s="277">
        <f>'Value Drivers'!F100</f>
        <v>158975</v>
      </c>
      <c r="C61" s="284">
        <f>C62*C22</f>
        <v>169294.40248668392</v>
      </c>
      <c r="D61" s="284">
        <f t="shared" ref="D61:L61" si="70">D62*D22</f>
        <v>172803.06206221439</v>
      </c>
      <c r="E61" s="284">
        <f t="shared" si="70"/>
        <v>176384.43929312</v>
      </c>
      <c r="F61" s="284">
        <f t="shared" si="70"/>
        <v>180040.041267019</v>
      </c>
      <c r="G61" s="284">
        <f t="shared" si="70"/>
        <v>183771.40630621524</v>
      </c>
      <c r="H61" s="284">
        <f t="shared" si="70"/>
        <v>187580.10461504277</v>
      </c>
      <c r="I61" s="284">
        <f t="shared" si="70"/>
        <v>191467.73894062746</v>
      </c>
      <c r="J61" s="284">
        <f t="shared" si="70"/>
        <v>195435.94524734243</v>
      </c>
      <c r="K61" s="284">
        <f t="shared" si="70"/>
        <v>199486.39340524224</v>
      </c>
      <c r="L61" s="284">
        <f t="shared" si="70"/>
        <v>203620.78789276461</v>
      </c>
      <c r="M61" s="268"/>
    </row>
    <row r="62" spans="1:14" ht="17" thickBot="1" x14ac:dyDescent="0.25">
      <c r="A62" s="232" t="s">
        <v>182</v>
      </c>
      <c r="B62" s="237">
        <f>B61/B22</f>
        <v>1.9434349489933136E-2</v>
      </c>
      <c r="C62" s="291">
        <f>B18</f>
        <v>2.02756571407154E-2</v>
      </c>
      <c r="D62" s="216">
        <f>C62</f>
        <v>2.02756571407154E-2</v>
      </c>
      <c r="E62" s="216">
        <f t="shared" si="69"/>
        <v>2.02756571407154E-2</v>
      </c>
      <c r="F62" s="216">
        <f t="shared" si="69"/>
        <v>2.02756571407154E-2</v>
      </c>
      <c r="G62" s="216">
        <f t="shared" si="69"/>
        <v>2.02756571407154E-2</v>
      </c>
      <c r="H62" s="216">
        <f t="shared" si="69"/>
        <v>2.02756571407154E-2</v>
      </c>
      <c r="I62" s="216">
        <f t="shared" si="69"/>
        <v>2.02756571407154E-2</v>
      </c>
      <c r="J62" s="216">
        <f t="shared" si="69"/>
        <v>2.02756571407154E-2</v>
      </c>
      <c r="K62" s="216">
        <f t="shared" si="69"/>
        <v>2.02756571407154E-2</v>
      </c>
      <c r="L62" s="217">
        <f t="shared" si="69"/>
        <v>2.02756571407154E-2</v>
      </c>
      <c r="M62" s="269">
        <f>D18</f>
        <v>4.2173173368900297E-3</v>
      </c>
    </row>
    <row r="63" spans="1:14" ht="17" thickBot="1" x14ac:dyDescent="0.25">
      <c r="B63" s="234"/>
      <c r="M63" s="268"/>
    </row>
    <row r="64" spans="1:14" x14ac:dyDescent="0.2">
      <c r="A64" s="238" t="s">
        <v>187</v>
      </c>
      <c r="B64" s="281">
        <f>B55-B57-B59</f>
        <v>568743.99999999977</v>
      </c>
      <c r="C64" s="240">
        <f>C55-C59-C57</f>
        <v>654171.89767633332</v>
      </c>
      <c r="D64" s="240">
        <f>D55-D59-D57</f>
        <v>667729.73809580854</v>
      </c>
      <c r="E64" s="240">
        <f>E55-E59-E57</f>
        <v>681568.56740748987</v>
      </c>
      <c r="F64" s="240">
        <f t="shared" ref="F64:L64" si="71">F55-F59-F57</f>
        <v>695694.20916107937</v>
      </c>
      <c r="G64" s="240">
        <f t="shared" si="71"/>
        <v>710112.60760048567</v>
      </c>
      <c r="H64" s="240">
        <f t="shared" si="71"/>
        <v>724829.8301652323</v>
      </c>
      <c r="I64" s="240">
        <f t="shared" si="71"/>
        <v>739852.07004371565</v>
      </c>
      <c r="J64" s="240">
        <f t="shared" si="71"/>
        <v>755185.6487793678</v>
      </c>
      <c r="K64" s="240">
        <f t="shared" si="71"/>
        <v>770837.01893084962</v>
      </c>
      <c r="L64" s="240">
        <f t="shared" si="71"/>
        <v>838208.56930529885</v>
      </c>
      <c r="M64" s="270" t="s">
        <v>188</v>
      </c>
    </row>
    <row r="65" spans="1:13" ht="17" thickBot="1" x14ac:dyDescent="0.25">
      <c r="A65" s="242" t="s">
        <v>189</v>
      </c>
      <c r="B65" s="263"/>
      <c r="C65" s="244">
        <f>C64/(1+$G$6)^C20</f>
        <v>594701.72516030294</v>
      </c>
      <c r="D65" s="244">
        <f>D64/(1+$G$6)^D20</f>
        <v>551842.75875686645</v>
      </c>
      <c r="E65" s="244">
        <f t="shared" ref="E65:K65" si="72">E64/(1+$G$6)^E20</f>
        <v>512072.55252253165</v>
      </c>
      <c r="F65" s="244">
        <f t="shared" si="72"/>
        <v>475168.5056765789</v>
      </c>
      <c r="G65" s="244">
        <f t="shared" si="72"/>
        <v>440924.05983228009</v>
      </c>
      <c r="H65" s="244">
        <f t="shared" si="72"/>
        <v>409147.5428535805</v>
      </c>
      <c r="I65" s="244">
        <f t="shared" si="72"/>
        <v>379661.09603272594</v>
      </c>
      <c r="J65" s="244">
        <f t="shared" si="72"/>
        <v>352299.67858405056</v>
      </c>
      <c r="K65" s="244">
        <f t="shared" si="72"/>
        <v>326910.14388191921</v>
      </c>
      <c r="L65" s="244">
        <f>((L64*(1+G6)/(G6-G7))-985509)/((1+G6)^L20)</f>
        <v>3802187.8294574148</v>
      </c>
      <c r="M65" s="271">
        <f>L65/B72</f>
        <v>0.48466903679200268</v>
      </c>
    </row>
    <row r="66" spans="1:13" x14ac:dyDescent="0.2">
      <c r="A66" s="245"/>
      <c r="B66" s="264"/>
      <c r="C66" s="246"/>
      <c r="D66" s="246"/>
      <c r="E66" s="246"/>
      <c r="F66" s="246"/>
      <c r="G66" s="246"/>
      <c r="H66" s="246"/>
      <c r="I66" s="246"/>
      <c r="J66" s="246"/>
      <c r="K66" s="246"/>
      <c r="L66" s="246"/>
      <c r="M66" s="272"/>
    </row>
    <row r="67" spans="1:13" ht="17" thickBot="1" x14ac:dyDescent="0.25">
      <c r="B67" s="234"/>
      <c r="M67" s="268"/>
    </row>
    <row r="68" spans="1:13" x14ac:dyDescent="0.2">
      <c r="A68" s="247" t="s">
        <v>190</v>
      </c>
      <c r="B68" s="265">
        <f>'Value Drivers'!F104</f>
        <v>1415654</v>
      </c>
      <c r="C68" s="248">
        <f>B68+C59-C61</f>
        <v>1418516.1294344719</v>
      </c>
      <c r="D68" s="248">
        <f t="shared" ref="D68:K68" si="73">C68+D59-D61</f>
        <v>1421437.5770607986</v>
      </c>
      <c r="E68" s="248">
        <f>D68+E59-E61</f>
        <v>1424419.5722600985</v>
      </c>
      <c r="F68" s="248">
        <f t="shared" si="73"/>
        <v>1427463.3698926538</v>
      </c>
      <c r="G68" s="248">
        <f t="shared" si="73"/>
        <v>1430570.2508259714</v>
      </c>
      <c r="H68" s="248">
        <f t="shared" si="73"/>
        <v>1433741.5224737877</v>
      </c>
      <c r="I68" s="248">
        <f t="shared" si="73"/>
        <v>1436978.5193462437</v>
      </c>
      <c r="J68" s="248">
        <f t="shared" si="73"/>
        <v>1440282.6036114646</v>
      </c>
      <c r="K68" s="248">
        <f t="shared" si="73"/>
        <v>1443655.1656687758</v>
      </c>
      <c r="L68" s="248">
        <f>K68+L59-L61</f>
        <v>1447097.6247338003</v>
      </c>
      <c r="M68" s="268"/>
    </row>
    <row r="69" spans="1:13" x14ac:dyDescent="0.2">
      <c r="A69" s="249" t="s">
        <v>121</v>
      </c>
      <c r="B69" s="266">
        <f>B22/AVERAGE('Value Drivers'!E104,'Value Drivers'!F104)</f>
        <v>6.1745068571631299</v>
      </c>
      <c r="C69" s="250">
        <f>C22/AVERAGE(C68,B68)</f>
        <v>5.8921221187560002</v>
      </c>
      <c r="D69" s="250">
        <f t="shared" ref="D69:K69" si="74">D22/AVERAGE(D68,C68)</f>
        <v>6.0019894824417186</v>
      </c>
      <c r="E69" s="250">
        <f t="shared" si="74"/>
        <v>6.1136733277894546</v>
      </c>
      <c r="F69" s="250">
        <f t="shared" si="74"/>
        <v>6.2271949944923497</v>
      </c>
      <c r="G69" s="250">
        <f t="shared" si="74"/>
        <v>6.3425757442648516</v>
      </c>
      <c r="H69" s="250">
        <f t="shared" si="74"/>
        <v>6.4598367458049486</v>
      </c>
      <c r="I69" s="250">
        <f t="shared" si="74"/>
        <v>6.5789990592744152</v>
      </c>
      <c r="J69" s="250">
        <f t="shared" si="74"/>
        <v>6.7000836202954668</v>
      </c>
      <c r="K69" s="250">
        <f t="shared" si="74"/>
        <v>6.8231112234629716</v>
      </c>
      <c r="L69" s="250">
        <f>L22/AVERAGE(L68,K68)</f>
        <v>6.9481025053721437</v>
      </c>
      <c r="M69" s="268"/>
    </row>
    <row r="70" spans="1:13" ht="17" thickBot="1" x14ac:dyDescent="0.25">
      <c r="A70" s="251" t="s">
        <v>191</v>
      </c>
      <c r="B70" s="267">
        <f>B68/B61</f>
        <v>8.9048844157886453</v>
      </c>
      <c r="C70" s="252">
        <f>C68/C61</f>
        <v>8.3789901414256587</v>
      </c>
      <c r="D70" s="252">
        <f>D68/D61</f>
        <v>8.2257661415110661</v>
      </c>
      <c r="E70" s="252">
        <f t="shared" ref="E70:L70" si="75">E68/E61</f>
        <v>8.0756532603931301</v>
      </c>
      <c r="F70" s="252">
        <f t="shared" si="75"/>
        <v>7.9285883287238867</v>
      </c>
      <c r="G70" s="252">
        <f t="shared" si="75"/>
        <v>7.784509459770014</v>
      </c>
      <c r="H70" s="252">
        <f t="shared" si="75"/>
        <v>7.6433560233701376</v>
      </c>
      <c r="I70" s="252">
        <f t="shared" si="75"/>
        <v>7.5050686204208983</v>
      </c>
      <c r="J70" s="252">
        <f t="shared" si="75"/>
        <v>7.3695890578811003</v>
      </c>
      <c r="K70" s="252">
        <f t="shared" si="75"/>
        <v>7.2368603242833425</v>
      </c>
      <c r="L70" s="252">
        <f t="shared" si="75"/>
        <v>7.1068265657429022</v>
      </c>
      <c r="M70" s="273"/>
    </row>
    <row r="71" spans="1:13" ht="17" thickBot="1" x14ac:dyDescent="0.25"/>
    <row r="72" spans="1:13" x14ac:dyDescent="0.2">
      <c r="A72" s="253" t="s">
        <v>192</v>
      </c>
      <c r="B72" s="254">
        <f>SUM(C65:L65)</f>
        <v>7844915.8927582502</v>
      </c>
    </row>
    <row r="73" spans="1:13" x14ac:dyDescent="0.2">
      <c r="A73" s="255" t="s">
        <v>77</v>
      </c>
      <c r="B73" s="256">
        <v>439638</v>
      </c>
      <c r="L73" s="409">
        <f>L69/B69-1</f>
        <v>0.125288653183947</v>
      </c>
    </row>
    <row r="74" spans="1:13" x14ac:dyDescent="0.2">
      <c r="A74" s="257" t="s">
        <v>193</v>
      </c>
      <c r="B74" s="258">
        <f>B72+B73</f>
        <v>8284553.8927582502</v>
      </c>
      <c r="L74" s="409">
        <f>L70/B70-1</f>
        <v>-0.20191815705746041</v>
      </c>
    </row>
    <row r="75" spans="1:13" x14ac:dyDescent="0.2">
      <c r="A75" s="255" t="s">
        <v>340</v>
      </c>
      <c r="B75" s="259">
        <v>255478</v>
      </c>
    </row>
    <row r="76" spans="1:13" ht="17" thickBot="1" x14ac:dyDescent="0.25">
      <c r="A76" s="255"/>
      <c r="B76" s="259"/>
      <c r="L76" s="17"/>
    </row>
    <row r="77" spans="1:13" ht="17" thickBot="1" x14ac:dyDescent="0.25">
      <c r="A77" s="260" t="s">
        <v>195</v>
      </c>
      <c r="B77" s="261">
        <f>B74/B75</f>
        <v>32.427660670422696</v>
      </c>
    </row>
  </sheetData>
  <mergeCells count="1">
    <mergeCell ref="M20:M21"/>
  </mergeCells>
  <pageMargins left="0.75" right="0.75" top="1" bottom="1" header="0.5" footer="0.5"/>
  <pageSetup orientation="portrait" horizontalDpi="4294967292" verticalDpi="4294967292"/>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heetViews>
  <sheetFormatPr baseColWidth="10" defaultColWidth="8.83203125" defaultRowHeight="16" x14ac:dyDescent="0.2"/>
  <cols>
    <col min="1" max="3" width="36.6640625" customWidth="1"/>
  </cols>
  <sheetData>
    <row r="1" spans="1:16" x14ac:dyDescent="0.2">
      <c r="A1" s="30" t="s">
        <v>226</v>
      </c>
    </row>
    <row r="2" spans="1:16" x14ac:dyDescent="0.2">
      <c r="P2" t="e">
        <f ca="1">_xll.CB.RecalcCounterFN()</f>
        <v>#NAME?</v>
      </c>
    </row>
    <row r="3" spans="1:16" x14ac:dyDescent="0.2">
      <c r="A3" t="s">
        <v>227</v>
      </c>
      <c r="B3" t="s">
        <v>228</v>
      </c>
      <c r="C3">
        <v>0</v>
      </c>
    </row>
    <row r="4" spans="1:16" x14ac:dyDescent="0.2">
      <c r="A4" t="s">
        <v>229</v>
      </c>
    </row>
    <row r="5" spans="1:16" x14ac:dyDescent="0.2">
      <c r="A5" t="s">
        <v>230</v>
      </c>
    </row>
    <row r="7" spans="1:16" x14ac:dyDescent="0.2">
      <c r="A7" s="30" t="s">
        <v>231</v>
      </c>
      <c r="B7" t="s">
        <v>232</v>
      </c>
    </row>
    <row r="8" spans="1:16" x14ac:dyDescent="0.2">
      <c r="B8">
        <v>3</v>
      </c>
    </row>
    <row r="10" spans="1:16" x14ac:dyDescent="0.2">
      <c r="A10" t="s">
        <v>233</v>
      </c>
    </row>
    <row r="11" spans="1:16" x14ac:dyDescent="0.2">
      <c r="A11" t="e">
        <f>CB_DATA_!#REF!</f>
        <v>#REF!</v>
      </c>
      <c r="B11" t="e">
        <f>'Monte Carlo'!#REF!</f>
        <v>#REF!</v>
      </c>
      <c r="C11" t="e">
        <f>'Monte Carlo (2)'!#REF!</f>
        <v>#REF!</v>
      </c>
    </row>
    <row r="13" spans="1:16" x14ac:dyDescent="0.2">
      <c r="A13" t="s">
        <v>234</v>
      </c>
    </row>
    <row r="14" spans="1:16" x14ac:dyDescent="0.2">
      <c r="A14" t="s">
        <v>238</v>
      </c>
      <c r="B14" t="s">
        <v>242</v>
      </c>
      <c r="C14" s="319" t="s">
        <v>251</v>
      </c>
    </row>
    <row r="16" spans="1:16" x14ac:dyDescent="0.2">
      <c r="A16" t="s">
        <v>235</v>
      </c>
    </row>
    <row r="19" spans="1:3" x14ac:dyDescent="0.2">
      <c r="A19" t="s">
        <v>236</v>
      </c>
    </row>
    <row r="20" spans="1:3" x14ac:dyDescent="0.2">
      <c r="A20">
        <v>28</v>
      </c>
      <c r="B20">
        <v>40</v>
      </c>
      <c r="C20">
        <v>40</v>
      </c>
    </row>
    <row r="25" spans="1:3" x14ac:dyDescent="0.2">
      <c r="A25" s="30" t="s">
        <v>237</v>
      </c>
    </row>
    <row r="26" spans="1:3" x14ac:dyDescent="0.2">
      <c r="A26" s="319" t="s">
        <v>239</v>
      </c>
      <c r="B26" s="319" t="s">
        <v>243</v>
      </c>
      <c r="C26" s="319" t="s">
        <v>250</v>
      </c>
    </row>
    <row r="27" spans="1:3" x14ac:dyDescent="0.2">
      <c r="A27" t="s">
        <v>240</v>
      </c>
      <c r="B27" t="s">
        <v>245</v>
      </c>
      <c r="C27" t="s">
        <v>252</v>
      </c>
    </row>
    <row r="28" spans="1:3" x14ac:dyDescent="0.2">
      <c r="A28" s="319" t="s">
        <v>241</v>
      </c>
      <c r="B28" s="319" t="s">
        <v>241</v>
      </c>
      <c r="C28" s="319" t="s">
        <v>241</v>
      </c>
    </row>
    <row r="29" spans="1:3" x14ac:dyDescent="0.2">
      <c r="B29" s="319" t="s">
        <v>239</v>
      </c>
      <c r="C29" s="319" t="s">
        <v>239</v>
      </c>
    </row>
    <row r="30" spans="1:3" x14ac:dyDescent="0.2">
      <c r="B30" t="s">
        <v>244</v>
      </c>
      <c r="C30" t="s">
        <v>244</v>
      </c>
    </row>
    <row r="31" spans="1:3" x14ac:dyDescent="0.2">
      <c r="B31" s="319" t="s">
        <v>241</v>
      </c>
      <c r="C31" s="319" t="s">
        <v>241</v>
      </c>
    </row>
    <row r="32" spans="1:3" x14ac:dyDescent="0.2">
      <c r="B32" s="319" t="s">
        <v>246</v>
      </c>
      <c r="C32" s="319" t="s">
        <v>248</v>
      </c>
    </row>
    <row r="33" spans="2:3" x14ac:dyDescent="0.2">
      <c r="B33" t="s">
        <v>247</v>
      </c>
      <c r="C33" t="s">
        <v>253</v>
      </c>
    </row>
    <row r="34" spans="2:3" x14ac:dyDescent="0.2">
      <c r="B34" s="319" t="s">
        <v>241</v>
      </c>
      <c r="C34" s="319" t="s">
        <v>241</v>
      </c>
    </row>
    <row r="35" spans="2:3" x14ac:dyDescent="0.2">
      <c r="B35" s="319" t="s">
        <v>248</v>
      </c>
      <c r="C35" s="319" t="s">
        <v>246</v>
      </c>
    </row>
    <row r="36" spans="2:3" x14ac:dyDescent="0.2">
      <c r="B36" t="s">
        <v>249</v>
      </c>
      <c r="C36" t="s">
        <v>254</v>
      </c>
    </row>
    <row r="37" spans="2:3" x14ac:dyDescent="0.2">
      <c r="B37" s="319" t="s">
        <v>241</v>
      </c>
      <c r="C37" s="319" t="s">
        <v>241</v>
      </c>
    </row>
    <row r="38" spans="2:3" x14ac:dyDescent="0.2">
      <c r="B38" s="319" t="s">
        <v>250</v>
      </c>
      <c r="C38" s="319" t="s">
        <v>243</v>
      </c>
    </row>
    <row r="39" spans="2:3" x14ac:dyDescent="0.2">
      <c r="B39" t="s">
        <v>274</v>
      </c>
      <c r="C39" t="s">
        <v>275</v>
      </c>
    </row>
    <row r="40" spans="2:3" x14ac:dyDescent="0.2">
      <c r="B40" s="319" t="s">
        <v>241</v>
      </c>
      <c r="C40" s="319"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opLeftCell="A127" workbookViewId="0">
      <selection activeCell="D69" sqref="D69"/>
    </sheetView>
  </sheetViews>
  <sheetFormatPr baseColWidth="10" defaultColWidth="11" defaultRowHeight="16" outlineLevelRow="1" x14ac:dyDescent="0.2"/>
  <cols>
    <col min="1" max="1" width="52.33203125" style="316" customWidth="1"/>
    <col min="2" max="2" width="20.5" style="316" bestFit="1" customWidth="1"/>
    <col min="3" max="3" width="13.33203125" style="316" bestFit="1" customWidth="1"/>
    <col min="4" max="4" width="15.6640625" style="316" customWidth="1"/>
    <col min="5" max="5" width="13.33203125" style="316" bestFit="1" customWidth="1"/>
    <col min="6" max="6" width="25.5" style="316" customWidth="1"/>
    <col min="7" max="9" width="14.1640625" style="316" bestFit="1" customWidth="1"/>
    <col min="10" max="10" width="21" style="316" customWidth="1"/>
    <col min="11" max="11" width="15.6640625" style="316" customWidth="1"/>
    <col min="12" max="12" width="14.33203125" style="316" customWidth="1"/>
    <col min="13" max="13" width="11" style="316"/>
    <col min="14" max="14" width="72.5" style="316" customWidth="1"/>
    <col min="15" max="16384" width="11" style="316"/>
  </cols>
  <sheetData>
    <row r="1" spans="1:12" ht="17" thickBot="1" x14ac:dyDescent="0.25">
      <c r="A1" s="1" t="s">
        <v>20</v>
      </c>
    </row>
    <row r="2" spans="1:12" x14ac:dyDescent="0.2">
      <c r="A2" s="2" t="s">
        <v>19</v>
      </c>
      <c r="I2" s="206" t="s">
        <v>4</v>
      </c>
      <c r="J2" s="358">
        <f>Cover!B14</f>
        <v>24.43</v>
      </c>
    </row>
    <row r="3" spans="1:12" x14ac:dyDescent="0.2">
      <c r="A3" s="2" t="s">
        <v>157</v>
      </c>
      <c r="I3" s="207" t="s">
        <v>167</v>
      </c>
      <c r="J3" s="208">
        <f>B77</f>
        <v>27.928559549390446</v>
      </c>
    </row>
    <row r="4" spans="1:12" ht="17" thickBot="1" x14ac:dyDescent="0.25">
      <c r="A4" s="3" t="s">
        <v>1</v>
      </c>
      <c r="I4" s="209" t="s">
        <v>168</v>
      </c>
      <c r="J4" s="210">
        <f>J3/J2-1</f>
        <v>0.14320751327836456</v>
      </c>
    </row>
    <row r="5" spans="1:12" ht="17" thickBot="1" x14ac:dyDescent="0.25"/>
    <row r="6" spans="1:12" ht="17" thickBot="1" x14ac:dyDescent="0.25">
      <c r="A6" s="192" t="s">
        <v>158</v>
      </c>
      <c r="B6" s="197" t="s">
        <v>159</v>
      </c>
      <c r="C6" s="198" t="s">
        <v>126</v>
      </c>
      <c r="D6" s="199" t="s">
        <v>127</v>
      </c>
      <c r="F6" s="202" t="s">
        <v>165</v>
      </c>
      <c r="G6" s="203">
        <v>0.1</v>
      </c>
    </row>
    <row r="7" spans="1:12" ht="17" thickBot="1" x14ac:dyDescent="0.25">
      <c r="A7" s="193" t="s">
        <v>160</v>
      </c>
      <c r="B7" s="285">
        <v>0.82499999999999996</v>
      </c>
      <c r="C7" s="285">
        <f>'Value Drivers'!G13</f>
        <v>0.88949471947234859</v>
      </c>
      <c r="D7" s="286">
        <f>'Value Drivers'!H13</f>
        <v>7.1861813514044526E-2</v>
      </c>
      <c r="F7" s="204" t="s">
        <v>166</v>
      </c>
      <c r="G7" s="205">
        <v>1.4999999999999999E-2</v>
      </c>
    </row>
    <row r="8" spans="1:12" ht="17" thickBot="1" x14ac:dyDescent="0.25">
      <c r="A8" s="194" t="s">
        <v>113</v>
      </c>
      <c r="B8" s="285">
        <f>C8</f>
        <v>2.3485439193613542E-2</v>
      </c>
      <c r="C8" s="285">
        <f>'Value Drivers'!G14</f>
        <v>2.3485439193613542E-2</v>
      </c>
      <c r="D8" s="286">
        <f>'Value Drivers'!H14</f>
        <v>2.503860479321828E-3</v>
      </c>
    </row>
    <row r="9" spans="1:12" x14ac:dyDescent="0.2">
      <c r="A9" s="194" t="s">
        <v>128</v>
      </c>
      <c r="B9" s="285">
        <f>C9</f>
        <v>1.2472078885228926E-3</v>
      </c>
      <c r="C9" s="285">
        <f>'Value Drivers'!G15</f>
        <v>1.2472078885228926E-3</v>
      </c>
      <c r="D9" s="286">
        <f>'Value Drivers'!H15</f>
        <v>1.3276940308104351E-3</v>
      </c>
      <c r="F9" s="311"/>
      <c r="G9" s="211" t="s">
        <v>169</v>
      </c>
      <c r="H9" s="211" t="s">
        <v>170</v>
      </c>
      <c r="I9" s="212" t="s">
        <v>171</v>
      </c>
    </row>
    <row r="10" spans="1:12" x14ac:dyDescent="0.2">
      <c r="A10" s="194" t="s">
        <v>93</v>
      </c>
      <c r="B10" s="285">
        <f>C10</f>
        <v>1.6071190486877877E-3</v>
      </c>
      <c r="C10" s="285">
        <f>'Value Drivers'!G16</f>
        <v>1.6071190486877877E-3</v>
      </c>
      <c r="D10" s="286">
        <f>'Value Drivers'!H16</f>
        <v>1.6725527359794296E-3</v>
      </c>
      <c r="F10" s="213" t="s">
        <v>121</v>
      </c>
      <c r="G10" s="312">
        <f>AVERAGE(C69:L69)</f>
        <v>6.4087688821954316</v>
      </c>
      <c r="H10" s="312">
        <f>MIN(C69:L69)</f>
        <v>5.8921221187560002</v>
      </c>
      <c r="I10" s="313">
        <f>MAX(C69:L69)</f>
        <v>6.9481025053721437</v>
      </c>
      <c r="J10" s="359" t="s">
        <v>329</v>
      </c>
    </row>
    <row r="11" spans="1:12" ht="17" thickBot="1" x14ac:dyDescent="0.25">
      <c r="A11" s="194" t="s">
        <v>94</v>
      </c>
      <c r="B11" s="285">
        <f>C11</f>
        <v>-6.7509268727269532E-4</v>
      </c>
      <c r="C11" s="285">
        <f>'Value Drivers'!G17</f>
        <v>-6.7509268727269532E-4</v>
      </c>
      <c r="D11" s="286">
        <f>'Value Drivers'!H17</f>
        <v>4.0366203799024495E-4</v>
      </c>
      <c r="F11" s="214" t="s">
        <v>122</v>
      </c>
      <c r="G11" s="314">
        <f>AVERAGE(C70:L70)</f>
        <v>7.7255207923522153</v>
      </c>
      <c r="H11" s="314">
        <f>MIN(C70:L70)</f>
        <v>7.1068265657429022</v>
      </c>
      <c r="I11" s="315">
        <f>MAX(C70:L70)</f>
        <v>8.3789901414256587</v>
      </c>
    </row>
    <row r="12" spans="1:12" ht="17" thickBot="1" x14ac:dyDescent="0.25">
      <c r="A12" s="195" t="s">
        <v>161</v>
      </c>
      <c r="B12" s="200"/>
      <c r="C12" s="200"/>
      <c r="D12" s="201"/>
    </row>
    <row r="13" spans="1:12" ht="17" thickBot="1" x14ac:dyDescent="0.25">
      <c r="A13" s="194" t="s">
        <v>162</v>
      </c>
      <c r="B13" s="285">
        <f>C13-0.005</f>
        <v>5.1177666146471961E-3</v>
      </c>
      <c r="C13" s="285">
        <f>'Value Drivers'!G19</f>
        <v>1.0117766614647196E-2</v>
      </c>
      <c r="D13" s="286">
        <f>'Value Drivers'!H19</f>
        <v>4.0008199132234969E-3</v>
      </c>
      <c r="F13" s="223" t="s">
        <v>172</v>
      </c>
      <c r="G13" s="224" t="s">
        <v>159</v>
      </c>
      <c r="H13" s="224" t="s">
        <v>153</v>
      </c>
      <c r="I13" s="225" t="s">
        <v>127</v>
      </c>
      <c r="J13" s="293" t="s">
        <v>196</v>
      </c>
      <c r="K13" s="294" t="s">
        <v>153</v>
      </c>
      <c r="L13" s="295" t="s">
        <v>127</v>
      </c>
    </row>
    <row r="14" spans="1:12" ht="17" thickBot="1" x14ac:dyDescent="0.25">
      <c r="A14" s="194" t="s">
        <v>163</v>
      </c>
      <c r="B14" s="285">
        <v>0.29249999999999998</v>
      </c>
      <c r="C14" s="285">
        <f>'Value Drivers'!G20</f>
        <v>0.29262344588631672</v>
      </c>
      <c r="D14" s="286">
        <f>'Value Drivers'!H20</f>
        <v>1.6782750154676574E-4</v>
      </c>
      <c r="F14" s="194" t="s">
        <v>173</v>
      </c>
      <c r="G14" s="218">
        <f>H14</f>
        <v>-5.9221348821841935E-2</v>
      </c>
      <c r="H14" s="218">
        <f>'Revenue Growth'!I11</f>
        <v>-5.9221348821841935E-2</v>
      </c>
      <c r="I14" s="219">
        <f>'Revenue Growth'!H11</f>
        <v>7.5101181435134307E-2</v>
      </c>
      <c r="J14" s="296"/>
      <c r="K14" s="297">
        <f>'Revenue Growth'!I28</f>
        <v>2.072519542284601E-2</v>
      </c>
      <c r="L14" s="298">
        <f>'Revenue Growth'!H28</f>
        <v>5.180887743281494E-2</v>
      </c>
    </row>
    <row r="15" spans="1:12" ht="17" thickBot="1" x14ac:dyDescent="0.25">
      <c r="A15" s="195" t="s">
        <v>164</v>
      </c>
      <c r="B15" s="200"/>
      <c r="C15" s="200"/>
      <c r="D15" s="201"/>
      <c r="F15" s="194" t="s">
        <v>174</v>
      </c>
      <c r="G15" s="218">
        <f t="shared" ref="G15:G18" si="0">H15</f>
        <v>0.10441635776776415</v>
      </c>
      <c r="H15" s="218">
        <f>'Revenue Growth'!I13</f>
        <v>0.10441635776776415</v>
      </c>
      <c r="I15" s="219">
        <f>'Revenue Growth'!H13</f>
        <v>7.1426719588781634E-2</v>
      </c>
    </row>
    <row r="16" spans="1:12" x14ac:dyDescent="0.2">
      <c r="A16" s="194" t="s">
        <v>79</v>
      </c>
      <c r="B16" s="285">
        <f>C16</f>
        <v>-7.250485884362088E-3</v>
      </c>
      <c r="C16" s="285">
        <f>'Value Drivers'!G23</f>
        <v>-7.250485884362088E-3</v>
      </c>
      <c r="D16" s="286">
        <f>'Value Drivers'!H23</f>
        <v>3.1752450675384132E-2</v>
      </c>
      <c r="F16" s="194" t="s">
        <v>175</v>
      </c>
      <c r="G16" s="218">
        <f t="shared" si="0"/>
        <v>-0.18364612193675911</v>
      </c>
      <c r="H16" s="218">
        <f>'Revenue Growth'!I15</f>
        <v>-0.18364612193675911</v>
      </c>
      <c r="I16" s="219">
        <f>'Revenue Growth'!H15</f>
        <v>0.18219114464302832</v>
      </c>
      <c r="J16" s="300" t="s">
        <v>197</v>
      </c>
      <c r="K16" s="239">
        <v>2</v>
      </c>
      <c r="L16" s="241"/>
    </row>
    <row r="17" spans="1:14" ht="17" thickBot="1" x14ac:dyDescent="0.25">
      <c r="A17" s="191" t="s">
        <v>131</v>
      </c>
      <c r="B17" s="285">
        <f>C17</f>
        <v>2.0618441983293184E-2</v>
      </c>
      <c r="C17" s="285">
        <f>'Value Drivers'!G25</f>
        <v>2.0618441983293184E-2</v>
      </c>
      <c r="D17" s="286">
        <f>'Value Drivers'!H25</f>
        <v>1.4610736553137368E-2</v>
      </c>
      <c r="F17" s="194" t="s">
        <v>176</v>
      </c>
      <c r="G17" s="218">
        <f t="shared" si="0"/>
        <v>8.9836803549472766E-2</v>
      </c>
      <c r="H17" s="218">
        <f>'Revenue Growth'!I18</f>
        <v>8.9836803549472766E-2</v>
      </c>
      <c r="I17" s="219">
        <f>'Revenue Growth'!H18</f>
        <v>5.099512137921678E-2</v>
      </c>
      <c r="J17" s="301" t="s">
        <v>198</v>
      </c>
      <c r="K17" s="243"/>
      <c r="L17" s="302"/>
    </row>
    <row r="18" spans="1:14" ht="17" thickBot="1" x14ac:dyDescent="0.25">
      <c r="A18" s="196" t="s">
        <v>82</v>
      </c>
      <c r="B18" s="287">
        <f>C18</f>
        <v>2.02756571407154E-2</v>
      </c>
      <c r="C18" s="287">
        <f>'Value Drivers'!G26</f>
        <v>2.02756571407154E-2</v>
      </c>
      <c r="D18" s="288">
        <f>'Value Drivers'!H26</f>
        <v>4.2173173368900297E-3</v>
      </c>
      <c r="F18" s="196" t="s">
        <v>177</v>
      </c>
      <c r="G18" s="220">
        <f t="shared" si="0"/>
        <v>-0.11301499072084298</v>
      </c>
      <c r="H18" s="220">
        <f>'Revenue Growth'!G26</f>
        <v>-0.11301499072084298</v>
      </c>
      <c r="I18" s="221">
        <f>'Revenue Growth'!H26</f>
        <v>0.10906476178711666</v>
      </c>
    </row>
    <row r="19" spans="1:14" ht="17" thickBot="1" x14ac:dyDescent="0.25"/>
    <row r="20" spans="1:14" x14ac:dyDescent="0.2">
      <c r="A20" s="226" t="s">
        <v>178</v>
      </c>
      <c r="B20" s="227">
        <v>0</v>
      </c>
      <c r="C20" s="222">
        <f>B20+1</f>
        <v>1</v>
      </c>
      <c r="D20" s="222">
        <f t="shared" ref="D20:J21" si="1">C20+1</f>
        <v>2</v>
      </c>
      <c r="E20" s="222">
        <f t="shared" si="1"/>
        <v>3</v>
      </c>
      <c r="F20" s="222">
        <f t="shared" si="1"/>
        <v>4</v>
      </c>
      <c r="G20" s="222">
        <f t="shared" si="1"/>
        <v>5</v>
      </c>
      <c r="H20" s="222">
        <f t="shared" si="1"/>
        <v>6</v>
      </c>
      <c r="I20" s="222">
        <f t="shared" si="1"/>
        <v>7</v>
      </c>
      <c r="J20" s="222">
        <f t="shared" si="1"/>
        <v>8</v>
      </c>
      <c r="K20" s="222">
        <f>J20+1</f>
        <v>9</v>
      </c>
      <c r="L20" s="222">
        <f t="shared" ref="L20:L21" si="2">K20+1</f>
        <v>10</v>
      </c>
      <c r="M20" s="440" t="s">
        <v>127</v>
      </c>
      <c r="N20" s="308" t="s">
        <v>204</v>
      </c>
    </row>
    <row r="21" spans="1:14" ht="17" thickBot="1" x14ac:dyDescent="0.25">
      <c r="A21" s="228" t="s">
        <v>179</v>
      </c>
      <c r="B21" s="229">
        <v>2015</v>
      </c>
      <c r="C21" s="230">
        <f>B21+1</f>
        <v>2016</v>
      </c>
      <c r="D21" s="230">
        <f t="shared" si="1"/>
        <v>2017</v>
      </c>
      <c r="E21" s="230">
        <f t="shared" si="1"/>
        <v>2018</v>
      </c>
      <c r="F21" s="230">
        <f t="shared" si="1"/>
        <v>2019</v>
      </c>
      <c r="G21" s="230">
        <f t="shared" si="1"/>
        <v>2020</v>
      </c>
      <c r="H21" s="230">
        <f t="shared" si="1"/>
        <v>2021</v>
      </c>
      <c r="I21" s="230">
        <f t="shared" si="1"/>
        <v>2022</v>
      </c>
      <c r="J21" s="230">
        <f t="shared" si="1"/>
        <v>2023</v>
      </c>
      <c r="K21" s="230">
        <f>J21+1</f>
        <v>2024</v>
      </c>
      <c r="L21" s="230">
        <f t="shared" si="2"/>
        <v>2025</v>
      </c>
      <c r="M21" s="441"/>
    </row>
    <row r="22" spans="1:14" x14ac:dyDescent="0.2">
      <c r="A22" s="231" t="s">
        <v>180</v>
      </c>
      <c r="B22" s="283">
        <f>B24+B26+B28+B30+B32</f>
        <v>8180104</v>
      </c>
      <c r="C22" s="284">
        <f>CHOOSE($K$16,C24+C26+C28+C30+C32,(1+C23)*B22)</f>
        <v>8349638.2539792042</v>
      </c>
      <c r="D22" s="284">
        <f t="shared" ref="D22:L22" si="3">CHOOSE($K$16,D24+D26+D28+D30+D32,(1+D23)*C22)</f>
        <v>8522686.1385029946</v>
      </c>
      <c r="E22" s="284">
        <f t="shared" si="3"/>
        <v>8699320.4742510505</v>
      </c>
      <c r="F22" s="284">
        <f t="shared" si="3"/>
        <v>8879615.5911258683</v>
      </c>
      <c r="G22" s="284">
        <f t="shared" si="3"/>
        <v>9063647.3595317025</v>
      </c>
      <c r="H22" s="284">
        <f t="shared" si="3"/>
        <v>9251493.2223017588</v>
      </c>
      <c r="I22" s="284">
        <f t="shared" si="3"/>
        <v>9443232.2272870988</v>
      </c>
      <c r="J22" s="284">
        <f t="shared" si="3"/>
        <v>9638945.0606209412</v>
      </c>
      <c r="K22" s="284">
        <f>CHOOSE($K$16,K24+K26+K28+K30+K32,(1+K23)*J22)</f>
        <v>9838714.080672387</v>
      </c>
      <c r="L22" s="284">
        <f t="shared" si="3"/>
        <v>10042623.352703828</v>
      </c>
      <c r="M22" s="268"/>
    </row>
    <row r="23" spans="1:14" ht="17" thickBot="1" x14ac:dyDescent="0.25">
      <c r="A23" s="233" t="s">
        <v>22</v>
      </c>
      <c r="B23" s="234"/>
      <c r="C23" s="320">
        <v>2.0725195422846E-2</v>
      </c>
      <c r="D23" s="320">
        <v>2.072519542284601E-2</v>
      </c>
      <c r="E23" s="320">
        <v>2.072519542284601E-2</v>
      </c>
      <c r="F23" s="320">
        <v>2.072519542284601E-2</v>
      </c>
      <c r="G23" s="320">
        <v>2.072519542284601E-2</v>
      </c>
      <c r="H23" s="320">
        <v>2.072519542284601E-2</v>
      </c>
      <c r="I23" s="320">
        <v>2.072519542284601E-2</v>
      </c>
      <c r="J23" s="320">
        <v>2.072519542284601E-2</v>
      </c>
      <c r="K23" s="320">
        <v>2.072519542284601E-2</v>
      </c>
      <c r="L23" s="320">
        <v>2.072519542284601E-2</v>
      </c>
      <c r="M23" s="269">
        <v>5.180887743281494E-2</v>
      </c>
    </row>
    <row r="24" spans="1:14" ht="17" hidden="1" outlineLevel="1" thickBot="1" x14ac:dyDescent="0.25">
      <c r="A24" s="161" t="s">
        <v>173</v>
      </c>
      <c r="B24" s="235">
        <f>'Revenue Growth'!F10</f>
        <v>1672693</v>
      </c>
      <c r="C24" s="282">
        <f>B24*(1+C25)</f>
        <v>1573633.8643751468</v>
      </c>
      <c r="D24" s="282">
        <f t="shared" ref="D24:K24" si="4">C24*(1+D25)</f>
        <v>1480441.1443751231</v>
      </c>
      <c r="E24" s="282">
        <f t="shared" si="4"/>
        <v>1392767.4229538771</v>
      </c>
      <c r="F24" s="282">
        <f t="shared" si="4"/>
        <v>1310285.8575714277</v>
      </c>
      <c r="G24" s="282">
        <f t="shared" si="4"/>
        <v>1232688.961743864</v>
      </c>
      <c r="H24" s="282">
        <f t="shared" si="4"/>
        <v>1159687.4587515965</v>
      </c>
      <c r="I24" s="282">
        <f t="shared" si="4"/>
        <v>1091009.2032325529</v>
      </c>
      <c r="J24" s="282">
        <f t="shared" si="4"/>
        <v>1026398.166640078</v>
      </c>
      <c r="K24" s="282">
        <f t="shared" si="4"/>
        <v>965613.48278338683</v>
      </c>
      <c r="L24" s="282">
        <f>K24*(1+L25)</f>
        <v>908428.54989239818</v>
      </c>
      <c r="M24" s="268"/>
    </row>
    <row r="25" spans="1:14" ht="17" hidden="1" outlineLevel="1" thickBot="1" x14ac:dyDescent="0.25">
      <c r="A25" s="83" t="s">
        <v>154</v>
      </c>
      <c r="B25" s="236">
        <f>'Revenue Growth'!F11</f>
        <v>-6.4169579201841298E-2</v>
      </c>
      <c r="C25" s="215">
        <f>G14</f>
        <v>-5.9221348821841935E-2</v>
      </c>
      <c r="D25" s="215">
        <f>C25</f>
        <v>-5.9221348821841935E-2</v>
      </c>
      <c r="E25" s="215">
        <f t="shared" ref="E25:L25" si="5">D25</f>
        <v>-5.9221348821841935E-2</v>
      </c>
      <c r="F25" s="215">
        <f t="shared" si="5"/>
        <v>-5.9221348821841935E-2</v>
      </c>
      <c r="G25" s="215">
        <f t="shared" si="5"/>
        <v>-5.9221348821841935E-2</v>
      </c>
      <c r="H25" s="215">
        <f t="shared" si="5"/>
        <v>-5.9221348821841935E-2</v>
      </c>
      <c r="I25" s="215">
        <f t="shared" si="5"/>
        <v>-5.9221348821841935E-2</v>
      </c>
      <c r="J25" s="215">
        <f t="shared" si="5"/>
        <v>-5.9221348821841935E-2</v>
      </c>
      <c r="K25" s="215">
        <f t="shared" si="5"/>
        <v>-5.9221348821841935E-2</v>
      </c>
      <c r="L25" s="215">
        <f t="shared" si="5"/>
        <v>-5.9221348821841935E-2</v>
      </c>
      <c r="M25" s="269">
        <f>I14</f>
        <v>7.5101181435134307E-2</v>
      </c>
    </row>
    <row r="26" spans="1:14" ht="17" hidden="1" outlineLevel="1" thickBot="1" x14ac:dyDescent="0.25">
      <c r="A26" s="161" t="s">
        <v>174</v>
      </c>
      <c r="B26" s="235">
        <f>'Revenue Growth'!F12</f>
        <v>4701943</v>
      </c>
      <c r="C26" s="282">
        <f>B26*(1+C27)</f>
        <v>5192902.7624916341</v>
      </c>
      <c r="D26" s="282">
        <f t="shared" ref="D26" si="6">C26*(1+D27)</f>
        <v>5735126.7551931711</v>
      </c>
      <c r="E26" s="282">
        <f>D26*(1+E27)</f>
        <v>6333967.8023068979</v>
      </c>
      <c r="F26" s="282">
        <f t="shared" ref="F26:K26" si="7">E26*(1+F27)</f>
        <v>6995337.6504420741</v>
      </c>
      <c r="G26" s="282">
        <f t="shared" si="7"/>
        <v>7725765.3292569444</v>
      </c>
      <c r="H26" s="282">
        <f t="shared" si="7"/>
        <v>8532461.605906425</v>
      </c>
      <c r="I26" s="282">
        <f t="shared" si="7"/>
        <v>9423390.1695884615</v>
      </c>
      <c r="J26" s="282">
        <f t="shared" si="7"/>
        <v>10407346.248921443</v>
      </c>
      <c r="K26" s="282">
        <f t="shared" si="7"/>
        <v>11494043.438261822</v>
      </c>
      <c r="L26" s="282">
        <f>K26*(1+L27)</f>
        <v>12694209.59010959</v>
      </c>
      <c r="M26" s="268"/>
    </row>
    <row r="27" spans="1:14" ht="17" hidden="1" outlineLevel="1" thickBot="1" x14ac:dyDescent="0.25">
      <c r="A27" s="83" t="s">
        <v>154</v>
      </c>
      <c r="B27" s="236">
        <f>'Revenue Growth'!F13</f>
        <v>-4.3579996823972511E-4</v>
      </c>
      <c r="C27" s="215">
        <f>G15</f>
        <v>0.10441635776776415</v>
      </c>
      <c r="D27" s="215">
        <f>C27</f>
        <v>0.10441635776776415</v>
      </c>
      <c r="E27" s="215">
        <f t="shared" ref="E27:L27" si="8">D27</f>
        <v>0.10441635776776415</v>
      </c>
      <c r="F27" s="215">
        <f t="shared" si="8"/>
        <v>0.10441635776776415</v>
      </c>
      <c r="G27" s="215">
        <f t="shared" si="8"/>
        <v>0.10441635776776415</v>
      </c>
      <c r="H27" s="215">
        <f t="shared" si="8"/>
        <v>0.10441635776776415</v>
      </c>
      <c r="I27" s="215">
        <f t="shared" si="8"/>
        <v>0.10441635776776415</v>
      </c>
      <c r="J27" s="215">
        <f t="shared" si="8"/>
        <v>0.10441635776776415</v>
      </c>
      <c r="K27" s="215">
        <f t="shared" si="8"/>
        <v>0.10441635776776415</v>
      </c>
      <c r="L27" s="215">
        <f t="shared" si="8"/>
        <v>0.10441635776776415</v>
      </c>
      <c r="M27" s="269">
        <f>I15</f>
        <v>7.1426719588781634E-2</v>
      </c>
    </row>
    <row r="28" spans="1:14" ht="17" hidden="1" outlineLevel="1" thickBot="1" x14ac:dyDescent="0.25">
      <c r="A28" s="161" t="s">
        <v>175</v>
      </c>
      <c r="B28" s="235">
        <f>'Revenue Growth'!F14</f>
        <v>358877</v>
      </c>
      <c r="C28" s="282">
        <f>B28*(1+C29)</f>
        <v>292970.63069770171</v>
      </c>
      <c r="D28" s="282">
        <f t="shared" ref="D28" si="9">C28*(1+D29)</f>
        <v>239167.71052870236</v>
      </c>
      <c r="E28" s="282">
        <f>D28*(1+E29)</f>
        <v>195245.48799761277</v>
      </c>
      <c r="F28" s="282">
        <f t="shared" ref="F28:K28" si="10">E28*(1+F29)</f>
        <v>159389.41130120115</v>
      </c>
      <c r="G28" s="282">
        <f t="shared" si="10"/>
        <v>130118.16403795252</v>
      </c>
      <c r="H28" s="282">
        <f t="shared" si="10"/>
        <v>106222.46781885147</v>
      </c>
      <c r="I28" s="282">
        <f t="shared" si="10"/>
        <v>86715.123541367197</v>
      </c>
      <c r="J28" s="282">
        <f t="shared" si="10"/>
        <v>70790.227389728141</v>
      </c>
      <c r="K28" s="282">
        <f t="shared" si="10"/>
        <v>57789.87665858322</v>
      </c>
      <c r="L28" s="282">
        <f>K28*(1+L29)</f>
        <v>47176.989923030778</v>
      </c>
      <c r="M28" s="268"/>
    </row>
    <row r="29" spans="1:14" ht="17" hidden="1" outlineLevel="1" thickBot="1" x14ac:dyDescent="0.25">
      <c r="A29" s="83" t="s">
        <v>154</v>
      </c>
      <c r="B29" s="236">
        <f>'Revenue Growth'!F15</f>
        <v>-0.42124267435597229</v>
      </c>
      <c r="C29" s="215">
        <f>G16</f>
        <v>-0.18364612193675911</v>
      </c>
      <c r="D29" s="215">
        <f>C29</f>
        <v>-0.18364612193675911</v>
      </c>
      <c r="E29" s="215">
        <f t="shared" ref="E29:L29" si="11">D29</f>
        <v>-0.18364612193675911</v>
      </c>
      <c r="F29" s="215">
        <f t="shared" si="11"/>
        <v>-0.18364612193675911</v>
      </c>
      <c r="G29" s="215">
        <f t="shared" si="11"/>
        <v>-0.18364612193675911</v>
      </c>
      <c r="H29" s="215">
        <f t="shared" si="11"/>
        <v>-0.18364612193675911</v>
      </c>
      <c r="I29" s="215">
        <f t="shared" si="11"/>
        <v>-0.18364612193675911</v>
      </c>
      <c r="J29" s="215">
        <f t="shared" si="11"/>
        <v>-0.18364612193675911</v>
      </c>
      <c r="K29" s="215">
        <f t="shared" si="11"/>
        <v>-0.18364612193675911</v>
      </c>
      <c r="L29" s="215">
        <f t="shared" si="11"/>
        <v>-0.18364612193675911</v>
      </c>
      <c r="M29" s="269">
        <f>I16</f>
        <v>0.18219114464302832</v>
      </c>
    </row>
    <row r="30" spans="1:14" ht="17" hidden="1" outlineLevel="1" thickBot="1" x14ac:dyDescent="0.25">
      <c r="A30" s="161" t="s">
        <v>176</v>
      </c>
      <c r="B30" s="235">
        <f>'Revenue Growth'!F17</f>
        <v>1016200</v>
      </c>
      <c r="C30" s="282">
        <f>B30*(1+C31)</f>
        <v>1107492.1597669742</v>
      </c>
      <c r="D30" s="282">
        <f t="shared" ref="D30" si="12">C30*(1+D31)</f>
        <v>1206985.7153565411</v>
      </c>
      <c r="E30" s="282">
        <f>D30*(1+E31)</f>
        <v>1315417.4539540466</v>
      </c>
      <c r="F30" s="282">
        <f t="shared" ref="F30:K30" si="13">E30*(1+F31)</f>
        <v>1433590.353350464</v>
      </c>
      <c r="G30" s="282">
        <f t="shared" si="13"/>
        <v>1562379.528294829</v>
      </c>
      <c r="H30" s="282">
        <f t="shared" si="13"/>
        <v>1702738.7110479695</v>
      </c>
      <c r="I30" s="282">
        <f t="shared" si="13"/>
        <v>1855707.3141284685</v>
      </c>
      <c r="J30" s="282">
        <f t="shared" si="13"/>
        <v>2022418.1275531475</v>
      </c>
      <c r="K30" s="282">
        <f t="shared" si="13"/>
        <v>2204105.707573032</v>
      </c>
      <c r="L30" s="282">
        <f>K30*(1+L31)</f>
        <v>2402115.5190265421</v>
      </c>
      <c r="M30" s="268"/>
    </row>
    <row r="31" spans="1:14" ht="17" hidden="1" outlineLevel="1" thickBot="1" x14ac:dyDescent="0.25">
      <c r="A31" s="83" t="s">
        <v>154</v>
      </c>
      <c r="B31" s="236">
        <f>'Revenue Growth'!F18</f>
        <v>0.12865964725221013</v>
      </c>
      <c r="C31" s="215">
        <f>G17</f>
        <v>8.9836803549472766E-2</v>
      </c>
      <c r="D31" s="215">
        <f>C31</f>
        <v>8.9836803549472766E-2</v>
      </c>
      <c r="E31" s="215">
        <f t="shared" ref="E31:L31" si="14">D31</f>
        <v>8.9836803549472766E-2</v>
      </c>
      <c r="F31" s="215">
        <f t="shared" si="14"/>
        <v>8.9836803549472766E-2</v>
      </c>
      <c r="G31" s="215">
        <f t="shared" si="14"/>
        <v>8.9836803549472766E-2</v>
      </c>
      <c r="H31" s="215">
        <f t="shared" si="14"/>
        <v>8.9836803549472766E-2</v>
      </c>
      <c r="I31" s="215">
        <f t="shared" si="14"/>
        <v>8.9836803549472766E-2</v>
      </c>
      <c r="J31" s="215">
        <f t="shared" si="14"/>
        <v>8.9836803549472766E-2</v>
      </c>
      <c r="K31" s="215">
        <f t="shared" si="14"/>
        <v>8.9836803549472766E-2</v>
      </c>
      <c r="L31" s="215">
        <f t="shared" si="14"/>
        <v>8.9836803549472766E-2</v>
      </c>
      <c r="M31" s="269">
        <f>I17</f>
        <v>5.099512137921678E-2</v>
      </c>
    </row>
    <row r="32" spans="1:14" ht="17" hidden="1" outlineLevel="1" thickBot="1" x14ac:dyDescent="0.25">
      <c r="A32" s="161" t="s">
        <v>177</v>
      </c>
      <c r="B32" s="235">
        <f>'Revenue Growth'!F25</f>
        <v>430391</v>
      </c>
      <c r="C32" s="282">
        <f>B32*(1+C33)</f>
        <v>381750.3651286657</v>
      </c>
      <c r="D32" s="282">
        <f t="shared" ref="D32" si="15">C32*(1+D33)</f>
        <v>338606.85115597112</v>
      </c>
      <c r="E32" s="282">
        <f>D32*(1+E33)</f>
        <v>300339.20101456519</v>
      </c>
      <c r="F32" s="282">
        <f t="shared" ref="F32:K32" si="16">E32*(1+F33)</f>
        <v>266396.36899879872</v>
      </c>
      <c r="G32" s="282">
        <f t="shared" si="16"/>
        <v>236289.58582833322</v>
      </c>
      <c r="H32" s="282">
        <f t="shared" si="16"/>
        <v>209585.32047851232</v>
      </c>
      <c r="I32" s="282">
        <f t="shared" si="16"/>
        <v>185899.03742940834</v>
      </c>
      <c r="J32" s="282">
        <f t="shared" si="16"/>
        <v>164889.65943931011</v>
      </c>
      <c r="K32" s="282">
        <f t="shared" si="16"/>
        <v>146254.65610781353</v>
      </c>
      <c r="L32" s="282">
        <f>K32*(1+L33)</f>
        <v>129725.6875049089</v>
      </c>
      <c r="M32" s="268"/>
    </row>
    <row r="33" spans="1:14" ht="17" hidden="1" outlineLevel="1" thickBot="1" x14ac:dyDescent="0.25">
      <c r="A33" s="84" t="s">
        <v>154</v>
      </c>
      <c r="B33" s="237">
        <f>'Revenue Growth'!F26</f>
        <v>-0.24696390985073691</v>
      </c>
      <c r="C33" s="216">
        <f>G18</f>
        <v>-0.11301499072084298</v>
      </c>
      <c r="D33" s="216">
        <f>C33</f>
        <v>-0.11301499072084298</v>
      </c>
      <c r="E33" s="216">
        <f t="shared" ref="E33:L33" si="17">D33</f>
        <v>-0.11301499072084298</v>
      </c>
      <c r="F33" s="216">
        <f t="shared" si="17"/>
        <v>-0.11301499072084298</v>
      </c>
      <c r="G33" s="216">
        <f t="shared" si="17"/>
        <v>-0.11301499072084298</v>
      </c>
      <c r="H33" s="216">
        <f t="shared" si="17"/>
        <v>-0.11301499072084298</v>
      </c>
      <c r="I33" s="216">
        <f t="shared" si="17"/>
        <v>-0.11301499072084298</v>
      </c>
      <c r="J33" s="216">
        <f t="shared" si="17"/>
        <v>-0.11301499072084298</v>
      </c>
      <c r="K33" s="216">
        <f t="shared" si="17"/>
        <v>-0.11301499072084298</v>
      </c>
      <c r="L33" s="216">
        <f t="shared" si="17"/>
        <v>-0.11301499072084298</v>
      </c>
      <c r="M33" s="269">
        <f>I18</f>
        <v>0.10906476178711666</v>
      </c>
    </row>
    <row r="34" spans="1:14" collapsed="1" x14ac:dyDescent="0.2">
      <c r="A34" s="231" t="s">
        <v>181</v>
      </c>
      <c r="B34" s="262"/>
      <c r="C34" s="131"/>
      <c r="D34" s="131"/>
      <c r="E34" s="131"/>
      <c r="F34" s="131"/>
      <c r="G34" s="131"/>
      <c r="H34" s="131"/>
      <c r="I34" s="131"/>
      <c r="J34" s="131"/>
      <c r="K34" s="131"/>
      <c r="L34" s="131"/>
      <c r="M34" s="268"/>
    </row>
    <row r="35" spans="1:14" x14ac:dyDescent="0.2">
      <c r="A35" s="161" t="s">
        <v>112</v>
      </c>
      <c r="B35" s="274">
        <f>('Value Drivers'!F13)*'Monte Carlo'!B22</f>
        <v>6766752</v>
      </c>
      <c r="C35" s="289">
        <f>C22*C36</f>
        <v>6888451.5595328435</v>
      </c>
      <c r="D35" s="289">
        <f>D22*D36</f>
        <v>7031216.0642649699</v>
      </c>
      <c r="E35" s="289">
        <f>E22*E36</f>
        <v>7176939.3912571166</v>
      </c>
      <c r="F35" s="289">
        <f t="shared" ref="F35:L35" si="18">F22*F36</f>
        <v>7325682.8626788408</v>
      </c>
      <c r="G35" s="289">
        <f t="shared" si="18"/>
        <v>7522827.3084113123</v>
      </c>
      <c r="H35" s="289">
        <f t="shared" si="18"/>
        <v>7724996.8406219687</v>
      </c>
      <c r="I35" s="289">
        <f t="shared" si="18"/>
        <v>7932315.0709211631</v>
      </c>
      <c r="J35" s="289">
        <f t="shared" si="18"/>
        <v>8144908.576224695</v>
      </c>
      <c r="K35" s="289">
        <f t="shared" si="18"/>
        <v>8362906.9685715288</v>
      </c>
      <c r="L35" s="289">
        <f t="shared" si="18"/>
        <v>8586442.9665617738</v>
      </c>
      <c r="M35" s="268"/>
      <c r="N35" s="316" t="s">
        <v>220</v>
      </c>
    </row>
    <row r="36" spans="1:14" ht="32" x14ac:dyDescent="0.2">
      <c r="A36" s="233" t="s">
        <v>182</v>
      </c>
      <c r="B36" s="275">
        <v>0.82722077861112764</v>
      </c>
      <c r="C36" s="320">
        <v>0.82499999999999996</v>
      </c>
      <c r="D36" s="320">
        <v>0.82499999999999996</v>
      </c>
      <c r="E36" s="320">
        <v>0.82499999999999996</v>
      </c>
      <c r="F36" s="320">
        <v>0.82499999999999996</v>
      </c>
      <c r="G36" s="320">
        <v>0.83</v>
      </c>
      <c r="H36" s="320">
        <v>0.83499999999999996</v>
      </c>
      <c r="I36" s="320">
        <v>0.84</v>
      </c>
      <c r="J36" s="320">
        <v>0.84499999999999997</v>
      </c>
      <c r="K36" s="320">
        <v>0.85</v>
      </c>
      <c r="L36" s="320">
        <v>0.85499999999999998</v>
      </c>
      <c r="M36" s="269">
        <v>7.1861813514044526E-2</v>
      </c>
      <c r="N36" s="317" t="s">
        <v>219</v>
      </c>
    </row>
    <row r="37" spans="1:14" x14ac:dyDescent="0.2">
      <c r="A37" s="161" t="s">
        <v>113</v>
      </c>
      <c r="B37" s="274">
        <f>'Value Drivers'!F14*'Monte Carlo'!B22</f>
        <v>203881</v>
      </c>
      <c r="C37" s="289">
        <f>C38*C22</f>
        <v>196094.92150249815</v>
      </c>
      <c r="D37" s="303">
        <f>D38*D$22</f>
        <v>200159.02707206507</v>
      </c>
      <c r="E37" s="303">
        <f t="shared" ref="E37:L37" si="19">E38*E$22</f>
        <v>204307.36202378036</v>
      </c>
      <c r="F37" s="303">
        <f>F38*F$22</f>
        <v>208541.67202804936</v>
      </c>
      <c r="G37" s="303">
        <f t="shared" si="19"/>
        <v>212863.73893463775</v>
      </c>
      <c r="H37" s="303">
        <f t="shared" si="19"/>
        <v>217275.38152249577</v>
      </c>
      <c r="I37" s="303">
        <f t="shared" si="19"/>
        <v>221778.45626512292</v>
      </c>
      <c r="J37" s="303">
        <f t="shared" si="19"/>
        <v>226374.85811179472</v>
      </c>
      <c r="K37" s="303">
        <f t="shared" si="19"/>
        <v>231066.5212849807</v>
      </c>
      <c r="L37" s="303">
        <f t="shared" si="19"/>
        <v>235855.42009428912</v>
      </c>
      <c r="M37" s="268"/>
      <c r="N37" s="316" t="s">
        <v>221</v>
      </c>
    </row>
    <row r="38" spans="1:14" x14ac:dyDescent="0.2">
      <c r="A38" s="233" t="s">
        <v>182</v>
      </c>
      <c r="B38" s="236">
        <f>B37/B22</f>
        <v>2.4924010746073644E-2</v>
      </c>
      <c r="C38" s="320">
        <v>2.3485439193613542E-2</v>
      </c>
      <c r="D38" s="320">
        <v>2.3485439193613542E-2</v>
      </c>
      <c r="E38" s="320">
        <v>2.3485439193613542E-2</v>
      </c>
      <c r="F38" s="320">
        <v>2.3485439193613542E-2</v>
      </c>
      <c r="G38" s="320">
        <v>2.3485439193613542E-2</v>
      </c>
      <c r="H38" s="320">
        <v>2.3485439193613542E-2</v>
      </c>
      <c r="I38" s="320">
        <v>2.3485439193613542E-2</v>
      </c>
      <c r="J38" s="320">
        <v>2.3485439193613542E-2</v>
      </c>
      <c r="K38" s="320">
        <v>2.3485439193613542E-2</v>
      </c>
      <c r="L38" s="320">
        <v>2.3485439193613542E-2</v>
      </c>
      <c r="M38" s="269">
        <v>2.503860479321828E-3</v>
      </c>
      <c r="N38" s="316" t="s">
        <v>222</v>
      </c>
    </row>
    <row r="39" spans="1:14" x14ac:dyDescent="0.2">
      <c r="A39" s="161" t="s">
        <v>128</v>
      </c>
      <c r="B39" s="276">
        <f>'Value Drivers'!F15*B22</f>
        <v>5605</v>
      </c>
      <c r="C39" s="289">
        <f>C40*C22</f>
        <v>10413.734696675376</v>
      </c>
      <c r="D39" s="303">
        <f>D40*D$22</f>
        <v>10629.561383345645</v>
      </c>
      <c r="E39" s="303">
        <f t="shared" ref="E39" si="20">E40*E$22</f>
        <v>10849.861120274621</v>
      </c>
      <c r="F39" s="303">
        <f>F40*F$22</f>
        <v>11074.726612303051</v>
      </c>
      <c r="G39" s="303">
        <f t="shared" ref="G39:L39" si="21">G40*G$22</f>
        <v>11304.252485597626</v>
      </c>
      <c r="H39" s="303">
        <f t="shared" si="21"/>
        <v>11538.535327470829</v>
      </c>
      <c r="I39" s="303">
        <f t="shared" si="21"/>
        <v>11777.673727026075</v>
      </c>
      <c r="J39" s="303">
        <f t="shared" si="21"/>
        <v>12021.76831664521</v>
      </c>
      <c r="K39" s="303">
        <f t="shared" si="21"/>
        <v>12270.921814335859</v>
      </c>
      <c r="L39" s="303">
        <f t="shared" si="21"/>
        <v>12525.239066956434</v>
      </c>
      <c r="M39" s="268"/>
    </row>
    <row r="40" spans="1:14" x14ac:dyDescent="0.2">
      <c r="A40" s="233" t="s">
        <v>182</v>
      </c>
      <c r="B40" s="236">
        <f>B39/B22</f>
        <v>6.8519911238292322E-4</v>
      </c>
      <c r="C40" s="320">
        <v>1.2472078885228926E-3</v>
      </c>
      <c r="D40" s="320">
        <v>1.2472078885228926E-3</v>
      </c>
      <c r="E40" s="320">
        <v>1.2472078885228926E-3</v>
      </c>
      <c r="F40" s="320">
        <v>1.2472078885228926E-3</v>
      </c>
      <c r="G40" s="320">
        <v>1.2472078885228926E-3</v>
      </c>
      <c r="H40" s="320">
        <v>1.2472078885228926E-3</v>
      </c>
      <c r="I40" s="320">
        <v>1.2472078885228926E-3</v>
      </c>
      <c r="J40" s="320">
        <v>1.2472078885228926E-3</v>
      </c>
      <c r="K40" s="320">
        <v>1.2472078885228926E-3</v>
      </c>
      <c r="L40" s="320">
        <v>1.2472078885228926E-3</v>
      </c>
      <c r="M40" s="269">
        <v>1.3276940308104351E-3</v>
      </c>
    </row>
    <row r="41" spans="1:14" x14ac:dyDescent="0.2">
      <c r="A41" s="161" t="s">
        <v>93</v>
      </c>
      <c r="B41" s="274">
        <f>'Value Drivers'!F16*'Monte Carlo'!B22</f>
        <v>25940</v>
      </c>
      <c r="C41" s="289">
        <f>C42*C22</f>
        <v>13418.862687622219</v>
      </c>
      <c r="D41" s="303">
        <f>D42*D$22</f>
        <v>13696.971239175527</v>
      </c>
      <c r="E41" s="303">
        <f>E42*E$22</f>
        <v>13980.843644808543</v>
      </c>
      <c r="F41" s="303">
        <f>F42*F$22</f>
        <v>14270.599361523453</v>
      </c>
      <c r="G41" s="303">
        <f t="shared" ref="G41:L41" si="22">G42*G$22</f>
        <v>14566.360322092169</v>
      </c>
      <c r="H41" s="303">
        <f t="shared" si="22"/>
        <v>14868.250986367118</v>
      </c>
      <c r="I41" s="303">
        <f t="shared" si="22"/>
        <v>15176.398393655501</v>
      </c>
      <c r="J41" s="303">
        <f t="shared" si="22"/>
        <v>15490.932216178977</v>
      </c>
      <c r="K41" s="303">
        <f t="shared" si="22"/>
        <v>15811.984813641348</v>
      </c>
      <c r="L41" s="303">
        <f t="shared" si="22"/>
        <v>16139.691288927137</v>
      </c>
      <c r="M41" s="268"/>
    </row>
    <row r="42" spans="1:14" x14ac:dyDescent="0.2">
      <c r="A42" s="233" t="s">
        <v>182</v>
      </c>
      <c r="B42" s="236">
        <f>B41/B22</f>
        <v>3.1711088269782391E-3</v>
      </c>
      <c r="C42" s="320">
        <v>1.6071190486877877E-3</v>
      </c>
      <c r="D42" s="320">
        <v>1.6071190486877877E-3</v>
      </c>
      <c r="E42" s="320">
        <v>1.6071190486877877E-3</v>
      </c>
      <c r="F42" s="320">
        <v>1.6071190486877877E-3</v>
      </c>
      <c r="G42" s="320">
        <v>1.6071190486877877E-3</v>
      </c>
      <c r="H42" s="320">
        <v>1.6071190486877877E-3</v>
      </c>
      <c r="I42" s="320">
        <v>1.6071190486877877E-3</v>
      </c>
      <c r="J42" s="320">
        <v>1.6071190486877877E-3</v>
      </c>
      <c r="K42" s="320">
        <v>1.6071190486877877E-3</v>
      </c>
      <c r="L42" s="320">
        <v>1.6071190486877877E-3</v>
      </c>
      <c r="M42" s="269">
        <v>1.6725527359794296E-3</v>
      </c>
    </row>
    <row r="43" spans="1:14" x14ac:dyDescent="0.2">
      <c r="A43" s="161" t="s">
        <v>94</v>
      </c>
      <c r="B43" s="277">
        <f>'Value Drivers'!F17*B22</f>
        <v>-7682</v>
      </c>
      <c r="C43" s="304">
        <f>C44*C22</f>
        <v>-5636.7797266337138</v>
      </c>
      <c r="D43" s="304">
        <f>D44*D$22</f>
        <v>-5753.6030880237377</v>
      </c>
      <c r="E43" s="304">
        <f>E44*E$22</f>
        <v>-5872.84763640852</v>
      </c>
      <c r="F43" s="304">
        <f>F44*F$22</f>
        <v>-5994.5635513616853</v>
      </c>
      <c r="G43" s="304">
        <f t="shared" ref="G43:L43" si="23">G44*G$22</f>
        <v>-6118.8020524383264</v>
      </c>
      <c r="H43" s="304">
        <f t="shared" si="23"/>
        <v>-6245.6154207288218</v>
      </c>
      <c r="I43" s="304">
        <f t="shared" si="23"/>
        <v>-6375.0570208593672</v>
      </c>
      <c r="J43" s="304">
        <f t="shared" si="23"/>
        <v>-6507.1813234484644</v>
      </c>
      <c r="K43" s="304">
        <f t="shared" si="23"/>
        <v>-6642.0439280288274</v>
      </c>
      <c r="L43" s="304">
        <f t="shared" si="23"/>
        <v>-6779.7015864443529</v>
      </c>
      <c r="M43" s="268"/>
    </row>
    <row r="44" spans="1:14" ht="17" thickBot="1" x14ac:dyDescent="0.25">
      <c r="A44" s="232" t="s">
        <v>182</v>
      </c>
      <c r="B44" s="237">
        <f>B43/B22</f>
        <v>-9.3910786464328569E-4</v>
      </c>
      <c r="C44" s="321">
        <v>-6.7509268727269499E-4</v>
      </c>
      <c r="D44" s="322">
        <v>-6.7509268727269532E-4</v>
      </c>
      <c r="E44" s="322">
        <v>-6.7509268727269532E-4</v>
      </c>
      <c r="F44" s="322">
        <v>-6.7509268727269532E-4</v>
      </c>
      <c r="G44" s="322">
        <v>-6.7509268727269532E-4</v>
      </c>
      <c r="H44" s="322">
        <v>-6.7509268727269532E-4</v>
      </c>
      <c r="I44" s="322">
        <v>-6.7509268727269532E-4</v>
      </c>
      <c r="J44" s="322">
        <v>-6.7509268727269532E-4</v>
      </c>
      <c r="K44" s="322">
        <v>-6.7509268727269532E-4</v>
      </c>
      <c r="L44" s="323">
        <v>-6.7509268727269532E-4</v>
      </c>
      <c r="M44" s="269">
        <v>4.0366203799024495E-4</v>
      </c>
    </row>
    <row r="45" spans="1:14" ht="17" thickBot="1" x14ac:dyDescent="0.25">
      <c r="B45" s="234"/>
      <c r="M45" s="268"/>
    </row>
    <row r="46" spans="1:14" x14ac:dyDescent="0.2">
      <c r="A46" s="231" t="s">
        <v>183</v>
      </c>
      <c r="B46" s="279">
        <f>B47*B22</f>
        <v>1185607.9999999998</v>
      </c>
      <c r="C46" s="290">
        <f>C22-(C35+C37+C39+C41+C43)</f>
        <v>1246895.9552861992</v>
      </c>
      <c r="D46" s="290">
        <f>D22-(D35+D37+D39+D41+D43)</f>
        <v>1272738.1176314615</v>
      </c>
      <c r="E46" s="290">
        <f>E22-(E35+E37+E39+E41+E43)</f>
        <v>1299115.8638414787</v>
      </c>
      <c r="F46" s="290">
        <f>F22-(F35+F37+F39+F41+F43)</f>
        <v>1326040.2939965129</v>
      </c>
      <c r="G46" s="290">
        <f t="shared" ref="G46:J46" si="24">G22-(G35+G37+G39+G41+G43)</f>
        <v>1308204.5014305012</v>
      </c>
      <c r="H46" s="290">
        <f t="shared" si="24"/>
        <v>1289059.8292641854</v>
      </c>
      <c r="I46" s="290">
        <f t="shared" si="24"/>
        <v>1268559.6850009914</v>
      </c>
      <c r="J46" s="290">
        <f t="shared" si="24"/>
        <v>1246656.1070750747</v>
      </c>
      <c r="K46" s="290">
        <f>K22-(K35+K37+K39+K41+K43)</f>
        <v>1223299.7281159293</v>
      </c>
      <c r="L46" s="290">
        <f>L22-(L35+L37+L39+L41+L43)</f>
        <v>1198439.7372783255</v>
      </c>
      <c r="M46" s="268"/>
    </row>
    <row r="47" spans="1:14" ht="17" thickBot="1" x14ac:dyDescent="0.25">
      <c r="A47" s="232" t="s">
        <v>182</v>
      </c>
      <c r="B47" s="278">
        <f>1-(B36+B38+B40+B42+B44)</f>
        <v>0.14493801056808076</v>
      </c>
      <c r="C47" s="216">
        <f>C46/C22</f>
        <v>0.14933532655644854</v>
      </c>
      <c r="D47" s="216">
        <f t="shared" ref="D47:L47" si="25">D46/D22</f>
        <v>0.14933532655644846</v>
      </c>
      <c r="E47" s="216">
        <f>E46/E22</f>
        <v>0.14933532655644846</v>
      </c>
      <c r="F47" s="216">
        <f t="shared" si="25"/>
        <v>0.14933532655644849</v>
      </c>
      <c r="G47" s="216">
        <f t="shared" si="25"/>
        <v>0.1443353265564486</v>
      </c>
      <c r="H47" s="216">
        <f t="shared" si="25"/>
        <v>0.13933532655644848</v>
      </c>
      <c r="I47" s="216">
        <f t="shared" si="25"/>
        <v>0.13433532655644856</v>
      </c>
      <c r="J47" s="216">
        <f t="shared" si="25"/>
        <v>0.12933532655644839</v>
      </c>
      <c r="K47" s="216">
        <f t="shared" si="25"/>
        <v>0.12433532655644851</v>
      </c>
      <c r="L47" s="216">
        <f t="shared" si="25"/>
        <v>0.11933532655644835</v>
      </c>
      <c r="M47" s="268"/>
    </row>
    <row r="48" spans="1:14" ht="17" thickBot="1" x14ac:dyDescent="0.25">
      <c r="B48" s="234"/>
      <c r="M48" s="268"/>
    </row>
    <row r="49" spans="1:14" x14ac:dyDescent="0.2">
      <c r="A49" s="231" t="s">
        <v>161</v>
      </c>
      <c r="B49" s="262"/>
      <c r="C49" s="131"/>
      <c r="D49" s="131"/>
      <c r="E49" s="131"/>
      <c r="F49" s="131"/>
      <c r="G49" s="131"/>
      <c r="H49" s="131"/>
      <c r="I49" s="131"/>
      <c r="J49" s="131"/>
      <c r="K49" s="131"/>
      <c r="L49" s="131"/>
      <c r="M49" s="268"/>
    </row>
    <row r="50" spans="1:14" x14ac:dyDescent="0.2">
      <c r="A50" s="161" t="s">
        <v>162</v>
      </c>
      <c r="B50" s="274">
        <f>'Value Drivers'!F19*'Monte Carlo'!B22</f>
        <v>33875</v>
      </c>
      <c r="C50" s="289">
        <f>C51*C22</f>
        <v>42731.499900595874</v>
      </c>
      <c r="D50" s="289">
        <f>D51*D22</f>
        <v>43617.118586747056</v>
      </c>
      <c r="E50" s="289">
        <f t="shared" ref="E50:L50" si="26">E51*E22</f>
        <v>44521.091893238838</v>
      </c>
      <c r="F50" s="289">
        <f t="shared" si="26"/>
        <v>45443.800223164697</v>
      </c>
      <c r="G50" s="289">
        <f t="shared" si="26"/>
        <v>46385.631863546558</v>
      </c>
      <c r="H50" s="289">
        <f t="shared" si="26"/>
        <v>47346.983148730753</v>
      </c>
      <c r="I50" s="289">
        <f t="shared" si="26"/>
        <v>48328.258627170399</v>
      </c>
      <c r="J50" s="289">
        <f t="shared" si="26"/>
        <v>49329.87123166435</v>
      </c>
      <c r="K50" s="289">
        <f t="shared" si="26"/>
        <v>50352.242453124425</v>
      </c>
      <c r="L50" s="289">
        <f t="shared" si="26"/>
        <v>0</v>
      </c>
      <c r="M50" s="268"/>
    </row>
    <row r="51" spans="1:14" x14ac:dyDescent="0.2">
      <c r="A51" s="233" t="s">
        <v>182</v>
      </c>
      <c r="B51" s="236">
        <f>B50/B22</f>
        <v>4.1411453937504955E-3</v>
      </c>
      <c r="C51" s="324">
        <v>5.1177666146471961E-3</v>
      </c>
      <c r="D51" s="320">
        <v>5.1177666146471961E-3</v>
      </c>
      <c r="E51" s="320">
        <v>5.1177666146471961E-3</v>
      </c>
      <c r="F51" s="320">
        <v>5.1177666146471961E-3</v>
      </c>
      <c r="G51" s="320">
        <v>5.1177666146471961E-3</v>
      </c>
      <c r="H51" s="320">
        <v>5.1177666146471961E-3</v>
      </c>
      <c r="I51" s="320">
        <v>5.1177666146471961E-3</v>
      </c>
      <c r="J51" s="320">
        <v>5.1177666146471961E-3</v>
      </c>
      <c r="K51" s="320">
        <v>5.1177666146471961E-3</v>
      </c>
      <c r="L51" s="215">
        <v>0</v>
      </c>
      <c r="M51" s="269">
        <v>4.0008199132234969E-3</v>
      </c>
      <c r="N51" s="316" t="s">
        <v>225</v>
      </c>
    </row>
    <row r="52" spans="1:14" x14ac:dyDescent="0.2">
      <c r="A52" s="161" t="s">
        <v>184</v>
      </c>
      <c r="B52" s="274">
        <f>'Value Drivers'!F20*'Monte Carlo'!B46</f>
        <v>346796</v>
      </c>
      <c r="C52" s="289">
        <f>C53*C46</f>
        <v>364717.06692121323</v>
      </c>
      <c r="D52" s="289">
        <f t="shared" ref="D52:L52" si="27">D53*D46</f>
        <v>372275.89940720244</v>
      </c>
      <c r="E52" s="289">
        <f t="shared" si="27"/>
        <v>379991.39017363248</v>
      </c>
      <c r="F52" s="289">
        <f t="shared" si="27"/>
        <v>387866.78599398001</v>
      </c>
      <c r="G52" s="289">
        <f t="shared" si="27"/>
        <v>382649.81666842161</v>
      </c>
      <c r="H52" s="289">
        <f t="shared" si="27"/>
        <v>377050.0000597742</v>
      </c>
      <c r="I52" s="289">
        <f t="shared" si="27"/>
        <v>371053.70786278998</v>
      </c>
      <c r="J52" s="289">
        <f t="shared" si="27"/>
        <v>364646.91131945932</v>
      </c>
      <c r="K52" s="289">
        <f t="shared" si="27"/>
        <v>357815.1704739093</v>
      </c>
      <c r="L52" s="289">
        <f t="shared" si="27"/>
        <v>350543.62315391016</v>
      </c>
      <c r="M52" s="268"/>
    </row>
    <row r="53" spans="1:14" ht="17" thickBot="1" x14ac:dyDescent="0.25">
      <c r="A53" s="232" t="s">
        <v>185</v>
      </c>
      <c r="B53" s="237">
        <f>B52/B46</f>
        <v>0.29250477392190344</v>
      </c>
      <c r="C53" s="321">
        <v>0.29249999999999998</v>
      </c>
      <c r="D53" s="322">
        <v>0.29249999999999998</v>
      </c>
      <c r="E53" s="322">
        <v>0.29249999999999998</v>
      </c>
      <c r="F53" s="322">
        <v>0.29249999999999998</v>
      </c>
      <c r="G53" s="322">
        <v>0.29249999999999998</v>
      </c>
      <c r="H53" s="322">
        <v>0.29249999999999998</v>
      </c>
      <c r="I53" s="322">
        <v>0.29249999999999998</v>
      </c>
      <c r="J53" s="322">
        <v>0.29249999999999998</v>
      </c>
      <c r="K53" s="322">
        <v>0.29249999999999998</v>
      </c>
      <c r="L53" s="323">
        <v>0.29249999999999998</v>
      </c>
      <c r="M53" s="269">
        <v>2.0000000000000001E-4</v>
      </c>
      <c r="N53" s="299"/>
    </row>
    <row r="54" spans="1:14" ht="17" thickBot="1" x14ac:dyDescent="0.25">
      <c r="A54" s="161"/>
      <c r="B54" s="234"/>
      <c r="M54" s="268"/>
    </row>
    <row r="55" spans="1:14" ht="17" thickBot="1" x14ac:dyDescent="0.25">
      <c r="A55" s="80" t="s">
        <v>186</v>
      </c>
      <c r="B55" s="280">
        <f>B46-B50-B52</f>
        <v>804936.99999999977</v>
      </c>
      <c r="C55" s="307">
        <f>C46-C50-C52</f>
        <v>839447.38846439007</v>
      </c>
      <c r="D55" s="280">
        <f t="shared" ref="D55:L55" si="28">D46-D50-D52</f>
        <v>856845.09963751212</v>
      </c>
      <c r="E55" s="280">
        <f t="shared" si="28"/>
        <v>874603.38177460735</v>
      </c>
      <c r="F55" s="280">
        <f t="shared" si="28"/>
        <v>892729.70777936815</v>
      </c>
      <c r="G55" s="280">
        <f t="shared" si="28"/>
        <v>879169.05289853306</v>
      </c>
      <c r="H55" s="280">
        <f t="shared" si="28"/>
        <v>864662.84605568042</v>
      </c>
      <c r="I55" s="280">
        <f t="shared" si="28"/>
        <v>849177.71851103101</v>
      </c>
      <c r="J55" s="280">
        <f t="shared" si="28"/>
        <v>832679.32452395093</v>
      </c>
      <c r="K55" s="280">
        <f t="shared" si="28"/>
        <v>815132.31518889568</v>
      </c>
      <c r="L55" s="280">
        <f t="shared" si="28"/>
        <v>847896.11412441533</v>
      </c>
      <c r="M55" s="268"/>
    </row>
    <row r="56" spans="1:14" ht="17" thickBot="1" x14ac:dyDescent="0.25">
      <c r="A56" s="161"/>
      <c r="B56" s="234"/>
      <c r="M56" s="268"/>
    </row>
    <row r="57" spans="1:14" x14ac:dyDescent="0.2">
      <c r="A57" s="160" t="s">
        <v>79</v>
      </c>
      <c r="B57" s="279">
        <f>'Value Drivers'!F23*'Monte Carlo'!B22</f>
        <v>-104452</v>
      </c>
      <c r="C57" s="292">
        <f>C58*C22</f>
        <v>0</v>
      </c>
      <c r="D57" s="292">
        <f t="shared" ref="D57:L57" si="29">D58*D22</f>
        <v>0</v>
      </c>
      <c r="E57" s="292">
        <f t="shared" si="29"/>
        <v>0</v>
      </c>
      <c r="F57" s="292">
        <f t="shared" si="29"/>
        <v>0</v>
      </c>
      <c r="G57" s="292">
        <f t="shared" si="29"/>
        <v>0</v>
      </c>
      <c r="H57" s="292">
        <f t="shared" si="29"/>
        <v>0</v>
      </c>
      <c r="I57" s="292">
        <f t="shared" si="29"/>
        <v>0</v>
      </c>
      <c r="J57" s="292">
        <f t="shared" si="29"/>
        <v>0</v>
      </c>
      <c r="K57" s="292">
        <f t="shared" si="29"/>
        <v>0</v>
      </c>
      <c r="L57" s="292">
        <f t="shared" si="29"/>
        <v>0</v>
      </c>
      <c r="M57" s="268"/>
    </row>
    <row r="58" spans="1:14" ht="17" thickBot="1" x14ac:dyDescent="0.25">
      <c r="A58" s="233" t="s">
        <v>182</v>
      </c>
      <c r="B58" s="236">
        <f>B57/B22</f>
        <v>-1.2769030809388243E-2</v>
      </c>
      <c r="C58" s="320">
        <v>0</v>
      </c>
      <c r="D58" s="320">
        <v>0</v>
      </c>
      <c r="E58" s="320">
        <v>0</v>
      </c>
      <c r="F58" s="320">
        <v>0</v>
      </c>
      <c r="G58" s="320">
        <v>0</v>
      </c>
      <c r="H58" s="320">
        <v>0</v>
      </c>
      <c r="I58" s="320">
        <v>0</v>
      </c>
      <c r="J58" s="320">
        <v>0</v>
      </c>
      <c r="K58" s="320">
        <v>0</v>
      </c>
      <c r="L58" s="320">
        <v>0</v>
      </c>
      <c r="M58" s="269">
        <v>3.1752450675384132E-2</v>
      </c>
    </row>
    <row r="59" spans="1:14" x14ac:dyDescent="0.2">
      <c r="A59" s="161" t="s">
        <v>83</v>
      </c>
      <c r="B59" s="274">
        <f>'Value Drivers'!F25*'Monte Carlo'!B22</f>
        <v>340645</v>
      </c>
      <c r="C59" s="284">
        <f>C60*C22</f>
        <v>172156.53192115563</v>
      </c>
      <c r="D59" s="284">
        <f t="shared" ref="D59:L59" si="30">D60*D22</f>
        <v>175724.509688541</v>
      </c>
      <c r="E59" s="284">
        <f t="shared" si="30"/>
        <v>179366.43449241982</v>
      </c>
      <c r="F59" s="284">
        <f t="shared" si="30"/>
        <v>183083.83889957433</v>
      </c>
      <c r="G59" s="284">
        <f t="shared" si="30"/>
        <v>186878.28723953286</v>
      </c>
      <c r="H59" s="284">
        <f t="shared" si="30"/>
        <v>190751.37626285892</v>
      </c>
      <c r="I59" s="284">
        <f t="shared" si="30"/>
        <v>194704.73581308353</v>
      </c>
      <c r="J59" s="284">
        <f t="shared" si="30"/>
        <v>198740.02951256328</v>
      </c>
      <c r="K59" s="284">
        <f t="shared" si="30"/>
        <v>202858.95546255336</v>
      </c>
      <c r="L59" s="284">
        <f t="shared" si="30"/>
        <v>207063.24695778918</v>
      </c>
      <c r="M59" s="268"/>
      <c r="N59" s="316" t="s">
        <v>223</v>
      </c>
    </row>
    <row r="60" spans="1:14" ht="17" thickBot="1" x14ac:dyDescent="0.25">
      <c r="A60" s="233" t="s">
        <v>182</v>
      </c>
      <c r="B60" s="236">
        <f>B59/B22</f>
        <v>4.1643113583885977E-2</v>
      </c>
      <c r="C60" s="320">
        <v>2.0618441983293184E-2</v>
      </c>
      <c r="D60" s="320">
        <v>2.0618441983293184E-2</v>
      </c>
      <c r="E60" s="320">
        <v>2.0618441983293184E-2</v>
      </c>
      <c r="F60" s="320">
        <v>2.0618441983293184E-2</v>
      </c>
      <c r="G60" s="320">
        <v>2.0618441983293184E-2</v>
      </c>
      <c r="H60" s="320">
        <v>2.0618441983293184E-2</v>
      </c>
      <c r="I60" s="320">
        <v>2.0618441983293184E-2</v>
      </c>
      <c r="J60" s="320">
        <v>2.0618441983293184E-2</v>
      </c>
      <c r="K60" s="320">
        <v>2.0618441983293184E-2</v>
      </c>
      <c r="L60" s="320">
        <v>2.0618441983293184E-2</v>
      </c>
      <c r="M60" s="269">
        <v>1.4610736553137368E-2</v>
      </c>
      <c r="N60" s="316" t="s">
        <v>224</v>
      </c>
    </row>
    <row r="61" spans="1:14" x14ac:dyDescent="0.2">
      <c r="A61" s="161" t="s">
        <v>82</v>
      </c>
      <c r="B61" s="277">
        <f>'Value Drivers'!F100</f>
        <v>158975</v>
      </c>
      <c r="C61" s="284">
        <f>C62*C22</f>
        <v>169294.40248668392</v>
      </c>
      <c r="D61" s="284">
        <f t="shared" ref="D61:L61" si="31">D62*D22</f>
        <v>172803.06206221439</v>
      </c>
      <c r="E61" s="284">
        <f t="shared" si="31"/>
        <v>176384.43929312</v>
      </c>
      <c r="F61" s="284">
        <f t="shared" si="31"/>
        <v>180040.041267019</v>
      </c>
      <c r="G61" s="284">
        <f t="shared" si="31"/>
        <v>183771.40630621524</v>
      </c>
      <c r="H61" s="284">
        <f t="shared" si="31"/>
        <v>187580.10461504277</v>
      </c>
      <c r="I61" s="284">
        <f t="shared" si="31"/>
        <v>191467.73894062746</v>
      </c>
      <c r="J61" s="284">
        <f t="shared" si="31"/>
        <v>195435.94524734243</v>
      </c>
      <c r="K61" s="284">
        <f t="shared" si="31"/>
        <v>199486.39340524224</v>
      </c>
      <c r="L61" s="284">
        <f t="shared" si="31"/>
        <v>203620.78789276461</v>
      </c>
      <c r="M61" s="268"/>
    </row>
    <row r="62" spans="1:14" ht="17" thickBot="1" x14ac:dyDescent="0.25">
      <c r="A62" s="232" t="s">
        <v>182</v>
      </c>
      <c r="B62" s="237">
        <f>B61/B22</f>
        <v>1.9434349489933136E-2</v>
      </c>
      <c r="C62" s="291">
        <f>B18</f>
        <v>2.02756571407154E-2</v>
      </c>
      <c r="D62" s="216">
        <f>C62</f>
        <v>2.02756571407154E-2</v>
      </c>
      <c r="E62" s="216">
        <f t="shared" ref="E62:L62" si="32">D62</f>
        <v>2.02756571407154E-2</v>
      </c>
      <c r="F62" s="216">
        <f t="shared" si="32"/>
        <v>2.02756571407154E-2</v>
      </c>
      <c r="G62" s="216">
        <f t="shared" si="32"/>
        <v>2.02756571407154E-2</v>
      </c>
      <c r="H62" s="216">
        <f t="shared" si="32"/>
        <v>2.02756571407154E-2</v>
      </c>
      <c r="I62" s="216">
        <f t="shared" si="32"/>
        <v>2.02756571407154E-2</v>
      </c>
      <c r="J62" s="216">
        <f t="shared" si="32"/>
        <v>2.02756571407154E-2</v>
      </c>
      <c r="K62" s="216">
        <f t="shared" si="32"/>
        <v>2.02756571407154E-2</v>
      </c>
      <c r="L62" s="217">
        <f t="shared" si="32"/>
        <v>2.02756571407154E-2</v>
      </c>
      <c r="M62" s="269">
        <f>D18</f>
        <v>4.2173173368900297E-3</v>
      </c>
    </row>
    <row r="63" spans="1:14" ht="17" thickBot="1" x14ac:dyDescent="0.25">
      <c r="B63" s="234"/>
      <c r="M63" s="268"/>
    </row>
    <row r="64" spans="1:14" x14ac:dyDescent="0.2">
      <c r="A64" s="238" t="s">
        <v>187</v>
      </c>
      <c r="B64" s="281">
        <f>B55-B57-B59</f>
        <v>568743.99999999977</v>
      </c>
      <c r="C64" s="240">
        <f>C55-C59-C57</f>
        <v>667290.85654323443</v>
      </c>
      <c r="D64" s="240">
        <f>D55-D59-D57</f>
        <v>681120.58994897106</v>
      </c>
      <c r="E64" s="240">
        <f t="shared" ref="E64:L64" si="33">E55-E59-E57</f>
        <v>695236.94728218752</v>
      </c>
      <c r="F64" s="240">
        <f t="shared" si="33"/>
        <v>709645.86887979379</v>
      </c>
      <c r="G64" s="240">
        <f t="shared" si="33"/>
        <v>692290.76565900026</v>
      </c>
      <c r="H64" s="240">
        <f t="shared" si="33"/>
        <v>673911.46979282144</v>
      </c>
      <c r="I64" s="240">
        <f t="shared" si="33"/>
        <v>654472.98269794742</v>
      </c>
      <c r="J64" s="240">
        <f t="shared" si="33"/>
        <v>633939.29501138767</v>
      </c>
      <c r="K64" s="240">
        <f t="shared" si="33"/>
        <v>612273.35972634237</v>
      </c>
      <c r="L64" s="240">
        <f t="shared" si="33"/>
        <v>640832.86716662615</v>
      </c>
      <c r="M64" s="270" t="s">
        <v>188</v>
      </c>
    </row>
    <row r="65" spans="1:13" ht="17" thickBot="1" x14ac:dyDescent="0.25">
      <c r="A65" s="242" t="s">
        <v>189</v>
      </c>
      <c r="B65" s="263"/>
      <c r="C65" s="244">
        <f t="shared" ref="C65:K65" si="34">C64/(1+$G$6)^C20</f>
        <v>606628.0514029403</v>
      </c>
      <c r="D65" s="244">
        <f t="shared" si="34"/>
        <v>562909.57847022393</v>
      </c>
      <c r="E65" s="244">
        <f t="shared" si="34"/>
        <v>522341.80862673727</v>
      </c>
      <c r="F65" s="244">
        <f t="shared" si="34"/>
        <v>484697.67698913574</v>
      </c>
      <c r="G65" s="244">
        <f t="shared" si="34"/>
        <v>429858.09815462184</v>
      </c>
      <c r="H65" s="244">
        <f t="shared" si="34"/>
        <v>380405.45586227125</v>
      </c>
      <c r="I65" s="244">
        <f t="shared" si="34"/>
        <v>335848.1242341164</v>
      </c>
      <c r="J65" s="244">
        <f t="shared" si="34"/>
        <v>295737.35972776765</v>
      </c>
      <c r="K65" s="244">
        <f t="shared" si="34"/>
        <v>259663.67365286135</v>
      </c>
      <c r="L65" s="244">
        <f>((L64*(1+G6)/(G6-G7))-985509)/((1+G6)^L20)</f>
        <v>2817404.7094384972</v>
      </c>
      <c r="M65" s="271">
        <f>L65/B72</f>
        <v>0.420791129625261</v>
      </c>
    </row>
    <row r="66" spans="1:13" x14ac:dyDescent="0.2">
      <c r="A66" s="245"/>
      <c r="B66" s="264"/>
      <c r="C66" s="246"/>
      <c r="D66" s="246"/>
      <c r="E66" s="246"/>
      <c r="F66" s="246"/>
      <c r="G66" s="246"/>
      <c r="H66" s="246"/>
      <c r="I66" s="246"/>
      <c r="J66" s="246"/>
      <c r="K66" s="246"/>
      <c r="L66" s="246"/>
      <c r="M66" s="272"/>
    </row>
    <row r="67" spans="1:13" ht="17" thickBot="1" x14ac:dyDescent="0.25">
      <c r="B67" s="234"/>
      <c r="M67" s="268"/>
    </row>
    <row r="68" spans="1:13" x14ac:dyDescent="0.2">
      <c r="A68" s="247" t="s">
        <v>190</v>
      </c>
      <c r="B68" s="265">
        <f>'Value Drivers'!F104</f>
        <v>1415654</v>
      </c>
      <c r="C68" s="248">
        <f>B68+C59-C61</f>
        <v>1418516.1294344719</v>
      </c>
      <c r="D68" s="248">
        <f>C68+D59-D61</f>
        <v>1421437.5770607986</v>
      </c>
      <c r="E68" s="248">
        <f>D68+E59-E61</f>
        <v>1424419.5722600985</v>
      </c>
      <c r="F68" s="248">
        <f t="shared" ref="F68:K68" si="35">E68+F59-F61</f>
        <v>1427463.3698926538</v>
      </c>
      <c r="G68" s="248">
        <f t="shared" si="35"/>
        <v>1430570.2508259714</v>
      </c>
      <c r="H68" s="248">
        <f t="shared" si="35"/>
        <v>1433741.5224737877</v>
      </c>
      <c r="I68" s="248">
        <f t="shared" si="35"/>
        <v>1436978.5193462437</v>
      </c>
      <c r="J68" s="248">
        <f t="shared" si="35"/>
        <v>1440282.6036114646</v>
      </c>
      <c r="K68" s="248">
        <f t="shared" si="35"/>
        <v>1443655.1656687758</v>
      </c>
      <c r="L68" s="248">
        <f>K68+L59-L61</f>
        <v>1447097.6247338003</v>
      </c>
      <c r="M68" s="268"/>
    </row>
    <row r="69" spans="1:13" x14ac:dyDescent="0.2">
      <c r="A69" s="249" t="s">
        <v>121</v>
      </c>
      <c r="B69" s="266">
        <f>B22/AVERAGE('Value Drivers'!E104,'Value Drivers'!F104)</f>
        <v>6.1745068571631299</v>
      </c>
      <c r="C69" s="250">
        <f>C22/AVERAGE(C68,B68)</f>
        <v>5.8921221187560002</v>
      </c>
      <c r="D69" s="250">
        <f t="shared" ref="D69:K69" si="36">D22/AVERAGE(D68,C68)</f>
        <v>6.0019894824417186</v>
      </c>
      <c r="E69" s="250">
        <f t="shared" si="36"/>
        <v>6.1136733277894546</v>
      </c>
      <c r="F69" s="250">
        <f t="shared" si="36"/>
        <v>6.2271949944923497</v>
      </c>
      <c r="G69" s="250">
        <f t="shared" si="36"/>
        <v>6.3425757442648516</v>
      </c>
      <c r="H69" s="250">
        <f t="shared" si="36"/>
        <v>6.4598367458049486</v>
      </c>
      <c r="I69" s="250">
        <f t="shared" si="36"/>
        <v>6.5789990592744152</v>
      </c>
      <c r="J69" s="250">
        <f t="shared" si="36"/>
        <v>6.7000836202954668</v>
      </c>
      <c r="K69" s="250">
        <f t="shared" si="36"/>
        <v>6.8231112234629716</v>
      </c>
      <c r="L69" s="250">
        <f>L22/AVERAGE(L68,K68)</f>
        <v>6.9481025053721437</v>
      </c>
      <c r="M69" s="268"/>
    </row>
    <row r="70" spans="1:13" ht="17" thickBot="1" x14ac:dyDescent="0.25">
      <c r="A70" s="251" t="s">
        <v>191</v>
      </c>
      <c r="B70" s="267">
        <f>B68/B61</f>
        <v>8.9048844157886453</v>
      </c>
      <c r="C70" s="252">
        <f>C68/C61</f>
        <v>8.3789901414256587</v>
      </c>
      <c r="D70" s="252">
        <f>D68/D61</f>
        <v>8.2257661415110661</v>
      </c>
      <c r="E70" s="252">
        <f t="shared" ref="E70:L70" si="37">E68/E61</f>
        <v>8.0756532603931301</v>
      </c>
      <c r="F70" s="252">
        <f t="shared" si="37"/>
        <v>7.9285883287238867</v>
      </c>
      <c r="G70" s="252">
        <f t="shared" si="37"/>
        <v>7.784509459770014</v>
      </c>
      <c r="H70" s="252">
        <f t="shared" si="37"/>
        <v>7.6433560233701376</v>
      </c>
      <c r="I70" s="252">
        <f t="shared" si="37"/>
        <v>7.5050686204208983</v>
      </c>
      <c r="J70" s="252">
        <f t="shared" si="37"/>
        <v>7.3695890578811003</v>
      </c>
      <c r="K70" s="252">
        <f t="shared" si="37"/>
        <v>7.2368603242833425</v>
      </c>
      <c r="L70" s="252">
        <f t="shared" si="37"/>
        <v>7.1068265657429022</v>
      </c>
      <c r="M70" s="273"/>
    </row>
    <row r="71" spans="1:13" ht="17" thickBot="1" x14ac:dyDescent="0.25"/>
    <row r="72" spans="1:13" x14ac:dyDescent="0.2">
      <c r="A72" s="253" t="s">
        <v>192</v>
      </c>
      <c r="B72" s="254">
        <f>SUM(C65:L65)</f>
        <v>6695494.536559172</v>
      </c>
    </row>
    <row r="73" spans="1:13" x14ac:dyDescent="0.2">
      <c r="A73" s="255" t="s">
        <v>77</v>
      </c>
      <c r="B73" s="256">
        <v>439638</v>
      </c>
    </row>
    <row r="74" spans="1:13" x14ac:dyDescent="0.2">
      <c r="A74" s="257" t="s">
        <v>193</v>
      </c>
      <c r="B74" s="258">
        <f>B72+B73</f>
        <v>7135132.536559172</v>
      </c>
    </row>
    <row r="75" spans="1:13" x14ac:dyDescent="0.2">
      <c r="A75" s="255" t="s">
        <v>194</v>
      </c>
      <c r="B75" s="259">
        <v>255478</v>
      </c>
    </row>
    <row r="76" spans="1:13" ht="17" thickBot="1" x14ac:dyDescent="0.25">
      <c r="A76" s="255"/>
      <c r="B76" s="259"/>
      <c r="L76" s="17"/>
    </row>
    <row r="77" spans="1:13" ht="17" thickBot="1" x14ac:dyDescent="0.25">
      <c r="A77" s="260" t="s">
        <v>195</v>
      </c>
      <c r="B77" s="325">
        <f>B74/B75</f>
        <v>27.928559549390446</v>
      </c>
    </row>
  </sheetData>
  <mergeCells count="1">
    <mergeCell ref="M20:M21"/>
  </mergeCells>
  <pageMargins left="0.75" right="0.75" top="1" bottom="1" header="0.5" footer="0.5"/>
  <pageSetup orientation="portrait" horizontalDpi="4294967292" verticalDpi="429496729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abSelected="1" topLeftCell="B43" workbookViewId="0">
      <selection activeCell="E78" sqref="E78"/>
    </sheetView>
  </sheetViews>
  <sheetFormatPr baseColWidth="10" defaultColWidth="11" defaultRowHeight="16" outlineLevelRow="1" x14ac:dyDescent="0.2"/>
  <cols>
    <col min="1" max="1" width="52.33203125" style="316" customWidth="1"/>
    <col min="2" max="2" width="20.5" style="316" bestFit="1" customWidth="1"/>
    <col min="3" max="3" width="13.33203125" style="316" bestFit="1" customWidth="1"/>
    <col min="4" max="4" width="15.6640625" style="316" customWidth="1"/>
    <col min="5" max="5" width="13.33203125" style="316" bestFit="1" customWidth="1"/>
    <col min="6" max="6" width="25.5" style="316" customWidth="1"/>
    <col min="7" max="9" width="14.1640625" style="316" bestFit="1" customWidth="1"/>
    <col min="10" max="10" width="21" style="316" customWidth="1"/>
    <col min="11" max="11" width="15.6640625" style="316" customWidth="1"/>
    <col min="12" max="12" width="14.33203125" style="316" customWidth="1"/>
    <col min="13" max="13" width="11" style="316"/>
    <col min="14" max="14" width="72.5" style="316" customWidth="1"/>
    <col min="15" max="16384" width="11" style="316"/>
  </cols>
  <sheetData>
    <row r="1" spans="1:12" ht="17" thickBot="1" x14ac:dyDescent="0.25">
      <c r="A1" s="1" t="s">
        <v>20</v>
      </c>
    </row>
    <row r="2" spans="1:12" x14ac:dyDescent="0.2">
      <c r="A2" s="2" t="s">
        <v>19</v>
      </c>
      <c r="I2" s="206" t="s">
        <v>4</v>
      </c>
      <c r="J2" s="358">
        <f>Cover!B14</f>
        <v>24.43</v>
      </c>
    </row>
    <row r="3" spans="1:12" x14ac:dyDescent="0.2">
      <c r="A3" s="2" t="s">
        <v>157</v>
      </c>
      <c r="I3" s="207" t="s">
        <v>167</v>
      </c>
      <c r="J3" s="208">
        <f>B77</f>
        <v>38.416860076059876</v>
      </c>
    </row>
    <row r="4" spans="1:12" ht="17" thickBot="1" x14ac:dyDescent="0.25">
      <c r="A4" s="3" t="s">
        <v>1</v>
      </c>
      <c r="I4" s="209" t="s">
        <v>168</v>
      </c>
      <c r="J4" s="210">
        <f>J3/J2-1</f>
        <v>0.57252804240932775</v>
      </c>
    </row>
    <row r="5" spans="1:12" ht="17" thickBot="1" x14ac:dyDescent="0.25"/>
    <row r="6" spans="1:12" ht="17" thickBot="1" x14ac:dyDescent="0.25">
      <c r="A6" s="192" t="s">
        <v>158</v>
      </c>
      <c r="B6" s="197" t="s">
        <v>159</v>
      </c>
      <c r="C6" s="198" t="s">
        <v>126</v>
      </c>
      <c r="D6" s="199" t="s">
        <v>127</v>
      </c>
      <c r="F6" s="202" t="s">
        <v>165</v>
      </c>
      <c r="G6" s="203">
        <v>0.1</v>
      </c>
    </row>
    <row r="7" spans="1:12" ht="17" thickBot="1" x14ac:dyDescent="0.25">
      <c r="A7" s="193" t="s">
        <v>160</v>
      </c>
      <c r="B7" s="285">
        <v>0.82499999999999996</v>
      </c>
      <c r="C7" s="285">
        <f>'Value Drivers'!G13</f>
        <v>0.88949471947234859</v>
      </c>
      <c r="D7" s="286">
        <f>'Value Drivers'!H13</f>
        <v>7.1861813514044526E-2</v>
      </c>
      <c r="F7" s="204" t="s">
        <v>166</v>
      </c>
      <c r="G7" s="205">
        <v>1.4999999999999999E-2</v>
      </c>
    </row>
    <row r="8" spans="1:12" ht="17" thickBot="1" x14ac:dyDescent="0.25">
      <c r="A8" s="194" t="s">
        <v>113</v>
      </c>
      <c r="B8" s="285">
        <f>C8</f>
        <v>2.3485439193613542E-2</v>
      </c>
      <c r="C8" s="285">
        <f>'Value Drivers'!G14</f>
        <v>2.3485439193613542E-2</v>
      </c>
      <c r="D8" s="286">
        <f>'Value Drivers'!H14</f>
        <v>2.503860479321828E-3</v>
      </c>
    </row>
    <row r="9" spans="1:12" x14ac:dyDescent="0.2">
      <c r="A9" s="194" t="s">
        <v>128</v>
      </c>
      <c r="B9" s="285">
        <f>C9</f>
        <v>1.2472078885228926E-3</v>
      </c>
      <c r="C9" s="285">
        <f>'Value Drivers'!G15</f>
        <v>1.2472078885228926E-3</v>
      </c>
      <c r="D9" s="286">
        <f>'Value Drivers'!H15</f>
        <v>1.3276940308104351E-3</v>
      </c>
      <c r="F9" s="311"/>
      <c r="G9" s="211" t="s">
        <v>169</v>
      </c>
      <c r="H9" s="211" t="s">
        <v>170</v>
      </c>
      <c r="I9" s="212" t="s">
        <v>171</v>
      </c>
    </row>
    <row r="10" spans="1:12" x14ac:dyDescent="0.2">
      <c r="A10" s="194" t="s">
        <v>93</v>
      </c>
      <c r="B10" s="285">
        <f>C10</f>
        <v>1.6071190486877877E-3</v>
      </c>
      <c r="C10" s="285">
        <f>'Value Drivers'!G16</f>
        <v>1.6071190486877877E-3</v>
      </c>
      <c r="D10" s="286">
        <f>'Value Drivers'!H16</f>
        <v>1.6725527359794296E-3</v>
      </c>
      <c r="F10" s="213" t="s">
        <v>121</v>
      </c>
      <c r="G10" s="312">
        <f>AVERAGE(C69:L69)</f>
        <v>8.1658780307345715</v>
      </c>
      <c r="H10" s="312">
        <f>MIN(C69:L69)</f>
        <v>6.0324846612830418</v>
      </c>
      <c r="I10" s="313">
        <f>MAX(C69:L69)</f>
        <v>11.136211445798114</v>
      </c>
    </row>
    <row r="11" spans="1:12" ht="17" thickBot="1" x14ac:dyDescent="0.25">
      <c r="A11" s="194" t="s">
        <v>94</v>
      </c>
      <c r="B11" s="285">
        <f>C11</f>
        <v>-6.7509268727269532E-4</v>
      </c>
      <c r="C11" s="285">
        <f>'Value Drivers'!G17</f>
        <v>-6.7509268727269532E-4</v>
      </c>
      <c r="D11" s="286">
        <f>'Value Drivers'!H17</f>
        <v>4.0366203799024495E-4</v>
      </c>
      <c r="F11" s="214" t="s">
        <v>122</v>
      </c>
      <c r="G11" s="314">
        <f>AVERAGE(C70:L70)</f>
        <v>6.2883737453661963</v>
      </c>
      <c r="H11" s="314">
        <f>MIN(C70:L70)</f>
        <v>4.4372686586807033</v>
      </c>
      <c r="I11" s="315">
        <f>MAX(C70:L70)</f>
        <v>8.1842263043677779</v>
      </c>
    </row>
    <row r="12" spans="1:12" ht="17" thickBot="1" x14ac:dyDescent="0.25">
      <c r="A12" s="195" t="s">
        <v>161</v>
      </c>
      <c r="B12" s="200"/>
      <c r="C12" s="200"/>
      <c r="D12" s="201"/>
    </row>
    <row r="13" spans="1:12" ht="17" thickBot="1" x14ac:dyDescent="0.25">
      <c r="A13" s="194" t="s">
        <v>162</v>
      </c>
      <c r="B13" s="285">
        <f>C13-0.005</f>
        <v>5.1177666146471961E-3</v>
      </c>
      <c r="C13" s="285">
        <f>'Value Drivers'!G19</f>
        <v>1.0117766614647196E-2</v>
      </c>
      <c r="D13" s="286">
        <f>'Value Drivers'!H19</f>
        <v>4.0008199132234969E-3</v>
      </c>
      <c r="F13" s="223" t="s">
        <v>172</v>
      </c>
      <c r="G13" s="224" t="s">
        <v>159</v>
      </c>
      <c r="H13" s="224" t="s">
        <v>153</v>
      </c>
      <c r="I13" s="225" t="s">
        <v>127</v>
      </c>
      <c r="J13" s="293" t="s">
        <v>196</v>
      </c>
      <c r="K13" s="294" t="s">
        <v>153</v>
      </c>
      <c r="L13" s="295" t="s">
        <v>127</v>
      </c>
    </row>
    <row r="14" spans="1:12" ht="17" thickBot="1" x14ac:dyDescent="0.25">
      <c r="A14" s="194" t="s">
        <v>163</v>
      </c>
      <c r="B14" s="285">
        <v>0.29249999999999998</v>
      </c>
      <c r="C14" s="285">
        <f>'Value Drivers'!G20</f>
        <v>0.29262344588631672</v>
      </c>
      <c r="D14" s="286">
        <f>'Value Drivers'!H20</f>
        <v>1.6782750154676574E-4</v>
      </c>
      <c r="F14" s="194" t="s">
        <v>173</v>
      </c>
      <c r="G14" s="218">
        <f>H14</f>
        <v>-5.9221348821841935E-2</v>
      </c>
      <c r="H14" s="218">
        <f>'Revenue Growth'!I11</f>
        <v>-5.9221348821841935E-2</v>
      </c>
      <c r="I14" s="219">
        <f>'Revenue Growth'!H11</f>
        <v>7.5101181435134307E-2</v>
      </c>
      <c r="J14" s="296"/>
      <c r="K14" s="297">
        <f>'Revenue Growth'!N50</f>
        <v>7.3663721536379567E-2</v>
      </c>
      <c r="L14" s="298">
        <f>'Revenue Growth'!M50</f>
        <v>1.5110550264649079E-2</v>
      </c>
    </row>
    <row r="15" spans="1:12" ht="17" thickBot="1" x14ac:dyDescent="0.25">
      <c r="A15" s="195" t="s">
        <v>164</v>
      </c>
      <c r="B15" s="200"/>
      <c r="C15" s="200"/>
      <c r="D15" s="201"/>
      <c r="F15" s="194" t="s">
        <v>174</v>
      </c>
      <c r="G15" s="218">
        <f t="shared" ref="G15:G18" si="0">H15</f>
        <v>0.10441635776776415</v>
      </c>
      <c r="H15" s="218">
        <f>'Revenue Growth'!I13</f>
        <v>0.10441635776776415</v>
      </c>
      <c r="I15" s="219">
        <f>'Revenue Growth'!H13</f>
        <v>7.1426719588781634E-2</v>
      </c>
    </row>
    <row r="16" spans="1:12" x14ac:dyDescent="0.2">
      <c r="A16" s="194" t="s">
        <v>79</v>
      </c>
      <c r="B16" s="285">
        <f>C16</f>
        <v>-7.250485884362088E-3</v>
      </c>
      <c r="C16" s="285">
        <f>'Value Drivers'!G23</f>
        <v>-7.250485884362088E-3</v>
      </c>
      <c r="D16" s="286">
        <f>'Value Drivers'!H23</f>
        <v>3.1752450675384132E-2</v>
      </c>
      <c r="F16" s="194" t="s">
        <v>175</v>
      </c>
      <c r="G16" s="218">
        <f t="shared" si="0"/>
        <v>-0.18364612193675911</v>
      </c>
      <c r="H16" s="218">
        <f>'Revenue Growth'!I15</f>
        <v>-0.18364612193675911</v>
      </c>
      <c r="I16" s="219">
        <f>'Revenue Growth'!H15</f>
        <v>0.18219114464302832</v>
      </c>
      <c r="J16" s="300" t="s">
        <v>197</v>
      </c>
      <c r="K16" s="239">
        <v>1</v>
      </c>
      <c r="L16" s="241"/>
    </row>
    <row r="17" spans="1:14" ht="17" thickBot="1" x14ac:dyDescent="0.25">
      <c r="A17" s="191" t="s">
        <v>131</v>
      </c>
      <c r="B17" s="285">
        <f>C17</f>
        <v>2.0618441983293184E-2</v>
      </c>
      <c r="C17" s="285">
        <f>'Value Drivers'!G25</f>
        <v>2.0618441983293184E-2</v>
      </c>
      <c r="D17" s="286">
        <f>'Value Drivers'!H25</f>
        <v>1.4610736553137368E-2</v>
      </c>
      <c r="F17" s="194" t="s">
        <v>176</v>
      </c>
      <c r="G17" s="218">
        <f t="shared" si="0"/>
        <v>8.9836803549472766E-2</v>
      </c>
      <c r="H17" s="218">
        <f>'Revenue Growth'!I18</f>
        <v>8.9836803549472766E-2</v>
      </c>
      <c r="I17" s="219">
        <f>'Revenue Growth'!H18</f>
        <v>5.099512137921678E-2</v>
      </c>
      <c r="J17" s="301" t="s">
        <v>198</v>
      </c>
      <c r="K17" s="243"/>
      <c r="L17" s="302"/>
    </row>
    <row r="18" spans="1:14" ht="17" thickBot="1" x14ac:dyDescent="0.25">
      <c r="A18" s="196" t="s">
        <v>82</v>
      </c>
      <c r="B18" s="287">
        <f>C18</f>
        <v>2.02756571407154E-2</v>
      </c>
      <c r="C18" s="287">
        <f>'Value Drivers'!G26</f>
        <v>2.02756571407154E-2</v>
      </c>
      <c r="D18" s="288">
        <f>'Value Drivers'!H26</f>
        <v>4.2173173368900297E-3</v>
      </c>
      <c r="F18" s="196" t="s">
        <v>177</v>
      </c>
      <c r="G18" s="220">
        <f t="shared" si="0"/>
        <v>-0.11301499072084298</v>
      </c>
      <c r="H18" s="220">
        <f>'Revenue Growth'!G26</f>
        <v>-0.11301499072084298</v>
      </c>
      <c r="I18" s="221">
        <f>'Revenue Growth'!H26</f>
        <v>0.10906476178711666</v>
      </c>
    </row>
    <row r="19" spans="1:14" ht="17" thickBot="1" x14ac:dyDescent="0.25"/>
    <row r="20" spans="1:14" x14ac:dyDescent="0.2">
      <c r="A20" s="226" t="s">
        <v>178</v>
      </c>
      <c r="B20" s="227">
        <v>0</v>
      </c>
      <c r="C20" s="222">
        <f>B20+1</f>
        <v>1</v>
      </c>
      <c r="D20" s="222">
        <f t="shared" ref="D20:J21" si="1">C20+1</f>
        <v>2</v>
      </c>
      <c r="E20" s="222">
        <f t="shared" si="1"/>
        <v>3</v>
      </c>
      <c r="F20" s="222">
        <f t="shared" si="1"/>
        <v>4</v>
      </c>
      <c r="G20" s="222">
        <f t="shared" si="1"/>
        <v>5</v>
      </c>
      <c r="H20" s="222">
        <f t="shared" si="1"/>
        <v>6</v>
      </c>
      <c r="I20" s="222">
        <f t="shared" si="1"/>
        <v>7</v>
      </c>
      <c r="J20" s="222">
        <f t="shared" si="1"/>
        <v>8</v>
      </c>
      <c r="K20" s="222">
        <f>J20+1</f>
        <v>9</v>
      </c>
      <c r="L20" s="222">
        <f t="shared" ref="L20:L21" si="2">K20+1</f>
        <v>10</v>
      </c>
      <c r="M20" s="440" t="s">
        <v>127</v>
      </c>
      <c r="N20" s="308" t="s">
        <v>204</v>
      </c>
    </row>
    <row r="21" spans="1:14" ht="17" thickBot="1" x14ac:dyDescent="0.25">
      <c r="A21" s="228" t="s">
        <v>179</v>
      </c>
      <c r="B21" s="229">
        <v>2015</v>
      </c>
      <c r="C21" s="230">
        <f>B21+1</f>
        <v>2016</v>
      </c>
      <c r="D21" s="230">
        <f t="shared" si="1"/>
        <v>2017</v>
      </c>
      <c r="E21" s="230">
        <f t="shared" si="1"/>
        <v>2018</v>
      </c>
      <c r="F21" s="230">
        <f t="shared" si="1"/>
        <v>2019</v>
      </c>
      <c r="G21" s="230">
        <f t="shared" si="1"/>
        <v>2020</v>
      </c>
      <c r="H21" s="230">
        <f t="shared" si="1"/>
        <v>2021</v>
      </c>
      <c r="I21" s="230">
        <f t="shared" si="1"/>
        <v>2022</v>
      </c>
      <c r="J21" s="230">
        <f t="shared" si="1"/>
        <v>2023</v>
      </c>
      <c r="K21" s="230">
        <f>J21+1</f>
        <v>2024</v>
      </c>
      <c r="L21" s="230">
        <f t="shared" si="2"/>
        <v>2025</v>
      </c>
      <c r="M21" s="441"/>
    </row>
    <row r="22" spans="1:14" x14ac:dyDescent="0.2">
      <c r="A22" s="231" t="s">
        <v>180</v>
      </c>
      <c r="B22" s="283">
        <f>B24+B26+B28+B30+B32</f>
        <v>8180104</v>
      </c>
      <c r="C22" s="284">
        <f>CHOOSE($K$16,C24+C26+C28+C30+C32,(1+C23)*B22)</f>
        <v>8548749.7824601233</v>
      </c>
      <c r="D22" s="284">
        <f t="shared" ref="D22:L22" si="3">CHOOSE($K$16,D24+D26+D28+D30+D32,(1+D23)*C22)</f>
        <v>9000328.1766095087</v>
      </c>
      <c r="E22" s="284">
        <f t="shared" si="3"/>
        <v>9537737.3682269994</v>
      </c>
      <c r="F22" s="284">
        <f t="shared" si="3"/>
        <v>10164999.641663967</v>
      </c>
      <c r="G22" s="284">
        <f t="shared" si="3"/>
        <v>10887241.569161924</v>
      </c>
      <c r="H22" s="284">
        <f t="shared" si="3"/>
        <v>11710695.564003354</v>
      </c>
      <c r="I22" s="284">
        <f t="shared" si="3"/>
        <v>12642720.847920258</v>
      </c>
      <c r="J22" s="284">
        <f t="shared" si="3"/>
        <v>13691842.429943709</v>
      </c>
      <c r="K22" s="284">
        <f>CHOOSE($K$16,K24+K26+K28+K30+K32,(1+K23)*J22)</f>
        <v>14867807.161384637</v>
      </c>
      <c r="L22" s="284">
        <f t="shared" si="3"/>
        <v>16181656.336456468</v>
      </c>
      <c r="M22" s="268"/>
    </row>
    <row r="23" spans="1:14" x14ac:dyDescent="0.2">
      <c r="A23" s="233" t="s">
        <v>22</v>
      </c>
      <c r="B23" s="234"/>
      <c r="C23" s="320">
        <v>4.2625932897599972E-2</v>
      </c>
      <c r="D23" s="320">
        <v>5.3032619981718598E-2</v>
      </c>
      <c r="E23" s="320">
        <v>5.9929480794416179E-2</v>
      </c>
      <c r="F23" s="320">
        <v>6.5986892953272758E-2</v>
      </c>
      <c r="G23" s="320">
        <v>7.1265974966791212E-2</v>
      </c>
      <c r="H23" s="320">
        <v>4.2625932897599972E-2</v>
      </c>
      <c r="I23" s="320">
        <v>5.3032619981718598E-2</v>
      </c>
      <c r="J23" s="320">
        <v>5.9929480794416179E-2</v>
      </c>
      <c r="K23" s="320">
        <v>6.5986892953272758E-2</v>
      </c>
      <c r="L23" s="320">
        <v>7.1265974966791212E-2</v>
      </c>
      <c r="M23" s="269">
        <f>L14</f>
        <v>1.5110550264649079E-2</v>
      </c>
    </row>
    <row r="24" spans="1:14" outlineLevel="1" x14ac:dyDescent="0.2">
      <c r="A24" s="161" t="s">
        <v>173</v>
      </c>
      <c r="B24" s="235">
        <f>'Revenue Growth'!F10</f>
        <v>1672693</v>
      </c>
      <c r="C24" s="282">
        <f>B24*(1+C25)</f>
        <v>1573633.8643751468</v>
      </c>
      <c r="D24" s="282">
        <f t="shared" ref="D24:K24" si="4">C24*(1+D25)</f>
        <v>1480441.1443751231</v>
      </c>
      <c r="E24" s="282">
        <f t="shared" si="4"/>
        <v>1392767.4229538771</v>
      </c>
      <c r="F24" s="282">
        <f t="shared" si="4"/>
        <v>1310285.8575714277</v>
      </c>
      <c r="G24" s="282">
        <f t="shared" si="4"/>
        <v>1232688.961743864</v>
      </c>
      <c r="H24" s="282">
        <f t="shared" si="4"/>
        <v>1159687.4587515965</v>
      </c>
      <c r="I24" s="282">
        <f t="shared" si="4"/>
        <v>1091009.2032325529</v>
      </c>
      <c r="J24" s="282">
        <f t="shared" si="4"/>
        <v>1026398.166640078</v>
      </c>
      <c r="K24" s="282">
        <f t="shared" si="4"/>
        <v>965613.48278338683</v>
      </c>
      <c r="L24" s="282">
        <f>K24*(1+L25)</f>
        <v>908428.54989239818</v>
      </c>
      <c r="M24" s="268"/>
    </row>
    <row r="25" spans="1:14" outlineLevel="1" x14ac:dyDescent="0.2">
      <c r="A25" s="83" t="s">
        <v>154</v>
      </c>
      <c r="B25" s="236">
        <f>'Revenue Growth'!F11</f>
        <v>-6.4169579201841298E-2</v>
      </c>
      <c r="C25" s="215">
        <f>G14</f>
        <v>-5.9221348821841935E-2</v>
      </c>
      <c r="D25" s="215">
        <f>C25</f>
        <v>-5.9221348821841935E-2</v>
      </c>
      <c r="E25" s="215">
        <f t="shared" ref="E25:L25" si="5">D25</f>
        <v>-5.9221348821841935E-2</v>
      </c>
      <c r="F25" s="215">
        <f t="shared" si="5"/>
        <v>-5.9221348821841935E-2</v>
      </c>
      <c r="G25" s="215">
        <f t="shared" si="5"/>
        <v>-5.9221348821841935E-2</v>
      </c>
      <c r="H25" s="215">
        <f t="shared" si="5"/>
        <v>-5.9221348821841935E-2</v>
      </c>
      <c r="I25" s="215">
        <f t="shared" si="5"/>
        <v>-5.9221348821841935E-2</v>
      </c>
      <c r="J25" s="215">
        <f t="shared" si="5"/>
        <v>-5.9221348821841935E-2</v>
      </c>
      <c r="K25" s="215">
        <f t="shared" si="5"/>
        <v>-5.9221348821841935E-2</v>
      </c>
      <c r="L25" s="215">
        <f t="shared" si="5"/>
        <v>-5.9221348821841935E-2</v>
      </c>
      <c r="M25" s="269">
        <f>I14</f>
        <v>7.5101181435134307E-2</v>
      </c>
    </row>
    <row r="26" spans="1:14" outlineLevel="1" x14ac:dyDescent="0.2">
      <c r="A26" s="161" t="s">
        <v>174</v>
      </c>
      <c r="B26" s="235">
        <f>'Revenue Growth'!F12</f>
        <v>4701943</v>
      </c>
      <c r="C26" s="282">
        <f>B26*(1+C27)</f>
        <v>5192902.7624916341</v>
      </c>
      <c r="D26" s="282">
        <f t="shared" ref="D26" si="6">C26*(1+D27)</f>
        <v>5735126.7551931711</v>
      </c>
      <c r="E26" s="282">
        <f>D26*(1+E27)</f>
        <v>6333967.8023068979</v>
      </c>
      <c r="F26" s="282">
        <f t="shared" ref="F26:K26" si="7">E26*(1+F27)</f>
        <v>6995337.6504420741</v>
      </c>
      <c r="G26" s="282">
        <f t="shared" si="7"/>
        <v>7725765.3292569444</v>
      </c>
      <c r="H26" s="282">
        <f t="shared" si="7"/>
        <v>8532461.605906425</v>
      </c>
      <c r="I26" s="282">
        <f t="shared" si="7"/>
        <v>9423390.1695884615</v>
      </c>
      <c r="J26" s="282">
        <f t="shared" si="7"/>
        <v>10407346.248921443</v>
      </c>
      <c r="K26" s="282">
        <f t="shared" si="7"/>
        <v>11494043.438261822</v>
      </c>
      <c r="L26" s="282">
        <f>K26*(1+L27)</f>
        <v>12694209.59010959</v>
      </c>
      <c r="M26" s="268"/>
    </row>
    <row r="27" spans="1:14" outlineLevel="1" x14ac:dyDescent="0.2">
      <c r="A27" s="83" t="s">
        <v>154</v>
      </c>
      <c r="B27" s="236">
        <f>'Revenue Growth'!F13</f>
        <v>-4.3579996823972511E-4</v>
      </c>
      <c r="C27" s="215">
        <f>G15</f>
        <v>0.10441635776776415</v>
      </c>
      <c r="D27" s="215">
        <f>C27</f>
        <v>0.10441635776776415</v>
      </c>
      <c r="E27" s="215">
        <f t="shared" ref="E27:L27" si="8">D27</f>
        <v>0.10441635776776415</v>
      </c>
      <c r="F27" s="215">
        <f t="shared" si="8"/>
        <v>0.10441635776776415</v>
      </c>
      <c r="G27" s="215">
        <f t="shared" si="8"/>
        <v>0.10441635776776415</v>
      </c>
      <c r="H27" s="215">
        <f t="shared" si="8"/>
        <v>0.10441635776776415</v>
      </c>
      <c r="I27" s="215">
        <f t="shared" si="8"/>
        <v>0.10441635776776415</v>
      </c>
      <c r="J27" s="215">
        <f t="shared" si="8"/>
        <v>0.10441635776776415</v>
      </c>
      <c r="K27" s="215">
        <f t="shared" si="8"/>
        <v>0.10441635776776415</v>
      </c>
      <c r="L27" s="215">
        <f t="shared" si="8"/>
        <v>0.10441635776776415</v>
      </c>
      <c r="M27" s="269">
        <f>I15</f>
        <v>7.1426719588781634E-2</v>
      </c>
    </row>
    <row r="28" spans="1:14" outlineLevel="1" x14ac:dyDescent="0.2">
      <c r="A28" s="161" t="s">
        <v>175</v>
      </c>
      <c r="B28" s="235">
        <f>'Revenue Growth'!F14</f>
        <v>358877</v>
      </c>
      <c r="C28" s="282">
        <f>B28*(1+C29)</f>
        <v>292970.63069770171</v>
      </c>
      <c r="D28" s="282">
        <f t="shared" ref="D28" si="9">C28*(1+D29)</f>
        <v>239167.71052870236</v>
      </c>
      <c r="E28" s="282">
        <f>D28*(1+E29)</f>
        <v>195245.48799761277</v>
      </c>
      <c r="F28" s="282">
        <f t="shared" ref="F28:K28" si="10">E28*(1+F29)</f>
        <v>159389.41130120115</v>
      </c>
      <c r="G28" s="282">
        <f t="shared" si="10"/>
        <v>130118.16403795252</v>
      </c>
      <c r="H28" s="282">
        <f t="shared" si="10"/>
        <v>106222.46781885147</v>
      </c>
      <c r="I28" s="282">
        <f t="shared" si="10"/>
        <v>86715.123541367197</v>
      </c>
      <c r="J28" s="282">
        <f t="shared" si="10"/>
        <v>70790.227389728141</v>
      </c>
      <c r="K28" s="282">
        <f t="shared" si="10"/>
        <v>57789.87665858322</v>
      </c>
      <c r="L28" s="282">
        <f>K28*(1+L29)</f>
        <v>47176.989923030778</v>
      </c>
      <c r="M28" s="268"/>
    </row>
    <row r="29" spans="1:14" outlineLevel="1" x14ac:dyDescent="0.2">
      <c r="A29" s="83" t="s">
        <v>154</v>
      </c>
      <c r="B29" s="236">
        <f>'Revenue Growth'!F15</f>
        <v>-0.42124267435597229</v>
      </c>
      <c r="C29" s="215">
        <f>G16</f>
        <v>-0.18364612193675911</v>
      </c>
      <c r="D29" s="215">
        <f>C29</f>
        <v>-0.18364612193675911</v>
      </c>
      <c r="E29" s="215">
        <f t="shared" ref="E29:L29" si="11">D29</f>
        <v>-0.18364612193675911</v>
      </c>
      <c r="F29" s="215">
        <f t="shared" si="11"/>
        <v>-0.18364612193675911</v>
      </c>
      <c r="G29" s="215">
        <f t="shared" si="11"/>
        <v>-0.18364612193675911</v>
      </c>
      <c r="H29" s="215">
        <f t="shared" si="11"/>
        <v>-0.18364612193675911</v>
      </c>
      <c r="I29" s="215">
        <f t="shared" si="11"/>
        <v>-0.18364612193675911</v>
      </c>
      <c r="J29" s="215">
        <f t="shared" si="11"/>
        <v>-0.18364612193675911</v>
      </c>
      <c r="K29" s="215">
        <f t="shared" si="11"/>
        <v>-0.18364612193675911</v>
      </c>
      <c r="L29" s="215">
        <f t="shared" si="11"/>
        <v>-0.18364612193675911</v>
      </c>
      <c r="M29" s="269">
        <f>I16</f>
        <v>0.18219114464302832</v>
      </c>
    </row>
    <row r="30" spans="1:14" outlineLevel="1" x14ac:dyDescent="0.2">
      <c r="A30" s="161" t="s">
        <v>176</v>
      </c>
      <c r="B30" s="235">
        <f>'Revenue Growth'!F17</f>
        <v>1016200</v>
      </c>
      <c r="C30" s="282">
        <f>B30*(1+C31)</f>
        <v>1107492.1597669742</v>
      </c>
      <c r="D30" s="282">
        <f t="shared" ref="D30" si="12">C30*(1+D31)</f>
        <v>1206985.7153565411</v>
      </c>
      <c r="E30" s="282">
        <f>D30*(1+E31)</f>
        <v>1315417.4539540466</v>
      </c>
      <c r="F30" s="282">
        <f t="shared" ref="F30:K30" si="13">E30*(1+F31)</f>
        <v>1433590.353350464</v>
      </c>
      <c r="G30" s="282">
        <f t="shared" si="13"/>
        <v>1562379.528294829</v>
      </c>
      <c r="H30" s="282">
        <f t="shared" si="13"/>
        <v>1702738.7110479695</v>
      </c>
      <c r="I30" s="282">
        <f t="shared" si="13"/>
        <v>1855707.3141284685</v>
      </c>
      <c r="J30" s="282">
        <f t="shared" si="13"/>
        <v>2022418.1275531475</v>
      </c>
      <c r="K30" s="282">
        <f t="shared" si="13"/>
        <v>2204105.707573032</v>
      </c>
      <c r="L30" s="282">
        <f>K30*(1+L31)</f>
        <v>2402115.5190265421</v>
      </c>
      <c r="M30" s="268"/>
    </row>
    <row r="31" spans="1:14" outlineLevel="1" x14ac:dyDescent="0.2">
      <c r="A31" s="83" t="s">
        <v>154</v>
      </c>
      <c r="B31" s="236">
        <f>'Revenue Growth'!F18</f>
        <v>0.12865964725221013</v>
      </c>
      <c r="C31" s="215">
        <f>G17</f>
        <v>8.9836803549472766E-2</v>
      </c>
      <c r="D31" s="215">
        <f>C31</f>
        <v>8.9836803549472766E-2</v>
      </c>
      <c r="E31" s="215">
        <f t="shared" ref="E31:L31" si="14">D31</f>
        <v>8.9836803549472766E-2</v>
      </c>
      <c r="F31" s="215">
        <f t="shared" si="14"/>
        <v>8.9836803549472766E-2</v>
      </c>
      <c r="G31" s="215">
        <f t="shared" si="14"/>
        <v>8.9836803549472766E-2</v>
      </c>
      <c r="H31" s="215">
        <f t="shared" si="14"/>
        <v>8.9836803549472766E-2</v>
      </c>
      <c r="I31" s="215">
        <f t="shared" si="14"/>
        <v>8.9836803549472766E-2</v>
      </c>
      <c r="J31" s="215">
        <f t="shared" si="14"/>
        <v>8.9836803549472766E-2</v>
      </c>
      <c r="K31" s="215">
        <f t="shared" si="14"/>
        <v>8.9836803549472766E-2</v>
      </c>
      <c r="L31" s="215">
        <f t="shared" si="14"/>
        <v>8.9836803549472766E-2</v>
      </c>
      <c r="M31" s="269">
        <f>I17</f>
        <v>5.099512137921678E-2</v>
      </c>
    </row>
    <row r="32" spans="1:14" outlineLevel="1" x14ac:dyDescent="0.2">
      <c r="A32" s="161" t="s">
        <v>177</v>
      </c>
      <c r="B32" s="235">
        <f>'Revenue Growth'!F25</f>
        <v>430391</v>
      </c>
      <c r="C32" s="282">
        <f>B32*(1+C33)</f>
        <v>381750.3651286657</v>
      </c>
      <c r="D32" s="282">
        <f t="shared" ref="D32" si="15">C32*(1+D33)</f>
        <v>338606.85115597112</v>
      </c>
      <c r="E32" s="282">
        <f>D32*(1+E33)</f>
        <v>300339.20101456519</v>
      </c>
      <c r="F32" s="282">
        <f t="shared" ref="F32:K32" si="16">E32*(1+F33)</f>
        <v>266396.36899879872</v>
      </c>
      <c r="G32" s="282">
        <f t="shared" si="16"/>
        <v>236289.58582833322</v>
      </c>
      <c r="H32" s="282">
        <f t="shared" si="16"/>
        <v>209585.32047851232</v>
      </c>
      <c r="I32" s="282">
        <f t="shared" si="16"/>
        <v>185899.03742940834</v>
      </c>
      <c r="J32" s="282">
        <f t="shared" si="16"/>
        <v>164889.65943931011</v>
      </c>
      <c r="K32" s="282">
        <f t="shared" si="16"/>
        <v>146254.65610781353</v>
      </c>
      <c r="L32" s="282">
        <f>K32*(1+L33)</f>
        <v>129725.6875049089</v>
      </c>
      <c r="M32" s="268"/>
    </row>
    <row r="33" spans="1:14" ht="17" outlineLevel="1" thickBot="1" x14ac:dyDescent="0.25">
      <c r="A33" s="84" t="s">
        <v>154</v>
      </c>
      <c r="B33" s="237">
        <f>'Revenue Growth'!F26</f>
        <v>-0.24696390985073691</v>
      </c>
      <c r="C33" s="216">
        <f>G18</f>
        <v>-0.11301499072084298</v>
      </c>
      <c r="D33" s="216">
        <f>C33</f>
        <v>-0.11301499072084298</v>
      </c>
      <c r="E33" s="216">
        <f t="shared" ref="E33:L33" si="17">D33</f>
        <v>-0.11301499072084298</v>
      </c>
      <c r="F33" s="216">
        <f t="shared" si="17"/>
        <v>-0.11301499072084298</v>
      </c>
      <c r="G33" s="216">
        <f t="shared" si="17"/>
        <v>-0.11301499072084298</v>
      </c>
      <c r="H33" s="216">
        <f t="shared" si="17"/>
        <v>-0.11301499072084298</v>
      </c>
      <c r="I33" s="216">
        <f t="shared" si="17"/>
        <v>-0.11301499072084298</v>
      </c>
      <c r="J33" s="216">
        <f t="shared" si="17"/>
        <v>-0.11301499072084298</v>
      </c>
      <c r="K33" s="216">
        <f t="shared" si="17"/>
        <v>-0.11301499072084298</v>
      </c>
      <c r="L33" s="216">
        <f t="shared" si="17"/>
        <v>-0.11301499072084298</v>
      </c>
      <c r="M33" s="269">
        <f>I18</f>
        <v>0.10906476178711666</v>
      </c>
    </row>
    <row r="34" spans="1:14" x14ac:dyDescent="0.2">
      <c r="A34" s="231" t="s">
        <v>181</v>
      </c>
      <c r="B34" s="262"/>
      <c r="C34" s="131"/>
      <c r="D34" s="131"/>
      <c r="E34" s="131"/>
      <c r="F34" s="131"/>
      <c r="G34" s="131"/>
      <c r="H34" s="131"/>
      <c r="I34" s="131"/>
      <c r="J34" s="131"/>
      <c r="K34" s="131"/>
      <c r="L34" s="131"/>
      <c r="M34" s="268"/>
    </row>
    <row r="35" spans="1:14" x14ac:dyDescent="0.2">
      <c r="A35" s="161" t="s">
        <v>112</v>
      </c>
      <c r="B35" s="274">
        <f>('Value Drivers'!F13)*'Monte Carlo (2)'!B22</f>
        <v>6766752</v>
      </c>
      <c r="C35" s="289">
        <f>C22*C36</f>
        <v>7052718.5705296015</v>
      </c>
      <c r="D35" s="289">
        <f>D22*D36</f>
        <v>7425270.7457028441</v>
      </c>
      <c r="E35" s="289">
        <f>E22*E36</f>
        <v>7868633.3287872737</v>
      </c>
      <c r="F35" s="289">
        <f t="shared" ref="F35:L35" si="18">F22*F36</f>
        <v>8386124.704372772</v>
      </c>
      <c r="G35" s="289">
        <f t="shared" si="18"/>
        <v>9036410.5024043955</v>
      </c>
      <c r="H35" s="289">
        <f t="shared" si="18"/>
        <v>9778430.7959428001</v>
      </c>
      <c r="I35" s="289">
        <f t="shared" si="18"/>
        <v>10619885.512253016</v>
      </c>
      <c r="J35" s="289">
        <f t="shared" si="18"/>
        <v>11569606.853302434</v>
      </c>
      <c r="K35" s="289">
        <f t="shared" si="18"/>
        <v>12637636.087176941</v>
      </c>
      <c r="L35" s="289">
        <f t="shared" si="18"/>
        <v>13835316.16767028</v>
      </c>
      <c r="M35" s="268"/>
      <c r="N35" s="316" t="s">
        <v>220</v>
      </c>
    </row>
    <row r="36" spans="1:14" ht="32" x14ac:dyDescent="0.2">
      <c r="A36" s="233" t="s">
        <v>182</v>
      </c>
      <c r="B36" s="275">
        <v>0.82722077861112764</v>
      </c>
      <c r="C36" s="320">
        <v>0.82499999999999996</v>
      </c>
      <c r="D36" s="320">
        <v>0.82499999999999996</v>
      </c>
      <c r="E36" s="320">
        <v>0.82499999999999996</v>
      </c>
      <c r="F36" s="320">
        <v>0.82499999999999996</v>
      </c>
      <c r="G36" s="320">
        <v>0.83</v>
      </c>
      <c r="H36" s="320">
        <v>0.83499999999999996</v>
      </c>
      <c r="I36" s="320">
        <v>0.84</v>
      </c>
      <c r="J36" s="320">
        <v>0.84499999999999997</v>
      </c>
      <c r="K36" s="320">
        <v>0.85</v>
      </c>
      <c r="L36" s="320">
        <v>0.85499999999999998</v>
      </c>
      <c r="M36" s="269">
        <v>7.1861813514044526E-2</v>
      </c>
      <c r="N36" s="317" t="s">
        <v>219</v>
      </c>
    </row>
    <row r="37" spans="1:14" x14ac:dyDescent="0.2">
      <c r="A37" s="161" t="s">
        <v>113</v>
      </c>
      <c r="B37" s="274">
        <f>'Value Drivers'!F14*'Monte Carlo (2)'!B22</f>
        <v>203881</v>
      </c>
      <c r="C37" s="289">
        <f>C38*C22</f>
        <v>200771.14319738423</v>
      </c>
      <c r="D37" s="303">
        <f>D38*D$22</f>
        <v>211376.66011432925</v>
      </c>
      <c r="E37" s="303">
        <f t="shared" ref="E37:L37" si="19">E38*E$22</f>
        <v>223997.95100615086</v>
      </c>
      <c r="F37" s="303">
        <f>F38*F$22</f>
        <v>238729.48098740252</v>
      </c>
      <c r="G37" s="303">
        <f t="shared" si="19"/>
        <v>255691.64985873405</v>
      </c>
      <c r="H37" s="303">
        <f t="shared" si="19"/>
        <v>275030.8285833206</v>
      </c>
      <c r="I37" s="303">
        <f t="shared" si="19"/>
        <v>296919.85171566147</v>
      </c>
      <c r="J37" s="303">
        <f t="shared" si="19"/>
        <v>321558.93283698085</v>
      </c>
      <c r="K37" s="303">
        <f t="shared" si="19"/>
        <v>349176.98103107087</v>
      </c>
      <c r="L37" s="303">
        <f t="shared" si="19"/>
        <v>380033.30594179966</v>
      </c>
      <c r="M37" s="268"/>
      <c r="N37" s="316" t="s">
        <v>221</v>
      </c>
    </row>
    <row r="38" spans="1:14" x14ac:dyDescent="0.2">
      <c r="A38" s="233" t="s">
        <v>182</v>
      </c>
      <c r="B38" s="236">
        <f>B37/B22</f>
        <v>2.4924010746073644E-2</v>
      </c>
      <c r="C38" s="320">
        <v>2.3485439193613542E-2</v>
      </c>
      <c r="D38" s="320">
        <v>2.3485439193613542E-2</v>
      </c>
      <c r="E38" s="320">
        <v>2.3485439193613542E-2</v>
      </c>
      <c r="F38" s="320">
        <v>2.3485439193613542E-2</v>
      </c>
      <c r="G38" s="320">
        <v>2.3485439193613542E-2</v>
      </c>
      <c r="H38" s="320">
        <v>2.3485439193613542E-2</v>
      </c>
      <c r="I38" s="320">
        <v>2.3485439193613542E-2</v>
      </c>
      <c r="J38" s="320">
        <v>2.3485439193613542E-2</v>
      </c>
      <c r="K38" s="320">
        <v>2.3485439193613542E-2</v>
      </c>
      <c r="L38" s="320">
        <v>2.3485439193613542E-2</v>
      </c>
      <c r="M38" s="269">
        <v>2.503860479321828E-3</v>
      </c>
      <c r="N38" s="316" t="s">
        <v>222</v>
      </c>
    </row>
    <row r="39" spans="1:14" x14ac:dyDescent="0.2">
      <c r="A39" s="161" t="s">
        <v>128</v>
      </c>
      <c r="B39" s="276">
        <f>'Value Drivers'!F15*B22</f>
        <v>5605</v>
      </c>
      <c r="C39" s="289">
        <f>C40*C22</f>
        <v>10662.068165692628</v>
      </c>
      <c r="D39" s="303">
        <f>D40*D$22</f>
        <v>11225.280301162242</v>
      </c>
      <c r="E39" s="303">
        <f t="shared" ref="E39" si="20">E40*E$22</f>
        <v>11895.541284312287</v>
      </c>
      <c r="F39" s="303">
        <f>F40*F$22</f>
        <v>12677.867739915675</v>
      </c>
      <c r="G39" s="303">
        <f t="shared" ref="G39:L39" si="21">G40*G$22</f>
        <v>13578.653569313106</v>
      </c>
      <c r="H39" s="303">
        <f t="shared" si="21"/>
        <v>14605.671887515027</v>
      </c>
      <c r="I39" s="303">
        <f t="shared" si="21"/>
        <v>15768.101173918978</v>
      </c>
      <c r="J39" s="303">
        <f t="shared" si="21"/>
        <v>17076.573887038245</v>
      </c>
      <c r="K39" s="303">
        <f t="shared" si="21"/>
        <v>18543.246376716073</v>
      </c>
      <c r="L39" s="303">
        <f t="shared" si="21"/>
        <v>20181.889432194959</v>
      </c>
      <c r="M39" s="268"/>
    </row>
    <row r="40" spans="1:14" x14ac:dyDescent="0.2">
      <c r="A40" s="233" t="s">
        <v>182</v>
      </c>
      <c r="B40" s="236">
        <f>B39/B22</f>
        <v>6.8519911238292322E-4</v>
      </c>
      <c r="C40" s="320">
        <v>1.2472078885228926E-3</v>
      </c>
      <c r="D40" s="320">
        <v>1.2472078885228926E-3</v>
      </c>
      <c r="E40" s="320">
        <v>1.2472078885228926E-3</v>
      </c>
      <c r="F40" s="320">
        <v>1.2472078885228926E-3</v>
      </c>
      <c r="G40" s="320">
        <v>1.2472078885228926E-3</v>
      </c>
      <c r="H40" s="320">
        <v>1.2472078885228926E-3</v>
      </c>
      <c r="I40" s="320">
        <v>1.2472078885228926E-3</v>
      </c>
      <c r="J40" s="320">
        <v>1.2472078885228926E-3</v>
      </c>
      <c r="K40" s="320">
        <v>1.2472078885228926E-3</v>
      </c>
      <c r="L40" s="320">
        <v>1.2472078885228926E-3</v>
      </c>
      <c r="M40" s="269">
        <v>1.3276940308104351E-3</v>
      </c>
    </row>
    <row r="41" spans="1:14" x14ac:dyDescent="0.2">
      <c r="A41" s="161" t="s">
        <v>93</v>
      </c>
      <c r="B41" s="274">
        <f>'Value Drivers'!F16*'Monte Carlo (2)'!B22</f>
        <v>25940</v>
      </c>
      <c r="C41" s="289">
        <f>C42*C22</f>
        <v>13738.858617857246</v>
      </c>
      <c r="D41" s="303">
        <f>D42*D$22</f>
        <v>14464.598857070565</v>
      </c>
      <c r="E41" s="303">
        <f>E42*E$22</f>
        <v>15328.279405858939</v>
      </c>
      <c r="F41" s="303">
        <f>F42*F$22</f>
        <v>16336.364554022697</v>
      </c>
      <c r="G41" s="303">
        <f t="shared" ref="G41:L41" si="22">G42*G$22</f>
        <v>17497.093313465648</v>
      </c>
      <c r="H41" s="303">
        <f t="shared" si="22"/>
        <v>18820.481914293367</v>
      </c>
      <c r="I41" s="303">
        <f t="shared" si="22"/>
        <v>20318.357501934865</v>
      </c>
      <c r="J41" s="303">
        <f t="shared" si="22"/>
        <v>22004.420780794222</v>
      </c>
      <c r="K41" s="303">
        <f t="shared" si="22"/>
        <v>23894.336101277953</v>
      </c>
      <c r="L41" s="303">
        <f t="shared" si="22"/>
        <v>26005.84813763863</v>
      </c>
      <c r="M41" s="268"/>
    </row>
    <row r="42" spans="1:14" x14ac:dyDescent="0.2">
      <c r="A42" s="233" t="s">
        <v>182</v>
      </c>
      <c r="B42" s="236">
        <f>B41/B22</f>
        <v>3.1711088269782391E-3</v>
      </c>
      <c r="C42" s="320">
        <v>1.6071190486877877E-3</v>
      </c>
      <c r="D42" s="320">
        <v>1.6071190486877877E-3</v>
      </c>
      <c r="E42" s="320">
        <v>1.6071190486877877E-3</v>
      </c>
      <c r="F42" s="320">
        <v>1.6071190486877877E-3</v>
      </c>
      <c r="G42" s="320">
        <v>1.6071190486877877E-3</v>
      </c>
      <c r="H42" s="320">
        <v>1.6071190486877877E-3</v>
      </c>
      <c r="I42" s="320">
        <v>1.6071190486877877E-3</v>
      </c>
      <c r="J42" s="320">
        <v>1.6071190486877877E-3</v>
      </c>
      <c r="K42" s="320">
        <v>1.6071190486877877E-3</v>
      </c>
      <c r="L42" s="320">
        <v>1.6071190486877877E-3</v>
      </c>
      <c r="M42" s="269">
        <v>1.6725527359794296E-3</v>
      </c>
    </row>
    <row r="43" spans="1:14" x14ac:dyDescent="0.2">
      <c r="A43" s="161" t="s">
        <v>94</v>
      </c>
      <c r="B43" s="277">
        <f>'Value Drivers'!F17*B22</f>
        <v>-7682</v>
      </c>
      <c r="C43" s="304">
        <f>C44*C22</f>
        <v>-5771.1984634628716</v>
      </c>
      <c r="D43" s="304">
        <f>D44*D$22</f>
        <v>-6076.0557350834715</v>
      </c>
      <c r="E43" s="304">
        <f>E44*E$22</f>
        <v>-6438.8567504175699</v>
      </c>
      <c r="F43" s="304">
        <f>F44*F$22</f>
        <v>-6862.3169242169124</v>
      </c>
      <c r="G43" s="304">
        <f t="shared" ref="G43:L43" si="23">G44*G$22</f>
        <v>-7349.8971679125189</v>
      </c>
      <c r="H43" s="304">
        <f t="shared" si="23"/>
        <v>-7905.8049381354567</v>
      </c>
      <c r="I43" s="304">
        <f t="shared" si="23"/>
        <v>-8535.0083916610165</v>
      </c>
      <c r="J43" s="304">
        <f t="shared" si="23"/>
        <v>-9243.2626997450097</v>
      </c>
      <c r="K43" s="304">
        <f t="shared" si="23"/>
        <v>-10037.147890431379</v>
      </c>
      <c r="L43" s="304">
        <f t="shared" si="23"/>
        <v>-10924.117860701635</v>
      </c>
      <c r="M43" s="268"/>
    </row>
    <row r="44" spans="1:14" ht="17" thickBot="1" x14ac:dyDescent="0.25">
      <c r="A44" s="232" t="s">
        <v>182</v>
      </c>
      <c r="B44" s="237">
        <f>B43/B22</f>
        <v>-9.3910786464328569E-4</v>
      </c>
      <c r="C44" s="321">
        <v>-6.7509268727269499E-4</v>
      </c>
      <c r="D44" s="322">
        <v>-6.7509268727269532E-4</v>
      </c>
      <c r="E44" s="322">
        <v>-6.7509268727269532E-4</v>
      </c>
      <c r="F44" s="322">
        <v>-6.7509268727269532E-4</v>
      </c>
      <c r="G44" s="322">
        <v>-6.7509268727269532E-4</v>
      </c>
      <c r="H44" s="322">
        <v>-6.7509268727269532E-4</v>
      </c>
      <c r="I44" s="322">
        <v>-6.7509268727269532E-4</v>
      </c>
      <c r="J44" s="322">
        <v>-6.7509268727269532E-4</v>
      </c>
      <c r="K44" s="322">
        <v>-6.7509268727269532E-4</v>
      </c>
      <c r="L44" s="323">
        <v>-6.7509268727269532E-4</v>
      </c>
      <c r="M44" s="269">
        <v>4.0366203799024495E-4</v>
      </c>
    </row>
    <row r="45" spans="1:14" ht="17" thickBot="1" x14ac:dyDescent="0.25">
      <c r="B45" s="234"/>
      <c r="M45" s="268"/>
    </row>
    <row r="46" spans="1:14" x14ac:dyDescent="0.2">
      <c r="A46" s="231" t="s">
        <v>183</v>
      </c>
      <c r="B46" s="279">
        <f>B47*B22</f>
        <v>1185607.9999999998</v>
      </c>
      <c r="C46" s="290">
        <f>C22-(C35+C37+C39+C41+C43)</f>
        <v>1276630.3404130507</v>
      </c>
      <c r="D46" s="290">
        <f>D22-(D35+D37+D39+D41+D43)</f>
        <v>1344066.9473691862</v>
      </c>
      <c r="E46" s="290">
        <f>E22-(E35+E37+E39+E41+E43)</f>
        <v>1424321.1244938206</v>
      </c>
      <c r="F46" s="290">
        <f>F22-(F35+F37+F39+F41+F43)</f>
        <v>1517993.5409340691</v>
      </c>
      <c r="G46" s="290">
        <f t="shared" ref="G46:J46" si="24">G22-(G35+G37+G39+G41+G43)</f>
        <v>1571413.5671839286</v>
      </c>
      <c r="H46" s="290">
        <f t="shared" si="24"/>
        <v>1631713.5906135608</v>
      </c>
      <c r="I46" s="290">
        <f t="shared" si="24"/>
        <v>1698364.0336673874</v>
      </c>
      <c r="J46" s="290">
        <f t="shared" si="24"/>
        <v>1770838.9118362051</v>
      </c>
      <c r="K46" s="290">
        <f>K22-(K35+K37+K39+K41+K43)</f>
        <v>1848593.6585890613</v>
      </c>
      <c r="L46" s="290">
        <f>L22-(L35+L37+L39+L41+L43)</f>
        <v>1931043.2431352548</v>
      </c>
      <c r="M46" s="268"/>
    </row>
    <row r="47" spans="1:14" ht="17" thickBot="1" x14ac:dyDescent="0.25">
      <c r="A47" s="232" t="s">
        <v>182</v>
      </c>
      <c r="B47" s="278">
        <f>1-(B36+B38+B40+B42+B44)</f>
        <v>0.14493801056808076</v>
      </c>
      <c r="C47" s="216">
        <f>C46/C22</f>
        <v>0.14933532655644852</v>
      </c>
      <c r="D47" s="216">
        <f t="shared" ref="D47:L47" si="25">D46/D22</f>
        <v>0.14933532655644857</v>
      </c>
      <c r="E47" s="216">
        <f>E46/E22</f>
        <v>0.14933532655644849</v>
      </c>
      <c r="F47" s="216">
        <f t="shared" si="25"/>
        <v>0.14933532655644838</v>
      </c>
      <c r="G47" s="216">
        <f t="shared" si="25"/>
        <v>0.14433532655644865</v>
      </c>
      <c r="H47" s="216">
        <f t="shared" si="25"/>
        <v>0.13933532655644856</v>
      </c>
      <c r="I47" s="216">
        <f t="shared" si="25"/>
        <v>0.1343353265564485</v>
      </c>
      <c r="J47" s="216">
        <f t="shared" si="25"/>
        <v>0.12933532655644836</v>
      </c>
      <c r="K47" s="216">
        <f t="shared" si="25"/>
        <v>0.12433532655644843</v>
      </c>
      <c r="L47" s="216">
        <f t="shared" si="25"/>
        <v>0.11933532655644838</v>
      </c>
      <c r="M47" s="268"/>
    </row>
    <row r="48" spans="1:14" ht="17" thickBot="1" x14ac:dyDescent="0.25">
      <c r="B48" s="234"/>
      <c r="M48" s="268"/>
    </row>
    <row r="49" spans="1:14" x14ac:dyDescent="0.2">
      <c r="A49" s="231" t="s">
        <v>161</v>
      </c>
      <c r="B49" s="262"/>
      <c r="C49" s="131"/>
      <c r="D49" s="131"/>
      <c r="E49" s="131"/>
      <c r="F49" s="131"/>
      <c r="G49" s="131"/>
      <c r="H49" s="131"/>
      <c r="I49" s="131"/>
      <c r="J49" s="131"/>
      <c r="K49" s="131"/>
      <c r="L49" s="131"/>
      <c r="M49" s="268"/>
    </row>
    <row r="50" spans="1:14" x14ac:dyDescent="0.2">
      <c r="A50" s="161" t="s">
        <v>162</v>
      </c>
      <c r="B50" s="274">
        <f>'Value Drivers'!F19*'Monte Carlo (2)'!B22</f>
        <v>33875</v>
      </c>
      <c r="C50" s="289">
        <f>C51*C22</f>
        <v>43750.506233646898</v>
      </c>
      <c r="D50" s="289">
        <f>D51*D22</f>
        <v>46061.579063120618</v>
      </c>
      <c r="E50" s="289">
        <f t="shared" ref="E50:L50" si="26">E51*E22</f>
        <v>48811.913882385146</v>
      </c>
      <c r="F50" s="289">
        <f t="shared" si="26"/>
        <v>52022.095804008561</v>
      </c>
      <c r="G50" s="289">
        <f t="shared" si="26"/>
        <v>55718.361428256045</v>
      </c>
      <c r="H50" s="289">
        <f t="shared" si="26"/>
        <v>59932.60679175338</v>
      </c>
      <c r="I50" s="289">
        <f t="shared" si="26"/>
        <v>64702.494673790388</v>
      </c>
      <c r="J50" s="289">
        <f t="shared" si="26"/>
        <v>70071.654080975859</v>
      </c>
      <c r="K50" s="289">
        <f t="shared" si="26"/>
        <v>76089.967123546783</v>
      </c>
      <c r="L50" s="289">
        <f t="shared" si="26"/>
        <v>0</v>
      </c>
      <c r="M50" s="268"/>
    </row>
    <row r="51" spans="1:14" x14ac:dyDescent="0.2">
      <c r="A51" s="233" t="s">
        <v>182</v>
      </c>
      <c r="B51" s="236">
        <f>B50/B22</f>
        <v>4.1411453937504955E-3</v>
      </c>
      <c r="C51" s="324">
        <v>5.1177666146471961E-3</v>
      </c>
      <c r="D51" s="320">
        <v>5.1177666146471961E-3</v>
      </c>
      <c r="E51" s="320">
        <v>5.1177666146471961E-3</v>
      </c>
      <c r="F51" s="320">
        <v>5.1177666146471961E-3</v>
      </c>
      <c r="G51" s="320">
        <v>5.1177666146471961E-3</v>
      </c>
      <c r="H51" s="320">
        <v>5.1177666146471961E-3</v>
      </c>
      <c r="I51" s="320">
        <v>5.1177666146471961E-3</v>
      </c>
      <c r="J51" s="320">
        <v>5.1177666146471961E-3</v>
      </c>
      <c r="K51" s="320">
        <v>5.1177666146471961E-3</v>
      </c>
      <c r="L51" s="215">
        <v>0</v>
      </c>
      <c r="M51" s="269">
        <v>4.0008199132234969E-3</v>
      </c>
      <c r="N51" s="316" t="s">
        <v>225</v>
      </c>
    </row>
    <row r="52" spans="1:14" x14ac:dyDescent="0.2">
      <c r="A52" s="161" t="s">
        <v>184</v>
      </c>
      <c r="B52" s="274">
        <f>'Value Drivers'!F20*'Monte Carlo (2)'!B46</f>
        <v>346796</v>
      </c>
      <c r="C52" s="289">
        <f>C53*C46</f>
        <v>373414.37457081734</v>
      </c>
      <c r="D52" s="289">
        <f t="shared" ref="D52:L52" si="27">D53*D46</f>
        <v>393139.58210548694</v>
      </c>
      <c r="E52" s="289">
        <f t="shared" si="27"/>
        <v>416613.92891444248</v>
      </c>
      <c r="F52" s="289">
        <f t="shared" si="27"/>
        <v>444013.11072321516</v>
      </c>
      <c r="G52" s="289">
        <f t="shared" si="27"/>
        <v>459638.46840129909</v>
      </c>
      <c r="H52" s="289">
        <f t="shared" si="27"/>
        <v>477276.22525446647</v>
      </c>
      <c r="I52" s="289">
        <f t="shared" si="27"/>
        <v>496771.47984771081</v>
      </c>
      <c r="J52" s="289">
        <f t="shared" si="27"/>
        <v>517970.38171208993</v>
      </c>
      <c r="K52" s="289">
        <f t="shared" si="27"/>
        <v>540713.64513730037</v>
      </c>
      <c r="L52" s="289">
        <f t="shared" si="27"/>
        <v>564830.14861706202</v>
      </c>
      <c r="M52" s="268"/>
    </row>
    <row r="53" spans="1:14" ht="17" thickBot="1" x14ac:dyDescent="0.25">
      <c r="A53" s="232" t="s">
        <v>185</v>
      </c>
      <c r="B53" s="237">
        <f>B52/B46</f>
        <v>0.29250477392190344</v>
      </c>
      <c r="C53" s="321">
        <v>0.29249999999999998</v>
      </c>
      <c r="D53" s="322">
        <v>0.29249999999999998</v>
      </c>
      <c r="E53" s="322">
        <v>0.29249999999999998</v>
      </c>
      <c r="F53" s="322">
        <v>0.29249999999999998</v>
      </c>
      <c r="G53" s="322">
        <v>0.29249999999999998</v>
      </c>
      <c r="H53" s="322">
        <v>0.29249999999999998</v>
      </c>
      <c r="I53" s="322">
        <v>0.29249999999999998</v>
      </c>
      <c r="J53" s="322">
        <v>0.29249999999999998</v>
      </c>
      <c r="K53" s="322">
        <v>0.29249999999999998</v>
      </c>
      <c r="L53" s="323">
        <v>0.29249999999999998</v>
      </c>
      <c r="M53" s="269">
        <v>2.0000000000000001E-4</v>
      </c>
      <c r="N53" s="299"/>
    </row>
    <row r="54" spans="1:14" ht="17" thickBot="1" x14ac:dyDescent="0.25">
      <c r="A54" s="161"/>
      <c r="B54" s="234"/>
      <c r="M54" s="268"/>
    </row>
    <row r="55" spans="1:14" ht="17" thickBot="1" x14ac:dyDescent="0.25">
      <c r="A55" s="80" t="s">
        <v>186</v>
      </c>
      <c r="B55" s="280">
        <f>B46-B50-B52</f>
        <v>804936.99999999977</v>
      </c>
      <c r="C55" s="307">
        <f>C46-C50-C52</f>
        <v>859465.45960858639</v>
      </c>
      <c r="D55" s="280">
        <f t="shared" ref="D55:L55" si="28">D46-D50-D52</f>
        <v>904865.78620057879</v>
      </c>
      <c r="E55" s="280">
        <f t="shared" si="28"/>
        <v>958895.28169699293</v>
      </c>
      <c r="F55" s="280">
        <f t="shared" si="28"/>
        <v>1021958.3344068453</v>
      </c>
      <c r="G55" s="280">
        <f t="shared" si="28"/>
        <v>1056056.7373543733</v>
      </c>
      <c r="H55" s="280">
        <f t="shared" si="28"/>
        <v>1094504.7585673409</v>
      </c>
      <c r="I55" s="280">
        <f t="shared" si="28"/>
        <v>1136890.0591458862</v>
      </c>
      <c r="J55" s="280">
        <f t="shared" si="28"/>
        <v>1182796.8760431393</v>
      </c>
      <c r="K55" s="280">
        <f t="shared" si="28"/>
        <v>1231790.046328214</v>
      </c>
      <c r="L55" s="280">
        <f t="shared" si="28"/>
        <v>1366213.0945181928</v>
      </c>
      <c r="M55" s="268"/>
    </row>
    <row r="56" spans="1:14" ht="17" thickBot="1" x14ac:dyDescent="0.25">
      <c r="A56" s="161"/>
      <c r="B56" s="234"/>
      <c r="M56" s="268"/>
    </row>
    <row r="57" spans="1:14" x14ac:dyDescent="0.2">
      <c r="A57" s="160" t="s">
        <v>79</v>
      </c>
      <c r="B57" s="279">
        <f>'Value Drivers'!F23*'Monte Carlo (2)'!B22</f>
        <v>-104452</v>
      </c>
      <c r="C57" s="292">
        <f>C58*C22</f>
        <v>0</v>
      </c>
      <c r="D57" s="292">
        <f t="shared" ref="D57:L57" si="29">D58*D22</f>
        <v>0</v>
      </c>
      <c r="E57" s="292">
        <f t="shared" si="29"/>
        <v>0</v>
      </c>
      <c r="F57" s="292">
        <f t="shared" si="29"/>
        <v>0</v>
      </c>
      <c r="G57" s="292">
        <f t="shared" si="29"/>
        <v>0</v>
      </c>
      <c r="H57" s="292">
        <f t="shared" si="29"/>
        <v>0</v>
      </c>
      <c r="I57" s="292">
        <f t="shared" si="29"/>
        <v>0</v>
      </c>
      <c r="J57" s="292">
        <f t="shared" si="29"/>
        <v>0</v>
      </c>
      <c r="K57" s="292">
        <f t="shared" si="29"/>
        <v>0</v>
      </c>
      <c r="L57" s="292">
        <f t="shared" si="29"/>
        <v>0</v>
      </c>
      <c r="M57" s="268"/>
    </row>
    <row r="58" spans="1:14" ht="17" thickBot="1" x14ac:dyDescent="0.25">
      <c r="A58" s="233" t="s">
        <v>182</v>
      </c>
      <c r="B58" s="236">
        <f>B57/B22</f>
        <v>-1.2769030809388243E-2</v>
      </c>
      <c r="C58" s="320">
        <v>0</v>
      </c>
      <c r="D58" s="320">
        <v>0</v>
      </c>
      <c r="E58" s="320">
        <v>0</v>
      </c>
      <c r="F58" s="320">
        <v>0</v>
      </c>
      <c r="G58" s="320">
        <v>0</v>
      </c>
      <c r="H58" s="320">
        <v>0</v>
      </c>
      <c r="I58" s="320">
        <v>0</v>
      </c>
      <c r="J58" s="320">
        <v>0</v>
      </c>
      <c r="K58" s="320">
        <v>0</v>
      </c>
      <c r="L58" s="320">
        <v>0</v>
      </c>
      <c r="M58" s="269">
        <v>3.1752450675384132E-2</v>
      </c>
    </row>
    <row r="59" spans="1:14" x14ac:dyDescent="0.2">
      <c r="A59" s="161" t="s">
        <v>83</v>
      </c>
      <c r="B59" s="274">
        <f>'Value Drivers'!F25*'Monte Carlo (2)'!B22</f>
        <v>340645</v>
      </c>
      <c r="C59" s="284">
        <f>C60*C22</f>
        <v>176261.90141934427</v>
      </c>
      <c r="D59" s="284">
        <f t="shared" ref="D59:L59" si="30">D60*D22</f>
        <v>185572.74434002209</v>
      </c>
      <c r="E59" s="284">
        <f t="shared" si="30"/>
        <v>196653.28457867581</v>
      </c>
      <c r="F59" s="284">
        <f t="shared" si="30"/>
        <v>209586.45537184449</v>
      </c>
      <c r="G59" s="284">
        <f t="shared" si="30"/>
        <v>224477.95865186298</v>
      </c>
      <c r="H59" s="284">
        <f t="shared" si="30"/>
        <v>241456.29707041199</v>
      </c>
      <c r="I59" s="284">
        <f t="shared" si="30"/>
        <v>260673.20631381506</v>
      </c>
      <c r="J59" s="284">
        <f t="shared" si="30"/>
        <v>282304.45878618635</v>
      </c>
      <c r="K59" s="284">
        <f t="shared" si="30"/>
        <v>306551.01937580004</v>
      </c>
      <c r="L59" s="284">
        <f t="shared" si="30"/>
        <v>333640.54236681625</v>
      </c>
      <c r="M59" s="268"/>
      <c r="N59" s="316" t="s">
        <v>223</v>
      </c>
    </row>
    <row r="60" spans="1:14" ht="17" thickBot="1" x14ac:dyDescent="0.25">
      <c r="A60" s="233" t="s">
        <v>182</v>
      </c>
      <c r="B60" s="236">
        <f>B59/B22</f>
        <v>4.1643113583885977E-2</v>
      </c>
      <c r="C60" s="320">
        <v>2.0618441983293184E-2</v>
      </c>
      <c r="D60" s="320">
        <v>2.0618441983293184E-2</v>
      </c>
      <c r="E60" s="320">
        <v>2.0618441983293184E-2</v>
      </c>
      <c r="F60" s="320">
        <v>2.0618441983293184E-2</v>
      </c>
      <c r="G60" s="320">
        <v>2.0618441983293184E-2</v>
      </c>
      <c r="H60" s="320">
        <v>2.0618441983293184E-2</v>
      </c>
      <c r="I60" s="320">
        <v>2.0618441983293184E-2</v>
      </c>
      <c r="J60" s="320">
        <v>2.0618441983293184E-2</v>
      </c>
      <c r="K60" s="320">
        <v>2.0618441983293184E-2</v>
      </c>
      <c r="L60" s="320">
        <v>2.0618441983293184E-2</v>
      </c>
      <c r="M60" s="269">
        <v>1.4610736553137368E-2</v>
      </c>
      <c r="N60" s="316" t="s">
        <v>224</v>
      </c>
    </row>
    <row r="61" spans="1:14" x14ac:dyDescent="0.2">
      <c r="A61" s="161" t="s">
        <v>82</v>
      </c>
      <c r="B61" s="277">
        <f>'Value Drivers'!F100</f>
        <v>158975</v>
      </c>
      <c r="C61" s="284">
        <f>C62*C22</f>
        <v>173331.51957092682</v>
      </c>
      <c r="D61" s="284">
        <f t="shared" ref="D61:L61" si="31">D62*D22</f>
        <v>182487.56826285459</v>
      </c>
      <c r="E61" s="284">
        <f t="shared" si="31"/>
        <v>193383.89277635986</v>
      </c>
      <c r="F61" s="284">
        <f t="shared" si="31"/>
        <v>206102.04756987348</v>
      </c>
      <c r="G61" s="284">
        <f t="shared" si="31"/>
        <v>220745.9772644715</v>
      </c>
      <c r="H61" s="284">
        <f t="shared" si="31"/>
        <v>237442.04813502877</v>
      </c>
      <c r="I61" s="284">
        <f t="shared" si="31"/>
        <v>256339.47323820583</v>
      </c>
      <c r="J61" s="284">
        <f t="shared" si="31"/>
        <v>277611.10273423826</v>
      </c>
      <c r="K61" s="284">
        <f t="shared" si="31"/>
        <v>301454.56043850799</v>
      </c>
      <c r="L61" s="284">
        <f t="shared" si="31"/>
        <v>328093.71584687621</v>
      </c>
      <c r="M61" s="268"/>
    </row>
    <row r="62" spans="1:14" ht="17" thickBot="1" x14ac:dyDescent="0.25">
      <c r="A62" s="232" t="s">
        <v>182</v>
      </c>
      <c r="B62" s="237">
        <f>B61/B22</f>
        <v>1.9434349489933136E-2</v>
      </c>
      <c r="C62" s="291">
        <f>B18</f>
        <v>2.02756571407154E-2</v>
      </c>
      <c r="D62" s="216">
        <f>C62</f>
        <v>2.02756571407154E-2</v>
      </c>
      <c r="E62" s="216">
        <f t="shared" ref="E62:L62" si="32">D62</f>
        <v>2.02756571407154E-2</v>
      </c>
      <c r="F62" s="216">
        <f t="shared" si="32"/>
        <v>2.02756571407154E-2</v>
      </c>
      <c r="G62" s="216">
        <f t="shared" si="32"/>
        <v>2.02756571407154E-2</v>
      </c>
      <c r="H62" s="216">
        <f t="shared" si="32"/>
        <v>2.02756571407154E-2</v>
      </c>
      <c r="I62" s="216">
        <f t="shared" si="32"/>
        <v>2.02756571407154E-2</v>
      </c>
      <c r="J62" s="216">
        <f t="shared" si="32"/>
        <v>2.02756571407154E-2</v>
      </c>
      <c r="K62" s="216">
        <f t="shared" si="32"/>
        <v>2.02756571407154E-2</v>
      </c>
      <c r="L62" s="217">
        <f t="shared" si="32"/>
        <v>2.02756571407154E-2</v>
      </c>
      <c r="M62" s="269">
        <f>D18</f>
        <v>4.2173173368900297E-3</v>
      </c>
    </row>
    <row r="63" spans="1:14" ht="17" thickBot="1" x14ac:dyDescent="0.25">
      <c r="B63" s="234"/>
      <c r="M63" s="268"/>
    </row>
    <row r="64" spans="1:14" x14ac:dyDescent="0.2">
      <c r="A64" s="238" t="s">
        <v>187</v>
      </c>
      <c r="B64" s="281">
        <f>B55-B57-B59</f>
        <v>568743.99999999977</v>
      </c>
      <c r="C64" s="240">
        <f>C55-C59-C57</f>
        <v>683203.55818924215</v>
      </c>
      <c r="D64" s="240">
        <f>D55-D59-D57</f>
        <v>719293.0418605567</v>
      </c>
      <c r="E64" s="240">
        <f t="shared" ref="E64:L64" si="33">E55-E59-E57</f>
        <v>762241.99711831706</v>
      </c>
      <c r="F64" s="240">
        <f t="shared" si="33"/>
        <v>812371.87903500081</v>
      </c>
      <c r="G64" s="240">
        <f t="shared" si="33"/>
        <v>831578.77870251029</v>
      </c>
      <c r="H64" s="240">
        <f t="shared" si="33"/>
        <v>853048.46149692894</v>
      </c>
      <c r="I64" s="240">
        <f t="shared" si="33"/>
        <v>876216.85283207113</v>
      </c>
      <c r="J64" s="240">
        <f t="shared" si="33"/>
        <v>900492.41725695296</v>
      </c>
      <c r="K64" s="240">
        <f t="shared" si="33"/>
        <v>925239.02695241396</v>
      </c>
      <c r="L64" s="240">
        <f t="shared" si="33"/>
        <v>1032572.5521513766</v>
      </c>
      <c r="M64" s="270" t="s">
        <v>188</v>
      </c>
    </row>
    <row r="65" spans="1:13" ht="17" thickBot="1" x14ac:dyDescent="0.25">
      <c r="A65" s="242" t="s">
        <v>189</v>
      </c>
      <c r="B65" s="263"/>
      <c r="C65" s="244">
        <f t="shared" ref="C65:K65" si="34">C64/(1+$G$6)^C20</f>
        <v>621094.14380840189</v>
      </c>
      <c r="D65" s="244">
        <f t="shared" si="34"/>
        <v>594457.0593888897</v>
      </c>
      <c r="E65" s="244">
        <f t="shared" si="34"/>
        <v>572683.69430376927</v>
      </c>
      <c r="F65" s="244">
        <f t="shared" si="34"/>
        <v>554860.92414111097</v>
      </c>
      <c r="G65" s="244">
        <f t="shared" si="34"/>
        <v>516344.99549987895</v>
      </c>
      <c r="H65" s="244">
        <f t="shared" si="34"/>
        <v>481523.61758749967</v>
      </c>
      <c r="I65" s="244">
        <f t="shared" si="34"/>
        <v>449637.79136133747</v>
      </c>
      <c r="J65" s="244">
        <f t="shared" si="34"/>
        <v>420086.35847327102</v>
      </c>
      <c r="K65" s="244">
        <f t="shared" si="34"/>
        <v>392391.6677557939</v>
      </c>
      <c r="L65" s="244">
        <f>((L64*(1+G6)/(G6-G7))-985509)/((1+G6)^L20)</f>
        <v>4771944.326191674</v>
      </c>
      <c r="M65" s="271">
        <f>L65/B72</f>
        <v>0.50900606032856566</v>
      </c>
    </row>
    <row r="66" spans="1:13" x14ac:dyDescent="0.2">
      <c r="A66" s="245"/>
      <c r="B66" s="264"/>
      <c r="C66" s="246"/>
      <c r="D66" s="246"/>
      <c r="E66" s="246"/>
      <c r="F66" s="246"/>
      <c r="G66" s="246"/>
      <c r="H66" s="246"/>
      <c r="I66" s="246"/>
      <c r="J66" s="246"/>
      <c r="K66" s="246"/>
      <c r="L66" s="246"/>
      <c r="M66" s="272"/>
    </row>
    <row r="67" spans="1:13" ht="17" thickBot="1" x14ac:dyDescent="0.25">
      <c r="B67" s="234"/>
      <c r="M67" s="268"/>
    </row>
    <row r="68" spans="1:13" x14ac:dyDescent="0.2">
      <c r="A68" s="247" t="s">
        <v>190</v>
      </c>
      <c r="B68" s="265">
        <f>'Value Drivers'!F104</f>
        <v>1415654</v>
      </c>
      <c r="C68" s="248">
        <f>B68+C59-C61</f>
        <v>1418584.3818484175</v>
      </c>
      <c r="D68" s="248">
        <f>C68+D59-D61</f>
        <v>1421669.557925585</v>
      </c>
      <c r="E68" s="248">
        <f>D68+E59-E61</f>
        <v>1424938.949727901</v>
      </c>
      <c r="F68" s="248">
        <f t="shared" ref="F68:K68" si="35">E68+F59-F61</f>
        <v>1428423.3575298721</v>
      </c>
      <c r="G68" s="248">
        <f t="shared" si="35"/>
        <v>1432155.3389172636</v>
      </c>
      <c r="H68" s="248">
        <f t="shared" si="35"/>
        <v>1436169.5878526468</v>
      </c>
      <c r="I68" s="248">
        <f t="shared" si="35"/>
        <v>1440503.320928256</v>
      </c>
      <c r="J68" s="248">
        <f t="shared" si="35"/>
        <v>1445196.6769802039</v>
      </c>
      <c r="K68" s="248">
        <f t="shared" si="35"/>
        <v>1450293.1359174962</v>
      </c>
      <c r="L68" s="248">
        <f>K68+L59-L61</f>
        <v>1455839.9624374362</v>
      </c>
      <c r="M68" s="268"/>
    </row>
    <row r="69" spans="1:13" x14ac:dyDescent="0.2">
      <c r="A69" s="249" t="s">
        <v>121</v>
      </c>
      <c r="B69" s="266">
        <f>B22/AVERAGE('Value Drivers'!E104,'Value Drivers'!F104)</f>
        <v>6.1745068571631299</v>
      </c>
      <c r="C69" s="250">
        <f>C22/AVERAGE(C68,B68)</f>
        <v>6.0324846612830418</v>
      </c>
      <c r="D69" s="250">
        <f t="shared" ref="D69:K69" si="36">D22/AVERAGE(D68,C68)</f>
        <v>6.3376925918994838</v>
      </c>
      <c r="E69" s="250">
        <f t="shared" si="36"/>
        <v>6.7011233491247726</v>
      </c>
      <c r="F69" s="250">
        <f t="shared" si="36"/>
        <v>7.124927399376106</v>
      </c>
      <c r="G69" s="250">
        <f t="shared" si="36"/>
        <v>7.611915437029559</v>
      </c>
      <c r="H69" s="250">
        <f t="shared" si="36"/>
        <v>8.1655292639324859</v>
      </c>
      <c r="I69" s="250">
        <f t="shared" si="36"/>
        <v>8.7898216090741315</v>
      </c>
      <c r="J69" s="250">
        <f t="shared" si="36"/>
        <v>9.4894427278424534</v>
      </c>
      <c r="K69" s="250">
        <f t="shared" si="36"/>
        <v>10.269631821985573</v>
      </c>
      <c r="L69" s="250">
        <f>L22/AVERAGE(L68,K68)</f>
        <v>11.136211445798114</v>
      </c>
      <c r="M69" s="268"/>
    </row>
    <row r="70" spans="1:13" ht="17" thickBot="1" x14ac:dyDescent="0.25">
      <c r="A70" s="251" t="s">
        <v>191</v>
      </c>
      <c r="B70" s="267">
        <f>B68/B61</f>
        <v>8.9048844157886453</v>
      </c>
      <c r="C70" s="252">
        <f>C68/C61</f>
        <v>8.1842263043677779</v>
      </c>
      <c r="D70" s="252">
        <f>D68/D61</f>
        <v>7.7905008623810259</v>
      </c>
      <c r="E70" s="252">
        <f t="shared" ref="E70:L70" si="37">E68/E61</f>
        <v>7.3684469232180652</v>
      </c>
      <c r="F70" s="252">
        <f t="shared" si="37"/>
        <v>6.9306606817945502</v>
      </c>
      <c r="G70" s="252">
        <f t="shared" si="37"/>
        <v>6.4877981318836255</v>
      </c>
      <c r="H70" s="252">
        <f t="shared" si="37"/>
        <v>6.0485057264833078</v>
      </c>
      <c r="I70" s="252">
        <f t="shared" si="37"/>
        <v>5.6195142430898848</v>
      </c>
      <c r="J70" s="252">
        <f t="shared" si="37"/>
        <v>5.20583169313554</v>
      </c>
      <c r="K70" s="252">
        <f t="shared" si="37"/>
        <v>4.810984228627496</v>
      </c>
      <c r="L70" s="252">
        <f t="shared" si="37"/>
        <v>4.4372686586807033</v>
      </c>
      <c r="M70" s="273"/>
    </row>
    <row r="71" spans="1:13" ht="17" thickBot="1" x14ac:dyDescent="0.25"/>
    <row r="72" spans="1:13" x14ac:dyDescent="0.2">
      <c r="A72" s="253" t="s">
        <v>192</v>
      </c>
      <c r="B72" s="254">
        <f>SUM(C65:L65)</f>
        <v>9375024.5785116255</v>
      </c>
    </row>
    <row r="73" spans="1:13" x14ac:dyDescent="0.2">
      <c r="A73" s="255" t="s">
        <v>77</v>
      </c>
      <c r="B73" s="256">
        <v>439638</v>
      </c>
    </row>
    <row r="74" spans="1:13" x14ac:dyDescent="0.2">
      <c r="A74" s="257" t="s">
        <v>193</v>
      </c>
      <c r="B74" s="258">
        <f>B72+B73</f>
        <v>9814662.5785116255</v>
      </c>
    </row>
    <row r="75" spans="1:13" x14ac:dyDescent="0.2">
      <c r="A75" s="255" t="s">
        <v>194</v>
      </c>
      <c r="B75" s="259">
        <v>255478</v>
      </c>
    </row>
    <row r="76" spans="1:13" ht="17" thickBot="1" x14ac:dyDescent="0.25">
      <c r="A76" s="255"/>
      <c r="B76" s="259"/>
      <c r="L76" s="17"/>
    </row>
    <row r="77" spans="1:13" ht="17" thickBot="1" x14ac:dyDescent="0.25">
      <c r="A77" s="260" t="s">
        <v>195</v>
      </c>
      <c r="B77" s="325">
        <f>B74/B75</f>
        <v>38.416860076059876</v>
      </c>
    </row>
  </sheetData>
  <mergeCells count="1">
    <mergeCell ref="M20:M21"/>
  </mergeCells>
  <pageMargins left="0.75" right="0.75" top="1" bottom="1" header="0.5" footer="0.5"/>
  <pageSetup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Cover</vt:lpstr>
      <vt:lpstr>Balance Sheet</vt:lpstr>
      <vt:lpstr>Income Statement</vt:lpstr>
      <vt:lpstr>Revenue Growth</vt:lpstr>
      <vt:lpstr>Value Drivers</vt:lpstr>
      <vt:lpstr>HG-DCF</vt:lpstr>
      <vt:lpstr>Monte Carlo</vt:lpstr>
      <vt:lpstr>Monte Carlo (2)</vt:lpstr>
      <vt:lpstr>Outcome Conservative</vt:lpstr>
      <vt:lpstr>Outcome Segmented</vt:lpstr>
      <vt:lpstr>Historicals</vt:lpstr>
      <vt:lpstr>Analysts</vt:lpstr>
      <vt:lpstr>Commodity Prices</vt:lpstr>
    </vt:vector>
  </TitlesOfParts>
  <Company>Bushnell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Angus Bushnell</dc:creator>
  <cp:lastModifiedBy>Microsoft Office User</cp:lastModifiedBy>
  <cp:lastPrinted>2016-03-27T12:17:48Z</cp:lastPrinted>
  <dcterms:created xsi:type="dcterms:W3CDTF">2016-03-27T12:17:48Z</dcterms:created>
  <dcterms:modified xsi:type="dcterms:W3CDTF">2017-04-12T18:36:59Z</dcterms:modified>
</cp:coreProperties>
</file>