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codeName="ThisWorkbook" autoCompressPictures="0"/>
  <bookViews>
    <workbookView xWindow="1965" yWindow="795" windowWidth="15600" windowHeight="11760"/>
  </bookViews>
  <sheets>
    <sheet name="Intro" sheetId="15" r:id="rId1"/>
    <sheet name="Raw data--1972-96" sheetId="20" r:id="rId2"/>
    <sheet name="Raw data--1997-2014" sheetId="19" r:id="rId3"/>
    <sheet name="Raw data--combined" sheetId="21" r:id="rId4"/>
    <sheet name="Mapping" sheetId="16" r:id="rId5"/>
    <sheet name="Standardized data" sheetId="17" r:id="rId6"/>
    <sheet name="Quarterly data" sheetId="29" r:id="rId7"/>
    <sheet name="Calculations" sheetId="22" r:id="rId8"/>
    <sheet name="1" sheetId="23" r:id="rId9"/>
    <sheet name="2" sheetId="25" r:id="rId10"/>
    <sheet name="3" sheetId="26" r:id="rId11"/>
    <sheet name="4" sheetId="27" r:id="rId12"/>
    <sheet name="5" sheetId="28" r:id="rId13"/>
    <sheet name="6" sheetId="31" r:id="rId14"/>
    <sheet name="7" sheetId="30" r:id="rId15"/>
    <sheet name="8" sheetId="32" r:id="rId16"/>
    <sheet name="9" sheetId="33" r:id="rId17"/>
  </sheets>
  <calcPr calcId="145621" calcMode="manual"/>
</workbook>
</file>

<file path=xl/calcChain.xml><?xml version="1.0" encoding="utf-8"?>
<calcChain xmlns="http://schemas.openxmlformats.org/spreadsheetml/2006/main">
  <c r="B78" i="22" l="1"/>
  <c r="B77" i="22"/>
  <c r="L73" i="22" l="1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AE73" i="22"/>
  <c r="AF73" i="22"/>
  <c r="AG73" i="22"/>
  <c r="AH73" i="22"/>
  <c r="AI73" i="22"/>
  <c r="AJ73" i="22"/>
  <c r="AK73" i="22"/>
  <c r="AL73" i="22"/>
  <c r="AM73" i="22"/>
  <c r="AN73" i="22"/>
  <c r="AO73" i="22"/>
  <c r="AP73" i="22"/>
  <c r="AQ73" i="22"/>
  <c r="AR73" i="22"/>
  <c r="K73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AE72" i="22"/>
  <c r="AF72" i="22"/>
  <c r="AG72" i="22"/>
  <c r="AH72" i="22"/>
  <c r="AI72" i="22"/>
  <c r="AJ72" i="22"/>
  <c r="AK72" i="22"/>
  <c r="AL72" i="22"/>
  <c r="AM72" i="22"/>
  <c r="AN72" i="22"/>
  <c r="AO72" i="22"/>
  <c r="AP72" i="22"/>
  <c r="AQ72" i="22"/>
  <c r="AR72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AG69" i="22"/>
  <c r="AH69" i="22"/>
  <c r="AI69" i="22"/>
  <c r="AJ69" i="22"/>
  <c r="AK69" i="22"/>
  <c r="AL69" i="22"/>
  <c r="AM69" i="22"/>
  <c r="AN69" i="22"/>
  <c r="AO69" i="22"/>
  <c r="AP69" i="22"/>
  <c r="AQ69" i="22"/>
  <c r="AR69" i="22"/>
  <c r="C70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R70" i="22"/>
  <c r="S70" i="22"/>
  <c r="T70" i="22"/>
  <c r="U70" i="22"/>
  <c r="V70" i="22"/>
  <c r="W70" i="22"/>
  <c r="X70" i="22"/>
  <c r="Y70" i="22"/>
  <c r="Z70" i="22"/>
  <c r="AA70" i="22"/>
  <c r="AB70" i="22"/>
  <c r="AC70" i="22"/>
  <c r="AD70" i="22"/>
  <c r="AE70" i="22"/>
  <c r="AF70" i="22"/>
  <c r="AG70" i="22"/>
  <c r="AH70" i="22"/>
  <c r="AI70" i="22"/>
  <c r="AJ70" i="22"/>
  <c r="AK70" i="22"/>
  <c r="AL70" i="22"/>
  <c r="AM70" i="22"/>
  <c r="AN70" i="22"/>
  <c r="AO70" i="22"/>
  <c r="AP70" i="22"/>
  <c r="AQ70" i="22"/>
  <c r="AR70" i="22"/>
  <c r="C71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AE71" i="22"/>
  <c r="AF71" i="22"/>
  <c r="AG71" i="22"/>
  <c r="AH71" i="22"/>
  <c r="AI71" i="22"/>
  <c r="AJ71" i="22"/>
  <c r="AK71" i="22"/>
  <c r="AL71" i="22"/>
  <c r="AM71" i="22"/>
  <c r="AN71" i="22"/>
  <c r="AO71" i="22"/>
  <c r="AP71" i="22"/>
  <c r="AQ71" i="22"/>
  <c r="AR71" i="22"/>
  <c r="B71" i="22"/>
  <c r="B70" i="22"/>
  <c r="B69" i="22"/>
  <c r="C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B68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AE66" i="22"/>
  <c r="AF66" i="22"/>
  <c r="AG66" i="22"/>
  <c r="AH66" i="22"/>
  <c r="AI66" i="22"/>
  <c r="AJ66" i="22"/>
  <c r="AK66" i="22"/>
  <c r="AL66" i="22"/>
  <c r="AM66" i="22"/>
  <c r="AN66" i="22"/>
  <c r="AO66" i="22"/>
  <c r="AP66" i="22"/>
  <c r="AQ66" i="22"/>
  <c r="AR66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AF67" i="22"/>
  <c r="AG67" i="22"/>
  <c r="AH67" i="22"/>
  <c r="AI67" i="22"/>
  <c r="AJ67" i="22"/>
  <c r="AK67" i="22"/>
  <c r="AL67" i="22"/>
  <c r="AM67" i="22"/>
  <c r="AN67" i="22"/>
  <c r="AO67" i="22"/>
  <c r="AP67" i="22"/>
  <c r="AQ67" i="22"/>
  <c r="AR67" i="22"/>
  <c r="B67" i="22"/>
  <c r="B66" i="22"/>
  <c r="AJ5" i="29"/>
  <c r="AH8" i="29" l="1"/>
  <c r="AG8" i="29"/>
  <c r="AF8" i="29"/>
  <c r="AE8" i="29"/>
  <c r="AD8" i="29"/>
  <c r="AI5" i="29"/>
  <c r="AH5" i="29"/>
  <c r="AG5" i="29"/>
  <c r="AF5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F5" i="29"/>
  <c r="B5" i="29"/>
  <c r="D62" i="22" l="1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K63" i="22"/>
  <c r="AL63" i="22"/>
  <c r="AM63" i="22"/>
  <c r="AN63" i="22"/>
  <c r="AO63" i="22"/>
  <c r="AP63" i="22"/>
  <c r="AQ63" i="22"/>
  <c r="AR63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AF64" i="22"/>
  <c r="AG64" i="22"/>
  <c r="AH64" i="22"/>
  <c r="AI64" i="22"/>
  <c r="AJ64" i="22"/>
  <c r="AK64" i="22"/>
  <c r="AL64" i="22"/>
  <c r="AM64" i="22"/>
  <c r="AN64" i="22"/>
  <c r="AO64" i="22"/>
  <c r="AP64" i="22"/>
  <c r="AQ64" i="22"/>
  <c r="AR64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C65" i="22"/>
  <c r="C64" i="22"/>
  <c r="C63" i="22"/>
  <c r="C62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AE61" i="22"/>
  <c r="AF61" i="22"/>
  <c r="AG61" i="22"/>
  <c r="AH61" i="22"/>
  <c r="AI61" i="22"/>
  <c r="AJ61" i="22"/>
  <c r="AK61" i="22"/>
  <c r="AL61" i="22"/>
  <c r="AM61" i="22"/>
  <c r="AN61" i="22"/>
  <c r="AO61" i="22"/>
  <c r="AP61" i="22"/>
  <c r="AQ61" i="22"/>
  <c r="AR61" i="22"/>
  <c r="C57" i="22"/>
  <c r="D57" i="22"/>
  <c r="E57" i="22"/>
  <c r="F57" i="22"/>
  <c r="G57" i="22"/>
  <c r="H57" i="22"/>
  <c r="H59" i="22" s="1"/>
  <c r="I57" i="22"/>
  <c r="J57" i="22"/>
  <c r="J59" i="22" s="1"/>
  <c r="K57" i="22"/>
  <c r="L57" i="22"/>
  <c r="M57" i="22"/>
  <c r="N57" i="22"/>
  <c r="O57" i="22"/>
  <c r="P57" i="22"/>
  <c r="Q57" i="22"/>
  <c r="R57" i="22"/>
  <c r="R59" i="22" s="1"/>
  <c r="S57" i="22"/>
  <c r="T57" i="22"/>
  <c r="U57" i="22"/>
  <c r="V57" i="22"/>
  <c r="W57" i="22"/>
  <c r="X57" i="22"/>
  <c r="Y57" i="22"/>
  <c r="Z57" i="22"/>
  <c r="Z59" i="22" s="1"/>
  <c r="AA57" i="22"/>
  <c r="AB57" i="22"/>
  <c r="AC57" i="22"/>
  <c r="AD57" i="22"/>
  <c r="AE57" i="22"/>
  <c r="AF57" i="22"/>
  <c r="AG57" i="22"/>
  <c r="AH57" i="22"/>
  <c r="AH59" i="22" s="1"/>
  <c r="AI57" i="22"/>
  <c r="AJ57" i="22"/>
  <c r="AK57" i="22"/>
  <c r="AL57" i="22"/>
  <c r="AM57" i="22"/>
  <c r="AN57" i="22"/>
  <c r="AO57" i="22"/>
  <c r="AP57" i="22"/>
  <c r="AP59" i="22" s="1"/>
  <c r="AQ57" i="22"/>
  <c r="AR57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AE58" i="22"/>
  <c r="AF58" i="22"/>
  <c r="AG58" i="22"/>
  <c r="AH58" i="22"/>
  <c r="AI58" i="22"/>
  <c r="AJ58" i="22"/>
  <c r="AK58" i="22"/>
  <c r="AL58" i="22"/>
  <c r="AM58" i="22"/>
  <c r="AN58" i="22"/>
  <c r="AO58" i="22"/>
  <c r="AP58" i="22"/>
  <c r="AQ58" i="22"/>
  <c r="AR58" i="22"/>
  <c r="C59" i="22"/>
  <c r="D59" i="22"/>
  <c r="E59" i="22"/>
  <c r="F59" i="22"/>
  <c r="G59" i="22"/>
  <c r="I59" i="22"/>
  <c r="K59" i="22"/>
  <c r="L59" i="22"/>
  <c r="M59" i="22"/>
  <c r="N59" i="22"/>
  <c r="O59" i="22"/>
  <c r="P59" i="22"/>
  <c r="Q59" i="22"/>
  <c r="S59" i="22"/>
  <c r="T59" i="22"/>
  <c r="U59" i="22"/>
  <c r="V59" i="22"/>
  <c r="W59" i="22"/>
  <c r="X59" i="22"/>
  <c r="Y59" i="22"/>
  <c r="AA59" i="22"/>
  <c r="AB59" i="22"/>
  <c r="AC59" i="22"/>
  <c r="AD59" i="22"/>
  <c r="AE59" i="22"/>
  <c r="AF59" i="22"/>
  <c r="AG59" i="22"/>
  <c r="AI59" i="22"/>
  <c r="AJ59" i="22"/>
  <c r="AK59" i="22"/>
  <c r="AL59" i="22"/>
  <c r="AM59" i="22"/>
  <c r="AN59" i="22"/>
  <c r="AO59" i="22"/>
  <c r="AQ59" i="22"/>
  <c r="AR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AE60" i="22"/>
  <c r="AF60" i="22"/>
  <c r="AG60" i="22"/>
  <c r="AH60" i="22"/>
  <c r="AI60" i="22"/>
  <c r="AJ60" i="22"/>
  <c r="AK60" i="22"/>
  <c r="AL60" i="22"/>
  <c r="AM60" i="22"/>
  <c r="AN60" i="22"/>
  <c r="AO60" i="22"/>
  <c r="AP60" i="22"/>
  <c r="AQ60" i="22"/>
  <c r="AR60" i="22"/>
  <c r="C61" i="22"/>
  <c r="B60" i="22"/>
  <c r="B59" i="22"/>
  <c r="B57" i="22"/>
  <c r="B58" i="22"/>
  <c r="D195" i="16" l="1"/>
  <c r="E195" i="16"/>
  <c r="F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Z195" i="16"/>
  <c r="AA195" i="16"/>
  <c r="AB195" i="16"/>
  <c r="AC195" i="16"/>
  <c r="AD195" i="16"/>
  <c r="AE195" i="16"/>
  <c r="AF195" i="16"/>
  <c r="AG195" i="16"/>
  <c r="AH195" i="16"/>
  <c r="AI195" i="16"/>
  <c r="AJ195" i="16"/>
  <c r="AK195" i="16"/>
  <c r="AL195" i="16"/>
  <c r="AM195" i="16"/>
  <c r="AN195" i="16"/>
  <c r="AO195" i="16"/>
  <c r="AP195" i="16"/>
  <c r="AQ195" i="16"/>
  <c r="AR195" i="16"/>
  <c r="AT195" i="16"/>
  <c r="AS195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T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AK42" i="16"/>
  <c r="AL42" i="16"/>
  <c r="AM42" i="16"/>
  <c r="AN42" i="16"/>
  <c r="AO42" i="16"/>
  <c r="AP42" i="16"/>
  <c r="AQ42" i="16"/>
  <c r="AR42" i="16"/>
  <c r="AS42" i="16"/>
  <c r="AS182" i="21"/>
  <c r="AS169" i="21"/>
  <c r="AS74" i="21"/>
  <c r="AS134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Z134" i="21"/>
  <c r="AA134" i="21"/>
  <c r="AB134" i="21"/>
  <c r="AC134" i="21"/>
  <c r="AD134" i="21"/>
  <c r="AE134" i="21"/>
  <c r="AF134" i="21"/>
  <c r="AG134" i="21"/>
  <c r="AH134" i="21"/>
  <c r="AI134" i="21"/>
  <c r="AJ134" i="21"/>
  <c r="AK134" i="21"/>
  <c r="AL134" i="21"/>
  <c r="AM134" i="21"/>
  <c r="AN134" i="21"/>
  <c r="AO134" i="21"/>
  <c r="AP134" i="21"/>
  <c r="AQ134" i="21"/>
  <c r="AR134" i="21"/>
  <c r="AQ74" i="21"/>
  <c r="AR74" i="21"/>
  <c r="AQ169" i="21"/>
  <c r="AR169" i="21"/>
  <c r="AQ182" i="21"/>
  <c r="AR182" i="21"/>
  <c r="AS8" i="16"/>
  <c r="AT8" i="16"/>
  <c r="AS10" i="16"/>
  <c r="AT10" i="16"/>
  <c r="AS14" i="16"/>
  <c r="AT14" i="16"/>
  <c r="AS20" i="16"/>
  <c r="AT20" i="16"/>
  <c r="AS21" i="16"/>
  <c r="AT21" i="16"/>
  <c r="AS24" i="16"/>
  <c r="AT24" i="16"/>
  <c r="AS26" i="16"/>
  <c r="AT26" i="16"/>
  <c r="AS27" i="16"/>
  <c r="AT27" i="16"/>
  <c r="AS40" i="16"/>
  <c r="AT40" i="16"/>
  <c r="AT42" i="16"/>
  <c r="AS46" i="16"/>
  <c r="AT46" i="16"/>
  <c r="AS47" i="16"/>
  <c r="AT47" i="16"/>
  <c r="AS48" i="16"/>
  <c r="AT48" i="16"/>
  <c r="AS50" i="16"/>
  <c r="AT50" i="16"/>
  <c r="AS51" i="16"/>
  <c r="AT51" i="16"/>
  <c r="AS52" i="16"/>
  <c r="AT52" i="16"/>
  <c r="AS230" i="16"/>
  <c r="AT230" i="16"/>
  <c r="AS243" i="16"/>
  <c r="AT243" i="16"/>
  <c r="AS249" i="16"/>
  <c r="AS13" i="16" s="1"/>
  <c r="AT249" i="16"/>
  <c r="AT13" i="16" s="1"/>
  <c r="AT11" i="16" s="1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37" i="19"/>
  <c r="S18" i="19"/>
  <c r="AT53" i="16" l="1"/>
  <c r="AT43" i="16"/>
  <c r="AT39" i="16"/>
  <c r="AS25" i="16"/>
  <c r="AS11" i="16"/>
  <c r="AT25" i="16"/>
  <c r="AT17" i="16"/>
  <c r="AS19" i="16"/>
  <c r="AS28" i="16" s="1"/>
  <c r="AS39" i="16"/>
  <c r="AT45" i="16"/>
  <c r="AS45" i="16"/>
  <c r="AS17" i="16"/>
  <c r="AT9" i="16"/>
  <c r="AT4" i="16" s="1"/>
  <c r="AS53" i="16"/>
  <c r="AS43" i="16"/>
  <c r="AS9" i="16"/>
  <c r="AS5" i="16" s="1"/>
  <c r="AS15" i="16" s="1"/>
  <c r="AT19" i="16"/>
  <c r="AT28" i="16" s="1"/>
  <c r="T72" i="19"/>
  <c r="R37" i="19"/>
  <c r="S37" i="19"/>
  <c r="AO249" i="16"/>
  <c r="AP249" i="16"/>
  <c r="AP9" i="16" s="1"/>
  <c r="AQ249" i="16"/>
  <c r="AQ9" i="16" s="1"/>
  <c r="AR249" i="16"/>
  <c r="AR13" i="16" s="1"/>
  <c r="AN249" i="16"/>
  <c r="AN9" i="16" s="1"/>
  <c r="AD249" i="16"/>
  <c r="AE249" i="16"/>
  <c r="AE13" i="16" s="1"/>
  <c r="AF249" i="16"/>
  <c r="AF13" i="16" s="1"/>
  <c r="AG249" i="16"/>
  <c r="AG9" i="16"/>
  <c r="AH249" i="16"/>
  <c r="AI249" i="16"/>
  <c r="AI9" i="16"/>
  <c r="AJ249" i="16"/>
  <c r="AJ9" i="16" s="1"/>
  <c r="AK249" i="16"/>
  <c r="AK9" i="16" s="1"/>
  <c r="AL249" i="16"/>
  <c r="AL9" i="16" s="1"/>
  <c r="AC249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H9" i="16"/>
  <c r="AM9" i="16"/>
  <c r="AO9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G13" i="16"/>
  <c r="AH13" i="16"/>
  <c r="AI13" i="16"/>
  <c r="AJ13" i="16"/>
  <c r="AL13" i="16"/>
  <c r="AM13" i="16"/>
  <c r="AO13" i="16"/>
  <c r="AP13" i="16"/>
  <c r="AQ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R4" i="16" s="1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E11" i="16" s="1"/>
  <c r="AF14" i="16"/>
  <c r="AG14" i="16"/>
  <c r="AH14" i="16"/>
  <c r="AI14" i="16"/>
  <c r="AI11" i="16" s="1"/>
  <c r="AJ14" i="16"/>
  <c r="AK14" i="16"/>
  <c r="AL14" i="16"/>
  <c r="AM14" i="16"/>
  <c r="AN14" i="16"/>
  <c r="AO14" i="16"/>
  <c r="AP14" i="16"/>
  <c r="AQ14" i="16"/>
  <c r="AR14" i="16"/>
  <c r="AR11" i="16" s="1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AL21" i="16"/>
  <c r="AM21" i="16"/>
  <c r="AN21" i="16"/>
  <c r="AO21" i="16"/>
  <c r="AP21" i="16"/>
  <c r="AQ21" i="16"/>
  <c r="AR21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P24" i="16"/>
  <c r="AQ24" i="16"/>
  <c r="AR24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E27" i="16"/>
  <c r="F27" i="16"/>
  <c r="G27" i="16"/>
  <c r="H27" i="16"/>
  <c r="I27" i="16"/>
  <c r="I25" i="16" s="1"/>
  <c r="J27" i="16"/>
  <c r="J25" i="16" s="1"/>
  <c r="K27" i="16"/>
  <c r="K25" i="16" s="1"/>
  <c r="L27" i="16"/>
  <c r="M27" i="16"/>
  <c r="N27" i="16"/>
  <c r="O27" i="16"/>
  <c r="O25" i="16" s="1"/>
  <c r="P27" i="16"/>
  <c r="Q27" i="16"/>
  <c r="R27" i="16"/>
  <c r="R25" i="16" s="1"/>
  <c r="S27" i="16"/>
  <c r="T27" i="16"/>
  <c r="U27" i="16"/>
  <c r="V27" i="16"/>
  <c r="W27" i="16"/>
  <c r="W25" i="16" s="1"/>
  <c r="X27" i="16"/>
  <c r="Y27" i="16"/>
  <c r="Z27" i="16"/>
  <c r="AA27" i="16"/>
  <c r="AB27" i="16"/>
  <c r="AC27" i="16"/>
  <c r="AD27" i="16"/>
  <c r="AE27" i="16"/>
  <c r="AF27" i="16"/>
  <c r="AG27" i="16"/>
  <c r="AG25" i="16" s="1"/>
  <c r="AH27" i="16"/>
  <c r="AI27" i="16"/>
  <c r="AJ27" i="16"/>
  <c r="AK27" i="16"/>
  <c r="AL27" i="16"/>
  <c r="AM27" i="16"/>
  <c r="AN27" i="16"/>
  <c r="AO27" i="16"/>
  <c r="AP27" i="16"/>
  <c r="AQ27" i="16"/>
  <c r="AR27" i="16"/>
  <c r="D9" i="16"/>
  <c r="D13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I40" i="16"/>
  <c r="AJ40" i="16"/>
  <c r="AK40" i="16"/>
  <c r="AL40" i="16"/>
  <c r="AM40" i="16"/>
  <c r="AN40" i="16"/>
  <c r="AO40" i="16"/>
  <c r="AP40" i="16"/>
  <c r="AQ40" i="16"/>
  <c r="AR40" i="16"/>
  <c r="T39" i="16"/>
  <c r="AK43" i="16"/>
  <c r="E46" i="16"/>
  <c r="F46" i="16"/>
  <c r="F53" i="16" s="1"/>
  <c r="G46" i="16"/>
  <c r="H46" i="16"/>
  <c r="I46" i="16"/>
  <c r="J46" i="16"/>
  <c r="K46" i="16"/>
  <c r="L46" i="16"/>
  <c r="M46" i="16"/>
  <c r="N46" i="16"/>
  <c r="N53" i="16" s="1"/>
  <c r="O46" i="16"/>
  <c r="P46" i="16"/>
  <c r="Q46" i="16"/>
  <c r="R46" i="16"/>
  <c r="S46" i="16"/>
  <c r="T46" i="16"/>
  <c r="U46" i="16"/>
  <c r="V46" i="16"/>
  <c r="V53" i="16" s="1"/>
  <c r="W46" i="16"/>
  <c r="X46" i="16"/>
  <c r="Y46" i="16"/>
  <c r="Z46" i="16"/>
  <c r="AA46" i="16"/>
  <c r="AB46" i="16"/>
  <c r="AC46" i="16"/>
  <c r="AD46" i="16"/>
  <c r="AD53" i="16" s="1"/>
  <c r="AE46" i="16"/>
  <c r="AF46" i="16"/>
  <c r="AG46" i="16"/>
  <c r="AH46" i="16"/>
  <c r="AI46" i="16"/>
  <c r="AJ46" i="16"/>
  <c r="AK46" i="16"/>
  <c r="AL46" i="16"/>
  <c r="AL53" i="16" s="1"/>
  <c r="AM46" i="16"/>
  <c r="AN46" i="16"/>
  <c r="AO46" i="16"/>
  <c r="AP46" i="16"/>
  <c r="AQ46" i="16"/>
  <c r="AR46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AI47" i="16"/>
  <c r="AJ47" i="16"/>
  <c r="AK47" i="16"/>
  <c r="AL47" i="16"/>
  <c r="AM47" i="16"/>
  <c r="AN47" i="16"/>
  <c r="AO47" i="16"/>
  <c r="AP47" i="16"/>
  <c r="AQ47" i="16"/>
  <c r="AR47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AK48" i="16"/>
  <c r="AL48" i="16"/>
  <c r="AM48" i="16"/>
  <c r="AN48" i="16"/>
  <c r="AO48" i="16"/>
  <c r="AP48" i="16"/>
  <c r="AQ48" i="16"/>
  <c r="AR48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AG50" i="16"/>
  <c r="AH50" i="16"/>
  <c r="AI50" i="16"/>
  <c r="AJ50" i="16"/>
  <c r="AK50" i="16"/>
  <c r="AL50" i="16"/>
  <c r="AM50" i="16"/>
  <c r="AN50" i="16"/>
  <c r="AO50" i="16"/>
  <c r="AP50" i="16"/>
  <c r="AQ50" i="16"/>
  <c r="AR50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AK51" i="16"/>
  <c r="AL51" i="16"/>
  <c r="AM51" i="16"/>
  <c r="AN51" i="16"/>
  <c r="AO51" i="16"/>
  <c r="AP51" i="16"/>
  <c r="AQ51" i="16"/>
  <c r="AR51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W53" i="16" s="1"/>
  <c r="X52" i="16"/>
  <c r="Y52" i="16"/>
  <c r="Z52" i="16"/>
  <c r="AA52" i="16"/>
  <c r="AB52" i="16"/>
  <c r="AC52" i="16"/>
  <c r="AD52" i="16"/>
  <c r="AE52" i="16"/>
  <c r="AF52" i="16"/>
  <c r="AG52" i="16"/>
  <c r="AG53" i="16" s="1"/>
  <c r="AH52" i="16"/>
  <c r="AI52" i="16"/>
  <c r="AJ52" i="16"/>
  <c r="AJ53" i="16" s="1"/>
  <c r="AK52" i="16"/>
  <c r="AL52" i="16"/>
  <c r="AM52" i="16"/>
  <c r="AN52" i="16"/>
  <c r="AO52" i="16"/>
  <c r="AP52" i="16"/>
  <c r="AQ52" i="16"/>
  <c r="AR52" i="16"/>
  <c r="I53" i="16"/>
  <c r="L53" i="16"/>
  <c r="R53" i="16"/>
  <c r="Y53" i="16"/>
  <c r="D46" i="16"/>
  <c r="D48" i="16"/>
  <c r="D52" i="16"/>
  <c r="D51" i="16"/>
  <c r="D50" i="16"/>
  <c r="D47" i="16"/>
  <c r="D40" i="16"/>
  <c r="D14" i="16"/>
  <c r="D11" i="16" s="1"/>
  <c r="AA182" i="21"/>
  <c r="AB182" i="21"/>
  <c r="AC182" i="21"/>
  <c r="AD182" i="21"/>
  <c r="AE182" i="21"/>
  <c r="AF182" i="21"/>
  <c r="AG182" i="21"/>
  <c r="AH182" i="21"/>
  <c r="AI182" i="21"/>
  <c r="AJ182" i="21"/>
  <c r="AK182" i="21"/>
  <c r="AL182" i="21"/>
  <c r="AM182" i="21"/>
  <c r="AN182" i="21"/>
  <c r="AO182" i="21"/>
  <c r="AP182" i="21"/>
  <c r="AA169" i="21"/>
  <c r="AB169" i="21"/>
  <c r="AC169" i="21"/>
  <c r="AD169" i="21"/>
  <c r="AE169" i="21"/>
  <c r="AF169" i="21"/>
  <c r="AG169" i="21"/>
  <c r="AH169" i="21"/>
  <c r="AI169" i="21"/>
  <c r="AJ169" i="21"/>
  <c r="AK169" i="21"/>
  <c r="AL169" i="21"/>
  <c r="AM169" i="21"/>
  <c r="AN169" i="21"/>
  <c r="AO169" i="21"/>
  <c r="AP169" i="21"/>
  <c r="AC243" i="16"/>
  <c r="AD243" i="16"/>
  <c r="AE243" i="16"/>
  <c r="AF243" i="16"/>
  <c r="AG243" i="16"/>
  <c r="AH243" i="16"/>
  <c r="AI243" i="16"/>
  <c r="AJ243" i="16"/>
  <c r="AK243" i="16"/>
  <c r="AL243" i="16"/>
  <c r="AM243" i="16"/>
  <c r="AN243" i="16"/>
  <c r="AO243" i="16"/>
  <c r="AP243" i="16"/>
  <c r="AQ243" i="16"/>
  <c r="AR243" i="16"/>
  <c r="AC230" i="16"/>
  <c r="AD230" i="16"/>
  <c r="AE230" i="16"/>
  <c r="AF230" i="16"/>
  <c r="AG230" i="16"/>
  <c r="AH230" i="16"/>
  <c r="AI230" i="16"/>
  <c r="AJ230" i="16"/>
  <c r="AK230" i="16"/>
  <c r="AL230" i="16"/>
  <c r="AM230" i="16"/>
  <c r="AN230" i="16"/>
  <c r="AO230" i="16"/>
  <c r="AP230" i="16"/>
  <c r="AQ230" i="16"/>
  <c r="AR230" i="16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AM74" i="21"/>
  <c r="AN74" i="21"/>
  <c r="AO74" i="21"/>
  <c r="AP74" i="21"/>
  <c r="B74" i="21"/>
  <c r="D24" i="16"/>
  <c r="D27" i="16"/>
  <c r="D26" i="16"/>
  <c r="D21" i="16"/>
  <c r="D20" i="16"/>
  <c r="D10" i="16"/>
  <c r="D8" i="16"/>
  <c r="AB243" i="16"/>
  <c r="AA243" i="16"/>
  <c r="Z243" i="16"/>
  <c r="Y243" i="16"/>
  <c r="X243" i="16"/>
  <c r="W243" i="16"/>
  <c r="V243" i="16"/>
  <c r="U243" i="16"/>
  <c r="T243" i="16"/>
  <c r="S243" i="16"/>
  <c r="R243" i="16"/>
  <c r="Q243" i="16"/>
  <c r="P243" i="16"/>
  <c r="O243" i="16"/>
  <c r="N243" i="16"/>
  <c r="M243" i="16"/>
  <c r="L243" i="16"/>
  <c r="K243" i="16"/>
  <c r="J243" i="16"/>
  <c r="I243" i="16"/>
  <c r="H243" i="16"/>
  <c r="G243" i="16"/>
  <c r="F243" i="16"/>
  <c r="E243" i="16"/>
  <c r="D243" i="16"/>
  <c r="AB230" i="16"/>
  <c r="AA230" i="16"/>
  <c r="Z230" i="16"/>
  <c r="Y230" i="16"/>
  <c r="X230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AB135" i="16"/>
  <c r="AA135" i="16"/>
  <c r="Z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Z182" i="21"/>
  <c r="Y182" i="21"/>
  <c r="X182" i="21"/>
  <c r="W182" i="21"/>
  <c r="V182" i="21"/>
  <c r="U182" i="21"/>
  <c r="T182" i="21"/>
  <c r="S182" i="21"/>
  <c r="R182" i="21"/>
  <c r="Q182" i="21"/>
  <c r="P182" i="21"/>
  <c r="O182" i="21"/>
  <c r="N182" i="21"/>
  <c r="M182" i="21"/>
  <c r="L182" i="21"/>
  <c r="K182" i="21"/>
  <c r="J182" i="21"/>
  <c r="I182" i="21"/>
  <c r="H182" i="21"/>
  <c r="G182" i="21"/>
  <c r="F182" i="21"/>
  <c r="E182" i="21"/>
  <c r="D182" i="21"/>
  <c r="C182" i="21"/>
  <c r="B182" i="21"/>
  <c r="Z169" i="21"/>
  <c r="Y169" i="21"/>
  <c r="X169" i="21"/>
  <c r="W169" i="21"/>
  <c r="V169" i="21"/>
  <c r="U169" i="21"/>
  <c r="T169" i="21"/>
  <c r="S169" i="21"/>
  <c r="R169" i="21"/>
  <c r="Q169" i="21"/>
  <c r="P169" i="21"/>
  <c r="O169" i="21"/>
  <c r="N169" i="21"/>
  <c r="M169" i="21"/>
  <c r="L169" i="21"/>
  <c r="K169" i="21"/>
  <c r="J169" i="21"/>
  <c r="I169" i="21"/>
  <c r="H169" i="21"/>
  <c r="G169" i="21"/>
  <c r="F169" i="21"/>
  <c r="E169" i="21"/>
  <c r="D169" i="21"/>
  <c r="C169" i="21"/>
  <c r="B169" i="21"/>
  <c r="B119" i="20"/>
  <c r="C119" i="20"/>
  <c r="D119" i="20"/>
  <c r="AA119" i="20" s="1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Q119" i="20"/>
  <c r="R119" i="20"/>
  <c r="S119" i="20"/>
  <c r="T119" i="20"/>
  <c r="U119" i="20"/>
  <c r="V119" i="20"/>
  <c r="W119" i="20"/>
  <c r="X119" i="20"/>
  <c r="Y119" i="20"/>
  <c r="Z119" i="20"/>
  <c r="B106" i="20"/>
  <c r="AA106" i="20" s="1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Q106" i="20"/>
  <c r="R106" i="20"/>
  <c r="S106" i="20"/>
  <c r="T106" i="20"/>
  <c r="U106" i="20"/>
  <c r="V106" i="20"/>
  <c r="W106" i="20"/>
  <c r="X106" i="20"/>
  <c r="Y106" i="20"/>
  <c r="Z106" i="20"/>
  <c r="B71" i="20"/>
  <c r="AA71" i="20" s="1"/>
  <c r="C71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U71" i="20"/>
  <c r="V71" i="20"/>
  <c r="W71" i="20"/>
  <c r="X71" i="20"/>
  <c r="Y71" i="20"/>
  <c r="Z71" i="20"/>
  <c r="B43" i="20"/>
  <c r="C43" i="20"/>
  <c r="D43" i="20"/>
  <c r="E43" i="20"/>
  <c r="AA43" i="20" s="1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N25" i="16"/>
  <c r="T17" i="16"/>
  <c r="T25" i="16"/>
  <c r="L17" i="16"/>
  <c r="V17" i="16"/>
  <c r="V19" i="16"/>
  <c r="N17" i="16"/>
  <c r="F17" i="16"/>
  <c r="AD19" i="16"/>
  <c r="N19" i="16"/>
  <c r="AE19" i="16"/>
  <c r="W19" i="16"/>
  <c r="O19" i="16"/>
  <c r="O28" i="16" s="1"/>
  <c r="G19" i="16"/>
  <c r="AS55" i="16" l="1"/>
  <c r="AT55" i="16"/>
  <c r="H25" i="16"/>
  <c r="X25" i="16"/>
  <c r="AA11" i="16"/>
  <c r="K11" i="16"/>
  <c r="AQ4" i="16"/>
  <c r="AD43" i="16"/>
  <c r="AO11" i="16"/>
  <c r="AT30" i="16"/>
  <c r="AS4" i="16"/>
  <c r="AS30" i="16" s="1"/>
  <c r="AT5" i="16"/>
  <c r="AT15" i="16" s="1"/>
  <c r="AP53" i="16"/>
  <c r="Z53" i="16"/>
  <c r="J53" i="16"/>
  <c r="AC17" i="16"/>
  <c r="M4" i="16"/>
  <c r="Y11" i="16"/>
  <c r="I11" i="16"/>
  <c r="AG4" i="16"/>
  <c r="AI4" i="16"/>
  <c r="AF9" i="16"/>
  <c r="AH25" i="16"/>
  <c r="Z25" i="16"/>
  <c r="AP19" i="16"/>
  <c r="F11" i="16"/>
  <c r="AD4" i="16"/>
  <c r="E19" i="16"/>
  <c r="AC53" i="16"/>
  <c r="U53" i="16"/>
  <c r="AK19" i="16"/>
  <c r="U39" i="16"/>
  <c r="R43" i="16"/>
  <c r="AH43" i="16"/>
  <c r="AH4" i="16"/>
  <c r="G53" i="16"/>
  <c r="AE53" i="16"/>
  <c r="AJ19" i="16"/>
  <c r="AQ11" i="16"/>
  <c r="AG11" i="16"/>
  <c r="Z39" i="16"/>
  <c r="J43" i="16"/>
  <c r="AF11" i="16"/>
  <c r="M53" i="16"/>
  <c r="AL43" i="16"/>
  <c r="AC11" i="16"/>
  <c r="E11" i="16"/>
  <c r="U45" i="16"/>
  <c r="AK39" i="16"/>
  <c r="AC39" i="16"/>
  <c r="AC55" i="16" s="1"/>
  <c r="N43" i="16"/>
  <c r="M39" i="16"/>
  <c r="M55" i="16" s="1"/>
  <c r="E39" i="16"/>
  <c r="N28" i="16"/>
  <c r="AO53" i="16"/>
  <c r="AI39" i="16"/>
  <c r="AI55" i="16" s="1"/>
  <c r="P4" i="16"/>
  <c r="D25" i="16"/>
  <c r="AD45" i="16"/>
  <c r="O53" i="16"/>
  <c r="AC43" i="16"/>
  <c r="AH39" i="16"/>
  <c r="AA39" i="16"/>
  <c r="H19" i="16"/>
  <c r="AN13" i="16"/>
  <c r="AN11" i="16" s="1"/>
  <c r="AM53" i="16"/>
  <c r="AG19" i="16"/>
  <c r="AG28" i="16" s="1"/>
  <c r="D19" i="16"/>
  <c r="AK53" i="16"/>
  <c r="AC45" i="16"/>
  <c r="Z43" i="16"/>
  <c r="AN39" i="16"/>
  <c r="W28" i="16"/>
  <c r="G25" i="16"/>
  <c r="G28" i="16" s="1"/>
  <c r="AE17" i="16"/>
  <c r="W17" i="16"/>
  <c r="H11" i="16"/>
  <c r="AR53" i="16"/>
  <c r="AB53" i="16"/>
  <c r="M45" i="16"/>
  <c r="E45" i="16"/>
  <c r="W39" i="16"/>
  <c r="O39" i="16"/>
  <c r="S39" i="16"/>
  <c r="V25" i="16"/>
  <c r="V28" i="16" s="1"/>
  <c r="AL19" i="16"/>
  <c r="AM11" i="16"/>
  <c r="AB4" i="16"/>
  <c r="E4" i="16"/>
  <c r="AK5" i="16"/>
  <c r="AP39" i="16"/>
  <c r="AA53" i="16"/>
  <c r="AQ53" i="16"/>
  <c r="AP43" i="16"/>
  <c r="AD39" i="16"/>
  <c r="AD55" i="16" s="1"/>
  <c r="AL39" i="16"/>
  <c r="R39" i="16"/>
  <c r="K39" i="16"/>
  <c r="AC25" i="16"/>
  <c r="U25" i="16"/>
  <c r="M25" i="16"/>
  <c r="AL11" i="16"/>
  <c r="AJ11" i="16"/>
  <c r="S11" i="16"/>
  <c r="AO4" i="16"/>
  <c r="Q25" i="16"/>
  <c r="I17" i="16"/>
  <c r="X4" i="16"/>
  <c r="AH45" i="16"/>
  <c r="K53" i="16"/>
  <c r="AB25" i="16"/>
  <c r="L25" i="16"/>
  <c r="AR19" i="16"/>
  <c r="AR17" i="16"/>
  <c r="U11" i="16"/>
  <c r="M11" i="16"/>
  <c r="Z11" i="16"/>
  <c r="R45" i="16"/>
  <c r="AJ43" i="16"/>
  <c r="AB43" i="16"/>
  <c r="T43" i="16"/>
  <c r="L43" i="16"/>
  <c r="AR43" i="16"/>
  <c r="AQ25" i="16"/>
  <c r="AI25" i="16"/>
  <c r="AA17" i="16"/>
  <c r="K17" i="16"/>
  <c r="J11" i="16"/>
  <c r="Z4" i="16"/>
  <c r="AN45" i="16"/>
  <c r="P45" i="16"/>
  <c r="H45" i="16"/>
  <c r="AF45" i="16"/>
  <c r="X53" i="16"/>
  <c r="Q53" i="16"/>
  <c r="V43" i="16"/>
  <c r="AP25" i="16"/>
  <c r="AP28" i="16" s="1"/>
  <c r="Z17" i="16"/>
  <c r="AP11" i="16"/>
  <c r="X11" i="16"/>
  <c r="P11" i="16"/>
  <c r="Y5" i="16"/>
  <c r="Q5" i="16"/>
  <c r="S45" i="16"/>
  <c r="H17" i="16"/>
  <c r="D43" i="16"/>
  <c r="AH53" i="16"/>
  <c r="Z45" i="16"/>
  <c r="U43" i="16"/>
  <c r="AK25" i="16"/>
  <c r="AK28" i="16" s="1"/>
  <c r="AD25" i="16"/>
  <c r="AD28" i="16" s="1"/>
  <c r="P25" i="16"/>
  <c r="AQ17" i="16"/>
  <c r="AQ30" i="16" s="1"/>
  <c r="AI19" i="16"/>
  <c r="S19" i="16"/>
  <c r="K19" i="16"/>
  <c r="K28" i="16" s="1"/>
  <c r="AC19" i="16"/>
  <c r="U17" i="16"/>
  <c r="S4" i="16"/>
  <c r="K4" i="16"/>
  <c r="AQ5" i="16"/>
  <c r="AI5" i="16"/>
  <c r="AI15" i="16" s="1"/>
  <c r="AA4" i="16"/>
  <c r="AA5" i="16"/>
  <c r="AA15" i="16" s="1"/>
  <c r="T5" i="16"/>
  <c r="L5" i="16"/>
  <c r="E5" i="16"/>
  <c r="AQ45" i="16"/>
  <c r="E53" i="16"/>
  <c r="AL45" i="16"/>
  <c r="AF53" i="16"/>
  <c r="F45" i="16"/>
  <c r="S43" i="16"/>
  <c r="AO39" i="16"/>
  <c r="AG39" i="16"/>
  <c r="Y43" i="16"/>
  <c r="Q43" i="16"/>
  <c r="I39" i="16"/>
  <c r="AJ39" i="16"/>
  <c r="O43" i="16"/>
  <c r="AR25" i="16"/>
  <c r="AJ25" i="16"/>
  <c r="AH19" i="16"/>
  <c r="R17" i="16"/>
  <c r="R30" i="16" s="1"/>
  <c r="J19" i="16"/>
  <c r="J28" i="16" s="1"/>
  <c r="AB19" i="16"/>
  <c r="M19" i="16"/>
  <c r="F19" i="16"/>
  <c r="Q11" i="16"/>
  <c r="AH11" i="16"/>
  <c r="T11" i="16"/>
  <c r="G11" i="16"/>
  <c r="AP5" i="16"/>
  <c r="AP15" i="16" s="1"/>
  <c r="AH5" i="16"/>
  <c r="S5" i="16"/>
  <c r="K5" i="16"/>
  <c r="K15" i="16" s="1"/>
  <c r="D45" i="16"/>
  <c r="AR45" i="16"/>
  <c r="AJ45" i="16"/>
  <c r="AB45" i="16"/>
  <c r="T45" i="16"/>
  <c r="L45" i="16"/>
  <c r="AK45" i="16"/>
  <c r="X45" i="16"/>
  <c r="X39" i="16"/>
  <c r="P43" i="16"/>
  <c r="H43" i="16"/>
  <c r="X43" i="16"/>
  <c r="Y19" i="16"/>
  <c r="Q17" i="16"/>
  <c r="I19" i="16"/>
  <c r="I28" i="16" s="1"/>
  <c r="L11" i="16"/>
  <c r="AO5" i="16"/>
  <c r="AG5" i="16"/>
  <c r="AG15" i="16" s="1"/>
  <c r="Z5" i="16"/>
  <c r="Z15" i="16" s="1"/>
  <c r="R5" i="16"/>
  <c r="J4" i="16"/>
  <c r="J5" i="16"/>
  <c r="I4" i="16"/>
  <c r="I5" i="16"/>
  <c r="I15" i="16" s="1"/>
  <c r="AE9" i="16"/>
  <c r="AE4" i="16" s="1"/>
  <c r="AI45" i="16"/>
  <c r="D5" i="16"/>
  <c r="D15" i="16" s="1"/>
  <c r="T53" i="16"/>
  <c r="AP45" i="16"/>
  <c r="AP55" i="16" s="1"/>
  <c r="J45" i="16"/>
  <c r="F43" i="16"/>
  <c r="AM39" i="16"/>
  <c r="AB39" i="16"/>
  <c r="W43" i="16"/>
  <c r="M43" i="16"/>
  <c r="AN17" i="16"/>
  <c r="AF25" i="16"/>
  <c r="X17" i="16"/>
  <c r="AA25" i="16"/>
  <c r="F25" i="16"/>
  <c r="G17" i="16"/>
  <c r="AN19" i="16"/>
  <c r="AF17" i="16"/>
  <c r="Q19" i="16"/>
  <c r="Q28" i="16" s="1"/>
  <c r="N4" i="16"/>
  <c r="N30" i="16" s="1"/>
  <c r="AD11" i="16"/>
  <c r="R11" i="16"/>
  <c r="G4" i="16"/>
  <c r="AM5" i="16"/>
  <c r="X5" i="16"/>
  <c r="P5" i="16"/>
  <c r="H5" i="16"/>
  <c r="AA45" i="16"/>
  <c r="G43" i="16"/>
  <c r="AN5" i="16"/>
  <c r="AN15" i="16" s="1"/>
  <c r="AF4" i="16"/>
  <c r="AF5" i="16"/>
  <c r="D53" i="16"/>
  <c r="AB17" i="16"/>
  <c r="AB30" i="16" s="1"/>
  <c r="S53" i="16"/>
  <c r="AO45" i="16"/>
  <c r="AO55" i="16" s="1"/>
  <c r="AG45" i="16"/>
  <c r="Y45" i="16"/>
  <c r="Q45" i="16"/>
  <c r="I45" i="16"/>
  <c r="V45" i="16"/>
  <c r="P53" i="16"/>
  <c r="AA43" i="16"/>
  <c r="V39" i="16"/>
  <c r="L39" i="16"/>
  <c r="E43" i="16"/>
  <c r="AM25" i="16"/>
  <c r="AE25" i="16"/>
  <c r="AE28" i="16" s="1"/>
  <c r="S25" i="16"/>
  <c r="E25" i="16"/>
  <c r="E28" i="16" s="1"/>
  <c r="AM17" i="16"/>
  <c r="AC4" i="16"/>
  <c r="AC30" i="16" s="1"/>
  <c r="V4" i="16"/>
  <c r="V30" i="16" s="1"/>
  <c r="AL5" i="16"/>
  <c r="AD5" i="16"/>
  <c r="W4" i="16"/>
  <c r="W5" i="16"/>
  <c r="O4" i="16"/>
  <c r="O5" i="16"/>
  <c r="O15" i="16" s="1"/>
  <c r="G5" i="16"/>
  <c r="AR39" i="16"/>
  <c r="AR55" i="16" s="1"/>
  <c r="AF39" i="16"/>
  <c r="Y25" i="16"/>
  <c r="O17" i="16"/>
  <c r="W11" i="16"/>
  <c r="AO15" i="16"/>
  <c r="AC5" i="16"/>
  <c r="V5" i="16"/>
  <c r="N5" i="16"/>
  <c r="F5" i="16"/>
  <c r="K45" i="16"/>
  <c r="Z19" i="16"/>
  <c r="Z28" i="16" s="1"/>
  <c r="AI53" i="16"/>
  <c r="AM45" i="16"/>
  <c r="AE45" i="16"/>
  <c r="W45" i="16"/>
  <c r="O45" i="16"/>
  <c r="O55" i="16" s="1"/>
  <c r="G45" i="16"/>
  <c r="AN53" i="16"/>
  <c r="N45" i="16"/>
  <c r="H53" i="16"/>
  <c r="AQ39" i="16"/>
  <c r="AQ55" i="16" s="1"/>
  <c r="AE39" i="16"/>
  <c r="AE55" i="16" s="1"/>
  <c r="AL25" i="16"/>
  <c r="T19" i="16"/>
  <c r="T28" i="16" s="1"/>
  <c r="L19" i="16"/>
  <c r="AB11" i="16"/>
  <c r="O11" i="16"/>
  <c r="AJ5" i="16"/>
  <c r="AB5" i="16"/>
  <c r="U5" i="16"/>
  <c r="M5" i="16"/>
  <c r="AR9" i="16"/>
  <c r="AR4" i="16" s="1"/>
  <c r="T55" i="16"/>
  <c r="AA2" i="20"/>
  <c r="M28" i="16"/>
  <c r="D28" i="16"/>
  <c r="AP4" i="16"/>
  <c r="AI43" i="16"/>
  <c r="U19" i="16"/>
  <c r="AF19" i="16"/>
  <c r="AH17" i="16"/>
  <c r="AH30" i="16" s="1"/>
  <c r="P17" i="16"/>
  <c r="P30" i="16" s="1"/>
  <c r="D17" i="16"/>
  <c r="AN43" i="16"/>
  <c r="AF43" i="16"/>
  <c r="Y39" i="16"/>
  <c r="Y55" i="16" s="1"/>
  <c r="Q39" i="16"/>
  <c r="H39" i="16"/>
  <c r="D4" i="16"/>
  <c r="AP17" i="16"/>
  <c r="AJ4" i="16"/>
  <c r="T4" i="16"/>
  <c r="T30" i="16" s="1"/>
  <c r="J17" i="16"/>
  <c r="I43" i="16"/>
  <c r="N11" i="16"/>
  <c r="AM4" i="16"/>
  <c r="AN25" i="16"/>
  <c r="AS2" i="21"/>
  <c r="AM43" i="16"/>
  <c r="AE43" i="16"/>
  <c r="AO19" i="16"/>
  <c r="AI17" i="16"/>
  <c r="AI30" i="16" s="1"/>
  <c r="P19" i="16"/>
  <c r="AK13" i="16"/>
  <c r="AK11" i="16" s="1"/>
  <c r="AK15" i="16" s="1"/>
  <c r="V11" i="16"/>
  <c r="L4" i="16"/>
  <c r="L30" i="16" s="1"/>
  <c r="AQ43" i="16"/>
  <c r="AM19" i="16"/>
  <c r="AQ19" i="16"/>
  <c r="AQ28" i="16" s="1"/>
  <c r="D39" i="16"/>
  <c r="AA19" i="16"/>
  <c r="AA28" i="16" s="1"/>
  <c r="AJ17" i="16"/>
  <c r="AL4" i="16"/>
  <c r="P39" i="16"/>
  <c r="P55" i="16" s="1"/>
  <c r="G39" i="16"/>
  <c r="E17" i="16"/>
  <c r="E30" i="16" s="1"/>
  <c r="Y17" i="16"/>
  <c r="Y4" i="16"/>
  <c r="H4" i="16"/>
  <c r="AN4" i="16"/>
  <c r="AL17" i="16"/>
  <c r="K43" i="16"/>
  <c r="J39" i="16"/>
  <c r="AG17" i="16"/>
  <c r="AG30" i="16" s="1"/>
  <c r="F4" i="16"/>
  <c r="F30" i="16" s="1"/>
  <c r="AO25" i="16"/>
  <c r="AK17" i="16"/>
  <c r="S17" i="16"/>
  <c r="S30" i="16" s="1"/>
  <c r="Q4" i="16"/>
  <c r="Q30" i="16" s="1"/>
  <c r="M17" i="16"/>
  <c r="M30" i="16" s="1"/>
  <c r="AO43" i="16"/>
  <c r="AG43" i="16"/>
  <c r="N39" i="16"/>
  <c r="F39" i="16"/>
  <c r="AD17" i="16"/>
  <c r="AD30" i="16" s="1"/>
  <c r="X19" i="16"/>
  <c r="X28" i="16" s="1"/>
  <c r="R19" i="16"/>
  <c r="R28" i="16" s="1"/>
  <c r="U4" i="16"/>
  <c r="U30" i="16" s="1"/>
  <c r="Q15" i="16"/>
  <c r="AO17" i="16"/>
  <c r="AO30" i="16" s="1"/>
  <c r="U55" i="16" l="1"/>
  <c r="AK55" i="16"/>
  <c r="Z55" i="16"/>
  <c r="Z30" i="16"/>
  <c r="AF15" i="16"/>
  <c r="H28" i="16"/>
  <c r="AR30" i="16"/>
  <c r="F15" i="16"/>
  <c r="AC28" i="16"/>
  <c r="Y15" i="16"/>
  <c r="W55" i="16"/>
  <c r="I30" i="16"/>
  <c r="AJ55" i="16"/>
  <c r="K55" i="16"/>
  <c r="H30" i="16"/>
  <c r="U15" i="16"/>
  <c r="G15" i="16"/>
  <c r="AH15" i="16"/>
  <c r="AM30" i="16"/>
  <c r="H15" i="16"/>
  <c r="P28" i="16"/>
  <c r="Q55" i="16"/>
  <c r="AF28" i="16"/>
  <c r="P15" i="16"/>
  <c r="AI28" i="16"/>
  <c r="AM28" i="16"/>
  <c r="AF55" i="16"/>
  <c r="AG55" i="16"/>
  <c r="AR28" i="16"/>
  <c r="K30" i="16"/>
  <c r="E15" i="16"/>
  <c r="T15" i="16"/>
  <c r="R55" i="16"/>
  <c r="AH55" i="16"/>
  <c r="AJ28" i="16"/>
  <c r="AL28" i="16"/>
  <c r="AL15" i="16"/>
  <c r="AE5" i="16"/>
  <c r="AE15" i="16" s="1"/>
  <c r="E55" i="16"/>
  <c r="G55" i="16"/>
  <c r="AM15" i="16"/>
  <c r="I55" i="16"/>
  <c r="S28" i="16"/>
  <c r="M15" i="16"/>
  <c r="S55" i="16"/>
  <c r="AJ15" i="16"/>
  <c r="AC15" i="16"/>
  <c r="V55" i="16"/>
  <c r="AQ15" i="16"/>
  <c r="AA55" i="16"/>
  <c r="AH28" i="16"/>
  <c r="W15" i="16"/>
  <c r="AE30" i="16"/>
  <c r="AN55" i="16"/>
  <c r="F28" i="16"/>
  <c r="AB15" i="16"/>
  <c r="AM55" i="16"/>
  <c r="V15" i="16"/>
  <c r="L55" i="16"/>
  <c r="G30" i="16"/>
  <c r="AB55" i="16"/>
  <c r="J30" i="16"/>
  <c r="X30" i="16"/>
  <c r="Y28" i="16"/>
  <c r="J15" i="16"/>
  <c r="AR5" i="16"/>
  <c r="AR15" i="16" s="1"/>
  <c r="S15" i="16"/>
  <c r="F55" i="16"/>
  <c r="AN28" i="16"/>
  <c r="U28" i="16"/>
  <c r="O30" i="16"/>
  <c r="AB28" i="16"/>
  <c r="AL55" i="16"/>
  <c r="AA30" i="16"/>
  <c r="N15" i="16"/>
  <c r="L28" i="16"/>
  <c r="W30" i="16"/>
  <c r="H55" i="16"/>
  <c r="AD15" i="16"/>
  <c r="D55" i="16"/>
  <c r="J55" i="16"/>
  <c r="X15" i="16"/>
  <c r="X55" i="16"/>
  <c r="L15" i="16"/>
  <c r="AF30" i="16"/>
  <c r="AP30" i="16"/>
  <c r="N55" i="16"/>
  <c r="AK4" i="16"/>
  <c r="AK30" i="16" s="1"/>
  <c r="AN30" i="16"/>
  <c r="AL30" i="16"/>
  <c r="R15" i="16"/>
  <c r="T2" i="19"/>
  <c r="AJ30" i="16"/>
  <c r="AO28" i="16"/>
  <c r="D30" i="16"/>
  <c r="Y30" i="16"/>
  <c r="AU55" i="16" l="1"/>
  <c r="AU30" i="16"/>
  <c r="AU2" i="16" l="1"/>
</calcChain>
</file>

<file path=xl/sharedStrings.xml><?xml version="1.0" encoding="utf-8"?>
<sst xmlns="http://schemas.openxmlformats.org/spreadsheetml/2006/main" count="1108" uniqueCount="343">
  <si>
    <t>Figures in Cayman Islands dollars for financial year ending:</t>
    <phoneticPr fontId="19" type="noConversion"/>
  </si>
  <si>
    <t>Balance Sheet</t>
    <phoneticPr fontId="19" type="noConversion"/>
  </si>
  <si>
    <t>Currency in Circulation-Notes</t>
    <phoneticPr fontId="19" type="noConversion"/>
  </si>
  <si>
    <t>Currency in Circulation- Coin</t>
    <phoneticPr fontId="19" type="noConversion"/>
  </si>
  <si>
    <t>Currency Account with Crown Agents</t>
    <phoneticPr fontId="19" type="noConversion"/>
  </si>
  <si>
    <t>Currency Account with Barclays Int.</t>
    <phoneticPr fontId="19" type="noConversion"/>
  </si>
  <si>
    <t>Sterling Suspense</t>
    <phoneticPr fontId="19" type="noConversion"/>
  </si>
  <si>
    <t>Other Assets</t>
    <phoneticPr fontId="19" type="noConversion"/>
  </si>
  <si>
    <t>Income and Expenditure Account</t>
    <phoneticPr fontId="19" type="noConversion"/>
  </si>
  <si>
    <t>Provision for contingencies</t>
    <phoneticPr fontId="19" type="noConversion"/>
  </si>
  <si>
    <t>Prepayments</t>
    <phoneticPr fontId="19" type="noConversion"/>
  </si>
  <si>
    <t>General Reserve</t>
    <phoneticPr fontId="19" type="noConversion"/>
  </si>
  <si>
    <t>Accounts Payable</t>
    <phoneticPr fontId="19" type="noConversion"/>
  </si>
  <si>
    <t>Short Term Advance</t>
    <phoneticPr fontId="19" type="noConversion"/>
  </si>
  <si>
    <t>Accrued Royalties</t>
    <phoneticPr fontId="19" type="noConversion"/>
  </si>
  <si>
    <t>Fixed Assets</t>
    <phoneticPr fontId="19" type="noConversion"/>
  </si>
  <si>
    <t>Depreciation Expenses</t>
    <phoneticPr fontId="19" type="noConversion"/>
  </si>
  <si>
    <t>Currency in Circulation- Proof Coins</t>
    <phoneticPr fontId="19" type="noConversion"/>
  </si>
  <si>
    <t>Net Loss on Sale of Securities</t>
    <phoneticPr fontId="19" type="noConversion"/>
  </si>
  <si>
    <t>Numismatic Issue Expenses</t>
    <phoneticPr fontId="19" type="noConversion"/>
  </si>
  <si>
    <t>Currency Issue Reserve</t>
    <phoneticPr fontId="19" type="noConversion"/>
  </si>
  <si>
    <t>Appreciation National Coal Board Bonds</t>
    <phoneticPr fontId="19" type="noConversion"/>
  </si>
  <si>
    <t>Depreciation US Dollar Bonds guaranteed by UK Government</t>
    <phoneticPr fontId="19" type="noConversion"/>
  </si>
  <si>
    <t>Assets (on bottom in original)</t>
    <phoneticPr fontId="19" type="noConversion"/>
  </si>
  <si>
    <t>Balance to General Reserve Fund (Surplus of Income over Expenditure) (Operating Surplus available for Appropriation)</t>
    <phoneticPr fontId="19" type="noConversion"/>
  </si>
  <si>
    <t>Interest receivables</t>
    <phoneticPr fontId="19" type="noConversion"/>
  </si>
  <si>
    <t>Stocks</t>
    <phoneticPr fontId="19" type="noConversion"/>
  </si>
  <si>
    <t>Federal Reseve Bank of New York: Repurchase Agreement Pool</t>
    <phoneticPr fontId="19" type="noConversion"/>
  </si>
  <si>
    <t>Gain on Foreign Currency</t>
    <phoneticPr fontId="19" type="noConversion"/>
  </si>
  <si>
    <t>Management and Custody Fees</t>
    <phoneticPr fontId="19" type="noConversion"/>
  </si>
  <si>
    <t>Net Profits to be Transferred to Governments General Revenue</t>
    <phoneticPr fontId="19" type="noConversion"/>
  </si>
  <si>
    <t>Transfer from Operating Surplus</t>
    <phoneticPr fontId="19" type="noConversion"/>
  </si>
  <si>
    <t>Gain on Revalution of Securities</t>
    <phoneticPr fontId="19" type="noConversion"/>
  </si>
  <si>
    <t>Loss on Revalution of Securities</t>
    <phoneticPr fontId="19" type="noConversion"/>
  </si>
  <si>
    <t>Numismatic Reserve</t>
    <phoneticPr fontId="19" type="noConversion"/>
  </si>
  <si>
    <t>Certificates of Deposit</t>
    <phoneticPr fontId="19" type="noConversion"/>
  </si>
  <si>
    <t>US Treasury Bills</t>
    <phoneticPr fontId="19" type="noConversion"/>
  </si>
  <si>
    <t>Unearned Income</t>
    <phoneticPr fontId="19" type="noConversion"/>
  </si>
  <si>
    <t>Royalty on Numismatic Coins (Net Numismatic Income)</t>
    <phoneticPr fontId="19" type="noConversion"/>
  </si>
  <si>
    <t>General Expenses (Other Operating Expenses)</t>
    <phoneticPr fontId="19" type="noConversion"/>
  </si>
  <si>
    <t>Audit Fees</t>
    <phoneticPr fontId="19" type="noConversion"/>
  </si>
  <si>
    <t>Transfer to Numismatic Reserve from Operating Surplus</t>
    <phoneticPr fontId="19" type="noConversion"/>
  </si>
  <si>
    <t>Profit on Sale of Securities</t>
    <phoneticPr fontId="19" type="noConversion"/>
  </si>
  <si>
    <t>US Dollar Bonds</t>
    <phoneticPr fontId="19" type="noConversion"/>
  </si>
  <si>
    <t>Coin Sales</t>
    <phoneticPr fontId="19" type="noConversion"/>
  </si>
  <si>
    <t>Salaries</t>
    <phoneticPr fontId="19" type="noConversion"/>
  </si>
  <si>
    <t>Redeemed Coins (from previous year)</t>
    <phoneticPr fontId="19" type="noConversion"/>
  </si>
  <si>
    <t>Appropriation Account</t>
    <phoneticPr fontId="19" type="noConversion"/>
  </si>
  <si>
    <t>Balance of Surplus to be Transferred to Governments General Reserve</t>
    <phoneticPr fontId="19" type="noConversion"/>
  </si>
  <si>
    <t>Credit (On top in original)</t>
    <phoneticPr fontId="19" type="noConversion"/>
  </si>
  <si>
    <t>Debit (On bottom in original)</t>
    <phoneticPr fontId="19" type="noConversion"/>
  </si>
  <si>
    <t>Balance at beginning of year</t>
    <phoneticPr fontId="19" type="noConversion"/>
  </si>
  <si>
    <t>Profit on sale of Treasury Stock</t>
    <phoneticPr fontId="19" type="noConversion"/>
  </si>
  <si>
    <t>Profit on redemption of Treasury Notes</t>
    <phoneticPr fontId="19" type="noConversion"/>
  </si>
  <si>
    <t>Exchange Loss on conversion into US dollars of sterling held in London</t>
    <phoneticPr fontId="19" type="noConversion"/>
  </si>
  <si>
    <t>Loss on sale of Treasury Stock</t>
    <phoneticPr fontId="19" type="noConversion"/>
  </si>
  <si>
    <t>Balance at the end of year</t>
    <phoneticPr fontId="19" type="noConversion"/>
  </si>
  <si>
    <t>Profit on sale of Treasury Notes</t>
    <phoneticPr fontId="19" type="noConversion"/>
  </si>
  <si>
    <t>Depreciation on US Government Bonds</t>
    <phoneticPr fontId="19" type="noConversion"/>
  </si>
  <si>
    <t>Profit on Sale British Gas Corp</t>
    <phoneticPr fontId="19" type="noConversion"/>
  </si>
  <si>
    <t>Profit on sale National coal Board</t>
    <phoneticPr fontId="19" type="noConversion"/>
  </si>
  <si>
    <t>Book Loss on sale US Treasury Notes</t>
    <phoneticPr fontId="19" type="noConversion"/>
  </si>
  <si>
    <t>Appreciation of US Dollar Treasury Notes</t>
    <phoneticPr fontId="19" type="noConversion"/>
  </si>
  <si>
    <t>Income (on top in original)</t>
    <phoneticPr fontId="19" type="noConversion"/>
  </si>
  <si>
    <t>Expenditure (on bottom in original)</t>
    <phoneticPr fontId="19" type="noConversion"/>
  </si>
  <si>
    <t>Interest</t>
    <phoneticPr fontId="19" type="noConversion"/>
  </si>
  <si>
    <t>Commission</t>
    <phoneticPr fontId="19" type="noConversion"/>
  </si>
  <si>
    <t>Other Income</t>
    <phoneticPr fontId="19" type="noConversion"/>
  </si>
  <si>
    <t>Currency Issue Expenses</t>
    <phoneticPr fontId="19" type="noConversion"/>
  </si>
  <si>
    <t>Depreciation on investments</t>
    <phoneticPr fontId="19" type="noConversion"/>
  </si>
  <si>
    <t>Fixed Deposits and money at call</t>
    <phoneticPr fontId="19" type="noConversion"/>
  </si>
  <si>
    <t>Balance with bankers</t>
    <phoneticPr fontId="19" type="noConversion"/>
  </si>
  <si>
    <t>Items in Transit</t>
    <phoneticPr fontId="19" type="noConversion"/>
  </si>
  <si>
    <t>US Government Securities</t>
    <phoneticPr fontId="19" type="noConversion"/>
  </si>
  <si>
    <t>General Reserve Account</t>
    <phoneticPr fontId="19" type="noConversion"/>
  </si>
  <si>
    <t>Consistency check (balance should be zero)</t>
  </si>
  <si>
    <t>Grand consistency check (balance should be zero)</t>
  </si>
  <si>
    <t>Surplus of Income over Expenditure (Transfer from Net Profits)</t>
    <phoneticPr fontId="19" type="noConversion"/>
  </si>
  <si>
    <t>Operating Surplus</t>
    <phoneticPr fontId="19" type="noConversion"/>
  </si>
  <si>
    <t>General Reserve- Statutory Transfer</t>
    <phoneticPr fontId="19" type="noConversion"/>
  </si>
  <si>
    <t>Prior Year Adjustment</t>
    <phoneticPr fontId="19" type="noConversion"/>
  </si>
  <si>
    <t>Transfer to Currency Issue Reserve</t>
    <phoneticPr fontId="19" type="noConversion"/>
  </si>
  <si>
    <t>Accrued Interest</t>
    <phoneticPr fontId="19" type="noConversion"/>
  </si>
  <si>
    <t>Issue Expense for Coins</t>
    <phoneticPr fontId="19" type="noConversion"/>
  </si>
  <si>
    <t>Issue Expense for Notes</t>
    <phoneticPr fontId="19" type="noConversion"/>
  </si>
  <si>
    <t>Pensions</t>
    <phoneticPr fontId="19" type="noConversion"/>
  </si>
  <si>
    <t>Loss on Foreign Currency</t>
    <phoneticPr fontId="19" type="noConversion"/>
  </si>
  <si>
    <t>United Kingdom Government Securities</t>
  </si>
  <si>
    <t>Liabilities (on top in original)</t>
  </si>
  <si>
    <t>Other Liabilities</t>
  </si>
  <si>
    <t>Appreciation of US Dollar Securities</t>
  </si>
  <si>
    <t>Net appreciation of Securities</t>
  </si>
  <si>
    <t>Exchange loss on conversion into US dollars of sterling held locally</t>
  </si>
  <si>
    <t>Depreciation UK Bonds</t>
  </si>
  <si>
    <t>Depreciation on US Government Securities</t>
  </si>
  <si>
    <t>Net Depreciation of Securities</t>
  </si>
  <si>
    <t>Remarks on the data and calculations</t>
  </si>
  <si>
    <t>Sources</t>
  </si>
  <si>
    <t>Kurt Schuler performed the standardization of the data</t>
  </si>
  <si>
    <t>Authorship</t>
  </si>
  <si>
    <t>Standardized balance sheet and income-expenditure statement</t>
  </si>
  <si>
    <t>Standardized data</t>
  </si>
  <si>
    <t>Raw data organized more compactly; mapping between original data and standardized data</t>
  </si>
  <si>
    <t>Mapping</t>
  </si>
  <si>
    <t>This sheet</t>
  </si>
  <si>
    <t>Intro</t>
  </si>
  <si>
    <t>Description</t>
  </si>
  <si>
    <t>Sheet</t>
  </si>
  <si>
    <t>END OF STANDARDIZED DATA; ORGANIZED RAW DATA FOLLOW BELOW</t>
  </si>
  <si>
    <t>Expenditure memo items:</t>
  </si>
  <si>
    <t>Income memo items:</t>
  </si>
  <si>
    <t>Memo items</t>
  </si>
  <si>
    <t>Total of major headings (consistency check)</t>
  </si>
  <si>
    <t>Other or unspecified</t>
  </si>
  <si>
    <t>Retained earnings</t>
  </si>
  <si>
    <t>Distributions</t>
  </si>
  <si>
    <t>Taxes</t>
  </si>
  <si>
    <t>Office expenses</t>
  </si>
  <si>
    <t>Staff costs</t>
  </si>
  <si>
    <t>Currency expenses</t>
  </si>
  <si>
    <t>Expenditures</t>
  </si>
  <si>
    <t>Fees</t>
  </si>
  <si>
    <t>Investment income</t>
  </si>
  <si>
    <t>Income</t>
  </si>
  <si>
    <t>Other liability memo items:</t>
  </si>
  <si>
    <t>Other asset memo items:</t>
  </si>
  <si>
    <t>Off balance sheet liabilties:</t>
  </si>
  <si>
    <t>Off balance sheet assets:</t>
  </si>
  <si>
    <t xml:space="preserve">  --Other or unspecified</t>
  </si>
  <si>
    <t xml:space="preserve">  --Paid-in capital</t>
  </si>
  <si>
    <t>Net worth</t>
  </si>
  <si>
    <t xml:space="preserve">  --Monetary base: unspecified</t>
  </si>
  <si>
    <t xml:space="preserve">  --Monetary base: deposits or other</t>
  </si>
  <si>
    <t xml:space="preserve">  --Monetary base: coins in circulation</t>
  </si>
  <si>
    <t xml:space="preserve">  --Monetary base: notes in circulation</t>
  </si>
  <si>
    <t>Domestic liabilities</t>
  </si>
  <si>
    <t>Foreign liabilities</t>
  </si>
  <si>
    <t>Liabilities and net worth</t>
  </si>
  <si>
    <t xml:space="preserve">  --Claims on banks</t>
  </si>
  <si>
    <t xml:space="preserve">  --Claims on central government(s) (including government-issued coins)</t>
  </si>
  <si>
    <t>Domestic assets</t>
  </si>
  <si>
    <t xml:space="preserve">  --Deposits</t>
  </si>
  <si>
    <t xml:space="preserve">  --Securities</t>
  </si>
  <si>
    <t xml:space="preserve">  --Silver</t>
  </si>
  <si>
    <t xml:space="preserve">  --Gold</t>
  </si>
  <si>
    <t>Foreign assets</t>
  </si>
  <si>
    <t>Assets</t>
  </si>
  <si>
    <t>Line</t>
  </si>
  <si>
    <t>Grand constency check</t>
  </si>
  <si>
    <t>Mappping between organized data and standardized data</t>
  </si>
  <si>
    <t>END OF STANDARDIZED DATA</t>
  </si>
  <si>
    <t xml:space="preserve">  --Monetary base: other or unspecified</t>
  </si>
  <si>
    <r>
      <t xml:space="preserve">Data are from the annual report of the Cayman Islands </t>
    </r>
    <r>
      <rPr>
        <sz val="10"/>
        <color indexed="8"/>
        <rFont val="Arial"/>
        <family val="2"/>
        <charset val="204"/>
      </rPr>
      <t>Currency Board, later the Cayman Islands Monetary Authority</t>
    </r>
  </si>
  <si>
    <t>Nicholas Krus took photos of the annual report of the Cayman Islands Currency Board and the Cayman Islands Monetary Authority</t>
  </si>
  <si>
    <t>December 31</t>
  </si>
  <si>
    <t xml:space="preserve"> 31st December (1972-2002); 30 June (2003-2012)</t>
  </si>
  <si>
    <t>Balance with Banks Current and at Call--Local</t>
  </si>
  <si>
    <t>Balance with Banks Current and at Call--Abroad</t>
  </si>
  <si>
    <t>Transfer to General Revenue--Cayman Islands Government (in respect of previous  year)</t>
  </si>
  <si>
    <t>Financial year ending 31 December to 2002, 30 June thereafter</t>
  </si>
  <si>
    <t>31 December</t>
  </si>
  <si>
    <t>Note 2003 figures are for 6 months</t>
  </si>
  <si>
    <t>Balance sheet</t>
  </si>
  <si>
    <t>Currency Reserve Assets:</t>
  </si>
  <si>
    <t xml:space="preserve">    Call deposits</t>
  </si>
  <si>
    <t xml:space="preserve">    Fixed Deposits</t>
  </si>
  <si>
    <t xml:space="preserve">    Interest Receivable, Deposits</t>
  </si>
  <si>
    <t xml:space="preserve">    Short-Term Investments</t>
  </si>
  <si>
    <t xml:space="preserve">    Long-Term Investments</t>
  </si>
  <si>
    <t xml:space="preserve">    Stocks</t>
  </si>
  <si>
    <t>Operating Assets:</t>
  </si>
  <si>
    <t xml:space="preserve">    Current and Call deposits</t>
  </si>
  <si>
    <t xml:space="preserve">    Accounts Receivable</t>
  </si>
  <si>
    <t xml:space="preserve">    Other Receivables and Prepayments</t>
  </si>
  <si>
    <t xml:space="preserve">    Fixed Assets</t>
  </si>
  <si>
    <t xml:space="preserve">    Retirement Benefit Assets</t>
  </si>
  <si>
    <t xml:space="preserve">    Intersest Receivable</t>
  </si>
  <si>
    <t xml:space="preserve">    Interest Receivable, foreign deposits</t>
  </si>
  <si>
    <t xml:space="preserve">    Interest Receivable, local deposits</t>
  </si>
  <si>
    <t>Liabilities</t>
  </si>
  <si>
    <t>Payable to the CI Government</t>
  </si>
  <si>
    <t xml:space="preserve">  Other Liabilities and Payables</t>
  </si>
  <si>
    <t xml:space="preserve">  Lease obligation</t>
  </si>
  <si>
    <t>Reserves and capital</t>
  </si>
  <si>
    <t xml:space="preserve">  General Reserve</t>
  </si>
  <si>
    <t xml:space="preserve">  Currency Issue Reserve</t>
  </si>
  <si>
    <t xml:space="preserve">  Capital Expenditure Reserve</t>
  </si>
  <si>
    <t xml:space="preserve">  Operational Expenditures Reserve</t>
  </si>
  <si>
    <t xml:space="preserve">  Paid Up Capital</t>
  </si>
  <si>
    <t>Consistency check (should be zero)</t>
  </si>
  <si>
    <t>Income statement</t>
  </si>
  <si>
    <t>Government Grant (Output Income)</t>
  </si>
  <si>
    <t>Investment Income</t>
  </si>
  <si>
    <t>Commission Income</t>
  </si>
  <si>
    <t>Numismatic Income</t>
  </si>
  <si>
    <t>Other income</t>
  </si>
  <si>
    <t>Asset Disposal Gain</t>
  </si>
  <si>
    <t>Expenses</t>
  </si>
  <si>
    <t xml:space="preserve">Salaries and Other Benefits (Bonuses) </t>
  </si>
  <si>
    <t xml:space="preserve">General and Administrative </t>
  </si>
  <si>
    <t xml:space="preserve">Pension contributions </t>
  </si>
  <si>
    <t xml:space="preserve">Depreciation </t>
  </si>
  <si>
    <t xml:space="preserve">Lease rental </t>
  </si>
  <si>
    <t xml:space="preserve">Staff training and Recruitment </t>
  </si>
  <si>
    <t xml:space="preserve">Official travel </t>
  </si>
  <si>
    <t xml:space="preserve">Management and Custody fees </t>
  </si>
  <si>
    <t xml:space="preserve">Audit and Professional fees </t>
  </si>
  <si>
    <t>Directors fees</t>
  </si>
  <si>
    <t xml:space="preserve">Interest expense </t>
  </si>
  <si>
    <t>Foreign Currency Loss</t>
  </si>
  <si>
    <t>Realised Loss on Investments</t>
  </si>
  <si>
    <t>Unrealised Loss on Investments</t>
  </si>
  <si>
    <t>Conferences and Seminars</t>
  </si>
  <si>
    <t>Loss on Numismatic Items</t>
  </si>
  <si>
    <t>Loss on Disposal of Fixed Assets</t>
  </si>
  <si>
    <t>Net income</t>
  </si>
  <si>
    <t>Notes in circulation</t>
  </si>
  <si>
    <t>Coins in circulation</t>
  </si>
  <si>
    <t>Domestic deposits as a percentage of demand liabilities [NOT as a share of reserves]</t>
  </si>
  <si>
    <t>3.4 (old classification) / 4.67 (new classification)</t>
  </si>
  <si>
    <t>Fixed Deposits--Local</t>
  </si>
  <si>
    <t>Fixed Deposits--Abroad</t>
  </si>
  <si>
    <t>Cayman Islands Currency Board / Cayman Islands Monetary Authority: standardized data</t>
  </si>
  <si>
    <t>Cayman Islands Currency Board / Cayman Islands Monetary Authority: mapping</t>
  </si>
  <si>
    <t>Defined Asset Pension Liability</t>
  </si>
  <si>
    <t>Professional Fees</t>
  </si>
  <si>
    <t>Utilities</t>
  </si>
  <si>
    <t>Cayman Islands Currency Board (1972-1996)</t>
  </si>
  <si>
    <t>Cayman Islands Monetary Authority (1997-present)</t>
  </si>
  <si>
    <t>Raw data--1972-96</t>
  </si>
  <si>
    <t>Raw annual data of Cayman Islands Currency Board</t>
  </si>
  <si>
    <t>Raw annual data of Cayman Islands Monetary Authority (balance sheet style changes)</t>
  </si>
  <si>
    <t>Annual balance sheet and income-expenditure statement for the whole period since 1972</t>
  </si>
  <si>
    <t>Assets--Cayman Islands Currency Board</t>
  </si>
  <si>
    <t>Assets--Cayman Islands Monetary Authority</t>
  </si>
  <si>
    <t>Liabilities--Cayman Islands Currency Board</t>
  </si>
  <si>
    <t>Liabilities--Cayman Islands Monetary Authority</t>
  </si>
  <si>
    <t>Income--Cayman Islands Currency Board</t>
  </si>
  <si>
    <t>Expenditure--Cayman Islands Currency Board</t>
  </si>
  <si>
    <t>Foreign assets &gt; Deposits</t>
  </si>
  <si>
    <t>Foreign assets &gt; Securities</t>
  </si>
  <si>
    <t>Domestic assets &gt; Claims on banks</t>
  </si>
  <si>
    <t>Foreign assets &gt; Other or unspecified</t>
  </si>
  <si>
    <t>Domestic assets &gt; Other or unspecified</t>
  </si>
  <si>
    <t>Domestic liabilities &gt; Monetary base: notes in circulation</t>
  </si>
  <si>
    <t>Domestic liabilities &gt; Monetary base: coins in circulation</t>
  </si>
  <si>
    <t>OMITTED--figures for notes and coins in Memo Items used instead</t>
  </si>
  <si>
    <t>Demand Liabilities, Currency in Circulation</t>
  </si>
  <si>
    <t>Cayman Islands: combined raw data of monetary authorities</t>
  </si>
  <si>
    <t>Net worth &gt; Paid-in capital</t>
  </si>
  <si>
    <t>Net worth &gt; Other or unspecified</t>
  </si>
  <si>
    <t>Domestic liablitiies &gt; Other or unspecified</t>
  </si>
  <si>
    <t>Other Liabilities and Payables</t>
  </si>
  <si>
    <t>Lease obligation</t>
  </si>
  <si>
    <t>Income--Cayman Islands Monetary Authority</t>
  </si>
  <si>
    <t>Expenditure--Cayman Islands Monetary Authority</t>
  </si>
  <si>
    <t xml:space="preserve">    Interest Receivable</t>
  </si>
  <si>
    <t>Deposits with domestic banks as a percentage of demand liabilities</t>
  </si>
  <si>
    <t>[Our calculation: deposits with domestic banks]</t>
  </si>
  <si>
    <t>SUM(line6:line10)+SUM(line12:line14)</t>
  </si>
  <si>
    <t>line70+SUM(line80:line82)+line85+SUM(line97:line99)</t>
  </si>
  <si>
    <t>line68+line69+line71+line73+line74+line76+line79+line83+SUM(line94:line96)+line101+line107-line247</t>
  </si>
  <si>
    <t>line77+line78+line84+SUM(line86:line88)</t>
  </si>
  <si>
    <t>SUM(line12:line14)</t>
  </si>
  <si>
    <t>line72+line75+line106+line108+line247</t>
  </si>
  <si>
    <t>line89+line90+SUM(line102:line105)</t>
  </si>
  <si>
    <t>line5+line11</t>
  </si>
  <si>
    <t>line18+SUM(line20:line24)+SUM(line26:line27)</t>
  </si>
  <si>
    <t>SUM(line20:line24)</t>
  </si>
  <si>
    <t>line111+line244</t>
  </si>
  <si>
    <t>line112+line113+line245</t>
  </si>
  <si>
    <t>line114+line116+line119+line120+SUM(line124:line127)</t>
  </si>
  <si>
    <t>SUM(line26:line27)</t>
  </si>
  <si>
    <t>line133</t>
  </si>
  <si>
    <t>line115+line117+line118+SUM(line129:line132)</t>
  </si>
  <si>
    <t>line18+line19+line25</t>
  </si>
  <si>
    <t>line4-line17</t>
  </si>
  <si>
    <t>SUM(line40:line42)</t>
  </si>
  <si>
    <t>line139+line144+line148+line152</t>
  </si>
  <si>
    <t>SUM(line140:line142)+line149+line150</t>
  </si>
  <si>
    <t>SUM(line46:line52)</t>
  </si>
  <si>
    <t>SUM(line155:line157)+line162+line163+line187</t>
  </si>
  <si>
    <t>line159+line160+line172+line174+line177+line181+line186</t>
  </si>
  <si>
    <t>line161+line168+line176+SUM(line178:line180)+line188+line189</t>
  </si>
  <si>
    <t>line225</t>
  </si>
  <si>
    <t>line169+line191-line225</t>
  </si>
  <si>
    <t>line158+SUM(line164:line167)+line173+line175+SUM(line182:line185)+line190</t>
  </si>
  <si>
    <t>line39-line45</t>
  </si>
  <si>
    <t>June 30 (6 months)</t>
  </si>
  <si>
    <t>June 30</t>
  </si>
  <si>
    <t>"Currency Board Financial Statements" by Nicholas Krus and Kurt Schuler</t>
  </si>
  <si>
    <t>http://krieger.jhu.edu/iae/economics/index.html</t>
  </si>
  <si>
    <t>Transactional Fees</t>
  </si>
  <si>
    <t>Directors Registration and Licensing Fees</t>
  </si>
  <si>
    <t>SUM(line6:line10)</t>
  </si>
  <si>
    <t>line143+line147+line151+line153+line154</t>
  </si>
  <si>
    <t>Net foreign reserves</t>
  </si>
  <si>
    <t>Monetary base</t>
  </si>
  <si>
    <t>Net foreign reserves to monetary base</t>
  </si>
  <si>
    <t>Domestic assets to total assets</t>
  </si>
  <si>
    <t>Reserve pass-through</t>
  </si>
  <si>
    <t>Change in net foreign reserves</t>
  </si>
  <si>
    <t>Change in monetary base</t>
  </si>
  <si>
    <t>Percent change in net foreign reserves</t>
  </si>
  <si>
    <t>Percent change in monetary base</t>
  </si>
  <si>
    <t>100% line</t>
  </si>
  <si>
    <t>0% line</t>
  </si>
  <si>
    <t>Total Notes/Coins</t>
  </si>
  <si>
    <t>Total Notes</t>
  </si>
  <si>
    <t>Total Coins</t>
  </si>
  <si>
    <t>Total Foreign Reserve Assets</t>
  </si>
  <si>
    <t>Total Local Reserve Assets</t>
  </si>
  <si>
    <t>Total Reserve Assets</t>
  </si>
  <si>
    <t>Cayman Islands Monetary Authority: quarterly data</t>
  </si>
  <si>
    <t>Figures in Cayman Islands dollars for financial quarter ending:</t>
  </si>
  <si>
    <t>Profit</t>
  </si>
  <si>
    <t>Income to total assets</t>
  </si>
  <si>
    <t>Expenditures to total assets</t>
  </si>
  <si>
    <t>Profit to total assets</t>
  </si>
  <si>
    <t>Government grant</t>
  </si>
  <si>
    <t>Government grant to total income</t>
  </si>
  <si>
    <t>Nicholas Krus, Joohyun Shin, Nikolaos Kotoulas, and Ed Li compiled the data in this workbook</t>
  </si>
  <si>
    <t>Many of the data in this were originally issued as part of the following working paper:</t>
  </si>
  <si>
    <t>"The Cayman Islands Currency Board and the Cayman Islands Monetary Authority"</t>
  </si>
  <si>
    <t>Both working papers can be found here:</t>
  </si>
  <si>
    <t>Raw data--combined</t>
  </si>
  <si>
    <t>Quarterly data</t>
  </si>
  <si>
    <t>Cayman Islands Currency Board / Cayman Islands Monetary Authority data</t>
  </si>
  <si>
    <t>Calculations</t>
  </si>
  <si>
    <t>Ed Li added data, performed calculations, and devised the graphs as part of the following working paper:</t>
  </si>
  <si>
    <t>Certain quarterly data, where available, since 2007</t>
  </si>
  <si>
    <t>Calculations from standardized data used in graphs</t>
  </si>
  <si>
    <t>Graph: Net Foreign Reserves as a Percentage of Monetary Base</t>
  </si>
  <si>
    <t>Graph: Domestic Assets as a Percentage of Total Assets</t>
  </si>
  <si>
    <t>Graph: Reserve Pass-Through</t>
  </si>
  <si>
    <t xml:space="preserve">Graph: Absolute Change in Net Foreign Reserves and Monetary Base
</t>
  </si>
  <si>
    <t>Graph: Percent Change in Net Foreign Reserves and Monetary Base Year-over-Year</t>
  </si>
  <si>
    <t>Graph: Profit as a Percentage of Total Assets</t>
  </si>
  <si>
    <t>Graph: Income and Expenditures as Percentages of Total Assets</t>
  </si>
  <si>
    <t>Graph: Government Grant as a Percentage of Total Income</t>
  </si>
  <si>
    <t>Graph: Expenditures Breakdown</t>
  </si>
  <si>
    <t>See the working paper for some remarks on the data and for copyright information</t>
  </si>
  <si>
    <t>Raw data--1997-2014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</si>
</sst>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??_);_(@_)"/>
  </numFmts>
  <fonts count="33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8"/>
      <color indexed="56"/>
      <name val="Cambria"/>
      <family val="2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Verdana"/>
      <family val="2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A1718"/>
      <name val="Arial"/>
      <family val="2"/>
    </font>
    <font>
      <sz val="10"/>
      <color rgb="FF14141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1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49" fontId="17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/>
    </xf>
    <xf numFmtId="0" fontId="17" fillId="0" borderId="0" xfId="0" applyFont="1" applyFill="1" applyAlignment="1">
      <alignment vertical="top"/>
    </xf>
    <xf numFmtId="49" fontId="0" fillId="24" borderId="0" xfId="0" applyNumberFormat="1" applyFont="1" applyFill="1" applyAlignment="1">
      <alignment vertical="top"/>
    </xf>
    <xf numFmtId="0" fontId="17" fillId="25" borderId="0" xfId="0" applyFont="1" applyFill="1" applyAlignment="1">
      <alignment vertical="top"/>
    </xf>
    <xf numFmtId="165" fontId="17" fillId="25" borderId="0" xfId="0" applyNumberFormat="1" applyFont="1" applyFill="1" applyAlignment="1">
      <alignment vertical="top"/>
    </xf>
    <xf numFmtId="165" fontId="0" fillId="25" borderId="0" xfId="0" applyNumberFormat="1" applyFont="1" applyFill="1" applyAlignment="1">
      <alignment vertical="top"/>
    </xf>
    <xf numFmtId="0" fontId="0" fillId="0" borderId="0" xfId="0" applyFill="1"/>
    <xf numFmtId="49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26" borderId="0" xfId="0" applyNumberFormat="1" applyFont="1" applyFill="1" applyAlignment="1">
      <alignment vertical="top"/>
    </xf>
    <xf numFmtId="49" fontId="0" fillId="27" borderId="0" xfId="0" applyNumberFormat="1" applyFont="1" applyFill="1" applyAlignment="1">
      <alignment vertical="top"/>
    </xf>
    <xf numFmtId="0" fontId="0" fillId="28" borderId="0" xfId="0" applyFont="1" applyFill="1" applyAlignment="1">
      <alignment vertical="top"/>
    </xf>
    <xf numFmtId="0" fontId="22" fillId="0" borderId="0" xfId="0" applyFont="1"/>
    <xf numFmtId="0" fontId="0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25" fillId="0" borderId="0" xfId="0" applyFont="1" applyFill="1"/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4" fillId="30" borderId="0" xfId="0" applyFont="1" applyFill="1" applyBorder="1" applyAlignment="1">
      <alignment vertical="top" wrapText="1"/>
    </xf>
    <xf numFmtId="0" fontId="24" fillId="30" borderId="0" xfId="0" applyFont="1" applyFill="1" applyBorder="1" applyAlignment="1">
      <alignment horizontal="left" vertical="top"/>
    </xf>
    <xf numFmtId="165" fontId="0" fillId="0" borderId="0" xfId="0" applyNumberFormat="1" applyFill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0" fillId="30" borderId="0" xfId="0" applyFont="1" applyFill="1" applyBorder="1" applyAlignment="1">
      <alignment vertical="top" wrapText="1"/>
    </xf>
    <xf numFmtId="0" fontId="0" fillId="3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5" fontId="0" fillId="0" borderId="0" xfId="0" applyNumberFormat="1" applyFill="1" applyBorder="1" applyAlignment="1">
      <alignment vertical="top" wrapText="1"/>
    </xf>
    <xf numFmtId="165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165" fontId="0" fillId="0" borderId="0" xfId="0" applyNumberFormat="1" applyBorder="1" applyAlignment="1">
      <alignment vertical="top"/>
    </xf>
    <xf numFmtId="165" fontId="24" fillId="31" borderId="0" xfId="0" applyNumberFormat="1" applyFont="1" applyFill="1" applyAlignment="1">
      <alignment vertical="top" wrapText="1"/>
    </xf>
    <xf numFmtId="0" fontId="24" fillId="31" borderId="0" xfId="0" applyNumberFormat="1" applyFont="1" applyFill="1" applyAlignment="1">
      <alignment horizontal="left" vertical="top"/>
    </xf>
    <xf numFmtId="165" fontId="24" fillId="0" borderId="0" xfId="0" applyNumberFormat="1" applyFont="1" applyFill="1" applyAlignment="1">
      <alignment horizontal="right" vertical="top"/>
    </xf>
    <xf numFmtId="0" fontId="24" fillId="0" borderId="0" xfId="0" applyNumberFormat="1" applyFont="1" applyFill="1" applyAlignment="1">
      <alignment horizontal="left" vertical="top"/>
    </xf>
    <xf numFmtId="165" fontId="0" fillId="0" borderId="0" xfId="0" applyNumberFormat="1" applyFill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165" fontId="29" fillId="31" borderId="0" xfId="0" applyNumberFormat="1" applyFont="1" applyFill="1" applyBorder="1" applyAlignment="1">
      <alignment vertical="top" wrapText="1"/>
    </xf>
    <xf numFmtId="0" fontId="29" fillId="31" borderId="0" xfId="0" applyFont="1" applyFill="1" applyBorder="1" applyAlignment="1">
      <alignment horizontal="left" vertical="top"/>
    </xf>
    <xf numFmtId="165" fontId="0" fillId="31" borderId="0" xfId="0" applyNumberFormat="1" applyFill="1" applyBorder="1" applyAlignment="1">
      <alignment vertical="top" wrapText="1"/>
    </xf>
    <xf numFmtId="0" fontId="0" fillId="31" borderId="0" xfId="0" applyFill="1" applyBorder="1" applyAlignment="1">
      <alignment horizontal="left" vertical="top"/>
    </xf>
    <xf numFmtId="164" fontId="1" fillId="0" borderId="0" xfId="29" applyNumberFormat="1" applyFont="1"/>
    <xf numFmtId="0" fontId="24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/>
    </xf>
    <xf numFmtId="165" fontId="24" fillId="32" borderId="0" xfId="0" applyNumberFormat="1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0" fillId="30" borderId="0" xfId="0" applyFont="1" applyFill="1" applyBorder="1" applyAlignment="1">
      <alignment vertical="top"/>
    </xf>
    <xf numFmtId="165" fontId="24" fillId="31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165" fontId="29" fillId="31" borderId="0" xfId="0" applyNumberFormat="1" applyFont="1" applyFill="1" applyBorder="1" applyAlignment="1">
      <alignment vertical="top"/>
    </xf>
    <xf numFmtId="165" fontId="0" fillId="31" borderId="0" xfId="0" applyNumberFormat="1" applyFill="1" applyBorder="1" applyAlignment="1">
      <alignment vertical="top"/>
    </xf>
    <xf numFmtId="164" fontId="1" fillId="0" borderId="0" xfId="29" applyNumberFormat="1" applyFont="1" applyAlignment="1"/>
    <xf numFmtId="165" fontId="30" fillId="0" borderId="0" xfId="0" applyNumberFormat="1" applyFont="1" applyBorder="1" applyAlignment="1">
      <alignment vertical="top"/>
    </xf>
    <xf numFmtId="165" fontId="29" fillId="0" borderId="0" xfId="0" applyNumberFormat="1" applyFont="1" applyBorder="1" applyAlignment="1">
      <alignment vertical="top"/>
    </xf>
    <xf numFmtId="165" fontId="0" fillId="0" borderId="0" xfId="0" applyNumberFormat="1" applyFont="1" applyFill="1" applyAlignment="1">
      <alignment vertical="top"/>
    </xf>
    <xf numFmtId="16" fontId="0" fillId="0" borderId="0" xfId="0" quotePrefix="1" applyNumberFormat="1" applyFill="1" applyAlignment="1">
      <alignment horizontal="center"/>
    </xf>
    <xf numFmtId="49" fontId="0" fillId="0" borderId="0" xfId="0" applyNumberFormat="1" applyFont="1" applyFill="1" applyAlignment="1">
      <alignment vertical="top"/>
    </xf>
    <xf numFmtId="4" fontId="0" fillId="0" borderId="0" xfId="0" applyNumberFormat="1" applyFont="1" applyFill="1"/>
    <xf numFmtId="4" fontId="0" fillId="25" borderId="0" xfId="0" applyNumberFormat="1" applyFont="1" applyFill="1" applyAlignment="1">
      <alignment vertical="top"/>
    </xf>
    <xf numFmtId="4" fontId="21" fillId="0" borderId="0" xfId="28" applyNumberFormat="1" applyFont="1" applyFill="1"/>
    <xf numFmtId="4" fontId="17" fillId="0" borderId="0" xfId="28" applyNumberFormat="1" applyFont="1" applyFill="1" applyAlignment="1">
      <alignment vertical="top"/>
    </xf>
    <xf numFmtId="4" fontId="17" fillId="25" borderId="0" xfId="0" applyNumberFormat="1" applyFont="1" applyFill="1" applyAlignment="1">
      <alignment vertical="top"/>
    </xf>
    <xf numFmtId="4" fontId="0" fillId="27" borderId="0" xfId="0" applyNumberFormat="1" applyFont="1" applyFill="1" applyAlignment="1">
      <alignment vertical="top"/>
    </xf>
    <xf numFmtId="4" fontId="0" fillId="24" borderId="0" xfId="0" applyNumberFormat="1" applyFont="1" applyFill="1" applyAlignment="1">
      <alignment vertical="top"/>
    </xf>
    <xf numFmtId="4" fontId="0" fillId="26" borderId="0" xfId="0" applyNumberFormat="1" applyFont="1" applyFill="1" applyAlignment="1">
      <alignment vertical="top"/>
    </xf>
    <xf numFmtId="0" fontId="22" fillId="0" borderId="0" xfId="41" applyFont="1" applyFill="1" applyAlignment="1">
      <alignment vertical="top"/>
    </xf>
    <xf numFmtId="0" fontId="22" fillId="0" borderId="0" xfId="41" quotePrefix="1" applyFont="1" applyFill="1" applyAlignment="1">
      <alignment horizontal="center"/>
    </xf>
    <xf numFmtId="3" fontId="22" fillId="0" borderId="0" xfId="41" applyNumberFormat="1" applyFont="1" applyFill="1" applyAlignment="1">
      <alignment vertical="top"/>
    </xf>
    <xf numFmtId="165" fontId="22" fillId="25" borderId="0" xfId="41" applyNumberFormat="1" applyFont="1" applyFill="1" applyAlignment="1">
      <alignment vertical="top"/>
    </xf>
    <xf numFmtId="0" fontId="22" fillId="0" borderId="0" xfId="41" applyFont="1"/>
    <xf numFmtId="3" fontId="22" fillId="0" borderId="0" xfId="41" applyNumberFormat="1" applyFont="1" applyFill="1"/>
    <xf numFmtId="3" fontId="22" fillId="25" borderId="0" xfId="41" applyNumberFormat="1" applyFont="1" applyFill="1" applyAlignment="1">
      <alignment vertical="top"/>
    </xf>
    <xf numFmtId="3" fontId="27" fillId="0" borderId="0" xfId="41" applyNumberFormat="1" applyFont="1" applyFill="1"/>
    <xf numFmtId="49" fontId="22" fillId="0" borderId="0" xfId="41" applyNumberFormat="1" applyFont="1" applyFill="1" applyAlignment="1">
      <alignment vertical="top"/>
    </xf>
    <xf numFmtId="3" fontId="31" fillId="0" borderId="0" xfId="41" applyNumberFormat="1" applyFont="1" applyAlignment="1">
      <alignment vertical="center"/>
    </xf>
    <xf numFmtId="3" fontId="29" fillId="0" borderId="0" xfId="41" applyNumberFormat="1" applyFont="1" applyAlignment="1">
      <alignment vertical="center"/>
    </xf>
    <xf numFmtId="0" fontId="27" fillId="0" borderId="0" xfId="41" applyFont="1"/>
    <xf numFmtId="3" fontId="22" fillId="0" borderId="0" xfId="41" applyNumberFormat="1" applyFont="1" applyFill="1" applyAlignment="1">
      <alignment horizontal="right"/>
    </xf>
    <xf numFmtId="3" fontId="28" fillId="0" borderId="0" xfId="41" applyNumberFormat="1" applyFont="1" applyFill="1" applyAlignment="1">
      <alignment horizontal="right"/>
    </xf>
    <xf numFmtId="3" fontId="24" fillId="0" borderId="0" xfId="30" applyNumberFormat="1" applyFont="1" applyFill="1"/>
    <xf numFmtId="165" fontId="22" fillId="29" borderId="0" xfId="41" applyNumberFormat="1" applyFont="1" applyFill="1" applyAlignment="1">
      <alignment vertical="top"/>
    </xf>
    <xf numFmtId="3" fontId="22" fillId="29" borderId="0" xfId="41" applyNumberFormat="1" applyFont="1" applyFill="1" applyAlignment="1">
      <alignment vertical="top"/>
    </xf>
    <xf numFmtId="3" fontId="22" fillId="0" borderId="0" xfId="41" applyNumberFormat="1" applyFont="1"/>
    <xf numFmtId="3" fontId="22" fillId="0" borderId="0" xfId="41" applyNumberFormat="1" applyFont="1" applyAlignment="1">
      <alignment vertical="center"/>
    </xf>
    <xf numFmtId="0" fontId="32" fillId="0" borderId="0" xfId="41" applyFont="1" applyAlignment="1">
      <alignment vertical="center"/>
    </xf>
    <xf numFmtId="3" fontId="32" fillId="0" borderId="0" xfId="41" applyNumberFormat="1" applyFont="1" applyAlignment="1">
      <alignment vertical="center"/>
    </xf>
    <xf numFmtId="3" fontId="28" fillId="0" borderId="0" xfId="41" applyNumberFormat="1" applyFont="1"/>
    <xf numFmtId="165" fontId="22" fillId="24" borderId="0" xfId="41" applyNumberFormat="1" applyFont="1" applyFill="1" applyAlignment="1">
      <alignment vertical="top"/>
    </xf>
    <xf numFmtId="3" fontId="22" fillId="24" borderId="0" xfId="41" applyNumberFormat="1" applyFont="1" applyFill="1" applyAlignment="1">
      <alignment vertical="top"/>
    </xf>
    <xf numFmtId="4" fontId="22" fillId="0" borderId="0" xfId="41" applyNumberFormat="1" applyFont="1" applyFill="1"/>
    <xf numFmtId="4" fontId="22" fillId="0" borderId="0" xfId="41" applyNumberFormat="1" applyFont="1" applyFill="1" applyAlignment="1">
      <alignment vertical="top"/>
    </xf>
    <xf numFmtId="165" fontId="22" fillId="0" borderId="0" xfId="41" applyNumberFormat="1" applyFont="1" applyFill="1" applyAlignment="1">
      <alignment vertical="top"/>
    </xf>
    <xf numFmtId="4" fontId="24" fillId="0" borderId="0" xfId="28" applyNumberFormat="1" applyFont="1" applyFill="1"/>
    <xf numFmtId="49" fontId="23" fillId="0" borderId="0" xfId="41" applyNumberFormat="1" applyFont="1" applyFill="1" applyAlignment="1">
      <alignment vertical="top"/>
    </xf>
    <xf numFmtId="0" fontId="23" fillId="0" borderId="0" xfId="41" applyFont="1" applyFill="1" applyAlignment="1">
      <alignment horizontal="center" vertical="top"/>
    </xf>
    <xf numFmtId="0" fontId="23" fillId="31" borderId="0" xfId="41" applyFont="1" applyFill="1" applyAlignment="1">
      <alignment horizontal="center" vertical="top"/>
    </xf>
    <xf numFmtId="0" fontId="23" fillId="25" borderId="0" xfId="41" applyFont="1" applyFill="1" applyAlignment="1">
      <alignment vertical="top"/>
    </xf>
    <xf numFmtId="0" fontId="22" fillId="0" borderId="0" xfId="41" applyFont="1" applyFill="1"/>
    <xf numFmtId="0" fontId="22" fillId="31" borderId="0" xfId="41" quotePrefix="1" applyFont="1" applyFill="1" applyAlignment="1">
      <alignment horizontal="center"/>
    </xf>
    <xf numFmtId="165" fontId="23" fillId="25" borderId="0" xfId="41" applyNumberFormat="1" applyFont="1" applyFill="1" applyAlignment="1">
      <alignment vertical="top"/>
    </xf>
    <xf numFmtId="0" fontId="22" fillId="31" borderId="0" xfId="41" applyFont="1" applyFill="1" applyAlignment="1">
      <alignment horizontal="left"/>
    </xf>
    <xf numFmtId="3" fontId="28" fillId="0" borderId="0" xfId="30" applyNumberFormat="1" applyFont="1" applyFill="1"/>
    <xf numFmtId="0" fontId="23" fillId="0" borderId="0" xfId="41" applyFont="1"/>
    <xf numFmtId="3" fontId="23" fillId="25" borderId="0" xfId="41" applyNumberFormat="1" applyFont="1" applyFill="1" applyAlignment="1">
      <alignment vertical="top"/>
    </xf>
    <xf numFmtId="3" fontId="23" fillId="0" borderId="0" xfId="41" applyNumberFormat="1" applyFont="1" applyFill="1" applyAlignment="1">
      <alignment vertical="top"/>
    </xf>
    <xf numFmtId="0" fontId="23" fillId="0" borderId="0" xfId="41" applyFont="1" applyFill="1" applyAlignment="1">
      <alignment vertical="top"/>
    </xf>
    <xf numFmtId="3" fontId="23" fillId="0" borderId="0" xfId="30" applyNumberFormat="1" applyFont="1" applyFill="1"/>
    <xf numFmtId="3" fontId="23" fillId="0" borderId="0" xfId="41" applyNumberFormat="1" applyFont="1"/>
    <xf numFmtId="3" fontId="28" fillId="0" borderId="0" xfId="30" applyNumberFormat="1" applyFont="1" applyFill="1" applyAlignment="1">
      <alignment vertical="top"/>
    </xf>
    <xf numFmtId="3" fontId="23" fillId="0" borderId="0" xfId="41" applyNumberFormat="1" applyFont="1" applyFill="1"/>
    <xf numFmtId="4" fontId="28" fillId="0" borderId="0" xfId="30" applyNumberFormat="1" applyFont="1" applyFill="1"/>
    <xf numFmtId="3" fontId="23" fillId="0" borderId="0" xfId="30" applyNumberFormat="1" applyFont="1" applyFill="1" applyAlignment="1">
      <alignment vertical="top"/>
    </xf>
    <xf numFmtId="164" fontId="28" fillId="0" borderId="0" xfId="30" applyNumberFormat="1" applyFont="1" applyFill="1"/>
    <xf numFmtId="165" fontId="23" fillId="0" borderId="0" xfId="30" applyNumberFormat="1" applyFont="1" applyFill="1" applyAlignment="1">
      <alignment vertical="top"/>
    </xf>
    <xf numFmtId="0" fontId="23" fillId="0" borderId="0" xfId="0" applyNumberFormat="1" applyFont="1" applyFill="1" applyBorder="1" applyAlignment="1">
      <alignment horizontal="left" vertical="top"/>
    </xf>
    <xf numFmtId="4" fontId="30" fillId="0" borderId="0" xfId="42" applyNumberFormat="1" applyFont="1" applyBorder="1" applyAlignment="1">
      <alignment vertical="top"/>
    </xf>
    <xf numFmtId="4" fontId="1" fillId="0" borderId="0" xfId="42" applyNumberFormat="1" applyBorder="1" applyAlignment="1">
      <alignment vertical="top"/>
    </xf>
    <xf numFmtId="4" fontId="26" fillId="0" borderId="0" xfId="42" applyNumberFormat="1" applyFont="1" applyBorder="1" applyAlignment="1">
      <alignment vertical="top"/>
    </xf>
    <xf numFmtId="4" fontId="29" fillId="0" borderId="0" xfId="42" applyNumberFormat="1" applyFont="1" applyBorder="1" applyAlignment="1">
      <alignment vertical="top"/>
    </xf>
    <xf numFmtId="4" fontId="1" fillId="0" borderId="0" xfId="42" applyNumberFormat="1" applyFont="1" applyBorder="1" applyAlignment="1">
      <alignment vertical="top"/>
    </xf>
    <xf numFmtId="4" fontId="24" fillId="0" borderId="0" xfId="42" applyNumberFormat="1" applyFont="1" applyFill="1" applyAlignment="1">
      <alignment vertical="top"/>
    </xf>
    <xf numFmtId="4" fontId="24" fillId="32" borderId="0" xfId="0" applyNumberFormat="1" applyFont="1" applyFill="1" applyAlignment="1">
      <alignment vertical="top" wrapText="1"/>
    </xf>
    <xf numFmtId="4" fontId="0" fillId="32" borderId="0" xfId="0" applyNumberFormat="1" applyFont="1" applyFill="1" applyAlignment="1">
      <alignment vertical="top" wrapText="1"/>
    </xf>
    <xf numFmtId="4" fontId="23" fillId="0" borderId="0" xfId="28" applyNumberFormat="1" applyFont="1" applyFill="1"/>
    <xf numFmtId="49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31" borderId="0" xfId="0" applyNumberFormat="1" applyFont="1" applyFill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30" borderId="0" xfId="0" applyFont="1" applyFill="1" applyBorder="1" applyAlignment="1">
      <alignment horizontal="left" vertical="top"/>
    </xf>
    <xf numFmtId="49" fontId="22" fillId="27" borderId="0" xfId="0" applyNumberFormat="1" applyFont="1" applyFill="1" applyAlignment="1">
      <alignment vertical="top"/>
    </xf>
    <xf numFmtId="49" fontId="22" fillId="24" borderId="0" xfId="0" applyNumberFormat="1" applyFont="1" applyFill="1" applyAlignment="1">
      <alignment vertical="top"/>
    </xf>
    <xf numFmtId="49" fontId="22" fillId="26" borderId="0" xfId="0" applyNumberFormat="1" applyFont="1" applyFill="1" applyAlignment="1">
      <alignment vertical="top"/>
    </xf>
    <xf numFmtId="0" fontId="22" fillId="28" borderId="0" xfId="0" applyFont="1" applyFill="1" applyAlignment="1">
      <alignment vertical="top"/>
    </xf>
    <xf numFmtId="3" fontId="22" fillId="0" borderId="0" xfId="30" applyNumberFormat="1" applyFont="1" applyFill="1"/>
    <xf numFmtId="0" fontId="22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" fontId="26" fillId="0" borderId="0" xfId="0" applyNumberFormat="1" applyFont="1" applyFill="1" applyAlignment="1">
      <alignment horizontal="right" vertical="top"/>
    </xf>
    <xf numFmtId="4" fontId="27" fillId="0" borderId="0" xfId="41" applyNumberFormat="1" applyFont="1" applyFill="1"/>
    <xf numFmtId="4" fontId="31" fillId="0" borderId="0" xfId="41" applyNumberFormat="1" applyFont="1" applyAlignment="1">
      <alignment vertical="center"/>
    </xf>
    <xf numFmtId="4" fontId="29" fillId="0" borderId="0" xfId="41" applyNumberFormat="1" applyFont="1" applyAlignment="1">
      <alignment vertical="center"/>
    </xf>
    <xf numFmtId="4" fontId="22" fillId="0" borderId="0" xfId="41" applyNumberFormat="1" applyFont="1" applyFill="1" applyAlignment="1">
      <alignment horizontal="right"/>
    </xf>
    <xf numFmtId="4" fontId="28" fillId="0" borderId="0" xfId="41" applyNumberFormat="1" applyFont="1" applyFill="1" applyAlignment="1">
      <alignment horizontal="right"/>
    </xf>
    <xf numFmtId="4" fontId="23" fillId="0" borderId="0" xfId="41" applyNumberFormat="1" applyFont="1"/>
    <xf numFmtId="4" fontId="22" fillId="0" borderId="0" xfId="41" applyNumberFormat="1" applyFont="1"/>
    <xf numFmtId="4" fontId="22" fillId="0" borderId="0" xfId="41" applyNumberFormat="1" applyFont="1" applyAlignment="1">
      <alignment vertical="center"/>
    </xf>
    <xf numFmtId="4" fontId="0" fillId="0" borderId="0" xfId="0" applyNumberFormat="1" applyFont="1" applyFill="1" applyAlignment="1">
      <alignment vertical="top" wrapText="1"/>
    </xf>
    <xf numFmtId="0" fontId="28" fillId="0" borderId="0" xfId="41" applyFont="1" applyFill="1"/>
    <xf numFmtId="0" fontId="20" fillId="0" borderId="0" xfId="37" applyFill="1" applyAlignment="1" applyProtection="1"/>
    <xf numFmtId="4" fontId="0" fillId="0" borderId="0" xfId="42" applyNumberFormat="1" applyFont="1" applyBorder="1" applyAlignment="1">
      <alignment vertical="top"/>
    </xf>
    <xf numFmtId="165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23" fillId="0" borderId="0" xfId="0" applyFont="1"/>
    <xf numFmtId="14" fontId="23" fillId="0" borderId="0" xfId="0" applyNumberFormat="1" applyFont="1"/>
    <xf numFmtId="166" fontId="0" fillId="0" borderId="0" xfId="0" applyNumberFormat="1"/>
    <xf numFmtId="10" fontId="0" fillId="0" borderId="0" xfId="48" applyNumberFormat="1" applyFont="1" applyFill="1" applyAlignment="1">
      <alignment vertical="top"/>
    </xf>
    <xf numFmtId="4" fontId="0" fillId="0" borderId="0" xfId="0" applyNumberFormat="1" applyFill="1" applyAlignment="1">
      <alignment horizontal="left" vertical="top"/>
    </xf>
    <xf numFmtId="0" fontId="28" fillId="0" borderId="0" xfId="41" applyFont="1" applyFill="1" applyAlignment="1"/>
    <xf numFmtId="0" fontId="0" fillId="0" borderId="0" xfId="0" applyAlignment="1">
      <alignment horizontal="left"/>
    </xf>
    <xf numFmtId="0" fontId="0" fillId="0" borderId="0" xfId="0" applyAlignment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3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" xfId="37" builtinId="8"/>
    <cellStyle name="Input" xfId="38"/>
    <cellStyle name="Linked Cell" xfId="39"/>
    <cellStyle name="Neutral" xfId="40"/>
    <cellStyle name="Normal" xfId="0" builtinId="0"/>
    <cellStyle name="Normal 2" xfId="41"/>
    <cellStyle name="Normal 3" xfId="42"/>
    <cellStyle name="Note" xfId="43"/>
    <cellStyle name="Output" xfId="44"/>
    <cellStyle name="Percent" xfId="48" builtinId="5"/>
    <cellStyle name="Title" xfId="45"/>
    <cellStyle name="Total" xfId="46"/>
    <cellStyle name="Warning Text" xfId="4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chartsheet" Target="chartsheets/sheet9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 1: Net Foreign Reserves as</a:t>
            </a:r>
            <a:r>
              <a:rPr lang="en-US" sz="1800" baseline="0">
                <a:solidFill>
                  <a:sysClr val="windowText" lastClr="000000"/>
                </a:solidFill>
              </a:rPr>
              <a:t> a Percentage of Monetary Base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foreign reserves to monetary base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Calculations!$B$59:$AR$59</c:f>
              <c:numCache>
                <c:formatCode>0.00%</c:formatCode>
                <c:ptCount val="43"/>
                <c:pt idx="0">
                  <c:v>1.027172852643778</c:v>
                </c:pt>
                <c:pt idx="1">
                  <c:v>1.0619878930029667</c:v>
                </c:pt>
                <c:pt idx="2">
                  <c:v>0.83010327522384575</c:v>
                </c:pt>
                <c:pt idx="3">
                  <c:v>0.85304410767484207</c:v>
                </c:pt>
                <c:pt idx="4">
                  <c:v>0.77789865519889045</c:v>
                </c:pt>
                <c:pt idx="5">
                  <c:v>0.88572443109302523</c:v>
                </c:pt>
                <c:pt idx="6">
                  <c:v>0.85535492976508276</c:v>
                </c:pt>
                <c:pt idx="7">
                  <c:v>0.73666576360555913</c:v>
                </c:pt>
                <c:pt idx="8">
                  <c:v>0.58353221420706081</c:v>
                </c:pt>
                <c:pt idx="9">
                  <c:v>0.5820675679169115</c:v>
                </c:pt>
                <c:pt idx="10">
                  <c:v>0.66881243369934595</c:v>
                </c:pt>
                <c:pt idx="11">
                  <c:v>0.66697933735893611</c:v>
                </c:pt>
                <c:pt idx="12">
                  <c:v>0.83461239764514694</c:v>
                </c:pt>
                <c:pt idx="13">
                  <c:v>1.1033130459490259</c:v>
                </c:pt>
                <c:pt idx="14">
                  <c:v>0.99234418247384271</c:v>
                </c:pt>
                <c:pt idx="15">
                  <c:v>0.97035724936423862</c:v>
                </c:pt>
                <c:pt idx="16">
                  <c:v>0.94748409055347094</c:v>
                </c:pt>
                <c:pt idx="17">
                  <c:v>1.0301202331457384</c:v>
                </c:pt>
                <c:pt idx="18">
                  <c:v>0.99621753779297373</c:v>
                </c:pt>
                <c:pt idx="19">
                  <c:v>1.0957994405230251</c:v>
                </c:pt>
                <c:pt idx="20">
                  <c:v>1.0556325023773234</c:v>
                </c:pt>
                <c:pt idx="21">
                  <c:v>0.97802000140115486</c:v>
                </c:pt>
                <c:pt idx="22">
                  <c:v>1.0904041835866769</c:v>
                </c:pt>
                <c:pt idx="23">
                  <c:v>1.1536419790780021</c:v>
                </c:pt>
                <c:pt idx="24">
                  <c:v>1.1137030010498914</c:v>
                </c:pt>
                <c:pt idx="25">
                  <c:v>1.2629858173618507</c:v>
                </c:pt>
                <c:pt idx="26">
                  <c:v>1.2854552727756823</c:v>
                </c:pt>
                <c:pt idx="27">
                  <c:v>1.2013362830373437</c:v>
                </c:pt>
                <c:pt idx="28">
                  <c:v>1.2936780621113797</c:v>
                </c:pt>
                <c:pt idx="29">
                  <c:v>1.2571715540941635</c:v>
                </c:pt>
                <c:pt idx="30">
                  <c:v>1.2318008951626105</c:v>
                </c:pt>
                <c:pt idx="31">
                  <c:v>1.2902374250059629</c:v>
                </c:pt>
                <c:pt idx="32">
                  <c:v>1.2777671564793884</c:v>
                </c:pt>
                <c:pt idx="33">
                  <c:v>1.2402792270378027</c:v>
                </c:pt>
                <c:pt idx="34">
                  <c:v>1.2942783541419105</c:v>
                </c:pt>
                <c:pt idx="35">
                  <c:v>1.3212976074723657</c:v>
                </c:pt>
                <c:pt idx="36">
                  <c:v>1.3422787573975086</c:v>
                </c:pt>
                <c:pt idx="37">
                  <c:v>1.280756554345357</c:v>
                </c:pt>
                <c:pt idx="38">
                  <c:v>1.1702981983714817</c:v>
                </c:pt>
                <c:pt idx="39">
                  <c:v>1.2023735000765416</c:v>
                </c:pt>
                <c:pt idx="40">
                  <c:v>1.1649251488229457</c:v>
                </c:pt>
                <c:pt idx="41">
                  <c:v>1.1632037969024063</c:v>
                </c:pt>
                <c:pt idx="42">
                  <c:v>1.1488293938072394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5A-4E1C-8C2C-BCCD6234AABD}"/>
            </c:ext>
          </c:extLst>
        </c:ser>
        <c:ser>
          <c:idx val="1"/>
          <c:order val="1"/>
          <c:tx>
            <c:v>Currency board orthodoxy = 100%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Calculations!$B$74:$AR$74</c:f>
              <c:numCache>
                <c:formatCode>0.00%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5A-4E1C-8C2C-BCCD6234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97216"/>
        <c:axId val="209087296"/>
      </c:lineChart>
      <c:catAx>
        <c:axId val="2122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87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9087296"/>
        <c:scaling>
          <c:orientation val="minMax"/>
          <c:max val="1.4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9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</a:t>
            </a:r>
            <a:r>
              <a:rPr lang="en-US" sz="1800" baseline="0">
                <a:solidFill>
                  <a:sysClr val="windowText" lastClr="000000"/>
                </a:solidFill>
              </a:rPr>
              <a:t> 2: Domestic Assets as a Percentage of Total Assets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022233600413306E-2"/>
          <c:y val="7.9763811303248111E-2"/>
          <c:w val="0.89571482741168174"/>
          <c:h val="0.77406997903231523"/>
        </c:manualLayout>
      </c:layout>
      <c:lineChart>
        <c:grouping val="standard"/>
        <c:varyColors val="0"/>
        <c:ser>
          <c:idx val="0"/>
          <c:order val="0"/>
          <c:tx>
            <c:v>Domestic assets to total assets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Calculations!$B$60:$AR$60</c:f>
              <c:numCache>
                <c:formatCode>0.00%</c:formatCode>
                <c:ptCount val="43"/>
                <c:pt idx="0">
                  <c:v>2.0971516578457813E-6</c:v>
                </c:pt>
                <c:pt idx="1">
                  <c:v>0</c:v>
                </c:pt>
                <c:pt idx="2">
                  <c:v>0.25271858541523806</c:v>
                </c:pt>
                <c:pt idx="3">
                  <c:v>0.27576093324032119</c:v>
                </c:pt>
                <c:pt idx="4">
                  <c:v>0.31649616454530044</c:v>
                </c:pt>
                <c:pt idx="5">
                  <c:v>0.21817928012928264</c:v>
                </c:pt>
                <c:pt idx="6">
                  <c:v>0.27232589720472966</c:v>
                </c:pt>
                <c:pt idx="7">
                  <c:v>0.36264909733116879</c:v>
                </c:pt>
                <c:pt idx="8">
                  <c:v>0.49320897279145237</c:v>
                </c:pt>
                <c:pt idx="9">
                  <c:v>0.52576212020087187</c:v>
                </c:pt>
                <c:pt idx="10">
                  <c:v>0.47797739826739433</c:v>
                </c:pt>
                <c:pt idx="11">
                  <c:v>0.44922836326892762</c:v>
                </c:pt>
                <c:pt idx="12">
                  <c:v>0.32350318812069989</c:v>
                </c:pt>
                <c:pt idx="13">
                  <c:v>0.14428262938207426</c:v>
                </c:pt>
                <c:pt idx="14">
                  <c:v>0.23770669684547921</c:v>
                </c:pt>
                <c:pt idx="15">
                  <c:v>0.1930075798254719</c:v>
                </c:pt>
                <c:pt idx="16">
                  <c:v>0.19839795348976563</c:v>
                </c:pt>
                <c:pt idx="17">
                  <c:v>0.17474557492404294</c:v>
                </c:pt>
                <c:pt idx="18">
                  <c:v>0.1956144194371435</c:v>
                </c:pt>
                <c:pt idx="19">
                  <c:v>0.15199549177562491</c:v>
                </c:pt>
                <c:pt idx="20">
                  <c:v>0.17659102064418516</c:v>
                </c:pt>
                <c:pt idx="21">
                  <c:v>0.24564914216229941</c:v>
                </c:pt>
                <c:pt idx="22">
                  <c:v>7.4325525246911953E-2</c:v>
                </c:pt>
                <c:pt idx="23">
                  <c:v>8.3248361033063295E-2</c:v>
                </c:pt>
                <c:pt idx="24">
                  <c:v>9.4253127162205241E-2</c:v>
                </c:pt>
                <c:pt idx="25">
                  <c:v>6.7949042665328682E-2</c:v>
                </c:pt>
                <c:pt idx="26">
                  <c:v>4.5819317216523929E-2</c:v>
                </c:pt>
                <c:pt idx="27">
                  <c:v>5.5040608004363757E-2</c:v>
                </c:pt>
                <c:pt idx="28">
                  <c:v>5.1544853804283523E-2</c:v>
                </c:pt>
                <c:pt idx="29">
                  <c:v>5.801015481814592E-2</c:v>
                </c:pt>
                <c:pt idx="30">
                  <c:v>6.8712838416250269E-2</c:v>
                </c:pt>
                <c:pt idx="31">
                  <c:v>3.7115675110304974E-2</c:v>
                </c:pt>
                <c:pt idx="32">
                  <c:v>3.8195829831577967E-2</c:v>
                </c:pt>
                <c:pt idx="33">
                  <c:v>2.8605339056995964E-2</c:v>
                </c:pt>
                <c:pt idx="34">
                  <c:v>7.5841225682498278E-2</c:v>
                </c:pt>
                <c:pt idx="35">
                  <c:v>8.4094083496301306E-2</c:v>
                </c:pt>
                <c:pt idx="36">
                  <c:v>4.9061910043660249E-2</c:v>
                </c:pt>
                <c:pt idx="37">
                  <c:v>6.9003442734917819E-2</c:v>
                </c:pt>
                <c:pt idx="38">
                  <c:v>9.6692185876181516E-2</c:v>
                </c:pt>
                <c:pt idx="39">
                  <c:v>6.087137272936307E-2</c:v>
                </c:pt>
                <c:pt idx="40">
                  <c:v>8.2256064306968066E-2</c:v>
                </c:pt>
                <c:pt idx="41">
                  <c:v>9.0847066413390201E-2</c:v>
                </c:pt>
                <c:pt idx="42">
                  <c:v>0.10875061745102683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CE-4744-AF9E-089AED1BEF21}"/>
            </c:ext>
          </c:extLst>
        </c:ser>
        <c:ser>
          <c:idx val="1"/>
          <c:order val="1"/>
          <c:tx>
            <c:v>Currency board orthodoxy = 0%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Calculations!$B$75:$AR$75</c:f>
              <c:numCache>
                <c:formatCode>0.00%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CE-4744-AF9E-089AED1B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99264"/>
        <c:axId val="209089024"/>
      </c:lineChart>
      <c:catAx>
        <c:axId val="212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890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90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9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944960307026657E-2"/>
          <c:y val="0.94066795675964232"/>
          <c:w val="0.8255770587991087"/>
          <c:h val="4.7923322176095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</a:t>
            </a:r>
            <a:r>
              <a:rPr lang="en-US" sz="1800" baseline="0">
                <a:solidFill>
                  <a:sysClr val="windowText" lastClr="000000"/>
                </a:solidFill>
              </a:rPr>
              <a:t> 3: Reserve Pass-Through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84454930831367E-2"/>
          <c:y val="7.1692786283070548E-2"/>
          <c:w val="0.8904460042266904"/>
          <c:h val="0.7861768031660775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Calculations!$A$61</c:f>
              <c:strCache>
                <c:ptCount val="1"/>
                <c:pt idx="0">
                  <c:v>Reserve pass-through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Calculations!$B$61:$AR$61</c:f>
              <c:numCache>
                <c:formatCode>0.00%</c:formatCode>
                <c:ptCount val="43"/>
                <c:pt idx="1">
                  <c:v>0.90453239470068791</c:v>
                </c:pt>
                <c:pt idx="2">
                  <c:v>7.8107634915380508</c:v>
                </c:pt>
                <c:pt idx="3">
                  <c:v>1.0207472582748682</c:v>
                </c:pt>
                <c:pt idx="4">
                  <c:v>2.5985467982336226</c:v>
                </c:pt>
                <c:pt idx="5">
                  <c:v>0.57788274758866098</c:v>
                </c:pt>
                <c:pt idx="6">
                  <c:v>1.7222548215598665</c:v>
                </c:pt>
                <c:pt idx="7">
                  <c:v>3.5005883679786503</c:v>
                </c:pt>
                <c:pt idx="8">
                  <c:v>4.9017924161266366</c:v>
                </c:pt>
                <c:pt idx="9">
                  <c:v>1.7415998816070759</c:v>
                </c:pt>
                <c:pt idx="10">
                  <c:v>0.35985871279598597</c:v>
                </c:pt>
                <c:pt idx="11">
                  <c:v>1.5530101380874279</c:v>
                </c:pt>
                <c:pt idx="12">
                  <c:v>0.46084218973903468</c:v>
                </c:pt>
                <c:pt idx="13">
                  <c:v>0.18805844871868665</c:v>
                </c:pt>
                <c:pt idx="14">
                  <c:v>7.9844986391247135</c:v>
                </c:pt>
                <c:pt idx="15">
                  <c:v>1.1803281255886067</c:v>
                </c:pt>
                <c:pt idx="16">
                  <c:v>1.2618669298186926</c:v>
                </c:pt>
                <c:pt idx="17">
                  <c:v>0.58630274991009101</c:v>
                </c:pt>
                <c:pt idx="18">
                  <c:v>1.4190709937519239</c:v>
                </c:pt>
                <c:pt idx="19">
                  <c:v>-0.42230657060720289</c:v>
                </c:pt>
                <c:pt idx="20">
                  <c:v>9.0017789784051789</c:v>
                </c:pt>
                <c:pt idx="21">
                  <c:v>4.7514371494810828</c:v>
                </c:pt>
                <c:pt idx="22">
                  <c:v>0.46182036494732998</c:v>
                </c:pt>
                <c:pt idx="23">
                  <c:v>0.54198513536931459</c:v>
                </c:pt>
                <c:pt idx="24">
                  <c:v>1.2492294302424702</c:v>
                </c:pt>
                <c:pt idx="25">
                  <c:v>5.9249703612405384E-2</c:v>
                </c:pt>
                <c:pt idx="26">
                  <c:v>0.66723948703615277</c:v>
                </c:pt>
                <c:pt idx="27">
                  <c:v>1.1441129437265736</c:v>
                </c:pt>
                <c:pt idx="28">
                  <c:v>3.6167553312031182</c:v>
                </c:pt>
                <c:pt idx="29">
                  <c:v>-0.12702431789895738</c:v>
                </c:pt>
                <c:pt idx="30">
                  <c:v>-0.29870564840421399</c:v>
                </c:pt>
                <c:pt idx="31">
                  <c:v>-6.4273048662564749</c:v>
                </c:pt>
                <c:pt idx="32">
                  <c:v>0.86282764422582514</c:v>
                </c:pt>
                <c:pt idx="33">
                  <c:v>0.88756310031165842</c:v>
                </c:pt>
                <c:pt idx="34">
                  <c:v>-2.2600144532326132</c:v>
                </c:pt>
                <c:pt idx="35">
                  <c:v>0.60280639112312218</c:v>
                </c:pt>
                <c:pt idx="36">
                  <c:v>0.51648615589561941</c:v>
                </c:pt>
                <c:pt idx="37">
                  <c:v>3.8848069728281165</c:v>
                </c:pt>
                <c:pt idx="38">
                  <c:v>0.35665504582249946</c:v>
                </c:pt>
                <c:pt idx="39">
                  <c:v>0.63979013112653704</c:v>
                </c:pt>
                <c:pt idx="40">
                  <c:v>3.1007662794336643</c:v>
                </c:pt>
                <c:pt idx="41">
                  <c:v>0.78909276923151406</c:v>
                </c:pt>
                <c:pt idx="42">
                  <c:v>1.149908539895246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DA-4134-93BE-58DD08396102}"/>
            </c:ext>
          </c:extLst>
        </c:ser>
        <c:ser>
          <c:idx val="1"/>
          <c:order val="1"/>
          <c:tx>
            <c:strRef>
              <c:f>Calculations!$A$74</c:f>
              <c:strCache>
                <c:ptCount val="1"/>
                <c:pt idx="0">
                  <c:v>100% line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Calculations!$B$74:$AR$74</c:f>
              <c:numCache>
                <c:formatCode>0.00%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DA-4134-93BE-58DD0839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64512"/>
        <c:axId val="209090752"/>
      </c:lineChart>
      <c:catAx>
        <c:axId val="2128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90752"/>
        <c:crossesAt val="-1000000000"/>
        <c:auto val="1"/>
        <c:lblAlgn val="ctr"/>
        <c:lblOffset val="100"/>
        <c:tickLblSkip val="5"/>
        <c:tickMarkSkip val="5"/>
        <c:noMultiLvlLbl val="0"/>
      </c:catAx>
      <c:valAx>
        <c:axId val="20909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6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533016720052261"/>
          <c:y val="0.9305789619939463"/>
          <c:w val="0.59096292795124605"/>
          <c:h val="6.8101362399032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 4: Absolute</a:t>
            </a:r>
            <a:r>
              <a:rPr lang="en-US" sz="1800" baseline="0">
                <a:solidFill>
                  <a:sysClr val="windowText" lastClr="000000"/>
                </a:solidFill>
              </a:rPr>
              <a:t> Change in Net Foreign Reserves and Monetary Base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818897637795278E-2"/>
          <c:y val="8.3799323813336893E-2"/>
          <c:w val="0.87161156700755105"/>
          <c:h val="0.7685311052220167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Calculations!$A$62</c:f>
              <c:strCache>
                <c:ptCount val="1"/>
                <c:pt idx="0">
                  <c:v>Change in net foreign reserves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Calculations!$B$62:$AR$62</c:f>
              <c:numCache>
                <c:formatCode>#,##0.0000</c:formatCode>
                <c:ptCount val="43"/>
                <c:pt idx="1">
                  <c:v>1025565.5800000001</c:v>
                </c:pt>
                <c:pt idx="2">
                  <c:v>88301.830000000075</c:v>
                </c:pt>
                <c:pt idx="3">
                  <c:v>493029</c:v>
                </c:pt>
                <c:pt idx="4">
                  <c:v>241398</c:v>
                </c:pt>
                <c:pt idx="5">
                  <c:v>863317</c:v>
                </c:pt>
                <c:pt idx="6">
                  <c:v>282896</c:v>
                </c:pt>
                <c:pt idx="7">
                  <c:v>367967</c:v>
                </c:pt>
                <c:pt idx="8">
                  <c:v>508922</c:v>
                </c:pt>
                <c:pt idx="9">
                  <c:v>925731</c:v>
                </c:pt>
                <c:pt idx="10">
                  <c:v>1175478</c:v>
                </c:pt>
                <c:pt idx="11">
                  <c:v>548131</c:v>
                </c:pt>
                <c:pt idx="12">
                  <c:v>3150074</c:v>
                </c:pt>
                <c:pt idx="13">
                  <c:v>4412894</c:v>
                </c:pt>
                <c:pt idx="14">
                  <c:v>221916</c:v>
                </c:pt>
                <c:pt idx="15">
                  <c:v>2362571</c:v>
                </c:pt>
                <c:pt idx="16">
                  <c:v>2152368</c:v>
                </c:pt>
                <c:pt idx="17">
                  <c:v>4407235</c:v>
                </c:pt>
                <c:pt idx="18">
                  <c:v>1942678</c:v>
                </c:pt>
                <c:pt idx="19">
                  <c:v>1801523</c:v>
                </c:pt>
                <c:pt idx="20">
                  <c:v>121418</c:v>
                </c:pt>
                <c:pt idx="21">
                  <c:v>570226</c:v>
                </c:pt>
                <c:pt idx="22">
                  <c:v>6679320</c:v>
                </c:pt>
                <c:pt idx="23">
                  <c:v>5499363</c:v>
                </c:pt>
                <c:pt idx="24">
                  <c:v>3630755</c:v>
                </c:pt>
                <c:pt idx="25">
                  <c:v>6471256</c:v>
                </c:pt>
                <c:pt idx="26">
                  <c:v>6393511</c:v>
                </c:pt>
                <c:pt idx="27">
                  <c:v>10053573</c:v>
                </c:pt>
                <c:pt idx="28">
                  <c:v>-1412064</c:v>
                </c:pt>
                <c:pt idx="29">
                  <c:v>-1610172</c:v>
                </c:pt>
                <c:pt idx="30">
                  <c:v>-952446</c:v>
                </c:pt>
                <c:pt idx="31">
                  <c:v>324726</c:v>
                </c:pt>
                <c:pt idx="32">
                  <c:v>6028948</c:v>
                </c:pt>
                <c:pt idx="33">
                  <c:v>20357863</c:v>
                </c:pt>
                <c:pt idx="34">
                  <c:v>1001852</c:v>
                </c:pt>
                <c:pt idx="35">
                  <c:v>9367618</c:v>
                </c:pt>
                <c:pt idx="36">
                  <c:v>5212616</c:v>
                </c:pt>
                <c:pt idx="37">
                  <c:v>1220968</c:v>
                </c:pt>
                <c:pt idx="38">
                  <c:v>-15857712</c:v>
                </c:pt>
                <c:pt idx="39">
                  <c:v>10841055</c:v>
                </c:pt>
                <c:pt idx="40">
                  <c:v>1217441</c:v>
                </c:pt>
                <c:pt idx="41">
                  <c:v>-1859097</c:v>
                </c:pt>
                <c:pt idx="42">
                  <c:v>3905528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43-41E9-9659-772E6BB7A171}"/>
            </c:ext>
          </c:extLst>
        </c:ser>
        <c:ser>
          <c:idx val="1"/>
          <c:order val="1"/>
          <c:tx>
            <c:strRef>
              <c:f>Calculations!$A$63</c:f>
              <c:strCache>
                <c:ptCount val="1"/>
                <c:pt idx="0">
                  <c:v>Change in monetary base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Calculations!$B$63:$AR$63</c:f>
              <c:numCache>
                <c:formatCode>#,##0.0000</c:formatCode>
                <c:ptCount val="43"/>
                <c:pt idx="1">
                  <c:v>927657.29</c:v>
                </c:pt>
                <c:pt idx="2">
                  <c:v>689704.71</c:v>
                </c:pt>
                <c:pt idx="3">
                  <c:v>503258</c:v>
                </c:pt>
                <c:pt idx="4">
                  <c:v>627284</c:v>
                </c:pt>
                <c:pt idx="5">
                  <c:v>498896</c:v>
                </c:pt>
                <c:pt idx="6">
                  <c:v>487219</c:v>
                </c:pt>
                <c:pt idx="7">
                  <c:v>1288101</c:v>
                </c:pt>
                <c:pt idx="8">
                  <c:v>2494630</c:v>
                </c:pt>
                <c:pt idx="9">
                  <c:v>1612253</c:v>
                </c:pt>
                <c:pt idx="10">
                  <c:v>423006</c:v>
                </c:pt>
                <c:pt idx="11">
                  <c:v>851253</c:v>
                </c:pt>
                <c:pt idx="12">
                  <c:v>1451687</c:v>
                </c:pt>
                <c:pt idx="13">
                  <c:v>829882</c:v>
                </c:pt>
                <c:pt idx="14">
                  <c:v>1771888</c:v>
                </c:pt>
                <c:pt idx="15">
                  <c:v>2788609</c:v>
                </c:pt>
                <c:pt idx="16">
                  <c:v>2716002</c:v>
                </c:pt>
                <c:pt idx="17">
                  <c:v>2583974</c:v>
                </c:pt>
                <c:pt idx="18">
                  <c:v>2756798</c:v>
                </c:pt>
                <c:pt idx="19">
                  <c:v>-760795</c:v>
                </c:pt>
                <c:pt idx="20">
                  <c:v>1092978</c:v>
                </c:pt>
                <c:pt idx="21">
                  <c:v>2709393</c:v>
                </c:pt>
                <c:pt idx="22">
                  <c:v>3084646</c:v>
                </c:pt>
                <c:pt idx="23">
                  <c:v>2980573</c:v>
                </c:pt>
                <c:pt idx="24">
                  <c:v>4535646</c:v>
                </c:pt>
                <c:pt idx="25">
                  <c:v>383420</c:v>
                </c:pt>
                <c:pt idx="26">
                  <c:v>4266003</c:v>
                </c:pt>
                <c:pt idx="27">
                  <c:v>11502423</c:v>
                </c:pt>
                <c:pt idx="28">
                  <c:v>-5107090</c:v>
                </c:pt>
                <c:pt idx="29">
                  <c:v>204531</c:v>
                </c:pt>
                <c:pt idx="30">
                  <c:v>284501</c:v>
                </c:pt>
                <c:pt idx="31">
                  <c:v>-2087113</c:v>
                </c:pt>
                <c:pt idx="32">
                  <c:v>5201943</c:v>
                </c:pt>
                <c:pt idx="33">
                  <c:v>18068888</c:v>
                </c:pt>
                <c:pt idx="34">
                  <c:v>-2264200</c:v>
                </c:pt>
                <c:pt idx="35">
                  <c:v>5646860</c:v>
                </c:pt>
                <c:pt idx="36">
                  <c:v>2692244</c:v>
                </c:pt>
                <c:pt idx="37">
                  <c:v>4743225</c:v>
                </c:pt>
                <c:pt idx="38">
                  <c:v>-5655733</c:v>
                </c:pt>
                <c:pt idx="39">
                  <c:v>6936000</c:v>
                </c:pt>
                <c:pt idx="40">
                  <c:v>3775000</c:v>
                </c:pt>
                <c:pt idx="41">
                  <c:v>-1467000</c:v>
                </c:pt>
                <c:pt idx="42">
                  <c:v>4491000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43-41E9-9659-772E6BB7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0336"/>
        <c:axId val="200598080"/>
      </c:lineChart>
      <c:catAx>
        <c:axId val="2130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98080"/>
        <c:crossesAt val="-1E+21"/>
        <c:auto val="1"/>
        <c:lblAlgn val="ctr"/>
        <c:lblOffset val="100"/>
        <c:tickLblSkip val="5"/>
        <c:tickMarkSkip val="5"/>
        <c:noMultiLvlLbl val="0"/>
      </c:catAx>
      <c:valAx>
        <c:axId val="2005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&quot;$&quot;#,##0_);[Red]\(&quot;$&quot;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0336"/>
        <c:crosses val="autoZero"/>
        <c:crossBetween val="midCat"/>
        <c:dispUnits>
          <c:builtInUnit val="millions"/>
          <c:dispUnits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05358392832955"/>
          <c:y val="0.9305789619939463"/>
          <c:w val="0.73482572229808807"/>
          <c:h val="6.8101362399032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n-US" sz="1800"/>
              <a:t>Figure 5: Percent Change in Net Foreign Reserves </a:t>
            </a:r>
          </a:p>
          <a:p>
            <a:pPr>
              <a:defRPr sz="1800"/>
            </a:pPr>
            <a:r>
              <a:rPr lang="en-US" sz="1800"/>
              <a:t>and Monetary Base Year-over-Year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221263802115002E-2"/>
          <c:y val="0.11917150555666685"/>
          <c:w val="0.88665804588615449"/>
          <c:h val="0.74389999572606869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Calculations!$A$64</c:f>
              <c:strCache>
                <c:ptCount val="1"/>
                <c:pt idx="0">
                  <c:v>Percent change in net foreign reserves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Calculations!$B$64:$AR$64</c:f>
              <c:numCache>
                <c:formatCode>0.00%</c:formatCode>
                <c:ptCount val="43"/>
                <c:pt idx="1">
                  <c:v>0.86030842672787156</c:v>
                </c:pt>
                <c:pt idx="2">
                  <c:v>3.9817637735970621E-2</c:v>
                </c:pt>
                <c:pt idx="3">
                  <c:v>0.21380658277384063</c:v>
                </c:pt>
                <c:pt idx="4">
                  <c:v>8.6244773555575638E-2</c:v>
                </c:pt>
                <c:pt idx="5">
                  <c:v>0.28394989450349217</c:v>
                </c:pt>
                <c:pt idx="6">
                  <c:v>7.2468646428441516E-2</c:v>
                </c:pt>
                <c:pt idx="7">
                  <c:v>8.7891648541369383E-2</c:v>
                </c:pt>
                <c:pt idx="8">
                  <c:v>0.11173888175928985</c:v>
                </c:pt>
                <c:pt idx="9">
                  <c:v>0.18282480037965931</c:v>
                </c:pt>
                <c:pt idx="10">
                  <c:v>0.19626568944393075</c:v>
                </c:pt>
                <c:pt idx="11">
                  <c:v>7.6504432288543714E-2</c:v>
                </c:pt>
                <c:pt idx="12">
                  <c:v>0.4084201551519307</c:v>
                </c:pt>
                <c:pt idx="13">
                  <c:v>0.40623531412097008</c:v>
                </c:pt>
                <c:pt idx="14">
                  <c:v>1.4527296288016434E-2</c:v>
                </c:pt>
                <c:pt idx="15">
                  <c:v>0.15244644838195784</c:v>
                </c:pt>
                <c:pt idx="16">
                  <c:v>0.12051142305591815</c:v>
                </c:pt>
                <c:pt idx="17">
                  <c:v>0.22022245929449624</c:v>
                </c:pt>
                <c:pt idx="18">
                  <c:v>7.955311828864059E-2</c:v>
                </c:pt>
                <c:pt idx="19">
                  <c:v>6.8336413269074026E-2</c:v>
                </c:pt>
                <c:pt idx="20">
                  <c:v>4.3110932128243044E-3</c:v>
                </c:pt>
                <c:pt idx="21">
                  <c:v>2.0159654924303275E-2</c:v>
                </c:pt>
                <c:pt idx="22">
                  <c:v>0.23147291716411264</c:v>
                </c:pt>
                <c:pt idx="23">
                  <c:v>0.15475883669785184</c:v>
                </c:pt>
                <c:pt idx="24">
                  <c:v>8.8480734450862006E-2</c:v>
                </c:pt>
                <c:pt idx="25">
                  <c:v>0.144883726845044</c:v>
                </c:pt>
                <c:pt idx="26">
                  <c:v>0.12502851196634321</c:v>
                </c:pt>
                <c:pt idx="27">
                  <c:v>0.17475376949409033</c:v>
                </c:pt>
                <c:pt idx="28">
                  <c:v>-2.0893618011068617E-2</c:v>
                </c:pt>
                <c:pt idx="29">
                  <c:v>-2.4333336295336096E-2</c:v>
                </c:pt>
                <c:pt idx="30">
                  <c:v>-1.4752590376472136E-2</c:v>
                </c:pt>
                <c:pt idx="31">
                  <c:v>5.105046271408939E-3</c:v>
                </c:pt>
                <c:pt idx="32">
                  <c:v>9.4300219703106744E-2</c:v>
                </c:pt>
                <c:pt idx="33">
                  <c:v>0.29098249776666069</c:v>
                </c:pt>
                <c:pt idx="34">
                  <c:v>1.1092205198510993E-2</c:v>
                </c:pt>
                <c:pt idx="35">
                  <c:v>0.10257764772788308</c:v>
                </c:pt>
                <c:pt idx="36">
                  <c:v>5.1769040077760384E-2</c:v>
                </c:pt>
                <c:pt idx="37">
                  <c:v>1.1529176251627572E-2</c:v>
                </c:pt>
                <c:pt idx="38">
                  <c:v>-0.14803217115451051</c:v>
                </c:pt>
                <c:pt idx="39">
                  <c:v>0.11878563804443301</c:v>
                </c:pt>
                <c:pt idx="40">
                  <c:v>1.1923216445218709E-2</c:v>
                </c:pt>
                <c:pt idx="41">
                  <c:v>-1.7992851452100753E-2</c:v>
                </c:pt>
                <c:pt idx="42">
                  <c:v>3.8491341811466531E-2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0-484D-9EBE-5B5AA454535D}"/>
            </c:ext>
          </c:extLst>
        </c:ser>
        <c:ser>
          <c:idx val="1"/>
          <c:order val="1"/>
          <c:tx>
            <c:strRef>
              <c:f>Calculations!$A$65</c:f>
              <c:strCache>
                <c:ptCount val="1"/>
                <c:pt idx="0">
                  <c:v>Percent change in monetary base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Calculations!$B$65:$AR$65</c:f>
              <c:numCache>
                <c:formatCode>0.00%</c:formatCode>
                <c:ptCount val="43"/>
                <c:pt idx="1">
                  <c:v>0.79932212605175978</c:v>
                </c:pt>
                <c:pt idx="2">
                  <c:v>0.33028476716799704</c:v>
                </c:pt>
                <c:pt idx="3">
                  <c:v>0.18116380007034047</c:v>
                </c:pt>
                <c:pt idx="4">
                  <c:v>0.19117663641835622</c:v>
                </c:pt>
                <c:pt idx="5">
                  <c:v>0.12764519213326786</c:v>
                </c:pt>
                <c:pt idx="6">
                  <c:v>0.11054680188003917</c:v>
                </c:pt>
                <c:pt idx="7">
                  <c:v>0.26316917468200501</c:v>
                </c:pt>
                <c:pt idx="8">
                  <c:v>0.40348716372767451</c:v>
                </c:pt>
                <c:pt idx="9">
                  <c:v>0.18580112143113559</c:v>
                </c:pt>
                <c:pt idx="10">
                  <c:v>4.1110220672258224E-2</c:v>
                </c:pt>
                <c:pt idx="11">
                  <c:v>7.9463049182249931E-2</c:v>
                </c:pt>
                <c:pt idx="12">
                  <c:v>0.12553700910348201</c:v>
                </c:pt>
                <c:pt idx="13">
                  <c:v>6.3761034532354641E-2</c:v>
                </c:pt>
                <c:pt idx="14">
                  <c:v>0.12797678591264988</c:v>
                </c:pt>
                <c:pt idx="15">
                  <c:v>0.17855926712946191</c:v>
                </c:pt>
                <c:pt idx="16">
                  <c:v>0.14756162472618128</c:v>
                </c:pt>
                <c:pt idx="17">
                  <c:v>0.12233633503827902</c:v>
                </c:pt>
                <c:pt idx="18">
                  <c:v>0.11629184160759583</c:v>
                </c:pt>
                <c:pt idx="19">
                  <c:v>-2.8749758574885355E-2</c:v>
                </c:pt>
                <c:pt idx="20">
                  <c:v>4.2525245836274428E-2</c:v>
                </c:pt>
                <c:pt idx="21">
                  <c:v>0.10111622237714425</c:v>
                </c:pt>
                <c:pt idx="22">
                  <c:v>0.10454926925231373</c:v>
                </c:pt>
                <c:pt idx="23">
                  <c:v>9.1459819774715179E-2</c:v>
                </c:pt>
                <c:pt idx="24">
                  <c:v>0.12751520602566493</c:v>
                </c:pt>
                <c:pt idx="25">
                  <c:v>9.5603805780502017E-3</c:v>
                </c:pt>
                <c:pt idx="26">
                  <c:v>0.10536327854726617</c:v>
                </c:pt>
                <c:pt idx="27">
                  <c:v>0.25701142014233602</c:v>
                </c:pt>
                <c:pt idx="28">
                  <c:v>-9.0781504235281599E-2</c:v>
                </c:pt>
                <c:pt idx="29">
                  <c:v>3.998662439974902E-3</c:v>
                </c:pt>
                <c:pt idx="30">
                  <c:v>5.539955351427147E-3</c:v>
                </c:pt>
                <c:pt idx="31">
                  <c:v>-4.0417467565043906E-2</c:v>
                </c:pt>
                <c:pt idx="32">
                  <c:v>0.10497995702393939</c:v>
                </c:pt>
                <c:pt idx="33">
                  <c:v>0.33000295358948789</c:v>
                </c:pt>
                <c:pt idx="34">
                  <c:v>-3.1091994458204212E-2</c:v>
                </c:pt>
                <c:pt idx="35">
                  <c:v>8.0031005236456315E-2</c:v>
                </c:pt>
                <c:pt idx="36">
                  <c:v>3.5328845524372175E-2</c:v>
                </c:pt>
                <c:pt idx="37">
                  <c:v>6.0118818961937305E-2</c:v>
                </c:pt>
                <c:pt idx="38">
                  <c:v>-6.7619361968049713E-2</c:v>
                </c:pt>
                <c:pt idx="39">
                  <c:v>8.8940180804000776E-2</c:v>
                </c:pt>
                <c:pt idx="40">
                  <c:v>4.4453079921338658E-2</c:v>
                </c:pt>
                <c:pt idx="41">
                  <c:v>-1.6539641021015603E-2</c:v>
                </c:pt>
                <c:pt idx="42">
                  <c:v>5.1485171215994684E-2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A0-484D-9EBE-5B5AA454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5632"/>
        <c:axId val="200600960"/>
      </c:lineChart>
      <c:catAx>
        <c:axId val="2118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0600960"/>
        <c:crossesAt val="-1000000000"/>
        <c:auto val="1"/>
        <c:lblAlgn val="ctr"/>
        <c:lblOffset val="100"/>
        <c:tickLblSkip val="5"/>
        <c:tickMarkSkip val="5"/>
        <c:noMultiLvlLbl val="0"/>
      </c:catAx>
      <c:valAx>
        <c:axId val="2006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845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72651748935589E-2"/>
          <c:y val="0.9498069626889859"/>
          <c:w val="0.9614295467020928"/>
          <c:h val="3.808618202385718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n-US" sz="1800"/>
              <a:t>Figure 6: Profit as a Percentage of Total Assets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221263802115002E-2"/>
          <c:y val="7.8815425110792536E-2"/>
          <c:w val="0.88665804588615449"/>
          <c:h val="0.7842560761719429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Calculations!$A$71</c:f>
              <c:strCache>
                <c:ptCount val="1"/>
                <c:pt idx="0">
                  <c:v>Profit to total assets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Calculations!$B$71:$AR$71</c:f>
              <c:numCache>
                <c:formatCode>0.00%</c:formatCode>
                <c:ptCount val="43"/>
                <c:pt idx="0">
                  <c:v>2.6453965939857937E-2</c:v>
                </c:pt>
                <c:pt idx="1">
                  <c:v>4.414944540298147E-2</c:v>
                </c:pt>
                <c:pt idx="2">
                  <c:v>5.9388242126180733E-2</c:v>
                </c:pt>
                <c:pt idx="3">
                  <c:v>7.5544514387558451E-2</c:v>
                </c:pt>
                <c:pt idx="4">
                  <c:v>-3.2924976518771271E-2</c:v>
                </c:pt>
                <c:pt idx="5">
                  <c:v>1.6335973047557115E-2</c:v>
                </c:pt>
                <c:pt idx="6">
                  <c:v>4.8066907254966068E-2</c:v>
                </c:pt>
                <c:pt idx="7">
                  <c:v>2.8272255851349137E-2</c:v>
                </c:pt>
                <c:pt idx="8">
                  <c:v>3.0167730395088833E-2</c:v>
                </c:pt>
                <c:pt idx="9">
                  <c:v>0.10484472303465088</c:v>
                </c:pt>
                <c:pt idx="10">
                  <c:v>0.11992129328372123</c:v>
                </c:pt>
                <c:pt idx="11">
                  <c:v>6.9020810608643804E-2</c:v>
                </c:pt>
                <c:pt idx="12">
                  <c:v>7.925565865190512E-2</c:v>
                </c:pt>
                <c:pt idx="13">
                  <c:v>7.4533109329108241E-2</c:v>
                </c:pt>
                <c:pt idx="14">
                  <c:v>7.3269223031662278E-2</c:v>
                </c:pt>
                <c:pt idx="15">
                  <c:v>5.7572035813631614E-2</c:v>
                </c:pt>
                <c:pt idx="16">
                  <c:v>5.8432616084624828E-2</c:v>
                </c:pt>
                <c:pt idx="17">
                  <c:v>7.848027431559236E-2</c:v>
                </c:pt>
                <c:pt idx="18">
                  <c:v>6.0964332812384628E-2</c:v>
                </c:pt>
                <c:pt idx="19">
                  <c:v>5.8367486707967368E-2</c:v>
                </c:pt>
                <c:pt idx="20">
                  <c:v>5.6960138836768724E-2</c:v>
                </c:pt>
                <c:pt idx="21">
                  <c:v>2.7796557282590301E-2</c:v>
                </c:pt>
                <c:pt idx="22">
                  <c:v>4.4714169134802841E-2</c:v>
                </c:pt>
                <c:pt idx="23">
                  <c:v>4.4873908821506561E-2</c:v>
                </c:pt>
                <c:pt idx="24">
                  <c:v>3.9485669927735195E-2</c:v>
                </c:pt>
                <c:pt idx="25">
                  <c:v>6.4659624141027827E-2</c:v>
                </c:pt>
                <c:pt idx="26">
                  <c:v>5.7857581480786596E-2</c:v>
                </c:pt>
                <c:pt idx="27">
                  <c:v>4.5445181896149822E-2</c:v>
                </c:pt>
                <c:pt idx="28">
                  <c:v>6.60369665835598E-2</c:v>
                </c:pt>
                <c:pt idx="29">
                  <c:v>5.0389277366932293E-2</c:v>
                </c:pt>
                <c:pt idx="30">
                  <c:v>3.1308326393815332E-2</c:v>
                </c:pt>
                <c:pt idx="31">
                  <c:v>1.5418170170506902E-2</c:v>
                </c:pt>
                <c:pt idx="32">
                  <c:v>2.6466156267878956E-2</c:v>
                </c:pt>
                <c:pt idx="33">
                  <c:v>2.6152932310562402E-2</c:v>
                </c:pt>
                <c:pt idx="34">
                  <c:v>5.8749155733836017E-2</c:v>
                </c:pt>
                <c:pt idx="35">
                  <c:v>5.4565815394576542E-2</c:v>
                </c:pt>
                <c:pt idx="36">
                  <c:v>5.0192377779804322E-2</c:v>
                </c:pt>
                <c:pt idx="37">
                  <c:v>2.6899223671671417E-3</c:v>
                </c:pt>
                <c:pt idx="38">
                  <c:v>1.8706388875142277E-3</c:v>
                </c:pt>
                <c:pt idx="39">
                  <c:v>7.4867785697861578E-3</c:v>
                </c:pt>
                <c:pt idx="40">
                  <c:v>1.0125682817426834E-3</c:v>
                </c:pt>
                <c:pt idx="41">
                  <c:v>-1.4157198666714455E-3</c:v>
                </c:pt>
                <c:pt idx="42">
                  <c:v>9.9891734614473721E-3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0-484D-9EBE-5B5AA454535D}"/>
            </c:ext>
          </c:extLst>
        </c:ser>
        <c:ser>
          <c:idx val="1"/>
          <c:order val="1"/>
          <c:tx>
            <c:strRef>
              <c:f>Calculations!$A$75</c:f>
              <c:strCache>
                <c:ptCount val="1"/>
                <c:pt idx="0">
                  <c:v>0% line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Calculations!$B$75:$AR$75</c:f>
              <c:numCache>
                <c:formatCode>0.00%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45440"/>
        <c:axId val="200602688"/>
      </c:lineChart>
      <c:catAx>
        <c:axId val="2132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0602688"/>
        <c:crossesAt val="-1000000000"/>
        <c:auto val="1"/>
        <c:lblAlgn val="ctr"/>
        <c:lblOffset val="100"/>
        <c:tickLblSkip val="5"/>
        <c:tickMarkSkip val="5"/>
        <c:noMultiLvlLbl val="0"/>
      </c:catAx>
      <c:valAx>
        <c:axId val="200602688"/>
        <c:scaling>
          <c:orientation val="minMax"/>
          <c:max val="0.12000000000000001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245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29216783704187"/>
          <c:y val="0.95384249466672155"/>
          <c:w val="0.65831221796004147"/>
          <c:h val="3.405068119951617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</a:t>
            </a:r>
            <a:r>
              <a:rPr lang="en-US" sz="1800" baseline="0">
                <a:solidFill>
                  <a:sysClr val="windowText" lastClr="000000"/>
                </a:solidFill>
              </a:rPr>
              <a:t> 7: Income and Expenditures as Percentages of Total Assets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221263802115002E-2"/>
          <c:y val="7.8815425110792536E-2"/>
          <c:w val="0.88665804588615449"/>
          <c:h val="0.7842560761719429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Calculations!$A$69</c:f>
              <c:strCache>
                <c:ptCount val="1"/>
                <c:pt idx="0">
                  <c:v>Income to total assets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Calculations!$B$69:$AR$69</c:f>
              <c:numCache>
                <c:formatCode>0.00%</c:formatCode>
                <c:ptCount val="43"/>
                <c:pt idx="0">
                  <c:v>2.6456063091515783E-2</c:v>
                </c:pt>
                <c:pt idx="1">
                  <c:v>9.3367485366318073E-2</c:v>
                </c:pt>
                <c:pt idx="2">
                  <c:v>6.352915098729793E-2</c:v>
                </c:pt>
                <c:pt idx="3">
                  <c:v>8.1200022356036447E-2</c:v>
                </c:pt>
                <c:pt idx="4">
                  <c:v>4.8855343491372084E-2</c:v>
                </c:pt>
                <c:pt idx="5">
                  <c:v>5.9783208437418828E-2</c:v>
                </c:pt>
                <c:pt idx="6">
                  <c:v>6.4990474323256331E-2</c:v>
                </c:pt>
                <c:pt idx="7">
                  <c:v>8.6560379127766013E-2</c:v>
                </c:pt>
                <c:pt idx="8">
                  <c:v>8.0193993317367401E-2</c:v>
                </c:pt>
                <c:pt idx="9">
                  <c:v>0.12280334461332808</c:v>
                </c:pt>
                <c:pt idx="10">
                  <c:v>0.13484390424773934</c:v>
                </c:pt>
                <c:pt idx="11">
                  <c:v>8.3216941267203068E-2</c:v>
                </c:pt>
                <c:pt idx="12">
                  <c:v>9.0376450895866683E-2</c:v>
                </c:pt>
                <c:pt idx="13">
                  <c:v>8.2949737021347683E-2</c:v>
                </c:pt>
                <c:pt idx="14">
                  <c:v>8.4588589548113671E-2</c:v>
                </c:pt>
                <c:pt idx="15">
                  <c:v>7.8637774926590145E-2</c:v>
                </c:pt>
                <c:pt idx="16">
                  <c:v>6.9252650534128324E-2</c:v>
                </c:pt>
                <c:pt idx="17">
                  <c:v>8.6101342193764363E-2</c:v>
                </c:pt>
                <c:pt idx="18">
                  <c:v>7.7230351069795936E-2</c:v>
                </c:pt>
                <c:pt idx="19">
                  <c:v>6.9816355675923675E-2</c:v>
                </c:pt>
                <c:pt idx="20">
                  <c:v>6.9415502408657598E-2</c:v>
                </c:pt>
                <c:pt idx="21">
                  <c:v>4.9166275819720481E-2</c:v>
                </c:pt>
                <c:pt idx="22">
                  <c:v>5.2990992380773309E-2</c:v>
                </c:pt>
                <c:pt idx="23">
                  <c:v>5.2453465559548766E-2</c:v>
                </c:pt>
                <c:pt idx="24">
                  <c:v>4.9404884059158341E-2</c:v>
                </c:pt>
                <c:pt idx="25">
                  <c:v>0.1156185627665936</c:v>
                </c:pt>
                <c:pt idx="26">
                  <c:v>0.11749404104948649</c:v>
                </c:pt>
                <c:pt idx="27">
                  <c:v>0.10408612481656009</c:v>
                </c:pt>
                <c:pt idx="28">
                  <c:v>0.13959384158306709</c:v>
                </c:pt>
                <c:pt idx="29">
                  <c:v>0.15152979653172183</c:v>
                </c:pt>
                <c:pt idx="30">
                  <c:v>0.14331895494680144</c:v>
                </c:pt>
                <c:pt idx="31">
                  <c:v>8.3924027963691708E-2</c:v>
                </c:pt>
                <c:pt idx="32">
                  <c:v>0.15092664719472329</c:v>
                </c:pt>
                <c:pt idx="33">
                  <c:v>0.13459790155075135</c:v>
                </c:pt>
                <c:pt idx="34">
                  <c:v>0.17726460414246653</c:v>
                </c:pt>
                <c:pt idx="35">
                  <c:v>0.17132178205077941</c:v>
                </c:pt>
                <c:pt idx="36">
                  <c:v>0.17361642964641402</c:v>
                </c:pt>
                <c:pt idx="37">
                  <c:v>0.13713213120875897</c:v>
                </c:pt>
                <c:pt idx="38">
                  <c:v>0.16926807541940911</c:v>
                </c:pt>
                <c:pt idx="39">
                  <c:v>0.17003449068751436</c:v>
                </c:pt>
                <c:pt idx="40">
                  <c:v>0.16352089532353334</c:v>
                </c:pt>
                <c:pt idx="41">
                  <c:v>0.16752983764022794</c:v>
                </c:pt>
                <c:pt idx="42">
                  <c:v>0.16830192509388639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0-484D-9EBE-5B5AA454535D}"/>
            </c:ext>
          </c:extLst>
        </c:ser>
        <c:ser>
          <c:idx val="1"/>
          <c:order val="1"/>
          <c:tx>
            <c:strRef>
              <c:f>Calculations!$A$70</c:f>
              <c:strCache>
                <c:ptCount val="1"/>
                <c:pt idx="0">
                  <c:v>Expenditures to total assets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Calculations!$B$70:$AR$70</c:f>
              <c:numCache>
                <c:formatCode>0.00%</c:formatCode>
                <c:ptCount val="43"/>
                <c:pt idx="0">
                  <c:v>2.0971516578457813E-6</c:v>
                </c:pt>
                <c:pt idx="1">
                  <c:v>4.921803996333661E-2</c:v>
                </c:pt>
                <c:pt idx="2">
                  <c:v>4.1409088611171962E-3</c:v>
                </c:pt>
                <c:pt idx="3">
                  <c:v>5.6555079684779885E-3</c:v>
                </c:pt>
                <c:pt idx="4">
                  <c:v>8.1780320010143348E-2</c:v>
                </c:pt>
                <c:pt idx="5">
                  <c:v>4.3447235389861713E-2</c:v>
                </c:pt>
                <c:pt idx="6">
                  <c:v>1.6923567068290263E-2</c:v>
                </c:pt>
                <c:pt idx="7">
                  <c:v>5.8288123276416873E-2</c:v>
                </c:pt>
                <c:pt idx="8">
                  <c:v>5.0026262922278568E-2</c:v>
                </c:pt>
                <c:pt idx="9">
                  <c:v>1.7958621578677191E-2</c:v>
                </c:pt>
                <c:pt idx="10">
                  <c:v>1.4922610964018111E-2</c:v>
                </c:pt>
                <c:pt idx="11">
                  <c:v>1.4196130658559271E-2</c:v>
                </c:pt>
                <c:pt idx="12">
                  <c:v>1.1120792243961558E-2</c:v>
                </c:pt>
                <c:pt idx="13">
                  <c:v>8.4166276922394371E-3</c:v>
                </c:pt>
                <c:pt idx="14">
                  <c:v>1.1319366516451391E-2</c:v>
                </c:pt>
                <c:pt idx="15">
                  <c:v>2.1065739112958538E-2</c:v>
                </c:pt>
                <c:pt idx="16">
                  <c:v>1.0820034449503494E-2</c:v>
                </c:pt>
                <c:pt idx="17">
                  <c:v>7.6210678781720017E-3</c:v>
                </c:pt>
                <c:pt idx="18">
                  <c:v>1.6266018257411315E-2</c:v>
                </c:pt>
                <c:pt idx="19">
                  <c:v>1.1448868967956313E-2</c:v>
                </c:pt>
                <c:pt idx="20">
                  <c:v>1.2455363571888874E-2</c:v>
                </c:pt>
                <c:pt idx="21">
                  <c:v>2.136971853713018E-2</c:v>
                </c:pt>
                <c:pt idx="22">
                  <c:v>8.2768232459704688E-3</c:v>
                </c:pt>
                <c:pt idx="23">
                  <c:v>7.5795567380422075E-3</c:v>
                </c:pt>
                <c:pt idx="24">
                  <c:v>9.9192141314231441E-3</c:v>
                </c:pt>
                <c:pt idx="25">
                  <c:v>5.0958938625565775E-2</c:v>
                </c:pt>
                <c:pt idx="26">
                  <c:v>5.9636459568699896E-2</c:v>
                </c:pt>
                <c:pt idx="27">
                  <c:v>5.8640942920410263E-2</c:v>
                </c:pt>
                <c:pt idx="28">
                  <c:v>7.3556874999507291E-2</c:v>
                </c:pt>
                <c:pt idx="29">
                  <c:v>0.10114051916478954</c:v>
                </c:pt>
                <c:pt idx="30">
                  <c:v>0.11201062855298612</c:v>
                </c:pt>
                <c:pt idx="31">
                  <c:v>6.8505857793184813E-2</c:v>
                </c:pt>
                <c:pt idx="32">
                  <c:v>0.12446049092684433</c:v>
                </c:pt>
                <c:pt idx="33">
                  <c:v>0.10844496924018895</c:v>
                </c:pt>
                <c:pt idx="34">
                  <c:v>0.11851544840863051</c:v>
                </c:pt>
                <c:pt idx="35">
                  <c:v>0.11675596665620287</c:v>
                </c:pt>
                <c:pt idx="36">
                  <c:v>0.12342405186660969</c:v>
                </c:pt>
                <c:pt idx="37">
                  <c:v>0.1344422088415918</c:v>
                </c:pt>
                <c:pt idx="38">
                  <c:v>0.1673974365318949</c:v>
                </c:pt>
                <c:pt idx="39">
                  <c:v>0.16254771211772823</c:v>
                </c:pt>
                <c:pt idx="40">
                  <c:v>0.16250832704179063</c:v>
                </c:pt>
                <c:pt idx="41">
                  <c:v>0.16894555750689941</c:v>
                </c:pt>
                <c:pt idx="42">
                  <c:v>0.15831275163243902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A0-484D-9EBE-5B5AA454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79776"/>
        <c:axId val="200604992"/>
      </c:lineChart>
      <c:catAx>
        <c:axId val="2135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4992"/>
        <c:crossesAt val="-1000000000"/>
        <c:auto val="1"/>
        <c:lblAlgn val="ctr"/>
        <c:lblOffset val="100"/>
        <c:tickLblSkip val="5"/>
        <c:tickMarkSkip val="5"/>
        <c:noMultiLvlLbl val="0"/>
      </c:catAx>
      <c:valAx>
        <c:axId val="200604992"/>
        <c:scaling>
          <c:orientation val="minMax"/>
          <c:max val="0.1800000000000000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7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53354846050291"/>
          <c:y val="0.95384249466672155"/>
          <c:w val="0.63926049304617816"/>
          <c:h val="3.4050681199516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Figure 8: Government Grant as a Percentage of Total Income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221263802115002E-2"/>
          <c:y val="7.8815425110792536E-2"/>
          <c:w val="0.88665804588615449"/>
          <c:h val="0.7842560761719429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Calculations!$A$73</c:f>
              <c:strCache>
                <c:ptCount val="1"/>
                <c:pt idx="0">
                  <c:v>Government grant to total income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Calculations!$B$73:$AR$73</c:f>
              <c:numCache>
                <c:formatCode>0.00%</c:formatCode>
                <c:ptCount val="43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0.54894137855364611</c:v>
                </c:pt>
                <c:pt idx="26">
                  <c:v>0.56465202119308433</c:v>
                </c:pt>
                <c:pt idx="27">
                  <c:v>0.60856533258393974</c:v>
                </c:pt>
                <c:pt idx="28">
                  <c:v>0.54076802358486309</c:v>
                </c:pt>
                <c:pt idx="29">
                  <c:v>0.67499809348031892</c:v>
                </c:pt>
                <c:pt idx="30">
                  <c:v>0.79681445838222764</c:v>
                </c:pt>
                <c:pt idx="31">
                  <c:v>0.76268972131138124</c:v>
                </c:pt>
                <c:pt idx="32">
                  <c:v>0.76985136457124537</c:v>
                </c:pt>
                <c:pt idx="33">
                  <c:v>0.74088034886345699</c:v>
                </c:pt>
                <c:pt idx="34">
                  <c:v>0.71333368309513845</c:v>
                </c:pt>
                <c:pt idx="35">
                  <c:v>0.66110253540273822</c:v>
                </c:pt>
                <c:pt idx="36">
                  <c:v>0.71984080904398429</c:v>
                </c:pt>
                <c:pt idx="37">
                  <c:v>0.88726319737461357</c:v>
                </c:pt>
                <c:pt idx="38">
                  <c:v>0.92094491872295636</c:v>
                </c:pt>
                <c:pt idx="39">
                  <c:v>0.91145129009574299</c:v>
                </c:pt>
                <c:pt idx="40">
                  <c:v>0.94242259641499182</c:v>
                </c:pt>
                <c:pt idx="41">
                  <c:v>0.79504733379686576</c:v>
                </c:pt>
                <c:pt idx="42">
                  <c:v>0.49577847019800986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0-484D-9EBE-5B5AA454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00448"/>
        <c:axId val="212166336"/>
      </c:lineChart>
      <c:catAx>
        <c:axId val="2138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212166336"/>
        <c:crossesAt val="-1000000000"/>
        <c:auto val="1"/>
        <c:lblAlgn val="ctr"/>
        <c:lblOffset val="100"/>
        <c:tickLblSkip val="5"/>
        <c:tickMarkSkip val="5"/>
        <c:noMultiLvlLbl val="0"/>
      </c:catAx>
      <c:valAx>
        <c:axId val="2121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21380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Figure</a:t>
            </a:r>
            <a:r>
              <a:rPr lang="en-US" sz="1800" baseline="0">
                <a:solidFill>
                  <a:sysClr val="windowText" lastClr="000000"/>
                </a:solidFill>
              </a:rPr>
              <a:t> 9: Expenditures Breakdown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80747141491195"/>
          <c:y val="7.8815425110792536E-2"/>
          <c:w val="0.86907183827335754"/>
          <c:h val="0.78425607617194293"/>
        </c:manualLayout>
      </c:layout>
      <c:areaChart>
        <c:grouping val="stacked"/>
        <c:varyColors val="0"/>
        <c:ser>
          <c:idx val="0"/>
          <c:order val="0"/>
          <c:tx>
            <c:strRef>
              <c:f>Calculations!$A$41</c:f>
              <c:strCache>
                <c:ptCount val="1"/>
                <c:pt idx="0">
                  <c:v>Currency expenses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Calculations!$B$41:$AR$41</c:f>
              <c:numCache>
                <c:formatCode>#,##0.0000</c:formatCode>
                <c:ptCount val="43"/>
                <c:pt idx="0">
                  <c:v>0</c:v>
                </c:pt>
                <c:pt idx="1">
                  <c:v>81194.75</c:v>
                </c:pt>
                <c:pt idx="2">
                  <c:v>10631</c:v>
                </c:pt>
                <c:pt idx="3">
                  <c:v>14783</c:v>
                </c:pt>
                <c:pt idx="4">
                  <c:v>0</c:v>
                </c:pt>
                <c:pt idx="5">
                  <c:v>21103</c:v>
                </c:pt>
                <c:pt idx="6">
                  <c:v>17567</c:v>
                </c:pt>
                <c:pt idx="7">
                  <c:v>50863</c:v>
                </c:pt>
                <c:pt idx="8">
                  <c:v>96981</c:v>
                </c:pt>
                <c:pt idx="9">
                  <c:v>178230</c:v>
                </c:pt>
                <c:pt idx="10">
                  <c:v>148021</c:v>
                </c:pt>
                <c:pt idx="11">
                  <c:v>134627</c:v>
                </c:pt>
                <c:pt idx="12">
                  <c:v>92460</c:v>
                </c:pt>
                <c:pt idx="13">
                  <c:v>62366</c:v>
                </c:pt>
                <c:pt idx="14">
                  <c:v>127697</c:v>
                </c:pt>
                <c:pt idx="15">
                  <c:v>339939</c:v>
                </c:pt>
                <c:pt idx="16">
                  <c:v>145587</c:v>
                </c:pt>
                <c:pt idx="17">
                  <c:v>80037</c:v>
                </c:pt>
                <c:pt idx="18">
                  <c:v>347045</c:v>
                </c:pt>
                <c:pt idx="19">
                  <c:v>92784</c:v>
                </c:pt>
                <c:pt idx="20">
                  <c:v>93728</c:v>
                </c:pt>
                <c:pt idx="21">
                  <c:v>76908</c:v>
                </c:pt>
                <c:pt idx="22">
                  <c:v>50077</c:v>
                </c:pt>
                <c:pt idx="23">
                  <c:v>39162</c:v>
                </c:pt>
                <c:pt idx="24">
                  <c:v>68681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198989</c:v>
                </c:pt>
                <c:pt idx="38">
                  <c:v>0</c:v>
                </c:pt>
                <c:pt idx="39">
                  <c:v>0</c:v>
                </c:pt>
                <c:pt idx="40">
                  <c:v>190000</c:v>
                </c:pt>
                <c:pt idx="41">
                  <c:v>301000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A0-484D-9EBE-5B5AA454535D}"/>
            </c:ext>
          </c:extLst>
        </c:ser>
        <c:ser>
          <c:idx val="1"/>
          <c:order val="1"/>
          <c:tx>
            <c:strRef>
              <c:f>Calculations!$A$42</c:f>
              <c:strCache>
                <c:ptCount val="1"/>
                <c:pt idx="0">
                  <c:v>Staff costs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Calculations!$B$42:$AR$42</c:f>
              <c:numCache>
                <c:formatCode>#,##0.0000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46217</c:v>
                </c:pt>
                <c:pt idx="13">
                  <c:v>45315</c:v>
                </c:pt>
                <c:pt idx="14">
                  <c:v>50003</c:v>
                </c:pt>
                <c:pt idx="15">
                  <c:v>39622</c:v>
                </c:pt>
                <c:pt idx="16">
                  <c:v>38804</c:v>
                </c:pt>
                <c:pt idx="17">
                  <c:v>62389</c:v>
                </c:pt>
                <c:pt idx="18">
                  <c:v>82816</c:v>
                </c:pt>
                <c:pt idx="19">
                  <c:v>123261</c:v>
                </c:pt>
                <c:pt idx="20">
                  <c:v>154951</c:v>
                </c:pt>
                <c:pt idx="21">
                  <c:v>127837</c:v>
                </c:pt>
                <c:pt idx="22">
                  <c:v>121661</c:v>
                </c:pt>
                <c:pt idx="23">
                  <c:v>132152</c:v>
                </c:pt>
                <c:pt idx="24">
                  <c:v>208475</c:v>
                </c:pt>
                <c:pt idx="25">
                  <c:v>1802623</c:v>
                </c:pt>
                <c:pt idx="26">
                  <c:v>2413526</c:v>
                </c:pt>
                <c:pt idx="27">
                  <c:v>2824764</c:v>
                </c:pt>
                <c:pt idx="28">
                  <c:v>3612022</c:v>
                </c:pt>
                <c:pt idx="29">
                  <c:v>5198025</c:v>
                </c:pt>
                <c:pt idx="30">
                  <c:v>5933487</c:v>
                </c:pt>
                <c:pt idx="31">
                  <c:v>3087390</c:v>
                </c:pt>
                <c:pt idx="32">
                  <c:v>6202035</c:v>
                </c:pt>
                <c:pt idx="33">
                  <c:v>6979645</c:v>
                </c:pt>
                <c:pt idx="34">
                  <c:v>7972888</c:v>
                </c:pt>
                <c:pt idx="35">
                  <c:v>8691175</c:v>
                </c:pt>
                <c:pt idx="36">
                  <c:v>9490423</c:v>
                </c:pt>
                <c:pt idx="37">
                  <c:v>10067403</c:v>
                </c:pt>
                <c:pt idx="38">
                  <c:v>12340000</c:v>
                </c:pt>
                <c:pt idx="39">
                  <c:v>12799000</c:v>
                </c:pt>
                <c:pt idx="40">
                  <c:v>12979000</c:v>
                </c:pt>
                <c:pt idx="41">
                  <c:v>13645000</c:v>
                </c:pt>
                <c:pt idx="42">
                  <c:v>13682000</c:v>
                </c:pt>
              </c:numCache>
            </c:numRef>
          </c:val>
        </c:ser>
        <c:ser>
          <c:idx val="2"/>
          <c:order val="2"/>
          <c:tx>
            <c:strRef>
              <c:f>Calculations!$A$43</c:f>
              <c:strCache>
                <c:ptCount val="1"/>
                <c:pt idx="0">
                  <c:v>Office expenses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Calculations!$B$43:$AR$43</c:f>
              <c:numCache>
                <c:formatCode>#,##0.0000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84422</c:v>
                </c:pt>
                <c:pt idx="23">
                  <c:v>90012</c:v>
                </c:pt>
                <c:pt idx="24">
                  <c:v>88286</c:v>
                </c:pt>
                <c:pt idx="25">
                  <c:v>495549</c:v>
                </c:pt>
                <c:pt idx="26">
                  <c:v>461011</c:v>
                </c:pt>
                <c:pt idx="27">
                  <c:v>545468</c:v>
                </c:pt>
                <c:pt idx="28">
                  <c:v>604793</c:v>
                </c:pt>
                <c:pt idx="29">
                  <c:v>614188</c:v>
                </c:pt>
                <c:pt idx="30">
                  <c:v>737718</c:v>
                </c:pt>
                <c:pt idx="31">
                  <c:v>369424</c:v>
                </c:pt>
                <c:pt idx="32">
                  <c:v>830686</c:v>
                </c:pt>
                <c:pt idx="33">
                  <c:v>1102744</c:v>
                </c:pt>
                <c:pt idx="34">
                  <c:v>1773862</c:v>
                </c:pt>
                <c:pt idx="35">
                  <c:v>1559823</c:v>
                </c:pt>
                <c:pt idx="36">
                  <c:v>1297335</c:v>
                </c:pt>
                <c:pt idx="37">
                  <c:v>1849094</c:v>
                </c:pt>
                <c:pt idx="38">
                  <c:v>2081000</c:v>
                </c:pt>
                <c:pt idx="39">
                  <c:v>1952000</c:v>
                </c:pt>
                <c:pt idx="40">
                  <c:v>1958000</c:v>
                </c:pt>
                <c:pt idx="41">
                  <c:v>2024000</c:v>
                </c:pt>
                <c:pt idx="42">
                  <c:v>1950000</c:v>
                </c:pt>
              </c:numCache>
            </c:numRef>
          </c:val>
        </c:ser>
        <c:ser>
          <c:idx val="3"/>
          <c:order val="3"/>
          <c:tx>
            <c:strRef>
              <c:f>Calculations!$A$44</c:f>
              <c:strCache>
                <c:ptCount val="1"/>
                <c:pt idx="0">
                  <c:v>Taxes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Calculations!$B$44:$AR$44</c:f>
              <c:numCache>
                <c:formatCode>#,##0.0000</c:formatCode>
                <c:ptCount val="43"/>
              </c:numCache>
            </c:numRef>
          </c:val>
        </c:ser>
        <c:ser>
          <c:idx val="4"/>
          <c:order val="4"/>
          <c:tx>
            <c:strRef>
              <c:f>Calculations!$A$45</c:f>
              <c:strCache>
                <c:ptCount val="1"/>
                <c:pt idx="0">
                  <c:v>Distributions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Calculations!$B$45:$AR$45</c:f>
              <c:numCache>
                <c:formatCode>#,##0.0000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350000</c:v>
                </c:pt>
                <c:pt idx="5">
                  <c:v>175000</c:v>
                </c:pt>
                <c:pt idx="6">
                  <c:v>50000</c:v>
                </c:pt>
                <c:pt idx="7">
                  <c:v>326548</c:v>
                </c:pt>
                <c:pt idx="8">
                  <c:v>355644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460266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5"/>
          <c:tx>
            <c:strRef>
              <c:f>Calculations!$A$47</c:f>
              <c:strCache>
                <c:ptCount val="1"/>
                <c:pt idx="0">
                  <c:v>Other or unspecified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lumMod val="60000"/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Calculations!$B$2:$AR$2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Calculations!$B$47:$AR$47</c:f>
              <c:numCache>
                <c:formatCode>#,##0.0000</c:formatCode>
                <c:ptCount val="43"/>
                <c:pt idx="0">
                  <c:v>2.5</c:v>
                </c:pt>
                <c:pt idx="1">
                  <c:v>27953.94</c:v>
                </c:pt>
                <c:pt idx="2">
                  <c:v>2147</c:v>
                </c:pt>
                <c:pt idx="3">
                  <c:v>7074</c:v>
                </c:pt>
                <c:pt idx="4">
                  <c:v>13778</c:v>
                </c:pt>
                <c:pt idx="5">
                  <c:v>20833</c:v>
                </c:pt>
                <c:pt idx="6">
                  <c:v>29801</c:v>
                </c:pt>
                <c:pt idx="7">
                  <c:v>39121</c:v>
                </c:pt>
                <c:pt idx="8">
                  <c:v>47201</c:v>
                </c:pt>
                <c:pt idx="9">
                  <c:v>48572</c:v>
                </c:pt>
                <c:pt idx="10">
                  <c:v>56790</c:v>
                </c:pt>
                <c:pt idx="11">
                  <c:v>64171</c:v>
                </c:pt>
                <c:pt idx="12">
                  <c:v>39896</c:v>
                </c:pt>
                <c:pt idx="13">
                  <c:v>42568</c:v>
                </c:pt>
                <c:pt idx="14">
                  <c:v>52427</c:v>
                </c:pt>
                <c:pt idx="15">
                  <c:v>86664</c:v>
                </c:pt>
                <c:pt idx="16">
                  <c:v>85740</c:v>
                </c:pt>
                <c:pt idx="17">
                  <c:v>83087</c:v>
                </c:pt>
                <c:pt idx="18">
                  <c:v>103234</c:v>
                </c:pt>
                <c:pt idx="19">
                  <c:v>164197</c:v>
                </c:pt>
                <c:pt idx="20">
                  <c:v>179184</c:v>
                </c:pt>
                <c:pt idx="21">
                  <c:v>152432</c:v>
                </c:pt>
                <c:pt idx="22">
                  <c:v>61573</c:v>
                </c:pt>
                <c:pt idx="23">
                  <c:v>77940</c:v>
                </c:pt>
                <c:pt idx="24">
                  <c:v>123705</c:v>
                </c:pt>
                <c:pt idx="25">
                  <c:v>497660</c:v>
                </c:pt>
                <c:pt idx="26">
                  <c:v>721094</c:v>
                </c:pt>
                <c:pt idx="27">
                  <c:v>823769</c:v>
                </c:pt>
                <c:pt idx="28">
                  <c:v>915072</c:v>
                </c:pt>
                <c:pt idx="29">
                  <c:v>1119667</c:v>
                </c:pt>
                <c:pt idx="30">
                  <c:v>979351</c:v>
                </c:pt>
                <c:pt idx="31">
                  <c:v>1091835</c:v>
                </c:pt>
                <c:pt idx="32">
                  <c:v>2020647</c:v>
                </c:pt>
                <c:pt idx="33">
                  <c:v>2000834</c:v>
                </c:pt>
                <c:pt idx="34">
                  <c:v>1964542</c:v>
                </c:pt>
                <c:pt idx="35">
                  <c:v>2584533</c:v>
                </c:pt>
                <c:pt idx="36">
                  <c:v>2957521</c:v>
                </c:pt>
                <c:pt idx="37">
                  <c:v>3353861</c:v>
                </c:pt>
                <c:pt idx="38">
                  <c:v>2492000</c:v>
                </c:pt>
                <c:pt idx="39">
                  <c:v>2922000</c:v>
                </c:pt>
                <c:pt idx="40">
                  <c:v>3169000</c:v>
                </c:pt>
                <c:pt idx="41">
                  <c:v>2885000</c:v>
                </c:pt>
                <c:pt idx="42">
                  <c:v>3085000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3488"/>
        <c:axId val="212168064"/>
      </c:areaChart>
      <c:catAx>
        <c:axId val="2138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68064"/>
        <c:crossesAt val="-1E+21"/>
        <c:auto val="1"/>
        <c:lblAlgn val="ctr"/>
        <c:lblOffset val="100"/>
        <c:tickLblSkip val="5"/>
        <c:tickMarkSkip val="5"/>
        <c:noMultiLvlLbl val="0"/>
      </c:catAx>
      <c:valAx>
        <c:axId val="2121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&quot;$&quot;#,##0_);[Red]\(&quot;$&quot;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3488"/>
        <c:crosses val="autoZero"/>
        <c:crossBetween val="midCat"/>
        <c:dispUnits>
          <c:builtInUnit val="millions"/>
          <c:dispUnits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686990576090105E-2"/>
          <c:y val="0.93568266890367513"/>
          <c:w val="0.98731300942390987"/>
          <c:h val="6.4317331096324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published="0"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0.60298</cdr:x>
      <cdr:y>0.11446</cdr:y>
    </cdr:from>
    <cdr:to>
      <cdr:x>0.60298</cdr:x>
      <cdr:y>0.86054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25386" y="720378"/>
          <a:ext cx="0" cy="46958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0.38928</cdr:x>
      <cdr:y>0.28087</cdr:y>
    </cdr:from>
    <cdr:to>
      <cdr:x>0.57113</cdr:x>
      <cdr:y>0.32982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75660" y="1767840"/>
          <a:ext cx="1576928" cy="30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0.57021</cdr:x>
      <cdr:y>0.3082</cdr:y>
    </cdr:from>
    <cdr:to>
      <cdr:x>0.59515</cdr:x>
      <cdr:y>0.3082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941367" y="1939792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0.66957</cdr:x>
      <cdr:y>0.44324</cdr:y>
    </cdr:from>
    <cdr:to>
      <cdr:x>0.95343</cdr:x>
      <cdr:y>0.49637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806216" y="2789806"/>
          <a:ext cx="2461484" cy="334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Correlation coefficient:</a:t>
          </a:r>
          <a:r>
            <a:rPr lang="en-US" sz="1400" baseline="0"/>
            <a:t> 0.7163</a:t>
          </a:r>
          <a:endParaRPr lang="en-US" sz="14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0.60257</cdr:x>
      <cdr:y>0.07459</cdr:y>
    </cdr:from>
    <cdr:to>
      <cdr:x>0.60257</cdr:x>
      <cdr:y>0.85883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20620" y="469090"/>
          <a:ext cx="0" cy="49320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0.39455</cdr:x>
      <cdr:y>0.71186</cdr:y>
    </cdr:from>
    <cdr:to>
      <cdr:x>0.57113</cdr:x>
      <cdr:y>0.76221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1380" y="4480560"/>
          <a:ext cx="1531208" cy="316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0.57021</cdr:x>
      <cdr:y>0.74059</cdr:y>
    </cdr:from>
    <cdr:to>
      <cdr:x>0.59515</cdr:x>
      <cdr:y>0.74059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941373" y="4661231"/>
          <a:ext cx="216127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0.60298</cdr:x>
      <cdr:y>0.0763</cdr:y>
    </cdr:from>
    <cdr:to>
      <cdr:x>0.60298</cdr:x>
      <cdr:y>0.86054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25354" y="480252"/>
          <a:ext cx="0" cy="49359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0.39455</cdr:x>
      <cdr:y>0.27361</cdr:y>
    </cdr:from>
    <cdr:to>
      <cdr:x>0.57113</cdr:x>
      <cdr:y>0.32982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1380" y="1722120"/>
          <a:ext cx="1531208" cy="353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0.57021</cdr:x>
      <cdr:y>0.3082</cdr:y>
    </cdr:from>
    <cdr:to>
      <cdr:x>0.59515</cdr:x>
      <cdr:y>0.3082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941367" y="1939792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0.60298</cdr:x>
      <cdr:y>0.0763</cdr:y>
    </cdr:from>
    <cdr:to>
      <cdr:x>0.60298</cdr:x>
      <cdr:y>0.86054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25354" y="480252"/>
          <a:ext cx="0" cy="49359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0.38928</cdr:x>
      <cdr:y>0.33777</cdr:y>
    </cdr:from>
    <cdr:to>
      <cdr:x>0.55888</cdr:x>
      <cdr:y>0.38449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75660" y="2125980"/>
          <a:ext cx="1470660" cy="29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0.56494</cdr:x>
      <cdr:y>0.36287</cdr:y>
    </cdr:from>
    <cdr:to>
      <cdr:x>0.58988</cdr:x>
      <cdr:y>0.36287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898890" y="2283922"/>
          <a:ext cx="216269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0.61037</cdr:x>
      <cdr:y>0.0763</cdr:y>
    </cdr:from>
    <cdr:to>
      <cdr:x>0.61037</cdr:x>
      <cdr:y>0.86054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89388" y="480230"/>
          <a:ext cx="0" cy="49359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0.40598</cdr:x>
      <cdr:y>0.46247</cdr:y>
    </cdr:from>
    <cdr:to>
      <cdr:x>0.57852</cdr:x>
      <cdr:y>0.50151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0440" y="2910840"/>
          <a:ext cx="1496231" cy="24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0.5776</cdr:x>
      <cdr:y>0.47989</cdr:y>
    </cdr:from>
    <cdr:to>
      <cdr:x>0.60254</cdr:x>
      <cdr:y>0.47989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5005407" y="3020391"/>
          <a:ext cx="216127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0.59712</cdr:x>
      <cdr:y>0.07968</cdr:y>
    </cdr:from>
    <cdr:to>
      <cdr:x>0.59842</cdr:x>
      <cdr:y>0.87409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5177962" y="501515"/>
          <a:ext cx="11258" cy="5000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0.38576</cdr:x>
      <cdr:y>0.58596</cdr:y>
    </cdr:from>
    <cdr:to>
      <cdr:x>0.56527</cdr:x>
      <cdr:y>0.63078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5180" y="3688080"/>
          <a:ext cx="1556593" cy="28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0.56435</cdr:x>
      <cdr:y>0.60916</cdr:y>
    </cdr:from>
    <cdr:to>
      <cdr:x>0.58929</cdr:x>
      <cdr:y>0.60916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4890568" y="3834013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0.58283</cdr:x>
      <cdr:y>0.07972</cdr:y>
    </cdr:from>
    <cdr:to>
      <cdr:x>0.58283</cdr:x>
      <cdr:y>0.84997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050758" y="501784"/>
          <a:ext cx="0" cy="48479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0.37083</cdr:x>
      <cdr:y>0.25182</cdr:y>
    </cdr:from>
    <cdr:to>
      <cdr:x>0.55098</cdr:x>
      <cdr:y>0.30017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15640" y="1584960"/>
          <a:ext cx="1562216" cy="304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0.55006</cdr:x>
      <cdr:y>0.27855</cdr:y>
    </cdr:from>
    <cdr:to>
      <cdr:x>0.575</cdr:x>
      <cdr:y>0.27855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766739" y="1753215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0.59559</cdr:x>
      <cdr:y>0.07929</cdr:y>
    </cdr:from>
    <cdr:to>
      <cdr:x>0.59559</cdr:x>
      <cdr:y>0.8648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160182" y="498673"/>
          <a:ext cx="0" cy="49400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0.39104</cdr:x>
      <cdr:y>0.64165</cdr:y>
    </cdr:from>
    <cdr:to>
      <cdr:x>0.56374</cdr:x>
      <cdr:y>0.67827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90900" y="4038600"/>
          <a:ext cx="1497605" cy="23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Transition</a:t>
          </a:r>
          <a:r>
            <a:rPr lang="en-US" sz="1400" baseline="0"/>
            <a:t> to CIMA</a:t>
          </a:r>
          <a:endParaRPr lang="en-US" sz="1400"/>
        </a:p>
      </cdr:txBody>
    </cdr:sp>
  </cdr:relSizeAnchor>
  <cdr:relSizeAnchor xmlns:cdr="http://schemas.openxmlformats.org/drawingml/2006/chartDrawing">
    <cdr:from>
      <cdr:x>0.56282</cdr:x>
      <cdr:y>0.65665</cdr:y>
    </cdr:from>
    <cdr:to>
      <cdr:x>0.58776</cdr:x>
      <cdr:y>0.65665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877334" y="4132943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0.61032</cdr:x>
      <cdr:y>0.07715</cdr:y>
    </cdr:from>
    <cdr:to>
      <cdr:x>0.61032</cdr:x>
      <cdr:y>0.85225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287802" y="485198"/>
          <a:ext cx="0" cy="48746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0.44085</cdr:x>
      <cdr:y>0.59772</cdr:y>
    </cdr:from>
    <cdr:to>
      <cdr:x>0.57847</cdr:x>
      <cdr:y>0.63969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20328" y="3762044"/>
          <a:ext cx="1192626" cy="264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Transition</a:t>
          </a:r>
          <a:r>
            <a:rPr lang="en-US" sz="1100" baseline="0"/>
            <a:t> to CIMA</a:t>
          </a:r>
          <a:endParaRPr lang="en-US" sz="1100"/>
        </a:p>
      </cdr:txBody>
    </cdr:sp>
  </cdr:relSizeAnchor>
  <cdr:relSizeAnchor xmlns:cdr="http://schemas.openxmlformats.org/drawingml/2006/chartDrawing">
    <cdr:from>
      <cdr:x>0.57755</cdr:x>
      <cdr:y>0.61807</cdr:y>
    </cdr:from>
    <cdr:to>
      <cdr:x>0.60248</cdr:x>
      <cdr:y>0.61807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5004950" y="3890111"/>
          <a:ext cx="21611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0.64938</cdr:x>
      <cdr:y>0.10291</cdr:y>
    </cdr:from>
    <cdr:to>
      <cdr:x>0.92882</cdr:x>
      <cdr:y>0.1477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631180" y="647700"/>
          <a:ext cx="242316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Correlation coefficient: 0.8482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rieger.jhu.edu/iae/economics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37"/>
  <sheetViews>
    <sheetView tabSelected="1" workbookViewId="0">
      <selection activeCell="A2" sqref="A2"/>
    </sheetView>
  </sheetViews>
  <sheetFormatPr defaultRowHeight="12.75" x14ac:dyDescent="0.2"/>
  <cols>
    <col min="1" max="1" width="20.7109375" customWidth="1"/>
    <col min="2" max="2" width="88.140625" customWidth="1"/>
  </cols>
  <sheetData>
    <row r="1" spans="1:2" ht="18" x14ac:dyDescent="0.25">
      <c r="A1" s="20" t="s">
        <v>327</v>
      </c>
      <c r="B1" s="9"/>
    </row>
    <row r="3" spans="1:2" x14ac:dyDescent="0.2">
      <c r="A3" s="19" t="s">
        <v>107</v>
      </c>
      <c r="B3" s="19" t="s">
        <v>106</v>
      </c>
    </row>
    <row r="4" spans="1:2" x14ac:dyDescent="0.2">
      <c r="A4" s="16" t="s">
        <v>105</v>
      </c>
      <c r="B4" s="16" t="s">
        <v>104</v>
      </c>
    </row>
    <row r="5" spans="1:2" x14ac:dyDescent="0.2">
      <c r="A5" t="s">
        <v>229</v>
      </c>
      <c r="B5" s="16" t="s">
        <v>230</v>
      </c>
    </row>
    <row r="6" spans="1:2" x14ac:dyDescent="0.2">
      <c r="A6" t="s">
        <v>342</v>
      </c>
      <c r="B6" s="16" t="s">
        <v>231</v>
      </c>
    </row>
    <row r="7" spans="1:2" x14ac:dyDescent="0.2">
      <c r="A7" t="s">
        <v>325</v>
      </c>
      <c r="B7" t="s">
        <v>232</v>
      </c>
    </row>
    <row r="8" spans="1:2" x14ac:dyDescent="0.2">
      <c r="A8" t="s">
        <v>103</v>
      </c>
      <c r="B8" t="s">
        <v>102</v>
      </c>
    </row>
    <row r="9" spans="1:2" x14ac:dyDescent="0.2">
      <c r="A9" t="s">
        <v>101</v>
      </c>
      <c r="B9" t="s">
        <v>100</v>
      </c>
    </row>
    <row r="10" spans="1:2" x14ac:dyDescent="0.2">
      <c r="A10" t="s">
        <v>326</v>
      </c>
      <c r="B10" t="s">
        <v>330</v>
      </c>
    </row>
    <row r="11" spans="1:2" x14ac:dyDescent="0.2">
      <c r="A11" t="s">
        <v>328</v>
      </c>
      <c r="B11" t="s">
        <v>331</v>
      </c>
    </row>
    <row r="12" spans="1:2" x14ac:dyDescent="0.2">
      <c r="A12" s="170">
        <v>1</v>
      </c>
      <c r="B12" t="s">
        <v>332</v>
      </c>
    </row>
    <row r="13" spans="1:2" x14ac:dyDescent="0.2">
      <c r="A13" s="170">
        <v>2</v>
      </c>
      <c r="B13" t="s">
        <v>333</v>
      </c>
    </row>
    <row r="14" spans="1:2" x14ac:dyDescent="0.2">
      <c r="A14" s="170">
        <v>3</v>
      </c>
      <c r="B14" t="s">
        <v>334</v>
      </c>
    </row>
    <row r="15" spans="1:2" x14ac:dyDescent="0.2">
      <c r="A15" s="170">
        <v>4</v>
      </c>
      <c r="B15" s="171" t="s">
        <v>335</v>
      </c>
    </row>
    <row r="16" spans="1:2" x14ac:dyDescent="0.2">
      <c r="A16" s="170">
        <v>5</v>
      </c>
      <c r="B16" t="s">
        <v>336</v>
      </c>
    </row>
    <row r="17" spans="1:2" x14ac:dyDescent="0.2">
      <c r="A17" s="170">
        <v>6</v>
      </c>
      <c r="B17" t="s">
        <v>337</v>
      </c>
    </row>
    <row r="18" spans="1:2" x14ac:dyDescent="0.2">
      <c r="A18" s="170">
        <v>7</v>
      </c>
      <c r="B18" t="s">
        <v>338</v>
      </c>
    </row>
    <row r="19" spans="1:2" x14ac:dyDescent="0.2">
      <c r="A19" s="170">
        <v>8</v>
      </c>
      <c r="B19" t="s">
        <v>339</v>
      </c>
    </row>
    <row r="20" spans="1:2" x14ac:dyDescent="0.2">
      <c r="A20" s="170">
        <v>9</v>
      </c>
      <c r="B20" t="s">
        <v>340</v>
      </c>
    </row>
    <row r="22" spans="1:2" x14ac:dyDescent="0.2">
      <c r="A22" s="17" t="s">
        <v>99</v>
      </c>
      <c r="B22" s="15"/>
    </row>
    <row r="23" spans="1:2" x14ac:dyDescent="0.2">
      <c r="A23" s="16" t="s">
        <v>321</v>
      </c>
      <c r="B23" s="15"/>
    </row>
    <row r="24" spans="1:2" x14ac:dyDescent="0.2">
      <c r="A24" s="16" t="s">
        <v>98</v>
      </c>
      <c r="B24" s="15"/>
    </row>
    <row r="25" spans="1:2" x14ac:dyDescent="0.2">
      <c r="A25" s="18" t="s">
        <v>322</v>
      </c>
      <c r="B25" s="15"/>
    </row>
    <row r="26" spans="1:2" x14ac:dyDescent="0.2">
      <c r="A26" s="159" t="s">
        <v>290</v>
      </c>
      <c r="B26" s="15"/>
    </row>
    <row r="27" spans="1:2" x14ac:dyDescent="0.2">
      <c r="A27" s="159" t="s">
        <v>329</v>
      </c>
      <c r="B27" s="15"/>
    </row>
    <row r="28" spans="1:2" x14ac:dyDescent="0.2">
      <c r="A28" s="169" t="s">
        <v>323</v>
      </c>
      <c r="B28" s="15"/>
    </row>
    <row r="29" spans="1:2" x14ac:dyDescent="0.2">
      <c r="A29" s="169" t="s">
        <v>324</v>
      </c>
      <c r="B29" s="15"/>
    </row>
    <row r="30" spans="1:2" x14ac:dyDescent="0.2">
      <c r="A30" s="160" t="s">
        <v>291</v>
      </c>
      <c r="B30" s="15"/>
    </row>
    <row r="31" spans="1:2" x14ac:dyDescent="0.2">
      <c r="A31" s="15"/>
      <c r="B31" s="15"/>
    </row>
    <row r="32" spans="1:2" x14ac:dyDescent="0.2">
      <c r="A32" s="19" t="s">
        <v>97</v>
      </c>
      <c r="B32" s="15"/>
    </row>
    <row r="33" spans="1:2" x14ac:dyDescent="0.2">
      <c r="A33" s="18" t="s">
        <v>152</v>
      </c>
      <c r="B33" s="15"/>
    </row>
    <row r="34" spans="1:2" x14ac:dyDescent="0.2">
      <c r="A34" s="16" t="s">
        <v>153</v>
      </c>
      <c r="B34" s="15"/>
    </row>
    <row r="35" spans="1:2" x14ac:dyDescent="0.2">
      <c r="A35" s="15"/>
      <c r="B35" s="15"/>
    </row>
    <row r="36" spans="1:2" x14ac:dyDescent="0.2">
      <c r="A36" s="17" t="s">
        <v>96</v>
      </c>
      <c r="B36" s="15"/>
    </row>
    <row r="37" spans="1:2" x14ac:dyDescent="0.2">
      <c r="A37" s="16" t="s">
        <v>341</v>
      </c>
      <c r="B37" s="15"/>
    </row>
  </sheetData>
  <hyperlinks>
    <hyperlink ref="A30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Normal="100" workbookViewId="0">
      <pane xSplit="1" ySplit="4" topLeftCell="X89" activePane="bottomRight" state="frozenSplit"/>
      <selection pane="topRight" activeCell="C1" sqref="C1"/>
      <selection pane="bottomLeft" activeCell="A4" sqref="A4"/>
      <selection pane="bottomRight"/>
    </sheetView>
  </sheetViews>
  <sheetFormatPr defaultColWidth="12.7109375" defaultRowHeight="12.75" x14ac:dyDescent="0.2"/>
  <cols>
    <col min="1" max="1" width="60.7109375" style="2" customWidth="1"/>
    <col min="2" max="27" width="15.7109375" style="2" customWidth="1"/>
    <col min="28" max="16384" width="12.7109375" style="2"/>
  </cols>
  <sheetData>
    <row r="1" spans="1:27" x14ac:dyDescent="0.2">
      <c r="A1" s="1" t="s">
        <v>227</v>
      </c>
      <c r="AA1" s="6" t="s">
        <v>76</v>
      </c>
    </row>
    <row r="2" spans="1:27" x14ac:dyDescent="0.2">
      <c r="A2" s="10" t="s">
        <v>0</v>
      </c>
      <c r="B2" s="52">
        <v>1972</v>
      </c>
      <c r="C2" s="52">
        <v>1973</v>
      </c>
      <c r="D2" s="52">
        <v>1974</v>
      </c>
      <c r="E2" s="52">
        <v>1975</v>
      </c>
      <c r="F2" s="52">
        <v>1976</v>
      </c>
      <c r="G2" s="52">
        <v>1977</v>
      </c>
      <c r="H2" s="52">
        <v>1978</v>
      </c>
      <c r="I2" s="52">
        <v>1979</v>
      </c>
      <c r="J2" s="52">
        <v>1980</v>
      </c>
      <c r="K2" s="52">
        <v>1981</v>
      </c>
      <c r="L2" s="52">
        <v>1982</v>
      </c>
      <c r="M2" s="52">
        <v>1983</v>
      </c>
      <c r="N2" s="52">
        <v>1984</v>
      </c>
      <c r="O2" s="52">
        <v>1985</v>
      </c>
      <c r="P2" s="52">
        <v>1986</v>
      </c>
      <c r="Q2" s="52">
        <v>1987</v>
      </c>
      <c r="R2" s="52">
        <v>1988</v>
      </c>
      <c r="S2" s="52">
        <v>1989</v>
      </c>
      <c r="T2" s="52">
        <v>1990</v>
      </c>
      <c r="U2" s="52">
        <v>1991</v>
      </c>
      <c r="V2" s="52">
        <v>1992</v>
      </c>
      <c r="W2" s="52">
        <v>1993</v>
      </c>
      <c r="X2" s="52">
        <v>1994</v>
      </c>
      <c r="Y2" s="52">
        <v>1995</v>
      </c>
      <c r="Z2" s="52">
        <v>1996</v>
      </c>
      <c r="AA2" s="7">
        <f>SUM(AA7:AA119)</f>
        <v>0</v>
      </c>
    </row>
    <row r="3" spans="1:27" x14ac:dyDescent="0.2">
      <c r="A3" s="66" t="s">
        <v>155</v>
      </c>
      <c r="B3" s="65" t="s">
        <v>154</v>
      </c>
      <c r="C3" s="65" t="s">
        <v>154</v>
      </c>
      <c r="D3" s="65" t="s">
        <v>154</v>
      </c>
      <c r="E3" s="65" t="s">
        <v>154</v>
      </c>
      <c r="F3" s="65" t="s">
        <v>154</v>
      </c>
      <c r="G3" s="65" t="s">
        <v>154</v>
      </c>
      <c r="H3" s="65" t="s">
        <v>154</v>
      </c>
      <c r="I3" s="65" t="s">
        <v>154</v>
      </c>
      <c r="J3" s="65" t="s">
        <v>154</v>
      </c>
      <c r="K3" s="65" t="s">
        <v>154</v>
      </c>
      <c r="L3" s="65" t="s">
        <v>154</v>
      </c>
      <c r="M3" s="65" t="s">
        <v>154</v>
      </c>
      <c r="N3" s="65" t="s">
        <v>154</v>
      </c>
      <c r="O3" s="65" t="s">
        <v>154</v>
      </c>
      <c r="P3" s="65" t="s">
        <v>154</v>
      </c>
      <c r="Q3" s="65" t="s">
        <v>154</v>
      </c>
      <c r="R3" s="65" t="s">
        <v>154</v>
      </c>
      <c r="S3" s="65" t="s">
        <v>154</v>
      </c>
      <c r="T3" s="65" t="s">
        <v>154</v>
      </c>
      <c r="U3" s="65" t="s">
        <v>154</v>
      </c>
      <c r="V3" s="65" t="s">
        <v>154</v>
      </c>
      <c r="W3" s="65" t="s">
        <v>154</v>
      </c>
      <c r="X3" s="65" t="s">
        <v>154</v>
      </c>
      <c r="Y3" s="65" t="s">
        <v>154</v>
      </c>
      <c r="Z3" s="65" t="s">
        <v>154</v>
      </c>
      <c r="AA3" s="8"/>
    </row>
    <row r="4" spans="1:27" x14ac:dyDescent="0.2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8"/>
    </row>
    <row r="5" spans="1:27" x14ac:dyDescent="0.2">
      <c r="A5" s="1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7" x14ac:dyDescent="0.2">
      <c r="A6" s="1" t="s">
        <v>23</v>
      </c>
      <c r="B6" s="102">
        <v>1192093.0899999999</v>
      </c>
      <c r="C6" s="102">
        <v>2217656.17</v>
      </c>
      <c r="D6" s="102">
        <v>3085796</v>
      </c>
      <c r="E6" s="102">
        <v>3864728</v>
      </c>
      <c r="F6" s="102">
        <v>4448234</v>
      </c>
      <c r="G6" s="102">
        <v>4993091</v>
      </c>
      <c r="H6" s="102">
        <v>5753397</v>
      </c>
      <c r="I6" s="102">
        <v>7146087</v>
      </c>
      <c r="J6" s="102">
        <v>9991272</v>
      </c>
      <c r="K6" s="102">
        <v>12629143</v>
      </c>
      <c r="L6" s="102">
        <v>13724877</v>
      </c>
      <c r="M6" s="102">
        <v>14003675</v>
      </c>
      <c r="N6" s="102">
        <v>16057579</v>
      </c>
      <c r="O6" s="102">
        <v>17851449</v>
      </c>
      <c r="P6" s="102">
        <v>20330378</v>
      </c>
      <c r="Q6" s="102">
        <v>22131908</v>
      </c>
      <c r="R6" s="102">
        <v>24965817</v>
      </c>
      <c r="S6" s="102">
        <v>29590735</v>
      </c>
      <c r="T6" s="102">
        <v>32773540</v>
      </c>
      <c r="U6" s="102">
        <v>33212189</v>
      </c>
      <c r="V6" s="102">
        <v>34351707</v>
      </c>
      <c r="W6" s="102">
        <v>38252399</v>
      </c>
      <c r="X6" s="102">
        <v>38388279</v>
      </c>
      <c r="Y6" s="102">
        <v>44760665</v>
      </c>
      <c r="Z6" s="102">
        <v>49313080</v>
      </c>
      <c r="AA6" s="68"/>
    </row>
    <row r="7" spans="1:27" x14ac:dyDescent="0.2">
      <c r="A7" s="3" t="s">
        <v>4</v>
      </c>
      <c r="B7" s="69">
        <v>1163647.68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8"/>
    </row>
    <row r="8" spans="1:27" x14ac:dyDescent="0.2">
      <c r="A8" s="3" t="s">
        <v>5</v>
      </c>
      <c r="B8" s="69">
        <v>2102.91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8"/>
    </row>
    <row r="9" spans="1:27" x14ac:dyDescent="0.2">
      <c r="A9" s="3" t="s">
        <v>87</v>
      </c>
      <c r="B9" s="69"/>
      <c r="C9" s="69">
        <v>582923.06000000006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8"/>
    </row>
    <row r="10" spans="1:27" x14ac:dyDescent="0.2">
      <c r="A10" s="3" t="s">
        <v>70</v>
      </c>
      <c r="B10" s="69"/>
      <c r="C10" s="69">
        <v>1184856.3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8"/>
    </row>
    <row r="11" spans="1:27" x14ac:dyDescent="0.2">
      <c r="A11" s="3" t="s">
        <v>220</v>
      </c>
      <c r="B11" s="69"/>
      <c r="C11" s="69"/>
      <c r="D11" s="69">
        <v>774092</v>
      </c>
      <c r="E11" s="69">
        <v>963464</v>
      </c>
      <c r="F11" s="69">
        <v>725500</v>
      </c>
      <c r="G11" s="69">
        <v>187500</v>
      </c>
      <c r="H11" s="69">
        <v>625000</v>
      </c>
      <c r="I11" s="69">
        <v>980000</v>
      </c>
      <c r="J11" s="69">
        <v>1431872</v>
      </c>
      <c r="K11" s="69">
        <v>4768044</v>
      </c>
      <c r="L11" s="69">
        <v>5197733</v>
      </c>
      <c r="M11" s="69">
        <v>4505434</v>
      </c>
      <c r="N11" s="69">
        <v>2200711</v>
      </c>
      <c r="O11" s="69">
        <v>1114455</v>
      </c>
      <c r="P11" s="69">
        <v>951677</v>
      </c>
      <c r="Q11" s="69">
        <v>1016473</v>
      </c>
      <c r="R11" s="69">
        <v>1094672</v>
      </c>
      <c r="S11" s="69">
        <v>2050447</v>
      </c>
      <c r="T11" s="69">
        <v>2603991</v>
      </c>
      <c r="U11" s="69">
        <v>3587617</v>
      </c>
      <c r="V11" s="69">
        <v>5924715</v>
      </c>
      <c r="W11" s="69">
        <v>8458546</v>
      </c>
      <c r="X11" s="69">
        <v>2718565</v>
      </c>
      <c r="Y11" s="69">
        <v>3584749</v>
      </c>
      <c r="Z11" s="69">
        <v>3800085</v>
      </c>
      <c r="AA11" s="68"/>
    </row>
    <row r="12" spans="1:27" x14ac:dyDescent="0.2">
      <c r="A12" s="3" t="s">
        <v>221</v>
      </c>
      <c r="B12" s="69"/>
      <c r="C12" s="69"/>
      <c r="D12" s="69">
        <v>333333</v>
      </c>
      <c r="E12" s="69"/>
      <c r="F12" s="69">
        <v>166666</v>
      </c>
      <c r="G12" s="69">
        <v>166667</v>
      </c>
      <c r="H12" s="69">
        <v>2116667</v>
      </c>
      <c r="I12" s="69">
        <v>2291667</v>
      </c>
      <c r="J12" s="69">
        <v>3333333</v>
      </c>
      <c r="K12" s="69">
        <v>5750000</v>
      </c>
      <c r="L12" s="69">
        <v>916667</v>
      </c>
      <c r="M12" s="69"/>
      <c r="N12" s="69">
        <v>3448357</v>
      </c>
      <c r="O12" s="69">
        <v>833333</v>
      </c>
      <c r="P12" s="69">
        <v>833333</v>
      </c>
      <c r="Q12" s="69">
        <v>5000000</v>
      </c>
      <c r="R12" s="69">
        <v>5833333</v>
      </c>
      <c r="S12" s="69">
        <v>11250000</v>
      </c>
      <c r="T12" s="69">
        <v>10329167</v>
      </c>
      <c r="U12" s="69">
        <v>12095833</v>
      </c>
      <c r="V12" s="69">
        <v>8133333</v>
      </c>
      <c r="W12" s="69">
        <v>6395833</v>
      </c>
      <c r="X12" s="69">
        <v>1687500</v>
      </c>
      <c r="Y12" s="69"/>
      <c r="Z12" s="69"/>
      <c r="AA12" s="68"/>
    </row>
    <row r="13" spans="1:27" x14ac:dyDescent="0.2">
      <c r="A13" s="3" t="s">
        <v>71</v>
      </c>
      <c r="B13" s="69"/>
      <c r="C13" s="69">
        <v>321576.81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8"/>
    </row>
    <row r="14" spans="1:27" x14ac:dyDescent="0.2">
      <c r="A14" s="3" t="s">
        <v>156</v>
      </c>
      <c r="B14" s="69"/>
      <c r="C14" s="69"/>
      <c r="D14" s="69">
        <v>5746</v>
      </c>
      <c r="E14" s="69">
        <v>102277</v>
      </c>
      <c r="F14" s="69">
        <v>675366</v>
      </c>
      <c r="G14" s="69">
        <v>862925</v>
      </c>
      <c r="H14" s="69">
        <v>903099</v>
      </c>
      <c r="I14" s="69">
        <v>1523379</v>
      </c>
      <c r="J14" s="69">
        <v>3416101</v>
      </c>
      <c r="K14" s="69">
        <v>1792483</v>
      </c>
      <c r="L14" s="69">
        <v>1064031</v>
      </c>
      <c r="M14" s="69">
        <v>1691154</v>
      </c>
      <c r="N14" s="69">
        <v>2993967</v>
      </c>
      <c r="O14" s="69">
        <v>1460866</v>
      </c>
      <c r="P14" s="69">
        <v>3880738</v>
      </c>
      <c r="Q14" s="69">
        <v>3254872</v>
      </c>
      <c r="R14" s="69">
        <v>3327394</v>
      </c>
      <c r="S14" s="69">
        <v>3120145</v>
      </c>
      <c r="T14" s="69">
        <v>3802310</v>
      </c>
      <c r="U14" s="69">
        <v>1460184</v>
      </c>
      <c r="V14" s="69">
        <v>141188</v>
      </c>
      <c r="W14" s="69">
        <v>846267</v>
      </c>
      <c r="X14" s="69">
        <v>51744</v>
      </c>
      <c r="Y14" s="69">
        <v>51779</v>
      </c>
      <c r="Z14" s="69">
        <v>181715</v>
      </c>
      <c r="AA14" s="68"/>
    </row>
    <row r="15" spans="1:27" x14ac:dyDescent="0.2">
      <c r="A15" s="3" t="s">
        <v>157</v>
      </c>
      <c r="B15" s="69"/>
      <c r="C15" s="69"/>
      <c r="D15" s="69">
        <v>290811</v>
      </c>
      <c r="E15" s="69">
        <v>603756</v>
      </c>
      <c r="F15" s="69">
        <v>106931</v>
      </c>
      <c r="G15" s="69">
        <v>147756</v>
      </c>
      <c r="H15" s="69">
        <v>3306</v>
      </c>
      <c r="I15" s="69">
        <v>607117</v>
      </c>
      <c r="J15" s="69">
        <v>37706</v>
      </c>
      <c r="K15" s="69">
        <v>95051</v>
      </c>
      <c r="L15" s="69">
        <v>78570</v>
      </c>
      <c r="M15" s="69">
        <v>203336</v>
      </c>
      <c r="N15" s="69">
        <v>130164</v>
      </c>
      <c r="O15" s="69">
        <v>2551861</v>
      </c>
      <c r="P15" s="69">
        <v>368076</v>
      </c>
      <c r="Q15" s="69">
        <v>4560230</v>
      </c>
      <c r="R15" s="69">
        <v>931278</v>
      </c>
      <c r="S15" s="69">
        <v>1534963</v>
      </c>
      <c r="T15" s="69">
        <v>813604</v>
      </c>
      <c r="U15" s="69">
        <v>324768</v>
      </c>
      <c r="V15" s="69">
        <v>404406</v>
      </c>
      <c r="W15" s="69">
        <v>1158121</v>
      </c>
      <c r="X15" s="69">
        <v>4862586</v>
      </c>
      <c r="Y15" s="69">
        <v>6328085</v>
      </c>
      <c r="Z15" s="69">
        <v>417816</v>
      </c>
      <c r="AA15" s="68"/>
    </row>
    <row r="16" spans="1:27" x14ac:dyDescent="0.2">
      <c r="A16" s="3" t="s">
        <v>6</v>
      </c>
      <c r="B16" s="69">
        <v>26340</v>
      </c>
      <c r="C16" s="69">
        <v>128300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8"/>
    </row>
    <row r="17" spans="1:27" x14ac:dyDescent="0.2">
      <c r="A17" s="3" t="s">
        <v>72</v>
      </c>
      <c r="B17" s="69"/>
      <c r="C17" s="69"/>
      <c r="D17" s="69">
        <v>137500</v>
      </c>
      <c r="E17" s="69">
        <v>1000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8"/>
    </row>
    <row r="18" spans="1:27" x14ac:dyDescent="0.2">
      <c r="A18" s="11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>
        <v>12916085</v>
      </c>
      <c r="AA18" s="68"/>
    </row>
    <row r="19" spans="1:27" x14ac:dyDescent="0.2">
      <c r="A19" s="11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>
        <v>10248103</v>
      </c>
      <c r="AA19" s="68"/>
    </row>
    <row r="20" spans="1:27" x14ac:dyDescent="0.2">
      <c r="A20" s="3" t="s">
        <v>73</v>
      </c>
      <c r="B20" s="69"/>
      <c r="C20" s="69"/>
      <c r="D20" s="69">
        <v>1544314</v>
      </c>
      <c r="E20" s="69">
        <v>2194231</v>
      </c>
      <c r="F20" s="69">
        <v>1366683</v>
      </c>
      <c r="G20" s="69">
        <v>2192716</v>
      </c>
      <c r="H20" s="69">
        <v>694750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>
        <v>20607807</v>
      </c>
      <c r="Y20" s="69">
        <v>24096495</v>
      </c>
      <c r="Z20" s="69">
        <v>8307292</v>
      </c>
      <c r="AA20" s="68"/>
    </row>
    <row r="21" spans="1:27" x14ac:dyDescent="0.2">
      <c r="A21" s="3" t="s">
        <v>43</v>
      </c>
      <c r="B21" s="69"/>
      <c r="C21" s="69"/>
      <c r="D21" s="69"/>
      <c r="E21" s="69"/>
      <c r="F21" s="69">
        <v>1400105</v>
      </c>
      <c r="G21" s="69">
        <v>1396563</v>
      </c>
      <c r="H21" s="69">
        <v>1371875</v>
      </c>
      <c r="I21" s="69">
        <v>1655781</v>
      </c>
      <c r="J21" s="69">
        <v>1692448</v>
      </c>
      <c r="K21" s="69">
        <v>144167</v>
      </c>
      <c r="L21" s="69">
        <v>6169459</v>
      </c>
      <c r="M21" s="69">
        <v>7509491</v>
      </c>
      <c r="N21" s="69">
        <v>7284380</v>
      </c>
      <c r="O21" s="69">
        <v>11890601</v>
      </c>
      <c r="P21" s="69">
        <v>14296302</v>
      </c>
      <c r="Q21" s="69">
        <v>8300052</v>
      </c>
      <c r="R21" s="69">
        <v>13248039</v>
      </c>
      <c r="S21" s="69">
        <v>11634922</v>
      </c>
      <c r="T21" s="69">
        <v>15219792</v>
      </c>
      <c r="U21" s="69">
        <v>15743485</v>
      </c>
      <c r="V21" s="69">
        <v>19393887</v>
      </c>
      <c r="W21" s="69">
        <v>20928641</v>
      </c>
      <c r="X21" s="69"/>
      <c r="Y21" s="69"/>
      <c r="Z21" s="69"/>
      <c r="AA21" s="68"/>
    </row>
    <row r="22" spans="1:27" x14ac:dyDescent="0.2">
      <c r="A22" s="11" t="s">
        <v>27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>
        <v>7833333</v>
      </c>
      <c r="Y22" s="69">
        <v>9916667</v>
      </c>
      <c r="Z22" s="69">
        <v>12333333</v>
      </c>
      <c r="AA22" s="68"/>
    </row>
    <row r="23" spans="1:27" x14ac:dyDescent="0.2">
      <c r="A23" s="3" t="s">
        <v>82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>
        <v>326412</v>
      </c>
      <c r="W23" s="69">
        <v>343795</v>
      </c>
      <c r="X23" s="69">
        <v>360943</v>
      </c>
      <c r="Y23" s="69">
        <v>335310</v>
      </c>
      <c r="Z23" s="69">
        <v>208055</v>
      </c>
      <c r="AA23" s="68"/>
    </row>
    <row r="24" spans="1:27" x14ac:dyDescent="0.2">
      <c r="A24" s="3" t="s">
        <v>26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>
        <v>151301</v>
      </c>
      <c r="Y24" s="69">
        <v>184686</v>
      </c>
      <c r="Z24" s="69">
        <v>186136</v>
      </c>
      <c r="AA24" s="68"/>
    </row>
    <row r="25" spans="1:27" x14ac:dyDescent="0.2">
      <c r="A25" s="3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>
        <v>19313</v>
      </c>
      <c r="X25" s="69">
        <v>21554</v>
      </c>
      <c r="Y25" s="69">
        <v>42030</v>
      </c>
      <c r="Z25" s="69">
        <v>48348</v>
      </c>
      <c r="AA25" s="68"/>
    </row>
    <row r="26" spans="1:27" x14ac:dyDescent="0.2">
      <c r="A26" s="3" t="s">
        <v>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>
        <v>119271</v>
      </c>
      <c r="Z26" s="69"/>
      <c r="AA26" s="68"/>
    </row>
    <row r="27" spans="1:27" x14ac:dyDescent="0.2">
      <c r="A27" s="3" t="s">
        <v>10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>
        <v>27466</v>
      </c>
      <c r="W27" s="69">
        <v>10027</v>
      </c>
      <c r="X27" s="69">
        <v>10026</v>
      </c>
      <c r="Y27" s="69">
        <v>11869</v>
      </c>
      <c r="Z27" s="69"/>
      <c r="AA27" s="68"/>
    </row>
    <row r="28" spans="1:27" x14ac:dyDescent="0.2">
      <c r="A28" s="3" t="s">
        <v>15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>
        <v>79909</v>
      </c>
      <c r="X28" s="69">
        <v>66218</v>
      </c>
      <c r="Y28" s="69">
        <v>52527</v>
      </c>
      <c r="Z28" s="69">
        <v>64639</v>
      </c>
      <c r="AA28" s="68"/>
    </row>
    <row r="29" spans="1:27" x14ac:dyDescent="0.2">
      <c r="A29" s="3" t="s">
        <v>7</v>
      </c>
      <c r="B29" s="69">
        <v>2.5</v>
      </c>
      <c r="C29" s="69"/>
      <c r="D29" s="69"/>
      <c r="E29" s="69"/>
      <c r="F29" s="69">
        <v>6983</v>
      </c>
      <c r="G29" s="69">
        <v>38964</v>
      </c>
      <c r="H29" s="69">
        <v>38700</v>
      </c>
      <c r="I29" s="69">
        <v>88143</v>
      </c>
      <c r="J29" s="69">
        <v>79812</v>
      </c>
      <c r="K29" s="69">
        <v>79398</v>
      </c>
      <c r="L29" s="69">
        <v>298417</v>
      </c>
      <c r="M29" s="69">
        <v>94260</v>
      </c>
      <c r="N29" s="69"/>
      <c r="O29" s="69">
        <v>333</v>
      </c>
      <c r="P29" s="69">
        <v>252</v>
      </c>
      <c r="Q29" s="69">
        <v>281</v>
      </c>
      <c r="R29" s="69">
        <v>531101</v>
      </c>
      <c r="S29" s="69">
        <v>258</v>
      </c>
      <c r="T29" s="69">
        <v>4676</v>
      </c>
      <c r="U29" s="69">
        <v>302</v>
      </c>
      <c r="V29" s="69">
        <v>300</v>
      </c>
      <c r="W29" s="69">
        <v>11947</v>
      </c>
      <c r="X29" s="69">
        <v>16702</v>
      </c>
      <c r="Y29" s="69">
        <v>37197</v>
      </c>
      <c r="Z29" s="69">
        <v>601473</v>
      </c>
      <c r="AA29" s="68"/>
    </row>
    <row r="30" spans="1:27" x14ac:dyDescent="0.2">
      <c r="A30" s="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8"/>
    </row>
    <row r="31" spans="1:27" x14ac:dyDescent="0.2">
      <c r="A31" s="1" t="s">
        <v>88</v>
      </c>
      <c r="B31" s="102">
        <v>1192093.0900000001</v>
      </c>
      <c r="C31" s="102">
        <v>2217656.17</v>
      </c>
      <c r="D31" s="102">
        <v>3085796</v>
      </c>
      <c r="E31" s="102">
        <v>3864728</v>
      </c>
      <c r="F31" s="102">
        <v>4448234</v>
      </c>
      <c r="G31" s="102">
        <v>4993091</v>
      </c>
      <c r="H31" s="102">
        <v>5753397</v>
      </c>
      <c r="I31" s="102">
        <v>7146087</v>
      </c>
      <c r="J31" s="102">
        <v>9991272</v>
      </c>
      <c r="K31" s="102">
        <v>12629143</v>
      </c>
      <c r="L31" s="102">
        <v>13724877</v>
      </c>
      <c r="M31" s="102">
        <v>14003675</v>
      </c>
      <c r="N31" s="102">
        <v>16057579</v>
      </c>
      <c r="O31" s="102">
        <v>17851449</v>
      </c>
      <c r="P31" s="102">
        <v>20330378</v>
      </c>
      <c r="Q31" s="102">
        <v>22131908</v>
      </c>
      <c r="R31" s="102">
        <v>24965817</v>
      </c>
      <c r="S31" s="102">
        <v>29590735</v>
      </c>
      <c r="T31" s="102">
        <v>32773540</v>
      </c>
      <c r="U31" s="102">
        <v>33212189</v>
      </c>
      <c r="V31" s="102">
        <v>34351707</v>
      </c>
      <c r="W31" s="102">
        <v>38252399</v>
      </c>
      <c r="X31" s="102">
        <v>38388279</v>
      </c>
      <c r="Y31" s="102">
        <v>44760665</v>
      </c>
      <c r="Z31" s="102">
        <v>49313080</v>
      </c>
      <c r="AA31" s="68"/>
    </row>
    <row r="32" spans="1:27" x14ac:dyDescent="0.2">
      <c r="A32" s="3" t="s">
        <v>2</v>
      </c>
      <c r="B32" s="69">
        <v>1091975</v>
      </c>
      <c r="C32" s="69">
        <v>1655598</v>
      </c>
      <c r="D32" s="69">
        <v>1861508</v>
      </c>
      <c r="E32" s="69">
        <v>1856836</v>
      </c>
      <c r="F32" s="69">
        <v>2077500</v>
      </c>
      <c r="G32" s="69">
        <v>2384471</v>
      </c>
      <c r="H32" s="69">
        <v>2709779</v>
      </c>
      <c r="I32" s="69">
        <v>3647089</v>
      </c>
      <c r="J32" s="69">
        <v>5971906</v>
      </c>
      <c r="K32" s="69">
        <v>7166163</v>
      </c>
      <c r="L32" s="69">
        <v>7368813</v>
      </c>
      <c r="M32" s="69">
        <v>8086666</v>
      </c>
      <c r="N32" s="69">
        <v>9421369</v>
      </c>
      <c r="O32" s="69">
        <v>10099990</v>
      </c>
      <c r="P32" s="69">
        <v>11714912</v>
      </c>
      <c r="Q32" s="69">
        <v>14277626</v>
      </c>
      <c r="R32" s="69">
        <v>16750882</v>
      </c>
      <c r="S32" s="69">
        <v>19093577</v>
      </c>
      <c r="T32" s="69">
        <v>21596398</v>
      </c>
      <c r="U32" s="69">
        <v>20590924</v>
      </c>
      <c r="V32" s="69">
        <v>21457156</v>
      </c>
      <c r="W32" s="69">
        <v>23890194</v>
      </c>
      <c r="X32" s="69">
        <v>26628085</v>
      </c>
      <c r="Y32" s="69">
        <v>29277526</v>
      </c>
      <c r="Z32" s="69">
        <v>33489478</v>
      </c>
      <c r="AA32" s="68"/>
    </row>
    <row r="33" spans="1:27" ht="12" customHeight="1" x14ac:dyDescent="0.2">
      <c r="A33" s="3" t="s">
        <v>3</v>
      </c>
      <c r="B33" s="69">
        <v>68580</v>
      </c>
      <c r="C33" s="69">
        <v>115420</v>
      </c>
      <c r="D33" s="69">
        <v>163800</v>
      </c>
      <c r="E33" s="69">
        <v>181460</v>
      </c>
      <c r="F33" s="69">
        <v>230820</v>
      </c>
      <c r="G33" s="69">
        <v>275099</v>
      </c>
      <c r="H33" s="69">
        <v>339040</v>
      </c>
      <c r="I33" s="69">
        <v>404700</v>
      </c>
      <c r="J33" s="69">
        <v>554300</v>
      </c>
      <c r="K33" s="69">
        <v>683760</v>
      </c>
      <c r="L33" s="69">
        <v>3343751</v>
      </c>
      <c r="M33" s="69">
        <v>3477151</v>
      </c>
      <c r="N33" s="69">
        <v>3594135</v>
      </c>
      <c r="O33" s="69">
        <v>3745396</v>
      </c>
      <c r="P33" s="69">
        <v>3902362</v>
      </c>
      <c r="Q33" s="69">
        <v>4128257</v>
      </c>
      <c r="R33" s="69">
        <v>4371003</v>
      </c>
      <c r="S33" s="69">
        <v>4612282</v>
      </c>
      <c r="T33" s="69">
        <v>4866259</v>
      </c>
      <c r="U33" s="69">
        <v>5110938</v>
      </c>
      <c r="V33" s="69">
        <v>5337684</v>
      </c>
      <c r="W33" s="69">
        <v>5614039</v>
      </c>
      <c r="X33" s="69">
        <v>5960794</v>
      </c>
      <c r="Y33" s="69">
        <v>6291926</v>
      </c>
      <c r="Z33" s="69">
        <v>6615620</v>
      </c>
      <c r="AA33" s="68"/>
    </row>
    <row r="34" spans="1:27" x14ac:dyDescent="0.2">
      <c r="A34" s="3" t="s">
        <v>17</v>
      </c>
      <c r="B34" s="69"/>
      <c r="C34" s="69">
        <v>317194.28999999998</v>
      </c>
      <c r="D34" s="69">
        <v>752609</v>
      </c>
      <c r="E34" s="69">
        <v>1242879</v>
      </c>
      <c r="F34" s="69">
        <v>1600139</v>
      </c>
      <c r="G34" s="69">
        <v>1747785</v>
      </c>
      <c r="H34" s="69">
        <v>1845755</v>
      </c>
      <c r="I34" s="69">
        <v>2130886</v>
      </c>
      <c r="J34" s="69">
        <v>2151099</v>
      </c>
      <c r="K34" s="69">
        <v>2439635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8"/>
    </row>
    <row r="35" spans="1:27" x14ac:dyDescent="0.2">
      <c r="A35" s="11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>
        <v>8333</v>
      </c>
      <c r="AA35" s="68"/>
    </row>
    <row r="36" spans="1:27" x14ac:dyDescent="0.2">
      <c r="A36" s="3" t="s">
        <v>11</v>
      </c>
      <c r="B36" s="69"/>
      <c r="C36" s="69"/>
      <c r="D36" s="69"/>
      <c r="E36" s="69"/>
      <c r="F36" s="69"/>
      <c r="G36" s="69"/>
      <c r="H36" s="69"/>
      <c r="I36" s="69"/>
      <c r="J36" s="69">
        <v>978931</v>
      </c>
      <c r="K36" s="69">
        <v>1177574</v>
      </c>
      <c r="L36" s="69">
        <v>1606885</v>
      </c>
      <c r="M36" s="69">
        <v>1734572</v>
      </c>
      <c r="N36" s="69">
        <v>1952326</v>
      </c>
      <c r="O36" s="69">
        <v>2675539</v>
      </c>
      <c r="P36" s="69">
        <v>3201481</v>
      </c>
      <c r="Q36" s="69">
        <v>2760883</v>
      </c>
      <c r="R36" s="69">
        <v>3168283</v>
      </c>
      <c r="S36" s="69">
        <v>3884876</v>
      </c>
      <c r="T36" s="69">
        <v>4280169</v>
      </c>
      <c r="U36" s="69">
        <v>5463953</v>
      </c>
      <c r="V36" s="69">
        <v>5573990</v>
      </c>
      <c r="W36" s="69">
        <v>5900692</v>
      </c>
      <c r="X36" s="69">
        <v>5038022</v>
      </c>
      <c r="Y36" s="69">
        <v>7298576</v>
      </c>
      <c r="Z36" s="69">
        <v>6965693</v>
      </c>
      <c r="AA36" s="68"/>
    </row>
    <row r="37" spans="1:27" x14ac:dyDescent="0.2">
      <c r="A37" s="3" t="s">
        <v>12</v>
      </c>
      <c r="B37" s="69"/>
      <c r="C37" s="69"/>
      <c r="D37" s="69"/>
      <c r="E37" s="69"/>
      <c r="F37" s="69"/>
      <c r="G37" s="69"/>
      <c r="H37" s="69"/>
      <c r="I37" s="69"/>
      <c r="J37" s="69">
        <v>322562</v>
      </c>
      <c r="K37" s="69">
        <v>1160508</v>
      </c>
      <c r="L37" s="69">
        <v>1395266</v>
      </c>
      <c r="M37" s="69">
        <v>690541</v>
      </c>
      <c r="N37" s="69">
        <v>1089749</v>
      </c>
      <c r="O37" s="69">
        <v>1330524</v>
      </c>
      <c r="P37" s="69">
        <v>1511623</v>
      </c>
      <c r="Q37" s="69">
        <v>965142</v>
      </c>
      <c r="R37" s="69">
        <v>675649</v>
      </c>
      <c r="S37" s="69">
        <v>1600000</v>
      </c>
      <c r="T37" s="69">
        <v>1630714</v>
      </c>
      <c r="U37" s="69">
        <v>1746374</v>
      </c>
      <c r="V37" s="69">
        <v>1982877</v>
      </c>
      <c r="W37" s="69">
        <v>1918678</v>
      </c>
      <c r="X37" s="69">
        <v>420491</v>
      </c>
      <c r="Y37" s="69">
        <v>1306308</v>
      </c>
      <c r="Z37" s="69">
        <v>1761894</v>
      </c>
      <c r="AA37" s="68"/>
    </row>
    <row r="38" spans="1:27" x14ac:dyDescent="0.2">
      <c r="A38" s="11" t="s">
        <v>34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>
        <v>253224</v>
      </c>
      <c r="AA38" s="68"/>
    </row>
    <row r="39" spans="1:27" x14ac:dyDescent="0.2">
      <c r="A39" s="3" t="s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>
        <v>400000</v>
      </c>
      <c r="T39" s="69">
        <v>400000</v>
      </c>
      <c r="U39" s="69">
        <v>300000</v>
      </c>
      <c r="V39" s="69"/>
      <c r="W39" s="69">
        <v>95443</v>
      </c>
      <c r="X39" s="69">
        <v>340887</v>
      </c>
      <c r="Y39" s="69">
        <v>586329</v>
      </c>
      <c r="Z39" s="69">
        <v>218838</v>
      </c>
      <c r="AA39" s="68"/>
    </row>
    <row r="40" spans="1:27" x14ac:dyDescent="0.2">
      <c r="A40" s="3" t="s">
        <v>13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>
        <v>833353</v>
      </c>
      <c r="X40" s="69"/>
      <c r="Y40" s="69"/>
      <c r="Z40" s="69"/>
      <c r="AA40" s="68"/>
    </row>
    <row r="41" spans="1:27" x14ac:dyDescent="0.2">
      <c r="A41" s="3" t="s">
        <v>89</v>
      </c>
      <c r="B41" s="69">
        <v>31538.09</v>
      </c>
      <c r="C41" s="69">
        <v>129443.88</v>
      </c>
      <c r="D41" s="69">
        <v>307879</v>
      </c>
      <c r="E41" s="69">
        <v>583553</v>
      </c>
      <c r="F41" s="69">
        <v>539775</v>
      </c>
      <c r="G41" s="69">
        <v>585736</v>
      </c>
      <c r="H41" s="69">
        <v>858823</v>
      </c>
      <c r="I41" s="69">
        <v>963412</v>
      </c>
      <c r="J41" s="69">
        <v>12474</v>
      </c>
      <c r="K41" s="69">
        <v>1503</v>
      </c>
      <c r="L41" s="69">
        <v>10162</v>
      </c>
      <c r="M41" s="69">
        <v>14745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8"/>
    </row>
    <row r="42" spans="1:27" x14ac:dyDescent="0.2">
      <c r="A42" s="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8"/>
    </row>
    <row r="43" spans="1:27" s="4" customFormat="1" x14ac:dyDescent="0.2">
      <c r="A43" s="1" t="s">
        <v>75</v>
      </c>
      <c r="B43" s="70">
        <f t="shared" ref="B43:Z43" si="0">SUM(B7:B29)-SUM(B32:B41)</f>
        <v>0</v>
      </c>
      <c r="C43" s="70">
        <f t="shared" si="0"/>
        <v>0</v>
      </c>
      <c r="D43" s="70">
        <f t="shared" si="0"/>
        <v>0</v>
      </c>
      <c r="E43" s="70">
        <f t="shared" si="0"/>
        <v>0</v>
      </c>
      <c r="F43" s="70">
        <f t="shared" si="0"/>
        <v>0</v>
      </c>
      <c r="G43" s="70">
        <f t="shared" si="0"/>
        <v>0</v>
      </c>
      <c r="H43" s="70">
        <f t="shared" si="0"/>
        <v>0</v>
      </c>
      <c r="I43" s="70">
        <f t="shared" si="0"/>
        <v>0</v>
      </c>
      <c r="J43" s="70">
        <f t="shared" si="0"/>
        <v>0</v>
      </c>
      <c r="K43" s="70">
        <f t="shared" si="0"/>
        <v>0</v>
      </c>
      <c r="L43" s="70">
        <f t="shared" si="0"/>
        <v>0</v>
      </c>
      <c r="M43" s="70">
        <f t="shared" si="0"/>
        <v>0</v>
      </c>
      <c r="N43" s="70">
        <f t="shared" si="0"/>
        <v>0</v>
      </c>
      <c r="O43" s="70">
        <f t="shared" si="0"/>
        <v>0</v>
      </c>
      <c r="P43" s="70">
        <f t="shared" si="0"/>
        <v>0</v>
      </c>
      <c r="Q43" s="70">
        <f t="shared" si="0"/>
        <v>0</v>
      </c>
      <c r="R43" s="70">
        <f t="shared" si="0"/>
        <v>0</v>
      </c>
      <c r="S43" s="70">
        <f t="shared" si="0"/>
        <v>0</v>
      </c>
      <c r="T43" s="70">
        <f t="shared" si="0"/>
        <v>0</v>
      </c>
      <c r="U43" s="70">
        <f t="shared" si="0"/>
        <v>0</v>
      </c>
      <c r="V43" s="70">
        <f t="shared" si="0"/>
        <v>0</v>
      </c>
      <c r="W43" s="70">
        <f t="shared" si="0"/>
        <v>0</v>
      </c>
      <c r="X43" s="70">
        <f t="shared" si="0"/>
        <v>0</v>
      </c>
      <c r="Y43" s="70">
        <f t="shared" si="0"/>
        <v>0</v>
      </c>
      <c r="Z43" s="70">
        <f t="shared" si="0"/>
        <v>0</v>
      </c>
      <c r="AA43" s="71">
        <f>SUM(B43:Z43)</f>
        <v>0</v>
      </c>
    </row>
    <row r="44" spans="1:27" x14ac:dyDescent="0.2">
      <c r="A44" s="1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68"/>
    </row>
    <row r="45" spans="1:27" x14ac:dyDescent="0.2">
      <c r="A45" s="1" t="s">
        <v>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8"/>
    </row>
    <row r="46" spans="1:27" x14ac:dyDescent="0.2">
      <c r="A46" s="1" t="s">
        <v>63</v>
      </c>
      <c r="B46" s="102">
        <v>31538.09</v>
      </c>
      <c r="C46" s="102">
        <v>207056.97999999998</v>
      </c>
      <c r="D46" s="102">
        <v>196038</v>
      </c>
      <c r="E46" s="102">
        <v>313816</v>
      </c>
      <c r="F46" s="102">
        <v>217320</v>
      </c>
      <c r="G46" s="102">
        <v>298503</v>
      </c>
      <c r="H46" s="102">
        <v>373916</v>
      </c>
      <c r="I46" s="102">
        <v>618568</v>
      </c>
      <c r="J46" s="102">
        <v>801240</v>
      </c>
      <c r="K46" s="102">
        <v>1550901</v>
      </c>
      <c r="L46" s="102">
        <v>1850716</v>
      </c>
      <c r="M46" s="102">
        <v>1165343</v>
      </c>
      <c r="N46" s="102">
        <v>1451227</v>
      </c>
      <c r="O46" s="102">
        <v>1480773</v>
      </c>
      <c r="P46" s="102">
        <v>1719718</v>
      </c>
      <c r="Q46" s="102">
        <v>1740404</v>
      </c>
      <c r="R46" s="102">
        <v>1728949</v>
      </c>
      <c r="S46" s="102">
        <v>2547802</v>
      </c>
      <c r="T46" s="102">
        <v>2531112</v>
      </c>
      <c r="U46" s="102">
        <v>2318754</v>
      </c>
      <c r="V46" s="102">
        <v>2384541</v>
      </c>
      <c r="W46" s="102">
        <v>1880728</v>
      </c>
      <c r="X46" s="102">
        <v>2034233</v>
      </c>
      <c r="Y46" s="102">
        <v>2347852</v>
      </c>
      <c r="Z46" s="102">
        <v>2436307</v>
      </c>
      <c r="AA46" s="68"/>
    </row>
    <row r="47" spans="1:27" x14ac:dyDescent="0.2">
      <c r="A47" s="3" t="s">
        <v>65</v>
      </c>
      <c r="B47" s="69">
        <v>30457.68</v>
      </c>
      <c r="C47" s="69">
        <v>123202.71</v>
      </c>
      <c r="D47" s="69">
        <v>192783</v>
      </c>
      <c r="E47" s="69">
        <v>295932</v>
      </c>
      <c r="F47" s="69">
        <v>210952</v>
      </c>
      <c r="G47" s="69">
        <v>296504</v>
      </c>
      <c r="H47" s="69">
        <v>364673</v>
      </c>
      <c r="I47" s="69">
        <v>611710</v>
      </c>
      <c r="J47" s="69">
        <v>792835</v>
      </c>
      <c r="K47" s="69">
        <v>1527482</v>
      </c>
      <c r="L47" s="69">
        <v>1824270</v>
      </c>
      <c r="M47" s="69">
        <v>965555</v>
      </c>
      <c r="N47" s="69">
        <v>1403419</v>
      </c>
      <c r="O47" s="69">
        <v>1422765</v>
      </c>
      <c r="P47" s="69">
        <v>1611680</v>
      </c>
      <c r="Q47" s="69">
        <v>1646805</v>
      </c>
      <c r="R47" s="69">
        <v>1576174</v>
      </c>
      <c r="S47" s="69">
        <v>2321742</v>
      </c>
      <c r="T47" s="69">
        <v>2325728</v>
      </c>
      <c r="U47" s="69">
        <v>2040813</v>
      </c>
      <c r="V47" s="69">
        <v>2177911</v>
      </c>
      <c r="W47" s="69">
        <v>1674335</v>
      </c>
      <c r="X47" s="69">
        <v>1858468</v>
      </c>
      <c r="Y47" s="69">
        <v>2157070</v>
      </c>
      <c r="Z47" s="69">
        <v>2214270</v>
      </c>
      <c r="AA47" s="68"/>
    </row>
    <row r="48" spans="1:27" x14ac:dyDescent="0.2">
      <c r="A48" s="3" t="s">
        <v>38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>
        <v>164971</v>
      </c>
      <c r="N48" s="69">
        <v>3512</v>
      </c>
      <c r="O48" s="69">
        <v>2154</v>
      </c>
      <c r="P48" s="69">
        <v>11008</v>
      </c>
      <c r="Q48" s="69">
        <v>7785</v>
      </c>
      <c r="R48" s="69">
        <v>33225</v>
      </c>
      <c r="S48" s="69">
        <v>99238</v>
      </c>
      <c r="T48" s="69">
        <v>44789</v>
      </c>
      <c r="U48" s="69">
        <v>72501</v>
      </c>
      <c r="V48" s="69">
        <v>22383</v>
      </c>
      <c r="W48" s="69">
        <v>61237</v>
      </c>
      <c r="X48" s="69">
        <v>42264</v>
      </c>
      <c r="Y48" s="69">
        <v>69196</v>
      </c>
      <c r="Z48" s="69">
        <v>44008</v>
      </c>
      <c r="AA48" s="68"/>
    </row>
    <row r="49" spans="1:27" x14ac:dyDescent="0.2">
      <c r="A49" s="3" t="s">
        <v>44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>
        <v>17090</v>
      </c>
      <c r="N49" s="69">
        <v>22946</v>
      </c>
      <c r="O49" s="69">
        <v>30346</v>
      </c>
      <c r="P49" s="69">
        <v>61581</v>
      </c>
      <c r="Q49" s="69">
        <v>39937</v>
      </c>
      <c r="R49" s="69">
        <v>69242</v>
      </c>
      <c r="S49" s="69">
        <v>45534</v>
      </c>
      <c r="T49" s="69">
        <v>36093</v>
      </c>
      <c r="U49" s="69">
        <v>52987</v>
      </c>
      <c r="V49" s="69">
        <v>37378</v>
      </c>
      <c r="W49" s="69">
        <v>31798</v>
      </c>
      <c r="X49" s="69"/>
      <c r="Y49" s="69"/>
      <c r="Z49" s="69"/>
      <c r="AA49" s="68"/>
    </row>
    <row r="50" spans="1:27" x14ac:dyDescent="0.2">
      <c r="A50" s="3" t="s">
        <v>66</v>
      </c>
      <c r="B50" s="69">
        <v>742.41</v>
      </c>
      <c r="C50" s="69">
        <v>2002.84</v>
      </c>
      <c r="D50" s="69">
        <v>3255</v>
      </c>
      <c r="E50" s="69">
        <v>2962</v>
      </c>
      <c r="F50" s="69">
        <v>2993</v>
      </c>
      <c r="G50" s="69">
        <v>1906</v>
      </c>
      <c r="H50" s="69">
        <v>3629</v>
      </c>
      <c r="I50" s="69">
        <v>4320</v>
      </c>
      <c r="J50" s="69">
        <v>4285</v>
      </c>
      <c r="K50" s="69">
        <v>17438</v>
      </c>
      <c r="L50" s="69">
        <v>15431</v>
      </c>
      <c r="M50" s="69">
        <v>15304</v>
      </c>
      <c r="N50" s="69">
        <v>21139</v>
      </c>
      <c r="O50" s="69">
        <v>24859</v>
      </c>
      <c r="P50" s="69">
        <v>33142</v>
      </c>
      <c r="Q50" s="69">
        <v>43000</v>
      </c>
      <c r="R50" s="69">
        <v>49650</v>
      </c>
      <c r="S50" s="69">
        <v>73109</v>
      </c>
      <c r="T50" s="69">
        <v>108991</v>
      </c>
      <c r="U50" s="69">
        <v>138964</v>
      </c>
      <c r="V50" s="69">
        <v>143827</v>
      </c>
      <c r="W50" s="69">
        <v>112102</v>
      </c>
      <c r="X50" s="69">
        <v>130353</v>
      </c>
      <c r="Y50" s="69">
        <v>120286</v>
      </c>
      <c r="Z50" s="69">
        <v>172563</v>
      </c>
      <c r="AA50" s="68"/>
    </row>
    <row r="51" spans="1:27" x14ac:dyDescent="0.2">
      <c r="A51" s="3" t="s">
        <v>67</v>
      </c>
      <c r="B51" s="69">
        <v>338</v>
      </c>
      <c r="C51" s="69">
        <v>81851.429999999993</v>
      </c>
      <c r="D51" s="69"/>
      <c r="E51" s="69">
        <v>14922</v>
      </c>
      <c r="F51" s="69">
        <v>3375</v>
      </c>
      <c r="G51" s="69">
        <v>93</v>
      </c>
      <c r="H51" s="69">
        <v>5614</v>
      </c>
      <c r="I51" s="69">
        <v>2538</v>
      </c>
      <c r="J51" s="69">
        <v>4120</v>
      </c>
      <c r="K51" s="69">
        <v>5981</v>
      </c>
      <c r="L51" s="69">
        <v>11015</v>
      </c>
      <c r="M51" s="69">
        <v>2423</v>
      </c>
      <c r="N51" s="69">
        <v>211</v>
      </c>
      <c r="O51" s="69">
        <v>649</v>
      </c>
      <c r="P51" s="69">
        <v>2307</v>
      </c>
      <c r="Q51" s="69">
        <v>2877</v>
      </c>
      <c r="R51" s="69">
        <v>658</v>
      </c>
      <c r="S51" s="69">
        <v>8179</v>
      </c>
      <c r="T51" s="69">
        <v>15511</v>
      </c>
      <c r="U51" s="69">
        <v>13489</v>
      </c>
      <c r="V51" s="69">
        <v>3042</v>
      </c>
      <c r="W51" s="69">
        <v>1256</v>
      </c>
      <c r="X51" s="69">
        <v>2479</v>
      </c>
      <c r="Y51" s="69">
        <v>1300</v>
      </c>
      <c r="Z51" s="69">
        <v>5466</v>
      </c>
      <c r="AA51" s="68"/>
    </row>
    <row r="52" spans="1:27" x14ac:dyDescent="0.2">
      <c r="A52" s="11" t="s">
        <v>28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>
        <v>669</v>
      </c>
      <c r="Y52" s="69"/>
      <c r="Z52" s="69"/>
      <c r="AA52" s="68"/>
    </row>
    <row r="53" spans="1:27" x14ac:dyDescent="0.2">
      <c r="A53" s="1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8"/>
    </row>
    <row r="54" spans="1:27" x14ac:dyDescent="0.2">
      <c r="A54" s="1" t="s">
        <v>64</v>
      </c>
      <c r="B54" s="102">
        <v>31538.09</v>
      </c>
      <c r="C54" s="102">
        <v>207056.97999999998</v>
      </c>
      <c r="D54" s="102">
        <v>196038</v>
      </c>
      <c r="E54" s="102">
        <v>313816</v>
      </c>
      <c r="F54" s="102">
        <v>217320</v>
      </c>
      <c r="G54" s="102">
        <v>298503</v>
      </c>
      <c r="H54" s="102">
        <v>373916</v>
      </c>
      <c r="I54" s="102">
        <v>618568</v>
      </c>
      <c r="J54" s="102">
        <v>801240</v>
      </c>
      <c r="K54" s="102">
        <v>1550901</v>
      </c>
      <c r="L54" s="102">
        <v>1850716</v>
      </c>
      <c r="M54" s="102">
        <v>1165343</v>
      </c>
      <c r="N54" s="102">
        <v>1451227</v>
      </c>
      <c r="O54" s="102">
        <v>1480773</v>
      </c>
      <c r="P54" s="102">
        <v>1719718</v>
      </c>
      <c r="Q54" s="102">
        <v>1740404</v>
      </c>
      <c r="R54" s="102">
        <v>1728949</v>
      </c>
      <c r="S54" s="102">
        <v>2547802</v>
      </c>
      <c r="T54" s="102">
        <v>2531112</v>
      </c>
      <c r="U54" s="102">
        <v>2318754</v>
      </c>
      <c r="V54" s="102">
        <v>2384541</v>
      </c>
      <c r="W54" s="102">
        <v>1880728</v>
      </c>
      <c r="X54" s="102">
        <v>2034233</v>
      </c>
      <c r="Y54" s="102">
        <v>2347852</v>
      </c>
      <c r="Z54" s="102">
        <v>2436307</v>
      </c>
      <c r="AA54" s="68"/>
    </row>
    <row r="55" spans="1:27" x14ac:dyDescent="0.2">
      <c r="A55" s="3" t="s">
        <v>68</v>
      </c>
      <c r="B55" s="69"/>
      <c r="C55" s="69">
        <v>81194.75</v>
      </c>
      <c r="D55" s="69">
        <v>10631</v>
      </c>
      <c r="E55" s="69">
        <v>14783</v>
      </c>
      <c r="F55" s="69"/>
      <c r="G55" s="69">
        <v>21103</v>
      </c>
      <c r="H55" s="69">
        <v>17567</v>
      </c>
      <c r="I55" s="69">
        <v>50863</v>
      </c>
      <c r="J55" s="69">
        <v>96981</v>
      </c>
      <c r="K55" s="69">
        <v>178230</v>
      </c>
      <c r="L55" s="69">
        <v>148021</v>
      </c>
      <c r="M55" s="69">
        <v>134627</v>
      </c>
      <c r="N55" s="69"/>
      <c r="O55" s="69">
        <v>49448</v>
      </c>
      <c r="P55" s="69">
        <v>110725</v>
      </c>
      <c r="Q55" s="69">
        <v>307964</v>
      </c>
      <c r="R55" s="69">
        <v>1528</v>
      </c>
      <c r="S55" s="69">
        <v>2937</v>
      </c>
      <c r="T55" s="69">
        <v>285549</v>
      </c>
      <c r="U55" s="69">
        <v>2512</v>
      </c>
      <c r="V55" s="69"/>
      <c r="W55" s="69"/>
      <c r="X55" s="69"/>
      <c r="Y55" s="69"/>
      <c r="Z55" s="69"/>
      <c r="AA55" s="68"/>
    </row>
    <row r="56" spans="1:27" x14ac:dyDescent="0.2">
      <c r="A56" s="3" t="s">
        <v>83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>
        <v>17902</v>
      </c>
      <c r="W56" s="69">
        <v>7685</v>
      </c>
      <c r="X56" s="69">
        <v>2125</v>
      </c>
      <c r="Y56" s="69"/>
      <c r="Z56" s="69">
        <v>2355</v>
      </c>
      <c r="AA56" s="68"/>
    </row>
    <row r="57" spans="1:27" x14ac:dyDescent="0.2">
      <c r="A57" s="3" t="s">
        <v>84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>
        <v>15180</v>
      </c>
      <c r="W57" s="69"/>
      <c r="X57" s="69">
        <v>3562</v>
      </c>
      <c r="Y57" s="69"/>
      <c r="Z57" s="69">
        <v>10315</v>
      </c>
      <c r="AA57" s="68"/>
    </row>
    <row r="58" spans="1:27" x14ac:dyDescent="0.2">
      <c r="A58" s="3" t="s">
        <v>16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>
        <v>12884</v>
      </c>
      <c r="X58" s="69">
        <v>13691</v>
      </c>
      <c r="Y58" s="69">
        <v>13691</v>
      </c>
      <c r="Z58" s="69">
        <v>16026</v>
      </c>
      <c r="AA58" s="68"/>
    </row>
    <row r="59" spans="1:27" x14ac:dyDescent="0.2">
      <c r="A59" s="3" t="s">
        <v>45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>
        <v>46217</v>
      </c>
      <c r="O59" s="69">
        <v>45315</v>
      </c>
      <c r="P59" s="69">
        <v>50003</v>
      </c>
      <c r="Q59" s="69">
        <v>39622</v>
      </c>
      <c r="R59" s="69">
        <v>38804</v>
      </c>
      <c r="S59" s="69">
        <v>62389</v>
      </c>
      <c r="T59" s="69">
        <v>82816</v>
      </c>
      <c r="U59" s="69">
        <v>123261</v>
      </c>
      <c r="V59" s="69">
        <v>132730</v>
      </c>
      <c r="W59" s="69">
        <v>118365</v>
      </c>
      <c r="X59" s="69">
        <v>113400</v>
      </c>
      <c r="Y59" s="69">
        <v>122716</v>
      </c>
      <c r="Z59" s="69">
        <v>191725</v>
      </c>
      <c r="AA59" s="68"/>
    </row>
    <row r="60" spans="1:27" x14ac:dyDescent="0.2">
      <c r="A60" s="3" t="s">
        <v>85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>
        <v>22221</v>
      </c>
      <c r="W60" s="69">
        <v>9472</v>
      </c>
      <c r="X60" s="69">
        <v>8261</v>
      </c>
      <c r="Y60" s="69">
        <v>9436</v>
      </c>
      <c r="Z60" s="69">
        <v>16750</v>
      </c>
      <c r="AA60" s="68"/>
    </row>
    <row r="61" spans="1:27" x14ac:dyDescent="0.2">
      <c r="A61" s="11" t="s">
        <v>29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>
        <v>84422</v>
      </c>
      <c r="Y61" s="69">
        <v>90012</v>
      </c>
      <c r="Z61" s="69">
        <v>83286</v>
      </c>
      <c r="AA61" s="68"/>
    </row>
    <row r="62" spans="1:27" x14ac:dyDescent="0.2">
      <c r="A62" s="3" t="s">
        <v>46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>
        <v>92460</v>
      </c>
      <c r="O62" s="69">
        <v>12918</v>
      </c>
      <c r="P62" s="69">
        <v>16972</v>
      </c>
      <c r="Q62" s="69">
        <v>31975</v>
      </c>
      <c r="R62" s="69">
        <v>47625</v>
      </c>
      <c r="S62" s="69">
        <v>39830</v>
      </c>
      <c r="T62" s="69">
        <v>43545</v>
      </c>
      <c r="U62" s="69">
        <v>43880</v>
      </c>
      <c r="V62" s="69">
        <v>48290</v>
      </c>
      <c r="W62" s="69">
        <v>46615</v>
      </c>
      <c r="X62" s="69">
        <v>44390</v>
      </c>
      <c r="Y62" s="69">
        <v>39162</v>
      </c>
      <c r="Z62" s="69">
        <v>56011</v>
      </c>
      <c r="AA62" s="68"/>
    </row>
    <row r="63" spans="1:27" x14ac:dyDescent="0.2">
      <c r="A63" s="3" t="s">
        <v>19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>
        <v>96434</v>
      </c>
      <c r="S63" s="69">
        <v>37270</v>
      </c>
      <c r="T63" s="69">
        <v>17951</v>
      </c>
      <c r="U63" s="69">
        <v>46392</v>
      </c>
      <c r="V63" s="69">
        <v>12356</v>
      </c>
      <c r="W63" s="69">
        <v>22608</v>
      </c>
      <c r="X63" s="69"/>
      <c r="Y63" s="69"/>
      <c r="Z63" s="69"/>
      <c r="AA63" s="68"/>
    </row>
    <row r="64" spans="1:27" x14ac:dyDescent="0.2">
      <c r="A64" s="3" t="s">
        <v>86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>
        <v>14406</v>
      </c>
      <c r="W64" s="69">
        <v>726</v>
      </c>
      <c r="X64" s="69"/>
      <c r="Y64" s="69">
        <v>27</v>
      </c>
      <c r="Z64" s="69">
        <v>140</v>
      </c>
      <c r="AA64" s="68"/>
    </row>
    <row r="65" spans="1:27" x14ac:dyDescent="0.2">
      <c r="A65" s="3" t="s">
        <v>39</v>
      </c>
      <c r="B65" s="69">
        <v>2.5</v>
      </c>
      <c r="C65" s="69">
        <v>833</v>
      </c>
      <c r="D65" s="69">
        <v>2147</v>
      </c>
      <c r="E65" s="69">
        <v>7074</v>
      </c>
      <c r="F65" s="69">
        <v>13778</v>
      </c>
      <c r="G65" s="69">
        <v>20833</v>
      </c>
      <c r="H65" s="69">
        <v>29801</v>
      </c>
      <c r="I65" s="69">
        <v>39121</v>
      </c>
      <c r="J65" s="69">
        <v>47201</v>
      </c>
      <c r="K65" s="69">
        <v>48572</v>
      </c>
      <c r="L65" s="69">
        <v>56790</v>
      </c>
      <c r="M65" s="69">
        <v>64171</v>
      </c>
      <c r="N65" s="69">
        <v>39896</v>
      </c>
      <c r="O65" s="69">
        <v>42568</v>
      </c>
      <c r="P65" s="69">
        <v>52427</v>
      </c>
      <c r="Q65" s="69">
        <v>86664</v>
      </c>
      <c r="R65" s="69">
        <v>85740</v>
      </c>
      <c r="S65" s="69">
        <v>83087</v>
      </c>
      <c r="T65" s="69">
        <v>103234</v>
      </c>
      <c r="U65" s="69">
        <v>164197</v>
      </c>
      <c r="V65" s="69">
        <v>164778</v>
      </c>
      <c r="W65" s="69">
        <v>138822</v>
      </c>
      <c r="X65" s="69">
        <v>47882</v>
      </c>
      <c r="Y65" s="69">
        <v>64222</v>
      </c>
      <c r="Z65" s="69">
        <v>107539</v>
      </c>
      <c r="AA65" s="68"/>
    </row>
    <row r="66" spans="1:27" x14ac:dyDescent="0.2">
      <c r="A66" s="3" t="s">
        <v>9</v>
      </c>
      <c r="B66" s="69"/>
      <c r="C66" s="69">
        <v>44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8"/>
    </row>
    <row r="67" spans="1:27" x14ac:dyDescent="0.2">
      <c r="A67" s="3" t="s">
        <v>69</v>
      </c>
      <c r="B67" s="69"/>
      <c r="C67" s="69">
        <v>27076.94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8"/>
    </row>
    <row r="68" spans="1:27" x14ac:dyDescent="0.2">
      <c r="A68" s="11" t="s">
        <v>40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>
        <v>5000</v>
      </c>
      <c r="AA68" s="68"/>
    </row>
    <row r="69" spans="1:27" x14ac:dyDescent="0.2">
      <c r="A69" s="3" t="s">
        <v>24</v>
      </c>
      <c r="B69" s="69">
        <v>31535.59</v>
      </c>
      <c r="C69" s="69">
        <v>97908.29</v>
      </c>
      <c r="D69" s="69">
        <v>183260</v>
      </c>
      <c r="E69" s="69">
        <v>291959</v>
      </c>
      <c r="F69" s="69">
        <v>203542</v>
      </c>
      <c r="G69" s="69">
        <v>256567</v>
      </c>
      <c r="H69" s="69">
        <v>326548</v>
      </c>
      <c r="I69" s="69">
        <v>528584</v>
      </c>
      <c r="J69" s="69">
        <v>657058</v>
      </c>
      <c r="K69" s="69">
        <v>1324099</v>
      </c>
      <c r="L69" s="69">
        <v>1645905</v>
      </c>
      <c r="M69" s="69">
        <v>966545</v>
      </c>
      <c r="N69" s="69">
        <v>1272654</v>
      </c>
      <c r="O69" s="69">
        <v>1330524</v>
      </c>
      <c r="P69" s="69">
        <v>1489591</v>
      </c>
      <c r="Q69" s="69">
        <v>1274179</v>
      </c>
      <c r="R69" s="69">
        <v>1458818</v>
      </c>
      <c r="S69" s="69">
        <v>2322289</v>
      </c>
      <c r="T69" s="69">
        <v>1998017</v>
      </c>
      <c r="U69" s="69">
        <v>1938512</v>
      </c>
      <c r="V69" s="69">
        <v>1956678</v>
      </c>
      <c r="W69" s="69">
        <v>1523551</v>
      </c>
      <c r="X69" s="69">
        <v>1716500</v>
      </c>
      <c r="Y69" s="69">
        <v>2008586</v>
      </c>
      <c r="Z69" s="69">
        <v>1947160</v>
      </c>
      <c r="AA69" s="68"/>
    </row>
    <row r="70" spans="1:27" x14ac:dyDescent="0.2">
      <c r="A70" s="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8"/>
    </row>
    <row r="71" spans="1:27" s="4" customFormat="1" x14ac:dyDescent="0.2">
      <c r="A71" s="1" t="s">
        <v>75</v>
      </c>
      <c r="B71" s="70">
        <f t="shared" ref="B71:Z71" si="1">SUM(B47:B52)-SUM(B55:B69)</f>
        <v>0</v>
      </c>
      <c r="C71" s="70">
        <f t="shared" si="1"/>
        <v>0</v>
      </c>
      <c r="D71" s="70">
        <f t="shared" si="1"/>
        <v>0</v>
      </c>
      <c r="E71" s="70">
        <f t="shared" si="1"/>
        <v>0</v>
      </c>
      <c r="F71" s="70">
        <f t="shared" si="1"/>
        <v>0</v>
      </c>
      <c r="G71" s="70">
        <f t="shared" si="1"/>
        <v>0</v>
      </c>
      <c r="H71" s="70">
        <f t="shared" si="1"/>
        <v>0</v>
      </c>
      <c r="I71" s="70">
        <f t="shared" si="1"/>
        <v>0</v>
      </c>
      <c r="J71" s="70">
        <f t="shared" si="1"/>
        <v>0</v>
      </c>
      <c r="K71" s="70">
        <f t="shared" si="1"/>
        <v>0</v>
      </c>
      <c r="L71" s="70">
        <f t="shared" si="1"/>
        <v>0</v>
      </c>
      <c r="M71" s="70">
        <f t="shared" si="1"/>
        <v>0</v>
      </c>
      <c r="N71" s="70">
        <f t="shared" si="1"/>
        <v>0</v>
      </c>
      <c r="O71" s="70">
        <f t="shared" si="1"/>
        <v>0</v>
      </c>
      <c r="P71" s="70">
        <f t="shared" si="1"/>
        <v>0</v>
      </c>
      <c r="Q71" s="70">
        <f t="shared" si="1"/>
        <v>0</v>
      </c>
      <c r="R71" s="70">
        <f t="shared" si="1"/>
        <v>0</v>
      </c>
      <c r="S71" s="70">
        <f t="shared" si="1"/>
        <v>0</v>
      </c>
      <c r="T71" s="70">
        <f t="shared" si="1"/>
        <v>0</v>
      </c>
      <c r="U71" s="70">
        <f t="shared" si="1"/>
        <v>0</v>
      </c>
      <c r="V71" s="70">
        <f t="shared" si="1"/>
        <v>0</v>
      </c>
      <c r="W71" s="70">
        <f t="shared" si="1"/>
        <v>0</v>
      </c>
      <c r="X71" s="70">
        <f t="shared" si="1"/>
        <v>0</v>
      </c>
      <c r="Y71" s="70">
        <f t="shared" si="1"/>
        <v>0</v>
      </c>
      <c r="Z71" s="70">
        <f t="shared" si="1"/>
        <v>0</v>
      </c>
      <c r="AA71" s="71">
        <f>SUM(B71:Z71)</f>
        <v>0</v>
      </c>
    </row>
    <row r="72" spans="1:27" x14ac:dyDescent="0.2">
      <c r="A72" s="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68"/>
    </row>
    <row r="73" spans="1:27" x14ac:dyDescent="0.2">
      <c r="A73" s="1" t="s">
        <v>74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8"/>
    </row>
    <row r="74" spans="1:27" x14ac:dyDescent="0.2">
      <c r="A74" s="1" t="s">
        <v>49</v>
      </c>
      <c r="B74" s="69"/>
      <c r="C74" s="69"/>
      <c r="D74" s="133">
        <v>323038</v>
      </c>
      <c r="E74" s="133">
        <v>602508</v>
      </c>
      <c r="F74" s="133">
        <v>893634</v>
      </c>
      <c r="G74" s="133">
        <v>837583</v>
      </c>
      <c r="H74" s="133">
        <v>949256</v>
      </c>
      <c r="I74" s="133">
        <v>1397559</v>
      </c>
      <c r="J74" s="133">
        <v>1334575</v>
      </c>
      <c r="K74" s="133">
        <v>1177574</v>
      </c>
      <c r="L74" s="133">
        <v>1606885</v>
      </c>
      <c r="M74" s="133">
        <v>1883204</v>
      </c>
      <c r="N74" s="133">
        <v>1952326</v>
      </c>
      <c r="O74" s="133">
        <v>2675539</v>
      </c>
      <c r="P74" s="133">
        <v>3201481</v>
      </c>
      <c r="Q74" s="133">
        <v>3510518</v>
      </c>
      <c r="R74" s="133">
        <v>3562978</v>
      </c>
      <c r="S74" s="133">
        <v>3912529</v>
      </c>
      <c r="T74" s="133">
        <v>4395874</v>
      </c>
      <c r="U74" s="133">
        <v>5463953</v>
      </c>
      <c r="V74" s="133">
        <v>5615532</v>
      </c>
      <c r="W74" s="133">
        <v>6360958</v>
      </c>
      <c r="X74" s="133">
        <v>6978023</v>
      </c>
      <c r="Y74" s="133">
        <v>7147275</v>
      </c>
      <c r="Z74" s="133">
        <v>7298576</v>
      </c>
      <c r="AA74" s="68"/>
    </row>
    <row r="75" spans="1:27" x14ac:dyDescent="0.2">
      <c r="A75" s="3" t="s">
        <v>51</v>
      </c>
      <c r="B75" s="69"/>
      <c r="C75" s="69"/>
      <c r="D75" s="69">
        <v>129444</v>
      </c>
      <c r="E75" s="69">
        <v>307880</v>
      </c>
      <c r="F75" s="69">
        <v>579778</v>
      </c>
      <c r="G75" s="69">
        <v>538426</v>
      </c>
      <c r="H75" s="69">
        <v>584735</v>
      </c>
      <c r="I75" s="69">
        <v>856433</v>
      </c>
      <c r="J75" s="69">
        <v>963412</v>
      </c>
      <c r="K75" s="69">
        <v>978931</v>
      </c>
      <c r="L75" s="69">
        <v>1177574</v>
      </c>
      <c r="M75" s="69">
        <v>1606885</v>
      </c>
      <c r="N75" s="69">
        <v>1734572</v>
      </c>
      <c r="O75" s="69">
        <v>1952326</v>
      </c>
      <c r="P75" s="69">
        <v>2675539</v>
      </c>
      <c r="Q75" s="69">
        <v>3201481</v>
      </c>
      <c r="R75" s="69">
        <v>2760883</v>
      </c>
      <c r="S75" s="69">
        <v>3168283</v>
      </c>
      <c r="T75" s="69">
        <v>3884876</v>
      </c>
      <c r="U75" s="69">
        <v>4280169</v>
      </c>
      <c r="V75" s="69">
        <v>5463953</v>
      </c>
      <c r="W75" s="69">
        <v>5573990</v>
      </c>
      <c r="X75" s="69">
        <v>5900692</v>
      </c>
      <c r="Y75" s="69">
        <v>4886721</v>
      </c>
      <c r="Z75" s="69">
        <v>7298576</v>
      </c>
      <c r="AA75" s="68"/>
    </row>
    <row r="76" spans="1:27" x14ac:dyDescent="0.2">
      <c r="A76" s="3" t="s">
        <v>52</v>
      </c>
      <c r="B76" s="69"/>
      <c r="C76" s="69"/>
      <c r="D76" s="69">
        <v>10334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8"/>
    </row>
    <row r="77" spans="1:27" x14ac:dyDescent="0.2">
      <c r="A77" s="3" t="s">
        <v>53</v>
      </c>
      <c r="B77" s="69"/>
      <c r="C77" s="69"/>
      <c r="D77" s="69"/>
      <c r="E77" s="69">
        <v>2669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8"/>
    </row>
    <row r="78" spans="1:27" x14ac:dyDescent="0.2">
      <c r="A78" s="3" t="s">
        <v>57</v>
      </c>
      <c r="B78" s="69"/>
      <c r="C78" s="69"/>
      <c r="D78" s="69"/>
      <c r="E78" s="69"/>
      <c r="F78" s="69">
        <v>29536</v>
      </c>
      <c r="G78" s="69"/>
      <c r="H78" s="69">
        <v>7291</v>
      </c>
      <c r="I78" s="69">
        <v>5250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8"/>
    </row>
    <row r="79" spans="1:27" x14ac:dyDescent="0.2">
      <c r="A79" s="3" t="s">
        <v>90</v>
      </c>
      <c r="B79" s="69"/>
      <c r="C79" s="69"/>
      <c r="D79" s="69"/>
      <c r="E79" s="69"/>
      <c r="F79" s="69">
        <v>80778</v>
      </c>
      <c r="G79" s="69">
        <v>3333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8"/>
    </row>
    <row r="80" spans="1:27" x14ac:dyDescent="0.2">
      <c r="A80" s="3" t="s">
        <v>62</v>
      </c>
      <c r="B80" s="69"/>
      <c r="C80" s="69"/>
      <c r="D80" s="69"/>
      <c r="E80" s="69"/>
      <c r="F80" s="69"/>
      <c r="G80" s="69"/>
      <c r="H80" s="69">
        <v>7700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8"/>
    </row>
    <row r="81" spans="1:27" x14ac:dyDescent="0.2">
      <c r="A81" s="3" t="s">
        <v>59</v>
      </c>
      <c r="B81" s="69"/>
      <c r="C81" s="69"/>
      <c r="D81" s="69"/>
      <c r="E81" s="69"/>
      <c r="F81" s="69"/>
      <c r="G81" s="69">
        <v>30875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8"/>
    </row>
    <row r="82" spans="1:27" x14ac:dyDescent="0.2">
      <c r="A82" s="3" t="s">
        <v>60</v>
      </c>
      <c r="B82" s="69"/>
      <c r="C82" s="69"/>
      <c r="D82" s="69"/>
      <c r="E82" s="69"/>
      <c r="F82" s="69"/>
      <c r="G82" s="69">
        <v>8382</v>
      </c>
      <c r="H82" s="69">
        <v>22982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8"/>
    </row>
    <row r="83" spans="1:27" x14ac:dyDescent="0.2">
      <c r="A83" s="3" t="s">
        <v>21</v>
      </c>
      <c r="B83" s="69"/>
      <c r="C83" s="69"/>
      <c r="D83" s="69"/>
      <c r="E83" s="69"/>
      <c r="F83" s="69"/>
      <c r="G83" s="69"/>
      <c r="H83" s="69"/>
      <c r="I83" s="69">
        <v>7292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8"/>
    </row>
    <row r="84" spans="1:27" x14ac:dyDescent="0.2">
      <c r="A84" s="3" t="s">
        <v>91</v>
      </c>
      <c r="B84" s="69"/>
      <c r="C84" s="69"/>
      <c r="D84" s="69"/>
      <c r="E84" s="69"/>
      <c r="F84" s="69"/>
      <c r="G84" s="69"/>
      <c r="H84" s="69"/>
      <c r="I84" s="69"/>
      <c r="J84" s="69">
        <v>36667</v>
      </c>
      <c r="K84" s="69">
        <v>27135</v>
      </c>
      <c r="L84" s="69">
        <v>178672</v>
      </c>
      <c r="M84" s="69"/>
      <c r="N84" s="69">
        <v>28875</v>
      </c>
      <c r="O84" s="69">
        <v>617089</v>
      </c>
      <c r="P84" s="69">
        <v>454536</v>
      </c>
      <c r="Q84" s="69"/>
      <c r="R84" s="69"/>
      <c r="S84" s="69">
        <v>421957</v>
      </c>
      <c r="T84" s="69">
        <v>112981</v>
      </c>
      <c r="U84" s="69">
        <v>1143161</v>
      </c>
      <c r="V84" s="69">
        <v>151579</v>
      </c>
      <c r="W84" s="69">
        <v>347511</v>
      </c>
      <c r="X84" s="69"/>
      <c r="Y84" s="69"/>
      <c r="Z84" s="69"/>
      <c r="AA84" s="68"/>
    </row>
    <row r="85" spans="1:27" x14ac:dyDescent="0.2">
      <c r="A85" s="3" t="s">
        <v>42</v>
      </c>
      <c r="B85" s="69"/>
      <c r="C85" s="69"/>
      <c r="D85" s="69"/>
      <c r="E85" s="69"/>
      <c r="F85" s="69"/>
      <c r="G85" s="69"/>
      <c r="H85" s="69"/>
      <c r="I85" s="69"/>
      <c r="J85" s="69"/>
      <c r="K85" s="69">
        <v>7917</v>
      </c>
      <c r="L85" s="69"/>
      <c r="M85" s="69">
        <v>315</v>
      </c>
      <c r="N85" s="69">
        <v>5974</v>
      </c>
      <c r="O85" s="69">
        <v>106124</v>
      </c>
      <c r="P85" s="69">
        <v>71406</v>
      </c>
      <c r="Q85" s="69"/>
      <c r="R85" s="69"/>
      <c r="S85" s="69"/>
      <c r="T85" s="69"/>
      <c r="U85" s="69">
        <v>40623</v>
      </c>
      <c r="V85" s="69"/>
      <c r="W85" s="69">
        <v>439457</v>
      </c>
      <c r="X85" s="69"/>
      <c r="Y85" s="69">
        <v>548113</v>
      </c>
      <c r="Z85" s="69"/>
      <c r="AA85" s="68"/>
    </row>
    <row r="86" spans="1:27" x14ac:dyDescent="0.2">
      <c r="A86" s="11" t="s">
        <v>32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>
        <v>1222186</v>
      </c>
      <c r="Z86" s="69"/>
      <c r="AA86" s="68"/>
    </row>
    <row r="87" spans="1:27" x14ac:dyDescent="0.2">
      <c r="A87" s="11" t="s">
        <v>31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>
        <v>1077331</v>
      </c>
      <c r="Y87" s="69">
        <v>490255</v>
      </c>
      <c r="Z87" s="69"/>
      <c r="AA87" s="68"/>
    </row>
    <row r="88" spans="1:27" x14ac:dyDescent="0.2">
      <c r="A88" s="3" t="s">
        <v>77</v>
      </c>
      <c r="B88" s="69"/>
      <c r="C88" s="69"/>
      <c r="D88" s="69">
        <v>183260</v>
      </c>
      <c r="E88" s="69">
        <v>291959</v>
      </c>
      <c r="F88" s="69">
        <v>203542</v>
      </c>
      <c r="G88" s="69">
        <v>256567</v>
      </c>
      <c r="H88" s="69">
        <v>326548</v>
      </c>
      <c r="I88" s="69">
        <v>528584</v>
      </c>
      <c r="J88" s="69">
        <v>334496</v>
      </c>
      <c r="K88" s="69">
        <v>163591</v>
      </c>
      <c r="L88" s="69">
        <v>250639</v>
      </c>
      <c r="M88" s="69">
        <v>276004</v>
      </c>
      <c r="N88" s="69">
        <v>182905</v>
      </c>
      <c r="O88" s="69"/>
      <c r="P88" s="69"/>
      <c r="Q88" s="69">
        <v>309037</v>
      </c>
      <c r="R88" s="69">
        <v>802095</v>
      </c>
      <c r="S88" s="69">
        <v>322289</v>
      </c>
      <c r="T88" s="69">
        <v>398017</v>
      </c>
      <c r="U88" s="69"/>
      <c r="V88" s="69"/>
      <c r="W88" s="69"/>
      <c r="X88" s="69"/>
      <c r="Y88" s="69"/>
      <c r="Z88" s="69"/>
      <c r="AA88" s="68"/>
    </row>
    <row r="89" spans="1:27" x14ac:dyDescent="0.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8"/>
    </row>
    <row r="90" spans="1:27" x14ac:dyDescent="0.2">
      <c r="A90" s="1" t="s">
        <v>50</v>
      </c>
      <c r="B90" s="69"/>
      <c r="C90" s="69"/>
      <c r="D90" s="133">
        <v>323038</v>
      </c>
      <c r="E90" s="133">
        <v>602508</v>
      </c>
      <c r="F90" s="133">
        <v>893634</v>
      </c>
      <c r="G90" s="133">
        <v>837583</v>
      </c>
      <c r="H90" s="133">
        <v>949256</v>
      </c>
      <c r="I90" s="133">
        <v>1397559</v>
      </c>
      <c r="J90" s="133">
        <v>1334575</v>
      </c>
      <c r="K90" s="133">
        <v>1177574</v>
      </c>
      <c r="L90" s="133">
        <v>1606885</v>
      </c>
      <c r="M90" s="133">
        <v>1883204</v>
      </c>
      <c r="N90" s="133">
        <v>1952326</v>
      </c>
      <c r="O90" s="133">
        <v>2675539</v>
      </c>
      <c r="P90" s="133">
        <v>3201481</v>
      </c>
      <c r="Q90" s="133">
        <v>3510518</v>
      </c>
      <c r="R90" s="133">
        <v>3562978</v>
      </c>
      <c r="S90" s="133">
        <v>3912529</v>
      </c>
      <c r="T90" s="133">
        <v>4395874</v>
      </c>
      <c r="U90" s="133">
        <v>5463953</v>
      </c>
      <c r="V90" s="133">
        <v>5615532</v>
      </c>
      <c r="W90" s="133">
        <v>6360958</v>
      </c>
      <c r="X90" s="133">
        <v>6978023</v>
      </c>
      <c r="Y90" s="133">
        <v>7147275</v>
      </c>
      <c r="Z90" s="133">
        <v>7298576</v>
      </c>
      <c r="AA90" s="68"/>
    </row>
    <row r="91" spans="1:27" x14ac:dyDescent="0.2">
      <c r="A91" s="3" t="s">
        <v>92</v>
      </c>
      <c r="B91" s="69"/>
      <c r="C91" s="69"/>
      <c r="D91" s="69">
        <v>2507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8"/>
    </row>
    <row r="92" spans="1:27" x14ac:dyDescent="0.2">
      <c r="A92" s="3" t="s">
        <v>54</v>
      </c>
      <c r="B92" s="69"/>
      <c r="C92" s="69"/>
      <c r="D92" s="69">
        <v>8777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8"/>
    </row>
    <row r="93" spans="1:27" x14ac:dyDescent="0.2">
      <c r="A93" s="3" t="s">
        <v>55</v>
      </c>
      <c r="B93" s="69"/>
      <c r="C93" s="69"/>
      <c r="D93" s="69">
        <v>942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8"/>
    </row>
    <row r="94" spans="1:27" x14ac:dyDescent="0.2">
      <c r="A94" s="3" t="s">
        <v>22</v>
      </c>
      <c r="B94" s="69"/>
      <c r="C94" s="69"/>
      <c r="D94" s="69"/>
      <c r="E94" s="69"/>
      <c r="F94" s="69"/>
      <c r="G94" s="69"/>
      <c r="H94" s="69">
        <v>29865</v>
      </c>
      <c r="I94" s="69">
        <v>95476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8"/>
    </row>
    <row r="95" spans="1:27" x14ac:dyDescent="0.2">
      <c r="A95" s="3" t="s">
        <v>93</v>
      </c>
      <c r="B95" s="69"/>
      <c r="C95" s="69"/>
      <c r="D95" s="69"/>
      <c r="E95" s="69"/>
      <c r="F95" s="69"/>
      <c r="G95" s="69"/>
      <c r="H95" s="69"/>
      <c r="I95" s="69">
        <v>12123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8"/>
    </row>
    <row r="96" spans="1:27" x14ac:dyDescent="0.2">
      <c r="A96" s="3" t="s">
        <v>61</v>
      </c>
      <c r="B96" s="69"/>
      <c r="C96" s="69"/>
      <c r="D96" s="69"/>
      <c r="E96" s="69"/>
      <c r="F96" s="69"/>
      <c r="G96" s="69">
        <v>5241</v>
      </c>
      <c r="H96" s="69">
        <v>6750</v>
      </c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8"/>
    </row>
    <row r="97" spans="1:27" x14ac:dyDescent="0.2">
      <c r="A97" s="3" t="s">
        <v>94</v>
      </c>
      <c r="B97" s="69"/>
      <c r="C97" s="69"/>
      <c r="D97" s="69">
        <v>2932</v>
      </c>
      <c r="E97" s="69">
        <v>22730</v>
      </c>
      <c r="F97" s="69">
        <v>5208</v>
      </c>
      <c r="G97" s="69">
        <v>26722</v>
      </c>
      <c r="H97" s="69">
        <v>6208</v>
      </c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8"/>
    </row>
    <row r="98" spans="1:27" x14ac:dyDescent="0.2">
      <c r="A98" s="3" t="s">
        <v>58</v>
      </c>
      <c r="B98" s="69"/>
      <c r="C98" s="69"/>
      <c r="D98" s="69"/>
      <c r="E98" s="69"/>
      <c r="F98" s="69"/>
      <c r="G98" s="69">
        <v>45885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8"/>
    </row>
    <row r="99" spans="1:27" x14ac:dyDescent="0.2">
      <c r="A99" s="3" t="s">
        <v>95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>
        <v>148632</v>
      </c>
      <c r="N99" s="69"/>
      <c r="O99" s="69"/>
      <c r="P99" s="69"/>
      <c r="Q99" s="69">
        <v>478437</v>
      </c>
      <c r="R99" s="69">
        <v>389643</v>
      </c>
      <c r="S99" s="69"/>
      <c r="T99" s="69"/>
      <c r="U99" s="69"/>
      <c r="V99" s="69"/>
      <c r="W99" s="69"/>
      <c r="X99" s="69"/>
      <c r="Y99" s="69"/>
      <c r="Z99" s="69"/>
      <c r="AA99" s="68"/>
    </row>
    <row r="100" spans="1:27" x14ac:dyDescent="0.2">
      <c r="A100" s="3" t="s">
        <v>18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>
        <v>271198</v>
      </c>
      <c r="R100" s="69">
        <v>5052</v>
      </c>
      <c r="S100" s="69">
        <v>27653</v>
      </c>
      <c r="T100" s="69">
        <v>34928</v>
      </c>
      <c r="U100" s="69"/>
      <c r="V100" s="69">
        <v>41542</v>
      </c>
      <c r="W100" s="69"/>
      <c r="X100" s="69">
        <v>1596424</v>
      </c>
      <c r="Y100" s="69"/>
      <c r="Z100" s="69">
        <v>283889</v>
      </c>
      <c r="AA100" s="68"/>
    </row>
    <row r="101" spans="1:27" x14ac:dyDescent="0.2">
      <c r="A101" s="11" t="s">
        <v>33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>
        <v>479944</v>
      </c>
      <c r="Y101" s="69"/>
      <c r="Z101" s="69">
        <v>48994</v>
      </c>
      <c r="AA101" s="68"/>
    </row>
    <row r="102" spans="1:27" x14ac:dyDescent="0.2">
      <c r="A102" s="3" t="s">
        <v>80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>
        <v>80777</v>
      </c>
      <c r="U102" s="69"/>
      <c r="V102" s="69"/>
      <c r="W102" s="69"/>
      <c r="X102" s="69">
        <v>-136367</v>
      </c>
      <c r="Y102" s="69">
        <v>-151301</v>
      </c>
      <c r="Z102" s="69"/>
      <c r="AA102" s="68"/>
    </row>
    <row r="103" spans="1:27" x14ac:dyDescent="0.2">
      <c r="A103" s="3" t="s">
        <v>158</v>
      </c>
      <c r="B103" s="69"/>
      <c r="C103" s="69"/>
      <c r="D103" s="69"/>
      <c r="E103" s="69"/>
      <c r="F103" s="69">
        <v>350000</v>
      </c>
      <c r="G103" s="69">
        <v>175000</v>
      </c>
      <c r="H103" s="69">
        <v>50000</v>
      </c>
      <c r="I103" s="69">
        <v>326548</v>
      </c>
      <c r="J103" s="69">
        <v>355644</v>
      </c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>
        <v>460266</v>
      </c>
      <c r="X103" s="69"/>
      <c r="Y103" s="69"/>
      <c r="Z103" s="69"/>
      <c r="AA103" s="68"/>
    </row>
    <row r="104" spans="1:27" x14ac:dyDescent="0.2">
      <c r="A104" s="3" t="s">
        <v>56</v>
      </c>
      <c r="B104" s="69"/>
      <c r="C104" s="69"/>
      <c r="D104" s="69">
        <v>307880</v>
      </c>
      <c r="E104" s="69">
        <v>579778</v>
      </c>
      <c r="F104" s="69">
        <v>538426</v>
      </c>
      <c r="G104" s="69">
        <v>584735</v>
      </c>
      <c r="H104" s="69">
        <v>856433</v>
      </c>
      <c r="I104" s="69">
        <v>963412</v>
      </c>
      <c r="J104" s="69">
        <v>978931</v>
      </c>
      <c r="K104" s="69">
        <v>1177574</v>
      </c>
      <c r="L104" s="69">
        <v>1606885</v>
      </c>
      <c r="M104" s="69">
        <v>1734572</v>
      </c>
      <c r="N104" s="69">
        <v>1952326</v>
      </c>
      <c r="O104" s="69">
        <v>2675539</v>
      </c>
      <c r="P104" s="69">
        <v>3201481</v>
      </c>
      <c r="Q104" s="69">
        <v>2760883</v>
      </c>
      <c r="R104" s="69">
        <v>3168283</v>
      </c>
      <c r="S104" s="69">
        <v>3884876</v>
      </c>
      <c r="T104" s="69">
        <v>4280169</v>
      </c>
      <c r="U104" s="69">
        <v>5463953</v>
      </c>
      <c r="V104" s="69">
        <v>5573990</v>
      </c>
      <c r="W104" s="69">
        <v>5900692</v>
      </c>
      <c r="X104" s="69">
        <v>5038022</v>
      </c>
      <c r="Y104" s="69">
        <v>7298576</v>
      </c>
      <c r="Z104" s="69">
        <v>6965693</v>
      </c>
      <c r="AA104" s="68"/>
    </row>
    <row r="105" spans="1:27" x14ac:dyDescent="0.2">
      <c r="A105" s="3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8"/>
    </row>
    <row r="106" spans="1:27" s="4" customFormat="1" x14ac:dyDescent="0.2">
      <c r="A106" s="1" t="s">
        <v>75</v>
      </c>
      <c r="B106" s="70">
        <f>SUM(B75:B88)-SUM(B91:B104)</f>
        <v>0</v>
      </c>
      <c r="C106" s="70">
        <f t="shared" ref="C106:Z106" si="2">SUM(C75:C88)-SUM(C91:C104)</f>
        <v>0</v>
      </c>
      <c r="D106" s="70">
        <f t="shared" si="2"/>
        <v>0</v>
      </c>
      <c r="E106" s="70">
        <f t="shared" si="2"/>
        <v>0</v>
      </c>
      <c r="F106" s="70">
        <f t="shared" si="2"/>
        <v>0</v>
      </c>
      <c r="G106" s="70">
        <f t="shared" si="2"/>
        <v>0</v>
      </c>
      <c r="H106" s="70">
        <f t="shared" si="2"/>
        <v>0</v>
      </c>
      <c r="I106" s="70">
        <f t="shared" si="2"/>
        <v>0</v>
      </c>
      <c r="J106" s="70">
        <f t="shared" si="2"/>
        <v>0</v>
      </c>
      <c r="K106" s="70">
        <f t="shared" si="2"/>
        <v>0</v>
      </c>
      <c r="L106" s="70">
        <f t="shared" si="2"/>
        <v>0</v>
      </c>
      <c r="M106" s="70">
        <f t="shared" si="2"/>
        <v>0</v>
      </c>
      <c r="N106" s="70">
        <f t="shared" si="2"/>
        <v>0</v>
      </c>
      <c r="O106" s="70">
        <f t="shared" si="2"/>
        <v>0</v>
      </c>
      <c r="P106" s="70">
        <f t="shared" si="2"/>
        <v>0</v>
      </c>
      <c r="Q106" s="70">
        <f t="shared" si="2"/>
        <v>0</v>
      </c>
      <c r="R106" s="70">
        <f t="shared" si="2"/>
        <v>0</v>
      </c>
      <c r="S106" s="70">
        <f t="shared" si="2"/>
        <v>0</v>
      </c>
      <c r="T106" s="70">
        <f t="shared" si="2"/>
        <v>0</v>
      </c>
      <c r="U106" s="70">
        <f t="shared" si="2"/>
        <v>0</v>
      </c>
      <c r="V106" s="70">
        <f t="shared" si="2"/>
        <v>0</v>
      </c>
      <c r="W106" s="70">
        <f t="shared" si="2"/>
        <v>0</v>
      </c>
      <c r="X106" s="70">
        <f t="shared" si="2"/>
        <v>0</v>
      </c>
      <c r="Y106" s="70">
        <f t="shared" si="2"/>
        <v>0</v>
      </c>
      <c r="Z106" s="70">
        <f t="shared" si="2"/>
        <v>0</v>
      </c>
      <c r="AA106" s="71">
        <f>SUM(B106:Z106)</f>
        <v>0</v>
      </c>
    </row>
    <row r="107" spans="1:27" x14ac:dyDescent="0.2">
      <c r="A107" s="12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68"/>
    </row>
    <row r="108" spans="1:27" x14ac:dyDescent="0.2">
      <c r="A108" s="1" t="s">
        <v>47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8"/>
    </row>
    <row r="109" spans="1:27" x14ac:dyDescent="0.2">
      <c r="A109" s="1" t="s">
        <v>49</v>
      </c>
      <c r="B109" s="69"/>
      <c r="C109" s="69"/>
      <c r="D109" s="69"/>
      <c r="E109" s="69"/>
      <c r="F109" s="69"/>
      <c r="G109" s="69"/>
      <c r="H109" s="69"/>
      <c r="I109" s="133">
        <v>528584</v>
      </c>
      <c r="J109" s="133">
        <v>657058</v>
      </c>
      <c r="K109" s="133">
        <v>1324099</v>
      </c>
      <c r="L109" s="133">
        <v>1645905</v>
      </c>
      <c r="M109" s="133">
        <v>966545</v>
      </c>
      <c r="N109" s="133">
        <v>1272654</v>
      </c>
      <c r="O109" s="133">
        <v>1330524</v>
      </c>
      <c r="P109" s="133">
        <v>1489491</v>
      </c>
      <c r="Q109" s="133">
        <v>1274179</v>
      </c>
      <c r="R109" s="133">
        <v>1458818</v>
      </c>
      <c r="S109" s="133">
        <v>2322289</v>
      </c>
      <c r="T109" s="133">
        <v>1998017</v>
      </c>
      <c r="U109" s="133">
        <v>1938512</v>
      </c>
      <c r="V109" s="133">
        <v>1956678</v>
      </c>
      <c r="W109" s="133">
        <v>1523551</v>
      </c>
      <c r="X109" s="133">
        <v>1716500</v>
      </c>
      <c r="Y109" s="133">
        <v>2008586</v>
      </c>
      <c r="Z109" s="133">
        <v>1947160</v>
      </c>
      <c r="AA109" s="68"/>
    </row>
    <row r="110" spans="1:27" x14ac:dyDescent="0.2">
      <c r="A110" s="3" t="s">
        <v>78</v>
      </c>
      <c r="B110" s="69"/>
      <c r="C110" s="69"/>
      <c r="D110" s="69"/>
      <c r="E110" s="69"/>
      <c r="F110" s="69"/>
      <c r="G110" s="69"/>
      <c r="H110" s="69"/>
      <c r="I110" s="69">
        <v>528584</v>
      </c>
      <c r="J110" s="69">
        <v>657058</v>
      </c>
      <c r="K110" s="69">
        <v>1324099</v>
      </c>
      <c r="L110" s="69">
        <v>1645905</v>
      </c>
      <c r="M110" s="69">
        <v>966545</v>
      </c>
      <c r="N110" s="69">
        <v>1272654</v>
      </c>
      <c r="O110" s="69">
        <v>1330524</v>
      </c>
      <c r="P110" s="69">
        <v>1489491</v>
      </c>
      <c r="Q110" s="69">
        <v>1274179</v>
      </c>
      <c r="R110" s="69">
        <v>1458818</v>
      </c>
      <c r="S110" s="69">
        <v>2322289</v>
      </c>
      <c r="T110" s="69">
        <v>1998017</v>
      </c>
      <c r="U110" s="69">
        <v>1938512</v>
      </c>
      <c r="V110" s="69">
        <v>1956678</v>
      </c>
      <c r="W110" s="69">
        <v>1523551</v>
      </c>
      <c r="X110" s="69">
        <v>1716500</v>
      </c>
      <c r="Y110" s="69">
        <v>2008586</v>
      </c>
      <c r="Z110" s="69">
        <v>1947160</v>
      </c>
      <c r="AA110" s="68"/>
    </row>
    <row r="111" spans="1:27" x14ac:dyDescent="0.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8"/>
    </row>
    <row r="112" spans="1:27" x14ac:dyDescent="0.2">
      <c r="A112" s="1" t="s">
        <v>50</v>
      </c>
      <c r="B112" s="69"/>
      <c r="C112" s="69"/>
      <c r="D112" s="69"/>
      <c r="E112" s="69"/>
      <c r="F112" s="69"/>
      <c r="G112" s="69"/>
      <c r="H112" s="69"/>
      <c r="I112" s="133">
        <v>528584</v>
      </c>
      <c r="J112" s="133">
        <v>657058</v>
      </c>
      <c r="K112" s="133">
        <v>1324099</v>
      </c>
      <c r="L112" s="133">
        <v>1645905</v>
      </c>
      <c r="M112" s="133">
        <v>966545</v>
      </c>
      <c r="N112" s="133">
        <v>1272654</v>
      </c>
      <c r="O112" s="133">
        <v>1330524</v>
      </c>
      <c r="P112" s="133">
        <v>1489491</v>
      </c>
      <c r="Q112" s="133">
        <v>1274179</v>
      </c>
      <c r="R112" s="133">
        <v>1458818</v>
      </c>
      <c r="S112" s="133">
        <v>2322289</v>
      </c>
      <c r="T112" s="133">
        <v>1998017</v>
      </c>
      <c r="U112" s="133">
        <v>1938512</v>
      </c>
      <c r="V112" s="133">
        <v>1956678</v>
      </c>
      <c r="W112" s="133">
        <v>1523551</v>
      </c>
      <c r="X112" s="133">
        <v>1716500</v>
      </c>
      <c r="Y112" s="133">
        <v>2008586</v>
      </c>
      <c r="Z112" s="133">
        <v>1947160</v>
      </c>
      <c r="AA112" s="68"/>
    </row>
    <row r="113" spans="1:27" x14ac:dyDescent="0.2">
      <c r="A113" s="3" t="s">
        <v>79</v>
      </c>
      <c r="B113" s="69"/>
      <c r="C113" s="69"/>
      <c r="D113" s="69"/>
      <c r="E113" s="69"/>
      <c r="F113" s="69"/>
      <c r="G113" s="69"/>
      <c r="H113" s="69"/>
      <c r="I113" s="69">
        <v>172940</v>
      </c>
      <c r="J113" s="69">
        <v>334496</v>
      </c>
      <c r="K113" s="69">
        <v>163591</v>
      </c>
      <c r="L113" s="69">
        <v>250639</v>
      </c>
      <c r="M113" s="69">
        <v>276004</v>
      </c>
      <c r="N113" s="69">
        <v>182905</v>
      </c>
      <c r="O113" s="69"/>
      <c r="P113" s="69"/>
      <c r="Q113" s="69">
        <v>309037</v>
      </c>
      <c r="R113" s="69">
        <v>802095</v>
      </c>
      <c r="S113" s="69">
        <v>322289</v>
      </c>
      <c r="T113" s="69">
        <v>398017</v>
      </c>
      <c r="U113" s="69"/>
      <c r="V113" s="69"/>
      <c r="W113" s="69"/>
      <c r="X113" s="69"/>
      <c r="Y113" s="69"/>
      <c r="Z113" s="69"/>
      <c r="AA113" s="68"/>
    </row>
    <row r="114" spans="1:27" x14ac:dyDescent="0.2">
      <c r="A114" s="3" t="s">
        <v>81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>
        <v>400000</v>
      </c>
      <c r="T114" s="69"/>
      <c r="U114" s="69">
        <v>193092</v>
      </c>
      <c r="V114" s="69"/>
      <c r="W114" s="69">
        <v>95443</v>
      </c>
      <c r="X114" s="69">
        <v>245443</v>
      </c>
      <c r="Y114" s="69">
        <v>245442</v>
      </c>
      <c r="Z114" s="69">
        <v>166667</v>
      </c>
      <c r="AA114" s="68"/>
    </row>
    <row r="115" spans="1:27" x14ac:dyDescent="0.2">
      <c r="A115" s="11" t="s">
        <v>30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>
        <v>393726</v>
      </c>
      <c r="Y115" s="69">
        <v>1272889</v>
      </c>
      <c r="Z115" s="69"/>
      <c r="AA115" s="68"/>
    </row>
    <row r="116" spans="1:27" x14ac:dyDescent="0.2">
      <c r="A116" s="11" t="s">
        <v>41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>
        <v>253224</v>
      </c>
      <c r="AA116" s="68"/>
    </row>
    <row r="117" spans="1:27" x14ac:dyDescent="0.2">
      <c r="A117" s="3" t="s">
        <v>48</v>
      </c>
      <c r="B117" s="69"/>
      <c r="C117" s="69"/>
      <c r="D117" s="69"/>
      <c r="E117" s="69"/>
      <c r="F117" s="69"/>
      <c r="G117" s="69"/>
      <c r="H117" s="69"/>
      <c r="I117" s="69">
        <v>355644</v>
      </c>
      <c r="J117" s="69">
        <v>322562</v>
      </c>
      <c r="K117" s="69">
        <v>1160508</v>
      </c>
      <c r="L117" s="69">
        <v>1395266</v>
      </c>
      <c r="M117" s="69">
        <v>690541</v>
      </c>
      <c r="N117" s="69">
        <v>1089749</v>
      </c>
      <c r="O117" s="69">
        <v>1330524</v>
      </c>
      <c r="P117" s="69">
        <v>1489491</v>
      </c>
      <c r="Q117" s="69">
        <v>965142</v>
      </c>
      <c r="R117" s="69">
        <v>656723</v>
      </c>
      <c r="S117" s="69">
        <v>1600000</v>
      </c>
      <c r="T117" s="69">
        <v>1600000</v>
      </c>
      <c r="U117" s="69">
        <v>1745420</v>
      </c>
      <c r="V117" s="69">
        <v>1956678</v>
      </c>
      <c r="W117" s="69">
        <v>1428108</v>
      </c>
      <c r="X117" s="69">
        <v>1077331</v>
      </c>
      <c r="Y117" s="69">
        <v>490255</v>
      </c>
      <c r="Z117" s="69">
        <v>1527269</v>
      </c>
      <c r="AA117" s="68"/>
    </row>
    <row r="118" spans="1:27" x14ac:dyDescent="0.2">
      <c r="A118" s="3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8"/>
    </row>
    <row r="119" spans="1:27" s="4" customFormat="1" x14ac:dyDescent="0.2">
      <c r="A119" s="1" t="s">
        <v>75</v>
      </c>
      <c r="B119" s="70">
        <f>SUM(B110)-SUM(B113:B117)</f>
        <v>0</v>
      </c>
      <c r="C119" s="70">
        <f t="shared" ref="C119:Z119" si="3">SUM(C110)-SUM(C113:C117)</f>
        <v>0</v>
      </c>
      <c r="D119" s="70">
        <f t="shared" si="3"/>
        <v>0</v>
      </c>
      <c r="E119" s="70">
        <f t="shared" si="3"/>
        <v>0</v>
      </c>
      <c r="F119" s="70">
        <f t="shared" si="3"/>
        <v>0</v>
      </c>
      <c r="G119" s="70">
        <f t="shared" si="3"/>
        <v>0</v>
      </c>
      <c r="H119" s="70">
        <f t="shared" si="3"/>
        <v>0</v>
      </c>
      <c r="I119" s="70">
        <f t="shared" si="3"/>
        <v>0</v>
      </c>
      <c r="J119" s="70">
        <f t="shared" si="3"/>
        <v>0</v>
      </c>
      <c r="K119" s="70">
        <f t="shared" si="3"/>
        <v>0</v>
      </c>
      <c r="L119" s="70">
        <f t="shared" si="3"/>
        <v>0</v>
      </c>
      <c r="M119" s="70">
        <f t="shared" si="3"/>
        <v>0</v>
      </c>
      <c r="N119" s="70">
        <f t="shared" si="3"/>
        <v>0</v>
      </c>
      <c r="O119" s="70">
        <f t="shared" si="3"/>
        <v>0</v>
      </c>
      <c r="P119" s="70">
        <f t="shared" si="3"/>
        <v>0</v>
      </c>
      <c r="Q119" s="70">
        <f t="shared" si="3"/>
        <v>0</v>
      </c>
      <c r="R119" s="70">
        <f t="shared" si="3"/>
        <v>0</v>
      </c>
      <c r="S119" s="70">
        <f t="shared" si="3"/>
        <v>0</v>
      </c>
      <c r="T119" s="70">
        <f t="shared" si="3"/>
        <v>0</v>
      </c>
      <c r="U119" s="70">
        <f t="shared" si="3"/>
        <v>0</v>
      </c>
      <c r="V119" s="70">
        <f t="shared" si="3"/>
        <v>0</v>
      </c>
      <c r="W119" s="70">
        <f t="shared" si="3"/>
        <v>0</v>
      </c>
      <c r="X119" s="70">
        <f t="shared" si="3"/>
        <v>0</v>
      </c>
      <c r="Y119" s="70">
        <f t="shared" si="3"/>
        <v>0</v>
      </c>
      <c r="Z119" s="70">
        <f t="shared" si="3"/>
        <v>0</v>
      </c>
      <c r="AA119" s="71">
        <f>SUM(B119:Z119)</f>
        <v>0</v>
      </c>
    </row>
    <row r="120" spans="1:27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x14ac:dyDescent="0.2">
      <c r="A121" s="89" t="s">
        <v>111</v>
      </c>
    </row>
    <row r="122" spans="1:27" x14ac:dyDescent="0.2">
      <c r="A122" s="80" t="s">
        <v>216</v>
      </c>
    </row>
    <row r="123" spans="1:27" x14ac:dyDescent="0.2">
      <c r="A123" s="80" t="s">
        <v>217</v>
      </c>
    </row>
    <row r="124" spans="1:27" x14ac:dyDescent="0.2">
      <c r="A124" s="80" t="s">
        <v>218</v>
      </c>
    </row>
  </sheetData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X102"/>
  <sheetViews>
    <sheetView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48" sqref="A48"/>
    </sheetView>
  </sheetViews>
  <sheetFormatPr defaultColWidth="12.7109375" defaultRowHeight="12.75" x14ac:dyDescent="0.2"/>
  <cols>
    <col min="1" max="1" width="60.7109375" style="75" customWidth="1"/>
    <col min="2" max="4" width="12.28515625" style="75" bestFit="1" customWidth="1"/>
    <col min="5" max="5" width="15.7109375" style="75" customWidth="1"/>
    <col min="6" max="6" width="13.28515625" style="75" bestFit="1" customWidth="1"/>
    <col min="7" max="8" width="15.7109375" style="75" customWidth="1"/>
    <col min="9" max="9" width="13.28515625" style="75" bestFit="1" customWidth="1"/>
    <col min="10" max="10" width="15.7109375" style="75" customWidth="1"/>
    <col min="11" max="11" width="13" style="75" bestFit="1" customWidth="1"/>
    <col min="12" max="12" width="13.5703125" style="75" bestFit="1" customWidth="1"/>
    <col min="13" max="13" width="13.5703125" style="77" bestFit="1" customWidth="1"/>
    <col min="14" max="14" width="13.5703125" style="75" bestFit="1" customWidth="1"/>
    <col min="15" max="18" width="13.5703125" style="75" customWidth="1"/>
    <col min="20" max="20" width="13" style="75" bestFit="1" customWidth="1"/>
    <col min="21" max="16384" width="12.7109375" style="75"/>
  </cols>
  <sheetData>
    <row r="1" spans="1:50" x14ac:dyDescent="0.2">
      <c r="A1" s="103" t="s">
        <v>228</v>
      </c>
      <c r="S1" s="75"/>
      <c r="T1" s="106" t="s">
        <v>76</v>
      </c>
    </row>
    <row r="2" spans="1:50" x14ac:dyDescent="0.2">
      <c r="A2" s="107" t="s">
        <v>159</v>
      </c>
      <c r="B2" s="104">
        <v>1997</v>
      </c>
      <c r="C2" s="104">
        <v>1998</v>
      </c>
      <c r="D2" s="104">
        <v>1999</v>
      </c>
      <c r="E2" s="104">
        <v>2000</v>
      </c>
      <c r="F2" s="104">
        <v>2001</v>
      </c>
      <c r="G2" s="104">
        <v>2002</v>
      </c>
      <c r="H2" s="105">
        <v>2003</v>
      </c>
      <c r="I2" s="104">
        <v>2004</v>
      </c>
      <c r="J2" s="104">
        <v>2005</v>
      </c>
      <c r="K2" s="104">
        <v>2006</v>
      </c>
      <c r="L2" s="104">
        <v>2007</v>
      </c>
      <c r="M2" s="104">
        <v>2008</v>
      </c>
      <c r="N2" s="104">
        <v>2009</v>
      </c>
      <c r="O2" s="104">
        <v>2010</v>
      </c>
      <c r="P2" s="104">
        <v>2011</v>
      </c>
      <c r="Q2" s="104">
        <v>2012</v>
      </c>
      <c r="R2" s="104">
        <v>2013</v>
      </c>
      <c r="S2" s="104">
        <v>2014</v>
      </c>
      <c r="T2" s="109">
        <f>SUM(T4:T78)</f>
        <v>0</v>
      </c>
    </row>
    <row r="3" spans="1:50" x14ac:dyDescent="0.2">
      <c r="A3" s="110" t="s">
        <v>161</v>
      </c>
      <c r="B3" s="76" t="s">
        <v>154</v>
      </c>
      <c r="C3" s="76" t="s">
        <v>154</v>
      </c>
      <c r="D3" s="76" t="s">
        <v>154</v>
      </c>
      <c r="E3" s="76" t="s">
        <v>154</v>
      </c>
      <c r="F3" s="76" t="s">
        <v>154</v>
      </c>
      <c r="G3" s="76" t="s">
        <v>154</v>
      </c>
      <c r="H3" s="108" t="s">
        <v>288</v>
      </c>
      <c r="I3" s="76" t="s">
        <v>289</v>
      </c>
      <c r="J3" s="76" t="s">
        <v>289</v>
      </c>
      <c r="K3" s="76" t="s">
        <v>289</v>
      </c>
      <c r="L3" s="76" t="s">
        <v>289</v>
      </c>
      <c r="M3" s="76" t="s">
        <v>289</v>
      </c>
      <c r="N3" s="76" t="s">
        <v>289</v>
      </c>
      <c r="O3" s="76" t="s">
        <v>289</v>
      </c>
      <c r="P3" s="76" t="s">
        <v>289</v>
      </c>
      <c r="Q3" s="76" t="s">
        <v>289</v>
      </c>
      <c r="R3" s="76" t="s">
        <v>289</v>
      </c>
      <c r="S3" s="76" t="s">
        <v>289</v>
      </c>
      <c r="T3" s="78"/>
    </row>
    <row r="4" spans="1:50" x14ac:dyDescent="0.2">
      <c r="A4" s="79"/>
      <c r="B4" s="80"/>
      <c r="C4" s="80"/>
      <c r="D4" s="80"/>
      <c r="E4" s="111"/>
      <c r="F4" s="111"/>
      <c r="G4" s="111"/>
      <c r="H4" s="111"/>
      <c r="I4" s="111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x14ac:dyDescent="0.2">
      <c r="A5" s="112" t="s">
        <v>162</v>
      </c>
      <c r="B5" s="80"/>
      <c r="C5" s="80"/>
      <c r="D5" s="80"/>
      <c r="E5" s="111"/>
      <c r="F5" s="111"/>
      <c r="G5" s="111"/>
      <c r="H5" s="111"/>
      <c r="I5" s="111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</row>
    <row r="6" spans="1:50" x14ac:dyDescent="0.2">
      <c r="A6" s="103" t="s">
        <v>146</v>
      </c>
      <c r="B6" s="82">
        <v>54864408</v>
      </c>
      <c r="C6" s="82">
        <v>60292496</v>
      </c>
      <c r="D6" s="82">
        <v>71520013</v>
      </c>
      <c r="E6" s="82">
        <v>69767605</v>
      </c>
      <c r="F6" s="82">
        <v>68537121</v>
      </c>
      <c r="G6" s="82">
        <v>68302054</v>
      </c>
      <c r="H6" s="82">
        <v>66397957</v>
      </c>
      <c r="I6" s="82">
        <v>72740899</v>
      </c>
      <c r="J6" s="82">
        <v>92980090</v>
      </c>
      <c r="K6" s="82">
        <v>98816586</v>
      </c>
      <c r="L6" s="82">
        <v>109934690</v>
      </c>
      <c r="M6" s="82">
        <v>111366292</v>
      </c>
      <c r="N6" s="82">
        <v>115063172</v>
      </c>
      <c r="O6" s="82">
        <v>101035000</v>
      </c>
      <c r="P6" s="82">
        <v>108725000</v>
      </c>
      <c r="Q6" s="82">
        <v>112585000</v>
      </c>
      <c r="R6" s="82">
        <v>111604000</v>
      </c>
      <c r="S6" s="82">
        <v>118228000</v>
      </c>
      <c r="T6" s="81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</row>
    <row r="7" spans="1:50" x14ac:dyDescent="0.2">
      <c r="A7" s="83" t="s">
        <v>163</v>
      </c>
      <c r="B7" s="80"/>
      <c r="C7" s="80"/>
      <c r="D7" s="8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81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</row>
    <row r="8" spans="1:50" x14ac:dyDescent="0.2">
      <c r="A8" s="79" t="s">
        <v>164</v>
      </c>
      <c r="B8" s="80"/>
      <c r="C8" s="80"/>
      <c r="D8" s="80"/>
      <c r="E8" s="111"/>
      <c r="F8" s="111"/>
      <c r="G8" s="111"/>
      <c r="H8" s="111">
        <v>953536</v>
      </c>
      <c r="I8" s="111">
        <v>990626</v>
      </c>
      <c r="J8" s="111">
        <v>13707406</v>
      </c>
      <c r="K8" s="111">
        <v>2252660</v>
      </c>
      <c r="L8" s="84">
        <v>2262278</v>
      </c>
      <c r="M8" s="111">
        <v>3086014</v>
      </c>
      <c r="N8" s="111">
        <v>4510998</v>
      </c>
      <c r="O8" s="111">
        <v>2555000</v>
      </c>
      <c r="P8" s="111">
        <v>2858000</v>
      </c>
      <c r="Q8" s="111">
        <v>3738000</v>
      </c>
      <c r="R8" s="111">
        <v>4618000</v>
      </c>
      <c r="S8" s="111">
        <v>5045000</v>
      </c>
      <c r="T8" s="81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</row>
    <row r="9" spans="1:50" x14ac:dyDescent="0.2">
      <c r="A9" s="79" t="s">
        <v>165</v>
      </c>
      <c r="B9" s="80">
        <v>2017333</v>
      </c>
      <c r="C9" s="80">
        <v>1090911</v>
      </c>
      <c r="D9" s="80">
        <v>1145296</v>
      </c>
      <c r="E9" s="111">
        <v>1215773</v>
      </c>
      <c r="F9" s="111">
        <v>1268760</v>
      </c>
      <c r="G9" s="111">
        <v>1287501</v>
      </c>
      <c r="H9" s="111">
        <v>1293116</v>
      </c>
      <c r="I9" s="111">
        <v>1301897</v>
      </c>
      <c r="J9" s="111">
        <v>1323494</v>
      </c>
      <c r="K9" s="111">
        <v>1374107</v>
      </c>
      <c r="L9" s="84">
        <v>1444095</v>
      </c>
      <c r="M9" s="111">
        <v>1495132</v>
      </c>
      <c r="N9" s="111">
        <v>1527664</v>
      </c>
      <c r="O9" s="111">
        <v>1531000</v>
      </c>
      <c r="P9" s="111">
        <v>1533000</v>
      </c>
      <c r="Q9" s="111">
        <v>1535000</v>
      </c>
      <c r="R9" s="111">
        <v>1541000</v>
      </c>
      <c r="S9" s="111">
        <v>1545000</v>
      </c>
      <c r="T9" s="81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</row>
    <row r="10" spans="1:50" x14ac:dyDescent="0.2">
      <c r="A10" s="79" t="s">
        <v>166</v>
      </c>
      <c r="B10" s="80"/>
      <c r="C10" s="80"/>
      <c r="D10" s="80"/>
      <c r="E10" s="111"/>
      <c r="F10" s="111"/>
      <c r="G10" s="111"/>
      <c r="H10" s="111">
        <v>169810</v>
      </c>
      <c r="I10" s="111">
        <v>134397</v>
      </c>
      <c r="J10" s="111">
        <v>93649</v>
      </c>
      <c r="K10" s="111">
        <v>264197</v>
      </c>
      <c r="L10" s="84">
        <v>289146</v>
      </c>
      <c r="M10" s="111">
        <v>104257</v>
      </c>
      <c r="N10" s="111">
        <v>4910</v>
      </c>
      <c r="O10" s="111">
        <v>92000</v>
      </c>
      <c r="P10" s="111">
        <v>30000</v>
      </c>
      <c r="Q10" s="111">
        <v>56000</v>
      </c>
      <c r="R10" s="111">
        <v>87000</v>
      </c>
      <c r="S10" s="111">
        <v>129000</v>
      </c>
      <c r="T10" s="81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</row>
    <row r="11" spans="1:50" x14ac:dyDescent="0.2">
      <c r="A11" s="79" t="s">
        <v>167</v>
      </c>
      <c r="B11" s="80">
        <v>46948772</v>
      </c>
      <c r="C11" s="80">
        <v>44141628</v>
      </c>
      <c r="D11" s="80">
        <v>45511332</v>
      </c>
      <c r="E11" s="111">
        <v>41562412</v>
      </c>
      <c r="F11" s="111">
        <v>54484862</v>
      </c>
      <c r="G11" s="111">
        <v>34932932</v>
      </c>
      <c r="H11" s="111">
        <v>23081236</v>
      </c>
      <c r="I11" s="111">
        <v>37908462</v>
      </c>
      <c r="J11" s="111">
        <v>52233439</v>
      </c>
      <c r="K11" s="111">
        <v>44932936</v>
      </c>
      <c r="L11" s="84">
        <v>54863072</v>
      </c>
      <c r="M11" s="111">
        <v>82417627</v>
      </c>
      <c r="N11" s="111">
        <v>90610234</v>
      </c>
      <c r="O11" s="111">
        <v>79310000</v>
      </c>
      <c r="P11" s="111">
        <v>77484000</v>
      </c>
      <c r="Q11" s="111">
        <v>70420000</v>
      </c>
      <c r="R11" s="111">
        <v>51252000</v>
      </c>
      <c r="S11" s="111">
        <v>75004000</v>
      </c>
      <c r="T11" s="81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</row>
    <row r="12" spans="1:50" x14ac:dyDescent="0.2">
      <c r="A12" s="79" t="s">
        <v>168</v>
      </c>
      <c r="B12" s="80"/>
      <c r="C12" s="80">
        <v>11929002</v>
      </c>
      <c r="D12" s="80">
        <v>21116509</v>
      </c>
      <c r="E12" s="111">
        <v>23695311</v>
      </c>
      <c r="F12" s="111">
        <v>9592698</v>
      </c>
      <c r="G12" s="111">
        <v>28107149</v>
      </c>
      <c r="H12" s="111">
        <v>37090003</v>
      </c>
      <c r="I12" s="111">
        <v>28758120</v>
      </c>
      <c r="J12" s="111">
        <v>21990409</v>
      </c>
      <c r="K12" s="111">
        <v>41607278</v>
      </c>
      <c r="L12" s="84">
        <v>43089402</v>
      </c>
      <c r="M12" s="111">
        <v>10692227</v>
      </c>
      <c r="N12" s="111">
        <v>2080226</v>
      </c>
      <c r="O12" s="111">
        <v>2122000</v>
      </c>
      <c r="P12" s="111">
        <v>10417000</v>
      </c>
      <c r="Q12" s="111">
        <v>20779000</v>
      </c>
      <c r="R12" s="111">
        <v>38179000</v>
      </c>
      <c r="S12" s="111">
        <v>18581000</v>
      </c>
      <c r="T12" s="81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</row>
    <row r="13" spans="1:50" x14ac:dyDescent="0.2">
      <c r="A13" s="79" t="s">
        <v>169</v>
      </c>
      <c r="B13" s="80">
        <v>233341</v>
      </c>
      <c r="C13" s="80">
        <v>210673</v>
      </c>
      <c r="D13" s="80">
        <v>238726</v>
      </c>
      <c r="E13" s="85">
        <v>227749</v>
      </c>
      <c r="F13" s="85">
        <v>249070</v>
      </c>
      <c r="G13" s="85">
        <v>286435</v>
      </c>
      <c r="H13" s="111">
        <v>868332</v>
      </c>
      <c r="I13" s="111">
        <v>828703</v>
      </c>
      <c r="J13" s="111">
        <v>806734</v>
      </c>
      <c r="K13" s="111">
        <v>1782394</v>
      </c>
      <c r="L13" s="111">
        <v>1763694</v>
      </c>
      <c r="M13" s="111">
        <v>2021876</v>
      </c>
      <c r="N13" s="111">
        <v>1711815</v>
      </c>
      <c r="O13" s="111">
        <v>1592000</v>
      </c>
      <c r="P13" s="111">
        <v>3286000</v>
      </c>
      <c r="Q13" s="111">
        <v>2889000</v>
      </c>
      <c r="R13" s="111">
        <v>2253000</v>
      </c>
      <c r="S13" s="111">
        <v>2320000</v>
      </c>
      <c r="T13" s="81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</row>
    <row r="14" spans="1:50" x14ac:dyDescent="0.2">
      <c r="A14" s="79" t="s">
        <v>170</v>
      </c>
      <c r="B14" s="82"/>
      <c r="C14" s="80"/>
      <c r="D14" s="8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81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</row>
    <row r="15" spans="1:50" x14ac:dyDescent="0.2">
      <c r="A15" s="79" t="s">
        <v>171</v>
      </c>
      <c r="B15" s="80">
        <v>4771174</v>
      </c>
      <c r="C15" s="80">
        <v>2057001</v>
      </c>
      <c r="D15" s="80">
        <v>2123991</v>
      </c>
      <c r="E15" s="111">
        <v>2359206</v>
      </c>
      <c r="F15" s="111">
        <v>2406217</v>
      </c>
      <c r="G15" s="111">
        <v>2907834</v>
      </c>
      <c r="H15" s="111">
        <v>2558693</v>
      </c>
      <c r="I15" s="111">
        <v>2230444</v>
      </c>
      <c r="J15" s="111">
        <v>2437297</v>
      </c>
      <c r="K15" s="111">
        <v>1500573</v>
      </c>
      <c r="L15" s="111">
        <v>536932</v>
      </c>
      <c r="M15" s="111">
        <v>9769830</v>
      </c>
      <c r="N15" s="111">
        <v>10633777</v>
      </c>
      <c r="O15" s="111">
        <v>7729000</v>
      </c>
      <c r="P15" s="111">
        <v>10541000</v>
      </c>
      <c r="Q15" s="111">
        <v>8138000</v>
      </c>
      <c r="R15" s="111">
        <v>7914000</v>
      </c>
      <c r="S15" s="111">
        <v>6819000</v>
      </c>
      <c r="T15" s="81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</row>
    <row r="16" spans="1:50" x14ac:dyDescent="0.2">
      <c r="A16" s="79" t="s">
        <v>172</v>
      </c>
      <c r="B16" s="80">
        <v>9734</v>
      </c>
      <c r="C16" s="80">
        <v>22545</v>
      </c>
      <c r="D16" s="80">
        <v>715859</v>
      </c>
      <c r="E16" s="85">
        <v>12617</v>
      </c>
      <c r="F16" s="85">
        <v>12529</v>
      </c>
      <c r="G16" s="85">
        <v>244215</v>
      </c>
      <c r="H16" s="111">
        <v>25403</v>
      </c>
      <c r="I16" s="111">
        <v>148736</v>
      </c>
      <c r="J16" s="111">
        <v>29669</v>
      </c>
      <c r="K16" s="111">
        <v>3728419</v>
      </c>
      <c r="L16" s="111">
        <v>3962132</v>
      </c>
      <c r="M16" s="111">
        <v>263371</v>
      </c>
      <c r="N16" s="111">
        <v>2148521</v>
      </c>
      <c r="O16" s="111">
        <v>2926000</v>
      </c>
      <c r="P16" s="111">
        <v>198000</v>
      </c>
      <c r="Q16" s="111">
        <v>2927000</v>
      </c>
      <c r="R16" s="111">
        <v>4116000</v>
      </c>
      <c r="S16" s="111">
        <v>6002000</v>
      </c>
      <c r="T16" s="81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</row>
    <row r="17" spans="1:50" x14ac:dyDescent="0.2">
      <c r="A17" s="79" t="s">
        <v>173</v>
      </c>
      <c r="B17" s="80">
        <v>73871</v>
      </c>
      <c r="C17" s="80">
        <v>40116</v>
      </c>
      <c r="D17" s="80">
        <v>24659</v>
      </c>
      <c r="E17" s="85">
        <v>22812</v>
      </c>
      <c r="F17" s="85">
        <v>34455</v>
      </c>
      <c r="G17" s="85">
        <v>76991</v>
      </c>
      <c r="H17" s="111">
        <v>48540</v>
      </c>
      <c r="I17" s="111">
        <v>27779</v>
      </c>
      <c r="J17" s="111">
        <v>57181</v>
      </c>
      <c r="K17" s="111">
        <v>90148</v>
      </c>
      <c r="L17" s="111">
        <v>82021</v>
      </c>
      <c r="M17" s="111">
        <v>148983</v>
      </c>
      <c r="N17" s="111">
        <v>317663</v>
      </c>
      <c r="O17" s="111">
        <v>734000</v>
      </c>
      <c r="P17" s="111">
        <v>122000</v>
      </c>
      <c r="Q17" s="111">
        <v>143000</v>
      </c>
      <c r="R17" s="111">
        <v>142000</v>
      </c>
      <c r="S17" s="111">
        <v>846000</v>
      </c>
      <c r="T17" s="81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</row>
    <row r="18" spans="1:50" x14ac:dyDescent="0.2">
      <c r="A18" s="79" t="s">
        <v>174</v>
      </c>
      <c r="B18" s="80">
        <v>802807</v>
      </c>
      <c r="C18" s="80">
        <v>637008</v>
      </c>
      <c r="D18" s="80">
        <v>491078</v>
      </c>
      <c r="E18" s="85">
        <v>435566</v>
      </c>
      <c r="F18" s="85">
        <v>430396</v>
      </c>
      <c r="G18" s="85">
        <v>342684</v>
      </c>
      <c r="H18" s="77">
        <v>309288</v>
      </c>
      <c r="I18" s="77">
        <v>411735</v>
      </c>
      <c r="J18" s="111">
        <v>300812</v>
      </c>
      <c r="K18" s="111">
        <v>961874</v>
      </c>
      <c r="L18" s="111">
        <v>1255918</v>
      </c>
      <c r="M18" s="111">
        <v>941942</v>
      </c>
      <c r="N18" s="111">
        <v>1032291</v>
      </c>
      <c r="O18" s="111">
        <v>2138000</v>
      </c>
      <c r="P18" s="111">
        <v>2208000</v>
      </c>
      <c r="Q18" s="111">
        <v>1960000</v>
      </c>
      <c r="R18" s="111">
        <v>1502000</v>
      </c>
      <c r="S18" s="111">
        <f>1547000+390000</f>
        <v>1937000</v>
      </c>
      <c r="T18" s="81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</row>
    <row r="19" spans="1:50" x14ac:dyDescent="0.2">
      <c r="A19" s="79" t="s">
        <v>175</v>
      </c>
      <c r="B19" s="80"/>
      <c r="C19" s="80"/>
      <c r="D19" s="80"/>
      <c r="E19" s="85"/>
      <c r="F19" s="85"/>
      <c r="G19" s="85"/>
      <c r="H19" s="77"/>
      <c r="I19" s="77"/>
      <c r="J19" s="111"/>
      <c r="K19" s="111">
        <v>322000</v>
      </c>
      <c r="L19" s="111">
        <v>386000</v>
      </c>
      <c r="M19" s="111">
        <v>422000</v>
      </c>
      <c r="N19" s="111">
        <v>485000</v>
      </c>
      <c r="O19" s="111">
        <v>306000</v>
      </c>
      <c r="P19" s="111">
        <v>48000</v>
      </c>
      <c r="Q19" s="111">
        <v>0</v>
      </c>
      <c r="R19" s="111"/>
      <c r="S19" s="111"/>
      <c r="T19" s="81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</row>
    <row r="20" spans="1:50" x14ac:dyDescent="0.2">
      <c r="A20" s="79" t="s">
        <v>256</v>
      </c>
      <c r="B20" s="80"/>
      <c r="C20" s="80"/>
      <c r="D20" s="80"/>
      <c r="E20" s="85"/>
      <c r="F20" s="85"/>
      <c r="G20" s="85"/>
      <c r="H20" s="111"/>
      <c r="I20" s="111"/>
      <c r="J20" s="111"/>
      <c r="K20" s="111"/>
      <c r="L20" s="111"/>
      <c r="M20" s="111">
        <v>3033</v>
      </c>
      <c r="N20" s="111">
        <v>73</v>
      </c>
      <c r="O20" s="111"/>
      <c r="P20" s="111"/>
      <c r="Q20" s="111"/>
      <c r="R20" s="111"/>
      <c r="S20" s="111"/>
      <c r="T20" s="81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</row>
    <row r="21" spans="1:50" x14ac:dyDescent="0.2">
      <c r="A21" s="79" t="s">
        <v>177</v>
      </c>
      <c r="B21" s="80"/>
      <c r="C21" s="80">
        <v>159428</v>
      </c>
      <c r="D21" s="80">
        <v>147987</v>
      </c>
      <c r="E21" s="85">
        <v>231134</v>
      </c>
      <c r="F21" s="85">
        <v>51763</v>
      </c>
      <c r="G21" s="85">
        <v>114808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81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</row>
    <row r="22" spans="1:50" x14ac:dyDescent="0.2">
      <c r="A22" s="79" t="s">
        <v>178</v>
      </c>
      <c r="B22" s="80">
        <v>7376</v>
      </c>
      <c r="C22" s="80">
        <v>4184</v>
      </c>
      <c r="D22" s="80">
        <v>4576</v>
      </c>
      <c r="E22" s="85">
        <v>5025</v>
      </c>
      <c r="F22" s="85">
        <v>6371</v>
      </c>
      <c r="G22" s="85">
        <v>1505</v>
      </c>
      <c r="H22" s="77"/>
      <c r="I22" s="77"/>
      <c r="J22" s="77"/>
      <c r="K22" s="77"/>
      <c r="L22" s="77"/>
      <c r="M22" s="111"/>
      <c r="N22" s="111"/>
      <c r="O22" s="111"/>
      <c r="P22" s="111"/>
      <c r="Q22" s="111"/>
      <c r="R22" s="111"/>
      <c r="S22" s="111"/>
      <c r="T22" s="81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</row>
    <row r="23" spans="1:50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81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</row>
    <row r="24" spans="1:50" x14ac:dyDescent="0.2">
      <c r="A24" s="86" t="s">
        <v>179</v>
      </c>
      <c r="B24" s="82">
        <v>54864408</v>
      </c>
      <c r="C24" s="82">
        <v>60292496</v>
      </c>
      <c r="D24" s="82">
        <v>71520013</v>
      </c>
      <c r="E24" s="82">
        <v>69767605</v>
      </c>
      <c r="F24" s="82">
        <v>68537121</v>
      </c>
      <c r="G24" s="82">
        <v>68302054</v>
      </c>
      <c r="H24" s="82">
        <v>66397957</v>
      </c>
      <c r="I24" s="82">
        <v>72740899</v>
      </c>
      <c r="J24" s="82">
        <v>92980090</v>
      </c>
      <c r="K24" s="82">
        <v>98816586</v>
      </c>
      <c r="L24" s="82">
        <v>109934690</v>
      </c>
      <c r="M24" s="82">
        <v>111366292</v>
      </c>
      <c r="N24" s="82">
        <v>115063172</v>
      </c>
      <c r="O24" s="82">
        <v>101035000</v>
      </c>
      <c r="P24" s="82">
        <v>108725000</v>
      </c>
      <c r="Q24" s="82">
        <v>112585000</v>
      </c>
      <c r="R24" s="82">
        <v>111604000</v>
      </c>
      <c r="S24" s="82">
        <v>118228000</v>
      </c>
      <c r="T24" s="81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</row>
    <row r="25" spans="1:50" x14ac:dyDescent="0.2">
      <c r="A25" s="79" t="s">
        <v>247</v>
      </c>
      <c r="B25" s="80">
        <v>40488518</v>
      </c>
      <c r="C25" s="87">
        <v>44754521</v>
      </c>
      <c r="D25" s="80">
        <v>56256944</v>
      </c>
      <c r="E25" s="111">
        <v>51149854</v>
      </c>
      <c r="F25" s="111">
        <v>51354385</v>
      </c>
      <c r="G25" s="111">
        <v>51638886</v>
      </c>
      <c r="H25" s="111">
        <v>49551773</v>
      </c>
      <c r="I25" s="111">
        <v>54753716</v>
      </c>
      <c r="J25" s="111">
        <v>72822604</v>
      </c>
      <c r="K25" s="111">
        <v>70558404</v>
      </c>
      <c r="L25" s="111">
        <v>76205264</v>
      </c>
      <c r="M25" s="111">
        <v>78897508</v>
      </c>
      <c r="N25" s="111">
        <v>83640733</v>
      </c>
      <c r="O25" s="111">
        <v>77985000</v>
      </c>
      <c r="P25" s="111">
        <v>84921000</v>
      </c>
      <c r="Q25" s="111">
        <v>88696000</v>
      </c>
      <c r="R25" s="111">
        <v>87229000</v>
      </c>
      <c r="S25" s="111">
        <v>91720000</v>
      </c>
      <c r="T25" s="81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</row>
    <row r="26" spans="1:50" x14ac:dyDescent="0.2">
      <c r="A26" s="79" t="s">
        <v>180</v>
      </c>
      <c r="B26" s="80">
        <v>2500000</v>
      </c>
      <c r="C26" s="80">
        <v>1785966</v>
      </c>
      <c r="D26" s="80">
        <v>1226656</v>
      </c>
      <c r="E26" s="111">
        <v>4473305</v>
      </c>
      <c r="F26" s="111">
        <v>2566928</v>
      </c>
      <c r="G26" s="111">
        <v>1245246</v>
      </c>
      <c r="H26" s="111">
        <v>811802</v>
      </c>
      <c r="I26" s="111">
        <v>619881</v>
      </c>
      <c r="J26" s="111">
        <v>0</v>
      </c>
      <c r="K26" s="111">
        <v>3004121</v>
      </c>
      <c r="L26" s="111">
        <v>6782067</v>
      </c>
      <c r="M26" s="111">
        <v>1185903</v>
      </c>
      <c r="N26" s="111">
        <v>0</v>
      </c>
      <c r="O26" s="111">
        <v>0</v>
      </c>
      <c r="P26" s="111">
        <v>0</v>
      </c>
      <c r="Q26" s="111">
        <v>0</v>
      </c>
      <c r="R26" s="111"/>
      <c r="S26" s="111"/>
      <c r="T26" s="81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</row>
    <row r="27" spans="1:50" x14ac:dyDescent="0.2">
      <c r="A27" s="79" t="s">
        <v>252</v>
      </c>
      <c r="B27" s="80">
        <v>636779</v>
      </c>
      <c r="C27" s="80">
        <v>1273331</v>
      </c>
      <c r="D27" s="80">
        <v>97871</v>
      </c>
      <c r="E27" s="111">
        <v>71968</v>
      </c>
      <c r="F27" s="111">
        <v>62651</v>
      </c>
      <c r="G27" s="111">
        <v>222089</v>
      </c>
      <c r="H27" s="88">
        <v>351234</v>
      </c>
      <c r="I27" s="111">
        <v>414207</v>
      </c>
      <c r="J27" s="111">
        <v>736346</v>
      </c>
      <c r="K27" s="111">
        <v>1882788</v>
      </c>
      <c r="L27" s="111">
        <v>1302842</v>
      </c>
      <c r="M27" s="111">
        <v>1198528</v>
      </c>
      <c r="N27" s="111">
        <v>1028575</v>
      </c>
      <c r="O27" s="111">
        <v>732000</v>
      </c>
      <c r="P27" s="111">
        <v>1142000</v>
      </c>
      <c r="Q27" s="111">
        <v>1017000</v>
      </c>
      <c r="R27" s="111">
        <v>853000</v>
      </c>
      <c r="S27" s="111">
        <v>1542000</v>
      </c>
      <c r="T27" s="81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</row>
    <row r="28" spans="1:50" x14ac:dyDescent="0.2">
      <c r="A28" s="79" t="s">
        <v>224</v>
      </c>
      <c r="B28" s="80"/>
      <c r="C28" s="80"/>
      <c r="D28" s="80"/>
      <c r="E28" s="111"/>
      <c r="F28" s="111"/>
      <c r="G28" s="111"/>
      <c r="H28" s="88"/>
      <c r="I28" s="111"/>
      <c r="J28" s="111"/>
      <c r="K28" s="111"/>
      <c r="L28" s="111"/>
      <c r="M28" s="111"/>
      <c r="N28" s="111"/>
      <c r="O28" s="111"/>
      <c r="P28" s="111"/>
      <c r="Q28" s="111">
        <v>96000</v>
      </c>
      <c r="R28" s="111">
        <v>159000</v>
      </c>
      <c r="S28" s="111">
        <v>1694000</v>
      </c>
      <c r="T28" s="81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</row>
    <row r="29" spans="1:50" x14ac:dyDescent="0.2">
      <c r="A29" s="79" t="s">
        <v>253</v>
      </c>
      <c r="B29" s="80">
        <v>218797</v>
      </c>
      <c r="C29" s="80">
        <v>115500</v>
      </c>
      <c r="D29" s="8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81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</row>
    <row r="30" spans="1:50" x14ac:dyDescent="0.2">
      <c r="A30" s="79" t="s">
        <v>183</v>
      </c>
      <c r="B30" s="80"/>
      <c r="C30" s="80"/>
      <c r="D30" s="8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81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50" x14ac:dyDescent="0.2">
      <c r="A31" s="79" t="s">
        <v>184</v>
      </c>
      <c r="B31" s="80">
        <v>6073278</v>
      </c>
      <c r="C31" s="80">
        <v>6713178</v>
      </c>
      <c r="D31" s="80">
        <v>8438542</v>
      </c>
      <c r="E31" s="111">
        <v>7672478</v>
      </c>
      <c r="F31" s="111">
        <v>7703157</v>
      </c>
      <c r="G31" s="111">
        <v>7745833</v>
      </c>
      <c r="H31" s="111">
        <v>7432766</v>
      </c>
      <c r="I31" s="111">
        <v>8213057</v>
      </c>
      <c r="J31" s="111">
        <v>10923390</v>
      </c>
      <c r="K31" s="111">
        <v>10583760</v>
      </c>
      <c r="L31" s="111">
        <v>11430790</v>
      </c>
      <c r="M31" s="111">
        <v>11834626</v>
      </c>
      <c r="N31" s="111">
        <v>13896001</v>
      </c>
      <c r="O31" s="111">
        <v>15890000</v>
      </c>
      <c r="P31" s="111">
        <v>16743000</v>
      </c>
      <c r="Q31" s="111">
        <v>17218000</v>
      </c>
      <c r="R31" s="111">
        <v>17451000</v>
      </c>
      <c r="S31" s="111">
        <v>18525000</v>
      </c>
      <c r="T31" s="81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</row>
    <row r="32" spans="1:50" x14ac:dyDescent="0.2">
      <c r="A32" s="79" t="s">
        <v>185</v>
      </c>
      <c r="B32" s="80">
        <v>697036</v>
      </c>
      <c r="C32" s="80">
        <v>650000</v>
      </c>
      <c r="D32" s="80">
        <v>250000</v>
      </c>
      <c r="E32" s="111">
        <v>350000</v>
      </c>
      <c r="F32" s="111">
        <v>300000</v>
      </c>
      <c r="G32" s="111">
        <v>375000</v>
      </c>
      <c r="H32" s="111">
        <v>650382</v>
      </c>
      <c r="I32" s="111">
        <v>615038</v>
      </c>
      <c r="J32" s="111">
        <v>519730</v>
      </c>
      <c r="K32" s="111">
        <v>446593</v>
      </c>
      <c r="L32" s="111">
        <v>435107</v>
      </c>
      <c r="M32" s="111">
        <v>435107</v>
      </c>
      <c r="N32" s="111">
        <v>435107</v>
      </c>
      <c r="O32" s="111">
        <v>420000</v>
      </c>
      <c r="P32" s="111">
        <v>375000</v>
      </c>
      <c r="Q32" s="111">
        <v>375000</v>
      </c>
      <c r="R32" s="111">
        <v>375000</v>
      </c>
      <c r="S32" s="111">
        <v>375000</v>
      </c>
      <c r="T32" s="113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</row>
    <row r="33" spans="1:50" s="115" customFormat="1" x14ac:dyDescent="0.2">
      <c r="A33" s="79" t="s">
        <v>186</v>
      </c>
      <c r="B33" s="80"/>
      <c r="C33" s="80"/>
      <c r="D33" s="80"/>
      <c r="E33" s="111"/>
      <c r="F33" s="111"/>
      <c r="G33" s="111"/>
      <c r="H33" s="111"/>
      <c r="I33" s="111"/>
      <c r="J33" s="111"/>
      <c r="K33" s="111">
        <v>2615900</v>
      </c>
      <c r="L33" s="111">
        <v>2833718</v>
      </c>
      <c r="M33" s="111">
        <v>5664712</v>
      </c>
      <c r="N33" s="111">
        <v>5304584</v>
      </c>
      <c r="O33" s="111">
        <v>3543000</v>
      </c>
      <c r="P33" s="111">
        <v>2818000</v>
      </c>
      <c r="Q33" s="111">
        <v>2509000</v>
      </c>
      <c r="R33" s="111">
        <v>2906000</v>
      </c>
      <c r="S33" s="111">
        <v>1780000</v>
      </c>
      <c r="T33" s="81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</row>
    <row r="34" spans="1:50" x14ac:dyDescent="0.2">
      <c r="A34" s="79" t="s">
        <v>187</v>
      </c>
      <c r="B34" s="80"/>
      <c r="C34" s="80"/>
      <c r="D34" s="80"/>
      <c r="E34" s="111"/>
      <c r="F34" s="111"/>
      <c r="G34" s="111"/>
      <c r="H34" s="111"/>
      <c r="I34" s="111"/>
      <c r="J34" s="111"/>
      <c r="K34" s="111"/>
      <c r="L34" s="111"/>
      <c r="M34" s="111">
        <v>1000000</v>
      </c>
      <c r="N34" s="111">
        <v>758172</v>
      </c>
      <c r="O34" s="111">
        <v>526000</v>
      </c>
      <c r="P34" s="111">
        <v>398000</v>
      </c>
      <c r="Q34" s="111">
        <v>346000</v>
      </c>
      <c r="R34" s="111">
        <v>303000</v>
      </c>
      <c r="S34" s="111">
        <v>264000</v>
      </c>
      <c r="T34" s="81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</row>
    <row r="35" spans="1:50" x14ac:dyDescent="0.2">
      <c r="A35" s="79" t="s">
        <v>188</v>
      </c>
      <c r="B35" s="80">
        <v>4250000</v>
      </c>
      <c r="C35" s="80">
        <v>5000000</v>
      </c>
      <c r="D35" s="80">
        <v>5250000</v>
      </c>
      <c r="E35" s="111">
        <v>6050000</v>
      </c>
      <c r="F35" s="111">
        <v>6550000</v>
      </c>
      <c r="G35" s="111">
        <v>7075000</v>
      </c>
      <c r="H35" s="111">
        <v>7600000</v>
      </c>
      <c r="I35" s="111">
        <v>8125000</v>
      </c>
      <c r="J35" s="111">
        <v>7978020</v>
      </c>
      <c r="K35" s="111">
        <v>9725020</v>
      </c>
      <c r="L35" s="111">
        <v>10944902</v>
      </c>
      <c r="M35" s="111">
        <v>11149908</v>
      </c>
      <c r="N35" s="111">
        <v>10000000</v>
      </c>
      <c r="O35" s="111">
        <v>1939000</v>
      </c>
      <c r="P35" s="111">
        <v>2328000</v>
      </c>
      <c r="Q35" s="111">
        <v>2328000</v>
      </c>
      <c r="R35" s="111">
        <v>2328000</v>
      </c>
      <c r="S35" s="111">
        <v>2328000</v>
      </c>
      <c r="T35" s="81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</row>
    <row r="36" spans="1:50" x14ac:dyDescent="0.2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</row>
    <row r="37" spans="1:50" s="115" customFormat="1" x14ac:dyDescent="0.2">
      <c r="A37" s="116" t="s">
        <v>189</v>
      </c>
      <c r="B37" s="116">
        <f t="shared" ref="B37:Q37" si="0">SUM(B7:B22)-SUM(B25:B35)</f>
        <v>0</v>
      </c>
      <c r="C37" s="116">
        <f t="shared" si="0"/>
        <v>0</v>
      </c>
      <c r="D37" s="116">
        <f t="shared" si="0"/>
        <v>0</v>
      </c>
      <c r="E37" s="116">
        <f t="shared" si="0"/>
        <v>0</v>
      </c>
      <c r="F37" s="116">
        <f t="shared" si="0"/>
        <v>0</v>
      </c>
      <c r="G37" s="116">
        <f t="shared" si="0"/>
        <v>0</v>
      </c>
      <c r="H37" s="116">
        <f t="shared" si="0"/>
        <v>0</v>
      </c>
      <c r="I37" s="116">
        <f t="shared" si="0"/>
        <v>0</v>
      </c>
      <c r="J37" s="116">
        <f t="shared" si="0"/>
        <v>0</v>
      </c>
      <c r="K37" s="116">
        <f t="shared" si="0"/>
        <v>0</v>
      </c>
      <c r="L37" s="116">
        <f t="shared" si="0"/>
        <v>0</v>
      </c>
      <c r="M37" s="116">
        <f t="shared" si="0"/>
        <v>0</v>
      </c>
      <c r="N37" s="116">
        <f t="shared" si="0"/>
        <v>0</v>
      </c>
      <c r="O37" s="116">
        <f t="shared" si="0"/>
        <v>0</v>
      </c>
      <c r="P37" s="116">
        <f t="shared" si="0"/>
        <v>0</v>
      </c>
      <c r="Q37" s="116">
        <f t="shared" si="0"/>
        <v>0</v>
      </c>
      <c r="R37" s="116">
        <f t="shared" ref="R37:S37" si="1">SUM(R7:R22)-SUM(R25:R35)</f>
        <v>0</v>
      </c>
      <c r="S37" s="116">
        <f t="shared" si="1"/>
        <v>0</v>
      </c>
      <c r="T37" s="113">
        <f>SUM(B37:S37)</f>
        <v>0</v>
      </c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</row>
    <row r="38" spans="1:50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81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</row>
    <row r="39" spans="1:50" x14ac:dyDescent="0.2">
      <c r="A39" s="86" t="s">
        <v>190</v>
      </c>
      <c r="B39" s="92"/>
      <c r="C39" s="92"/>
      <c r="D39" s="92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81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</row>
    <row r="40" spans="1:50" x14ac:dyDescent="0.2">
      <c r="A40" s="86" t="s">
        <v>123</v>
      </c>
      <c r="B40" s="117">
        <v>6343344</v>
      </c>
      <c r="C40" s="117">
        <v>7084009</v>
      </c>
      <c r="D40" s="117">
        <v>7444241</v>
      </c>
      <c r="E40" s="117">
        <v>9735848</v>
      </c>
      <c r="F40" s="117">
        <v>10380866</v>
      </c>
      <c r="G40" s="117">
        <v>9788929</v>
      </c>
      <c r="H40" s="117">
        <v>5572384</v>
      </c>
      <c r="I40" s="117">
        <v>10978540</v>
      </c>
      <c r="J40" s="117">
        <v>12514925</v>
      </c>
      <c r="K40" s="117">
        <v>17516283</v>
      </c>
      <c r="L40" s="117">
        <v>18834207</v>
      </c>
      <c r="M40" s="117">
        <v>19335018</v>
      </c>
      <c r="N40" s="117">
        <v>15778858</v>
      </c>
      <c r="O40" s="117">
        <v>17102000</v>
      </c>
      <c r="P40" s="117">
        <v>18487000</v>
      </c>
      <c r="Q40" s="117">
        <v>18410000</v>
      </c>
      <c r="R40" s="117">
        <v>18697000</v>
      </c>
      <c r="S40" s="117">
        <v>19898000</v>
      </c>
      <c r="T40" s="81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</row>
    <row r="41" spans="1:50" x14ac:dyDescent="0.2">
      <c r="A41" s="79" t="s">
        <v>191</v>
      </c>
      <c r="B41" s="92">
        <v>3482124</v>
      </c>
      <c r="C41" s="85">
        <v>4000000</v>
      </c>
      <c r="D41" s="85">
        <v>4530307</v>
      </c>
      <c r="E41" s="85">
        <v>5266609</v>
      </c>
      <c r="F41" s="85">
        <v>7010136</v>
      </c>
      <c r="G41" s="85">
        <v>7800000</v>
      </c>
      <c r="H41" s="111">
        <v>4250000</v>
      </c>
      <c r="I41" s="111">
        <v>8451844</v>
      </c>
      <c r="J41" s="111">
        <v>9272062</v>
      </c>
      <c r="K41" s="111">
        <v>12495240</v>
      </c>
      <c r="L41" s="84">
        <v>12451342</v>
      </c>
      <c r="M41" s="84">
        <v>13918135</v>
      </c>
      <c r="N41" s="111">
        <v>14000000</v>
      </c>
      <c r="O41" s="111">
        <v>15750000</v>
      </c>
      <c r="P41" s="111">
        <v>16850000</v>
      </c>
      <c r="Q41" s="111">
        <v>17350000</v>
      </c>
      <c r="R41" s="111">
        <v>14865000</v>
      </c>
      <c r="S41" s="111">
        <v>9865000</v>
      </c>
      <c r="T41" s="81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</row>
    <row r="42" spans="1:50" x14ac:dyDescent="0.2">
      <c r="A42" s="79" t="s">
        <v>192</v>
      </c>
      <c r="B42" s="92">
        <v>2554966</v>
      </c>
      <c r="C42" s="85">
        <v>2802421</v>
      </c>
      <c r="D42" s="85">
        <v>2595103</v>
      </c>
      <c r="E42" s="85">
        <v>4056855</v>
      </c>
      <c r="F42" s="85">
        <v>2841912</v>
      </c>
      <c r="G42" s="85">
        <v>1369121</v>
      </c>
      <c r="H42" s="111">
        <v>995200</v>
      </c>
      <c r="I42" s="111">
        <v>1875075</v>
      </c>
      <c r="J42" s="111">
        <v>2555311</v>
      </c>
      <c r="K42" s="111">
        <v>3945641</v>
      </c>
      <c r="L42" s="84">
        <v>5555153</v>
      </c>
      <c r="M42" s="84">
        <v>4510530</v>
      </c>
      <c r="N42" s="111">
        <v>1191836</v>
      </c>
      <c r="O42" s="111">
        <v>471000</v>
      </c>
      <c r="P42" s="111">
        <v>522000</v>
      </c>
      <c r="Q42" s="111">
        <v>587000</v>
      </c>
      <c r="R42" s="111">
        <v>445000</v>
      </c>
      <c r="S42" s="111">
        <v>398000</v>
      </c>
      <c r="T42" s="81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</row>
    <row r="43" spans="1:50" x14ac:dyDescent="0.2">
      <c r="A43" s="79" t="s">
        <v>193</v>
      </c>
      <c r="B43" s="92">
        <v>238928</v>
      </c>
      <c r="C43" s="85">
        <v>270437</v>
      </c>
      <c r="D43" s="85">
        <v>291326</v>
      </c>
      <c r="E43" s="85">
        <v>421790</v>
      </c>
      <c r="F43" s="85">
        <v>491506</v>
      </c>
      <c r="G43" s="85">
        <v>564480</v>
      </c>
      <c r="H43" s="80">
        <v>308217</v>
      </c>
      <c r="I43" s="111">
        <v>543718</v>
      </c>
      <c r="J43" s="80">
        <v>610993</v>
      </c>
      <c r="K43" s="80">
        <v>812504</v>
      </c>
      <c r="L43" s="84">
        <v>731505</v>
      </c>
      <c r="M43" s="84">
        <v>582636</v>
      </c>
      <c r="N43" s="111">
        <v>568806</v>
      </c>
      <c r="O43" s="111">
        <v>671000</v>
      </c>
      <c r="P43" s="111">
        <v>558000</v>
      </c>
      <c r="Q43" s="111">
        <v>473000</v>
      </c>
      <c r="R43" s="111">
        <v>375000</v>
      </c>
      <c r="S43" s="111">
        <v>328000</v>
      </c>
      <c r="T43" s="81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x14ac:dyDescent="0.2">
      <c r="A44" s="79" t="s">
        <v>194</v>
      </c>
      <c r="B44" s="92">
        <v>54950</v>
      </c>
      <c r="C44" s="85">
        <v>6366</v>
      </c>
      <c r="D44" s="85">
        <v>21032</v>
      </c>
      <c r="E44" s="85">
        <v>-14541</v>
      </c>
      <c r="F44" s="85">
        <v>18159</v>
      </c>
      <c r="G44" s="85">
        <v>53104</v>
      </c>
      <c r="H44" s="111">
        <v>18380</v>
      </c>
      <c r="I44" s="111">
        <v>103935</v>
      </c>
      <c r="J44" s="111">
        <v>74927</v>
      </c>
      <c r="K44" s="111">
        <v>258809</v>
      </c>
      <c r="L44" s="84">
        <v>94765</v>
      </c>
      <c r="M44" s="84">
        <v>323371</v>
      </c>
      <c r="N44" s="111">
        <v>17710</v>
      </c>
      <c r="O44" s="111">
        <v>210000</v>
      </c>
      <c r="P44" s="111">
        <v>557000</v>
      </c>
      <c r="Q44" s="111">
        <v>0</v>
      </c>
      <c r="R44" s="111"/>
      <c r="S44" s="111">
        <v>68000</v>
      </c>
      <c r="T44" s="81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x14ac:dyDescent="0.2">
      <c r="A45" s="79" t="s">
        <v>195</v>
      </c>
      <c r="B45" s="92">
        <v>12376</v>
      </c>
      <c r="C45" s="85">
        <v>4785</v>
      </c>
      <c r="D45" s="85">
        <v>6473</v>
      </c>
      <c r="E45" s="85">
        <v>5135</v>
      </c>
      <c r="F45" s="85">
        <v>19153</v>
      </c>
      <c r="G45" s="85">
        <v>2224</v>
      </c>
      <c r="H45" s="80">
        <v>587</v>
      </c>
      <c r="I45" s="111">
        <v>3968</v>
      </c>
      <c r="J45" s="80">
        <v>1632</v>
      </c>
      <c r="K45" s="80">
        <v>4089</v>
      </c>
      <c r="L45" s="84">
        <v>1442</v>
      </c>
      <c r="M45" s="84">
        <v>346</v>
      </c>
      <c r="N45" s="111">
        <v>506</v>
      </c>
      <c r="O45" s="111">
        <v>0</v>
      </c>
      <c r="P45" s="111">
        <v>0</v>
      </c>
      <c r="Q45" s="111"/>
      <c r="R45" s="111"/>
      <c r="S45" s="111"/>
      <c r="T45" s="81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x14ac:dyDescent="0.2">
      <c r="A46" s="79" t="s">
        <v>196</v>
      </c>
      <c r="B46" s="92"/>
      <c r="C46" s="85"/>
      <c r="D46" s="85"/>
      <c r="E46" s="85">
        <v>3280</v>
      </c>
      <c r="F46" s="85">
        <v>4550</v>
      </c>
      <c r="G46" s="85">
        <v>50</v>
      </c>
      <c r="H46" s="80"/>
      <c r="I46" s="111"/>
      <c r="J46" s="80"/>
      <c r="K46" s="80">
        <v>400</v>
      </c>
      <c r="L46" s="93"/>
      <c r="M46" s="111"/>
      <c r="N46" s="111"/>
      <c r="O46" s="111"/>
      <c r="P46" s="111"/>
      <c r="Q46" s="111"/>
      <c r="R46" s="111"/>
      <c r="S46" s="111"/>
      <c r="T46" s="81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x14ac:dyDescent="0.2">
      <c r="A47" s="79" t="s">
        <v>292</v>
      </c>
      <c r="B47" s="92"/>
      <c r="C47" s="85"/>
      <c r="D47" s="85"/>
      <c r="E47" s="85"/>
      <c r="F47" s="85"/>
      <c r="G47" s="85"/>
      <c r="H47" s="80"/>
      <c r="I47" s="111"/>
      <c r="J47" s="80"/>
      <c r="K47" s="80"/>
      <c r="L47" s="111"/>
      <c r="M47" s="111"/>
      <c r="N47" s="111"/>
      <c r="O47" s="111"/>
      <c r="P47" s="111"/>
      <c r="Q47" s="111"/>
      <c r="R47" s="111">
        <v>3012000</v>
      </c>
      <c r="S47" s="111">
        <v>4740000</v>
      </c>
      <c r="T47" s="81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x14ac:dyDescent="0.2">
      <c r="A48" s="75" t="s">
        <v>293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>
        <v>4499000</v>
      </c>
      <c r="T48" s="81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x14ac:dyDescent="0.2">
      <c r="T49" s="81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x14ac:dyDescent="0.2">
      <c r="A50" s="86" t="s">
        <v>197</v>
      </c>
      <c r="B50" s="117">
        <v>6343344</v>
      </c>
      <c r="C50" s="117">
        <v>7084009</v>
      </c>
      <c r="D50" s="117">
        <v>7444241</v>
      </c>
      <c r="E50" s="117">
        <v>9739128</v>
      </c>
      <c r="F50" s="117">
        <v>10385416</v>
      </c>
      <c r="G50" s="117">
        <v>9788979</v>
      </c>
      <c r="H50" s="117">
        <v>5572384</v>
      </c>
      <c r="I50" s="117">
        <v>10978540</v>
      </c>
      <c r="J50" s="117">
        <v>12514925</v>
      </c>
      <c r="K50" s="117">
        <v>17516683</v>
      </c>
      <c r="L50" s="117">
        <v>18834207</v>
      </c>
      <c r="M50" s="117">
        <v>19335018</v>
      </c>
      <c r="N50" s="117">
        <v>15778858</v>
      </c>
      <c r="O50" s="117">
        <v>17102000</v>
      </c>
      <c r="P50" s="117">
        <v>18487000</v>
      </c>
      <c r="Q50" s="117">
        <v>18410000</v>
      </c>
      <c r="R50" s="117">
        <v>18855000</v>
      </c>
      <c r="S50" s="117">
        <v>18717000</v>
      </c>
      <c r="T50" s="81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s="115" customFormat="1" x14ac:dyDescent="0.2">
      <c r="A51" s="94" t="s">
        <v>198</v>
      </c>
      <c r="B51" s="95">
        <v>1640459</v>
      </c>
      <c r="C51" s="85">
        <v>2097589</v>
      </c>
      <c r="D51" s="85">
        <v>2499848</v>
      </c>
      <c r="E51" s="85">
        <v>3199450</v>
      </c>
      <c r="F51" s="85">
        <v>4623143</v>
      </c>
      <c r="G51" s="85">
        <v>5301064</v>
      </c>
      <c r="H51" s="80">
        <v>2513695</v>
      </c>
      <c r="I51" s="85">
        <v>5084265</v>
      </c>
      <c r="J51" s="85">
        <v>5898036</v>
      </c>
      <c r="K51" s="80">
        <v>6896792</v>
      </c>
      <c r="L51" s="111">
        <v>7281038</v>
      </c>
      <c r="M51" s="111">
        <v>7934244</v>
      </c>
      <c r="N51" s="111">
        <v>8710113</v>
      </c>
      <c r="O51" s="111">
        <v>10785000</v>
      </c>
      <c r="P51" s="111">
        <v>11143000</v>
      </c>
      <c r="Q51" s="111">
        <v>11425000</v>
      </c>
      <c r="R51" s="111">
        <v>11828000</v>
      </c>
      <c r="S51" s="111">
        <v>12394000</v>
      </c>
      <c r="T51" s="81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</row>
    <row r="52" spans="1:50" x14ac:dyDescent="0.2">
      <c r="A52" s="94" t="s">
        <v>199</v>
      </c>
      <c r="B52" s="95">
        <v>294280</v>
      </c>
      <c r="C52" s="85">
        <v>453606</v>
      </c>
      <c r="D52" s="85">
        <v>546523</v>
      </c>
      <c r="E52" s="85">
        <v>683218</v>
      </c>
      <c r="F52" s="85">
        <v>835005</v>
      </c>
      <c r="G52" s="85">
        <v>755588</v>
      </c>
      <c r="H52" s="80">
        <v>445134</v>
      </c>
      <c r="I52" s="85">
        <v>890726</v>
      </c>
      <c r="J52" s="85">
        <v>1212127</v>
      </c>
      <c r="K52" s="80">
        <v>1416583</v>
      </c>
      <c r="L52" s="111">
        <v>1872831</v>
      </c>
      <c r="M52" s="111">
        <v>2170648</v>
      </c>
      <c r="N52" s="111">
        <v>2737607</v>
      </c>
      <c r="O52" s="111">
        <v>1836000</v>
      </c>
      <c r="P52" s="111">
        <v>2267000</v>
      </c>
      <c r="Q52" s="111">
        <v>2499000</v>
      </c>
      <c r="R52" s="111">
        <v>2237000</v>
      </c>
      <c r="S52" s="111">
        <v>2485000</v>
      </c>
      <c r="T52" s="113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x14ac:dyDescent="0.2">
      <c r="A53" s="94" t="s">
        <v>200</v>
      </c>
      <c r="B53" s="95">
        <v>99364</v>
      </c>
      <c r="C53" s="85">
        <v>201895</v>
      </c>
      <c r="D53" s="85">
        <v>232474</v>
      </c>
      <c r="E53" s="85">
        <v>236552</v>
      </c>
      <c r="F53" s="85">
        <v>356775</v>
      </c>
      <c r="G53" s="85">
        <v>436078</v>
      </c>
      <c r="H53" s="80">
        <v>383808</v>
      </c>
      <c r="I53" s="85">
        <v>625849</v>
      </c>
      <c r="J53" s="85">
        <v>606027</v>
      </c>
      <c r="K53" s="80">
        <v>588420</v>
      </c>
      <c r="L53" s="111">
        <v>671245</v>
      </c>
      <c r="M53" s="111">
        <v>691903</v>
      </c>
      <c r="N53" s="111">
        <v>676184</v>
      </c>
      <c r="O53" s="111">
        <v>1006000</v>
      </c>
      <c r="P53" s="111">
        <v>1103000</v>
      </c>
      <c r="Q53" s="111">
        <v>963000</v>
      </c>
      <c r="R53" s="111">
        <v>1629000</v>
      </c>
      <c r="S53" s="111">
        <v>1115000</v>
      </c>
      <c r="T53" s="81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</row>
    <row r="54" spans="1:50" x14ac:dyDescent="0.2">
      <c r="A54" s="94" t="s">
        <v>201</v>
      </c>
      <c r="B54" s="95">
        <v>172563</v>
      </c>
      <c r="C54" s="85">
        <v>247912</v>
      </c>
      <c r="D54" s="85">
        <v>269299</v>
      </c>
      <c r="E54" s="85">
        <v>231491</v>
      </c>
      <c r="F54" s="85">
        <v>284417</v>
      </c>
      <c r="G54" s="85">
        <v>219970</v>
      </c>
      <c r="H54" s="80">
        <v>92999</v>
      </c>
      <c r="I54" s="85">
        <v>154779</v>
      </c>
      <c r="J54" s="85">
        <v>153045</v>
      </c>
      <c r="K54" s="80">
        <v>208680</v>
      </c>
      <c r="L54" s="111">
        <v>335945</v>
      </c>
      <c r="M54" s="111">
        <v>482982</v>
      </c>
      <c r="N54" s="111">
        <v>504429</v>
      </c>
      <c r="O54" s="111">
        <v>656000</v>
      </c>
      <c r="P54" s="111">
        <v>655000</v>
      </c>
      <c r="Q54" s="111">
        <v>670000</v>
      </c>
      <c r="R54" s="111">
        <v>648000</v>
      </c>
      <c r="S54" s="111">
        <v>600000</v>
      </c>
      <c r="T54" s="81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</row>
    <row r="55" spans="1:50" x14ac:dyDescent="0.2">
      <c r="A55" s="94" t="s">
        <v>202</v>
      </c>
      <c r="B55" s="95">
        <v>233975</v>
      </c>
      <c r="C55" s="85">
        <v>223750</v>
      </c>
      <c r="D55" s="85">
        <v>224183</v>
      </c>
      <c r="E55" s="85">
        <v>232700</v>
      </c>
      <c r="F55" s="85">
        <v>276345</v>
      </c>
      <c r="G55" s="85">
        <v>291533</v>
      </c>
      <c r="H55" s="80">
        <v>145977</v>
      </c>
      <c r="I55" s="85">
        <v>309425</v>
      </c>
      <c r="J55" s="85">
        <v>312113</v>
      </c>
      <c r="K55" s="80">
        <v>438908</v>
      </c>
      <c r="L55" s="111">
        <v>530235</v>
      </c>
      <c r="M55" s="111">
        <v>634635</v>
      </c>
      <c r="N55" s="111">
        <v>844535</v>
      </c>
      <c r="O55" s="111">
        <v>891000</v>
      </c>
      <c r="P55" s="111">
        <v>854000</v>
      </c>
      <c r="Q55" s="111">
        <v>916000</v>
      </c>
      <c r="R55" s="111">
        <v>891000</v>
      </c>
      <c r="S55" s="111">
        <v>953000</v>
      </c>
      <c r="T55" s="81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</row>
    <row r="56" spans="1:50" x14ac:dyDescent="0.2">
      <c r="A56" s="94" t="s">
        <v>203</v>
      </c>
      <c r="B56" s="95">
        <v>54800</v>
      </c>
      <c r="C56" s="85">
        <v>101042</v>
      </c>
      <c r="D56" s="85">
        <v>74442</v>
      </c>
      <c r="E56" s="85">
        <v>154520</v>
      </c>
      <c r="F56" s="85">
        <v>201607</v>
      </c>
      <c r="G56" s="85">
        <v>177845</v>
      </c>
      <c r="H56" s="111">
        <v>109840</v>
      </c>
      <c r="I56" s="85">
        <v>210702</v>
      </c>
      <c r="J56" s="85">
        <v>200285</v>
      </c>
      <c r="K56" s="111">
        <v>233377</v>
      </c>
      <c r="L56" s="111">
        <v>269331</v>
      </c>
      <c r="M56" s="111">
        <v>384562</v>
      </c>
      <c r="N56" s="111">
        <v>340952</v>
      </c>
      <c r="O56" s="111">
        <v>549000</v>
      </c>
      <c r="P56" s="111">
        <v>553000</v>
      </c>
      <c r="Q56" s="111">
        <v>591000</v>
      </c>
      <c r="R56" s="111">
        <v>188000</v>
      </c>
      <c r="S56" s="111">
        <v>173000</v>
      </c>
      <c r="T56" s="81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</row>
    <row r="57" spans="1:50" x14ac:dyDescent="0.2">
      <c r="A57" s="94" t="s">
        <v>204</v>
      </c>
      <c r="B57" s="95">
        <v>113624</v>
      </c>
      <c r="C57" s="85">
        <v>125760</v>
      </c>
      <c r="D57" s="85">
        <v>206887</v>
      </c>
      <c r="E57" s="85">
        <v>217420</v>
      </c>
      <c r="F57" s="85">
        <v>156190</v>
      </c>
      <c r="G57" s="85">
        <v>257827</v>
      </c>
      <c r="H57" s="80">
        <v>125061</v>
      </c>
      <c r="I57" s="85">
        <v>258380</v>
      </c>
      <c r="J57" s="85">
        <v>332226</v>
      </c>
      <c r="K57" s="80">
        <v>409818</v>
      </c>
      <c r="L57" s="111">
        <v>271787</v>
      </c>
      <c r="M57" s="111">
        <v>175872</v>
      </c>
      <c r="N57" s="111">
        <v>194499</v>
      </c>
      <c r="O57" s="111">
        <v>329000</v>
      </c>
      <c r="P57" s="111">
        <v>315000</v>
      </c>
      <c r="Q57" s="111">
        <v>294000</v>
      </c>
      <c r="R57" s="111">
        <v>307000</v>
      </c>
      <c r="S57" s="111">
        <v>269000</v>
      </c>
      <c r="T57" s="81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50" x14ac:dyDescent="0.2">
      <c r="A58" s="94" t="s">
        <v>205</v>
      </c>
      <c r="B58" s="95">
        <v>85270</v>
      </c>
      <c r="C58" s="85">
        <v>88546</v>
      </c>
      <c r="D58" s="85">
        <v>96999</v>
      </c>
      <c r="E58" s="85">
        <v>111214</v>
      </c>
      <c r="F58" s="85">
        <v>106375</v>
      </c>
      <c r="G58" s="85">
        <v>106613</v>
      </c>
      <c r="H58" s="80">
        <v>54168</v>
      </c>
      <c r="I58" s="85">
        <v>109275</v>
      </c>
      <c r="J58" s="85">
        <v>110772</v>
      </c>
      <c r="K58" s="80">
        <v>135829</v>
      </c>
      <c r="L58" s="111">
        <v>142372</v>
      </c>
      <c r="M58" s="111">
        <v>147661</v>
      </c>
      <c r="N58" s="111">
        <v>148452</v>
      </c>
      <c r="O58" s="111"/>
      <c r="P58" s="111"/>
      <c r="Q58" s="111"/>
      <c r="R58" s="111"/>
      <c r="S58" s="111"/>
      <c r="T58" s="81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</row>
    <row r="59" spans="1:50" x14ac:dyDescent="0.2">
      <c r="A59" s="94" t="s">
        <v>206</v>
      </c>
      <c r="B59" s="95">
        <v>62680</v>
      </c>
      <c r="C59" s="85">
        <v>22955</v>
      </c>
      <c r="D59" s="85">
        <v>17399</v>
      </c>
      <c r="E59" s="85">
        <v>43459</v>
      </c>
      <c r="F59" s="85">
        <v>75278</v>
      </c>
      <c r="G59" s="85">
        <v>81745</v>
      </c>
      <c r="H59" s="80">
        <v>44218</v>
      </c>
      <c r="I59" s="85">
        <v>153606</v>
      </c>
      <c r="J59" s="85">
        <v>347633</v>
      </c>
      <c r="K59" s="80">
        <v>789307</v>
      </c>
      <c r="L59" s="118">
        <v>615429</v>
      </c>
      <c r="M59" s="118">
        <v>339167</v>
      </c>
      <c r="N59" s="118">
        <v>661608</v>
      </c>
      <c r="O59" s="118"/>
      <c r="P59" s="118"/>
      <c r="Q59" s="118"/>
      <c r="R59" s="118"/>
      <c r="S59" s="118"/>
      <c r="T59" s="81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</row>
    <row r="60" spans="1:50" x14ac:dyDescent="0.2">
      <c r="A60" s="94" t="s">
        <v>207</v>
      </c>
      <c r="B60" s="95">
        <v>8000</v>
      </c>
      <c r="C60" s="85">
        <v>13000</v>
      </c>
      <c r="D60" s="85">
        <v>18000</v>
      </c>
      <c r="E60" s="85">
        <v>21500</v>
      </c>
      <c r="F60" s="85">
        <v>16500</v>
      </c>
      <c r="G60" s="85">
        <v>18500</v>
      </c>
      <c r="H60" s="77">
        <v>80047</v>
      </c>
      <c r="I60" s="85">
        <v>281219</v>
      </c>
      <c r="J60" s="85">
        <v>275297</v>
      </c>
      <c r="K60" s="77">
        <v>254299</v>
      </c>
      <c r="L60" s="77">
        <v>225000</v>
      </c>
      <c r="M60" s="77">
        <v>225000</v>
      </c>
      <c r="N60" s="77">
        <v>156583</v>
      </c>
      <c r="O60" s="77"/>
      <c r="P60" s="77"/>
      <c r="Q60" s="77"/>
      <c r="R60" s="77"/>
      <c r="S60" s="77"/>
      <c r="T60" s="81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</row>
    <row r="61" spans="1:50" x14ac:dyDescent="0.2">
      <c r="A61" s="94" t="s">
        <v>208</v>
      </c>
      <c r="B61" s="95">
        <v>30339</v>
      </c>
      <c r="C61" s="85">
        <v>19398</v>
      </c>
      <c r="D61" s="85">
        <v>7195</v>
      </c>
      <c r="E61" s="77"/>
      <c r="F61" s="77"/>
      <c r="G61" s="77"/>
      <c r="H61" s="111"/>
      <c r="I61" s="77"/>
      <c r="J61" s="77"/>
      <c r="K61" s="111"/>
      <c r="L61" s="111"/>
      <c r="M61" s="111"/>
      <c r="N61" s="111"/>
      <c r="O61" s="111"/>
      <c r="P61" s="111"/>
      <c r="Q61" s="111"/>
      <c r="R61" s="111"/>
      <c r="S61" s="111"/>
      <c r="T61" s="81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</row>
    <row r="62" spans="1:50" x14ac:dyDescent="0.2">
      <c r="A62" s="94" t="s">
        <v>209</v>
      </c>
      <c r="B62" s="92">
        <v>478</v>
      </c>
      <c r="C62" s="85">
        <v>178</v>
      </c>
      <c r="D62" s="85">
        <v>752</v>
      </c>
      <c r="E62" s="85">
        <v>363</v>
      </c>
      <c r="F62" s="85">
        <v>245</v>
      </c>
      <c r="G62" s="85">
        <v>3793</v>
      </c>
      <c r="H62" s="80">
        <v>23784</v>
      </c>
      <c r="I62" s="77"/>
      <c r="J62" s="77"/>
      <c r="K62" s="80"/>
      <c r="L62" s="111"/>
      <c r="M62" s="111"/>
      <c r="N62" s="111"/>
      <c r="O62" s="111"/>
      <c r="P62" s="111"/>
      <c r="Q62" s="111"/>
      <c r="R62" s="111"/>
      <c r="S62" s="111"/>
      <c r="T62" s="81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</row>
    <row r="63" spans="1:50" x14ac:dyDescent="0.2">
      <c r="A63" s="94" t="s">
        <v>210</v>
      </c>
      <c r="B63" s="92"/>
      <c r="C63" s="85"/>
      <c r="D63" s="85"/>
      <c r="E63" s="85"/>
      <c r="F63" s="85"/>
      <c r="G63" s="85"/>
      <c r="H63" s="80">
        <v>312973</v>
      </c>
      <c r="I63" s="85">
        <v>816836</v>
      </c>
      <c r="J63" s="85">
        <v>512019</v>
      </c>
      <c r="K63" s="80">
        <v>339279</v>
      </c>
      <c r="L63" s="111">
        <v>375757</v>
      </c>
      <c r="M63" s="111">
        <v>303891</v>
      </c>
      <c r="N63" s="111">
        <v>108884</v>
      </c>
      <c r="O63" s="111"/>
      <c r="P63" s="111"/>
      <c r="Q63" s="111"/>
      <c r="R63" s="111"/>
      <c r="S63" s="111"/>
      <c r="T63" s="81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</row>
    <row r="64" spans="1:50" x14ac:dyDescent="0.2">
      <c r="A64" s="94" t="s">
        <v>211</v>
      </c>
      <c r="B64" s="92"/>
      <c r="C64" s="85"/>
      <c r="D64" s="85"/>
      <c r="E64" s="85"/>
      <c r="F64" s="85"/>
      <c r="G64" s="85"/>
      <c r="H64" s="80">
        <v>216945</v>
      </c>
      <c r="I64" s="85">
        <v>158306</v>
      </c>
      <c r="J64" s="85">
        <v>123643</v>
      </c>
      <c r="K64" s="80">
        <v>0</v>
      </c>
      <c r="L64" s="111"/>
      <c r="M64" s="111"/>
      <c r="N64" s="111"/>
      <c r="O64" s="111"/>
      <c r="P64" s="111"/>
      <c r="Q64" s="111"/>
      <c r="R64" s="111"/>
      <c r="S64" s="111"/>
      <c r="T64" s="81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</row>
    <row r="65" spans="1:50" x14ac:dyDescent="0.2">
      <c r="A65" s="94" t="s">
        <v>212</v>
      </c>
      <c r="B65" s="92"/>
      <c r="C65" s="85"/>
      <c r="D65" s="85"/>
      <c r="E65" s="85"/>
      <c r="F65" s="85"/>
      <c r="G65" s="85"/>
      <c r="H65" s="80"/>
      <c r="I65" s="85"/>
      <c r="J65" s="85"/>
      <c r="K65" s="80"/>
      <c r="L65" s="111">
        <v>244561</v>
      </c>
      <c r="M65" s="111">
        <v>254714</v>
      </c>
      <c r="N65" s="111">
        <v>183571</v>
      </c>
      <c r="O65" s="111"/>
      <c r="P65" s="111"/>
      <c r="Q65" s="111"/>
      <c r="R65" s="111"/>
      <c r="S65" s="111"/>
      <c r="T65" s="81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</row>
    <row r="66" spans="1:50" x14ac:dyDescent="0.2">
      <c r="A66" s="94" t="s">
        <v>213</v>
      </c>
      <c r="B66" s="92"/>
      <c r="C66" s="85"/>
      <c r="D66" s="85"/>
      <c r="E66" s="85"/>
      <c r="F66" s="85"/>
      <c r="G66" s="85"/>
      <c r="H66" s="80"/>
      <c r="I66" s="85"/>
      <c r="J66" s="85"/>
      <c r="K66" s="80"/>
      <c r="L66" s="111"/>
      <c r="M66" s="111"/>
      <c r="N66" s="111">
        <v>198989</v>
      </c>
      <c r="O66" s="111"/>
      <c r="P66" s="111"/>
      <c r="Q66" s="111">
        <v>190000</v>
      </c>
      <c r="R66" s="111">
        <v>301000</v>
      </c>
      <c r="S66" s="111">
        <v>0</v>
      </c>
      <c r="T66" s="81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</row>
    <row r="67" spans="1:50" x14ac:dyDescent="0.2">
      <c r="A67" s="94" t="s">
        <v>225</v>
      </c>
      <c r="B67" s="92"/>
      <c r="C67" s="85"/>
      <c r="D67" s="85"/>
      <c r="E67" s="85"/>
      <c r="F67" s="85"/>
      <c r="G67" s="85"/>
      <c r="H67" s="80"/>
      <c r="I67" s="85"/>
      <c r="J67" s="85"/>
      <c r="K67" s="80"/>
      <c r="L67" s="111"/>
      <c r="M67" s="111"/>
      <c r="N67" s="111"/>
      <c r="O67" s="111">
        <v>423000</v>
      </c>
      <c r="P67" s="111">
        <v>326000</v>
      </c>
      <c r="Q67" s="111">
        <v>307000</v>
      </c>
      <c r="R67" s="111">
        <v>354000</v>
      </c>
      <c r="S67" s="111">
        <v>257000</v>
      </c>
      <c r="T67" s="81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x14ac:dyDescent="0.2">
      <c r="A68" s="94" t="s">
        <v>226</v>
      </c>
      <c r="B68" s="92"/>
      <c r="C68" s="85"/>
      <c r="D68" s="85"/>
      <c r="E68" s="85"/>
      <c r="F68" s="85"/>
      <c r="G68" s="85"/>
      <c r="H68" s="80"/>
      <c r="I68" s="85"/>
      <c r="J68" s="85"/>
      <c r="K68" s="80"/>
      <c r="L68" s="111"/>
      <c r="M68" s="111"/>
      <c r="N68" s="111"/>
      <c r="O68" s="111">
        <v>438000</v>
      </c>
      <c r="P68" s="111">
        <v>457000</v>
      </c>
      <c r="Q68" s="111">
        <v>441000</v>
      </c>
      <c r="R68" s="111">
        <v>472000</v>
      </c>
      <c r="S68" s="111">
        <v>471000</v>
      </c>
      <c r="T68" s="81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</row>
    <row r="69" spans="1:50" x14ac:dyDescent="0.2">
      <c r="A69" s="94" t="s">
        <v>214</v>
      </c>
      <c r="B69" s="92"/>
      <c r="C69" s="85"/>
      <c r="D69" s="85"/>
      <c r="E69" s="85"/>
      <c r="F69" s="85"/>
      <c r="G69" s="85"/>
      <c r="H69" s="80"/>
      <c r="I69" s="85"/>
      <c r="J69" s="85"/>
      <c r="K69" s="80"/>
      <c r="L69" s="111"/>
      <c r="M69" s="111"/>
      <c r="N69" s="111">
        <v>2941</v>
      </c>
      <c r="O69" s="111"/>
      <c r="P69" s="111"/>
      <c r="Q69" s="111"/>
      <c r="R69" s="111"/>
      <c r="S69" s="111"/>
      <c r="T69" s="81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</row>
    <row r="70" spans="1:50" s="115" customFormat="1" x14ac:dyDescent="0.2">
      <c r="A70" s="94" t="s">
        <v>215</v>
      </c>
      <c r="B70" s="96">
        <v>3547512</v>
      </c>
      <c r="C70" s="96">
        <v>3488378</v>
      </c>
      <c r="D70" s="96">
        <v>3250240</v>
      </c>
      <c r="E70" s="96">
        <v>4607241</v>
      </c>
      <c r="F70" s="96">
        <v>3453536</v>
      </c>
      <c r="G70" s="96">
        <v>2138423</v>
      </c>
      <c r="H70" s="96">
        <v>1023735</v>
      </c>
      <c r="I70" s="96">
        <v>1925172</v>
      </c>
      <c r="J70" s="96">
        <v>2431702</v>
      </c>
      <c r="K70" s="96">
        <v>5805391</v>
      </c>
      <c r="L70" s="96">
        <v>5998676</v>
      </c>
      <c r="M70" s="96">
        <v>5589739</v>
      </c>
      <c r="N70" s="96">
        <v>309511</v>
      </c>
      <c r="O70" s="96">
        <v>189000</v>
      </c>
      <c r="P70" s="96">
        <v>814000</v>
      </c>
      <c r="Q70" s="96">
        <v>114000</v>
      </c>
      <c r="R70" s="96">
        <v>-158000</v>
      </c>
      <c r="S70" s="96">
        <v>1181000</v>
      </c>
      <c r="T70" s="81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</row>
    <row r="71" spans="1:50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1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x14ac:dyDescent="0.2">
      <c r="A72" s="116" t="s">
        <v>189</v>
      </c>
      <c r="B72" s="119">
        <f t="shared" ref="B72:R72" si="2">SUM(B41:B48)-SUM(B51:B70)</f>
        <v>0</v>
      </c>
      <c r="C72" s="119">
        <f t="shared" si="2"/>
        <v>0</v>
      </c>
      <c r="D72" s="119">
        <f t="shared" si="2"/>
        <v>0</v>
      </c>
      <c r="E72" s="119">
        <f t="shared" si="2"/>
        <v>0</v>
      </c>
      <c r="F72" s="119">
        <f t="shared" si="2"/>
        <v>0</v>
      </c>
      <c r="G72" s="119">
        <f t="shared" si="2"/>
        <v>0</v>
      </c>
      <c r="H72" s="119">
        <f t="shared" si="2"/>
        <v>0</v>
      </c>
      <c r="I72" s="119">
        <f t="shared" si="2"/>
        <v>0</v>
      </c>
      <c r="J72" s="119">
        <f t="shared" si="2"/>
        <v>0</v>
      </c>
      <c r="K72" s="119">
        <f t="shared" si="2"/>
        <v>0</v>
      </c>
      <c r="L72" s="119">
        <f t="shared" si="2"/>
        <v>0</v>
      </c>
      <c r="M72" s="119">
        <f t="shared" si="2"/>
        <v>0</v>
      </c>
      <c r="N72" s="119">
        <f t="shared" si="2"/>
        <v>0</v>
      </c>
      <c r="O72" s="119">
        <f t="shared" si="2"/>
        <v>0</v>
      </c>
      <c r="P72" s="119">
        <f t="shared" si="2"/>
        <v>0</v>
      </c>
      <c r="Q72" s="119">
        <f t="shared" si="2"/>
        <v>0</v>
      </c>
      <c r="R72" s="119">
        <f t="shared" si="2"/>
        <v>0</v>
      </c>
      <c r="S72" s="119">
        <f>SUM(S41:S48)-SUM(S51:S70)</f>
        <v>0</v>
      </c>
      <c r="T72" s="113">
        <f>SUM(B72:S72)</f>
        <v>0</v>
      </c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 x14ac:dyDescent="0.2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50" x14ac:dyDescent="0.2">
      <c r="A74" s="116" t="s">
        <v>111</v>
      </c>
      <c r="B74" s="111"/>
      <c r="C74" s="111"/>
      <c r="D74" s="111"/>
      <c r="E74" s="80"/>
      <c r="F74" s="111"/>
      <c r="G74" s="80"/>
      <c r="H74" s="80"/>
      <c r="I74" s="111"/>
      <c r="J74" s="80"/>
      <c r="K74" s="80"/>
      <c r="L74" s="111"/>
      <c r="M74" s="111"/>
      <c r="N74" s="111"/>
      <c r="O74" s="111"/>
      <c r="P74" s="111"/>
      <c r="Q74" s="111"/>
      <c r="R74" s="111"/>
      <c r="S74" s="111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1:50" x14ac:dyDescent="0.2">
      <c r="A75" s="80" t="s">
        <v>216</v>
      </c>
      <c r="B75" s="80">
        <v>36065017</v>
      </c>
      <c r="C75" s="111">
        <v>39918293</v>
      </c>
      <c r="D75" s="77">
        <v>50987055</v>
      </c>
      <c r="E75" s="111">
        <v>45560870</v>
      </c>
      <c r="F75" s="111">
        <v>45518002</v>
      </c>
      <c r="G75" s="111">
        <v>45573259</v>
      </c>
      <c r="H75" s="77">
        <v>43260710</v>
      </c>
      <c r="I75" s="111">
        <v>47943797</v>
      </c>
      <c r="J75" s="111">
        <v>65396325</v>
      </c>
      <c r="K75" s="111">
        <v>62721911</v>
      </c>
      <c r="L75" s="111">
        <v>67899365</v>
      </c>
      <c r="M75" s="111">
        <v>70197270</v>
      </c>
      <c r="N75" s="111">
        <v>74698380</v>
      </c>
      <c r="O75" s="111">
        <v>68897000</v>
      </c>
      <c r="P75" s="111">
        <v>75638000</v>
      </c>
      <c r="Q75" s="111">
        <v>79015000</v>
      </c>
      <c r="R75" s="111">
        <v>77250000</v>
      </c>
      <c r="S75" s="111">
        <v>81495000</v>
      </c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</row>
    <row r="76" spans="1:50" x14ac:dyDescent="0.2">
      <c r="A76" s="80" t="s">
        <v>217</v>
      </c>
      <c r="B76" s="80">
        <v>4423501</v>
      </c>
      <c r="C76" s="111">
        <v>4836228</v>
      </c>
      <c r="D76" s="80">
        <v>5269889</v>
      </c>
      <c r="E76" s="111">
        <v>5588984</v>
      </c>
      <c r="F76" s="111">
        <v>5836383</v>
      </c>
      <c r="G76" s="111">
        <v>6065627</v>
      </c>
      <c r="H76" s="77">
        <v>6291063</v>
      </c>
      <c r="I76" s="111">
        <v>6809919</v>
      </c>
      <c r="J76" s="111">
        <v>7426279</v>
      </c>
      <c r="K76" s="111">
        <v>7836493</v>
      </c>
      <c r="L76" s="111">
        <v>8305899</v>
      </c>
      <c r="M76" s="111">
        <v>8700238</v>
      </c>
      <c r="N76" s="111">
        <v>8942353</v>
      </c>
      <c r="O76" s="111">
        <v>9088000</v>
      </c>
      <c r="P76" s="111">
        <v>9283000</v>
      </c>
      <c r="Q76" s="111">
        <v>9681000</v>
      </c>
      <c r="R76" s="111">
        <v>9979000</v>
      </c>
      <c r="S76" s="111">
        <v>10225000</v>
      </c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</row>
    <row r="77" spans="1:50" x14ac:dyDescent="0.2">
      <c r="A77" s="80" t="s">
        <v>218</v>
      </c>
      <c r="B77" s="99">
        <v>7</v>
      </c>
      <c r="C77" s="120">
        <v>4.5999999999999996</v>
      </c>
      <c r="D77" s="100">
        <v>4.8</v>
      </c>
      <c r="E77" s="99">
        <v>6.1</v>
      </c>
      <c r="F77" s="99">
        <v>6.8</v>
      </c>
      <c r="G77" s="99">
        <v>7.8</v>
      </c>
      <c r="H77" s="99">
        <v>4.2</v>
      </c>
      <c r="I77" s="120">
        <v>4</v>
      </c>
      <c r="J77" s="99">
        <v>3.12</v>
      </c>
      <c r="K77" s="99">
        <v>3.39</v>
      </c>
      <c r="L77" s="120" t="s">
        <v>219</v>
      </c>
      <c r="M77" s="120">
        <v>4.67</v>
      </c>
      <c r="N77" s="120">
        <v>4.7300000000000004</v>
      </c>
      <c r="O77" s="120">
        <v>4.7</v>
      </c>
      <c r="P77" s="120">
        <v>4.76</v>
      </c>
      <c r="Q77" s="120">
        <v>4.7699999999999996</v>
      </c>
      <c r="R77" s="120">
        <v>5.0199999999999996</v>
      </c>
      <c r="S77" s="120">
        <v>4.4400000000000004</v>
      </c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</row>
    <row r="78" spans="1:50" x14ac:dyDescent="0.2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T78" s="114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 s="115" customFormat="1" x14ac:dyDescent="0.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T79" s="77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</row>
    <row r="80" spans="1:50" x14ac:dyDescent="0.2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</row>
    <row r="81" spans="1:50" x14ac:dyDescent="0.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</row>
    <row r="82" spans="1:50" x14ac:dyDescent="0.2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</row>
    <row r="83" spans="1:50" x14ac:dyDescent="0.2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</row>
    <row r="84" spans="1:50" x14ac:dyDescent="0.2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</row>
    <row r="85" spans="1:50" x14ac:dyDescent="0.2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</row>
    <row r="86" spans="1:50" x14ac:dyDescent="0.2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</row>
    <row r="87" spans="1:50" x14ac:dyDescent="0.2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</row>
    <row r="88" spans="1:50" x14ac:dyDescent="0.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</row>
    <row r="89" spans="1:50" x14ac:dyDescent="0.2">
      <c r="A89" s="111"/>
      <c r="B89" s="111"/>
      <c r="C89" s="12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T89" s="114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</row>
    <row r="90" spans="1:50" s="115" customFormat="1" x14ac:dyDescent="0.2">
      <c r="A90" s="101"/>
      <c r="B90" s="77"/>
      <c r="C90" s="77"/>
      <c r="D90" s="77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T90" s="77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</row>
    <row r="91" spans="1:50" x14ac:dyDescent="0.2">
      <c r="A91" s="111"/>
      <c r="B91" s="111"/>
      <c r="C91" s="111"/>
      <c r="D91" s="111"/>
      <c r="E91" s="111"/>
      <c r="F91" s="121"/>
      <c r="G91" s="111"/>
      <c r="H91" s="111"/>
      <c r="I91" s="121"/>
      <c r="J91" s="111"/>
      <c r="K91" s="111"/>
      <c r="L91" s="121"/>
      <c r="M91" s="121"/>
      <c r="N91" s="121"/>
      <c r="O91" s="121"/>
      <c r="P91" s="121"/>
      <c r="Q91" s="121"/>
      <c r="R91" s="121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</row>
    <row r="92" spans="1:50" x14ac:dyDescent="0.2">
      <c r="A92" s="80"/>
      <c r="B92" s="80"/>
      <c r="C92" s="111"/>
      <c r="D92" s="80"/>
      <c r="E92" s="77"/>
      <c r="F92" s="77"/>
      <c r="G92" s="77"/>
      <c r="H92" s="77"/>
      <c r="I92" s="77"/>
      <c r="J92" s="77"/>
      <c r="K92" s="77"/>
      <c r="L92" s="77"/>
      <c r="N92" s="77"/>
      <c r="O92" s="77"/>
      <c r="P92" s="77"/>
      <c r="Q92" s="77"/>
      <c r="R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</row>
    <row r="93" spans="1:50" x14ac:dyDescent="0.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</row>
    <row r="94" spans="1:50" x14ac:dyDescent="0.2">
      <c r="A94" s="80"/>
      <c r="B94" s="80"/>
      <c r="C94" s="111"/>
      <c r="D94" s="80"/>
      <c r="E94" s="80"/>
      <c r="F94" s="111"/>
      <c r="G94" s="80"/>
      <c r="H94" s="80"/>
      <c r="I94" s="111"/>
      <c r="J94" s="80"/>
      <c r="K94" s="80"/>
      <c r="L94" s="111"/>
      <c r="M94" s="111"/>
      <c r="N94" s="111"/>
      <c r="O94" s="111"/>
      <c r="P94" s="111"/>
      <c r="Q94" s="111"/>
      <c r="R94" s="111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</row>
    <row r="95" spans="1:50" x14ac:dyDescent="0.2">
      <c r="A95" s="80"/>
      <c r="B95" s="80"/>
      <c r="C95" s="122"/>
      <c r="D95" s="80"/>
      <c r="E95" s="111"/>
      <c r="F95" s="122"/>
      <c r="G95" s="111"/>
      <c r="H95" s="111"/>
      <c r="I95" s="122"/>
      <c r="J95" s="111"/>
      <c r="K95" s="111"/>
      <c r="L95" s="122"/>
      <c r="M95" s="111"/>
      <c r="N95" s="122"/>
      <c r="O95" s="122"/>
      <c r="P95" s="122"/>
      <c r="Q95" s="122"/>
      <c r="R95" s="122"/>
    </row>
    <row r="96" spans="1:50" x14ac:dyDescent="0.2">
      <c r="A96" s="80"/>
      <c r="B96" s="80"/>
      <c r="C96" s="122"/>
      <c r="D96" s="80"/>
      <c r="E96" s="80"/>
      <c r="F96" s="122"/>
      <c r="G96" s="80"/>
      <c r="H96" s="80"/>
      <c r="I96" s="122"/>
      <c r="J96" s="80"/>
      <c r="K96" s="80"/>
      <c r="L96" s="122"/>
      <c r="M96" s="111"/>
      <c r="N96" s="122"/>
      <c r="O96" s="122"/>
      <c r="P96" s="122"/>
      <c r="Q96" s="122"/>
      <c r="R96" s="122"/>
    </row>
    <row r="97" spans="1:18" x14ac:dyDescent="0.2">
      <c r="A97" s="111"/>
      <c r="B97" s="111"/>
      <c r="C97" s="122"/>
      <c r="D97" s="111"/>
      <c r="E97" s="80"/>
      <c r="F97" s="122"/>
      <c r="G97" s="80"/>
      <c r="H97" s="80"/>
      <c r="I97" s="122"/>
      <c r="J97" s="80"/>
      <c r="K97" s="80"/>
      <c r="L97" s="122"/>
      <c r="M97" s="111"/>
      <c r="N97" s="122"/>
      <c r="O97" s="122"/>
      <c r="P97" s="122"/>
      <c r="Q97" s="122"/>
      <c r="R97" s="122"/>
    </row>
    <row r="98" spans="1:18" x14ac:dyDescent="0.2">
      <c r="A98" s="111"/>
      <c r="B98" s="111"/>
      <c r="C98" s="122"/>
      <c r="D98" s="111"/>
      <c r="E98" s="80"/>
      <c r="F98" s="122"/>
      <c r="G98" s="80"/>
      <c r="H98" s="80"/>
      <c r="I98" s="122"/>
      <c r="J98" s="80"/>
      <c r="K98" s="80"/>
      <c r="L98" s="122"/>
      <c r="M98" s="111"/>
      <c r="N98" s="122"/>
      <c r="O98" s="122"/>
      <c r="P98" s="122"/>
      <c r="Q98" s="122"/>
      <c r="R98" s="122"/>
    </row>
    <row r="99" spans="1:18" x14ac:dyDescent="0.2">
      <c r="A99" s="111"/>
      <c r="B99" s="111"/>
      <c r="C99" s="122"/>
      <c r="D99" s="111"/>
      <c r="E99" s="111"/>
      <c r="F99" s="122"/>
      <c r="G99" s="111"/>
      <c r="H99" s="111"/>
      <c r="I99" s="122"/>
      <c r="J99" s="111"/>
      <c r="K99" s="111"/>
      <c r="L99" s="122"/>
      <c r="M99" s="111"/>
      <c r="N99" s="122"/>
      <c r="O99" s="122"/>
      <c r="P99" s="122"/>
      <c r="Q99" s="122"/>
      <c r="R99" s="122"/>
    </row>
    <row r="100" spans="1:18" x14ac:dyDescent="0.2">
      <c r="A100" s="111"/>
      <c r="B100" s="111"/>
      <c r="C100" s="123"/>
      <c r="D100" s="111"/>
      <c r="E100" s="111"/>
      <c r="F100" s="122"/>
      <c r="G100" s="111"/>
      <c r="H100" s="111"/>
      <c r="I100" s="122"/>
      <c r="J100" s="111"/>
      <c r="K100" s="111"/>
      <c r="L100" s="122"/>
      <c r="M100" s="111"/>
      <c r="N100" s="122"/>
      <c r="O100" s="122"/>
      <c r="P100" s="122"/>
      <c r="Q100" s="122"/>
      <c r="R100" s="122"/>
    </row>
    <row r="101" spans="1:18" x14ac:dyDescent="0.2">
      <c r="E101" s="111"/>
      <c r="F101" s="122"/>
      <c r="G101" s="111"/>
      <c r="H101" s="111"/>
      <c r="I101" s="122"/>
      <c r="J101" s="111"/>
      <c r="K101" s="111"/>
      <c r="L101" s="122"/>
      <c r="M101" s="111"/>
      <c r="N101" s="122"/>
      <c r="O101" s="122"/>
      <c r="P101" s="122"/>
      <c r="Q101" s="122"/>
      <c r="R101" s="122"/>
    </row>
    <row r="102" spans="1:18" x14ac:dyDescent="0.2">
      <c r="E102" s="111"/>
      <c r="F102" s="123"/>
      <c r="G102" s="111"/>
      <c r="H102" s="111"/>
      <c r="I102" s="123"/>
      <c r="J102" s="111"/>
      <c r="K102" s="111"/>
      <c r="L102" s="123"/>
      <c r="M102" s="121"/>
      <c r="N102" s="123"/>
      <c r="O102" s="123"/>
      <c r="P102" s="123"/>
      <c r="Q102" s="123"/>
      <c r="R102" s="123"/>
    </row>
  </sheetData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zoomScaleNormal="100" workbookViewId="0">
      <pane xSplit="1" ySplit="4" topLeftCell="AJ76" activePane="bottomRight" state="frozenSplit"/>
      <selection pane="topRight" activeCell="C1" sqref="C1"/>
      <selection pane="bottomLeft" activeCell="A4" sqref="A4"/>
      <selection pane="bottomRight" activeCell="AQ92" sqref="AQ92"/>
    </sheetView>
  </sheetViews>
  <sheetFormatPr defaultColWidth="12.7109375" defaultRowHeight="12.75" x14ac:dyDescent="0.2"/>
  <cols>
    <col min="1" max="1" width="60.7109375" style="2" customWidth="1"/>
    <col min="2" max="43" width="15.7109375" style="2" customWidth="1"/>
    <col min="44" max="44" width="13.85546875" bestFit="1" customWidth="1"/>
    <col min="45" max="45" width="15.7109375" style="2" customWidth="1"/>
    <col min="46" max="16384" width="12.7109375" style="2"/>
  </cols>
  <sheetData>
    <row r="1" spans="1:45" x14ac:dyDescent="0.2">
      <c r="A1" s="1" t="s">
        <v>248</v>
      </c>
      <c r="AR1" s="2"/>
      <c r="AS1" s="6" t="s">
        <v>76</v>
      </c>
    </row>
    <row r="2" spans="1:45" x14ac:dyDescent="0.2">
      <c r="A2" s="10" t="s">
        <v>0</v>
      </c>
      <c r="B2" s="52">
        <v>1972</v>
      </c>
      <c r="C2" s="52">
        <v>1973</v>
      </c>
      <c r="D2" s="52">
        <v>1974</v>
      </c>
      <c r="E2" s="52">
        <v>1975</v>
      </c>
      <c r="F2" s="52">
        <v>1976</v>
      </c>
      <c r="G2" s="52">
        <v>1977</v>
      </c>
      <c r="H2" s="52">
        <v>1978</v>
      </c>
      <c r="I2" s="52">
        <v>1979</v>
      </c>
      <c r="J2" s="52">
        <v>1980</v>
      </c>
      <c r="K2" s="52">
        <v>1981</v>
      </c>
      <c r="L2" s="52">
        <v>1982</v>
      </c>
      <c r="M2" s="52">
        <v>1983</v>
      </c>
      <c r="N2" s="52">
        <v>1984</v>
      </c>
      <c r="O2" s="52">
        <v>1985</v>
      </c>
      <c r="P2" s="52">
        <v>1986</v>
      </c>
      <c r="Q2" s="52">
        <v>1987</v>
      </c>
      <c r="R2" s="52">
        <v>1988</v>
      </c>
      <c r="S2" s="52">
        <v>1989</v>
      </c>
      <c r="T2" s="52">
        <v>1990</v>
      </c>
      <c r="U2" s="52">
        <v>1991</v>
      </c>
      <c r="V2" s="52">
        <v>1992</v>
      </c>
      <c r="W2" s="52">
        <v>1993</v>
      </c>
      <c r="X2" s="52">
        <v>1994</v>
      </c>
      <c r="Y2" s="52">
        <v>1995</v>
      </c>
      <c r="Z2" s="52">
        <v>1996</v>
      </c>
      <c r="AA2" s="104">
        <v>1997</v>
      </c>
      <c r="AB2" s="104">
        <v>1998</v>
      </c>
      <c r="AC2" s="104">
        <v>1999</v>
      </c>
      <c r="AD2" s="104">
        <v>2000</v>
      </c>
      <c r="AE2" s="104">
        <v>2001</v>
      </c>
      <c r="AF2" s="104">
        <v>2002</v>
      </c>
      <c r="AG2" s="105">
        <v>2003</v>
      </c>
      <c r="AH2" s="104">
        <v>2004</v>
      </c>
      <c r="AI2" s="104">
        <v>2005</v>
      </c>
      <c r="AJ2" s="104">
        <v>2006</v>
      </c>
      <c r="AK2" s="104">
        <v>2007</v>
      </c>
      <c r="AL2" s="104">
        <v>2008</v>
      </c>
      <c r="AM2" s="104">
        <v>2009</v>
      </c>
      <c r="AN2" s="104">
        <v>2010</v>
      </c>
      <c r="AO2" s="104">
        <v>2011</v>
      </c>
      <c r="AP2" s="104">
        <v>2012</v>
      </c>
      <c r="AQ2" s="104">
        <v>2013</v>
      </c>
      <c r="AR2" s="104">
        <v>2014</v>
      </c>
      <c r="AS2" s="7">
        <f>SUM(AS7:AS182)</f>
        <v>0</v>
      </c>
    </row>
    <row r="3" spans="1:45" x14ac:dyDescent="0.2">
      <c r="A3" s="66" t="s">
        <v>155</v>
      </c>
      <c r="B3" s="65" t="s">
        <v>154</v>
      </c>
      <c r="C3" s="65" t="s">
        <v>154</v>
      </c>
      <c r="D3" s="65" t="s">
        <v>154</v>
      </c>
      <c r="E3" s="65" t="s">
        <v>154</v>
      </c>
      <c r="F3" s="65" t="s">
        <v>154</v>
      </c>
      <c r="G3" s="65" t="s">
        <v>154</v>
      </c>
      <c r="H3" s="65" t="s">
        <v>154</v>
      </c>
      <c r="I3" s="65" t="s">
        <v>154</v>
      </c>
      <c r="J3" s="65" t="s">
        <v>154</v>
      </c>
      <c r="K3" s="65" t="s">
        <v>154</v>
      </c>
      <c r="L3" s="65" t="s">
        <v>154</v>
      </c>
      <c r="M3" s="65" t="s">
        <v>154</v>
      </c>
      <c r="N3" s="65" t="s">
        <v>154</v>
      </c>
      <c r="O3" s="65" t="s">
        <v>154</v>
      </c>
      <c r="P3" s="65" t="s">
        <v>154</v>
      </c>
      <c r="Q3" s="65" t="s">
        <v>154</v>
      </c>
      <c r="R3" s="65" t="s">
        <v>154</v>
      </c>
      <c r="S3" s="65" t="s">
        <v>154</v>
      </c>
      <c r="T3" s="65" t="s">
        <v>154</v>
      </c>
      <c r="U3" s="65" t="s">
        <v>154</v>
      </c>
      <c r="V3" s="65" t="s">
        <v>154</v>
      </c>
      <c r="W3" s="65" t="s">
        <v>154</v>
      </c>
      <c r="X3" s="65" t="s">
        <v>154</v>
      </c>
      <c r="Y3" s="65" t="s">
        <v>154</v>
      </c>
      <c r="Z3" s="65" t="s">
        <v>154</v>
      </c>
      <c r="AA3" s="76" t="s">
        <v>160</v>
      </c>
      <c r="AB3" s="76" t="s">
        <v>160</v>
      </c>
      <c r="AC3" s="76" t="s">
        <v>160</v>
      </c>
      <c r="AD3" s="76" t="s">
        <v>160</v>
      </c>
      <c r="AE3" s="76" t="s">
        <v>160</v>
      </c>
      <c r="AF3" s="76" t="s">
        <v>160</v>
      </c>
      <c r="AG3" s="108" t="s">
        <v>288</v>
      </c>
      <c r="AH3" s="76" t="s">
        <v>289</v>
      </c>
      <c r="AI3" s="76" t="s">
        <v>289</v>
      </c>
      <c r="AJ3" s="76" t="s">
        <v>289</v>
      </c>
      <c r="AK3" s="76" t="s">
        <v>289</v>
      </c>
      <c r="AL3" s="76" t="s">
        <v>289</v>
      </c>
      <c r="AM3" s="76" t="s">
        <v>289</v>
      </c>
      <c r="AN3" s="76" t="s">
        <v>289</v>
      </c>
      <c r="AO3" s="76" t="s">
        <v>289</v>
      </c>
      <c r="AP3" s="76" t="s">
        <v>289</v>
      </c>
      <c r="AQ3" s="76" t="s">
        <v>289</v>
      </c>
      <c r="AR3" s="76" t="s">
        <v>289</v>
      </c>
      <c r="AS3" s="8"/>
    </row>
    <row r="4" spans="1:45" x14ac:dyDescent="0.2">
      <c r="A4" s="110" t="s">
        <v>161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8"/>
    </row>
    <row r="5" spans="1:45" x14ac:dyDescent="0.2">
      <c r="A5" s="1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8"/>
    </row>
    <row r="6" spans="1:45" x14ac:dyDescent="0.2">
      <c r="A6" s="1" t="s">
        <v>233</v>
      </c>
      <c r="B6" s="102">
        <v>1192093.0899999999</v>
      </c>
      <c r="C6" s="102">
        <v>2217656.17</v>
      </c>
      <c r="D6" s="102">
        <v>3085796</v>
      </c>
      <c r="E6" s="102">
        <v>3864728</v>
      </c>
      <c r="F6" s="102">
        <v>4448234</v>
      </c>
      <c r="G6" s="102">
        <v>4993091</v>
      </c>
      <c r="H6" s="102">
        <v>5753397</v>
      </c>
      <c r="I6" s="102">
        <v>7146087</v>
      </c>
      <c r="J6" s="102">
        <v>9991272</v>
      </c>
      <c r="K6" s="102">
        <v>12629143</v>
      </c>
      <c r="L6" s="102">
        <v>13724877</v>
      </c>
      <c r="M6" s="102">
        <v>14003675</v>
      </c>
      <c r="N6" s="102">
        <v>16057579</v>
      </c>
      <c r="O6" s="102">
        <v>17851449</v>
      </c>
      <c r="P6" s="102">
        <v>20330378</v>
      </c>
      <c r="Q6" s="102">
        <v>22131908</v>
      </c>
      <c r="R6" s="102">
        <v>24965817</v>
      </c>
      <c r="S6" s="102">
        <v>29590735</v>
      </c>
      <c r="T6" s="102">
        <v>32773540</v>
      </c>
      <c r="U6" s="102">
        <v>33212189</v>
      </c>
      <c r="V6" s="102">
        <v>34351707</v>
      </c>
      <c r="W6" s="102">
        <v>38252399</v>
      </c>
      <c r="X6" s="102">
        <v>38388279</v>
      </c>
      <c r="Y6" s="102">
        <v>44760665</v>
      </c>
      <c r="Z6" s="102">
        <v>49313080</v>
      </c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68"/>
    </row>
    <row r="7" spans="1:45" x14ac:dyDescent="0.2">
      <c r="A7" s="3" t="s">
        <v>4</v>
      </c>
      <c r="B7" s="69">
        <v>1163647.68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8"/>
    </row>
    <row r="8" spans="1:45" x14ac:dyDescent="0.2">
      <c r="A8" s="3" t="s">
        <v>5</v>
      </c>
      <c r="B8" s="69">
        <v>2102.91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</row>
    <row r="9" spans="1:45" x14ac:dyDescent="0.2">
      <c r="A9" s="3" t="s">
        <v>87</v>
      </c>
      <c r="B9" s="69"/>
      <c r="C9" s="69">
        <v>582923.06000000006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</row>
    <row r="10" spans="1:45" x14ac:dyDescent="0.2">
      <c r="A10" s="3" t="s">
        <v>70</v>
      </c>
      <c r="B10" s="69"/>
      <c r="C10" s="69">
        <v>1184856.3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</row>
    <row r="11" spans="1:45" x14ac:dyDescent="0.2">
      <c r="A11" s="3" t="s">
        <v>220</v>
      </c>
      <c r="B11" s="69"/>
      <c r="C11" s="69"/>
      <c r="D11" s="69">
        <v>774092</v>
      </c>
      <c r="E11" s="69">
        <v>963464</v>
      </c>
      <c r="F11" s="69">
        <v>725500</v>
      </c>
      <c r="G11" s="69">
        <v>187500</v>
      </c>
      <c r="H11" s="69">
        <v>625000</v>
      </c>
      <c r="I11" s="69">
        <v>980000</v>
      </c>
      <c r="J11" s="69">
        <v>1431872</v>
      </c>
      <c r="K11" s="69">
        <v>4768044</v>
      </c>
      <c r="L11" s="69">
        <v>5197733</v>
      </c>
      <c r="M11" s="69">
        <v>4505434</v>
      </c>
      <c r="N11" s="69">
        <v>2200711</v>
      </c>
      <c r="O11" s="69">
        <v>1114455</v>
      </c>
      <c r="P11" s="69">
        <v>951677</v>
      </c>
      <c r="Q11" s="69">
        <v>1016473</v>
      </c>
      <c r="R11" s="69">
        <v>1094672</v>
      </c>
      <c r="S11" s="69">
        <v>2050447</v>
      </c>
      <c r="T11" s="69">
        <v>2603991</v>
      </c>
      <c r="U11" s="69">
        <v>3587617</v>
      </c>
      <c r="V11" s="69">
        <v>5924715</v>
      </c>
      <c r="W11" s="69">
        <v>8458546</v>
      </c>
      <c r="X11" s="69">
        <v>2718565</v>
      </c>
      <c r="Y11" s="69">
        <v>3584749</v>
      </c>
      <c r="Z11" s="69">
        <v>3800085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</row>
    <row r="12" spans="1:45" x14ac:dyDescent="0.2">
      <c r="A12" s="3" t="s">
        <v>221</v>
      </c>
      <c r="B12" s="69"/>
      <c r="C12" s="69"/>
      <c r="D12" s="69">
        <v>333333</v>
      </c>
      <c r="E12" s="69"/>
      <c r="F12" s="69">
        <v>166666</v>
      </c>
      <c r="G12" s="69">
        <v>166667</v>
      </c>
      <c r="H12" s="69">
        <v>2116667</v>
      </c>
      <c r="I12" s="69">
        <v>2291667</v>
      </c>
      <c r="J12" s="69">
        <v>3333333</v>
      </c>
      <c r="K12" s="69">
        <v>5750000</v>
      </c>
      <c r="L12" s="69">
        <v>916667</v>
      </c>
      <c r="M12" s="69"/>
      <c r="N12" s="69">
        <v>3448357</v>
      </c>
      <c r="O12" s="69">
        <v>833333</v>
      </c>
      <c r="P12" s="69">
        <v>833333</v>
      </c>
      <c r="Q12" s="69">
        <v>5000000</v>
      </c>
      <c r="R12" s="69">
        <v>5833333</v>
      </c>
      <c r="S12" s="69">
        <v>11250000</v>
      </c>
      <c r="T12" s="69">
        <v>10329167</v>
      </c>
      <c r="U12" s="69">
        <v>12095833</v>
      </c>
      <c r="V12" s="69">
        <v>8133333</v>
      </c>
      <c r="W12" s="69">
        <v>6395833</v>
      </c>
      <c r="X12" s="69">
        <v>1687500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</row>
    <row r="13" spans="1:45" x14ac:dyDescent="0.2">
      <c r="A13" s="3" t="s">
        <v>71</v>
      </c>
      <c r="B13" s="69"/>
      <c r="C13" s="69">
        <v>321576.81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8"/>
    </row>
    <row r="14" spans="1:45" x14ac:dyDescent="0.2">
      <c r="A14" s="3" t="s">
        <v>156</v>
      </c>
      <c r="B14" s="69"/>
      <c r="C14" s="69"/>
      <c r="D14" s="69">
        <v>5746</v>
      </c>
      <c r="E14" s="69">
        <v>102277</v>
      </c>
      <c r="F14" s="69">
        <v>675366</v>
      </c>
      <c r="G14" s="69">
        <v>862925</v>
      </c>
      <c r="H14" s="69">
        <v>903099</v>
      </c>
      <c r="I14" s="69">
        <v>1523379</v>
      </c>
      <c r="J14" s="69">
        <v>3416101</v>
      </c>
      <c r="K14" s="69">
        <v>1792483</v>
      </c>
      <c r="L14" s="69">
        <v>1064031</v>
      </c>
      <c r="M14" s="69">
        <v>1691154</v>
      </c>
      <c r="N14" s="69">
        <v>2993967</v>
      </c>
      <c r="O14" s="69">
        <v>1460866</v>
      </c>
      <c r="P14" s="69">
        <v>3880738</v>
      </c>
      <c r="Q14" s="69">
        <v>3254872</v>
      </c>
      <c r="R14" s="69">
        <v>3327394</v>
      </c>
      <c r="S14" s="69">
        <v>3120145</v>
      </c>
      <c r="T14" s="69">
        <v>3802310</v>
      </c>
      <c r="U14" s="69">
        <v>1460184</v>
      </c>
      <c r="V14" s="69">
        <v>141188</v>
      </c>
      <c r="W14" s="69">
        <v>846267</v>
      </c>
      <c r="X14" s="69">
        <v>51744</v>
      </c>
      <c r="Y14" s="69">
        <v>51779</v>
      </c>
      <c r="Z14" s="69">
        <v>181715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</row>
    <row r="15" spans="1:45" x14ac:dyDescent="0.2">
      <c r="A15" s="3" t="s">
        <v>157</v>
      </c>
      <c r="B15" s="69"/>
      <c r="C15" s="69"/>
      <c r="D15" s="69">
        <v>290811</v>
      </c>
      <c r="E15" s="69">
        <v>603756</v>
      </c>
      <c r="F15" s="69">
        <v>106931</v>
      </c>
      <c r="G15" s="69">
        <v>147756</v>
      </c>
      <c r="H15" s="69">
        <v>3306</v>
      </c>
      <c r="I15" s="69">
        <v>607117</v>
      </c>
      <c r="J15" s="69">
        <v>37706</v>
      </c>
      <c r="K15" s="69">
        <v>95051</v>
      </c>
      <c r="L15" s="69">
        <v>78570</v>
      </c>
      <c r="M15" s="69">
        <v>203336</v>
      </c>
      <c r="N15" s="69">
        <v>130164</v>
      </c>
      <c r="O15" s="69">
        <v>2551861</v>
      </c>
      <c r="P15" s="69">
        <v>368076</v>
      </c>
      <c r="Q15" s="69">
        <v>4560230</v>
      </c>
      <c r="R15" s="69">
        <v>931278</v>
      </c>
      <c r="S15" s="69">
        <v>1534963</v>
      </c>
      <c r="T15" s="69">
        <v>813604</v>
      </c>
      <c r="U15" s="69">
        <v>324768</v>
      </c>
      <c r="V15" s="69">
        <v>404406</v>
      </c>
      <c r="W15" s="69">
        <v>1158121</v>
      </c>
      <c r="X15" s="69">
        <v>4862586</v>
      </c>
      <c r="Y15" s="69">
        <v>6328085</v>
      </c>
      <c r="Z15" s="69">
        <v>417816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</row>
    <row r="16" spans="1:45" x14ac:dyDescent="0.2">
      <c r="A16" s="3" t="s">
        <v>6</v>
      </c>
      <c r="B16" s="69">
        <v>26340</v>
      </c>
      <c r="C16" s="69">
        <v>128300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8"/>
    </row>
    <row r="17" spans="1:45" x14ac:dyDescent="0.2">
      <c r="A17" s="3" t="s">
        <v>72</v>
      </c>
      <c r="B17" s="69"/>
      <c r="C17" s="69"/>
      <c r="D17" s="69">
        <v>137500</v>
      </c>
      <c r="E17" s="69">
        <v>1000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</row>
    <row r="18" spans="1:45" x14ac:dyDescent="0.2">
      <c r="A18" s="11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>
        <v>12916085</v>
      </c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/>
    </row>
    <row r="19" spans="1:45" x14ac:dyDescent="0.2">
      <c r="A19" s="11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>
        <v>10248103</v>
      </c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</row>
    <row r="20" spans="1:45" x14ac:dyDescent="0.2">
      <c r="A20" s="3" t="s">
        <v>73</v>
      </c>
      <c r="B20" s="69"/>
      <c r="C20" s="69"/>
      <c r="D20" s="69">
        <v>1544314</v>
      </c>
      <c r="E20" s="69">
        <v>2194231</v>
      </c>
      <c r="F20" s="69">
        <v>1366683</v>
      </c>
      <c r="G20" s="69">
        <v>2192716</v>
      </c>
      <c r="H20" s="69">
        <v>694750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>
        <v>20607807</v>
      </c>
      <c r="Y20" s="69">
        <v>24096495</v>
      </c>
      <c r="Z20" s="69">
        <v>8307292</v>
      </c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</row>
    <row r="21" spans="1:45" x14ac:dyDescent="0.2">
      <c r="A21" s="3" t="s">
        <v>43</v>
      </c>
      <c r="B21" s="69"/>
      <c r="C21" s="69"/>
      <c r="D21" s="69"/>
      <c r="E21" s="69"/>
      <c r="F21" s="69">
        <v>1400105</v>
      </c>
      <c r="G21" s="69">
        <v>1396563</v>
      </c>
      <c r="H21" s="69">
        <v>1371875</v>
      </c>
      <c r="I21" s="69">
        <v>1655781</v>
      </c>
      <c r="J21" s="69">
        <v>1692448</v>
      </c>
      <c r="K21" s="69">
        <v>144167</v>
      </c>
      <c r="L21" s="69">
        <v>6169459</v>
      </c>
      <c r="M21" s="69">
        <v>7509491</v>
      </c>
      <c r="N21" s="69">
        <v>7284380</v>
      </c>
      <c r="O21" s="69">
        <v>11890601</v>
      </c>
      <c r="P21" s="69">
        <v>14296302</v>
      </c>
      <c r="Q21" s="69">
        <v>8300052</v>
      </c>
      <c r="R21" s="69">
        <v>13248039</v>
      </c>
      <c r="S21" s="69">
        <v>11634922</v>
      </c>
      <c r="T21" s="69">
        <v>15219792</v>
      </c>
      <c r="U21" s="69">
        <v>15743485</v>
      </c>
      <c r="V21" s="69">
        <v>19393887</v>
      </c>
      <c r="W21" s="69">
        <v>20928641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/>
    </row>
    <row r="22" spans="1:45" x14ac:dyDescent="0.2">
      <c r="A22" s="11" t="s">
        <v>27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>
        <v>7833333</v>
      </c>
      <c r="Y22" s="69">
        <v>9916667</v>
      </c>
      <c r="Z22" s="69">
        <v>12333333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/>
    </row>
    <row r="23" spans="1:45" x14ac:dyDescent="0.2">
      <c r="A23" s="3" t="s">
        <v>82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>
        <v>326412</v>
      </c>
      <c r="W23" s="69">
        <v>343795</v>
      </c>
      <c r="X23" s="69">
        <v>360943</v>
      </c>
      <c r="Y23" s="69">
        <v>335310</v>
      </c>
      <c r="Z23" s="69">
        <v>208055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8"/>
    </row>
    <row r="24" spans="1:45" x14ac:dyDescent="0.2">
      <c r="A24" s="3" t="s">
        <v>26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>
        <v>151301</v>
      </c>
      <c r="Y24" s="69">
        <v>184686</v>
      </c>
      <c r="Z24" s="69">
        <v>186136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8"/>
    </row>
    <row r="25" spans="1:45" x14ac:dyDescent="0.2">
      <c r="A25" s="3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>
        <v>19313</v>
      </c>
      <c r="X25" s="69">
        <v>21554</v>
      </c>
      <c r="Y25" s="69">
        <v>42030</v>
      </c>
      <c r="Z25" s="69">
        <v>48348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8"/>
    </row>
    <row r="26" spans="1:45" x14ac:dyDescent="0.2">
      <c r="A26" s="3" t="s">
        <v>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>
        <v>119271</v>
      </c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8"/>
    </row>
    <row r="27" spans="1:45" x14ac:dyDescent="0.2">
      <c r="A27" s="3" t="s">
        <v>10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>
        <v>27466</v>
      </c>
      <c r="W27" s="69">
        <v>10027</v>
      </c>
      <c r="X27" s="69">
        <v>10026</v>
      </c>
      <c r="Y27" s="69">
        <v>11869</v>
      </c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8"/>
    </row>
    <row r="28" spans="1:45" x14ac:dyDescent="0.2">
      <c r="A28" s="3" t="s">
        <v>15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>
        <v>79909</v>
      </c>
      <c r="X28" s="69">
        <v>66218</v>
      </c>
      <c r="Y28" s="69">
        <v>52527</v>
      </c>
      <c r="Z28" s="69">
        <v>64639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8"/>
    </row>
    <row r="29" spans="1:45" x14ac:dyDescent="0.2">
      <c r="A29" s="3" t="s">
        <v>7</v>
      </c>
      <c r="B29" s="69">
        <v>2.5</v>
      </c>
      <c r="C29" s="69"/>
      <c r="D29" s="69"/>
      <c r="E29" s="69"/>
      <c r="F29" s="69">
        <v>6983</v>
      </c>
      <c r="G29" s="69">
        <v>38964</v>
      </c>
      <c r="H29" s="69">
        <v>38700</v>
      </c>
      <c r="I29" s="69">
        <v>88143</v>
      </c>
      <c r="J29" s="69">
        <v>79812</v>
      </c>
      <c r="K29" s="69">
        <v>79398</v>
      </c>
      <c r="L29" s="69">
        <v>298417</v>
      </c>
      <c r="M29" s="69">
        <v>94260</v>
      </c>
      <c r="N29" s="69"/>
      <c r="O29" s="69">
        <v>333</v>
      </c>
      <c r="P29" s="69">
        <v>252</v>
      </c>
      <c r="Q29" s="69">
        <v>281</v>
      </c>
      <c r="R29" s="69">
        <v>531101</v>
      </c>
      <c r="S29" s="69">
        <v>258</v>
      </c>
      <c r="T29" s="69">
        <v>4676</v>
      </c>
      <c r="U29" s="69">
        <v>302</v>
      </c>
      <c r="V29" s="69">
        <v>300</v>
      </c>
      <c r="W29" s="69">
        <v>11947</v>
      </c>
      <c r="X29" s="69">
        <v>16702</v>
      </c>
      <c r="Y29" s="69">
        <v>37197</v>
      </c>
      <c r="Z29" s="69">
        <v>601473</v>
      </c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8"/>
    </row>
    <row r="30" spans="1:45" x14ac:dyDescent="0.2">
      <c r="A30" s="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8"/>
    </row>
    <row r="31" spans="1:45" x14ac:dyDescent="0.2">
      <c r="A31" s="1" t="s">
        <v>234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150">
        <v>54864408</v>
      </c>
      <c r="AB31" s="150">
        <v>60292496</v>
      </c>
      <c r="AC31" s="150">
        <v>71520013</v>
      </c>
      <c r="AD31" s="150">
        <v>69767605</v>
      </c>
      <c r="AE31" s="150">
        <v>68537121</v>
      </c>
      <c r="AF31" s="150">
        <v>68302054</v>
      </c>
      <c r="AG31" s="150">
        <v>66397957</v>
      </c>
      <c r="AH31" s="150">
        <v>72740899</v>
      </c>
      <c r="AI31" s="150">
        <v>92980090</v>
      </c>
      <c r="AJ31" s="150">
        <v>98816586</v>
      </c>
      <c r="AK31" s="150">
        <v>109934690</v>
      </c>
      <c r="AL31" s="150">
        <v>111366292</v>
      </c>
      <c r="AM31" s="150">
        <v>115063172</v>
      </c>
      <c r="AN31" s="150">
        <v>101035000</v>
      </c>
      <c r="AO31" s="150">
        <v>108725000</v>
      </c>
      <c r="AP31" s="150">
        <v>112585000</v>
      </c>
      <c r="AQ31" s="150">
        <v>111604000</v>
      </c>
      <c r="AR31" s="150">
        <v>118228000</v>
      </c>
      <c r="AS31" s="68"/>
    </row>
    <row r="32" spans="1:45" x14ac:dyDescent="0.2">
      <c r="A32" s="83" t="s">
        <v>163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99"/>
      <c r="AB32" s="99"/>
      <c r="AC32" s="99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68"/>
    </row>
    <row r="33" spans="1:45" x14ac:dyDescent="0.2">
      <c r="A33" s="79" t="s">
        <v>164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99"/>
      <c r="AB33" s="99"/>
      <c r="AC33" s="99"/>
      <c r="AD33" s="120"/>
      <c r="AE33" s="120"/>
      <c r="AF33" s="120"/>
      <c r="AG33" s="120">
        <v>953536</v>
      </c>
      <c r="AH33" s="120">
        <v>990626</v>
      </c>
      <c r="AI33" s="120">
        <v>13707406</v>
      </c>
      <c r="AJ33" s="120">
        <v>2252660</v>
      </c>
      <c r="AK33" s="151">
        <v>2262278</v>
      </c>
      <c r="AL33" s="120">
        <v>3086014</v>
      </c>
      <c r="AM33" s="120">
        <v>4510998</v>
      </c>
      <c r="AN33" s="120">
        <v>2555000</v>
      </c>
      <c r="AO33" s="120">
        <v>2858000</v>
      </c>
      <c r="AP33" s="120">
        <v>3738000</v>
      </c>
      <c r="AQ33" s="120">
        <v>4618000</v>
      </c>
      <c r="AR33" s="120">
        <v>5045000</v>
      </c>
      <c r="AS33" s="68"/>
    </row>
    <row r="34" spans="1:45" x14ac:dyDescent="0.2">
      <c r="A34" s="79" t="s">
        <v>165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99">
        <v>2017333</v>
      </c>
      <c r="AB34" s="99">
        <v>1090911</v>
      </c>
      <c r="AC34" s="99">
        <v>1145296</v>
      </c>
      <c r="AD34" s="120">
        <v>1215773</v>
      </c>
      <c r="AE34" s="120">
        <v>1268760</v>
      </c>
      <c r="AF34" s="120">
        <v>1287501</v>
      </c>
      <c r="AG34" s="120">
        <v>1293116</v>
      </c>
      <c r="AH34" s="120">
        <v>1301897</v>
      </c>
      <c r="AI34" s="120">
        <v>1323494</v>
      </c>
      <c r="AJ34" s="120">
        <v>1374107</v>
      </c>
      <c r="AK34" s="151">
        <v>1444095</v>
      </c>
      <c r="AL34" s="120">
        <v>1495132</v>
      </c>
      <c r="AM34" s="120">
        <v>1527664</v>
      </c>
      <c r="AN34" s="120">
        <v>1531000</v>
      </c>
      <c r="AO34" s="120">
        <v>1533000</v>
      </c>
      <c r="AP34" s="120">
        <v>1535000</v>
      </c>
      <c r="AQ34" s="120">
        <v>1541000</v>
      </c>
      <c r="AR34" s="120">
        <v>1545000</v>
      </c>
      <c r="AS34" s="68"/>
    </row>
    <row r="35" spans="1:45" x14ac:dyDescent="0.2">
      <c r="A35" s="79" t="s">
        <v>166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99"/>
      <c r="AB35" s="99"/>
      <c r="AC35" s="99"/>
      <c r="AD35" s="120"/>
      <c r="AE35" s="120"/>
      <c r="AF35" s="120"/>
      <c r="AG35" s="120">
        <v>169810</v>
      </c>
      <c r="AH35" s="120">
        <v>134397</v>
      </c>
      <c r="AI35" s="120">
        <v>93649</v>
      </c>
      <c r="AJ35" s="120">
        <v>264197</v>
      </c>
      <c r="AK35" s="151">
        <v>289146</v>
      </c>
      <c r="AL35" s="120">
        <v>104257</v>
      </c>
      <c r="AM35" s="120">
        <v>4910</v>
      </c>
      <c r="AN35" s="120">
        <v>92000</v>
      </c>
      <c r="AO35" s="120">
        <v>30000</v>
      </c>
      <c r="AP35" s="120">
        <v>56000</v>
      </c>
      <c r="AQ35" s="120">
        <v>87000</v>
      </c>
      <c r="AR35" s="120">
        <v>129000</v>
      </c>
      <c r="AS35" s="68"/>
    </row>
    <row r="36" spans="1:45" x14ac:dyDescent="0.2">
      <c r="A36" s="79" t="s">
        <v>167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99">
        <v>46948772</v>
      </c>
      <c r="AB36" s="99">
        <v>44141628</v>
      </c>
      <c r="AC36" s="99">
        <v>45511332</v>
      </c>
      <c r="AD36" s="120">
        <v>41562412</v>
      </c>
      <c r="AE36" s="120">
        <v>54484862</v>
      </c>
      <c r="AF36" s="120">
        <v>34932932</v>
      </c>
      <c r="AG36" s="120">
        <v>23081236</v>
      </c>
      <c r="AH36" s="120">
        <v>37908462</v>
      </c>
      <c r="AI36" s="120">
        <v>52233439</v>
      </c>
      <c r="AJ36" s="120">
        <v>44932936</v>
      </c>
      <c r="AK36" s="151">
        <v>54863072</v>
      </c>
      <c r="AL36" s="120">
        <v>82417627</v>
      </c>
      <c r="AM36" s="120">
        <v>90610234</v>
      </c>
      <c r="AN36" s="120">
        <v>79310000</v>
      </c>
      <c r="AO36" s="120">
        <v>77484000</v>
      </c>
      <c r="AP36" s="120">
        <v>70420000</v>
      </c>
      <c r="AQ36" s="120">
        <v>51252000</v>
      </c>
      <c r="AR36" s="120">
        <v>75004000</v>
      </c>
      <c r="AS36" s="68"/>
    </row>
    <row r="37" spans="1:45" x14ac:dyDescent="0.2">
      <c r="A37" s="79" t="s">
        <v>168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99"/>
      <c r="AB37" s="99">
        <v>11929002</v>
      </c>
      <c r="AC37" s="99">
        <v>21116509</v>
      </c>
      <c r="AD37" s="120">
        <v>23695311</v>
      </c>
      <c r="AE37" s="120">
        <v>9592698</v>
      </c>
      <c r="AF37" s="120">
        <v>28107149</v>
      </c>
      <c r="AG37" s="120">
        <v>37090003</v>
      </c>
      <c r="AH37" s="120">
        <v>28758120</v>
      </c>
      <c r="AI37" s="120">
        <v>21990409</v>
      </c>
      <c r="AJ37" s="120">
        <v>41607278</v>
      </c>
      <c r="AK37" s="151">
        <v>43089402</v>
      </c>
      <c r="AL37" s="120">
        <v>10692227</v>
      </c>
      <c r="AM37" s="120">
        <v>2080226</v>
      </c>
      <c r="AN37" s="120">
        <v>2122000</v>
      </c>
      <c r="AO37" s="120">
        <v>10417000</v>
      </c>
      <c r="AP37" s="120">
        <v>20779000</v>
      </c>
      <c r="AQ37" s="120">
        <v>38179000</v>
      </c>
      <c r="AR37" s="120">
        <v>18581000</v>
      </c>
      <c r="AS37" s="68"/>
    </row>
    <row r="38" spans="1:45" x14ac:dyDescent="0.2">
      <c r="A38" s="79" t="s">
        <v>169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99">
        <v>233341</v>
      </c>
      <c r="AB38" s="99">
        <v>210673</v>
      </c>
      <c r="AC38" s="99">
        <v>238726</v>
      </c>
      <c r="AD38" s="152">
        <v>227749</v>
      </c>
      <c r="AE38" s="152">
        <v>249070</v>
      </c>
      <c r="AF38" s="152">
        <v>286435</v>
      </c>
      <c r="AG38" s="120">
        <v>868332</v>
      </c>
      <c r="AH38" s="120">
        <v>828703</v>
      </c>
      <c r="AI38" s="120">
        <v>806734</v>
      </c>
      <c r="AJ38" s="120">
        <v>1782394</v>
      </c>
      <c r="AK38" s="120">
        <v>1763694</v>
      </c>
      <c r="AL38" s="120">
        <v>2021876</v>
      </c>
      <c r="AM38" s="120">
        <v>1711815</v>
      </c>
      <c r="AN38" s="120">
        <v>1592000</v>
      </c>
      <c r="AO38" s="120">
        <v>3286000</v>
      </c>
      <c r="AP38" s="120">
        <v>2889000</v>
      </c>
      <c r="AQ38" s="120">
        <v>2253000</v>
      </c>
      <c r="AR38" s="120">
        <v>2320000</v>
      </c>
      <c r="AS38" s="68"/>
    </row>
    <row r="39" spans="1:45" x14ac:dyDescent="0.2">
      <c r="A39" s="79" t="s">
        <v>170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150"/>
      <c r="AB39" s="99"/>
      <c r="AC39" s="99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68"/>
    </row>
    <row r="40" spans="1:45" x14ac:dyDescent="0.2">
      <c r="A40" s="79" t="s">
        <v>171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99">
        <v>4771174</v>
      </c>
      <c r="AB40" s="99">
        <v>2057001</v>
      </c>
      <c r="AC40" s="99">
        <v>2123991</v>
      </c>
      <c r="AD40" s="120">
        <v>2359206</v>
      </c>
      <c r="AE40" s="120">
        <v>2406217</v>
      </c>
      <c r="AF40" s="120">
        <v>2907834</v>
      </c>
      <c r="AG40" s="120">
        <v>2558693</v>
      </c>
      <c r="AH40" s="120">
        <v>2230444</v>
      </c>
      <c r="AI40" s="120">
        <v>2437297</v>
      </c>
      <c r="AJ40" s="120">
        <v>1500573</v>
      </c>
      <c r="AK40" s="120">
        <v>536932</v>
      </c>
      <c r="AL40" s="120">
        <v>9769830</v>
      </c>
      <c r="AM40" s="120">
        <v>10633777</v>
      </c>
      <c r="AN40" s="120">
        <v>7729000</v>
      </c>
      <c r="AO40" s="120">
        <v>10541000</v>
      </c>
      <c r="AP40" s="120">
        <v>8138000</v>
      </c>
      <c r="AQ40" s="120">
        <v>7914000</v>
      </c>
      <c r="AR40" s="120">
        <v>6819000</v>
      </c>
      <c r="AS40" s="68"/>
    </row>
    <row r="41" spans="1:45" x14ac:dyDescent="0.2">
      <c r="A41" s="79" t="s">
        <v>172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99">
        <v>9734</v>
      </c>
      <c r="AB41" s="99">
        <v>22545</v>
      </c>
      <c r="AC41" s="99">
        <v>715859</v>
      </c>
      <c r="AD41" s="152">
        <v>12617</v>
      </c>
      <c r="AE41" s="152">
        <v>12529</v>
      </c>
      <c r="AF41" s="152">
        <v>244215</v>
      </c>
      <c r="AG41" s="120">
        <v>25403</v>
      </c>
      <c r="AH41" s="120">
        <v>148736</v>
      </c>
      <c r="AI41" s="120">
        <v>29669</v>
      </c>
      <c r="AJ41" s="120">
        <v>3728419</v>
      </c>
      <c r="AK41" s="120">
        <v>3962132</v>
      </c>
      <c r="AL41" s="120">
        <v>263371</v>
      </c>
      <c r="AM41" s="120">
        <v>2148521</v>
      </c>
      <c r="AN41" s="120">
        <v>2926000</v>
      </c>
      <c r="AO41" s="120">
        <v>198000</v>
      </c>
      <c r="AP41" s="120">
        <v>2927000</v>
      </c>
      <c r="AQ41" s="120">
        <v>4116000</v>
      </c>
      <c r="AR41" s="120">
        <v>6002000</v>
      </c>
      <c r="AS41" s="68"/>
    </row>
    <row r="42" spans="1:45" x14ac:dyDescent="0.2">
      <c r="A42" s="79" t="s">
        <v>173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99">
        <v>73871</v>
      </c>
      <c r="AB42" s="99">
        <v>40116</v>
      </c>
      <c r="AC42" s="99">
        <v>24659</v>
      </c>
      <c r="AD42" s="152">
        <v>22812</v>
      </c>
      <c r="AE42" s="152">
        <v>34455</v>
      </c>
      <c r="AF42" s="152">
        <v>76991</v>
      </c>
      <c r="AG42" s="120">
        <v>48540</v>
      </c>
      <c r="AH42" s="120">
        <v>27779</v>
      </c>
      <c r="AI42" s="120">
        <v>57181</v>
      </c>
      <c r="AJ42" s="120">
        <v>90148</v>
      </c>
      <c r="AK42" s="120">
        <v>82021</v>
      </c>
      <c r="AL42" s="120">
        <v>148983</v>
      </c>
      <c r="AM42" s="120">
        <v>317663</v>
      </c>
      <c r="AN42" s="120">
        <v>734000</v>
      </c>
      <c r="AO42" s="120">
        <v>122000</v>
      </c>
      <c r="AP42" s="120">
        <v>143000</v>
      </c>
      <c r="AQ42" s="120">
        <v>142000</v>
      </c>
      <c r="AR42" s="120">
        <v>846000</v>
      </c>
      <c r="AS42" s="68"/>
    </row>
    <row r="43" spans="1:45" x14ac:dyDescent="0.2">
      <c r="A43" s="79" t="s">
        <v>174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99">
        <v>802807</v>
      </c>
      <c r="AB43" s="99">
        <v>637008</v>
      </c>
      <c r="AC43" s="99">
        <v>491078</v>
      </c>
      <c r="AD43" s="152">
        <v>435566</v>
      </c>
      <c r="AE43" s="152">
        <v>430396</v>
      </c>
      <c r="AF43" s="152">
        <v>342684</v>
      </c>
      <c r="AG43" s="100">
        <v>309288</v>
      </c>
      <c r="AH43" s="100">
        <v>411735</v>
      </c>
      <c r="AI43" s="120">
        <v>300812</v>
      </c>
      <c r="AJ43" s="120">
        <v>961874</v>
      </c>
      <c r="AK43" s="120">
        <v>1255918</v>
      </c>
      <c r="AL43" s="120">
        <v>941942</v>
      </c>
      <c r="AM43" s="120">
        <v>1032291</v>
      </c>
      <c r="AN43" s="120">
        <v>2138000</v>
      </c>
      <c r="AO43" s="120">
        <v>2208000</v>
      </c>
      <c r="AP43" s="120">
        <v>1960000</v>
      </c>
      <c r="AQ43" s="120">
        <v>1502000</v>
      </c>
      <c r="AR43" s="120">
        <v>1937000</v>
      </c>
      <c r="AS43" s="68"/>
    </row>
    <row r="44" spans="1:45" x14ac:dyDescent="0.2">
      <c r="A44" s="79" t="s">
        <v>175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99"/>
      <c r="AB44" s="99"/>
      <c r="AC44" s="99"/>
      <c r="AD44" s="152"/>
      <c r="AE44" s="152"/>
      <c r="AF44" s="152"/>
      <c r="AG44" s="100"/>
      <c r="AH44" s="100"/>
      <c r="AI44" s="120"/>
      <c r="AJ44" s="120">
        <v>322000</v>
      </c>
      <c r="AK44" s="120">
        <v>386000</v>
      </c>
      <c r="AL44" s="120">
        <v>422000</v>
      </c>
      <c r="AM44" s="120">
        <v>485000</v>
      </c>
      <c r="AN44" s="120">
        <v>306000</v>
      </c>
      <c r="AO44" s="120">
        <v>48000</v>
      </c>
      <c r="AP44" s="120">
        <v>0</v>
      </c>
      <c r="AQ44" s="120"/>
      <c r="AR44" s="120"/>
      <c r="AS44" s="68"/>
    </row>
    <row r="45" spans="1:45" x14ac:dyDescent="0.2">
      <c r="A45" s="79" t="s">
        <v>176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99"/>
      <c r="AB45" s="99"/>
      <c r="AC45" s="99"/>
      <c r="AD45" s="152"/>
      <c r="AE45" s="152"/>
      <c r="AF45" s="152"/>
      <c r="AG45" s="120"/>
      <c r="AH45" s="120"/>
      <c r="AI45" s="120"/>
      <c r="AJ45" s="120"/>
      <c r="AK45" s="120"/>
      <c r="AL45" s="120">
        <v>3033</v>
      </c>
      <c r="AM45" s="120">
        <v>73</v>
      </c>
      <c r="AN45" s="120"/>
      <c r="AO45" s="120"/>
      <c r="AP45" s="120"/>
      <c r="AQ45" s="120"/>
      <c r="AR45" s="120"/>
      <c r="AS45" s="68"/>
    </row>
    <row r="46" spans="1:45" x14ac:dyDescent="0.2">
      <c r="A46" s="79" t="s">
        <v>177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99"/>
      <c r="AB46" s="99">
        <v>159428</v>
      </c>
      <c r="AC46" s="99">
        <v>147987</v>
      </c>
      <c r="AD46" s="152">
        <v>231134</v>
      </c>
      <c r="AE46" s="152">
        <v>51763</v>
      </c>
      <c r="AF46" s="152">
        <v>114808</v>
      </c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68"/>
    </row>
    <row r="47" spans="1:45" x14ac:dyDescent="0.2">
      <c r="A47" s="79" t="s">
        <v>178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99">
        <v>7376</v>
      </c>
      <c r="AB47" s="99">
        <v>4184</v>
      </c>
      <c r="AC47" s="99">
        <v>4576</v>
      </c>
      <c r="AD47" s="152">
        <v>5025</v>
      </c>
      <c r="AE47" s="152">
        <v>6371</v>
      </c>
      <c r="AF47" s="152">
        <v>1505</v>
      </c>
      <c r="AG47" s="100"/>
      <c r="AH47" s="100"/>
      <c r="AI47" s="100"/>
      <c r="AJ47" s="100"/>
      <c r="AK47" s="100"/>
      <c r="AL47" s="120"/>
      <c r="AM47" s="120"/>
      <c r="AN47" s="120"/>
      <c r="AO47" s="120"/>
      <c r="AP47" s="120"/>
      <c r="AQ47" s="120"/>
      <c r="AR47" s="120"/>
      <c r="AS47" s="68"/>
    </row>
    <row r="48" spans="1:45" x14ac:dyDescent="0.2">
      <c r="A48" s="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/>
    </row>
    <row r="49" spans="1:45" x14ac:dyDescent="0.2">
      <c r="A49" s="1" t="s">
        <v>235</v>
      </c>
      <c r="B49" s="102">
        <v>1192093.0900000001</v>
      </c>
      <c r="C49" s="102">
        <v>2217656.17</v>
      </c>
      <c r="D49" s="102">
        <v>3085796</v>
      </c>
      <c r="E49" s="102">
        <v>3864728</v>
      </c>
      <c r="F49" s="102">
        <v>4448234</v>
      </c>
      <c r="G49" s="102">
        <v>4993091</v>
      </c>
      <c r="H49" s="102">
        <v>5753397</v>
      </c>
      <c r="I49" s="102">
        <v>7146087</v>
      </c>
      <c r="J49" s="102">
        <v>9991272</v>
      </c>
      <c r="K49" s="102">
        <v>12629143</v>
      </c>
      <c r="L49" s="102">
        <v>13724877</v>
      </c>
      <c r="M49" s="102">
        <v>14003675</v>
      </c>
      <c r="N49" s="102">
        <v>16057579</v>
      </c>
      <c r="O49" s="102">
        <v>17851449</v>
      </c>
      <c r="P49" s="102">
        <v>20330378</v>
      </c>
      <c r="Q49" s="102">
        <v>22131908</v>
      </c>
      <c r="R49" s="102">
        <v>24965817</v>
      </c>
      <c r="S49" s="102">
        <v>29590735</v>
      </c>
      <c r="T49" s="102">
        <v>32773540</v>
      </c>
      <c r="U49" s="102">
        <v>33212189</v>
      </c>
      <c r="V49" s="102">
        <v>34351707</v>
      </c>
      <c r="W49" s="102">
        <v>38252399</v>
      </c>
      <c r="X49" s="102">
        <v>38388279</v>
      </c>
      <c r="Y49" s="102">
        <v>44760665</v>
      </c>
      <c r="Z49" s="102">
        <v>49313080</v>
      </c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68"/>
    </row>
    <row r="50" spans="1:45" x14ac:dyDescent="0.2">
      <c r="A50" s="3" t="s">
        <v>2</v>
      </c>
      <c r="B50" s="69">
        <v>1091975</v>
      </c>
      <c r="C50" s="69">
        <v>1655598</v>
      </c>
      <c r="D50" s="69">
        <v>1861508</v>
      </c>
      <c r="E50" s="69">
        <v>1856836</v>
      </c>
      <c r="F50" s="69">
        <v>2077500</v>
      </c>
      <c r="G50" s="69">
        <v>2384471</v>
      </c>
      <c r="H50" s="69">
        <v>2709779</v>
      </c>
      <c r="I50" s="69">
        <v>3647089</v>
      </c>
      <c r="J50" s="69">
        <v>5971906</v>
      </c>
      <c r="K50" s="69">
        <v>7166163</v>
      </c>
      <c r="L50" s="69">
        <v>7368813</v>
      </c>
      <c r="M50" s="69">
        <v>8086666</v>
      </c>
      <c r="N50" s="69">
        <v>9421369</v>
      </c>
      <c r="O50" s="69">
        <v>10099990</v>
      </c>
      <c r="P50" s="69">
        <v>11714912</v>
      </c>
      <c r="Q50" s="69">
        <v>14277626</v>
      </c>
      <c r="R50" s="69">
        <v>16750882</v>
      </c>
      <c r="S50" s="69">
        <v>19093577</v>
      </c>
      <c r="T50" s="69">
        <v>21596398</v>
      </c>
      <c r="U50" s="69">
        <v>20590924</v>
      </c>
      <c r="V50" s="69">
        <v>21457156</v>
      </c>
      <c r="W50" s="69">
        <v>23890194</v>
      </c>
      <c r="X50" s="69">
        <v>26628085</v>
      </c>
      <c r="Y50" s="69">
        <v>29277526</v>
      </c>
      <c r="Z50" s="69">
        <v>33489478</v>
      </c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8"/>
    </row>
    <row r="51" spans="1:45" ht="12" customHeight="1" x14ac:dyDescent="0.2">
      <c r="A51" s="3" t="s">
        <v>3</v>
      </c>
      <c r="B51" s="69">
        <v>68580</v>
      </c>
      <c r="C51" s="69">
        <v>115420</v>
      </c>
      <c r="D51" s="69">
        <v>163800</v>
      </c>
      <c r="E51" s="69">
        <v>181460</v>
      </c>
      <c r="F51" s="69">
        <v>230820</v>
      </c>
      <c r="G51" s="69">
        <v>275099</v>
      </c>
      <c r="H51" s="69">
        <v>339040</v>
      </c>
      <c r="I51" s="69">
        <v>404700</v>
      </c>
      <c r="J51" s="69">
        <v>554300</v>
      </c>
      <c r="K51" s="69">
        <v>683760</v>
      </c>
      <c r="L51" s="69">
        <v>3343751</v>
      </c>
      <c r="M51" s="69">
        <v>3477151</v>
      </c>
      <c r="N51" s="69">
        <v>3594135</v>
      </c>
      <c r="O51" s="69">
        <v>3745396</v>
      </c>
      <c r="P51" s="69">
        <v>3902362</v>
      </c>
      <c r="Q51" s="69">
        <v>4128257</v>
      </c>
      <c r="R51" s="69">
        <v>4371003</v>
      </c>
      <c r="S51" s="69">
        <v>4612282</v>
      </c>
      <c r="T51" s="69">
        <v>4866259</v>
      </c>
      <c r="U51" s="69">
        <v>5110938</v>
      </c>
      <c r="V51" s="69">
        <v>5337684</v>
      </c>
      <c r="W51" s="69">
        <v>5614039</v>
      </c>
      <c r="X51" s="69">
        <v>5960794</v>
      </c>
      <c r="Y51" s="69">
        <v>6291926</v>
      </c>
      <c r="Z51" s="69">
        <v>6615620</v>
      </c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8"/>
    </row>
    <row r="52" spans="1:45" x14ac:dyDescent="0.2">
      <c r="A52" s="3" t="s">
        <v>17</v>
      </c>
      <c r="B52" s="69"/>
      <c r="C52" s="69">
        <v>317194.28999999998</v>
      </c>
      <c r="D52" s="69">
        <v>752609</v>
      </c>
      <c r="E52" s="69">
        <v>1242879</v>
      </c>
      <c r="F52" s="69">
        <v>1600139</v>
      </c>
      <c r="G52" s="69">
        <v>1747785</v>
      </c>
      <c r="H52" s="69">
        <v>1845755</v>
      </c>
      <c r="I52" s="69">
        <v>2130886</v>
      </c>
      <c r="J52" s="69">
        <v>2151099</v>
      </c>
      <c r="K52" s="69">
        <v>2439635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8"/>
    </row>
    <row r="53" spans="1:45" x14ac:dyDescent="0.2">
      <c r="A53" s="11" t="s">
        <v>37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>
        <v>8333</v>
      </c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8"/>
    </row>
    <row r="54" spans="1:45" x14ac:dyDescent="0.2">
      <c r="A54" s="3" t="s">
        <v>11</v>
      </c>
      <c r="B54" s="69"/>
      <c r="C54" s="69"/>
      <c r="D54" s="69"/>
      <c r="E54" s="69"/>
      <c r="F54" s="69"/>
      <c r="G54" s="69"/>
      <c r="H54" s="69"/>
      <c r="I54" s="69"/>
      <c r="J54" s="69">
        <v>978931</v>
      </c>
      <c r="K54" s="69">
        <v>1177574</v>
      </c>
      <c r="L54" s="69">
        <v>1606885</v>
      </c>
      <c r="M54" s="69">
        <v>1734572</v>
      </c>
      <c r="N54" s="69">
        <v>1952326</v>
      </c>
      <c r="O54" s="69">
        <v>2675539</v>
      </c>
      <c r="P54" s="69">
        <v>3201481</v>
      </c>
      <c r="Q54" s="69">
        <v>2760883</v>
      </c>
      <c r="R54" s="69">
        <v>3168283</v>
      </c>
      <c r="S54" s="69">
        <v>3884876</v>
      </c>
      <c r="T54" s="69">
        <v>4280169</v>
      </c>
      <c r="U54" s="69">
        <v>5463953</v>
      </c>
      <c r="V54" s="69">
        <v>5573990</v>
      </c>
      <c r="W54" s="69">
        <v>5900692</v>
      </c>
      <c r="X54" s="69">
        <v>5038022</v>
      </c>
      <c r="Y54" s="69">
        <v>7298576</v>
      </c>
      <c r="Z54" s="69">
        <v>6965693</v>
      </c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8"/>
    </row>
    <row r="55" spans="1:45" x14ac:dyDescent="0.2">
      <c r="A55" s="3" t="s">
        <v>12</v>
      </c>
      <c r="B55" s="69"/>
      <c r="C55" s="69"/>
      <c r="D55" s="69"/>
      <c r="E55" s="69"/>
      <c r="F55" s="69"/>
      <c r="G55" s="69"/>
      <c r="H55" s="69"/>
      <c r="I55" s="69"/>
      <c r="J55" s="69">
        <v>322562</v>
      </c>
      <c r="K55" s="69">
        <v>1160508</v>
      </c>
      <c r="L55" s="69">
        <v>1395266</v>
      </c>
      <c r="M55" s="69">
        <v>690541</v>
      </c>
      <c r="N55" s="69">
        <v>1089749</v>
      </c>
      <c r="O55" s="69">
        <v>1330524</v>
      </c>
      <c r="P55" s="69">
        <v>1511623</v>
      </c>
      <c r="Q55" s="69">
        <v>965142</v>
      </c>
      <c r="R55" s="69">
        <v>675649</v>
      </c>
      <c r="S55" s="69">
        <v>1600000</v>
      </c>
      <c r="T55" s="69">
        <v>1630714</v>
      </c>
      <c r="U55" s="69">
        <v>1746374</v>
      </c>
      <c r="V55" s="69">
        <v>1982877</v>
      </c>
      <c r="W55" s="69">
        <v>1918678</v>
      </c>
      <c r="X55" s="69">
        <v>420491</v>
      </c>
      <c r="Y55" s="69">
        <v>1306308</v>
      </c>
      <c r="Z55" s="69">
        <v>1761894</v>
      </c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8"/>
    </row>
    <row r="56" spans="1:45" x14ac:dyDescent="0.2">
      <c r="A56" s="11" t="s">
        <v>34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>
        <v>253224</v>
      </c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8"/>
    </row>
    <row r="57" spans="1:45" x14ac:dyDescent="0.2">
      <c r="A57" s="3" t="s">
        <v>20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>
        <v>400000</v>
      </c>
      <c r="T57" s="69">
        <v>400000</v>
      </c>
      <c r="U57" s="69">
        <v>300000</v>
      </c>
      <c r="V57" s="69"/>
      <c r="W57" s="69">
        <v>95443</v>
      </c>
      <c r="X57" s="69">
        <v>340887</v>
      </c>
      <c r="Y57" s="69">
        <v>586329</v>
      </c>
      <c r="Z57" s="69">
        <v>218838</v>
      </c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8"/>
    </row>
    <row r="58" spans="1:45" x14ac:dyDescent="0.2">
      <c r="A58" s="3" t="s">
        <v>13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>
        <v>833353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8"/>
    </row>
    <row r="59" spans="1:45" x14ac:dyDescent="0.2">
      <c r="A59" s="3" t="s">
        <v>89</v>
      </c>
      <c r="B59" s="69">
        <v>31538.09</v>
      </c>
      <c r="C59" s="69">
        <v>129443.88</v>
      </c>
      <c r="D59" s="69">
        <v>307879</v>
      </c>
      <c r="E59" s="69">
        <v>583553</v>
      </c>
      <c r="F59" s="69">
        <v>539775</v>
      </c>
      <c r="G59" s="69">
        <v>585736</v>
      </c>
      <c r="H59" s="69">
        <v>858823</v>
      </c>
      <c r="I59" s="69">
        <v>963412</v>
      </c>
      <c r="J59" s="69">
        <v>12474</v>
      </c>
      <c r="K59" s="69">
        <v>1503</v>
      </c>
      <c r="L59" s="69">
        <v>10162</v>
      </c>
      <c r="M59" s="69">
        <v>14745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</row>
    <row r="60" spans="1:45" x14ac:dyDescent="0.2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8"/>
    </row>
    <row r="61" spans="1:45" x14ac:dyDescent="0.2">
      <c r="A61" s="1" t="s">
        <v>236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133">
        <v>54864408</v>
      </c>
      <c r="AB61" s="133">
        <v>60292496</v>
      </c>
      <c r="AC61" s="133">
        <v>71520013</v>
      </c>
      <c r="AD61" s="133">
        <v>69767605</v>
      </c>
      <c r="AE61" s="133">
        <v>68537121</v>
      </c>
      <c r="AF61" s="133">
        <v>68302054</v>
      </c>
      <c r="AG61" s="133">
        <v>66397957</v>
      </c>
      <c r="AH61" s="133">
        <v>72740899</v>
      </c>
      <c r="AI61" s="133">
        <v>92980090</v>
      </c>
      <c r="AJ61" s="133">
        <v>98816586</v>
      </c>
      <c r="AK61" s="133">
        <v>109934690</v>
      </c>
      <c r="AL61" s="133">
        <v>111366292</v>
      </c>
      <c r="AM61" s="133">
        <v>115063172</v>
      </c>
      <c r="AN61" s="133">
        <v>101035000</v>
      </c>
      <c r="AO61" s="133">
        <v>108725000</v>
      </c>
      <c r="AP61" s="133">
        <v>112585000</v>
      </c>
      <c r="AQ61" s="133">
        <v>111604000</v>
      </c>
      <c r="AR61" s="133">
        <v>118228000</v>
      </c>
      <c r="AS61" s="68"/>
    </row>
    <row r="62" spans="1:45" x14ac:dyDescent="0.2">
      <c r="A62" s="79" t="s">
        <v>247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99">
        <v>40488518</v>
      </c>
      <c r="AB62" s="153">
        <v>44754521</v>
      </c>
      <c r="AC62" s="99">
        <v>56256944</v>
      </c>
      <c r="AD62" s="120">
        <v>51149854</v>
      </c>
      <c r="AE62" s="120">
        <v>51354385</v>
      </c>
      <c r="AF62" s="120">
        <v>51638886</v>
      </c>
      <c r="AG62" s="120">
        <v>49551773</v>
      </c>
      <c r="AH62" s="120">
        <v>54753716</v>
      </c>
      <c r="AI62" s="120">
        <v>72822604</v>
      </c>
      <c r="AJ62" s="120">
        <v>70558404</v>
      </c>
      <c r="AK62" s="120">
        <v>76205264</v>
      </c>
      <c r="AL62" s="120">
        <v>78897508</v>
      </c>
      <c r="AM62" s="120">
        <v>83640733</v>
      </c>
      <c r="AN62" s="120">
        <v>77985000</v>
      </c>
      <c r="AO62" s="120">
        <v>84921000</v>
      </c>
      <c r="AP62" s="120">
        <v>88696000</v>
      </c>
      <c r="AQ62" s="120">
        <v>87229000</v>
      </c>
      <c r="AR62" s="120">
        <v>91720000</v>
      </c>
      <c r="AS62" s="68"/>
    </row>
    <row r="63" spans="1:45" x14ac:dyDescent="0.2">
      <c r="A63" s="79" t="s">
        <v>180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99">
        <v>2500000</v>
      </c>
      <c r="AB63" s="99">
        <v>1785966</v>
      </c>
      <c r="AC63" s="99">
        <v>1226656</v>
      </c>
      <c r="AD63" s="120">
        <v>4473305</v>
      </c>
      <c r="AE63" s="120">
        <v>2566928</v>
      </c>
      <c r="AF63" s="120">
        <v>1245246</v>
      </c>
      <c r="AG63" s="120">
        <v>811802</v>
      </c>
      <c r="AH63" s="120">
        <v>619881</v>
      </c>
      <c r="AI63" s="120">
        <v>0</v>
      </c>
      <c r="AJ63" s="120">
        <v>3004121</v>
      </c>
      <c r="AK63" s="120">
        <v>6782067</v>
      </c>
      <c r="AL63" s="120">
        <v>1185903</v>
      </c>
      <c r="AM63" s="120">
        <v>0</v>
      </c>
      <c r="AN63" s="120">
        <v>0</v>
      </c>
      <c r="AO63" s="120">
        <v>0</v>
      </c>
      <c r="AP63" s="120"/>
      <c r="AQ63" s="120"/>
      <c r="AR63" s="120"/>
      <c r="AS63" s="68"/>
    </row>
    <row r="64" spans="1:45" x14ac:dyDescent="0.2">
      <c r="A64" s="79" t="s">
        <v>181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99">
        <v>636779</v>
      </c>
      <c r="AB64" s="99">
        <v>1273331</v>
      </c>
      <c r="AC64" s="99">
        <v>97871</v>
      </c>
      <c r="AD64" s="120">
        <v>71968</v>
      </c>
      <c r="AE64" s="120">
        <v>62651</v>
      </c>
      <c r="AF64" s="120">
        <v>222089</v>
      </c>
      <c r="AG64" s="154">
        <v>351234</v>
      </c>
      <c r="AH64" s="120">
        <v>414207</v>
      </c>
      <c r="AI64" s="120">
        <v>736346</v>
      </c>
      <c r="AJ64" s="120">
        <v>1882788</v>
      </c>
      <c r="AK64" s="120">
        <v>1302842</v>
      </c>
      <c r="AL64" s="120">
        <v>1198528</v>
      </c>
      <c r="AM64" s="120">
        <v>1028575</v>
      </c>
      <c r="AN64" s="120">
        <v>732000</v>
      </c>
      <c r="AO64" s="120">
        <v>1142000</v>
      </c>
      <c r="AP64" s="120">
        <v>1017000</v>
      </c>
      <c r="AQ64" s="120">
        <v>853000</v>
      </c>
      <c r="AR64" s="120">
        <v>1542000</v>
      </c>
      <c r="AS64" s="68"/>
    </row>
    <row r="65" spans="1:45" x14ac:dyDescent="0.2">
      <c r="A65" s="79" t="s">
        <v>224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99"/>
      <c r="AB65" s="99"/>
      <c r="AC65" s="99"/>
      <c r="AD65" s="120"/>
      <c r="AE65" s="120"/>
      <c r="AF65" s="120"/>
      <c r="AG65" s="154"/>
      <c r="AH65" s="120"/>
      <c r="AI65" s="120"/>
      <c r="AJ65" s="120"/>
      <c r="AK65" s="120"/>
      <c r="AL65" s="120"/>
      <c r="AM65" s="120"/>
      <c r="AN65" s="120"/>
      <c r="AO65" s="120"/>
      <c r="AP65" s="120">
        <v>96000</v>
      </c>
      <c r="AQ65" s="120">
        <v>159000</v>
      </c>
      <c r="AR65" s="120">
        <v>1694000</v>
      </c>
      <c r="AS65" s="68"/>
    </row>
    <row r="66" spans="1:45" x14ac:dyDescent="0.2">
      <c r="A66" s="79" t="s">
        <v>182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99">
        <v>218797</v>
      </c>
      <c r="AB66" s="99">
        <v>115500</v>
      </c>
      <c r="AC66" s="99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68"/>
    </row>
    <row r="67" spans="1:45" x14ac:dyDescent="0.2">
      <c r="A67" s="79" t="s">
        <v>183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99"/>
      <c r="AB67" s="99"/>
      <c r="AC67" s="99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68"/>
    </row>
    <row r="68" spans="1:45" x14ac:dyDescent="0.2">
      <c r="A68" s="79" t="s">
        <v>184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99">
        <v>6073278</v>
      </c>
      <c r="AB68" s="99">
        <v>6713178</v>
      </c>
      <c r="AC68" s="99">
        <v>8438542</v>
      </c>
      <c r="AD68" s="120">
        <v>7672478</v>
      </c>
      <c r="AE68" s="120">
        <v>7703157</v>
      </c>
      <c r="AF68" s="120">
        <v>7745833</v>
      </c>
      <c r="AG68" s="120">
        <v>7432766</v>
      </c>
      <c r="AH68" s="120">
        <v>8213057</v>
      </c>
      <c r="AI68" s="120">
        <v>10923390</v>
      </c>
      <c r="AJ68" s="120">
        <v>10583760</v>
      </c>
      <c r="AK68" s="120">
        <v>11430790</v>
      </c>
      <c r="AL68" s="120">
        <v>11834626</v>
      </c>
      <c r="AM68" s="120">
        <v>13896001</v>
      </c>
      <c r="AN68" s="120">
        <v>15890000</v>
      </c>
      <c r="AO68" s="120">
        <v>16743000</v>
      </c>
      <c r="AP68" s="120">
        <v>17218000</v>
      </c>
      <c r="AQ68" s="120">
        <v>17451000</v>
      </c>
      <c r="AR68" s="120">
        <v>18525000</v>
      </c>
      <c r="AS68" s="68"/>
    </row>
    <row r="69" spans="1:45" x14ac:dyDescent="0.2">
      <c r="A69" s="79" t="s">
        <v>185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99">
        <v>697036</v>
      </c>
      <c r="AB69" s="99">
        <v>650000</v>
      </c>
      <c r="AC69" s="99">
        <v>250000</v>
      </c>
      <c r="AD69" s="120">
        <v>350000</v>
      </c>
      <c r="AE69" s="120">
        <v>300000</v>
      </c>
      <c r="AF69" s="120">
        <v>375000</v>
      </c>
      <c r="AG69" s="120">
        <v>650382</v>
      </c>
      <c r="AH69" s="120">
        <v>615038</v>
      </c>
      <c r="AI69" s="120">
        <v>519730</v>
      </c>
      <c r="AJ69" s="120">
        <v>446593</v>
      </c>
      <c r="AK69" s="120">
        <v>435107</v>
      </c>
      <c r="AL69" s="120">
        <v>435107</v>
      </c>
      <c r="AM69" s="120">
        <v>435107</v>
      </c>
      <c r="AN69" s="120">
        <v>420000</v>
      </c>
      <c r="AO69" s="120">
        <v>375000</v>
      </c>
      <c r="AP69" s="120">
        <v>375000</v>
      </c>
      <c r="AQ69" s="120">
        <v>375000</v>
      </c>
      <c r="AR69" s="120">
        <v>375000</v>
      </c>
      <c r="AS69" s="68"/>
    </row>
    <row r="70" spans="1:45" x14ac:dyDescent="0.2">
      <c r="A70" s="79" t="s">
        <v>186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99"/>
      <c r="AB70" s="99"/>
      <c r="AC70" s="99"/>
      <c r="AD70" s="120"/>
      <c r="AE70" s="120"/>
      <c r="AF70" s="120"/>
      <c r="AG70" s="120"/>
      <c r="AH70" s="120"/>
      <c r="AI70" s="120"/>
      <c r="AJ70" s="120">
        <v>2615900</v>
      </c>
      <c r="AK70" s="120">
        <v>2833718</v>
      </c>
      <c r="AL70" s="120">
        <v>5664712</v>
      </c>
      <c r="AM70" s="120">
        <v>5304584</v>
      </c>
      <c r="AN70" s="120">
        <v>3543000</v>
      </c>
      <c r="AO70" s="120">
        <v>2818000</v>
      </c>
      <c r="AP70" s="120">
        <v>2509000</v>
      </c>
      <c r="AQ70" s="120">
        <v>2906000</v>
      </c>
      <c r="AR70" s="120">
        <v>1780000</v>
      </c>
      <c r="AS70" s="68"/>
    </row>
    <row r="71" spans="1:45" x14ac:dyDescent="0.2">
      <c r="A71" s="79" t="s">
        <v>187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99"/>
      <c r="AB71" s="99"/>
      <c r="AC71" s="99"/>
      <c r="AD71" s="120"/>
      <c r="AE71" s="120"/>
      <c r="AF71" s="120"/>
      <c r="AG71" s="120"/>
      <c r="AH71" s="120"/>
      <c r="AI71" s="120"/>
      <c r="AJ71" s="120"/>
      <c r="AK71" s="120"/>
      <c r="AL71" s="120">
        <v>1000000</v>
      </c>
      <c r="AM71" s="120">
        <v>758172</v>
      </c>
      <c r="AN71" s="120">
        <v>526000</v>
      </c>
      <c r="AO71" s="120">
        <v>398000</v>
      </c>
      <c r="AP71" s="120">
        <v>346000</v>
      </c>
      <c r="AQ71" s="120">
        <v>303000</v>
      </c>
      <c r="AR71" s="120">
        <v>264000</v>
      </c>
      <c r="AS71" s="68"/>
    </row>
    <row r="72" spans="1:45" x14ac:dyDescent="0.2">
      <c r="A72" s="79" t="s">
        <v>188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99">
        <v>4250000</v>
      </c>
      <c r="AB72" s="99">
        <v>5000000</v>
      </c>
      <c r="AC72" s="99">
        <v>5250000</v>
      </c>
      <c r="AD72" s="120">
        <v>6050000</v>
      </c>
      <c r="AE72" s="120">
        <v>6550000</v>
      </c>
      <c r="AF72" s="120">
        <v>7075000</v>
      </c>
      <c r="AG72" s="120">
        <v>7600000</v>
      </c>
      <c r="AH72" s="120">
        <v>8125000</v>
      </c>
      <c r="AI72" s="120">
        <v>7978020</v>
      </c>
      <c r="AJ72" s="120">
        <v>9725020</v>
      </c>
      <c r="AK72" s="120">
        <v>10944902</v>
      </c>
      <c r="AL72" s="120">
        <v>11149908</v>
      </c>
      <c r="AM72" s="120">
        <v>10000000</v>
      </c>
      <c r="AN72" s="120">
        <v>1939000</v>
      </c>
      <c r="AO72" s="120">
        <v>2328000</v>
      </c>
      <c r="AP72" s="120">
        <v>2328000</v>
      </c>
      <c r="AQ72" s="120">
        <v>2328000</v>
      </c>
      <c r="AR72" s="120">
        <v>2328000</v>
      </c>
      <c r="AS72" s="68"/>
    </row>
    <row r="73" spans="1:45" x14ac:dyDescent="0.2">
      <c r="A73" s="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8"/>
    </row>
    <row r="74" spans="1:45" s="4" customFormat="1" x14ac:dyDescent="0.2">
      <c r="A74" s="1" t="s">
        <v>75</v>
      </c>
      <c r="B74" s="70">
        <f>SUM(B7:B29,B32:B47)-SUM(B50:B59,B62:B72)</f>
        <v>0</v>
      </c>
      <c r="C74" s="70">
        <f t="shared" ref="C74:AP74" si="0">SUM(C7:C29,C32:C47)-SUM(C50:C59,C62:C72)</f>
        <v>0</v>
      </c>
      <c r="D74" s="70">
        <f t="shared" si="0"/>
        <v>0</v>
      </c>
      <c r="E74" s="70">
        <f t="shared" si="0"/>
        <v>0</v>
      </c>
      <c r="F74" s="70">
        <f t="shared" si="0"/>
        <v>0</v>
      </c>
      <c r="G74" s="70">
        <f t="shared" si="0"/>
        <v>0</v>
      </c>
      <c r="H74" s="70">
        <f t="shared" si="0"/>
        <v>0</v>
      </c>
      <c r="I74" s="70">
        <f t="shared" si="0"/>
        <v>0</v>
      </c>
      <c r="J74" s="70">
        <f t="shared" si="0"/>
        <v>0</v>
      </c>
      <c r="K74" s="70">
        <f t="shared" si="0"/>
        <v>0</v>
      </c>
      <c r="L74" s="70">
        <f t="shared" si="0"/>
        <v>0</v>
      </c>
      <c r="M74" s="70">
        <f t="shared" si="0"/>
        <v>0</v>
      </c>
      <c r="N74" s="70">
        <f t="shared" si="0"/>
        <v>0</v>
      </c>
      <c r="O74" s="70">
        <f t="shared" si="0"/>
        <v>0</v>
      </c>
      <c r="P74" s="70">
        <f t="shared" si="0"/>
        <v>0</v>
      </c>
      <c r="Q74" s="70">
        <f t="shared" si="0"/>
        <v>0</v>
      </c>
      <c r="R74" s="70">
        <f t="shared" si="0"/>
        <v>0</v>
      </c>
      <c r="S74" s="70">
        <f t="shared" si="0"/>
        <v>0</v>
      </c>
      <c r="T74" s="70">
        <f t="shared" si="0"/>
        <v>0</v>
      </c>
      <c r="U74" s="70">
        <f t="shared" si="0"/>
        <v>0</v>
      </c>
      <c r="V74" s="70">
        <f t="shared" si="0"/>
        <v>0</v>
      </c>
      <c r="W74" s="70">
        <f t="shared" si="0"/>
        <v>0</v>
      </c>
      <c r="X74" s="70">
        <f t="shared" si="0"/>
        <v>0</v>
      </c>
      <c r="Y74" s="70">
        <f t="shared" si="0"/>
        <v>0</v>
      </c>
      <c r="Z74" s="70">
        <f t="shared" si="0"/>
        <v>0</v>
      </c>
      <c r="AA74" s="70">
        <f t="shared" si="0"/>
        <v>0</v>
      </c>
      <c r="AB74" s="70">
        <f t="shared" si="0"/>
        <v>0</v>
      </c>
      <c r="AC74" s="70">
        <f t="shared" si="0"/>
        <v>0</v>
      </c>
      <c r="AD74" s="70">
        <f t="shared" si="0"/>
        <v>0</v>
      </c>
      <c r="AE74" s="70">
        <f t="shared" si="0"/>
        <v>0</v>
      </c>
      <c r="AF74" s="70">
        <f t="shared" si="0"/>
        <v>0</v>
      </c>
      <c r="AG74" s="70">
        <f t="shared" si="0"/>
        <v>0</v>
      </c>
      <c r="AH74" s="70">
        <f t="shared" si="0"/>
        <v>0</v>
      </c>
      <c r="AI74" s="70">
        <f t="shared" si="0"/>
        <v>0</v>
      </c>
      <c r="AJ74" s="70">
        <f t="shared" si="0"/>
        <v>0</v>
      </c>
      <c r="AK74" s="70">
        <f t="shared" si="0"/>
        <v>0</v>
      </c>
      <c r="AL74" s="70">
        <f t="shared" si="0"/>
        <v>0</v>
      </c>
      <c r="AM74" s="70">
        <f t="shared" si="0"/>
        <v>0</v>
      </c>
      <c r="AN74" s="70">
        <f t="shared" si="0"/>
        <v>0</v>
      </c>
      <c r="AO74" s="70">
        <f t="shared" si="0"/>
        <v>0</v>
      </c>
      <c r="AP74" s="70">
        <f t="shared" si="0"/>
        <v>0</v>
      </c>
      <c r="AQ74" s="70">
        <f t="shared" ref="AQ74:AR74" si="1">SUM(AQ7:AQ29,AQ32:AQ47)-SUM(AQ50:AQ59,AQ62:AQ72)</f>
        <v>0</v>
      </c>
      <c r="AR74" s="70">
        <f t="shared" si="1"/>
        <v>0</v>
      </c>
      <c r="AS74" s="71">
        <f>SUM(B74:AR74)</f>
        <v>0</v>
      </c>
    </row>
    <row r="75" spans="1:45" x14ac:dyDescent="0.2">
      <c r="A75" s="13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68"/>
    </row>
    <row r="76" spans="1:45" x14ac:dyDescent="0.2">
      <c r="A76" s="1" t="s">
        <v>8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8"/>
    </row>
    <row r="77" spans="1:45" x14ac:dyDescent="0.2">
      <c r="A77" s="1" t="s">
        <v>237</v>
      </c>
      <c r="B77" s="102">
        <v>31538.09</v>
      </c>
      <c r="C77" s="102">
        <v>207056.97999999998</v>
      </c>
      <c r="D77" s="102">
        <v>196038</v>
      </c>
      <c r="E77" s="102">
        <v>313816</v>
      </c>
      <c r="F77" s="102">
        <v>217320</v>
      </c>
      <c r="G77" s="102">
        <v>298503</v>
      </c>
      <c r="H77" s="102">
        <v>373916</v>
      </c>
      <c r="I77" s="102">
        <v>618568</v>
      </c>
      <c r="J77" s="102">
        <v>801240</v>
      </c>
      <c r="K77" s="102">
        <v>1550901</v>
      </c>
      <c r="L77" s="102">
        <v>1850716</v>
      </c>
      <c r="M77" s="102">
        <v>1165343</v>
      </c>
      <c r="N77" s="102">
        <v>1451227</v>
      </c>
      <c r="O77" s="102">
        <v>1480773</v>
      </c>
      <c r="P77" s="102">
        <v>1719718</v>
      </c>
      <c r="Q77" s="102">
        <v>1740404</v>
      </c>
      <c r="R77" s="102">
        <v>1728949</v>
      </c>
      <c r="S77" s="102">
        <v>2547802</v>
      </c>
      <c r="T77" s="102">
        <v>2531112</v>
      </c>
      <c r="U77" s="102">
        <v>2318754</v>
      </c>
      <c r="V77" s="102">
        <v>2384541</v>
      </c>
      <c r="W77" s="102">
        <v>1880728</v>
      </c>
      <c r="X77" s="102">
        <v>2034233</v>
      </c>
      <c r="Y77" s="102">
        <v>2347852</v>
      </c>
      <c r="Z77" s="102">
        <v>2436307</v>
      </c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68"/>
    </row>
    <row r="78" spans="1:45" x14ac:dyDescent="0.2">
      <c r="A78" s="3" t="s">
        <v>65</v>
      </c>
      <c r="B78" s="69">
        <v>30457.68</v>
      </c>
      <c r="C78" s="69">
        <v>123202.71</v>
      </c>
      <c r="D78" s="69">
        <v>192783</v>
      </c>
      <c r="E78" s="69">
        <v>295932</v>
      </c>
      <c r="F78" s="69">
        <v>210952</v>
      </c>
      <c r="G78" s="69">
        <v>296504</v>
      </c>
      <c r="H78" s="69">
        <v>364673</v>
      </c>
      <c r="I78" s="69">
        <v>611710</v>
      </c>
      <c r="J78" s="69">
        <v>792835</v>
      </c>
      <c r="K78" s="69">
        <v>1527482</v>
      </c>
      <c r="L78" s="69">
        <v>1824270</v>
      </c>
      <c r="M78" s="69">
        <v>965555</v>
      </c>
      <c r="N78" s="69">
        <v>1403419</v>
      </c>
      <c r="O78" s="69">
        <v>1422765</v>
      </c>
      <c r="P78" s="69">
        <v>1611680</v>
      </c>
      <c r="Q78" s="69">
        <v>1646805</v>
      </c>
      <c r="R78" s="69">
        <v>1576174</v>
      </c>
      <c r="S78" s="69">
        <v>2321742</v>
      </c>
      <c r="T78" s="69">
        <v>2325728</v>
      </c>
      <c r="U78" s="69">
        <v>2040813</v>
      </c>
      <c r="V78" s="69">
        <v>2177911</v>
      </c>
      <c r="W78" s="69">
        <v>1674335</v>
      </c>
      <c r="X78" s="69">
        <v>1858468</v>
      </c>
      <c r="Y78" s="69">
        <v>2157070</v>
      </c>
      <c r="Z78" s="69">
        <v>2214270</v>
      </c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8"/>
    </row>
    <row r="79" spans="1:45" x14ac:dyDescent="0.2">
      <c r="A79" s="3" t="s">
        <v>38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>
        <v>164971</v>
      </c>
      <c r="N79" s="69">
        <v>3512</v>
      </c>
      <c r="O79" s="69">
        <v>2154</v>
      </c>
      <c r="P79" s="69">
        <v>11008</v>
      </c>
      <c r="Q79" s="69">
        <v>7785</v>
      </c>
      <c r="R79" s="69">
        <v>33225</v>
      </c>
      <c r="S79" s="69">
        <v>99238</v>
      </c>
      <c r="T79" s="69">
        <v>44789</v>
      </c>
      <c r="U79" s="69">
        <v>72501</v>
      </c>
      <c r="V79" s="69">
        <v>22383</v>
      </c>
      <c r="W79" s="69">
        <v>61237</v>
      </c>
      <c r="X79" s="69">
        <v>42264</v>
      </c>
      <c r="Y79" s="69">
        <v>69196</v>
      </c>
      <c r="Z79" s="69">
        <v>44008</v>
      </c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8"/>
    </row>
    <row r="80" spans="1:45" x14ac:dyDescent="0.2">
      <c r="A80" s="3" t="s">
        <v>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>
        <v>17090</v>
      </c>
      <c r="N80" s="69">
        <v>22946</v>
      </c>
      <c r="O80" s="69">
        <v>30346</v>
      </c>
      <c r="P80" s="69">
        <v>61581</v>
      </c>
      <c r="Q80" s="69">
        <v>39937</v>
      </c>
      <c r="R80" s="69">
        <v>69242</v>
      </c>
      <c r="S80" s="69">
        <v>45534</v>
      </c>
      <c r="T80" s="69">
        <v>36093</v>
      </c>
      <c r="U80" s="69">
        <v>52987</v>
      </c>
      <c r="V80" s="69">
        <v>37378</v>
      </c>
      <c r="W80" s="69">
        <v>31798</v>
      </c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8"/>
    </row>
    <row r="81" spans="1:45" x14ac:dyDescent="0.2">
      <c r="A81" s="3" t="s">
        <v>66</v>
      </c>
      <c r="B81" s="69">
        <v>742.41</v>
      </c>
      <c r="C81" s="69">
        <v>2002.84</v>
      </c>
      <c r="D81" s="69">
        <v>3255</v>
      </c>
      <c r="E81" s="69">
        <v>2962</v>
      </c>
      <c r="F81" s="69">
        <v>2993</v>
      </c>
      <c r="G81" s="69">
        <v>1906</v>
      </c>
      <c r="H81" s="69">
        <v>3629</v>
      </c>
      <c r="I81" s="69">
        <v>4320</v>
      </c>
      <c r="J81" s="69">
        <v>4285</v>
      </c>
      <c r="K81" s="69">
        <v>17438</v>
      </c>
      <c r="L81" s="69">
        <v>15431</v>
      </c>
      <c r="M81" s="69">
        <v>15304</v>
      </c>
      <c r="N81" s="69">
        <v>21139</v>
      </c>
      <c r="O81" s="69">
        <v>24859</v>
      </c>
      <c r="P81" s="69">
        <v>33142</v>
      </c>
      <c r="Q81" s="69">
        <v>43000</v>
      </c>
      <c r="R81" s="69">
        <v>49650</v>
      </c>
      <c r="S81" s="69">
        <v>73109</v>
      </c>
      <c r="T81" s="69">
        <v>108991</v>
      </c>
      <c r="U81" s="69">
        <v>138964</v>
      </c>
      <c r="V81" s="69">
        <v>143827</v>
      </c>
      <c r="W81" s="69">
        <v>112102</v>
      </c>
      <c r="X81" s="69">
        <v>130353</v>
      </c>
      <c r="Y81" s="69">
        <v>120286</v>
      </c>
      <c r="Z81" s="69">
        <v>172563</v>
      </c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8"/>
    </row>
    <row r="82" spans="1:45" x14ac:dyDescent="0.2">
      <c r="A82" s="3" t="s">
        <v>67</v>
      </c>
      <c r="B82" s="69">
        <v>338</v>
      </c>
      <c r="C82" s="69">
        <v>81851.429999999993</v>
      </c>
      <c r="D82" s="69"/>
      <c r="E82" s="69">
        <v>14922</v>
      </c>
      <c r="F82" s="69">
        <v>3375</v>
      </c>
      <c r="G82" s="69">
        <v>93</v>
      </c>
      <c r="H82" s="69">
        <v>5614</v>
      </c>
      <c r="I82" s="69">
        <v>2538</v>
      </c>
      <c r="J82" s="69">
        <v>4120</v>
      </c>
      <c r="K82" s="69">
        <v>5981</v>
      </c>
      <c r="L82" s="69">
        <v>11015</v>
      </c>
      <c r="M82" s="69">
        <v>2423</v>
      </c>
      <c r="N82" s="69">
        <v>211</v>
      </c>
      <c r="O82" s="69">
        <v>649</v>
      </c>
      <c r="P82" s="69">
        <v>2307</v>
      </c>
      <c r="Q82" s="69">
        <v>2877</v>
      </c>
      <c r="R82" s="69">
        <v>658</v>
      </c>
      <c r="S82" s="69">
        <v>8179</v>
      </c>
      <c r="T82" s="69">
        <v>15511</v>
      </c>
      <c r="U82" s="69">
        <v>13489</v>
      </c>
      <c r="V82" s="69">
        <v>3042</v>
      </c>
      <c r="W82" s="69">
        <v>1256</v>
      </c>
      <c r="X82" s="69">
        <v>2479</v>
      </c>
      <c r="Y82" s="69">
        <v>1300</v>
      </c>
      <c r="Z82" s="69">
        <v>5466</v>
      </c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8"/>
    </row>
    <row r="83" spans="1:45" x14ac:dyDescent="0.2">
      <c r="A83" s="11" t="s">
        <v>28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>
        <v>669</v>
      </c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8"/>
    </row>
    <row r="84" spans="1:45" x14ac:dyDescent="0.2">
      <c r="A84" s="11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8"/>
    </row>
    <row r="85" spans="1:45" x14ac:dyDescent="0.2">
      <c r="A85" s="86" t="s">
        <v>254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155">
        <v>6343344</v>
      </c>
      <c r="AB85" s="155">
        <v>7084009</v>
      </c>
      <c r="AC85" s="155">
        <v>7444241</v>
      </c>
      <c r="AD85" s="155">
        <v>9735848</v>
      </c>
      <c r="AE85" s="155">
        <v>10380866</v>
      </c>
      <c r="AF85" s="155">
        <v>9788929</v>
      </c>
      <c r="AG85" s="155">
        <v>5572384</v>
      </c>
      <c r="AH85" s="155">
        <v>10978540</v>
      </c>
      <c r="AI85" s="155">
        <v>12514925</v>
      </c>
      <c r="AJ85" s="155">
        <v>17516283</v>
      </c>
      <c r="AK85" s="155">
        <v>18834207</v>
      </c>
      <c r="AL85" s="155">
        <v>19335018</v>
      </c>
      <c r="AM85" s="155">
        <v>15778858</v>
      </c>
      <c r="AN85" s="155">
        <v>17102000</v>
      </c>
      <c r="AO85" s="155">
        <v>18487000</v>
      </c>
      <c r="AP85" s="155">
        <v>18410000</v>
      </c>
      <c r="AQ85" s="155">
        <v>18697000</v>
      </c>
      <c r="AR85" s="155">
        <v>19898000</v>
      </c>
      <c r="AS85" s="68"/>
    </row>
    <row r="86" spans="1:45" x14ac:dyDescent="0.2">
      <c r="A86" s="79" t="s">
        <v>191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156">
        <v>3482124</v>
      </c>
      <c r="AB86" s="152">
        <v>4000000</v>
      </c>
      <c r="AC86" s="152">
        <v>4530307</v>
      </c>
      <c r="AD86" s="152">
        <v>5266609</v>
      </c>
      <c r="AE86" s="152">
        <v>7010136</v>
      </c>
      <c r="AF86" s="152">
        <v>7800000</v>
      </c>
      <c r="AG86" s="120">
        <v>4250000</v>
      </c>
      <c r="AH86" s="120">
        <v>8451844</v>
      </c>
      <c r="AI86" s="120">
        <v>9272062</v>
      </c>
      <c r="AJ86" s="120">
        <v>12495240</v>
      </c>
      <c r="AK86" s="151">
        <v>12451342</v>
      </c>
      <c r="AL86" s="151">
        <v>13918135</v>
      </c>
      <c r="AM86" s="120">
        <v>14000000</v>
      </c>
      <c r="AN86" s="120">
        <v>15750000</v>
      </c>
      <c r="AO86" s="120">
        <v>16850000</v>
      </c>
      <c r="AP86" s="120">
        <v>17350000</v>
      </c>
      <c r="AQ86" s="120">
        <v>14865000</v>
      </c>
      <c r="AR86" s="120">
        <v>9865000</v>
      </c>
      <c r="AS86" s="68"/>
    </row>
    <row r="87" spans="1:45" x14ac:dyDescent="0.2">
      <c r="A87" s="79" t="s">
        <v>192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156">
        <v>2554966</v>
      </c>
      <c r="AB87" s="152">
        <v>2802421</v>
      </c>
      <c r="AC87" s="152">
        <v>2595103</v>
      </c>
      <c r="AD87" s="152">
        <v>4056855</v>
      </c>
      <c r="AE87" s="152">
        <v>2841912</v>
      </c>
      <c r="AF87" s="152">
        <v>1369121</v>
      </c>
      <c r="AG87" s="120">
        <v>995200</v>
      </c>
      <c r="AH87" s="120">
        <v>1875075</v>
      </c>
      <c r="AI87" s="120">
        <v>2555311</v>
      </c>
      <c r="AJ87" s="120">
        <v>3945641</v>
      </c>
      <c r="AK87" s="151">
        <v>5555153</v>
      </c>
      <c r="AL87" s="151">
        <v>4510530</v>
      </c>
      <c r="AM87" s="120">
        <v>1191836</v>
      </c>
      <c r="AN87" s="120">
        <v>471000</v>
      </c>
      <c r="AO87" s="120">
        <v>522000</v>
      </c>
      <c r="AP87" s="120">
        <v>587000</v>
      </c>
      <c r="AQ87" s="120">
        <v>445000</v>
      </c>
      <c r="AR87" s="120">
        <v>398000</v>
      </c>
      <c r="AS87" s="68"/>
    </row>
    <row r="88" spans="1:45" x14ac:dyDescent="0.2">
      <c r="A88" s="79" t="s">
        <v>193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156">
        <v>238928</v>
      </c>
      <c r="AB88" s="152">
        <v>270437</v>
      </c>
      <c r="AC88" s="152">
        <v>291326</v>
      </c>
      <c r="AD88" s="152">
        <v>421790</v>
      </c>
      <c r="AE88" s="152">
        <v>491506</v>
      </c>
      <c r="AF88" s="152">
        <v>564480</v>
      </c>
      <c r="AG88" s="99">
        <v>308217</v>
      </c>
      <c r="AH88" s="120">
        <v>543718</v>
      </c>
      <c r="AI88" s="99">
        <v>610993</v>
      </c>
      <c r="AJ88" s="99">
        <v>812504</v>
      </c>
      <c r="AK88" s="151">
        <v>731505</v>
      </c>
      <c r="AL88" s="151">
        <v>582636</v>
      </c>
      <c r="AM88" s="120">
        <v>568806</v>
      </c>
      <c r="AN88" s="120">
        <v>671000</v>
      </c>
      <c r="AO88" s="120">
        <v>558000</v>
      </c>
      <c r="AP88" s="120">
        <v>473000</v>
      </c>
      <c r="AQ88" s="120">
        <v>375000</v>
      </c>
      <c r="AR88" s="120">
        <v>328000</v>
      </c>
      <c r="AS88" s="68"/>
    </row>
    <row r="89" spans="1:45" x14ac:dyDescent="0.2">
      <c r="A89" s="79" t="s">
        <v>194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156">
        <v>54950</v>
      </c>
      <c r="AB89" s="152">
        <v>6366</v>
      </c>
      <c r="AC89" s="152">
        <v>21032</v>
      </c>
      <c r="AD89" s="152">
        <v>-14541</v>
      </c>
      <c r="AE89" s="152">
        <v>18159</v>
      </c>
      <c r="AF89" s="152">
        <v>53104</v>
      </c>
      <c r="AG89" s="120">
        <v>18380</v>
      </c>
      <c r="AH89" s="120">
        <v>103935</v>
      </c>
      <c r="AI89" s="120">
        <v>74927</v>
      </c>
      <c r="AJ89" s="120">
        <v>258809</v>
      </c>
      <c r="AK89" s="151">
        <v>94765</v>
      </c>
      <c r="AL89" s="151">
        <v>323371</v>
      </c>
      <c r="AM89" s="120">
        <v>17710</v>
      </c>
      <c r="AN89" s="120">
        <v>210000</v>
      </c>
      <c r="AO89" s="120">
        <v>557000</v>
      </c>
      <c r="AP89" s="120">
        <v>0</v>
      </c>
      <c r="AQ89" s="120"/>
      <c r="AR89" s="120">
        <v>68000</v>
      </c>
      <c r="AS89" s="68"/>
    </row>
    <row r="90" spans="1:45" x14ac:dyDescent="0.2">
      <c r="A90" s="79" t="s">
        <v>195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156">
        <v>12376</v>
      </c>
      <c r="AB90" s="152">
        <v>4785</v>
      </c>
      <c r="AC90" s="152">
        <v>6473</v>
      </c>
      <c r="AD90" s="152">
        <v>5135</v>
      </c>
      <c r="AE90" s="152">
        <v>19153</v>
      </c>
      <c r="AF90" s="152">
        <v>2224</v>
      </c>
      <c r="AG90" s="99">
        <v>587</v>
      </c>
      <c r="AH90" s="120">
        <v>3968</v>
      </c>
      <c r="AI90" s="99">
        <v>1632</v>
      </c>
      <c r="AJ90" s="99">
        <v>4089</v>
      </c>
      <c r="AK90" s="151">
        <v>1442</v>
      </c>
      <c r="AL90" s="151">
        <v>346</v>
      </c>
      <c r="AM90" s="120">
        <v>506</v>
      </c>
      <c r="AN90" s="120">
        <v>0</v>
      </c>
      <c r="AO90" s="120">
        <v>0</v>
      </c>
      <c r="AP90" s="120"/>
      <c r="AQ90" s="120"/>
      <c r="AR90" s="120"/>
      <c r="AS90" s="68"/>
    </row>
    <row r="91" spans="1:45" x14ac:dyDescent="0.2">
      <c r="A91" s="79" t="s">
        <v>196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156"/>
      <c r="AB91" s="152"/>
      <c r="AC91" s="152"/>
      <c r="AD91" s="152">
        <v>3280</v>
      </c>
      <c r="AE91" s="152">
        <v>4550</v>
      </c>
      <c r="AF91" s="152">
        <v>50</v>
      </c>
      <c r="AG91" s="99"/>
      <c r="AH91" s="120"/>
      <c r="AI91" s="99"/>
      <c r="AJ91" s="99">
        <v>400</v>
      </c>
      <c r="AK91" s="157"/>
      <c r="AL91" s="120"/>
      <c r="AM91" s="120"/>
      <c r="AN91" s="120"/>
      <c r="AO91" s="120"/>
      <c r="AP91" s="120"/>
      <c r="AQ91" s="120"/>
      <c r="AR91" s="120"/>
      <c r="AS91" s="68"/>
    </row>
    <row r="92" spans="1:45" x14ac:dyDescent="0.2">
      <c r="A92" s="79" t="s">
        <v>292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>
        <v>3012000</v>
      </c>
      <c r="AR92" s="69">
        <v>4740000</v>
      </c>
      <c r="AS92" s="68"/>
    </row>
    <row r="93" spans="1:45" x14ac:dyDescent="0.2">
      <c r="A93" s="75" t="s">
        <v>293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>
        <v>4499000</v>
      </c>
      <c r="AS93" s="68"/>
    </row>
    <row r="94" spans="1:45" x14ac:dyDescent="0.2">
      <c r="A94" s="1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8"/>
    </row>
    <row r="95" spans="1:45" x14ac:dyDescent="0.2">
      <c r="A95" s="1" t="s">
        <v>238</v>
      </c>
      <c r="B95" s="102">
        <v>31538.09</v>
      </c>
      <c r="C95" s="102">
        <v>207056.97999999998</v>
      </c>
      <c r="D95" s="102">
        <v>196038</v>
      </c>
      <c r="E95" s="102">
        <v>313816</v>
      </c>
      <c r="F95" s="102">
        <v>217320</v>
      </c>
      <c r="G95" s="102">
        <v>298503</v>
      </c>
      <c r="H95" s="102">
        <v>373916</v>
      </c>
      <c r="I95" s="102">
        <v>618568</v>
      </c>
      <c r="J95" s="102">
        <v>801240</v>
      </c>
      <c r="K95" s="102">
        <v>1550901</v>
      </c>
      <c r="L95" s="102">
        <v>1850716</v>
      </c>
      <c r="M95" s="102">
        <v>1165343</v>
      </c>
      <c r="N95" s="102">
        <v>1451227</v>
      </c>
      <c r="O95" s="102">
        <v>1480773</v>
      </c>
      <c r="P95" s="102">
        <v>1719718</v>
      </c>
      <c r="Q95" s="102">
        <v>1740404</v>
      </c>
      <c r="R95" s="102">
        <v>1728949</v>
      </c>
      <c r="S95" s="102">
        <v>2547802</v>
      </c>
      <c r="T95" s="102">
        <v>2531112</v>
      </c>
      <c r="U95" s="102">
        <v>2318754</v>
      </c>
      <c r="V95" s="102">
        <v>2384541</v>
      </c>
      <c r="W95" s="102">
        <v>1880728</v>
      </c>
      <c r="X95" s="102">
        <v>2034233</v>
      </c>
      <c r="Y95" s="102">
        <v>2347852</v>
      </c>
      <c r="Z95" s="102">
        <v>2436307</v>
      </c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68"/>
    </row>
    <row r="96" spans="1:45" x14ac:dyDescent="0.2">
      <c r="A96" s="3" t="s">
        <v>68</v>
      </c>
      <c r="B96" s="69"/>
      <c r="C96" s="69">
        <v>81194.75</v>
      </c>
      <c r="D96" s="69">
        <v>10631</v>
      </c>
      <c r="E96" s="69">
        <v>14783</v>
      </c>
      <c r="F96" s="69"/>
      <c r="G96" s="69">
        <v>21103</v>
      </c>
      <c r="H96" s="69">
        <v>17567</v>
      </c>
      <c r="I96" s="69">
        <v>50863</v>
      </c>
      <c r="J96" s="69">
        <v>96981</v>
      </c>
      <c r="K96" s="69">
        <v>178230</v>
      </c>
      <c r="L96" s="69">
        <v>148021</v>
      </c>
      <c r="M96" s="69">
        <v>134627</v>
      </c>
      <c r="N96" s="69"/>
      <c r="O96" s="69">
        <v>49448</v>
      </c>
      <c r="P96" s="69">
        <v>110725</v>
      </c>
      <c r="Q96" s="69">
        <v>307964</v>
      </c>
      <c r="R96" s="69">
        <v>1528</v>
      </c>
      <c r="S96" s="69">
        <v>2937</v>
      </c>
      <c r="T96" s="69">
        <v>285549</v>
      </c>
      <c r="U96" s="69">
        <v>2512</v>
      </c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8"/>
    </row>
    <row r="97" spans="1:45" x14ac:dyDescent="0.2">
      <c r="A97" s="3" t="s">
        <v>83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>
        <v>17902</v>
      </c>
      <c r="W97" s="69">
        <v>7685</v>
      </c>
      <c r="X97" s="69">
        <v>2125</v>
      </c>
      <c r="Y97" s="69"/>
      <c r="Z97" s="69">
        <v>2355</v>
      </c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8"/>
    </row>
    <row r="98" spans="1:45" x14ac:dyDescent="0.2">
      <c r="A98" s="3" t="s">
        <v>84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>
        <v>15180</v>
      </c>
      <c r="W98" s="69"/>
      <c r="X98" s="69">
        <v>3562</v>
      </c>
      <c r="Y98" s="69"/>
      <c r="Z98" s="69">
        <v>10315</v>
      </c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8"/>
    </row>
    <row r="99" spans="1:45" x14ac:dyDescent="0.2">
      <c r="A99" s="3" t="s">
        <v>16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>
        <v>12884</v>
      </c>
      <c r="X99" s="69">
        <v>13691</v>
      </c>
      <c r="Y99" s="69">
        <v>13691</v>
      </c>
      <c r="Z99" s="69">
        <v>16026</v>
      </c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8"/>
    </row>
    <row r="100" spans="1:45" x14ac:dyDescent="0.2">
      <c r="A100" s="3" t="s">
        <v>45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>
        <v>46217</v>
      </c>
      <c r="O100" s="69">
        <v>45315</v>
      </c>
      <c r="P100" s="69">
        <v>50003</v>
      </c>
      <c r="Q100" s="69">
        <v>39622</v>
      </c>
      <c r="R100" s="69">
        <v>38804</v>
      </c>
      <c r="S100" s="69">
        <v>62389</v>
      </c>
      <c r="T100" s="69">
        <v>82816</v>
      </c>
      <c r="U100" s="69">
        <v>123261</v>
      </c>
      <c r="V100" s="69">
        <v>132730</v>
      </c>
      <c r="W100" s="69">
        <v>118365</v>
      </c>
      <c r="X100" s="69">
        <v>113400</v>
      </c>
      <c r="Y100" s="69">
        <v>122716</v>
      </c>
      <c r="Z100" s="69">
        <v>191725</v>
      </c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8"/>
    </row>
    <row r="101" spans="1:45" x14ac:dyDescent="0.2">
      <c r="A101" s="3" t="s">
        <v>85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>
        <v>22221</v>
      </c>
      <c r="W101" s="69">
        <v>9472</v>
      </c>
      <c r="X101" s="69">
        <v>8261</v>
      </c>
      <c r="Y101" s="69">
        <v>9436</v>
      </c>
      <c r="Z101" s="69">
        <v>16750</v>
      </c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8"/>
    </row>
    <row r="102" spans="1:45" x14ac:dyDescent="0.2">
      <c r="A102" s="11" t="s">
        <v>29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>
        <v>84422</v>
      </c>
      <c r="Y102" s="69">
        <v>90012</v>
      </c>
      <c r="Z102" s="69">
        <v>83286</v>
      </c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8"/>
    </row>
    <row r="103" spans="1:45" x14ac:dyDescent="0.2">
      <c r="A103" s="3" t="s">
        <v>46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>
        <v>92460</v>
      </c>
      <c r="O103" s="69">
        <v>12918</v>
      </c>
      <c r="P103" s="69">
        <v>16972</v>
      </c>
      <c r="Q103" s="69">
        <v>31975</v>
      </c>
      <c r="R103" s="69">
        <v>47625</v>
      </c>
      <c r="S103" s="69">
        <v>39830</v>
      </c>
      <c r="T103" s="69">
        <v>43545</v>
      </c>
      <c r="U103" s="69">
        <v>43880</v>
      </c>
      <c r="V103" s="69">
        <v>48290</v>
      </c>
      <c r="W103" s="69">
        <v>46615</v>
      </c>
      <c r="X103" s="69">
        <v>44390</v>
      </c>
      <c r="Y103" s="69">
        <v>39162</v>
      </c>
      <c r="Z103" s="69">
        <v>56011</v>
      </c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8"/>
    </row>
    <row r="104" spans="1:45" x14ac:dyDescent="0.2">
      <c r="A104" s="3" t="s">
        <v>19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>
        <v>96434</v>
      </c>
      <c r="S104" s="69">
        <v>37270</v>
      </c>
      <c r="T104" s="69">
        <v>17951</v>
      </c>
      <c r="U104" s="69">
        <v>46392</v>
      </c>
      <c r="V104" s="69">
        <v>12356</v>
      </c>
      <c r="W104" s="69">
        <v>22608</v>
      </c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8"/>
    </row>
    <row r="105" spans="1:45" x14ac:dyDescent="0.2">
      <c r="A105" s="3" t="s">
        <v>86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>
        <v>14406</v>
      </c>
      <c r="W105" s="69">
        <v>726</v>
      </c>
      <c r="X105" s="69"/>
      <c r="Y105" s="69">
        <v>27</v>
      </c>
      <c r="Z105" s="69">
        <v>140</v>
      </c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8"/>
    </row>
    <row r="106" spans="1:45" x14ac:dyDescent="0.2">
      <c r="A106" s="3" t="s">
        <v>39</v>
      </c>
      <c r="B106" s="69">
        <v>2.5</v>
      </c>
      <c r="C106" s="69">
        <v>833</v>
      </c>
      <c r="D106" s="69">
        <v>2147</v>
      </c>
      <c r="E106" s="69">
        <v>7074</v>
      </c>
      <c r="F106" s="69">
        <v>13778</v>
      </c>
      <c r="G106" s="69">
        <v>20833</v>
      </c>
      <c r="H106" s="69">
        <v>29801</v>
      </c>
      <c r="I106" s="69">
        <v>39121</v>
      </c>
      <c r="J106" s="69">
        <v>47201</v>
      </c>
      <c r="K106" s="69">
        <v>48572</v>
      </c>
      <c r="L106" s="69">
        <v>56790</v>
      </c>
      <c r="M106" s="69">
        <v>64171</v>
      </c>
      <c r="N106" s="69">
        <v>39896</v>
      </c>
      <c r="O106" s="69">
        <v>42568</v>
      </c>
      <c r="P106" s="69">
        <v>52427</v>
      </c>
      <c r="Q106" s="69">
        <v>86664</v>
      </c>
      <c r="R106" s="69">
        <v>85740</v>
      </c>
      <c r="S106" s="69">
        <v>83087</v>
      </c>
      <c r="T106" s="69">
        <v>103234</v>
      </c>
      <c r="U106" s="69">
        <v>164197</v>
      </c>
      <c r="V106" s="69">
        <v>164778</v>
      </c>
      <c r="W106" s="69">
        <v>138822</v>
      </c>
      <c r="X106" s="69">
        <v>47882</v>
      </c>
      <c r="Y106" s="69">
        <v>64222</v>
      </c>
      <c r="Z106" s="69">
        <v>107539</v>
      </c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8"/>
    </row>
    <row r="107" spans="1:45" x14ac:dyDescent="0.2">
      <c r="A107" s="3" t="s">
        <v>9</v>
      </c>
      <c r="B107" s="69"/>
      <c r="C107" s="69">
        <v>44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8"/>
    </row>
    <row r="108" spans="1:45" x14ac:dyDescent="0.2">
      <c r="A108" s="3" t="s">
        <v>69</v>
      </c>
      <c r="B108" s="69"/>
      <c r="C108" s="69">
        <v>27076.94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8"/>
    </row>
    <row r="109" spans="1:45" x14ac:dyDescent="0.2">
      <c r="A109" s="11" t="s">
        <v>40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>
        <v>5000</v>
      </c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8"/>
    </row>
    <row r="110" spans="1:45" x14ac:dyDescent="0.2">
      <c r="A110" s="3" t="s">
        <v>24</v>
      </c>
      <c r="B110" s="69">
        <v>31535.59</v>
      </c>
      <c r="C110" s="69">
        <v>97908.29</v>
      </c>
      <c r="D110" s="69">
        <v>183260</v>
      </c>
      <c r="E110" s="69">
        <v>291959</v>
      </c>
      <c r="F110" s="69">
        <v>203542</v>
      </c>
      <c r="G110" s="69">
        <v>256567</v>
      </c>
      <c r="H110" s="69">
        <v>326548</v>
      </c>
      <c r="I110" s="69">
        <v>528584</v>
      </c>
      <c r="J110" s="69">
        <v>657058</v>
      </c>
      <c r="K110" s="69">
        <v>1324099</v>
      </c>
      <c r="L110" s="69">
        <v>1645905</v>
      </c>
      <c r="M110" s="69">
        <v>966545</v>
      </c>
      <c r="N110" s="69">
        <v>1272654</v>
      </c>
      <c r="O110" s="69">
        <v>1330524</v>
      </c>
      <c r="P110" s="69">
        <v>1489591</v>
      </c>
      <c r="Q110" s="69">
        <v>1274179</v>
      </c>
      <c r="R110" s="69">
        <v>1458818</v>
      </c>
      <c r="S110" s="69">
        <v>2322289</v>
      </c>
      <c r="T110" s="69">
        <v>1998017</v>
      </c>
      <c r="U110" s="69">
        <v>1938512</v>
      </c>
      <c r="V110" s="69">
        <v>1956678</v>
      </c>
      <c r="W110" s="69">
        <v>1523551</v>
      </c>
      <c r="X110" s="69">
        <v>1716500</v>
      </c>
      <c r="Y110" s="69">
        <v>2008586</v>
      </c>
      <c r="Z110" s="69">
        <v>1947160</v>
      </c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8"/>
    </row>
    <row r="111" spans="1:45" x14ac:dyDescent="0.2">
      <c r="A111" s="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8"/>
    </row>
    <row r="112" spans="1:45" x14ac:dyDescent="0.2">
      <c r="A112" s="86" t="s">
        <v>255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133">
        <v>6343344</v>
      </c>
      <c r="AB112" s="133">
        <v>7084009</v>
      </c>
      <c r="AC112" s="133">
        <v>7444241</v>
      </c>
      <c r="AD112" s="133">
        <v>9739128</v>
      </c>
      <c r="AE112" s="133">
        <v>10385416</v>
      </c>
      <c r="AF112" s="133">
        <v>9788979</v>
      </c>
      <c r="AG112" s="133">
        <v>5572384</v>
      </c>
      <c r="AH112" s="133">
        <v>10978540</v>
      </c>
      <c r="AI112" s="133">
        <v>12514925</v>
      </c>
      <c r="AJ112" s="133">
        <v>17516683</v>
      </c>
      <c r="AK112" s="133">
        <v>18834207</v>
      </c>
      <c r="AL112" s="133">
        <v>19335018</v>
      </c>
      <c r="AM112" s="133">
        <v>15778858</v>
      </c>
      <c r="AN112" s="133">
        <v>17102000</v>
      </c>
      <c r="AO112" s="133">
        <v>18487000</v>
      </c>
      <c r="AP112" s="133">
        <v>18410000</v>
      </c>
      <c r="AQ112" s="133">
        <v>18855000</v>
      </c>
      <c r="AR112" s="133">
        <v>18717000</v>
      </c>
      <c r="AS112" s="68"/>
    </row>
    <row r="113" spans="1:45" x14ac:dyDescent="0.2">
      <c r="A113" s="94" t="s">
        <v>198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>
        <v>1640459</v>
      </c>
      <c r="AB113" s="69">
        <v>2097589</v>
      </c>
      <c r="AC113" s="69">
        <v>2499848</v>
      </c>
      <c r="AD113" s="69">
        <v>3199450</v>
      </c>
      <c r="AE113" s="69">
        <v>4623143</v>
      </c>
      <c r="AF113" s="69">
        <v>5301064</v>
      </c>
      <c r="AG113" s="69">
        <v>2513695</v>
      </c>
      <c r="AH113" s="69">
        <v>5084265</v>
      </c>
      <c r="AI113" s="69">
        <v>5898036</v>
      </c>
      <c r="AJ113" s="69">
        <v>6896792</v>
      </c>
      <c r="AK113" s="69">
        <v>7281038</v>
      </c>
      <c r="AL113" s="69">
        <v>7934244</v>
      </c>
      <c r="AM113" s="69">
        <v>8710113</v>
      </c>
      <c r="AN113" s="69">
        <v>10785000</v>
      </c>
      <c r="AO113" s="69">
        <v>11143000</v>
      </c>
      <c r="AP113" s="69">
        <v>11425000</v>
      </c>
      <c r="AQ113" s="69">
        <v>11828000</v>
      </c>
      <c r="AR113" s="69">
        <v>12394000</v>
      </c>
      <c r="AS113" s="68"/>
    </row>
    <row r="114" spans="1:45" x14ac:dyDescent="0.2">
      <c r="A114" s="94" t="s">
        <v>199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>
        <v>294280</v>
      </c>
      <c r="AB114" s="69">
        <v>453606</v>
      </c>
      <c r="AC114" s="69">
        <v>546523</v>
      </c>
      <c r="AD114" s="69">
        <v>683218</v>
      </c>
      <c r="AE114" s="69">
        <v>835005</v>
      </c>
      <c r="AF114" s="69">
        <v>755588</v>
      </c>
      <c r="AG114" s="69">
        <v>445134</v>
      </c>
      <c r="AH114" s="69">
        <v>890726</v>
      </c>
      <c r="AI114" s="69">
        <v>1212127</v>
      </c>
      <c r="AJ114" s="69">
        <v>1416583</v>
      </c>
      <c r="AK114" s="69">
        <v>1872831</v>
      </c>
      <c r="AL114" s="69">
        <v>2170648</v>
      </c>
      <c r="AM114" s="69">
        <v>2737607</v>
      </c>
      <c r="AN114" s="69">
        <v>1836000</v>
      </c>
      <c r="AO114" s="69">
        <v>2267000</v>
      </c>
      <c r="AP114" s="69">
        <v>2499000</v>
      </c>
      <c r="AQ114" s="69">
        <v>2237000</v>
      </c>
      <c r="AR114" s="69">
        <v>2485000</v>
      </c>
      <c r="AS114" s="68"/>
    </row>
    <row r="115" spans="1:45" x14ac:dyDescent="0.2">
      <c r="A115" s="94" t="s">
        <v>200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>
        <v>99364</v>
      </c>
      <c r="AB115" s="69">
        <v>201895</v>
      </c>
      <c r="AC115" s="69">
        <v>232474</v>
      </c>
      <c r="AD115" s="69">
        <v>236552</v>
      </c>
      <c r="AE115" s="69">
        <v>356775</v>
      </c>
      <c r="AF115" s="69">
        <v>436078</v>
      </c>
      <c r="AG115" s="69">
        <v>383808</v>
      </c>
      <c r="AH115" s="69">
        <v>625849</v>
      </c>
      <c r="AI115" s="69">
        <v>606027</v>
      </c>
      <c r="AJ115" s="69">
        <v>588420</v>
      </c>
      <c r="AK115" s="69">
        <v>671245</v>
      </c>
      <c r="AL115" s="69">
        <v>691903</v>
      </c>
      <c r="AM115" s="69">
        <v>676184</v>
      </c>
      <c r="AN115" s="69">
        <v>1006000</v>
      </c>
      <c r="AO115" s="69">
        <v>1103000</v>
      </c>
      <c r="AP115" s="69">
        <v>963000</v>
      </c>
      <c r="AQ115" s="69">
        <v>1629000</v>
      </c>
      <c r="AR115" s="69">
        <v>1115000</v>
      </c>
      <c r="AS115" s="68"/>
    </row>
    <row r="116" spans="1:45" x14ac:dyDescent="0.2">
      <c r="A116" s="94" t="s">
        <v>201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>
        <v>172563</v>
      </c>
      <c r="AB116" s="69">
        <v>247912</v>
      </c>
      <c r="AC116" s="69">
        <v>269299</v>
      </c>
      <c r="AD116" s="69">
        <v>231491</v>
      </c>
      <c r="AE116" s="69">
        <v>284417</v>
      </c>
      <c r="AF116" s="69">
        <v>219970</v>
      </c>
      <c r="AG116" s="69">
        <v>92999</v>
      </c>
      <c r="AH116" s="69">
        <v>154779</v>
      </c>
      <c r="AI116" s="69">
        <v>153045</v>
      </c>
      <c r="AJ116" s="69">
        <v>208680</v>
      </c>
      <c r="AK116" s="69">
        <v>335945</v>
      </c>
      <c r="AL116" s="69">
        <v>482982</v>
      </c>
      <c r="AM116" s="69">
        <v>504429</v>
      </c>
      <c r="AN116" s="69">
        <v>656000</v>
      </c>
      <c r="AO116" s="69">
        <v>655000</v>
      </c>
      <c r="AP116" s="69">
        <v>670000</v>
      </c>
      <c r="AQ116" s="69">
        <v>648000</v>
      </c>
      <c r="AR116" s="69">
        <v>600000</v>
      </c>
      <c r="AS116" s="68"/>
    </row>
    <row r="117" spans="1:45" x14ac:dyDescent="0.2">
      <c r="A117" s="94" t="s">
        <v>202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>
        <v>233975</v>
      </c>
      <c r="AB117" s="69">
        <v>223750</v>
      </c>
      <c r="AC117" s="69">
        <v>224183</v>
      </c>
      <c r="AD117" s="69">
        <v>232700</v>
      </c>
      <c r="AE117" s="69">
        <v>276345</v>
      </c>
      <c r="AF117" s="69">
        <v>291533</v>
      </c>
      <c r="AG117" s="69">
        <v>145977</v>
      </c>
      <c r="AH117" s="69">
        <v>309425</v>
      </c>
      <c r="AI117" s="69">
        <v>312113</v>
      </c>
      <c r="AJ117" s="69">
        <v>438908</v>
      </c>
      <c r="AK117" s="69">
        <v>530235</v>
      </c>
      <c r="AL117" s="69">
        <v>634635</v>
      </c>
      <c r="AM117" s="69">
        <v>844535</v>
      </c>
      <c r="AN117" s="69">
        <v>891000</v>
      </c>
      <c r="AO117" s="69">
        <v>854000</v>
      </c>
      <c r="AP117" s="69">
        <v>916000</v>
      </c>
      <c r="AQ117" s="69">
        <v>891000</v>
      </c>
      <c r="AR117" s="69">
        <v>953000</v>
      </c>
      <c r="AS117" s="68"/>
    </row>
    <row r="118" spans="1:45" x14ac:dyDescent="0.2">
      <c r="A118" s="94" t="s">
        <v>203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>
        <v>54800</v>
      </c>
      <c r="AB118" s="69">
        <v>101042</v>
      </c>
      <c r="AC118" s="69">
        <v>74442</v>
      </c>
      <c r="AD118" s="69">
        <v>154520</v>
      </c>
      <c r="AE118" s="69">
        <v>201607</v>
      </c>
      <c r="AF118" s="69">
        <v>177845</v>
      </c>
      <c r="AG118" s="69">
        <v>109840</v>
      </c>
      <c r="AH118" s="69">
        <v>210702</v>
      </c>
      <c r="AI118" s="69">
        <v>200285</v>
      </c>
      <c r="AJ118" s="69">
        <v>233377</v>
      </c>
      <c r="AK118" s="69">
        <v>269331</v>
      </c>
      <c r="AL118" s="69">
        <v>384562</v>
      </c>
      <c r="AM118" s="69">
        <v>340952</v>
      </c>
      <c r="AN118" s="69">
        <v>549000</v>
      </c>
      <c r="AO118" s="69">
        <v>553000</v>
      </c>
      <c r="AP118" s="69">
        <v>591000</v>
      </c>
      <c r="AQ118" s="69">
        <v>188000</v>
      </c>
      <c r="AR118" s="69">
        <v>173000</v>
      </c>
      <c r="AS118" s="68"/>
    </row>
    <row r="119" spans="1:45" x14ac:dyDescent="0.2">
      <c r="A119" s="94" t="s">
        <v>204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>
        <v>113624</v>
      </c>
      <c r="AB119" s="69">
        <v>125760</v>
      </c>
      <c r="AC119" s="69">
        <v>206887</v>
      </c>
      <c r="AD119" s="69">
        <v>217420</v>
      </c>
      <c r="AE119" s="69">
        <v>156190</v>
      </c>
      <c r="AF119" s="69">
        <v>257827</v>
      </c>
      <c r="AG119" s="69">
        <v>125061</v>
      </c>
      <c r="AH119" s="69">
        <v>258380</v>
      </c>
      <c r="AI119" s="69">
        <v>332226</v>
      </c>
      <c r="AJ119" s="69">
        <v>409818</v>
      </c>
      <c r="AK119" s="69">
        <v>271787</v>
      </c>
      <c r="AL119" s="69">
        <v>175872</v>
      </c>
      <c r="AM119" s="69">
        <v>194499</v>
      </c>
      <c r="AN119" s="69">
        <v>329000</v>
      </c>
      <c r="AO119" s="69">
        <v>315000</v>
      </c>
      <c r="AP119" s="69">
        <v>294000</v>
      </c>
      <c r="AQ119" s="69">
        <v>307000</v>
      </c>
      <c r="AR119" s="69">
        <v>269000</v>
      </c>
      <c r="AS119" s="68"/>
    </row>
    <row r="120" spans="1:45" x14ac:dyDescent="0.2">
      <c r="A120" s="94" t="s">
        <v>205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>
        <v>85270</v>
      </c>
      <c r="AB120" s="69">
        <v>88546</v>
      </c>
      <c r="AC120" s="69">
        <v>96999</v>
      </c>
      <c r="AD120" s="69">
        <v>111214</v>
      </c>
      <c r="AE120" s="69">
        <v>106375</v>
      </c>
      <c r="AF120" s="69">
        <v>106613</v>
      </c>
      <c r="AG120" s="69">
        <v>54168</v>
      </c>
      <c r="AH120" s="69">
        <v>109275</v>
      </c>
      <c r="AI120" s="69">
        <v>110772</v>
      </c>
      <c r="AJ120" s="69">
        <v>135829</v>
      </c>
      <c r="AK120" s="69">
        <v>142372</v>
      </c>
      <c r="AL120" s="69">
        <v>147661</v>
      </c>
      <c r="AM120" s="69">
        <v>148452</v>
      </c>
      <c r="AN120" s="69"/>
      <c r="AO120" s="69"/>
      <c r="AP120" s="69"/>
      <c r="AQ120" s="69"/>
      <c r="AR120" s="69"/>
      <c r="AS120" s="68"/>
    </row>
    <row r="121" spans="1:45" x14ac:dyDescent="0.2">
      <c r="A121" s="94" t="s">
        <v>206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>
        <v>62680</v>
      </c>
      <c r="AB121" s="69">
        <v>22955</v>
      </c>
      <c r="AC121" s="69">
        <v>17399</v>
      </c>
      <c r="AD121" s="69">
        <v>43459</v>
      </c>
      <c r="AE121" s="69">
        <v>75278</v>
      </c>
      <c r="AF121" s="69">
        <v>81745</v>
      </c>
      <c r="AG121" s="69">
        <v>44218</v>
      </c>
      <c r="AH121" s="69">
        <v>153606</v>
      </c>
      <c r="AI121" s="69">
        <v>347633</v>
      </c>
      <c r="AJ121" s="69">
        <v>789307</v>
      </c>
      <c r="AK121" s="69">
        <v>615429</v>
      </c>
      <c r="AL121" s="69">
        <v>339167</v>
      </c>
      <c r="AM121" s="69">
        <v>661608</v>
      </c>
      <c r="AN121" s="69"/>
      <c r="AO121" s="69"/>
      <c r="AP121" s="69"/>
      <c r="AQ121" s="69"/>
      <c r="AR121" s="69"/>
      <c r="AS121" s="68"/>
    </row>
    <row r="122" spans="1:45" x14ac:dyDescent="0.2">
      <c r="A122" s="94" t="s">
        <v>207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>
        <v>8000</v>
      </c>
      <c r="AB122" s="69">
        <v>13000</v>
      </c>
      <c r="AC122" s="69">
        <v>18000</v>
      </c>
      <c r="AD122" s="69">
        <v>21500</v>
      </c>
      <c r="AE122" s="69">
        <v>16500</v>
      </c>
      <c r="AF122" s="69">
        <v>18500</v>
      </c>
      <c r="AG122" s="69">
        <v>80047</v>
      </c>
      <c r="AH122" s="69">
        <v>281219</v>
      </c>
      <c r="AI122" s="69">
        <v>275297</v>
      </c>
      <c r="AJ122" s="69">
        <v>254299</v>
      </c>
      <c r="AK122" s="69">
        <v>225000</v>
      </c>
      <c r="AL122" s="69">
        <v>225000</v>
      </c>
      <c r="AM122" s="69">
        <v>156583</v>
      </c>
      <c r="AN122" s="69"/>
      <c r="AO122" s="69"/>
      <c r="AP122" s="69"/>
      <c r="AQ122" s="69"/>
      <c r="AR122" s="69"/>
      <c r="AS122" s="68"/>
    </row>
    <row r="123" spans="1:45" x14ac:dyDescent="0.2">
      <c r="A123" s="94" t="s">
        <v>208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>
        <v>30339</v>
      </c>
      <c r="AB123" s="69">
        <v>19398</v>
      </c>
      <c r="AC123" s="69">
        <v>7195</v>
      </c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8"/>
    </row>
    <row r="124" spans="1:45" x14ac:dyDescent="0.2">
      <c r="A124" s="94" t="s">
        <v>209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>
        <v>478</v>
      </c>
      <c r="AB124" s="69">
        <v>178</v>
      </c>
      <c r="AC124" s="69">
        <v>752</v>
      </c>
      <c r="AD124" s="69">
        <v>363</v>
      </c>
      <c r="AE124" s="69">
        <v>245</v>
      </c>
      <c r="AF124" s="69">
        <v>3793</v>
      </c>
      <c r="AG124" s="69">
        <v>23784</v>
      </c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8"/>
    </row>
    <row r="125" spans="1:45" x14ac:dyDescent="0.2">
      <c r="A125" s="94" t="s">
        <v>210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>
        <v>312973</v>
      </c>
      <c r="AH125" s="69">
        <v>816836</v>
      </c>
      <c r="AI125" s="69">
        <v>512019</v>
      </c>
      <c r="AJ125" s="69">
        <v>339279</v>
      </c>
      <c r="AK125" s="69">
        <v>375757</v>
      </c>
      <c r="AL125" s="69">
        <v>303891</v>
      </c>
      <c r="AM125" s="69">
        <v>108884</v>
      </c>
      <c r="AN125" s="69"/>
      <c r="AO125" s="69"/>
      <c r="AP125" s="69"/>
      <c r="AQ125" s="69"/>
      <c r="AR125" s="69"/>
      <c r="AS125" s="68"/>
    </row>
    <row r="126" spans="1:45" x14ac:dyDescent="0.2">
      <c r="A126" s="94" t="s">
        <v>211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>
        <v>216945</v>
      </c>
      <c r="AH126" s="69">
        <v>158306</v>
      </c>
      <c r="AI126" s="69">
        <v>123643</v>
      </c>
      <c r="AJ126" s="69">
        <v>0</v>
      </c>
      <c r="AK126" s="69"/>
      <c r="AL126" s="69"/>
      <c r="AM126" s="69"/>
      <c r="AN126" s="69"/>
      <c r="AO126" s="69"/>
      <c r="AP126" s="69"/>
      <c r="AQ126" s="69"/>
      <c r="AR126" s="69"/>
      <c r="AS126" s="68"/>
    </row>
    <row r="127" spans="1:45" x14ac:dyDescent="0.2">
      <c r="A127" s="94" t="s">
        <v>212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>
        <v>244561</v>
      </c>
      <c r="AL127" s="69">
        <v>254714</v>
      </c>
      <c r="AM127" s="69">
        <v>183571</v>
      </c>
      <c r="AN127" s="69"/>
      <c r="AO127" s="69"/>
      <c r="AP127" s="69"/>
      <c r="AQ127" s="69"/>
      <c r="AR127" s="69"/>
      <c r="AS127" s="68"/>
    </row>
    <row r="128" spans="1:45" x14ac:dyDescent="0.2">
      <c r="A128" s="94" t="s">
        <v>213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>
        <v>198989</v>
      </c>
      <c r="AN128" s="69"/>
      <c r="AO128" s="69"/>
      <c r="AP128" s="69">
        <v>190000</v>
      </c>
      <c r="AQ128" s="69">
        <v>301000</v>
      </c>
      <c r="AR128" s="69">
        <v>0</v>
      </c>
      <c r="AS128" s="68"/>
    </row>
    <row r="129" spans="1:45" x14ac:dyDescent="0.2">
      <c r="A129" s="94" t="s">
        <v>225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>
        <v>423000</v>
      </c>
      <c r="AO129" s="69">
        <v>326000</v>
      </c>
      <c r="AP129" s="69">
        <v>307000</v>
      </c>
      <c r="AQ129" s="69">
        <v>354000</v>
      </c>
      <c r="AR129" s="69">
        <v>257000</v>
      </c>
      <c r="AS129" s="68"/>
    </row>
    <row r="130" spans="1:45" x14ac:dyDescent="0.2">
      <c r="A130" s="94" t="s">
        <v>226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>
        <v>438000</v>
      </c>
      <c r="AO130" s="69">
        <v>457000</v>
      </c>
      <c r="AP130" s="69">
        <v>441000</v>
      </c>
      <c r="AQ130" s="69">
        <v>472000</v>
      </c>
      <c r="AR130" s="69">
        <v>471000</v>
      </c>
      <c r="AS130" s="68"/>
    </row>
    <row r="131" spans="1:45" x14ac:dyDescent="0.2">
      <c r="A131" s="94" t="s">
        <v>214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>
        <v>2941</v>
      </c>
      <c r="AN131" s="69"/>
      <c r="AO131" s="69"/>
      <c r="AP131" s="69"/>
      <c r="AQ131" s="69"/>
      <c r="AR131" s="69"/>
      <c r="AS131" s="68"/>
    </row>
    <row r="132" spans="1:45" s="4" customFormat="1" x14ac:dyDescent="0.2">
      <c r="A132" s="94" t="s">
        <v>215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>
        <v>3547512</v>
      </c>
      <c r="AB132" s="69">
        <v>3488378</v>
      </c>
      <c r="AC132" s="69">
        <v>3250240</v>
      </c>
      <c r="AD132" s="69">
        <v>4607241</v>
      </c>
      <c r="AE132" s="69">
        <v>3453536</v>
      </c>
      <c r="AF132" s="69">
        <v>2138423</v>
      </c>
      <c r="AG132" s="69">
        <v>1023735</v>
      </c>
      <c r="AH132" s="69">
        <v>1925172</v>
      </c>
      <c r="AI132" s="69">
        <v>2431702</v>
      </c>
      <c r="AJ132" s="69">
        <v>5805391</v>
      </c>
      <c r="AK132" s="69">
        <v>5998676</v>
      </c>
      <c r="AL132" s="69">
        <v>5589739</v>
      </c>
      <c r="AM132" s="69">
        <v>309511</v>
      </c>
      <c r="AN132" s="69">
        <v>189000</v>
      </c>
      <c r="AO132" s="69">
        <v>814000</v>
      </c>
      <c r="AP132" s="69">
        <v>114000</v>
      </c>
      <c r="AQ132" s="69">
        <v>-158000</v>
      </c>
      <c r="AR132" s="69">
        <v>1181000</v>
      </c>
      <c r="AS132" s="68"/>
    </row>
    <row r="133" spans="1:45" x14ac:dyDescent="0.2">
      <c r="A133" s="3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8"/>
    </row>
    <row r="134" spans="1:45" x14ac:dyDescent="0.2">
      <c r="A134" s="1" t="s">
        <v>75</v>
      </c>
      <c r="B134" s="70">
        <f t="shared" ref="B134:AQ134" si="2">SUM(B78:B83,B86:B93)-SUM(B96:B110,B113:B132)</f>
        <v>0</v>
      </c>
      <c r="C134" s="70">
        <f t="shared" si="2"/>
        <v>0</v>
      </c>
      <c r="D134" s="70">
        <f t="shared" si="2"/>
        <v>0</v>
      </c>
      <c r="E134" s="70">
        <f t="shared" si="2"/>
        <v>0</v>
      </c>
      <c r="F134" s="70">
        <f t="shared" si="2"/>
        <v>0</v>
      </c>
      <c r="G134" s="70">
        <f t="shared" si="2"/>
        <v>0</v>
      </c>
      <c r="H134" s="70">
        <f t="shared" si="2"/>
        <v>0</v>
      </c>
      <c r="I134" s="70">
        <f t="shared" si="2"/>
        <v>0</v>
      </c>
      <c r="J134" s="70">
        <f t="shared" si="2"/>
        <v>0</v>
      </c>
      <c r="K134" s="70">
        <f t="shared" si="2"/>
        <v>0</v>
      </c>
      <c r="L134" s="70">
        <f t="shared" si="2"/>
        <v>0</v>
      </c>
      <c r="M134" s="70">
        <f t="shared" si="2"/>
        <v>0</v>
      </c>
      <c r="N134" s="70">
        <f t="shared" si="2"/>
        <v>0</v>
      </c>
      <c r="O134" s="70">
        <f t="shared" si="2"/>
        <v>0</v>
      </c>
      <c r="P134" s="70">
        <f t="shared" si="2"/>
        <v>0</v>
      </c>
      <c r="Q134" s="70">
        <f t="shared" si="2"/>
        <v>0</v>
      </c>
      <c r="R134" s="70">
        <f t="shared" si="2"/>
        <v>0</v>
      </c>
      <c r="S134" s="70">
        <f t="shared" si="2"/>
        <v>0</v>
      </c>
      <c r="T134" s="70">
        <f t="shared" si="2"/>
        <v>0</v>
      </c>
      <c r="U134" s="70">
        <f t="shared" si="2"/>
        <v>0</v>
      </c>
      <c r="V134" s="70">
        <f t="shared" si="2"/>
        <v>0</v>
      </c>
      <c r="W134" s="70">
        <f t="shared" si="2"/>
        <v>0</v>
      </c>
      <c r="X134" s="70">
        <f t="shared" si="2"/>
        <v>0</v>
      </c>
      <c r="Y134" s="70">
        <f t="shared" si="2"/>
        <v>0</v>
      </c>
      <c r="Z134" s="70">
        <f t="shared" si="2"/>
        <v>0</v>
      </c>
      <c r="AA134" s="70">
        <f t="shared" si="2"/>
        <v>0</v>
      </c>
      <c r="AB134" s="70">
        <f t="shared" si="2"/>
        <v>0</v>
      </c>
      <c r="AC134" s="70">
        <f t="shared" si="2"/>
        <v>0</v>
      </c>
      <c r="AD134" s="70">
        <f t="shared" si="2"/>
        <v>0</v>
      </c>
      <c r="AE134" s="70">
        <f t="shared" si="2"/>
        <v>0</v>
      </c>
      <c r="AF134" s="70">
        <f t="shared" si="2"/>
        <v>0</v>
      </c>
      <c r="AG134" s="70">
        <f t="shared" si="2"/>
        <v>0</v>
      </c>
      <c r="AH134" s="70">
        <f t="shared" si="2"/>
        <v>0</v>
      </c>
      <c r="AI134" s="70">
        <f t="shared" si="2"/>
        <v>0</v>
      </c>
      <c r="AJ134" s="70">
        <f t="shared" si="2"/>
        <v>0</v>
      </c>
      <c r="AK134" s="70">
        <f t="shared" si="2"/>
        <v>0</v>
      </c>
      <c r="AL134" s="70">
        <f t="shared" si="2"/>
        <v>0</v>
      </c>
      <c r="AM134" s="70">
        <f t="shared" si="2"/>
        <v>0</v>
      </c>
      <c r="AN134" s="70">
        <f t="shared" si="2"/>
        <v>0</v>
      </c>
      <c r="AO134" s="70">
        <f t="shared" si="2"/>
        <v>0</v>
      </c>
      <c r="AP134" s="70">
        <f t="shared" si="2"/>
        <v>0</v>
      </c>
      <c r="AQ134" s="70">
        <f t="shared" si="2"/>
        <v>0</v>
      </c>
      <c r="AR134" s="70">
        <f>SUM(AR78:AR83,AR86:AR93)-SUM(AR96:AR110,AR113:AR132)</f>
        <v>0</v>
      </c>
      <c r="AS134" s="71">
        <f>SUM(B134:AR134)</f>
        <v>0</v>
      </c>
    </row>
    <row r="135" spans="1:45" x14ac:dyDescent="0.2">
      <c r="A135" s="5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68"/>
    </row>
    <row r="136" spans="1:45" x14ac:dyDescent="0.2">
      <c r="A136" s="1" t="s">
        <v>74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8"/>
    </row>
    <row r="137" spans="1:45" x14ac:dyDescent="0.2">
      <c r="A137" s="1" t="s">
        <v>49</v>
      </c>
      <c r="B137" s="69"/>
      <c r="C137" s="69"/>
      <c r="D137" s="133">
        <v>323038</v>
      </c>
      <c r="E137" s="133">
        <v>602508</v>
      </c>
      <c r="F137" s="133">
        <v>893634</v>
      </c>
      <c r="G137" s="133">
        <v>837583</v>
      </c>
      <c r="H137" s="133">
        <v>949256</v>
      </c>
      <c r="I137" s="133">
        <v>1397559</v>
      </c>
      <c r="J137" s="133">
        <v>1334575</v>
      </c>
      <c r="K137" s="133">
        <v>1177574</v>
      </c>
      <c r="L137" s="133">
        <v>1606885</v>
      </c>
      <c r="M137" s="133">
        <v>1883204</v>
      </c>
      <c r="N137" s="133">
        <v>1952326</v>
      </c>
      <c r="O137" s="133">
        <v>2675539</v>
      </c>
      <c r="P137" s="133">
        <v>3201481</v>
      </c>
      <c r="Q137" s="133">
        <v>3510518</v>
      </c>
      <c r="R137" s="133">
        <v>3562978</v>
      </c>
      <c r="S137" s="133">
        <v>3912529</v>
      </c>
      <c r="T137" s="133">
        <v>4395874</v>
      </c>
      <c r="U137" s="133">
        <v>5463953</v>
      </c>
      <c r="V137" s="133">
        <v>5615532</v>
      </c>
      <c r="W137" s="133">
        <v>6360958</v>
      </c>
      <c r="X137" s="133">
        <v>6978023</v>
      </c>
      <c r="Y137" s="133">
        <v>7147275</v>
      </c>
      <c r="Z137" s="133">
        <v>7298576</v>
      </c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8"/>
    </row>
    <row r="138" spans="1:45" x14ac:dyDescent="0.2">
      <c r="A138" s="3" t="s">
        <v>51</v>
      </c>
      <c r="B138" s="69"/>
      <c r="C138" s="69"/>
      <c r="D138" s="69">
        <v>129444</v>
      </c>
      <c r="E138" s="69">
        <v>307880</v>
      </c>
      <c r="F138" s="69">
        <v>579778</v>
      </c>
      <c r="G138" s="69">
        <v>538426</v>
      </c>
      <c r="H138" s="69">
        <v>584735</v>
      </c>
      <c r="I138" s="69">
        <v>856433</v>
      </c>
      <c r="J138" s="69">
        <v>963412</v>
      </c>
      <c r="K138" s="69">
        <v>978931</v>
      </c>
      <c r="L138" s="69">
        <v>1177574</v>
      </c>
      <c r="M138" s="69">
        <v>1606885</v>
      </c>
      <c r="N138" s="69">
        <v>1734572</v>
      </c>
      <c r="O138" s="69">
        <v>1952326</v>
      </c>
      <c r="P138" s="69">
        <v>2675539</v>
      </c>
      <c r="Q138" s="69">
        <v>3201481</v>
      </c>
      <c r="R138" s="69">
        <v>2760883</v>
      </c>
      <c r="S138" s="69">
        <v>3168283</v>
      </c>
      <c r="T138" s="69">
        <v>3884876</v>
      </c>
      <c r="U138" s="69">
        <v>4280169</v>
      </c>
      <c r="V138" s="69">
        <v>5463953</v>
      </c>
      <c r="W138" s="69">
        <v>5573990</v>
      </c>
      <c r="X138" s="69">
        <v>5900692</v>
      </c>
      <c r="Y138" s="69">
        <v>4886721</v>
      </c>
      <c r="Z138" s="69">
        <v>7298576</v>
      </c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8"/>
    </row>
    <row r="139" spans="1:45" x14ac:dyDescent="0.2">
      <c r="A139" s="3" t="s">
        <v>52</v>
      </c>
      <c r="B139" s="69"/>
      <c r="C139" s="69"/>
      <c r="D139" s="69">
        <v>10334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8"/>
    </row>
    <row r="140" spans="1:45" x14ac:dyDescent="0.2">
      <c r="A140" s="3" t="s">
        <v>53</v>
      </c>
      <c r="B140" s="69"/>
      <c r="C140" s="69"/>
      <c r="D140" s="69"/>
      <c r="E140" s="69">
        <v>2669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8"/>
    </row>
    <row r="141" spans="1:45" x14ac:dyDescent="0.2">
      <c r="A141" s="3" t="s">
        <v>57</v>
      </c>
      <c r="B141" s="69"/>
      <c r="C141" s="69"/>
      <c r="D141" s="69"/>
      <c r="E141" s="69"/>
      <c r="F141" s="69">
        <v>29536</v>
      </c>
      <c r="G141" s="69"/>
      <c r="H141" s="69">
        <v>7291</v>
      </c>
      <c r="I141" s="69">
        <v>5250</v>
      </c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8"/>
    </row>
    <row r="142" spans="1:45" x14ac:dyDescent="0.2">
      <c r="A142" s="3" t="s">
        <v>90</v>
      </c>
      <c r="B142" s="69"/>
      <c r="C142" s="69"/>
      <c r="D142" s="69"/>
      <c r="E142" s="69"/>
      <c r="F142" s="69">
        <v>80778</v>
      </c>
      <c r="G142" s="69">
        <v>3333</v>
      </c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8"/>
    </row>
    <row r="143" spans="1:45" x14ac:dyDescent="0.2">
      <c r="A143" s="3" t="s">
        <v>62</v>
      </c>
      <c r="B143" s="69"/>
      <c r="C143" s="69"/>
      <c r="D143" s="69"/>
      <c r="E143" s="69"/>
      <c r="F143" s="69"/>
      <c r="G143" s="69"/>
      <c r="H143" s="69">
        <v>7700</v>
      </c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8"/>
    </row>
    <row r="144" spans="1:45" x14ac:dyDescent="0.2">
      <c r="A144" s="3" t="s">
        <v>59</v>
      </c>
      <c r="B144" s="69"/>
      <c r="C144" s="69"/>
      <c r="D144" s="69"/>
      <c r="E144" s="69"/>
      <c r="F144" s="69"/>
      <c r="G144" s="69">
        <v>30875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8"/>
    </row>
    <row r="145" spans="1:45" x14ac:dyDescent="0.2">
      <c r="A145" s="3" t="s">
        <v>60</v>
      </c>
      <c r="B145" s="69"/>
      <c r="C145" s="69"/>
      <c r="D145" s="69"/>
      <c r="E145" s="69"/>
      <c r="F145" s="69"/>
      <c r="G145" s="69">
        <v>8382</v>
      </c>
      <c r="H145" s="69">
        <v>22982</v>
      </c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8"/>
    </row>
    <row r="146" spans="1:45" x14ac:dyDescent="0.2">
      <c r="A146" s="3" t="s">
        <v>21</v>
      </c>
      <c r="B146" s="69"/>
      <c r="C146" s="69"/>
      <c r="D146" s="69"/>
      <c r="E146" s="69"/>
      <c r="F146" s="69"/>
      <c r="G146" s="69"/>
      <c r="H146" s="69"/>
      <c r="I146" s="69">
        <v>7292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8"/>
    </row>
    <row r="147" spans="1:45" x14ac:dyDescent="0.2">
      <c r="A147" s="3" t="s">
        <v>91</v>
      </c>
      <c r="B147" s="69"/>
      <c r="C147" s="69"/>
      <c r="D147" s="69"/>
      <c r="E147" s="69"/>
      <c r="F147" s="69"/>
      <c r="G147" s="69"/>
      <c r="H147" s="69"/>
      <c r="I147" s="69"/>
      <c r="J147" s="69">
        <v>36667</v>
      </c>
      <c r="K147" s="69">
        <v>27135</v>
      </c>
      <c r="L147" s="69">
        <v>178672</v>
      </c>
      <c r="M147" s="69"/>
      <c r="N147" s="69">
        <v>28875</v>
      </c>
      <c r="O147" s="69">
        <v>617089</v>
      </c>
      <c r="P147" s="69">
        <v>454536</v>
      </c>
      <c r="Q147" s="69"/>
      <c r="R147" s="69"/>
      <c r="S147" s="69">
        <v>421957</v>
      </c>
      <c r="T147" s="69">
        <v>112981</v>
      </c>
      <c r="U147" s="69">
        <v>1143161</v>
      </c>
      <c r="V147" s="69">
        <v>151579</v>
      </c>
      <c r="W147" s="69">
        <v>347511</v>
      </c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8"/>
    </row>
    <row r="148" spans="1:45" x14ac:dyDescent="0.2">
      <c r="A148" s="3" t="s">
        <v>42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>
        <v>7917</v>
      </c>
      <c r="L148" s="69"/>
      <c r="M148" s="69">
        <v>315</v>
      </c>
      <c r="N148" s="69">
        <v>5974</v>
      </c>
      <c r="O148" s="69">
        <v>106124</v>
      </c>
      <c r="P148" s="69">
        <v>71406</v>
      </c>
      <c r="Q148" s="69"/>
      <c r="R148" s="69"/>
      <c r="S148" s="69"/>
      <c r="T148" s="69"/>
      <c r="U148" s="69">
        <v>40623</v>
      </c>
      <c r="V148" s="69"/>
      <c r="W148" s="69">
        <v>439457</v>
      </c>
      <c r="X148" s="69"/>
      <c r="Y148" s="69">
        <v>548113</v>
      </c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8"/>
    </row>
    <row r="149" spans="1:45" x14ac:dyDescent="0.2">
      <c r="A149" s="11" t="s">
        <v>32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>
        <v>1222186</v>
      </c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8"/>
    </row>
    <row r="150" spans="1:45" x14ac:dyDescent="0.2">
      <c r="A150" s="11" t="s">
        <v>31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>
        <v>1077331</v>
      </c>
      <c r="Y150" s="69">
        <v>490255</v>
      </c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8"/>
    </row>
    <row r="151" spans="1:45" x14ac:dyDescent="0.2">
      <c r="A151" s="3" t="s">
        <v>77</v>
      </c>
      <c r="B151" s="69"/>
      <c r="C151" s="69"/>
      <c r="D151" s="69">
        <v>183260</v>
      </c>
      <c r="E151" s="69">
        <v>291959</v>
      </c>
      <c r="F151" s="69">
        <v>203542</v>
      </c>
      <c r="G151" s="69">
        <v>256567</v>
      </c>
      <c r="H151" s="69">
        <v>326548</v>
      </c>
      <c r="I151" s="69">
        <v>528584</v>
      </c>
      <c r="J151" s="69">
        <v>334496</v>
      </c>
      <c r="K151" s="69">
        <v>163591</v>
      </c>
      <c r="L151" s="69">
        <v>250639</v>
      </c>
      <c r="M151" s="69">
        <v>276004</v>
      </c>
      <c r="N151" s="69">
        <v>182905</v>
      </c>
      <c r="O151" s="69"/>
      <c r="P151" s="69"/>
      <c r="Q151" s="69">
        <v>309037</v>
      </c>
      <c r="R151" s="69">
        <v>802095</v>
      </c>
      <c r="S151" s="69">
        <v>322289</v>
      </c>
      <c r="T151" s="69">
        <v>398017</v>
      </c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8"/>
    </row>
    <row r="152" spans="1:45" x14ac:dyDescent="0.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8"/>
    </row>
    <row r="153" spans="1:45" x14ac:dyDescent="0.2">
      <c r="A153" s="1" t="s">
        <v>50</v>
      </c>
      <c r="B153" s="69"/>
      <c r="C153" s="69"/>
      <c r="D153" s="133">
        <v>323038</v>
      </c>
      <c r="E153" s="133">
        <v>602508</v>
      </c>
      <c r="F153" s="133">
        <v>893634</v>
      </c>
      <c r="G153" s="133">
        <v>837583</v>
      </c>
      <c r="H153" s="133">
        <v>949256</v>
      </c>
      <c r="I153" s="133">
        <v>1397559</v>
      </c>
      <c r="J153" s="133">
        <v>1334575</v>
      </c>
      <c r="K153" s="133">
        <v>1177574</v>
      </c>
      <c r="L153" s="133">
        <v>1606885</v>
      </c>
      <c r="M153" s="133">
        <v>1883204</v>
      </c>
      <c r="N153" s="133">
        <v>1952326</v>
      </c>
      <c r="O153" s="133">
        <v>2675539</v>
      </c>
      <c r="P153" s="133">
        <v>3201481</v>
      </c>
      <c r="Q153" s="133">
        <v>3510518</v>
      </c>
      <c r="R153" s="133">
        <v>3562978</v>
      </c>
      <c r="S153" s="133">
        <v>3912529</v>
      </c>
      <c r="T153" s="133">
        <v>4395874</v>
      </c>
      <c r="U153" s="133">
        <v>5463953</v>
      </c>
      <c r="V153" s="133">
        <v>5615532</v>
      </c>
      <c r="W153" s="133">
        <v>6360958</v>
      </c>
      <c r="X153" s="133">
        <v>6978023</v>
      </c>
      <c r="Y153" s="133">
        <v>7147275</v>
      </c>
      <c r="Z153" s="133">
        <v>7298576</v>
      </c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8"/>
    </row>
    <row r="154" spans="1:45" x14ac:dyDescent="0.2">
      <c r="A154" s="3" t="s">
        <v>92</v>
      </c>
      <c r="B154" s="69"/>
      <c r="C154" s="69"/>
      <c r="D154" s="69">
        <v>2507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8"/>
    </row>
    <row r="155" spans="1:45" x14ac:dyDescent="0.2">
      <c r="A155" s="3" t="s">
        <v>54</v>
      </c>
      <c r="B155" s="69"/>
      <c r="C155" s="69"/>
      <c r="D155" s="69">
        <v>8777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8"/>
    </row>
    <row r="156" spans="1:45" x14ac:dyDescent="0.2">
      <c r="A156" s="3" t="s">
        <v>55</v>
      </c>
      <c r="B156" s="69"/>
      <c r="C156" s="69"/>
      <c r="D156" s="69">
        <v>942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8"/>
    </row>
    <row r="157" spans="1:45" x14ac:dyDescent="0.2">
      <c r="A157" s="3" t="s">
        <v>22</v>
      </c>
      <c r="B157" s="69"/>
      <c r="C157" s="69"/>
      <c r="D157" s="69"/>
      <c r="E157" s="69"/>
      <c r="F157" s="69"/>
      <c r="G157" s="69"/>
      <c r="H157" s="69">
        <v>29865</v>
      </c>
      <c r="I157" s="69">
        <v>95476</v>
      </c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8"/>
    </row>
    <row r="158" spans="1:45" x14ac:dyDescent="0.2">
      <c r="A158" s="3" t="s">
        <v>93</v>
      </c>
      <c r="B158" s="69"/>
      <c r="C158" s="69"/>
      <c r="D158" s="69"/>
      <c r="E158" s="69"/>
      <c r="F158" s="69"/>
      <c r="G158" s="69"/>
      <c r="H158" s="69"/>
      <c r="I158" s="69">
        <v>12123</v>
      </c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8"/>
    </row>
    <row r="159" spans="1:45" x14ac:dyDescent="0.2">
      <c r="A159" s="3" t="s">
        <v>61</v>
      </c>
      <c r="B159" s="69"/>
      <c r="C159" s="69"/>
      <c r="D159" s="69"/>
      <c r="E159" s="69"/>
      <c r="F159" s="69"/>
      <c r="G159" s="69">
        <v>5241</v>
      </c>
      <c r="H159" s="69">
        <v>6750</v>
      </c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8"/>
    </row>
    <row r="160" spans="1:45" x14ac:dyDescent="0.2">
      <c r="A160" s="3" t="s">
        <v>94</v>
      </c>
      <c r="B160" s="69"/>
      <c r="C160" s="69"/>
      <c r="D160" s="69">
        <v>2932</v>
      </c>
      <c r="E160" s="69">
        <v>22730</v>
      </c>
      <c r="F160" s="69">
        <v>5208</v>
      </c>
      <c r="G160" s="69">
        <v>26722</v>
      </c>
      <c r="H160" s="69">
        <v>6208</v>
      </c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8"/>
    </row>
    <row r="161" spans="1:45" x14ac:dyDescent="0.2">
      <c r="A161" s="3" t="s">
        <v>58</v>
      </c>
      <c r="B161" s="69"/>
      <c r="C161" s="69"/>
      <c r="D161" s="69"/>
      <c r="E161" s="69"/>
      <c r="F161" s="69"/>
      <c r="G161" s="69">
        <v>45885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8"/>
    </row>
    <row r="162" spans="1:45" x14ac:dyDescent="0.2">
      <c r="A162" s="3" t="s">
        <v>95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>
        <v>148632</v>
      </c>
      <c r="N162" s="69"/>
      <c r="O162" s="69"/>
      <c r="P162" s="69"/>
      <c r="Q162" s="69">
        <v>478437</v>
      </c>
      <c r="R162" s="69">
        <v>389643</v>
      </c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8"/>
    </row>
    <row r="163" spans="1:45" x14ac:dyDescent="0.2">
      <c r="A163" s="3" t="s">
        <v>18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>
        <v>271198</v>
      </c>
      <c r="R163" s="69">
        <v>5052</v>
      </c>
      <c r="S163" s="69">
        <v>27653</v>
      </c>
      <c r="T163" s="69">
        <v>34928</v>
      </c>
      <c r="U163" s="69"/>
      <c r="V163" s="69">
        <v>41542</v>
      </c>
      <c r="W163" s="69"/>
      <c r="X163" s="69">
        <v>1596424</v>
      </c>
      <c r="Y163" s="69"/>
      <c r="Z163" s="69">
        <v>283889</v>
      </c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8"/>
    </row>
    <row r="164" spans="1:45" x14ac:dyDescent="0.2">
      <c r="A164" s="11" t="s">
        <v>33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>
        <v>479944</v>
      </c>
      <c r="Y164" s="69"/>
      <c r="Z164" s="69">
        <v>48994</v>
      </c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8"/>
    </row>
    <row r="165" spans="1:45" x14ac:dyDescent="0.2">
      <c r="A165" s="3" t="s">
        <v>80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>
        <v>80777</v>
      </c>
      <c r="U165" s="69"/>
      <c r="V165" s="69"/>
      <c r="W165" s="69"/>
      <c r="X165" s="69">
        <v>-136367</v>
      </c>
      <c r="Y165" s="69">
        <v>-151301</v>
      </c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8"/>
    </row>
    <row r="166" spans="1:45" x14ac:dyDescent="0.2">
      <c r="A166" s="3" t="s">
        <v>158</v>
      </c>
      <c r="B166" s="69"/>
      <c r="C166" s="69"/>
      <c r="D166" s="69"/>
      <c r="E166" s="69"/>
      <c r="F166" s="69">
        <v>350000</v>
      </c>
      <c r="G166" s="69">
        <v>175000</v>
      </c>
      <c r="H166" s="69">
        <v>50000</v>
      </c>
      <c r="I166" s="69">
        <v>326548</v>
      </c>
      <c r="J166" s="69">
        <v>355644</v>
      </c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>
        <v>460266</v>
      </c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8"/>
    </row>
    <row r="167" spans="1:45" s="4" customFormat="1" x14ac:dyDescent="0.2">
      <c r="A167" s="3" t="s">
        <v>56</v>
      </c>
      <c r="B167" s="69"/>
      <c r="C167" s="69"/>
      <c r="D167" s="69">
        <v>307880</v>
      </c>
      <c r="E167" s="69">
        <v>579778</v>
      </c>
      <c r="F167" s="69">
        <v>538426</v>
      </c>
      <c r="G167" s="69">
        <v>584735</v>
      </c>
      <c r="H167" s="69">
        <v>856433</v>
      </c>
      <c r="I167" s="69">
        <v>963412</v>
      </c>
      <c r="J167" s="69">
        <v>978931</v>
      </c>
      <c r="K167" s="69">
        <v>1177574</v>
      </c>
      <c r="L167" s="69">
        <v>1606885</v>
      </c>
      <c r="M167" s="69">
        <v>1734572</v>
      </c>
      <c r="N167" s="69">
        <v>1952326</v>
      </c>
      <c r="O167" s="69">
        <v>2675539</v>
      </c>
      <c r="P167" s="69">
        <v>3201481</v>
      </c>
      <c r="Q167" s="69">
        <v>2760883</v>
      </c>
      <c r="R167" s="69">
        <v>3168283</v>
      </c>
      <c r="S167" s="69">
        <v>3884876</v>
      </c>
      <c r="T167" s="69">
        <v>4280169</v>
      </c>
      <c r="U167" s="69">
        <v>5463953</v>
      </c>
      <c r="V167" s="69">
        <v>5573990</v>
      </c>
      <c r="W167" s="69">
        <v>5900692</v>
      </c>
      <c r="X167" s="69">
        <v>5038022</v>
      </c>
      <c r="Y167" s="69">
        <v>7298576</v>
      </c>
      <c r="Z167" s="69">
        <v>6965693</v>
      </c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8"/>
    </row>
    <row r="168" spans="1:45" x14ac:dyDescent="0.2">
      <c r="A168" s="3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8"/>
    </row>
    <row r="169" spans="1:45" x14ac:dyDescent="0.2">
      <c r="A169" s="1" t="s">
        <v>75</v>
      </c>
      <c r="B169" s="70">
        <f>SUM(B138:B151)-SUM(B154:B167)</f>
        <v>0</v>
      </c>
      <c r="C169" s="70">
        <f t="shared" ref="C169:AP169" si="3">SUM(C138:C151)-SUM(C154:C167)</f>
        <v>0</v>
      </c>
      <c r="D169" s="70">
        <f t="shared" si="3"/>
        <v>0</v>
      </c>
      <c r="E169" s="70">
        <f t="shared" si="3"/>
        <v>0</v>
      </c>
      <c r="F169" s="70">
        <f t="shared" si="3"/>
        <v>0</v>
      </c>
      <c r="G169" s="70">
        <f t="shared" si="3"/>
        <v>0</v>
      </c>
      <c r="H169" s="70">
        <f t="shared" si="3"/>
        <v>0</v>
      </c>
      <c r="I169" s="70">
        <f t="shared" si="3"/>
        <v>0</v>
      </c>
      <c r="J169" s="70">
        <f t="shared" si="3"/>
        <v>0</v>
      </c>
      <c r="K169" s="70">
        <f t="shared" si="3"/>
        <v>0</v>
      </c>
      <c r="L169" s="70">
        <f t="shared" si="3"/>
        <v>0</v>
      </c>
      <c r="M169" s="70">
        <f t="shared" si="3"/>
        <v>0</v>
      </c>
      <c r="N169" s="70">
        <f t="shared" si="3"/>
        <v>0</v>
      </c>
      <c r="O169" s="70">
        <f t="shared" si="3"/>
        <v>0</v>
      </c>
      <c r="P169" s="70">
        <f t="shared" si="3"/>
        <v>0</v>
      </c>
      <c r="Q169" s="70">
        <f t="shared" si="3"/>
        <v>0</v>
      </c>
      <c r="R169" s="70">
        <f t="shared" si="3"/>
        <v>0</v>
      </c>
      <c r="S169" s="70">
        <f t="shared" si="3"/>
        <v>0</v>
      </c>
      <c r="T169" s="70">
        <f t="shared" si="3"/>
        <v>0</v>
      </c>
      <c r="U169" s="70">
        <f t="shared" si="3"/>
        <v>0</v>
      </c>
      <c r="V169" s="70">
        <f t="shared" si="3"/>
        <v>0</v>
      </c>
      <c r="W169" s="70">
        <f t="shared" si="3"/>
        <v>0</v>
      </c>
      <c r="X169" s="70">
        <f t="shared" si="3"/>
        <v>0</v>
      </c>
      <c r="Y169" s="70">
        <f t="shared" si="3"/>
        <v>0</v>
      </c>
      <c r="Z169" s="70">
        <f t="shared" si="3"/>
        <v>0</v>
      </c>
      <c r="AA169" s="70">
        <f t="shared" si="3"/>
        <v>0</v>
      </c>
      <c r="AB169" s="70">
        <f t="shared" si="3"/>
        <v>0</v>
      </c>
      <c r="AC169" s="70">
        <f t="shared" si="3"/>
        <v>0</v>
      </c>
      <c r="AD169" s="70">
        <f t="shared" si="3"/>
        <v>0</v>
      </c>
      <c r="AE169" s="70">
        <f t="shared" si="3"/>
        <v>0</v>
      </c>
      <c r="AF169" s="70">
        <f t="shared" si="3"/>
        <v>0</v>
      </c>
      <c r="AG169" s="70">
        <f t="shared" si="3"/>
        <v>0</v>
      </c>
      <c r="AH169" s="70">
        <f t="shared" si="3"/>
        <v>0</v>
      </c>
      <c r="AI169" s="70">
        <f t="shared" si="3"/>
        <v>0</v>
      </c>
      <c r="AJ169" s="70">
        <f t="shared" si="3"/>
        <v>0</v>
      </c>
      <c r="AK169" s="70">
        <f t="shared" si="3"/>
        <v>0</v>
      </c>
      <c r="AL169" s="70">
        <f t="shared" si="3"/>
        <v>0</v>
      </c>
      <c r="AM169" s="70">
        <f t="shared" si="3"/>
        <v>0</v>
      </c>
      <c r="AN169" s="70">
        <f t="shared" si="3"/>
        <v>0</v>
      </c>
      <c r="AO169" s="70">
        <f t="shared" si="3"/>
        <v>0</v>
      </c>
      <c r="AP169" s="70">
        <f t="shared" si="3"/>
        <v>0</v>
      </c>
      <c r="AQ169" s="70">
        <f t="shared" ref="AQ169:AR169" si="4">SUM(AQ138:AQ151)-SUM(AQ154:AQ167)</f>
        <v>0</v>
      </c>
      <c r="AR169" s="70">
        <f t="shared" si="4"/>
        <v>0</v>
      </c>
      <c r="AS169" s="71">
        <f>SUM(B169:AR169)</f>
        <v>0</v>
      </c>
    </row>
    <row r="170" spans="1:45" x14ac:dyDescent="0.2">
      <c r="A170" s="12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68"/>
    </row>
    <row r="171" spans="1:45" x14ac:dyDescent="0.2">
      <c r="A171" s="1" t="s">
        <v>47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8"/>
    </row>
    <row r="172" spans="1:45" x14ac:dyDescent="0.2">
      <c r="A172" s="1" t="s">
        <v>49</v>
      </c>
      <c r="B172" s="69"/>
      <c r="C172" s="69"/>
      <c r="D172" s="69"/>
      <c r="E172" s="69"/>
      <c r="F172" s="69"/>
      <c r="G172" s="69"/>
      <c r="H172" s="69"/>
      <c r="I172" s="133">
        <v>528584</v>
      </c>
      <c r="J172" s="133">
        <v>657058</v>
      </c>
      <c r="K172" s="133">
        <v>1324099</v>
      </c>
      <c r="L172" s="133">
        <v>1645905</v>
      </c>
      <c r="M172" s="133">
        <v>966545</v>
      </c>
      <c r="N172" s="133">
        <v>1272654</v>
      </c>
      <c r="O172" s="133">
        <v>1330524</v>
      </c>
      <c r="P172" s="133">
        <v>1489491</v>
      </c>
      <c r="Q172" s="133">
        <v>1274179</v>
      </c>
      <c r="R172" s="133">
        <v>1458818</v>
      </c>
      <c r="S172" s="133">
        <v>2322289</v>
      </c>
      <c r="T172" s="133">
        <v>1998017</v>
      </c>
      <c r="U172" s="133">
        <v>1938512</v>
      </c>
      <c r="V172" s="133">
        <v>1956678</v>
      </c>
      <c r="W172" s="133">
        <v>1523551</v>
      </c>
      <c r="X172" s="133">
        <v>1716500</v>
      </c>
      <c r="Y172" s="133">
        <v>2008586</v>
      </c>
      <c r="Z172" s="133">
        <v>1947160</v>
      </c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8"/>
    </row>
    <row r="173" spans="1:45" x14ac:dyDescent="0.2">
      <c r="A173" s="3" t="s">
        <v>78</v>
      </c>
      <c r="B173" s="69"/>
      <c r="C173" s="69"/>
      <c r="D173" s="69"/>
      <c r="E173" s="69"/>
      <c r="F173" s="69"/>
      <c r="G173" s="69"/>
      <c r="H173" s="69"/>
      <c r="I173" s="69">
        <v>528584</v>
      </c>
      <c r="J173" s="69">
        <v>657058</v>
      </c>
      <c r="K173" s="69">
        <v>1324099</v>
      </c>
      <c r="L173" s="69">
        <v>1645905</v>
      </c>
      <c r="M173" s="69">
        <v>966545</v>
      </c>
      <c r="N173" s="69">
        <v>1272654</v>
      </c>
      <c r="O173" s="69">
        <v>1330524</v>
      </c>
      <c r="P173" s="69">
        <v>1489491</v>
      </c>
      <c r="Q173" s="69">
        <v>1274179</v>
      </c>
      <c r="R173" s="69">
        <v>1458818</v>
      </c>
      <c r="S173" s="69">
        <v>2322289</v>
      </c>
      <c r="T173" s="69">
        <v>1998017</v>
      </c>
      <c r="U173" s="69">
        <v>1938512</v>
      </c>
      <c r="V173" s="69">
        <v>1956678</v>
      </c>
      <c r="W173" s="69">
        <v>1523551</v>
      </c>
      <c r="X173" s="69">
        <v>1716500</v>
      </c>
      <c r="Y173" s="69">
        <v>2008586</v>
      </c>
      <c r="Z173" s="69">
        <v>1947160</v>
      </c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8"/>
    </row>
    <row r="174" spans="1:45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8"/>
    </row>
    <row r="175" spans="1:45" x14ac:dyDescent="0.2">
      <c r="A175" s="1" t="s">
        <v>50</v>
      </c>
      <c r="B175" s="69"/>
      <c r="C175" s="69"/>
      <c r="D175" s="69"/>
      <c r="E175" s="69"/>
      <c r="F175" s="69"/>
      <c r="G175" s="69"/>
      <c r="H175" s="69"/>
      <c r="I175" s="133">
        <v>528584</v>
      </c>
      <c r="J175" s="133">
        <v>657058</v>
      </c>
      <c r="K175" s="133">
        <v>1324099</v>
      </c>
      <c r="L175" s="133">
        <v>1645905</v>
      </c>
      <c r="M175" s="133">
        <v>966545</v>
      </c>
      <c r="N175" s="133">
        <v>1272654</v>
      </c>
      <c r="O175" s="133">
        <v>1330524</v>
      </c>
      <c r="P175" s="133">
        <v>1489491</v>
      </c>
      <c r="Q175" s="133">
        <v>1274179</v>
      </c>
      <c r="R175" s="133">
        <v>1458818</v>
      </c>
      <c r="S175" s="133">
        <v>2322289</v>
      </c>
      <c r="T175" s="133">
        <v>1998017</v>
      </c>
      <c r="U175" s="133">
        <v>1938512</v>
      </c>
      <c r="V175" s="133">
        <v>1956678</v>
      </c>
      <c r="W175" s="133">
        <v>1523551</v>
      </c>
      <c r="X175" s="133">
        <v>1716500</v>
      </c>
      <c r="Y175" s="133">
        <v>2008586</v>
      </c>
      <c r="Z175" s="133">
        <v>1947160</v>
      </c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8"/>
    </row>
    <row r="176" spans="1:45" x14ac:dyDescent="0.2">
      <c r="A176" s="3" t="s">
        <v>79</v>
      </c>
      <c r="B176" s="69"/>
      <c r="C176" s="69"/>
      <c r="D176" s="69"/>
      <c r="E176" s="69"/>
      <c r="F176" s="69"/>
      <c r="G176" s="69"/>
      <c r="H176" s="69"/>
      <c r="I176" s="69">
        <v>172940</v>
      </c>
      <c r="J176" s="69">
        <v>334496</v>
      </c>
      <c r="K176" s="69">
        <v>163591</v>
      </c>
      <c r="L176" s="69">
        <v>250639</v>
      </c>
      <c r="M176" s="69">
        <v>276004</v>
      </c>
      <c r="N176" s="69">
        <v>182905</v>
      </c>
      <c r="O176" s="69"/>
      <c r="P176" s="69"/>
      <c r="Q176" s="69">
        <v>309037</v>
      </c>
      <c r="R176" s="69">
        <v>802095</v>
      </c>
      <c r="S176" s="69">
        <v>322289</v>
      </c>
      <c r="T176" s="69">
        <v>398017</v>
      </c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8"/>
    </row>
    <row r="177" spans="1:45" x14ac:dyDescent="0.2">
      <c r="A177" s="3" t="s">
        <v>81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>
        <v>400000</v>
      </c>
      <c r="T177" s="69"/>
      <c r="U177" s="69">
        <v>193092</v>
      </c>
      <c r="V177" s="69"/>
      <c r="W177" s="69">
        <v>95443</v>
      </c>
      <c r="X177" s="69">
        <v>245443</v>
      </c>
      <c r="Y177" s="69">
        <v>245442</v>
      </c>
      <c r="Z177" s="69">
        <v>166667</v>
      </c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8"/>
    </row>
    <row r="178" spans="1:45" x14ac:dyDescent="0.2">
      <c r="A178" s="11" t="s">
        <v>30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>
        <v>393726</v>
      </c>
      <c r="Y178" s="69">
        <v>1272889</v>
      </c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8"/>
    </row>
    <row r="179" spans="1:45" x14ac:dyDescent="0.2">
      <c r="A179" s="11" t="s">
        <v>41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>
        <v>253224</v>
      </c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8"/>
    </row>
    <row r="180" spans="1:45" s="4" customFormat="1" x14ac:dyDescent="0.2">
      <c r="A180" s="3" t="s">
        <v>48</v>
      </c>
      <c r="B180" s="69"/>
      <c r="C180" s="69"/>
      <c r="D180" s="69"/>
      <c r="E180" s="69"/>
      <c r="F180" s="69"/>
      <c r="G180" s="69"/>
      <c r="H180" s="69"/>
      <c r="I180" s="69">
        <v>355644</v>
      </c>
      <c r="J180" s="69">
        <v>322562</v>
      </c>
      <c r="K180" s="69">
        <v>1160508</v>
      </c>
      <c r="L180" s="69">
        <v>1395266</v>
      </c>
      <c r="M180" s="69">
        <v>690541</v>
      </c>
      <c r="N180" s="69">
        <v>1089749</v>
      </c>
      <c r="O180" s="69">
        <v>1330524</v>
      </c>
      <c r="P180" s="69">
        <v>1489491</v>
      </c>
      <c r="Q180" s="69">
        <v>965142</v>
      </c>
      <c r="R180" s="69">
        <v>656723</v>
      </c>
      <c r="S180" s="69">
        <v>1600000</v>
      </c>
      <c r="T180" s="69">
        <v>1600000</v>
      </c>
      <c r="U180" s="69">
        <v>1745420</v>
      </c>
      <c r="V180" s="69">
        <v>1956678</v>
      </c>
      <c r="W180" s="69">
        <v>1428108</v>
      </c>
      <c r="X180" s="69">
        <v>1077331</v>
      </c>
      <c r="Y180" s="69">
        <v>490255</v>
      </c>
      <c r="Z180" s="69">
        <v>1527269</v>
      </c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8"/>
    </row>
    <row r="181" spans="1:45" x14ac:dyDescent="0.2">
      <c r="A181" s="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8"/>
    </row>
    <row r="182" spans="1:45" x14ac:dyDescent="0.2">
      <c r="A182" s="1" t="s">
        <v>75</v>
      </c>
      <c r="B182" s="70">
        <f>SUM(B173)-SUM(B176:B180)</f>
        <v>0</v>
      </c>
      <c r="C182" s="70">
        <f t="shared" ref="C182:AP182" si="5">SUM(C173)-SUM(C176:C180)</f>
        <v>0</v>
      </c>
      <c r="D182" s="70">
        <f t="shared" si="5"/>
        <v>0</v>
      </c>
      <c r="E182" s="70">
        <f t="shared" si="5"/>
        <v>0</v>
      </c>
      <c r="F182" s="70">
        <f t="shared" si="5"/>
        <v>0</v>
      </c>
      <c r="G182" s="70">
        <f t="shared" si="5"/>
        <v>0</v>
      </c>
      <c r="H182" s="70">
        <f t="shared" si="5"/>
        <v>0</v>
      </c>
      <c r="I182" s="70">
        <f t="shared" si="5"/>
        <v>0</v>
      </c>
      <c r="J182" s="70">
        <f t="shared" si="5"/>
        <v>0</v>
      </c>
      <c r="K182" s="70">
        <f t="shared" si="5"/>
        <v>0</v>
      </c>
      <c r="L182" s="70">
        <f t="shared" si="5"/>
        <v>0</v>
      </c>
      <c r="M182" s="70">
        <f t="shared" si="5"/>
        <v>0</v>
      </c>
      <c r="N182" s="70">
        <f t="shared" si="5"/>
        <v>0</v>
      </c>
      <c r="O182" s="70">
        <f t="shared" si="5"/>
        <v>0</v>
      </c>
      <c r="P182" s="70">
        <f t="shared" si="5"/>
        <v>0</v>
      </c>
      <c r="Q182" s="70">
        <f t="shared" si="5"/>
        <v>0</v>
      </c>
      <c r="R182" s="70">
        <f t="shared" si="5"/>
        <v>0</v>
      </c>
      <c r="S182" s="70">
        <f t="shared" si="5"/>
        <v>0</v>
      </c>
      <c r="T182" s="70">
        <f t="shared" si="5"/>
        <v>0</v>
      </c>
      <c r="U182" s="70">
        <f t="shared" si="5"/>
        <v>0</v>
      </c>
      <c r="V182" s="70">
        <f t="shared" si="5"/>
        <v>0</v>
      </c>
      <c r="W182" s="70">
        <f t="shared" si="5"/>
        <v>0</v>
      </c>
      <c r="X182" s="70">
        <f t="shared" si="5"/>
        <v>0</v>
      </c>
      <c r="Y182" s="70">
        <f t="shared" si="5"/>
        <v>0</v>
      </c>
      <c r="Z182" s="70">
        <f t="shared" si="5"/>
        <v>0</v>
      </c>
      <c r="AA182" s="70">
        <f t="shared" si="5"/>
        <v>0</v>
      </c>
      <c r="AB182" s="70">
        <f t="shared" si="5"/>
        <v>0</v>
      </c>
      <c r="AC182" s="70">
        <f t="shared" si="5"/>
        <v>0</v>
      </c>
      <c r="AD182" s="70">
        <f t="shared" si="5"/>
        <v>0</v>
      </c>
      <c r="AE182" s="70">
        <f t="shared" si="5"/>
        <v>0</v>
      </c>
      <c r="AF182" s="70">
        <f t="shared" si="5"/>
        <v>0</v>
      </c>
      <c r="AG182" s="70">
        <f t="shared" si="5"/>
        <v>0</v>
      </c>
      <c r="AH182" s="70">
        <f t="shared" si="5"/>
        <v>0</v>
      </c>
      <c r="AI182" s="70">
        <f t="shared" si="5"/>
        <v>0</v>
      </c>
      <c r="AJ182" s="70">
        <f t="shared" si="5"/>
        <v>0</v>
      </c>
      <c r="AK182" s="70">
        <f t="shared" si="5"/>
        <v>0</v>
      </c>
      <c r="AL182" s="70">
        <f t="shared" si="5"/>
        <v>0</v>
      </c>
      <c r="AM182" s="70">
        <f t="shared" si="5"/>
        <v>0</v>
      </c>
      <c r="AN182" s="70">
        <f t="shared" si="5"/>
        <v>0</v>
      </c>
      <c r="AO182" s="70">
        <f t="shared" si="5"/>
        <v>0</v>
      </c>
      <c r="AP182" s="70">
        <f t="shared" si="5"/>
        <v>0</v>
      </c>
      <c r="AQ182" s="70">
        <f t="shared" ref="AQ182:AR182" si="6">SUM(AQ173)-SUM(AQ176:AQ180)</f>
        <v>0</v>
      </c>
      <c r="AR182" s="70">
        <f t="shared" si="6"/>
        <v>0</v>
      </c>
      <c r="AS182" s="71">
        <f>SUM(B182:AR182)</f>
        <v>0</v>
      </c>
    </row>
    <row r="183" spans="1:45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1:45" x14ac:dyDescent="0.2">
      <c r="A184" s="89" t="s">
        <v>111</v>
      </c>
      <c r="AR184" s="2"/>
    </row>
    <row r="185" spans="1:45" x14ac:dyDescent="0.2">
      <c r="A185" s="80" t="s">
        <v>216</v>
      </c>
      <c r="AA185" s="80">
        <v>36065017</v>
      </c>
      <c r="AB185" s="111">
        <v>39918293</v>
      </c>
      <c r="AC185" s="77">
        <v>50987055</v>
      </c>
      <c r="AD185" s="111">
        <v>45560870</v>
      </c>
      <c r="AE185" s="111">
        <v>45518002</v>
      </c>
      <c r="AF185" s="111">
        <v>45573259</v>
      </c>
      <c r="AG185" s="77">
        <v>43260710</v>
      </c>
      <c r="AH185" s="111">
        <v>47943797</v>
      </c>
      <c r="AI185" s="111">
        <v>65396325</v>
      </c>
      <c r="AJ185" s="111">
        <v>62721911</v>
      </c>
      <c r="AK185" s="111">
        <v>67899365</v>
      </c>
      <c r="AL185" s="111">
        <v>70197270</v>
      </c>
      <c r="AM185" s="111">
        <v>74698380</v>
      </c>
      <c r="AN185" s="111">
        <v>68897000</v>
      </c>
      <c r="AO185" s="111">
        <v>75638000</v>
      </c>
      <c r="AP185" s="111">
        <v>79015000</v>
      </c>
      <c r="AQ185" s="111">
        <v>77250000</v>
      </c>
      <c r="AR185" s="111">
        <v>81495000</v>
      </c>
    </row>
    <row r="186" spans="1:45" x14ac:dyDescent="0.2">
      <c r="A186" s="80" t="s">
        <v>217</v>
      </c>
      <c r="AA186" s="80">
        <v>4423501</v>
      </c>
      <c r="AB186" s="111">
        <v>4836228</v>
      </c>
      <c r="AC186" s="80">
        <v>5269889</v>
      </c>
      <c r="AD186" s="111">
        <v>5588984</v>
      </c>
      <c r="AE186" s="111">
        <v>5836383</v>
      </c>
      <c r="AF186" s="111">
        <v>6065627</v>
      </c>
      <c r="AG186" s="77">
        <v>6291063</v>
      </c>
      <c r="AH186" s="111">
        <v>6809919</v>
      </c>
      <c r="AI186" s="111">
        <v>7426279</v>
      </c>
      <c r="AJ186" s="111">
        <v>7836493</v>
      </c>
      <c r="AK186" s="111">
        <v>8305899</v>
      </c>
      <c r="AL186" s="111">
        <v>8700238</v>
      </c>
      <c r="AM186" s="111">
        <v>8942353</v>
      </c>
      <c r="AN186" s="111">
        <v>9088000</v>
      </c>
      <c r="AO186" s="111">
        <v>9283000</v>
      </c>
      <c r="AP186" s="111">
        <v>9681000</v>
      </c>
      <c r="AQ186" s="111">
        <v>9979000</v>
      </c>
      <c r="AR186" s="111">
        <v>10225000</v>
      </c>
    </row>
    <row r="187" spans="1:45" x14ac:dyDescent="0.2">
      <c r="A187" s="80" t="s">
        <v>218</v>
      </c>
      <c r="AA187" s="99">
        <v>7</v>
      </c>
      <c r="AB187" s="120">
        <v>4.5999999999999996</v>
      </c>
      <c r="AC187" s="100">
        <v>4.8</v>
      </c>
      <c r="AD187" s="99">
        <v>6.1</v>
      </c>
      <c r="AE187" s="99">
        <v>6.8</v>
      </c>
      <c r="AF187" s="99">
        <v>7.8</v>
      </c>
      <c r="AG187" s="99">
        <v>4.2</v>
      </c>
      <c r="AH187" s="120">
        <v>4</v>
      </c>
      <c r="AI187" s="99">
        <v>3.12</v>
      </c>
      <c r="AJ187" s="99">
        <v>3.39</v>
      </c>
      <c r="AK187" s="120" t="s">
        <v>219</v>
      </c>
      <c r="AL187" s="120">
        <v>4.67</v>
      </c>
      <c r="AM187" s="120">
        <v>4.7300000000000004</v>
      </c>
      <c r="AN187" s="120">
        <v>4.7</v>
      </c>
      <c r="AO187" s="120">
        <v>4.76</v>
      </c>
      <c r="AP187" s="120">
        <v>4.7699999999999996</v>
      </c>
      <c r="AQ187" s="120">
        <v>5.0199999999999996</v>
      </c>
      <c r="AR187" s="120">
        <v>4.4400000000000004</v>
      </c>
    </row>
  </sheetData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W249"/>
  <sheetViews>
    <sheetView zoomScaleNormal="100" workbookViewId="0">
      <pane xSplit="2" ySplit="3" topLeftCell="C28" activePane="bottomRight" state="frozen"/>
      <selection activeCell="A2" sqref="A2"/>
      <selection pane="topRight" activeCell="A2" sqref="A2"/>
      <selection pane="bottomLeft" activeCell="A2" sqref="A2"/>
      <selection pane="bottomRight" activeCell="D5" sqref="D5:AT5"/>
    </sheetView>
  </sheetViews>
  <sheetFormatPr defaultColWidth="12.7109375" defaultRowHeight="12.75" x14ac:dyDescent="0.2"/>
  <cols>
    <col min="1" max="1" width="9.140625" style="23" customWidth="1"/>
    <col min="2" max="2" width="62.7109375" style="24" customWidth="1"/>
    <col min="3" max="3" width="62.7109375" style="145" customWidth="1"/>
    <col min="4" max="45" width="15.7109375" style="22" customWidth="1"/>
    <col min="46" max="46" width="14.42578125" bestFit="1" customWidth="1"/>
    <col min="47" max="47" width="15.7109375" style="22" customWidth="1"/>
    <col min="48" max="16384" width="12.7109375" style="21"/>
  </cols>
  <sheetData>
    <row r="1" spans="1:47" x14ac:dyDescent="0.2">
      <c r="B1" s="1" t="s">
        <v>223</v>
      </c>
      <c r="C1" s="124" t="s">
        <v>149</v>
      </c>
      <c r="AT1" s="22"/>
      <c r="AU1" s="53" t="s">
        <v>148</v>
      </c>
    </row>
    <row r="2" spans="1:47" x14ac:dyDescent="0.2">
      <c r="B2" s="10" t="s">
        <v>0</v>
      </c>
      <c r="C2" s="134"/>
      <c r="D2" s="52">
        <v>1972</v>
      </c>
      <c r="E2" s="52">
        <v>1973</v>
      </c>
      <c r="F2" s="52">
        <v>1974</v>
      </c>
      <c r="G2" s="52">
        <v>1975</v>
      </c>
      <c r="H2" s="52">
        <v>1976</v>
      </c>
      <c r="I2" s="52">
        <v>1977</v>
      </c>
      <c r="J2" s="52">
        <v>1978</v>
      </c>
      <c r="K2" s="52">
        <v>1979</v>
      </c>
      <c r="L2" s="52">
        <v>1980</v>
      </c>
      <c r="M2" s="52">
        <v>1981</v>
      </c>
      <c r="N2" s="52">
        <v>1982</v>
      </c>
      <c r="O2" s="52">
        <v>1983</v>
      </c>
      <c r="P2" s="52">
        <v>1984</v>
      </c>
      <c r="Q2" s="52">
        <v>1985</v>
      </c>
      <c r="R2" s="52">
        <v>1986</v>
      </c>
      <c r="S2" s="52">
        <v>1987</v>
      </c>
      <c r="T2" s="52">
        <v>1988</v>
      </c>
      <c r="U2" s="52">
        <v>1989</v>
      </c>
      <c r="V2" s="52">
        <v>1990</v>
      </c>
      <c r="W2" s="52">
        <v>1991</v>
      </c>
      <c r="X2" s="52">
        <v>1992</v>
      </c>
      <c r="Y2" s="52">
        <v>1993</v>
      </c>
      <c r="Z2" s="52">
        <v>1994</v>
      </c>
      <c r="AA2" s="52">
        <v>1995</v>
      </c>
      <c r="AB2" s="52">
        <v>1996</v>
      </c>
      <c r="AC2" s="104">
        <v>1997</v>
      </c>
      <c r="AD2" s="104">
        <v>1998</v>
      </c>
      <c r="AE2" s="104">
        <v>1999</v>
      </c>
      <c r="AF2" s="104">
        <v>2000</v>
      </c>
      <c r="AG2" s="104">
        <v>2001</v>
      </c>
      <c r="AH2" s="104">
        <v>2002</v>
      </c>
      <c r="AI2" s="105">
        <v>2003</v>
      </c>
      <c r="AJ2" s="104">
        <v>2004</v>
      </c>
      <c r="AK2" s="104">
        <v>2005</v>
      </c>
      <c r="AL2" s="104">
        <v>2006</v>
      </c>
      <c r="AM2" s="104">
        <v>2007</v>
      </c>
      <c r="AN2" s="104">
        <v>2008</v>
      </c>
      <c r="AO2" s="104">
        <v>2009</v>
      </c>
      <c r="AP2" s="104">
        <v>2010</v>
      </c>
      <c r="AQ2" s="104">
        <v>2011</v>
      </c>
      <c r="AR2" s="104">
        <v>2012</v>
      </c>
      <c r="AS2" s="104">
        <v>2013</v>
      </c>
      <c r="AT2" s="104">
        <v>2014</v>
      </c>
      <c r="AU2" s="131">
        <f>SUM(AU4:AU55)</f>
        <v>0</v>
      </c>
    </row>
    <row r="3" spans="1:47" x14ac:dyDescent="0.2">
      <c r="A3" s="51" t="s">
        <v>147</v>
      </c>
      <c r="B3" s="66" t="s">
        <v>155</v>
      </c>
      <c r="C3" s="134"/>
      <c r="D3" s="65" t="s">
        <v>154</v>
      </c>
      <c r="E3" s="65" t="s">
        <v>154</v>
      </c>
      <c r="F3" s="65" t="s">
        <v>154</v>
      </c>
      <c r="G3" s="65" t="s">
        <v>154</v>
      </c>
      <c r="H3" s="65" t="s">
        <v>154</v>
      </c>
      <c r="I3" s="65" t="s">
        <v>154</v>
      </c>
      <c r="J3" s="65" t="s">
        <v>154</v>
      </c>
      <c r="K3" s="65" t="s">
        <v>154</v>
      </c>
      <c r="L3" s="65" t="s">
        <v>154</v>
      </c>
      <c r="M3" s="65" t="s">
        <v>154</v>
      </c>
      <c r="N3" s="65" t="s">
        <v>154</v>
      </c>
      <c r="O3" s="65" t="s">
        <v>154</v>
      </c>
      <c r="P3" s="65" t="s">
        <v>154</v>
      </c>
      <c r="Q3" s="65" t="s">
        <v>154</v>
      </c>
      <c r="R3" s="65" t="s">
        <v>154</v>
      </c>
      <c r="S3" s="65" t="s">
        <v>154</v>
      </c>
      <c r="T3" s="65" t="s">
        <v>154</v>
      </c>
      <c r="U3" s="65" t="s">
        <v>154</v>
      </c>
      <c r="V3" s="65" t="s">
        <v>154</v>
      </c>
      <c r="W3" s="65" t="s">
        <v>154</v>
      </c>
      <c r="X3" s="65" t="s">
        <v>154</v>
      </c>
      <c r="Y3" s="65" t="s">
        <v>154</v>
      </c>
      <c r="Z3" s="65" t="s">
        <v>154</v>
      </c>
      <c r="AA3" s="65" t="s">
        <v>154</v>
      </c>
      <c r="AB3" s="65" t="s">
        <v>154</v>
      </c>
      <c r="AC3" s="76" t="s">
        <v>160</v>
      </c>
      <c r="AD3" s="76" t="s">
        <v>160</v>
      </c>
      <c r="AE3" s="76" t="s">
        <v>160</v>
      </c>
      <c r="AF3" s="76" t="s">
        <v>160</v>
      </c>
      <c r="AG3" s="76" t="s">
        <v>160</v>
      </c>
      <c r="AH3" s="76" t="s">
        <v>160</v>
      </c>
      <c r="AI3" s="108" t="s">
        <v>288</v>
      </c>
      <c r="AJ3" s="76" t="s">
        <v>289</v>
      </c>
      <c r="AK3" s="76" t="s">
        <v>289</v>
      </c>
      <c r="AL3" s="76" t="s">
        <v>289</v>
      </c>
      <c r="AM3" s="76" t="s">
        <v>289</v>
      </c>
      <c r="AN3" s="76" t="s">
        <v>289</v>
      </c>
      <c r="AO3" s="76" t="s">
        <v>289</v>
      </c>
      <c r="AP3" s="76" t="s">
        <v>289</v>
      </c>
      <c r="AQ3" s="76" t="s">
        <v>289</v>
      </c>
      <c r="AR3" s="76" t="s">
        <v>289</v>
      </c>
      <c r="AS3" s="76" t="s">
        <v>289</v>
      </c>
      <c r="AT3" s="76" t="s">
        <v>289</v>
      </c>
      <c r="AU3" s="132"/>
    </row>
    <row r="4" spans="1:47" x14ac:dyDescent="0.2">
      <c r="A4" s="23">
        <v>4</v>
      </c>
      <c r="B4" s="45" t="s">
        <v>146</v>
      </c>
      <c r="C4" s="125" t="s">
        <v>259</v>
      </c>
      <c r="D4" s="125">
        <f>SUM(D6:D10)+SUM(D12:D14)</f>
        <v>1192093.0899999999</v>
      </c>
      <c r="E4" s="125">
        <f t="shared" ref="E4:AR4" si="0">SUM(E6:E10)+SUM(E12:E14)</f>
        <v>2217656.17</v>
      </c>
      <c r="F4" s="125">
        <f t="shared" si="0"/>
        <v>3085796</v>
      </c>
      <c r="G4" s="125">
        <f t="shared" si="0"/>
        <v>3864728</v>
      </c>
      <c r="H4" s="125">
        <f t="shared" si="0"/>
        <v>4448234</v>
      </c>
      <c r="I4" s="125">
        <f t="shared" si="0"/>
        <v>4993091</v>
      </c>
      <c r="J4" s="125">
        <f t="shared" si="0"/>
        <v>5753397</v>
      </c>
      <c r="K4" s="125">
        <f t="shared" si="0"/>
        <v>7146087</v>
      </c>
      <c r="L4" s="125">
        <f t="shared" si="0"/>
        <v>9991272</v>
      </c>
      <c r="M4" s="125">
        <f t="shared" si="0"/>
        <v>12629143</v>
      </c>
      <c r="N4" s="125">
        <f t="shared" si="0"/>
        <v>13724877</v>
      </c>
      <c r="O4" s="125">
        <f t="shared" si="0"/>
        <v>14003675</v>
      </c>
      <c r="P4" s="125">
        <f t="shared" si="0"/>
        <v>16057579</v>
      </c>
      <c r="Q4" s="125">
        <f t="shared" si="0"/>
        <v>17851449</v>
      </c>
      <c r="R4" s="125">
        <f t="shared" si="0"/>
        <v>20330378</v>
      </c>
      <c r="S4" s="125">
        <f t="shared" si="0"/>
        <v>22131908</v>
      </c>
      <c r="T4" s="125">
        <f t="shared" si="0"/>
        <v>24965817</v>
      </c>
      <c r="U4" s="125">
        <f t="shared" si="0"/>
        <v>29590735</v>
      </c>
      <c r="V4" s="125">
        <f t="shared" si="0"/>
        <v>32773540</v>
      </c>
      <c r="W4" s="125">
        <f t="shared" si="0"/>
        <v>33212189</v>
      </c>
      <c r="X4" s="125">
        <f t="shared" si="0"/>
        <v>34351707</v>
      </c>
      <c r="Y4" s="125">
        <f t="shared" si="0"/>
        <v>38252399</v>
      </c>
      <c r="Z4" s="125">
        <f t="shared" si="0"/>
        <v>38388279</v>
      </c>
      <c r="AA4" s="125">
        <f t="shared" si="0"/>
        <v>44760665</v>
      </c>
      <c r="AB4" s="125">
        <f t="shared" si="0"/>
        <v>49313080</v>
      </c>
      <c r="AC4" s="125">
        <f t="shared" si="0"/>
        <v>54864408</v>
      </c>
      <c r="AD4" s="125">
        <f t="shared" si="0"/>
        <v>60292496</v>
      </c>
      <c r="AE4" s="125">
        <f t="shared" si="0"/>
        <v>71520013</v>
      </c>
      <c r="AF4" s="125">
        <f t="shared" si="0"/>
        <v>69767605</v>
      </c>
      <c r="AG4" s="125">
        <f t="shared" si="0"/>
        <v>68537121</v>
      </c>
      <c r="AH4" s="125">
        <f t="shared" si="0"/>
        <v>68302054</v>
      </c>
      <c r="AI4" s="125">
        <f t="shared" si="0"/>
        <v>66397957</v>
      </c>
      <c r="AJ4" s="125">
        <f t="shared" si="0"/>
        <v>72740899</v>
      </c>
      <c r="AK4" s="125">
        <f t="shared" si="0"/>
        <v>92980090</v>
      </c>
      <c r="AL4" s="125">
        <f t="shared" si="0"/>
        <v>98816586</v>
      </c>
      <c r="AM4" s="125">
        <f t="shared" si="0"/>
        <v>109934690</v>
      </c>
      <c r="AN4" s="125">
        <f t="shared" si="0"/>
        <v>111366292</v>
      </c>
      <c r="AO4" s="125">
        <f t="shared" si="0"/>
        <v>115063172</v>
      </c>
      <c r="AP4" s="125">
        <f t="shared" si="0"/>
        <v>101035000</v>
      </c>
      <c r="AQ4" s="125">
        <f t="shared" si="0"/>
        <v>108725000</v>
      </c>
      <c r="AR4" s="125">
        <f t="shared" si="0"/>
        <v>112585000</v>
      </c>
      <c r="AS4" s="125">
        <f t="shared" ref="AS4:AT4" si="1">SUM(AS6:AS10)+SUM(AS12:AS14)</f>
        <v>111604000</v>
      </c>
      <c r="AT4" s="125">
        <f t="shared" si="1"/>
        <v>118228000</v>
      </c>
      <c r="AU4" s="132"/>
    </row>
    <row r="5" spans="1:47" x14ac:dyDescent="0.2">
      <c r="A5" s="23">
        <v>5</v>
      </c>
      <c r="B5" s="35" t="s">
        <v>145</v>
      </c>
      <c r="C5" s="161" t="s">
        <v>294</v>
      </c>
      <c r="D5" s="126">
        <f>SUM(D6:D10)</f>
        <v>1192090.5899999999</v>
      </c>
      <c r="E5" s="126">
        <f t="shared" ref="E5:AR5" si="2">SUM(E6:E10)</f>
        <v>2217656.17</v>
      </c>
      <c r="F5" s="126">
        <f t="shared" si="2"/>
        <v>2305958</v>
      </c>
      <c r="G5" s="126">
        <f t="shared" si="2"/>
        <v>2798987</v>
      </c>
      <c r="H5" s="126">
        <f t="shared" si="2"/>
        <v>3040385</v>
      </c>
      <c r="I5" s="126">
        <f t="shared" si="2"/>
        <v>3903702</v>
      </c>
      <c r="J5" s="126">
        <f t="shared" si="2"/>
        <v>4186598</v>
      </c>
      <c r="K5" s="126">
        <f t="shared" si="2"/>
        <v>4554565</v>
      </c>
      <c r="L5" s="126">
        <f t="shared" si="2"/>
        <v>5063487</v>
      </c>
      <c r="M5" s="126">
        <f t="shared" si="2"/>
        <v>5989218</v>
      </c>
      <c r="N5" s="126">
        <f t="shared" si="2"/>
        <v>7164696</v>
      </c>
      <c r="O5" s="126">
        <f t="shared" si="2"/>
        <v>7712827</v>
      </c>
      <c r="P5" s="126">
        <f t="shared" si="2"/>
        <v>10862901</v>
      </c>
      <c r="Q5" s="126">
        <f t="shared" si="2"/>
        <v>15275795</v>
      </c>
      <c r="R5" s="126">
        <f t="shared" si="2"/>
        <v>15497711</v>
      </c>
      <c r="S5" s="126">
        <f t="shared" si="2"/>
        <v>17860282</v>
      </c>
      <c r="T5" s="126">
        <f t="shared" si="2"/>
        <v>20012650</v>
      </c>
      <c r="U5" s="126">
        <f t="shared" si="2"/>
        <v>24419885</v>
      </c>
      <c r="V5" s="126">
        <f t="shared" si="2"/>
        <v>26362563</v>
      </c>
      <c r="W5" s="126">
        <f t="shared" si="2"/>
        <v>28164086</v>
      </c>
      <c r="X5" s="126">
        <f t="shared" si="2"/>
        <v>28285504</v>
      </c>
      <c r="Y5" s="126">
        <f t="shared" si="2"/>
        <v>28855730</v>
      </c>
      <c r="Z5" s="126">
        <f t="shared" si="2"/>
        <v>35535050</v>
      </c>
      <c r="AA5" s="126">
        <f t="shared" si="2"/>
        <v>41034413</v>
      </c>
      <c r="AB5" s="126">
        <f t="shared" si="2"/>
        <v>44665168</v>
      </c>
      <c r="AC5" s="126">
        <f t="shared" si="2"/>
        <v>51136424</v>
      </c>
      <c r="AD5" s="126">
        <f t="shared" si="2"/>
        <v>57529935</v>
      </c>
      <c r="AE5" s="126">
        <f t="shared" si="2"/>
        <v>67583508</v>
      </c>
      <c r="AF5" s="126">
        <f t="shared" si="2"/>
        <v>66171444</v>
      </c>
      <c r="AG5" s="126">
        <f t="shared" si="2"/>
        <v>64561272</v>
      </c>
      <c r="AH5" s="126">
        <f t="shared" si="2"/>
        <v>63608826</v>
      </c>
      <c r="AI5" s="126">
        <f t="shared" si="2"/>
        <v>63933552</v>
      </c>
      <c r="AJ5" s="126">
        <f t="shared" si="2"/>
        <v>69962500</v>
      </c>
      <c r="AK5" s="126">
        <f t="shared" si="2"/>
        <v>90320363</v>
      </c>
      <c r="AL5" s="126">
        <f t="shared" si="2"/>
        <v>91322215</v>
      </c>
      <c r="AM5" s="126">
        <f t="shared" si="2"/>
        <v>100689833</v>
      </c>
      <c r="AN5" s="126">
        <f t="shared" si="2"/>
        <v>105902449</v>
      </c>
      <c r="AO5" s="126">
        <f t="shared" si="2"/>
        <v>107123417</v>
      </c>
      <c r="AP5" s="126">
        <f t="shared" si="2"/>
        <v>91265705</v>
      </c>
      <c r="AQ5" s="126">
        <f t="shared" si="2"/>
        <v>102106760</v>
      </c>
      <c r="AR5" s="126">
        <f t="shared" si="2"/>
        <v>103324201</v>
      </c>
      <c r="AS5" s="126">
        <f t="shared" ref="AS5" si="3">SUM(AS6:AS10)</f>
        <v>101465104</v>
      </c>
      <c r="AT5" s="126">
        <f t="shared" ref="AT5" si="4">SUM(AT6:AT10)</f>
        <v>105370632</v>
      </c>
      <c r="AU5" s="132"/>
    </row>
    <row r="6" spans="1:47" x14ac:dyDescent="0.2">
      <c r="A6" s="23">
        <v>6</v>
      </c>
      <c r="B6" s="35" t="s">
        <v>144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32"/>
    </row>
    <row r="7" spans="1:47" x14ac:dyDescent="0.2">
      <c r="A7" s="23">
        <v>7</v>
      </c>
      <c r="B7" s="32" t="s">
        <v>143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32"/>
    </row>
    <row r="8" spans="1:47" x14ac:dyDescent="0.2">
      <c r="A8" s="23">
        <v>8</v>
      </c>
      <c r="B8" s="32" t="s">
        <v>142</v>
      </c>
      <c r="C8" s="126" t="s">
        <v>260</v>
      </c>
      <c r="D8" s="126">
        <f>D70+SUM(D80:D82)+D85+SUM(D97:D99)</f>
        <v>0</v>
      </c>
      <c r="E8" s="126">
        <f t="shared" ref="E8:AR8" si="5">E70+SUM(E80:E82)+E85+SUM(E97:E99)</f>
        <v>582923.06000000006</v>
      </c>
      <c r="F8" s="126">
        <f t="shared" si="5"/>
        <v>1544314</v>
      </c>
      <c r="G8" s="126">
        <f t="shared" si="5"/>
        <v>2194231</v>
      </c>
      <c r="H8" s="126">
        <f t="shared" si="5"/>
        <v>2766788</v>
      </c>
      <c r="I8" s="126">
        <f t="shared" si="5"/>
        <v>3589279</v>
      </c>
      <c r="J8" s="126">
        <f t="shared" si="5"/>
        <v>2066625</v>
      </c>
      <c r="K8" s="126">
        <f t="shared" si="5"/>
        <v>1655781</v>
      </c>
      <c r="L8" s="126">
        <f t="shared" si="5"/>
        <v>1692448</v>
      </c>
      <c r="M8" s="126">
        <f t="shared" si="5"/>
        <v>144167</v>
      </c>
      <c r="N8" s="126">
        <f t="shared" si="5"/>
        <v>6169459</v>
      </c>
      <c r="O8" s="126">
        <f t="shared" si="5"/>
        <v>7509491</v>
      </c>
      <c r="P8" s="126">
        <f t="shared" si="5"/>
        <v>7284380</v>
      </c>
      <c r="Q8" s="126">
        <f t="shared" si="5"/>
        <v>11890601</v>
      </c>
      <c r="R8" s="126">
        <f t="shared" si="5"/>
        <v>14296302</v>
      </c>
      <c r="S8" s="126">
        <f t="shared" si="5"/>
        <v>8300052</v>
      </c>
      <c r="T8" s="126">
        <f t="shared" si="5"/>
        <v>13248039</v>
      </c>
      <c r="U8" s="126">
        <f t="shared" si="5"/>
        <v>11634922</v>
      </c>
      <c r="V8" s="126">
        <f t="shared" si="5"/>
        <v>15219792</v>
      </c>
      <c r="W8" s="126">
        <f t="shared" si="5"/>
        <v>15743485</v>
      </c>
      <c r="X8" s="126">
        <f t="shared" si="5"/>
        <v>19393887</v>
      </c>
      <c r="Y8" s="126">
        <f t="shared" si="5"/>
        <v>20928641</v>
      </c>
      <c r="Z8" s="126">
        <f t="shared" si="5"/>
        <v>20759108</v>
      </c>
      <c r="AA8" s="126">
        <f t="shared" si="5"/>
        <v>24281181</v>
      </c>
      <c r="AB8" s="126">
        <f t="shared" si="5"/>
        <v>18741531</v>
      </c>
      <c r="AC8" s="126">
        <f t="shared" si="5"/>
        <v>47182113</v>
      </c>
      <c r="AD8" s="126">
        <f t="shared" si="5"/>
        <v>56281303</v>
      </c>
      <c r="AE8" s="126">
        <f t="shared" si="5"/>
        <v>66866567</v>
      </c>
      <c r="AF8" s="126">
        <f t="shared" si="5"/>
        <v>65485472</v>
      </c>
      <c r="AG8" s="126">
        <f t="shared" si="5"/>
        <v>64326630</v>
      </c>
      <c r="AH8" s="126">
        <f t="shared" si="5"/>
        <v>63326516</v>
      </c>
      <c r="AI8" s="126">
        <f t="shared" si="5"/>
        <v>61039571</v>
      </c>
      <c r="AJ8" s="126">
        <f t="shared" si="5"/>
        <v>67495285</v>
      </c>
      <c r="AK8" s="126">
        <f t="shared" si="5"/>
        <v>75030582</v>
      </c>
      <c r="AL8" s="126">
        <f t="shared" si="5"/>
        <v>88322608</v>
      </c>
      <c r="AM8" s="126">
        <f t="shared" si="5"/>
        <v>99716168</v>
      </c>
      <c r="AN8" s="126">
        <f t="shared" si="5"/>
        <v>95131730</v>
      </c>
      <c r="AO8" s="126">
        <f t="shared" si="5"/>
        <v>94402275</v>
      </c>
      <c r="AP8" s="126">
        <f t="shared" si="5"/>
        <v>83024000</v>
      </c>
      <c r="AQ8" s="126">
        <f t="shared" si="5"/>
        <v>91187000</v>
      </c>
      <c r="AR8" s="126">
        <f t="shared" si="5"/>
        <v>94088000</v>
      </c>
      <c r="AS8" s="126">
        <f t="shared" ref="AS8:AT8" si="6">AS70+SUM(AS80:AS82)+AS85+SUM(AS97:AS99)</f>
        <v>91684000</v>
      </c>
      <c r="AT8" s="126">
        <f t="shared" si="6"/>
        <v>95905000</v>
      </c>
      <c r="AU8" s="132"/>
    </row>
    <row r="9" spans="1:47" x14ac:dyDescent="0.2">
      <c r="A9" s="23">
        <v>9</v>
      </c>
      <c r="B9" s="32" t="s">
        <v>141</v>
      </c>
      <c r="C9" s="126" t="s">
        <v>261</v>
      </c>
      <c r="D9" s="126">
        <f t="shared" ref="D9:AT9" si="7">D68+D69+D71+D73+D74+D76+D79+D83+SUM(D94:D96)+D101+D107-D249</f>
        <v>1165750.5899999999</v>
      </c>
      <c r="E9" s="126">
        <f t="shared" si="7"/>
        <v>1506433.11</v>
      </c>
      <c r="F9" s="126">
        <f t="shared" si="7"/>
        <v>624144</v>
      </c>
      <c r="G9" s="126">
        <f t="shared" si="7"/>
        <v>603756</v>
      </c>
      <c r="H9" s="126">
        <f t="shared" si="7"/>
        <v>273597</v>
      </c>
      <c r="I9" s="126">
        <f t="shared" si="7"/>
        <v>314423</v>
      </c>
      <c r="J9" s="126">
        <f t="shared" si="7"/>
        <v>2119973</v>
      </c>
      <c r="K9" s="126">
        <f t="shared" si="7"/>
        <v>2898784</v>
      </c>
      <c r="L9" s="126">
        <f t="shared" si="7"/>
        <v>3371039</v>
      </c>
      <c r="M9" s="126">
        <f t="shared" si="7"/>
        <v>5845051</v>
      </c>
      <c r="N9" s="126">
        <f t="shared" si="7"/>
        <v>995237</v>
      </c>
      <c r="O9" s="126">
        <f t="shared" si="7"/>
        <v>203336</v>
      </c>
      <c r="P9" s="126">
        <f t="shared" si="7"/>
        <v>3578521</v>
      </c>
      <c r="Q9" s="126">
        <f t="shared" si="7"/>
        <v>3385194</v>
      </c>
      <c r="R9" s="126">
        <f t="shared" si="7"/>
        <v>1201409</v>
      </c>
      <c r="S9" s="126">
        <f t="shared" si="7"/>
        <v>9560230</v>
      </c>
      <c r="T9" s="126">
        <f t="shared" si="7"/>
        <v>6764611</v>
      </c>
      <c r="U9" s="126">
        <f t="shared" si="7"/>
        <v>12784963</v>
      </c>
      <c r="V9" s="126">
        <f t="shared" si="7"/>
        <v>11142771</v>
      </c>
      <c r="W9" s="126">
        <f t="shared" si="7"/>
        <v>12420601</v>
      </c>
      <c r="X9" s="126">
        <f t="shared" si="7"/>
        <v>8537739</v>
      </c>
      <c r="Y9" s="126">
        <f t="shared" si="7"/>
        <v>7553954</v>
      </c>
      <c r="Z9" s="126">
        <f t="shared" si="7"/>
        <v>14383419</v>
      </c>
      <c r="AA9" s="126">
        <f t="shared" si="7"/>
        <v>16244752</v>
      </c>
      <c r="AB9" s="126">
        <f t="shared" si="7"/>
        <v>25667234</v>
      </c>
      <c r="AC9" s="126">
        <f t="shared" si="7"/>
        <v>3954311</v>
      </c>
      <c r="AD9" s="126">
        <f t="shared" si="7"/>
        <v>1248632</v>
      </c>
      <c r="AE9" s="126">
        <f t="shared" si="7"/>
        <v>716941</v>
      </c>
      <c r="AF9" s="126">
        <f t="shared" si="7"/>
        <v>685972</v>
      </c>
      <c r="AG9" s="126">
        <f t="shared" si="7"/>
        <v>234642</v>
      </c>
      <c r="AH9" s="126">
        <f t="shared" si="7"/>
        <v>282310</v>
      </c>
      <c r="AI9" s="126">
        <f t="shared" si="7"/>
        <v>2893981</v>
      </c>
      <c r="AJ9" s="126">
        <f t="shared" si="7"/>
        <v>2467215</v>
      </c>
      <c r="AK9" s="126">
        <f t="shared" si="7"/>
        <v>15289781</v>
      </c>
      <c r="AL9" s="126">
        <f t="shared" si="7"/>
        <v>2999607</v>
      </c>
      <c r="AM9" s="126">
        <f t="shared" si="7"/>
        <v>973665</v>
      </c>
      <c r="AN9" s="126">
        <f t="shared" si="7"/>
        <v>10770719</v>
      </c>
      <c r="AO9" s="126">
        <f t="shared" si="7"/>
        <v>12721142</v>
      </c>
      <c r="AP9" s="126">
        <f t="shared" si="7"/>
        <v>8241705</v>
      </c>
      <c r="AQ9" s="126">
        <f t="shared" si="7"/>
        <v>10919760</v>
      </c>
      <c r="AR9" s="126">
        <f t="shared" si="7"/>
        <v>9236201</v>
      </c>
      <c r="AS9" s="126">
        <f t="shared" si="7"/>
        <v>9781104</v>
      </c>
      <c r="AT9" s="126">
        <f t="shared" si="7"/>
        <v>9465632</v>
      </c>
      <c r="AU9" s="132"/>
    </row>
    <row r="10" spans="1:47" x14ac:dyDescent="0.2">
      <c r="A10" s="23">
        <v>10</v>
      </c>
      <c r="B10" s="35" t="s">
        <v>128</v>
      </c>
      <c r="C10" s="126" t="s">
        <v>262</v>
      </c>
      <c r="D10" s="126">
        <f>D77+D78+D84+SUM(D86:D88)</f>
        <v>26340</v>
      </c>
      <c r="E10" s="126">
        <f t="shared" ref="E10:AR10" si="8">E77+E78+E84+SUM(E86:E88)</f>
        <v>128300</v>
      </c>
      <c r="F10" s="126">
        <f t="shared" si="8"/>
        <v>137500</v>
      </c>
      <c r="G10" s="126">
        <f t="shared" si="8"/>
        <v>1000</v>
      </c>
      <c r="H10" s="126">
        <f t="shared" si="8"/>
        <v>0</v>
      </c>
      <c r="I10" s="126">
        <f t="shared" si="8"/>
        <v>0</v>
      </c>
      <c r="J10" s="126">
        <f t="shared" si="8"/>
        <v>0</v>
      </c>
      <c r="K10" s="126">
        <f t="shared" si="8"/>
        <v>0</v>
      </c>
      <c r="L10" s="126">
        <f t="shared" si="8"/>
        <v>0</v>
      </c>
      <c r="M10" s="126">
        <f t="shared" si="8"/>
        <v>0</v>
      </c>
      <c r="N10" s="126">
        <f t="shared" si="8"/>
        <v>0</v>
      </c>
      <c r="O10" s="126">
        <f t="shared" si="8"/>
        <v>0</v>
      </c>
      <c r="P10" s="126">
        <f t="shared" si="8"/>
        <v>0</v>
      </c>
      <c r="Q10" s="126">
        <f t="shared" si="8"/>
        <v>0</v>
      </c>
      <c r="R10" s="126">
        <f t="shared" si="8"/>
        <v>0</v>
      </c>
      <c r="S10" s="126">
        <f t="shared" si="8"/>
        <v>0</v>
      </c>
      <c r="T10" s="126">
        <f t="shared" si="8"/>
        <v>0</v>
      </c>
      <c r="U10" s="126">
        <f t="shared" si="8"/>
        <v>0</v>
      </c>
      <c r="V10" s="126">
        <f t="shared" si="8"/>
        <v>0</v>
      </c>
      <c r="W10" s="126">
        <f t="shared" si="8"/>
        <v>0</v>
      </c>
      <c r="X10" s="126">
        <f t="shared" si="8"/>
        <v>353878</v>
      </c>
      <c r="Y10" s="126">
        <f t="shared" si="8"/>
        <v>373135</v>
      </c>
      <c r="Z10" s="126">
        <f t="shared" si="8"/>
        <v>392523</v>
      </c>
      <c r="AA10" s="126">
        <f t="shared" si="8"/>
        <v>508480</v>
      </c>
      <c r="AB10" s="126">
        <f t="shared" si="8"/>
        <v>256403</v>
      </c>
      <c r="AC10" s="126">
        <f t="shared" si="8"/>
        <v>0</v>
      </c>
      <c r="AD10" s="126">
        <f t="shared" si="8"/>
        <v>0</v>
      </c>
      <c r="AE10" s="126">
        <f t="shared" si="8"/>
        <v>0</v>
      </c>
      <c r="AF10" s="126">
        <f t="shared" si="8"/>
        <v>0</v>
      </c>
      <c r="AG10" s="126">
        <f t="shared" si="8"/>
        <v>0</v>
      </c>
      <c r="AH10" s="126">
        <f t="shared" si="8"/>
        <v>0</v>
      </c>
      <c r="AI10" s="126">
        <f t="shared" si="8"/>
        <v>0</v>
      </c>
      <c r="AJ10" s="126">
        <f t="shared" si="8"/>
        <v>0</v>
      </c>
      <c r="AK10" s="126">
        <f t="shared" si="8"/>
        <v>0</v>
      </c>
      <c r="AL10" s="126">
        <f t="shared" si="8"/>
        <v>0</v>
      </c>
      <c r="AM10" s="126">
        <f t="shared" si="8"/>
        <v>0</v>
      </c>
      <c r="AN10" s="126">
        <f t="shared" si="8"/>
        <v>0</v>
      </c>
      <c r="AO10" s="126">
        <f t="shared" si="8"/>
        <v>0</v>
      </c>
      <c r="AP10" s="126">
        <f t="shared" si="8"/>
        <v>0</v>
      </c>
      <c r="AQ10" s="126">
        <f t="shared" si="8"/>
        <v>0</v>
      </c>
      <c r="AR10" s="126">
        <f t="shared" si="8"/>
        <v>0</v>
      </c>
      <c r="AS10" s="126">
        <f t="shared" ref="AS10:AT10" si="9">AS77+AS78+AS84+SUM(AS86:AS88)</f>
        <v>0</v>
      </c>
      <c r="AT10" s="126">
        <f t="shared" si="9"/>
        <v>0</v>
      </c>
      <c r="AU10" s="132"/>
    </row>
    <row r="11" spans="1:47" x14ac:dyDescent="0.2">
      <c r="A11" s="23">
        <v>11</v>
      </c>
      <c r="B11" s="35" t="s">
        <v>140</v>
      </c>
      <c r="C11" s="126" t="s">
        <v>263</v>
      </c>
      <c r="D11" s="126">
        <f>SUM(D12:D14)</f>
        <v>2.5</v>
      </c>
      <c r="E11" s="126">
        <f t="shared" ref="E11:AR11" si="10">SUM(E12:E14)</f>
        <v>0</v>
      </c>
      <c r="F11" s="126">
        <f t="shared" si="10"/>
        <v>779838</v>
      </c>
      <c r="G11" s="126">
        <f t="shared" si="10"/>
        <v>1065741</v>
      </c>
      <c r="H11" s="126">
        <f t="shared" si="10"/>
        <v>1407849</v>
      </c>
      <c r="I11" s="126">
        <f t="shared" si="10"/>
        <v>1089389</v>
      </c>
      <c r="J11" s="126">
        <f t="shared" si="10"/>
        <v>1566799</v>
      </c>
      <c r="K11" s="126">
        <f t="shared" si="10"/>
        <v>2591522</v>
      </c>
      <c r="L11" s="126">
        <f t="shared" si="10"/>
        <v>4927785</v>
      </c>
      <c r="M11" s="126">
        <f t="shared" si="10"/>
        <v>6639925</v>
      </c>
      <c r="N11" s="126">
        <f t="shared" si="10"/>
        <v>6560181</v>
      </c>
      <c r="O11" s="126">
        <f t="shared" si="10"/>
        <v>6290848</v>
      </c>
      <c r="P11" s="126">
        <f t="shared" si="10"/>
        <v>5194678</v>
      </c>
      <c r="Q11" s="126">
        <f t="shared" si="10"/>
        <v>2575654</v>
      </c>
      <c r="R11" s="126">
        <f t="shared" si="10"/>
        <v>4832667</v>
      </c>
      <c r="S11" s="126">
        <f t="shared" si="10"/>
        <v>4271626</v>
      </c>
      <c r="T11" s="126">
        <f t="shared" si="10"/>
        <v>4953167</v>
      </c>
      <c r="U11" s="126">
        <f t="shared" si="10"/>
        <v>5170850</v>
      </c>
      <c r="V11" s="126">
        <f t="shared" si="10"/>
        <v>6410977</v>
      </c>
      <c r="W11" s="126">
        <f t="shared" si="10"/>
        <v>5048103</v>
      </c>
      <c r="X11" s="126">
        <f t="shared" si="10"/>
        <v>6066203</v>
      </c>
      <c r="Y11" s="126">
        <f t="shared" si="10"/>
        <v>9396669</v>
      </c>
      <c r="Z11" s="126">
        <f t="shared" si="10"/>
        <v>2853229</v>
      </c>
      <c r="AA11" s="126">
        <f t="shared" si="10"/>
        <v>3726252</v>
      </c>
      <c r="AB11" s="126">
        <f t="shared" si="10"/>
        <v>4647912</v>
      </c>
      <c r="AC11" s="126">
        <f t="shared" si="10"/>
        <v>3727984</v>
      </c>
      <c r="AD11" s="126">
        <f t="shared" si="10"/>
        <v>2762561</v>
      </c>
      <c r="AE11" s="126">
        <f t="shared" si="10"/>
        <v>3936505</v>
      </c>
      <c r="AF11" s="126">
        <f t="shared" si="10"/>
        <v>3596161</v>
      </c>
      <c r="AG11" s="126">
        <f t="shared" si="10"/>
        <v>3975849</v>
      </c>
      <c r="AH11" s="126">
        <f t="shared" si="10"/>
        <v>4693228</v>
      </c>
      <c r="AI11" s="126">
        <f t="shared" si="10"/>
        <v>2464405</v>
      </c>
      <c r="AJ11" s="126">
        <f t="shared" si="10"/>
        <v>2778399</v>
      </c>
      <c r="AK11" s="126">
        <f t="shared" si="10"/>
        <v>2659727</v>
      </c>
      <c r="AL11" s="126">
        <f t="shared" si="10"/>
        <v>7494371</v>
      </c>
      <c r="AM11" s="126">
        <f t="shared" si="10"/>
        <v>9244857</v>
      </c>
      <c r="AN11" s="126">
        <f t="shared" si="10"/>
        <v>5463843</v>
      </c>
      <c r="AO11" s="126">
        <f t="shared" si="10"/>
        <v>7939755</v>
      </c>
      <c r="AP11" s="126">
        <f t="shared" si="10"/>
        <v>9769295</v>
      </c>
      <c r="AQ11" s="126">
        <f t="shared" si="10"/>
        <v>6618240</v>
      </c>
      <c r="AR11" s="126">
        <f t="shared" si="10"/>
        <v>9260799</v>
      </c>
      <c r="AS11" s="126">
        <f t="shared" ref="AS11:AT11" si="11">SUM(AS12:AS14)</f>
        <v>10138896</v>
      </c>
      <c r="AT11" s="126">
        <f t="shared" si="11"/>
        <v>12857368</v>
      </c>
      <c r="AU11" s="132"/>
    </row>
    <row r="12" spans="1:47" x14ac:dyDescent="0.2">
      <c r="A12" s="23">
        <v>12</v>
      </c>
      <c r="B12" s="35" t="s">
        <v>139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32"/>
    </row>
    <row r="13" spans="1:47" x14ac:dyDescent="0.2">
      <c r="A13" s="23">
        <v>13</v>
      </c>
      <c r="B13" s="35" t="s">
        <v>138</v>
      </c>
      <c r="C13" s="126" t="s">
        <v>264</v>
      </c>
      <c r="D13" s="126">
        <f t="shared" ref="D13:AT13" si="12">D72+D75+D106+D108+D249</f>
        <v>0</v>
      </c>
      <c r="E13" s="126">
        <f t="shared" si="12"/>
        <v>0</v>
      </c>
      <c r="F13" s="126">
        <f t="shared" si="12"/>
        <v>779838</v>
      </c>
      <c r="G13" s="126">
        <f t="shared" si="12"/>
        <v>1065741</v>
      </c>
      <c r="H13" s="126">
        <f t="shared" si="12"/>
        <v>1400866</v>
      </c>
      <c r="I13" s="126">
        <f t="shared" si="12"/>
        <v>1050425</v>
      </c>
      <c r="J13" s="126">
        <f t="shared" si="12"/>
        <v>1528099</v>
      </c>
      <c r="K13" s="126">
        <f t="shared" si="12"/>
        <v>2503379</v>
      </c>
      <c r="L13" s="126">
        <f t="shared" si="12"/>
        <v>4847973</v>
      </c>
      <c r="M13" s="126">
        <f t="shared" si="12"/>
        <v>6560527</v>
      </c>
      <c r="N13" s="126">
        <f t="shared" si="12"/>
        <v>6261764</v>
      </c>
      <c r="O13" s="126">
        <f t="shared" si="12"/>
        <v>6196588</v>
      </c>
      <c r="P13" s="126">
        <f t="shared" si="12"/>
        <v>5194678</v>
      </c>
      <c r="Q13" s="126">
        <f t="shared" si="12"/>
        <v>2575321</v>
      </c>
      <c r="R13" s="126">
        <f t="shared" si="12"/>
        <v>4832415</v>
      </c>
      <c r="S13" s="126">
        <f t="shared" si="12"/>
        <v>4271345</v>
      </c>
      <c r="T13" s="126">
        <f t="shared" si="12"/>
        <v>4422066</v>
      </c>
      <c r="U13" s="126">
        <f t="shared" si="12"/>
        <v>5170592</v>
      </c>
      <c r="V13" s="126">
        <f t="shared" si="12"/>
        <v>6406301</v>
      </c>
      <c r="W13" s="126">
        <f t="shared" si="12"/>
        <v>5047801</v>
      </c>
      <c r="X13" s="126">
        <f t="shared" si="12"/>
        <v>6065903</v>
      </c>
      <c r="Y13" s="126">
        <f t="shared" si="12"/>
        <v>9304813</v>
      </c>
      <c r="Z13" s="126">
        <f t="shared" si="12"/>
        <v>2770309</v>
      </c>
      <c r="AA13" s="126">
        <f t="shared" si="12"/>
        <v>3636528</v>
      </c>
      <c r="AB13" s="126">
        <f t="shared" si="12"/>
        <v>3981800</v>
      </c>
      <c r="AC13" s="126">
        <f t="shared" si="12"/>
        <v>2841572</v>
      </c>
      <c r="AD13" s="126">
        <f t="shared" si="12"/>
        <v>2062892</v>
      </c>
      <c r="AE13" s="126">
        <f t="shared" si="12"/>
        <v>2704909</v>
      </c>
      <c r="AF13" s="126">
        <f t="shared" si="12"/>
        <v>3125166</v>
      </c>
      <c r="AG13" s="126">
        <f t="shared" si="12"/>
        <v>3498469</v>
      </c>
      <c r="AH13" s="126">
        <f t="shared" si="12"/>
        <v>4029338</v>
      </c>
      <c r="AI13" s="126">
        <f t="shared" si="12"/>
        <v>2081174</v>
      </c>
      <c r="AJ13" s="126">
        <f t="shared" si="12"/>
        <v>2190149</v>
      </c>
      <c r="AK13" s="126">
        <f t="shared" si="12"/>
        <v>2272065</v>
      </c>
      <c r="AL13" s="126">
        <f t="shared" si="12"/>
        <v>2391930</v>
      </c>
      <c r="AM13" s="126">
        <f t="shared" si="12"/>
        <v>3558786</v>
      </c>
      <c r="AN13" s="126">
        <f t="shared" si="12"/>
        <v>3687547</v>
      </c>
      <c r="AO13" s="126">
        <f t="shared" si="12"/>
        <v>3956280</v>
      </c>
      <c r="AP13" s="126">
        <f t="shared" si="12"/>
        <v>3665295</v>
      </c>
      <c r="AQ13" s="126">
        <f t="shared" si="12"/>
        <v>4042240</v>
      </c>
      <c r="AR13" s="126">
        <f t="shared" si="12"/>
        <v>4230799</v>
      </c>
      <c r="AS13" s="126">
        <f t="shared" si="12"/>
        <v>4378896</v>
      </c>
      <c r="AT13" s="126">
        <f t="shared" si="12"/>
        <v>4072368</v>
      </c>
      <c r="AU13" s="132"/>
    </row>
    <row r="14" spans="1:47" x14ac:dyDescent="0.2">
      <c r="A14" s="23">
        <v>14</v>
      </c>
      <c r="B14" s="35" t="s">
        <v>128</v>
      </c>
      <c r="C14" s="126" t="s">
        <v>265</v>
      </c>
      <c r="D14" s="126">
        <f>D89+D90+SUM(D102:D105)</f>
        <v>2.5</v>
      </c>
      <c r="E14" s="126">
        <f t="shared" ref="E14:AR14" si="13">E89+E90+SUM(E102:E105)</f>
        <v>0</v>
      </c>
      <c r="F14" s="126">
        <f t="shared" si="13"/>
        <v>0</v>
      </c>
      <c r="G14" s="126">
        <f t="shared" si="13"/>
        <v>0</v>
      </c>
      <c r="H14" s="126">
        <f t="shared" si="13"/>
        <v>6983</v>
      </c>
      <c r="I14" s="126">
        <f t="shared" si="13"/>
        <v>38964</v>
      </c>
      <c r="J14" s="126">
        <f t="shared" si="13"/>
        <v>38700</v>
      </c>
      <c r="K14" s="126">
        <f t="shared" si="13"/>
        <v>88143</v>
      </c>
      <c r="L14" s="126">
        <f t="shared" si="13"/>
        <v>79812</v>
      </c>
      <c r="M14" s="126">
        <f t="shared" si="13"/>
        <v>79398</v>
      </c>
      <c r="N14" s="126">
        <f t="shared" si="13"/>
        <v>298417</v>
      </c>
      <c r="O14" s="126">
        <f t="shared" si="13"/>
        <v>94260</v>
      </c>
      <c r="P14" s="126">
        <f t="shared" si="13"/>
        <v>0</v>
      </c>
      <c r="Q14" s="126">
        <f t="shared" si="13"/>
        <v>333</v>
      </c>
      <c r="R14" s="126">
        <f t="shared" si="13"/>
        <v>252</v>
      </c>
      <c r="S14" s="126">
        <f t="shared" si="13"/>
        <v>281</v>
      </c>
      <c r="T14" s="126">
        <f t="shared" si="13"/>
        <v>531101</v>
      </c>
      <c r="U14" s="126">
        <f t="shared" si="13"/>
        <v>258</v>
      </c>
      <c r="V14" s="126">
        <f t="shared" si="13"/>
        <v>4676</v>
      </c>
      <c r="W14" s="126">
        <f t="shared" si="13"/>
        <v>302</v>
      </c>
      <c r="X14" s="126">
        <f t="shared" si="13"/>
        <v>300</v>
      </c>
      <c r="Y14" s="126">
        <f t="shared" si="13"/>
        <v>91856</v>
      </c>
      <c r="Z14" s="126">
        <f t="shared" si="13"/>
        <v>82920</v>
      </c>
      <c r="AA14" s="126">
        <f t="shared" si="13"/>
        <v>89724</v>
      </c>
      <c r="AB14" s="126">
        <f t="shared" si="13"/>
        <v>666112</v>
      </c>
      <c r="AC14" s="126">
        <f t="shared" si="13"/>
        <v>886412</v>
      </c>
      <c r="AD14" s="126">
        <f t="shared" si="13"/>
        <v>699669</v>
      </c>
      <c r="AE14" s="126">
        <f t="shared" si="13"/>
        <v>1231596</v>
      </c>
      <c r="AF14" s="126">
        <f t="shared" si="13"/>
        <v>470995</v>
      </c>
      <c r="AG14" s="126">
        <f t="shared" si="13"/>
        <v>477380</v>
      </c>
      <c r="AH14" s="126">
        <f t="shared" si="13"/>
        <v>663890</v>
      </c>
      <c r="AI14" s="126">
        <f t="shared" si="13"/>
        <v>383231</v>
      </c>
      <c r="AJ14" s="126">
        <f t="shared" si="13"/>
        <v>588250</v>
      </c>
      <c r="AK14" s="126">
        <f t="shared" si="13"/>
        <v>387662</v>
      </c>
      <c r="AL14" s="126">
        <f t="shared" si="13"/>
        <v>5102441</v>
      </c>
      <c r="AM14" s="126">
        <f t="shared" si="13"/>
        <v>5686071</v>
      </c>
      <c r="AN14" s="126">
        <f t="shared" si="13"/>
        <v>1776296</v>
      </c>
      <c r="AO14" s="126">
        <f t="shared" si="13"/>
        <v>3983475</v>
      </c>
      <c r="AP14" s="126">
        <f t="shared" si="13"/>
        <v>6104000</v>
      </c>
      <c r="AQ14" s="126">
        <f t="shared" si="13"/>
        <v>2576000</v>
      </c>
      <c r="AR14" s="126">
        <f t="shared" si="13"/>
        <v>5030000</v>
      </c>
      <c r="AS14" s="126">
        <f t="shared" ref="AS14:AT14" si="14">AS89+AS90+SUM(AS102:AS105)</f>
        <v>5760000</v>
      </c>
      <c r="AT14" s="126">
        <f t="shared" si="14"/>
        <v>8785000</v>
      </c>
      <c r="AU14" s="132"/>
    </row>
    <row r="15" spans="1:47" x14ac:dyDescent="0.2">
      <c r="A15" s="23">
        <v>15</v>
      </c>
      <c r="B15" s="43" t="s">
        <v>112</v>
      </c>
      <c r="C15" s="127" t="s">
        <v>266</v>
      </c>
      <c r="D15" s="127">
        <f>D5+D11</f>
        <v>1192093.0899999999</v>
      </c>
      <c r="E15" s="127">
        <f t="shared" ref="E15:AR15" si="15">E5+E11</f>
        <v>2217656.17</v>
      </c>
      <c r="F15" s="127">
        <f t="shared" si="15"/>
        <v>3085796</v>
      </c>
      <c r="G15" s="127">
        <f t="shared" si="15"/>
        <v>3864728</v>
      </c>
      <c r="H15" s="127">
        <f t="shared" si="15"/>
        <v>4448234</v>
      </c>
      <c r="I15" s="127">
        <f t="shared" si="15"/>
        <v>4993091</v>
      </c>
      <c r="J15" s="127">
        <f t="shared" si="15"/>
        <v>5753397</v>
      </c>
      <c r="K15" s="127">
        <f t="shared" si="15"/>
        <v>7146087</v>
      </c>
      <c r="L15" s="127">
        <f t="shared" si="15"/>
        <v>9991272</v>
      </c>
      <c r="M15" s="127">
        <f t="shared" si="15"/>
        <v>12629143</v>
      </c>
      <c r="N15" s="127">
        <f t="shared" si="15"/>
        <v>13724877</v>
      </c>
      <c r="O15" s="127">
        <f t="shared" si="15"/>
        <v>14003675</v>
      </c>
      <c r="P15" s="127">
        <f t="shared" si="15"/>
        <v>16057579</v>
      </c>
      <c r="Q15" s="127">
        <f t="shared" si="15"/>
        <v>17851449</v>
      </c>
      <c r="R15" s="127">
        <f t="shared" si="15"/>
        <v>20330378</v>
      </c>
      <c r="S15" s="127">
        <f t="shared" si="15"/>
        <v>22131908</v>
      </c>
      <c r="T15" s="127">
        <f t="shared" si="15"/>
        <v>24965817</v>
      </c>
      <c r="U15" s="127">
        <f t="shared" si="15"/>
        <v>29590735</v>
      </c>
      <c r="V15" s="127">
        <f t="shared" si="15"/>
        <v>32773540</v>
      </c>
      <c r="W15" s="127">
        <f t="shared" si="15"/>
        <v>33212189</v>
      </c>
      <c r="X15" s="127">
        <f t="shared" si="15"/>
        <v>34351707</v>
      </c>
      <c r="Y15" s="127">
        <f t="shared" si="15"/>
        <v>38252399</v>
      </c>
      <c r="Z15" s="127">
        <f t="shared" si="15"/>
        <v>38388279</v>
      </c>
      <c r="AA15" s="127">
        <f t="shared" si="15"/>
        <v>44760665</v>
      </c>
      <c r="AB15" s="127">
        <f t="shared" si="15"/>
        <v>49313080</v>
      </c>
      <c r="AC15" s="127">
        <f t="shared" si="15"/>
        <v>54864408</v>
      </c>
      <c r="AD15" s="127">
        <f t="shared" si="15"/>
        <v>60292496</v>
      </c>
      <c r="AE15" s="127">
        <f t="shared" si="15"/>
        <v>71520013</v>
      </c>
      <c r="AF15" s="127">
        <f t="shared" si="15"/>
        <v>69767605</v>
      </c>
      <c r="AG15" s="127">
        <f t="shared" si="15"/>
        <v>68537121</v>
      </c>
      <c r="AH15" s="127">
        <f t="shared" si="15"/>
        <v>68302054</v>
      </c>
      <c r="AI15" s="127">
        <f t="shared" si="15"/>
        <v>66397957</v>
      </c>
      <c r="AJ15" s="127">
        <f t="shared" si="15"/>
        <v>72740899</v>
      </c>
      <c r="AK15" s="127">
        <f t="shared" si="15"/>
        <v>92980090</v>
      </c>
      <c r="AL15" s="127">
        <f t="shared" si="15"/>
        <v>98816586</v>
      </c>
      <c r="AM15" s="127">
        <f t="shared" si="15"/>
        <v>109934690</v>
      </c>
      <c r="AN15" s="127">
        <f t="shared" si="15"/>
        <v>111366292</v>
      </c>
      <c r="AO15" s="127">
        <f t="shared" si="15"/>
        <v>115063172</v>
      </c>
      <c r="AP15" s="127">
        <f t="shared" si="15"/>
        <v>101035000</v>
      </c>
      <c r="AQ15" s="127">
        <f t="shared" si="15"/>
        <v>108725000</v>
      </c>
      <c r="AR15" s="127">
        <f t="shared" si="15"/>
        <v>112585000</v>
      </c>
      <c r="AS15" s="127">
        <f t="shared" ref="AS15:AT15" si="16">AS5+AS11</f>
        <v>111604000</v>
      </c>
      <c r="AT15" s="127">
        <f t="shared" si="16"/>
        <v>118228000</v>
      </c>
      <c r="AU15" s="132"/>
    </row>
    <row r="16" spans="1:47" x14ac:dyDescent="0.2">
      <c r="A16" s="23">
        <v>16</v>
      </c>
      <c r="B16" s="44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32"/>
    </row>
    <row r="17" spans="1:47" x14ac:dyDescent="0.2">
      <c r="A17" s="23">
        <v>17</v>
      </c>
      <c r="B17" s="45" t="s">
        <v>137</v>
      </c>
      <c r="C17" s="125" t="s">
        <v>267</v>
      </c>
      <c r="D17" s="125">
        <f>D18+SUM(D20:D24)+SUM(D26:D27)</f>
        <v>1192093.0900000001</v>
      </c>
      <c r="E17" s="125">
        <f t="shared" ref="E17:AQ17" si="17">E18+SUM(E20:E24)+SUM(E26:E27)</f>
        <v>2217656.17</v>
      </c>
      <c r="F17" s="125">
        <f t="shared" si="17"/>
        <v>3085796</v>
      </c>
      <c r="G17" s="125">
        <f t="shared" si="17"/>
        <v>3864728</v>
      </c>
      <c r="H17" s="125">
        <f t="shared" si="17"/>
        <v>4448234</v>
      </c>
      <c r="I17" s="125">
        <f t="shared" si="17"/>
        <v>4993091</v>
      </c>
      <c r="J17" s="125">
        <f t="shared" si="17"/>
        <v>5753397</v>
      </c>
      <c r="K17" s="125">
        <f t="shared" si="17"/>
        <v>7146087</v>
      </c>
      <c r="L17" s="125">
        <f t="shared" si="17"/>
        <v>9991272</v>
      </c>
      <c r="M17" s="125">
        <f t="shared" si="17"/>
        <v>12629143</v>
      </c>
      <c r="N17" s="125">
        <f t="shared" si="17"/>
        <v>13724877</v>
      </c>
      <c r="O17" s="125">
        <f t="shared" si="17"/>
        <v>14003675</v>
      </c>
      <c r="P17" s="125">
        <f t="shared" si="17"/>
        <v>16057579</v>
      </c>
      <c r="Q17" s="125">
        <f t="shared" si="17"/>
        <v>17851449</v>
      </c>
      <c r="R17" s="125">
        <f t="shared" si="17"/>
        <v>20330378</v>
      </c>
      <c r="S17" s="125">
        <f t="shared" si="17"/>
        <v>22131908</v>
      </c>
      <c r="T17" s="125">
        <f t="shared" si="17"/>
        <v>24965817</v>
      </c>
      <c r="U17" s="125">
        <f t="shared" si="17"/>
        <v>29590735</v>
      </c>
      <c r="V17" s="125">
        <f t="shared" si="17"/>
        <v>32773540</v>
      </c>
      <c r="W17" s="125">
        <f t="shared" si="17"/>
        <v>33212189</v>
      </c>
      <c r="X17" s="125">
        <f t="shared" si="17"/>
        <v>34351707</v>
      </c>
      <c r="Y17" s="125">
        <f t="shared" si="17"/>
        <v>38252399</v>
      </c>
      <c r="Z17" s="125">
        <f t="shared" si="17"/>
        <v>38388279</v>
      </c>
      <c r="AA17" s="125">
        <f t="shared" si="17"/>
        <v>44760665</v>
      </c>
      <c r="AB17" s="125">
        <f t="shared" si="17"/>
        <v>49313080</v>
      </c>
      <c r="AC17" s="125">
        <f t="shared" si="17"/>
        <v>54864408</v>
      </c>
      <c r="AD17" s="125">
        <f t="shared" si="17"/>
        <v>60292496</v>
      </c>
      <c r="AE17" s="125">
        <f t="shared" si="17"/>
        <v>71520013</v>
      </c>
      <c r="AF17" s="125">
        <f t="shared" si="17"/>
        <v>69767605</v>
      </c>
      <c r="AG17" s="125">
        <f t="shared" si="17"/>
        <v>68537121</v>
      </c>
      <c r="AH17" s="125">
        <f t="shared" si="17"/>
        <v>68302054</v>
      </c>
      <c r="AI17" s="125">
        <f t="shared" si="17"/>
        <v>66397957</v>
      </c>
      <c r="AJ17" s="125">
        <f t="shared" si="17"/>
        <v>72740899</v>
      </c>
      <c r="AK17" s="125">
        <f t="shared" si="17"/>
        <v>92980090</v>
      </c>
      <c r="AL17" s="125">
        <f t="shared" si="17"/>
        <v>98816586</v>
      </c>
      <c r="AM17" s="125">
        <f t="shared" si="17"/>
        <v>109934690</v>
      </c>
      <c r="AN17" s="125">
        <f t="shared" si="17"/>
        <v>111366292</v>
      </c>
      <c r="AO17" s="125">
        <f t="shared" si="17"/>
        <v>115063172</v>
      </c>
      <c r="AP17" s="125">
        <f t="shared" si="17"/>
        <v>101035000</v>
      </c>
      <c r="AQ17" s="125">
        <f t="shared" si="17"/>
        <v>108725000</v>
      </c>
      <c r="AR17" s="125">
        <f>AR18+SUM(AR20:AR24)+SUM(AR26:AR27)</f>
        <v>112585000</v>
      </c>
      <c r="AS17" s="125">
        <f t="shared" ref="AS17:AT17" si="18">AS18+SUM(AS20:AS24)+SUM(AS26:AS27)</f>
        <v>111604000</v>
      </c>
      <c r="AT17" s="125">
        <f t="shared" si="18"/>
        <v>118228000</v>
      </c>
      <c r="AU17" s="132"/>
    </row>
    <row r="18" spans="1:47" x14ac:dyDescent="0.2">
      <c r="A18" s="23">
        <v>18</v>
      </c>
      <c r="B18" s="35" t="s">
        <v>136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32"/>
    </row>
    <row r="19" spans="1:47" x14ac:dyDescent="0.2">
      <c r="A19" s="23">
        <v>19</v>
      </c>
      <c r="B19" s="35" t="s">
        <v>135</v>
      </c>
      <c r="C19" s="126" t="s">
        <v>268</v>
      </c>
      <c r="D19" s="126">
        <f>SUM(D20:D24)</f>
        <v>1192093.0900000001</v>
      </c>
      <c r="E19" s="126">
        <f t="shared" ref="E19:AR19" si="19">SUM(E20:E24)</f>
        <v>2217656.17</v>
      </c>
      <c r="F19" s="126">
        <f t="shared" si="19"/>
        <v>3085796</v>
      </c>
      <c r="G19" s="126">
        <f t="shared" si="19"/>
        <v>3864728</v>
      </c>
      <c r="H19" s="126">
        <f t="shared" si="19"/>
        <v>4448234</v>
      </c>
      <c r="I19" s="126">
        <f t="shared" si="19"/>
        <v>4993091</v>
      </c>
      <c r="J19" s="126">
        <f t="shared" si="19"/>
        <v>5753397</v>
      </c>
      <c r="K19" s="126">
        <f t="shared" si="19"/>
        <v>7146087</v>
      </c>
      <c r="L19" s="126">
        <f t="shared" si="19"/>
        <v>9012341</v>
      </c>
      <c r="M19" s="126">
        <f t="shared" si="19"/>
        <v>11451569</v>
      </c>
      <c r="N19" s="126">
        <f t="shared" si="19"/>
        <v>12117992</v>
      </c>
      <c r="O19" s="126">
        <f t="shared" si="19"/>
        <v>12269103</v>
      </c>
      <c r="P19" s="126">
        <f t="shared" si="19"/>
        <v>14105253</v>
      </c>
      <c r="Q19" s="126">
        <f t="shared" si="19"/>
        <v>15175910</v>
      </c>
      <c r="R19" s="126">
        <f t="shared" si="19"/>
        <v>17128897</v>
      </c>
      <c r="S19" s="126">
        <f t="shared" si="19"/>
        <v>19371025</v>
      </c>
      <c r="T19" s="126">
        <f t="shared" si="19"/>
        <v>21797534</v>
      </c>
      <c r="U19" s="126">
        <f t="shared" si="19"/>
        <v>25305859</v>
      </c>
      <c r="V19" s="126">
        <f t="shared" si="19"/>
        <v>28093371</v>
      </c>
      <c r="W19" s="126">
        <f t="shared" si="19"/>
        <v>27448236</v>
      </c>
      <c r="X19" s="126">
        <f t="shared" si="19"/>
        <v>28777717</v>
      </c>
      <c r="Y19" s="126">
        <f t="shared" si="19"/>
        <v>32256264</v>
      </c>
      <c r="Z19" s="126">
        <f t="shared" si="19"/>
        <v>33009370</v>
      </c>
      <c r="AA19" s="126">
        <f t="shared" si="19"/>
        <v>36875760</v>
      </c>
      <c r="AB19" s="126">
        <f t="shared" si="19"/>
        <v>41875325</v>
      </c>
      <c r="AC19" s="126">
        <f t="shared" si="19"/>
        <v>43844094</v>
      </c>
      <c r="AD19" s="126">
        <f t="shared" si="19"/>
        <v>47929318</v>
      </c>
      <c r="AE19" s="126">
        <f t="shared" si="19"/>
        <v>57581471</v>
      </c>
      <c r="AF19" s="126">
        <f t="shared" si="19"/>
        <v>55695127</v>
      </c>
      <c r="AG19" s="126">
        <f t="shared" si="19"/>
        <v>53983964</v>
      </c>
      <c r="AH19" s="126">
        <f t="shared" si="19"/>
        <v>53106221</v>
      </c>
      <c r="AI19" s="126">
        <f t="shared" si="19"/>
        <v>50714809</v>
      </c>
      <c r="AJ19" s="126">
        <f t="shared" si="19"/>
        <v>55787804</v>
      </c>
      <c r="AK19" s="126">
        <f t="shared" si="19"/>
        <v>73558950</v>
      </c>
      <c r="AL19" s="126">
        <f t="shared" si="19"/>
        <v>75445313</v>
      </c>
      <c r="AM19" s="126">
        <f t="shared" si="19"/>
        <v>84290173</v>
      </c>
      <c r="AN19" s="126">
        <f t="shared" si="19"/>
        <v>81281939</v>
      </c>
      <c r="AO19" s="126">
        <f t="shared" si="19"/>
        <v>84669308</v>
      </c>
      <c r="AP19" s="126">
        <f t="shared" si="19"/>
        <v>78717000</v>
      </c>
      <c r="AQ19" s="126">
        <f t="shared" si="19"/>
        <v>86063000</v>
      </c>
      <c r="AR19" s="126">
        <f t="shared" si="19"/>
        <v>89809000</v>
      </c>
      <c r="AS19" s="126">
        <f t="shared" ref="AS19:AT19" si="20">SUM(AS20:AS24)</f>
        <v>88241000</v>
      </c>
      <c r="AT19" s="126">
        <f t="shared" si="20"/>
        <v>94956000</v>
      </c>
      <c r="AU19" s="132"/>
    </row>
    <row r="20" spans="1:47" x14ac:dyDescent="0.2">
      <c r="A20" s="23">
        <v>20</v>
      </c>
      <c r="B20" s="35" t="s">
        <v>134</v>
      </c>
      <c r="C20" s="126" t="s">
        <v>269</v>
      </c>
      <c r="D20" s="126">
        <f t="shared" ref="D20:AT20" si="21">D111+D246</f>
        <v>1091975</v>
      </c>
      <c r="E20" s="126">
        <f t="shared" si="21"/>
        <v>1655598</v>
      </c>
      <c r="F20" s="126">
        <f t="shared" si="21"/>
        <v>1861508</v>
      </c>
      <c r="G20" s="126">
        <f t="shared" si="21"/>
        <v>1856836</v>
      </c>
      <c r="H20" s="126">
        <f t="shared" si="21"/>
        <v>2077500</v>
      </c>
      <c r="I20" s="126">
        <f t="shared" si="21"/>
        <v>2384471</v>
      </c>
      <c r="J20" s="126">
        <f t="shared" si="21"/>
        <v>2709779</v>
      </c>
      <c r="K20" s="126">
        <f t="shared" si="21"/>
        <v>3647089</v>
      </c>
      <c r="L20" s="126">
        <f t="shared" si="21"/>
        <v>5971906</v>
      </c>
      <c r="M20" s="126">
        <f t="shared" si="21"/>
        <v>7166163</v>
      </c>
      <c r="N20" s="126">
        <f t="shared" si="21"/>
        <v>7368813</v>
      </c>
      <c r="O20" s="126">
        <f t="shared" si="21"/>
        <v>8086666</v>
      </c>
      <c r="P20" s="126">
        <f t="shared" si="21"/>
        <v>9421369</v>
      </c>
      <c r="Q20" s="126">
        <f t="shared" si="21"/>
        <v>10099990</v>
      </c>
      <c r="R20" s="126">
        <f t="shared" si="21"/>
        <v>11714912</v>
      </c>
      <c r="S20" s="126">
        <f t="shared" si="21"/>
        <v>14277626</v>
      </c>
      <c r="T20" s="126">
        <f t="shared" si="21"/>
        <v>16750882</v>
      </c>
      <c r="U20" s="126">
        <f t="shared" si="21"/>
        <v>19093577</v>
      </c>
      <c r="V20" s="126">
        <f t="shared" si="21"/>
        <v>21596398</v>
      </c>
      <c r="W20" s="126">
        <f t="shared" si="21"/>
        <v>20590924</v>
      </c>
      <c r="X20" s="126">
        <f t="shared" si="21"/>
        <v>21457156</v>
      </c>
      <c r="Y20" s="126">
        <f t="shared" si="21"/>
        <v>23890194</v>
      </c>
      <c r="Z20" s="126">
        <f t="shared" si="21"/>
        <v>26628085</v>
      </c>
      <c r="AA20" s="126">
        <f t="shared" si="21"/>
        <v>29277526</v>
      </c>
      <c r="AB20" s="126">
        <f t="shared" si="21"/>
        <v>33489478</v>
      </c>
      <c r="AC20" s="126">
        <f t="shared" si="21"/>
        <v>36065017</v>
      </c>
      <c r="AD20" s="126">
        <f t="shared" si="21"/>
        <v>39918293</v>
      </c>
      <c r="AE20" s="126">
        <f t="shared" si="21"/>
        <v>50987055</v>
      </c>
      <c r="AF20" s="126">
        <f t="shared" si="21"/>
        <v>45560870</v>
      </c>
      <c r="AG20" s="126">
        <f t="shared" si="21"/>
        <v>45518002</v>
      </c>
      <c r="AH20" s="126">
        <f t="shared" si="21"/>
        <v>45573259</v>
      </c>
      <c r="AI20" s="126">
        <f t="shared" si="21"/>
        <v>43260710</v>
      </c>
      <c r="AJ20" s="126">
        <f t="shared" si="21"/>
        <v>47943797</v>
      </c>
      <c r="AK20" s="126">
        <f t="shared" si="21"/>
        <v>65396325</v>
      </c>
      <c r="AL20" s="126">
        <f t="shared" si="21"/>
        <v>62721911</v>
      </c>
      <c r="AM20" s="126">
        <f t="shared" si="21"/>
        <v>67899365</v>
      </c>
      <c r="AN20" s="126">
        <f t="shared" si="21"/>
        <v>70197270</v>
      </c>
      <c r="AO20" s="126">
        <f t="shared" si="21"/>
        <v>74698380</v>
      </c>
      <c r="AP20" s="126">
        <f t="shared" si="21"/>
        <v>68897000</v>
      </c>
      <c r="AQ20" s="126">
        <f t="shared" si="21"/>
        <v>75638000</v>
      </c>
      <c r="AR20" s="126">
        <f t="shared" si="21"/>
        <v>79015000</v>
      </c>
      <c r="AS20" s="126">
        <f t="shared" si="21"/>
        <v>77250000</v>
      </c>
      <c r="AT20" s="126">
        <f t="shared" si="21"/>
        <v>81495000</v>
      </c>
      <c r="AU20" s="132"/>
    </row>
    <row r="21" spans="1:47" x14ac:dyDescent="0.2">
      <c r="A21" s="23">
        <v>21</v>
      </c>
      <c r="B21" s="35" t="s">
        <v>133</v>
      </c>
      <c r="C21" s="126" t="s">
        <v>270</v>
      </c>
      <c r="D21" s="126">
        <f t="shared" ref="D21:AT21" si="22">D112+D113+D247</f>
        <v>68580</v>
      </c>
      <c r="E21" s="126">
        <f t="shared" si="22"/>
        <v>432614.29</v>
      </c>
      <c r="F21" s="126">
        <f t="shared" si="22"/>
        <v>916409</v>
      </c>
      <c r="G21" s="126">
        <f t="shared" si="22"/>
        <v>1424339</v>
      </c>
      <c r="H21" s="126">
        <f t="shared" si="22"/>
        <v>1830959</v>
      </c>
      <c r="I21" s="126">
        <f t="shared" si="22"/>
        <v>2022884</v>
      </c>
      <c r="J21" s="126">
        <f t="shared" si="22"/>
        <v>2184795</v>
      </c>
      <c r="K21" s="126">
        <f t="shared" si="22"/>
        <v>2535586</v>
      </c>
      <c r="L21" s="126">
        <f t="shared" si="22"/>
        <v>2705399</v>
      </c>
      <c r="M21" s="126">
        <f t="shared" si="22"/>
        <v>3123395</v>
      </c>
      <c r="N21" s="126">
        <f t="shared" si="22"/>
        <v>3343751</v>
      </c>
      <c r="O21" s="126">
        <f t="shared" si="22"/>
        <v>3477151</v>
      </c>
      <c r="P21" s="126">
        <f t="shared" si="22"/>
        <v>3594135</v>
      </c>
      <c r="Q21" s="126">
        <f t="shared" si="22"/>
        <v>3745396</v>
      </c>
      <c r="R21" s="126">
        <f t="shared" si="22"/>
        <v>3902362</v>
      </c>
      <c r="S21" s="126">
        <f t="shared" si="22"/>
        <v>4128257</v>
      </c>
      <c r="T21" s="126">
        <f t="shared" si="22"/>
        <v>4371003</v>
      </c>
      <c r="U21" s="126">
        <f t="shared" si="22"/>
        <v>4612282</v>
      </c>
      <c r="V21" s="126">
        <f t="shared" si="22"/>
        <v>4866259</v>
      </c>
      <c r="W21" s="126">
        <f t="shared" si="22"/>
        <v>5110938</v>
      </c>
      <c r="X21" s="126">
        <f t="shared" si="22"/>
        <v>5337684</v>
      </c>
      <c r="Y21" s="126">
        <f t="shared" si="22"/>
        <v>5614039</v>
      </c>
      <c r="Z21" s="126">
        <f t="shared" si="22"/>
        <v>5960794</v>
      </c>
      <c r="AA21" s="126">
        <f t="shared" si="22"/>
        <v>6291926</v>
      </c>
      <c r="AB21" s="126">
        <f t="shared" si="22"/>
        <v>6615620</v>
      </c>
      <c r="AC21" s="126">
        <f t="shared" si="22"/>
        <v>4423501</v>
      </c>
      <c r="AD21" s="126">
        <f t="shared" si="22"/>
        <v>4836228</v>
      </c>
      <c r="AE21" s="126">
        <f t="shared" si="22"/>
        <v>5269889</v>
      </c>
      <c r="AF21" s="126">
        <f t="shared" si="22"/>
        <v>5588984</v>
      </c>
      <c r="AG21" s="126">
        <f t="shared" si="22"/>
        <v>5836383</v>
      </c>
      <c r="AH21" s="126">
        <f t="shared" si="22"/>
        <v>6065627</v>
      </c>
      <c r="AI21" s="126">
        <f t="shared" si="22"/>
        <v>6291063</v>
      </c>
      <c r="AJ21" s="126">
        <f t="shared" si="22"/>
        <v>6809919</v>
      </c>
      <c r="AK21" s="126">
        <f t="shared" si="22"/>
        <v>7426279</v>
      </c>
      <c r="AL21" s="126">
        <f t="shared" si="22"/>
        <v>7836493</v>
      </c>
      <c r="AM21" s="126">
        <f t="shared" si="22"/>
        <v>8305899</v>
      </c>
      <c r="AN21" s="126">
        <f t="shared" si="22"/>
        <v>8700238</v>
      </c>
      <c r="AO21" s="126">
        <f t="shared" si="22"/>
        <v>8942353</v>
      </c>
      <c r="AP21" s="126">
        <f t="shared" si="22"/>
        <v>9088000</v>
      </c>
      <c r="AQ21" s="126">
        <f t="shared" si="22"/>
        <v>9283000</v>
      </c>
      <c r="AR21" s="126">
        <f t="shared" si="22"/>
        <v>9681000</v>
      </c>
      <c r="AS21" s="126">
        <f t="shared" si="22"/>
        <v>9979000</v>
      </c>
      <c r="AT21" s="126">
        <f t="shared" si="22"/>
        <v>10225000</v>
      </c>
      <c r="AU21" s="132"/>
    </row>
    <row r="22" spans="1:47" x14ac:dyDescent="0.2">
      <c r="A22" s="23">
        <v>22</v>
      </c>
      <c r="B22" s="35" t="s">
        <v>132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32"/>
    </row>
    <row r="23" spans="1:47" x14ac:dyDescent="0.2">
      <c r="A23" s="23">
        <v>23</v>
      </c>
      <c r="B23" s="35" t="s">
        <v>131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32"/>
    </row>
    <row r="24" spans="1:47" x14ac:dyDescent="0.2">
      <c r="A24" s="23">
        <v>24</v>
      </c>
      <c r="B24" s="35" t="s">
        <v>128</v>
      </c>
      <c r="C24" s="126" t="s">
        <v>271</v>
      </c>
      <c r="D24" s="126">
        <f>D114+D116+D119+D120+SUM(D124:D127)</f>
        <v>31538.09</v>
      </c>
      <c r="E24" s="126">
        <f t="shared" ref="E24:AR24" si="23">E114+E116+E119+E120+SUM(E124:E127)</f>
        <v>129443.88</v>
      </c>
      <c r="F24" s="126">
        <f t="shared" si="23"/>
        <v>307879</v>
      </c>
      <c r="G24" s="126">
        <f t="shared" si="23"/>
        <v>583553</v>
      </c>
      <c r="H24" s="126">
        <f t="shared" si="23"/>
        <v>539775</v>
      </c>
      <c r="I24" s="126">
        <f t="shared" si="23"/>
        <v>585736</v>
      </c>
      <c r="J24" s="126">
        <f t="shared" si="23"/>
        <v>858823</v>
      </c>
      <c r="K24" s="126">
        <f t="shared" si="23"/>
        <v>963412</v>
      </c>
      <c r="L24" s="126">
        <f t="shared" si="23"/>
        <v>335036</v>
      </c>
      <c r="M24" s="126">
        <f t="shared" si="23"/>
        <v>1162011</v>
      </c>
      <c r="N24" s="126">
        <f t="shared" si="23"/>
        <v>1405428</v>
      </c>
      <c r="O24" s="126">
        <f t="shared" si="23"/>
        <v>705286</v>
      </c>
      <c r="P24" s="126">
        <f t="shared" si="23"/>
        <v>1089749</v>
      </c>
      <c r="Q24" s="126">
        <f t="shared" si="23"/>
        <v>1330524</v>
      </c>
      <c r="R24" s="126">
        <f t="shared" si="23"/>
        <v>1511623</v>
      </c>
      <c r="S24" s="126">
        <f t="shared" si="23"/>
        <v>965142</v>
      </c>
      <c r="T24" s="126">
        <f t="shared" si="23"/>
        <v>675649</v>
      </c>
      <c r="U24" s="126">
        <f t="shared" si="23"/>
        <v>1600000</v>
      </c>
      <c r="V24" s="126">
        <f t="shared" si="23"/>
        <v>1630714</v>
      </c>
      <c r="W24" s="126">
        <f t="shared" si="23"/>
        <v>1746374</v>
      </c>
      <c r="X24" s="126">
        <f t="shared" si="23"/>
        <v>1982877</v>
      </c>
      <c r="Y24" s="126">
        <f t="shared" si="23"/>
        <v>2752031</v>
      </c>
      <c r="Z24" s="126">
        <f t="shared" si="23"/>
        <v>420491</v>
      </c>
      <c r="AA24" s="126">
        <f t="shared" si="23"/>
        <v>1306308</v>
      </c>
      <c r="AB24" s="126">
        <f t="shared" si="23"/>
        <v>1770227</v>
      </c>
      <c r="AC24" s="126">
        <f t="shared" si="23"/>
        <v>3355576</v>
      </c>
      <c r="AD24" s="126">
        <f t="shared" si="23"/>
        <v>3174797</v>
      </c>
      <c r="AE24" s="126">
        <f t="shared" si="23"/>
        <v>1324527</v>
      </c>
      <c r="AF24" s="126">
        <f t="shared" si="23"/>
        <v>4545273</v>
      </c>
      <c r="AG24" s="126">
        <f t="shared" si="23"/>
        <v>2629579</v>
      </c>
      <c r="AH24" s="126">
        <f t="shared" si="23"/>
        <v>1467335</v>
      </c>
      <c r="AI24" s="126">
        <f t="shared" si="23"/>
        <v>1163036</v>
      </c>
      <c r="AJ24" s="126">
        <f t="shared" si="23"/>
        <v>1034088</v>
      </c>
      <c r="AK24" s="126">
        <f t="shared" si="23"/>
        <v>736346</v>
      </c>
      <c r="AL24" s="126">
        <f t="shared" si="23"/>
        <v>4886909</v>
      </c>
      <c r="AM24" s="126">
        <f t="shared" si="23"/>
        <v>8084909</v>
      </c>
      <c r="AN24" s="126">
        <f t="shared" si="23"/>
        <v>2384431</v>
      </c>
      <c r="AO24" s="126">
        <f t="shared" si="23"/>
        <v>1028575</v>
      </c>
      <c r="AP24" s="126">
        <f t="shared" si="23"/>
        <v>732000</v>
      </c>
      <c r="AQ24" s="126">
        <f t="shared" si="23"/>
        <v>1142000</v>
      </c>
      <c r="AR24" s="126">
        <f t="shared" si="23"/>
        <v>1113000</v>
      </c>
      <c r="AS24" s="126">
        <f t="shared" ref="AS24:AT24" si="24">AS114+AS116+AS119+AS120+SUM(AS124:AS127)</f>
        <v>1012000</v>
      </c>
      <c r="AT24" s="126">
        <f t="shared" si="24"/>
        <v>3236000</v>
      </c>
      <c r="AU24" s="132"/>
    </row>
    <row r="25" spans="1:47" x14ac:dyDescent="0.2">
      <c r="A25" s="23">
        <v>25</v>
      </c>
      <c r="B25" s="35" t="s">
        <v>130</v>
      </c>
      <c r="C25" s="126" t="s">
        <v>272</v>
      </c>
      <c r="D25" s="126">
        <f>SUM(D26:D27)</f>
        <v>0</v>
      </c>
      <c r="E25" s="126">
        <f t="shared" ref="E25:AR25" si="25">SUM(E26:E27)</f>
        <v>0</v>
      </c>
      <c r="F25" s="126">
        <f t="shared" si="25"/>
        <v>0</v>
      </c>
      <c r="G25" s="126">
        <f t="shared" si="25"/>
        <v>0</v>
      </c>
      <c r="H25" s="126">
        <f t="shared" si="25"/>
        <v>0</v>
      </c>
      <c r="I25" s="126">
        <f t="shared" si="25"/>
        <v>0</v>
      </c>
      <c r="J25" s="126">
        <f t="shared" si="25"/>
        <v>0</v>
      </c>
      <c r="K25" s="126">
        <f t="shared" si="25"/>
        <v>0</v>
      </c>
      <c r="L25" s="126">
        <f t="shared" si="25"/>
        <v>978931</v>
      </c>
      <c r="M25" s="126">
        <f t="shared" si="25"/>
        <v>1177574</v>
      </c>
      <c r="N25" s="126">
        <f t="shared" si="25"/>
        <v>1606885</v>
      </c>
      <c r="O25" s="126">
        <f t="shared" si="25"/>
        <v>1734572</v>
      </c>
      <c r="P25" s="126">
        <f t="shared" si="25"/>
        <v>1952326</v>
      </c>
      <c r="Q25" s="126">
        <f t="shared" si="25"/>
        <v>2675539</v>
      </c>
      <c r="R25" s="126">
        <f t="shared" si="25"/>
        <v>3201481</v>
      </c>
      <c r="S25" s="126">
        <f t="shared" si="25"/>
        <v>2760883</v>
      </c>
      <c r="T25" s="126">
        <f t="shared" si="25"/>
        <v>3168283</v>
      </c>
      <c r="U25" s="126">
        <f t="shared" si="25"/>
        <v>4284876</v>
      </c>
      <c r="V25" s="126">
        <f t="shared" si="25"/>
        <v>4680169</v>
      </c>
      <c r="W25" s="126">
        <f t="shared" si="25"/>
        <v>5763953</v>
      </c>
      <c r="X25" s="126">
        <f t="shared" si="25"/>
        <v>5573990</v>
      </c>
      <c r="Y25" s="126">
        <f t="shared" si="25"/>
        <v>5996135</v>
      </c>
      <c r="Z25" s="126">
        <f t="shared" si="25"/>
        <v>5378909</v>
      </c>
      <c r="AA25" s="126">
        <f t="shared" si="25"/>
        <v>7884905</v>
      </c>
      <c r="AB25" s="126">
        <f t="shared" si="25"/>
        <v>7437755</v>
      </c>
      <c r="AC25" s="126">
        <f t="shared" si="25"/>
        <v>11020314</v>
      </c>
      <c r="AD25" s="126">
        <f t="shared" si="25"/>
        <v>12363178</v>
      </c>
      <c r="AE25" s="126">
        <f t="shared" si="25"/>
        <v>13938542</v>
      </c>
      <c r="AF25" s="126">
        <f t="shared" si="25"/>
        <v>14072478</v>
      </c>
      <c r="AG25" s="126">
        <f t="shared" si="25"/>
        <v>14553157</v>
      </c>
      <c r="AH25" s="126">
        <f t="shared" si="25"/>
        <v>15195833</v>
      </c>
      <c r="AI25" s="126">
        <f t="shared" si="25"/>
        <v>15683148</v>
      </c>
      <c r="AJ25" s="126">
        <f t="shared" si="25"/>
        <v>16953095</v>
      </c>
      <c r="AK25" s="126">
        <f t="shared" si="25"/>
        <v>19421140</v>
      </c>
      <c r="AL25" s="126">
        <f t="shared" si="25"/>
        <v>23371273</v>
      </c>
      <c r="AM25" s="126">
        <f t="shared" si="25"/>
        <v>25644517</v>
      </c>
      <c r="AN25" s="126">
        <f t="shared" si="25"/>
        <v>30084353</v>
      </c>
      <c r="AO25" s="126">
        <f t="shared" si="25"/>
        <v>30393864</v>
      </c>
      <c r="AP25" s="126">
        <f t="shared" si="25"/>
        <v>22318000</v>
      </c>
      <c r="AQ25" s="126">
        <f t="shared" si="25"/>
        <v>22662000</v>
      </c>
      <c r="AR25" s="126">
        <f t="shared" si="25"/>
        <v>22776000</v>
      </c>
      <c r="AS25" s="126">
        <f t="shared" ref="AS25:AT25" si="26">SUM(AS26:AS27)</f>
        <v>23363000</v>
      </c>
      <c r="AT25" s="126">
        <f t="shared" si="26"/>
        <v>23272000</v>
      </c>
      <c r="AU25" s="132"/>
    </row>
    <row r="26" spans="1:47" x14ac:dyDescent="0.2">
      <c r="A26" s="23">
        <v>26</v>
      </c>
      <c r="B26" s="35" t="s">
        <v>129</v>
      </c>
      <c r="C26" s="126" t="s">
        <v>273</v>
      </c>
      <c r="D26" s="126">
        <f>D133</f>
        <v>0</v>
      </c>
      <c r="E26" s="126">
        <f t="shared" ref="E26:AR26" si="27">E133</f>
        <v>0</v>
      </c>
      <c r="F26" s="126">
        <f t="shared" si="27"/>
        <v>0</v>
      </c>
      <c r="G26" s="126">
        <f t="shared" si="27"/>
        <v>0</v>
      </c>
      <c r="H26" s="126">
        <f t="shared" si="27"/>
        <v>0</v>
      </c>
      <c r="I26" s="126">
        <f t="shared" si="27"/>
        <v>0</v>
      </c>
      <c r="J26" s="126">
        <f t="shared" si="27"/>
        <v>0</v>
      </c>
      <c r="K26" s="126">
        <f t="shared" si="27"/>
        <v>0</v>
      </c>
      <c r="L26" s="126">
        <f t="shared" si="27"/>
        <v>0</v>
      </c>
      <c r="M26" s="126">
        <f t="shared" si="27"/>
        <v>0</v>
      </c>
      <c r="N26" s="126">
        <f t="shared" si="27"/>
        <v>0</v>
      </c>
      <c r="O26" s="126">
        <f t="shared" si="27"/>
        <v>0</v>
      </c>
      <c r="P26" s="126">
        <f t="shared" si="27"/>
        <v>0</v>
      </c>
      <c r="Q26" s="126">
        <f t="shared" si="27"/>
        <v>0</v>
      </c>
      <c r="R26" s="126">
        <f t="shared" si="27"/>
        <v>0</v>
      </c>
      <c r="S26" s="126">
        <f t="shared" si="27"/>
        <v>0</v>
      </c>
      <c r="T26" s="126">
        <f t="shared" si="27"/>
        <v>0</v>
      </c>
      <c r="U26" s="126">
        <f t="shared" si="27"/>
        <v>0</v>
      </c>
      <c r="V26" s="126">
        <f t="shared" si="27"/>
        <v>0</v>
      </c>
      <c r="W26" s="126">
        <f t="shared" si="27"/>
        <v>0</v>
      </c>
      <c r="X26" s="126">
        <f t="shared" si="27"/>
        <v>0</v>
      </c>
      <c r="Y26" s="126">
        <f t="shared" si="27"/>
        <v>0</v>
      </c>
      <c r="Z26" s="126">
        <f t="shared" si="27"/>
        <v>0</v>
      </c>
      <c r="AA26" s="126">
        <f t="shared" si="27"/>
        <v>0</v>
      </c>
      <c r="AB26" s="126">
        <f t="shared" si="27"/>
        <v>0</v>
      </c>
      <c r="AC26" s="126">
        <f t="shared" si="27"/>
        <v>4250000</v>
      </c>
      <c r="AD26" s="126">
        <f t="shared" si="27"/>
        <v>5000000</v>
      </c>
      <c r="AE26" s="126">
        <f t="shared" si="27"/>
        <v>5250000</v>
      </c>
      <c r="AF26" s="126">
        <f t="shared" si="27"/>
        <v>6050000</v>
      </c>
      <c r="AG26" s="126">
        <f t="shared" si="27"/>
        <v>6550000</v>
      </c>
      <c r="AH26" s="126">
        <f t="shared" si="27"/>
        <v>7075000</v>
      </c>
      <c r="AI26" s="126">
        <f t="shared" si="27"/>
        <v>7600000</v>
      </c>
      <c r="AJ26" s="126">
        <f t="shared" si="27"/>
        <v>8125000</v>
      </c>
      <c r="AK26" s="126">
        <f t="shared" si="27"/>
        <v>7978020</v>
      </c>
      <c r="AL26" s="126">
        <f t="shared" si="27"/>
        <v>9725020</v>
      </c>
      <c r="AM26" s="126">
        <f t="shared" si="27"/>
        <v>10944902</v>
      </c>
      <c r="AN26" s="126">
        <f t="shared" si="27"/>
        <v>11149908</v>
      </c>
      <c r="AO26" s="126">
        <f t="shared" si="27"/>
        <v>10000000</v>
      </c>
      <c r="AP26" s="126">
        <f t="shared" si="27"/>
        <v>1939000</v>
      </c>
      <c r="AQ26" s="126">
        <f t="shared" si="27"/>
        <v>2328000</v>
      </c>
      <c r="AR26" s="126">
        <f t="shared" si="27"/>
        <v>2328000</v>
      </c>
      <c r="AS26" s="126">
        <f t="shared" ref="AS26:AT26" si="28">AS133</f>
        <v>2328000</v>
      </c>
      <c r="AT26" s="126">
        <f t="shared" si="28"/>
        <v>2328000</v>
      </c>
      <c r="AU26" s="132"/>
    </row>
    <row r="27" spans="1:47" x14ac:dyDescent="0.2">
      <c r="A27" s="23">
        <v>27</v>
      </c>
      <c r="B27" s="35" t="s">
        <v>128</v>
      </c>
      <c r="C27" s="126" t="s">
        <v>274</v>
      </c>
      <c r="D27" s="126">
        <f>D115+D117+D118+SUM(D129:D132)</f>
        <v>0</v>
      </c>
      <c r="E27" s="126">
        <f t="shared" ref="E27:AR27" si="29">E115+E117+E118+SUM(E129:E132)</f>
        <v>0</v>
      </c>
      <c r="F27" s="126">
        <f t="shared" si="29"/>
        <v>0</v>
      </c>
      <c r="G27" s="126">
        <f t="shared" si="29"/>
        <v>0</v>
      </c>
      <c r="H27" s="126">
        <f t="shared" si="29"/>
        <v>0</v>
      </c>
      <c r="I27" s="126">
        <f t="shared" si="29"/>
        <v>0</v>
      </c>
      <c r="J27" s="126">
        <f t="shared" si="29"/>
        <v>0</v>
      </c>
      <c r="K27" s="126">
        <f t="shared" si="29"/>
        <v>0</v>
      </c>
      <c r="L27" s="126">
        <f t="shared" si="29"/>
        <v>978931</v>
      </c>
      <c r="M27" s="126">
        <f t="shared" si="29"/>
        <v>1177574</v>
      </c>
      <c r="N27" s="126">
        <f t="shared" si="29"/>
        <v>1606885</v>
      </c>
      <c r="O27" s="126">
        <f t="shared" si="29"/>
        <v>1734572</v>
      </c>
      <c r="P27" s="126">
        <f t="shared" si="29"/>
        <v>1952326</v>
      </c>
      <c r="Q27" s="126">
        <f t="shared" si="29"/>
        <v>2675539</v>
      </c>
      <c r="R27" s="126">
        <f t="shared" si="29"/>
        <v>3201481</v>
      </c>
      <c r="S27" s="126">
        <f t="shared" si="29"/>
        <v>2760883</v>
      </c>
      <c r="T27" s="126">
        <f t="shared" si="29"/>
        <v>3168283</v>
      </c>
      <c r="U27" s="126">
        <f t="shared" si="29"/>
        <v>4284876</v>
      </c>
      <c r="V27" s="126">
        <f t="shared" si="29"/>
        <v>4680169</v>
      </c>
      <c r="W27" s="126">
        <f t="shared" si="29"/>
        <v>5763953</v>
      </c>
      <c r="X27" s="126">
        <f t="shared" si="29"/>
        <v>5573990</v>
      </c>
      <c r="Y27" s="126">
        <f t="shared" si="29"/>
        <v>5996135</v>
      </c>
      <c r="Z27" s="126">
        <f t="shared" si="29"/>
        <v>5378909</v>
      </c>
      <c r="AA27" s="126">
        <f t="shared" si="29"/>
        <v>7884905</v>
      </c>
      <c r="AB27" s="126">
        <f t="shared" si="29"/>
        <v>7437755</v>
      </c>
      <c r="AC27" s="126">
        <f t="shared" si="29"/>
        <v>6770314</v>
      </c>
      <c r="AD27" s="126">
        <f t="shared" si="29"/>
        <v>7363178</v>
      </c>
      <c r="AE27" s="126">
        <f t="shared" si="29"/>
        <v>8688542</v>
      </c>
      <c r="AF27" s="126">
        <f t="shared" si="29"/>
        <v>8022478</v>
      </c>
      <c r="AG27" s="126">
        <f t="shared" si="29"/>
        <v>8003157</v>
      </c>
      <c r="AH27" s="126">
        <f t="shared" si="29"/>
        <v>8120833</v>
      </c>
      <c r="AI27" s="126">
        <f t="shared" si="29"/>
        <v>8083148</v>
      </c>
      <c r="AJ27" s="126">
        <f t="shared" si="29"/>
        <v>8828095</v>
      </c>
      <c r="AK27" s="126">
        <f t="shared" si="29"/>
        <v>11443120</v>
      </c>
      <c r="AL27" s="126">
        <f t="shared" si="29"/>
        <v>13646253</v>
      </c>
      <c r="AM27" s="126">
        <f t="shared" si="29"/>
        <v>14699615</v>
      </c>
      <c r="AN27" s="126">
        <f t="shared" si="29"/>
        <v>18934445</v>
      </c>
      <c r="AO27" s="126">
        <f t="shared" si="29"/>
        <v>20393864</v>
      </c>
      <c r="AP27" s="126">
        <f t="shared" si="29"/>
        <v>20379000</v>
      </c>
      <c r="AQ27" s="126">
        <f t="shared" si="29"/>
        <v>20334000</v>
      </c>
      <c r="AR27" s="126">
        <f t="shared" si="29"/>
        <v>20448000</v>
      </c>
      <c r="AS27" s="126">
        <f t="shared" ref="AS27:AT27" si="30">AS115+AS117+AS118+SUM(AS129:AS132)</f>
        <v>21035000</v>
      </c>
      <c r="AT27" s="126">
        <f t="shared" si="30"/>
        <v>20944000</v>
      </c>
      <c r="AU27" s="132"/>
    </row>
    <row r="28" spans="1:47" x14ac:dyDescent="0.2">
      <c r="A28" s="23">
        <v>28</v>
      </c>
      <c r="B28" s="43" t="s">
        <v>112</v>
      </c>
      <c r="C28" s="127" t="s">
        <v>275</v>
      </c>
      <c r="D28" s="127">
        <f>D18+D19+D25</f>
        <v>1192093.0900000001</v>
      </c>
      <c r="E28" s="127">
        <f t="shared" ref="E28:AR28" si="31">E18+E19+E25</f>
        <v>2217656.17</v>
      </c>
      <c r="F28" s="127">
        <f t="shared" si="31"/>
        <v>3085796</v>
      </c>
      <c r="G28" s="127">
        <f t="shared" si="31"/>
        <v>3864728</v>
      </c>
      <c r="H28" s="127">
        <f t="shared" si="31"/>
        <v>4448234</v>
      </c>
      <c r="I28" s="127">
        <f t="shared" si="31"/>
        <v>4993091</v>
      </c>
      <c r="J28" s="127">
        <f t="shared" si="31"/>
        <v>5753397</v>
      </c>
      <c r="K28" s="127">
        <f t="shared" si="31"/>
        <v>7146087</v>
      </c>
      <c r="L28" s="127">
        <f t="shared" si="31"/>
        <v>9991272</v>
      </c>
      <c r="M28" s="127">
        <f t="shared" si="31"/>
        <v>12629143</v>
      </c>
      <c r="N28" s="127">
        <f t="shared" si="31"/>
        <v>13724877</v>
      </c>
      <c r="O28" s="127">
        <f t="shared" si="31"/>
        <v>14003675</v>
      </c>
      <c r="P28" s="127">
        <f t="shared" si="31"/>
        <v>16057579</v>
      </c>
      <c r="Q28" s="127">
        <f t="shared" si="31"/>
        <v>17851449</v>
      </c>
      <c r="R28" s="127">
        <f t="shared" si="31"/>
        <v>20330378</v>
      </c>
      <c r="S28" s="127">
        <f t="shared" si="31"/>
        <v>22131908</v>
      </c>
      <c r="T28" s="127">
        <f t="shared" si="31"/>
        <v>24965817</v>
      </c>
      <c r="U28" s="127">
        <f t="shared" si="31"/>
        <v>29590735</v>
      </c>
      <c r="V28" s="127">
        <f t="shared" si="31"/>
        <v>32773540</v>
      </c>
      <c r="W28" s="127">
        <f t="shared" si="31"/>
        <v>33212189</v>
      </c>
      <c r="X28" s="127">
        <f t="shared" si="31"/>
        <v>34351707</v>
      </c>
      <c r="Y28" s="127">
        <f t="shared" si="31"/>
        <v>38252399</v>
      </c>
      <c r="Z28" s="127">
        <f t="shared" si="31"/>
        <v>38388279</v>
      </c>
      <c r="AA28" s="127">
        <f t="shared" si="31"/>
        <v>44760665</v>
      </c>
      <c r="AB28" s="127">
        <f t="shared" si="31"/>
        <v>49313080</v>
      </c>
      <c r="AC28" s="127">
        <f t="shared" si="31"/>
        <v>54864408</v>
      </c>
      <c r="AD28" s="127">
        <f t="shared" si="31"/>
        <v>60292496</v>
      </c>
      <c r="AE28" s="127">
        <f t="shared" si="31"/>
        <v>71520013</v>
      </c>
      <c r="AF28" s="127">
        <f t="shared" si="31"/>
        <v>69767605</v>
      </c>
      <c r="AG28" s="127">
        <f t="shared" si="31"/>
        <v>68537121</v>
      </c>
      <c r="AH28" s="127">
        <f t="shared" si="31"/>
        <v>68302054</v>
      </c>
      <c r="AI28" s="127">
        <f t="shared" si="31"/>
        <v>66397957</v>
      </c>
      <c r="AJ28" s="127">
        <f t="shared" si="31"/>
        <v>72740899</v>
      </c>
      <c r="AK28" s="127">
        <f t="shared" si="31"/>
        <v>92980090</v>
      </c>
      <c r="AL28" s="127">
        <f t="shared" si="31"/>
        <v>98816586</v>
      </c>
      <c r="AM28" s="127">
        <f t="shared" si="31"/>
        <v>109934690</v>
      </c>
      <c r="AN28" s="127">
        <f t="shared" si="31"/>
        <v>111366292</v>
      </c>
      <c r="AO28" s="127">
        <f t="shared" si="31"/>
        <v>115063172</v>
      </c>
      <c r="AP28" s="127">
        <f t="shared" si="31"/>
        <v>101035000</v>
      </c>
      <c r="AQ28" s="127">
        <f t="shared" si="31"/>
        <v>108725000</v>
      </c>
      <c r="AR28" s="127">
        <f t="shared" si="31"/>
        <v>112585000</v>
      </c>
      <c r="AS28" s="127">
        <f t="shared" ref="AS28:AT28" si="32">AS18+AS19+AS25</f>
        <v>111604000</v>
      </c>
      <c r="AT28" s="127">
        <f t="shared" si="32"/>
        <v>118228000</v>
      </c>
      <c r="AU28" s="132"/>
    </row>
    <row r="29" spans="1:47" x14ac:dyDescent="0.2">
      <c r="A29" s="23">
        <v>29</v>
      </c>
      <c r="B29" s="4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32"/>
    </row>
    <row r="30" spans="1:47" x14ac:dyDescent="0.2">
      <c r="A30" s="23">
        <v>30</v>
      </c>
      <c r="B30" s="40" t="s">
        <v>75</v>
      </c>
      <c r="C30" s="130" t="s">
        <v>276</v>
      </c>
      <c r="D30" s="130">
        <f>D4-D17</f>
        <v>0</v>
      </c>
      <c r="E30" s="130">
        <f t="shared" ref="E30:AR30" si="33">E4-E17</f>
        <v>0</v>
      </c>
      <c r="F30" s="130">
        <f t="shared" si="33"/>
        <v>0</v>
      </c>
      <c r="G30" s="130">
        <f t="shared" si="33"/>
        <v>0</v>
      </c>
      <c r="H30" s="130">
        <f t="shared" si="33"/>
        <v>0</v>
      </c>
      <c r="I30" s="130">
        <f t="shared" si="33"/>
        <v>0</v>
      </c>
      <c r="J30" s="130">
        <f t="shared" si="33"/>
        <v>0</v>
      </c>
      <c r="K30" s="130">
        <f t="shared" si="33"/>
        <v>0</v>
      </c>
      <c r="L30" s="130">
        <f t="shared" si="33"/>
        <v>0</v>
      </c>
      <c r="M30" s="130">
        <f t="shared" si="33"/>
        <v>0</v>
      </c>
      <c r="N30" s="130">
        <f t="shared" si="33"/>
        <v>0</v>
      </c>
      <c r="O30" s="130">
        <f t="shared" si="33"/>
        <v>0</v>
      </c>
      <c r="P30" s="130">
        <f t="shared" si="33"/>
        <v>0</v>
      </c>
      <c r="Q30" s="130">
        <f t="shared" si="33"/>
        <v>0</v>
      </c>
      <c r="R30" s="130">
        <f t="shared" si="33"/>
        <v>0</v>
      </c>
      <c r="S30" s="130">
        <f t="shared" si="33"/>
        <v>0</v>
      </c>
      <c r="T30" s="130">
        <f t="shared" si="33"/>
        <v>0</v>
      </c>
      <c r="U30" s="130">
        <f t="shared" si="33"/>
        <v>0</v>
      </c>
      <c r="V30" s="130">
        <f t="shared" si="33"/>
        <v>0</v>
      </c>
      <c r="W30" s="130">
        <f t="shared" si="33"/>
        <v>0</v>
      </c>
      <c r="X30" s="130">
        <f t="shared" si="33"/>
        <v>0</v>
      </c>
      <c r="Y30" s="130">
        <f t="shared" si="33"/>
        <v>0</v>
      </c>
      <c r="Z30" s="130">
        <f t="shared" si="33"/>
        <v>0</v>
      </c>
      <c r="AA30" s="130">
        <f t="shared" si="33"/>
        <v>0</v>
      </c>
      <c r="AB30" s="130">
        <f t="shared" si="33"/>
        <v>0</v>
      </c>
      <c r="AC30" s="130">
        <f t="shared" si="33"/>
        <v>0</v>
      </c>
      <c r="AD30" s="130">
        <f t="shared" si="33"/>
        <v>0</v>
      </c>
      <c r="AE30" s="130">
        <f t="shared" si="33"/>
        <v>0</v>
      </c>
      <c r="AF30" s="130">
        <f t="shared" si="33"/>
        <v>0</v>
      </c>
      <c r="AG30" s="130">
        <f t="shared" si="33"/>
        <v>0</v>
      </c>
      <c r="AH30" s="130">
        <f t="shared" si="33"/>
        <v>0</v>
      </c>
      <c r="AI30" s="130">
        <f t="shared" si="33"/>
        <v>0</v>
      </c>
      <c r="AJ30" s="130">
        <f t="shared" si="33"/>
        <v>0</v>
      </c>
      <c r="AK30" s="130">
        <f t="shared" si="33"/>
        <v>0</v>
      </c>
      <c r="AL30" s="130">
        <f t="shared" si="33"/>
        <v>0</v>
      </c>
      <c r="AM30" s="130">
        <f t="shared" si="33"/>
        <v>0</v>
      </c>
      <c r="AN30" s="130">
        <f t="shared" si="33"/>
        <v>0</v>
      </c>
      <c r="AO30" s="130">
        <f t="shared" si="33"/>
        <v>0</v>
      </c>
      <c r="AP30" s="130">
        <f t="shared" si="33"/>
        <v>0</v>
      </c>
      <c r="AQ30" s="130">
        <f t="shared" si="33"/>
        <v>0</v>
      </c>
      <c r="AR30" s="130">
        <f t="shared" si="33"/>
        <v>0</v>
      </c>
      <c r="AS30" s="130">
        <f t="shared" ref="AS30:AT30" si="34">AS4-AS17</f>
        <v>0</v>
      </c>
      <c r="AT30" s="130">
        <f t="shared" si="34"/>
        <v>0</v>
      </c>
      <c r="AU30" s="131">
        <f>SUM(D30:AR30)</f>
        <v>0</v>
      </c>
    </row>
    <row r="31" spans="1:47" x14ac:dyDescent="0.2">
      <c r="A31" s="23">
        <v>31</v>
      </c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132"/>
    </row>
    <row r="32" spans="1:47" x14ac:dyDescent="0.2">
      <c r="A32" s="23">
        <v>32</v>
      </c>
      <c r="B32" s="29" t="s">
        <v>111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132"/>
    </row>
    <row r="33" spans="1:47" x14ac:dyDescent="0.2">
      <c r="A33" s="23">
        <v>33</v>
      </c>
      <c r="B33" s="32" t="s">
        <v>127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132"/>
    </row>
    <row r="34" spans="1:47" x14ac:dyDescent="0.2">
      <c r="A34" s="23">
        <v>34</v>
      </c>
      <c r="B34" s="35" t="s">
        <v>126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132"/>
    </row>
    <row r="35" spans="1:47" x14ac:dyDescent="0.2">
      <c r="A35" s="23">
        <v>35</v>
      </c>
      <c r="B35" s="35" t="s">
        <v>125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132"/>
    </row>
    <row r="36" spans="1:47" x14ac:dyDescent="0.2">
      <c r="A36" s="23">
        <v>36</v>
      </c>
      <c r="B36" s="35" t="s">
        <v>124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132"/>
    </row>
    <row r="37" spans="1:47" x14ac:dyDescent="0.2">
      <c r="A37" s="23">
        <v>37</v>
      </c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132"/>
    </row>
    <row r="38" spans="1:47" x14ac:dyDescent="0.2">
      <c r="A38" s="23">
        <v>38</v>
      </c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132"/>
    </row>
    <row r="39" spans="1:47" s="2" customFormat="1" x14ac:dyDescent="0.2">
      <c r="A39" s="23">
        <v>39</v>
      </c>
      <c r="B39" s="45" t="s">
        <v>123</v>
      </c>
      <c r="C39" s="147" t="s">
        <v>277</v>
      </c>
      <c r="D39" s="147">
        <f>SUM(D40:D42)</f>
        <v>31538.09</v>
      </c>
      <c r="E39" s="147">
        <f t="shared" ref="E39:AR39" si="35">SUM(E40:E42)</f>
        <v>207056.97999999998</v>
      </c>
      <c r="F39" s="147">
        <f t="shared" si="35"/>
        <v>196038</v>
      </c>
      <c r="G39" s="147">
        <f t="shared" si="35"/>
        <v>313816</v>
      </c>
      <c r="H39" s="147">
        <f t="shared" si="35"/>
        <v>217320</v>
      </c>
      <c r="I39" s="147">
        <f t="shared" si="35"/>
        <v>298503</v>
      </c>
      <c r="J39" s="147">
        <f t="shared" si="35"/>
        <v>373916</v>
      </c>
      <c r="K39" s="147">
        <f t="shared" si="35"/>
        <v>618568</v>
      </c>
      <c r="L39" s="147">
        <f t="shared" si="35"/>
        <v>801240</v>
      </c>
      <c r="M39" s="147">
        <f t="shared" si="35"/>
        <v>1550901</v>
      </c>
      <c r="N39" s="147">
        <f t="shared" si="35"/>
        <v>1850716</v>
      </c>
      <c r="O39" s="147">
        <f t="shared" si="35"/>
        <v>1165343</v>
      </c>
      <c r="P39" s="147">
        <f t="shared" si="35"/>
        <v>1451227</v>
      </c>
      <c r="Q39" s="147">
        <f t="shared" si="35"/>
        <v>1480773</v>
      </c>
      <c r="R39" s="147">
        <f t="shared" si="35"/>
        <v>1719718</v>
      </c>
      <c r="S39" s="147">
        <f t="shared" si="35"/>
        <v>1740404</v>
      </c>
      <c r="T39" s="147">
        <f t="shared" si="35"/>
        <v>1728949</v>
      </c>
      <c r="U39" s="147">
        <f t="shared" si="35"/>
        <v>2547802</v>
      </c>
      <c r="V39" s="147">
        <f t="shared" si="35"/>
        <v>2531112</v>
      </c>
      <c r="W39" s="147">
        <f t="shared" si="35"/>
        <v>2318754</v>
      </c>
      <c r="X39" s="147">
        <f t="shared" si="35"/>
        <v>2384541</v>
      </c>
      <c r="Y39" s="147">
        <f t="shared" si="35"/>
        <v>1880728</v>
      </c>
      <c r="Z39" s="147">
        <f t="shared" si="35"/>
        <v>2034233</v>
      </c>
      <c r="AA39" s="147">
        <f t="shared" si="35"/>
        <v>2347852</v>
      </c>
      <c r="AB39" s="147">
        <f t="shared" si="35"/>
        <v>2436307</v>
      </c>
      <c r="AC39" s="147">
        <f t="shared" si="35"/>
        <v>6343344</v>
      </c>
      <c r="AD39" s="147">
        <f t="shared" si="35"/>
        <v>7084009</v>
      </c>
      <c r="AE39" s="147">
        <f t="shared" si="35"/>
        <v>7444241</v>
      </c>
      <c r="AF39" s="147">
        <f t="shared" si="35"/>
        <v>9739128</v>
      </c>
      <c r="AG39" s="147">
        <f t="shared" si="35"/>
        <v>10385416</v>
      </c>
      <c r="AH39" s="147">
        <f t="shared" si="35"/>
        <v>9788979</v>
      </c>
      <c r="AI39" s="147">
        <f t="shared" si="35"/>
        <v>5572384</v>
      </c>
      <c r="AJ39" s="147">
        <f t="shared" si="35"/>
        <v>10978540</v>
      </c>
      <c r="AK39" s="147">
        <f t="shared" si="35"/>
        <v>12514925</v>
      </c>
      <c r="AL39" s="147">
        <f t="shared" si="35"/>
        <v>17516683</v>
      </c>
      <c r="AM39" s="147">
        <f t="shared" si="35"/>
        <v>18834207</v>
      </c>
      <c r="AN39" s="147">
        <f t="shared" si="35"/>
        <v>19335018</v>
      </c>
      <c r="AO39" s="147">
        <f t="shared" si="35"/>
        <v>15778858</v>
      </c>
      <c r="AP39" s="147">
        <f t="shared" si="35"/>
        <v>17102000</v>
      </c>
      <c r="AQ39" s="147">
        <f t="shared" si="35"/>
        <v>18487000</v>
      </c>
      <c r="AR39" s="147">
        <f t="shared" si="35"/>
        <v>18410000</v>
      </c>
      <c r="AS39" s="147">
        <f t="shared" ref="AS39:AT39" si="36">SUM(AS40:AS42)</f>
        <v>18697000</v>
      </c>
      <c r="AT39" s="147">
        <f t="shared" si="36"/>
        <v>19898000</v>
      </c>
      <c r="AU39" s="132"/>
    </row>
    <row r="40" spans="1:47" s="2" customFormat="1" x14ac:dyDescent="0.2">
      <c r="A40" s="23">
        <v>40</v>
      </c>
      <c r="B40" s="44" t="s">
        <v>122</v>
      </c>
      <c r="C40" s="148" t="s">
        <v>278</v>
      </c>
      <c r="D40" s="148">
        <f>D139+D144+D148+D152</f>
        <v>30457.68</v>
      </c>
      <c r="E40" s="148">
        <f t="shared" ref="E40:AR40" si="37">E139+E144+E148+E152</f>
        <v>123202.71</v>
      </c>
      <c r="F40" s="148">
        <f t="shared" si="37"/>
        <v>192783</v>
      </c>
      <c r="G40" s="148">
        <f t="shared" si="37"/>
        <v>295932</v>
      </c>
      <c r="H40" s="148">
        <f t="shared" si="37"/>
        <v>210952</v>
      </c>
      <c r="I40" s="148">
        <f t="shared" si="37"/>
        <v>296504</v>
      </c>
      <c r="J40" s="148">
        <f t="shared" si="37"/>
        <v>364673</v>
      </c>
      <c r="K40" s="148">
        <f t="shared" si="37"/>
        <v>611710</v>
      </c>
      <c r="L40" s="148">
        <f t="shared" si="37"/>
        <v>792835</v>
      </c>
      <c r="M40" s="148">
        <f t="shared" si="37"/>
        <v>1527482</v>
      </c>
      <c r="N40" s="148">
        <f t="shared" si="37"/>
        <v>1824270</v>
      </c>
      <c r="O40" s="148">
        <f t="shared" si="37"/>
        <v>965555</v>
      </c>
      <c r="P40" s="148">
        <f t="shared" si="37"/>
        <v>1403419</v>
      </c>
      <c r="Q40" s="148">
        <f t="shared" si="37"/>
        <v>1422765</v>
      </c>
      <c r="R40" s="148">
        <f t="shared" si="37"/>
        <v>1611680</v>
      </c>
      <c r="S40" s="148">
        <f t="shared" si="37"/>
        <v>1646805</v>
      </c>
      <c r="T40" s="148">
        <f t="shared" si="37"/>
        <v>1576174</v>
      </c>
      <c r="U40" s="148">
        <f t="shared" si="37"/>
        <v>2321742</v>
      </c>
      <c r="V40" s="148">
        <f t="shared" si="37"/>
        <v>2325728</v>
      </c>
      <c r="W40" s="148">
        <f t="shared" si="37"/>
        <v>2040813</v>
      </c>
      <c r="X40" s="148">
        <f t="shared" si="37"/>
        <v>2177911</v>
      </c>
      <c r="Y40" s="148">
        <f t="shared" si="37"/>
        <v>1674335</v>
      </c>
      <c r="Z40" s="148">
        <f t="shared" si="37"/>
        <v>1859137</v>
      </c>
      <c r="AA40" s="148">
        <f t="shared" si="37"/>
        <v>2157070</v>
      </c>
      <c r="AB40" s="148">
        <f t="shared" si="37"/>
        <v>2214270</v>
      </c>
      <c r="AC40" s="148">
        <f t="shared" si="37"/>
        <v>2554966</v>
      </c>
      <c r="AD40" s="148">
        <f t="shared" si="37"/>
        <v>2802421</v>
      </c>
      <c r="AE40" s="148">
        <f t="shared" si="37"/>
        <v>2595103</v>
      </c>
      <c r="AF40" s="148">
        <f t="shared" si="37"/>
        <v>4060135</v>
      </c>
      <c r="AG40" s="148">
        <f t="shared" si="37"/>
        <v>2846462</v>
      </c>
      <c r="AH40" s="148">
        <f t="shared" si="37"/>
        <v>1369171</v>
      </c>
      <c r="AI40" s="148">
        <f t="shared" si="37"/>
        <v>995200</v>
      </c>
      <c r="AJ40" s="148">
        <f t="shared" si="37"/>
        <v>1875075</v>
      </c>
      <c r="AK40" s="148">
        <f t="shared" si="37"/>
        <v>2555311</v>
      </c>
      <c r="AL40" s="148">
        <f t="shared" si="37"/>
        <v>3946041</v>
      </c>
      <c r="AM40" s="148">
        <f t="shared" si="37"/>
        <v>5555153</v>
      </c>
      <c r="AN40" s="148">
        <f t="shared" si="37"/>
        <v>4510530</v>
      </c>
      <c r="AO40" s="148">
        <f t="shared" si="37"/>
        <v>1191836</v>
      </c>
      <c r="AP40" s="148">
        <f t="shared" si="37"/>
        <v>471000</v>
      </c>
      <c r="AQ40" s="148">
        <f t="shared" si="37"/>
        <v>522000</v>
      </c>
      <c r="AR40" s="148">
        <f t="shared" si="37"/>
        <v>587000</v>
      </c>
      <c r="AS40" s="148">
        <f t="shared" ref="AS40:AT40" si="38">AS139+AS144+AS148+AS152</f>
        <v>445000</v>
      </c>
      <c r="AT40" s="148">
        <f t="shared" si="38"/>
        <v>398000</v>
      </c>
      <c r="AU40" s="132"/>
    </row>
    <row r="41" spans="1:47" s="2" customFormat="1" x14ac:dyDescent="0.2">
      <c r="A41" s="23">
        <v>41</v>
      </c>
      <c r="B41" s="44" t="s">
        <v>121</v>
      </c>
      <c r="C41" s="148" t="s">
        <v>279</v>
      </c>
      <c r="D41" s="148">
        <f t="shared" ref="D41:AS41" si="39">SUM(D140:D142)+D149+D150+D153+D154</f>
        <v>742.41</v>
      </c>
      <c r="E41" s="148">
        <f t="shared" si="39"/>
        <v>2002.84</v>
      </c>
      <c r="F41" s="148">
        <f t="shared" si="39"/>
        <v>3255</v>
      </c>
      <c r="G41" s="148">
        <f t="shared" si="39"/>
        <v>2962</v>
      </c>
      <c r="H41" s="148">
        <f t="shared" si="39"/>
        <v>2993</v>
      </c>
      <c r="I41" s="148">
        <f t="shared" si="39"/>
        <v>1906</v>
      </c>
      <c r="J41" s="148">
        <f t="shared" si="39"/>
        <v>3629</v>
      </c>
      <c r="K41" s="148">
        <f t="shared" si="39"/>
        <v>4320</v>
      </c>
      <c r="L41" s="148">
        <f t="shared" si="39"/>
        <v>4285</v>
      </c>
      <c r="M41" s="148">
        <f t="shared" si="39"/>
        <v>17438</v>
      </c>
      <c r="N41" s="148">
        <f t="shared" si="39"/>
        <v>15431</v>
      </c>
      <c r="O41" s="148">
        <f t="shared" si="39"/>
        <v>197365</v>
      </c>
      <c r="P41" s="148">
        <f t="shared" si="39"/>
        <v>47597</v>
      </c>
      <c r="Q41" s="148">
        <f t="shared" si="39"/>
        <v>57359</v>
      </c>
      <c r="R41" s="148">
        <f t="shared" si="39"/>
        <v>105731</v>
      </c>
      <c r="S41" s="148">
        <f t="shared" si="39"/>
        <v>90722</v>
      </c>
      <c r="T41" s="148">
        <f t="shared" si="39"/>
        <v>152117</v>
      </c>
      <c r="U41" s="148">
        <f t="shared" si="39"/>
        <v>217881</v>
      </c>
      <c r="V41" s="148">
        <f t="shared" si="39"/>
        <v>189873</v>
      </c>
      <c r="W41" s="148">
        <f t="shared" si="39"/>
        <v>264452</v>
      </c>
      <c r="X41" s="148">
        <f t="shared" si="39"/>
        <v>203588</v>
      </c>
      <c r="Y41" s="148">
        <f t="shared" si="39"/>
        <v>205137</v>
      </c>
      <c r="Z41" s="148">
        <f t="shared" si="39"/>
        <v>172617</v>
      </c>
      <c r="AA41" s="148">
        <f t="shared" si="39"/>
        <v>189482</v>
      </c>
      <c r="AB41" s="148">
        <f t="shared" si="39"/>
        <v>216571</v>
      </c>
      <c r="AC41" s="148">
        <f t="shared" si="39"/>
        <v>293878</v>
      </c>
      <c r="AD41" s="148">
        <f t="shared" si="39"/>
        <v>276803</v>
      </c>
      <c r="AE41" s="148">
        <f t="shared" si="39"/>
        <v>312358</v>
      </c>
      <c r="AF41" s="148">
        <f t="shared" si="39"/>
        <v>407249</v>
      </c>
      <c r="AG41" s="148">
        <f t="shared" si="39"/>
        <v>509665</v>
      </c>
      <c r="AH41" s="148">
        <f t="shared" si="39"/>
        <v>617584</v>
      </c>
      <c r="AI41" s="148">
        <f t="shared" si="39"/>
        <v>326597</v>
      </c>
      <c r="AJ41" s="148">
        <f t="shared" si="39"/>
        <v>647653</v>
      </c>
      <c r="AK41" s="148">
        <f t="shared" si="39"/>
        <v>685920</v>
      </c>
      <c r="AL41" s="148">
        <f t="shared" si="39"/>
        <v>1071313</v>
      </c>
      <c r="AM41" s="148">
        <f t="shared" si="39"/>
        <v>826270</v>
      </c>
      <c r="AN41" s="148">
        <f t="shared" si="39"/>
        <v>906007</v>
      </c>
      <c r="AO41" s="148">
        <f t="shared" si="39"/>
        <v>586516</v>
      </c>
      <c r="AP41" s="148">
        <f t="shared" si="39"/>
        <v>881000</v>
      </c>
      <c r="AQ41" s="148">
        <f t="shared" si="39"/>
        <v>1115000</v>
      </c>
      <c r="AR41" s="148">
        <f t="shared" si="39"/>
        <v>473000</v>
      </c>
      <c r="AS41" s="148">
        <f t="shared" si="39"/>
        <v>3387000</v>
      </c>
      <c r="AT41" s="148">
        <f>SUM(AT140:AT142)+AT149+AT150+AT153+AT154</f>
        <v>9635000</v>
      </c>
      <c r="AU41" s="132"/>
    </row>
    <row r="42" spans="1:47" s="2" customFormat="1" x14ac:dyDescent="0.2">
      <c r="A42" s="23">
        <v>42</v>
      </c>
      <c r="B42" s="44" t="s">
        <v>113</v>
      </c>
      <c r="C42" s="148" t="s">
        <v>295</v>
      </c>
      <c r="D42" s="148">
        <f>D143+D147+D151</f>
        <v>338</v>
      </c>
      <c r="E42" s="148">
        <f t="shared" ref="E42:AR42" si="40">E143+E147+E151</f>
        <v>81851.429999999993</v>
      </c>
      <c r="F42" s="148">
        <f t="shared" si="40"/>
        <v>0</v>
      </c>
      <c r="G42" s="148">
        <f t="shared" si="40"/>
        <v>14922</v>
      </c>
      <c r="H42" s="148">
        <f t="shared" si="40"/>
        <v>3375</v>
      </c>
      <c r="I42" s="148">
        <f t="shared" si="40"/>
        <v>93</v>
      </c>
      <c r="J42" s="148">
        <f t="shared" si="40"/>
        <v>5614</v>
      </c>
      <c r="K42" s="148">
        <f t="shared" si="40"/>
        <v>2538</v>
      </c>
      <c r="L42" s="148">
        <f t="shared" si="40"/>
        <v>4120</v>
      </c>
      <c r="M42" s="148">
        <f t="shared" si="40"/>
        <v>5981</v>
      </c>
      <c r="N42" s="148">
        <f t="shared" si="40"/>
        <v>11015</v>
      </c>
      <c r="O42" s="148">
        <f t="shared" si="40"/>
        <v>2423</v>
      </c>
      <c r="P42" s="148">
        <f t="shared" si="40"/>
        <v>211</v>
      </c>
      <c r="Q42" s="148">
        <f t="shared" si="40"/>
        <v>649</v>
      </c>
      <c r="R42" s="148">
        <f t="shared" si="40"/>
        <v>2307</v>
      </c>
      <c r="S42" s="148">
        <f t="shared" si="40"/>
        <v>2877</v>
      </c>
      <c r="T42" s="148">
        <f t="shared" si="40"/>
        <v>658</v>
      </c>
      <c r="U42" s="148">
        <f t="shared" si="40"/>
        <v>8179</v>
      </c>
      <c r="V42" s="148">
        <f t="shared" si="40"/>
        <v>15511</v>
      </c>
      <c r="W42" s="148">
        <f t="shared" si="40"/>
        <v>13489</v>
      </c>
      <c r="X42" s="148">
        <f t="shared" si="40"/>
        <v>3042</v>
      </c>
      <c r="Y42" s="148">
        <f t="shared" si="40"/>
        <v>1256</v>
      </c>
      <c r="Z42" s="148">
        <f t="shared" si="40"/>
        <v>2479</v>
      </c>
      <c r="AA42" s="148">
        <f t="shared" si="40"/>
        <v>1300</v>
      </c>
      <c r="AB42" s="148">
        <f t="shared" si="40"/>
        <v>5466</v>
      </c>
      <c r="AC42" s="148">
        <f t="shared" si="40"/>
        <v>3494500</v>
      </c>
      <c r="AD42" s="148">
        <f t="shared" si="40"/>
        <v>4004785</v>
      </c>
      <c r="AE42" s="148">
        <f t="shared" si="40"/>
        <v>4536780</v>
      </c>
      <c r="AF42" s="148">
        <f t="shared" si="40"/>
        <v>5271744</v>
      </c>
      <c r="AG42" s="148">
        <f t="shared" si="40"/>
        <v>7029289</v>
      </c>
      <c r="AH42" s="148">
        <f t="shared" si="40"/>
        <v>7802224</v>
      </c>
      <c r="AI42" s="148">
        <f t="shared" si="40"/>
        <v>4250587</v>
      </c>
      <c r="AJ42" s="148">
        <f t="shared" si="40"/>
        <v>8455812</v>
      </c>
      <c r="AK42" s="148">
        <f t="shared" si="40"/>
        <v>9273694</v>
      </c>
      <c r="AL42" s="148">
        <f t="shared" si="40"/>
        <v>12499329</v>
      </c>
      <c r="AM42" s="148">
        <f t="shared" si="40"/>
        <v>12452784</v>
      </c>
      <c r="AN42" s="148">
        <f t="shared" si="40"/>
        <v>13918481</v>
      </c>
      <c r="AO42" s="148">
        <f t="shared" si="40"/>
        <v>14000506</v>
      </c>
      <c r="AP42" s="148">
        <f t="shared" si="40"/>
        <v>15750000</v>
      </c>
      <c r="AQ42" s="148">
        <f t="shared" si="40"/>
        <v>16850000</v>
      </c>
      <c r="AR42" s="148">
        <f t="shared" si="40"/>
        <v>17350000</v>
      </c>
      <c r="AS42" s="148">
        <f t="shared" ref="AS42:AT42" si="41">AS143+AS147+AS151</f>
        <v>14865000</v>
      </c>
      <c r="AT42" s="148">
        <f t="shared" si="41"/>
        <v>9865000</v>
      </c>
      <c r="AU42" s="132"/>
    </row>
    <row r="43" spans="1:47" s="2" customFormat="1" x14ac:dyDescent="0.2">
      <c r="A43" s="23">
        <v>43</v>
      </c>
      <c r="B43" s="43" t="s">
        <v>112</v>
      </c>
      <c r="C43" s="149" t="s">
        <v>277</v>
      </c>
      <c r="D43" s="149">
        <f>SUM(D40:D42)</f>
        <v>31538.09</v>
      </c>
      <c r="E43" s="149">
        <f t="shared" ref="E43:AR43" si="42">SUM(E40:E42)</f>
        <v>207056.97999999998</v>
      </c>
      <c r="F43" s="149">
        <f t="shared" si="42"/>
        <v>196038</v>
      </c>
      <c r="G43" s="149">
        <f t="shared" si="42"/>
        <v>313816</v>
      </c>
      <c r="H43" s="149">
        <f t="shared" si="42"/>
        <v>217320</v>
      </c>
      <c r="I43" s="149">
        <f t="shared" si="42"/>
        <v>298503</v>
      </c>
      <c r="J43" s="149">
        <f t="shared" si="42"/>
        <v>373916</v>
      </c>
      <c r="K43" s="149">
        <f t="shared" si="42"/>
        <v>618568</v>
      </c>
      <c r="L43" s="149">
        <f t="shared" si="42"/>
        <v>801240</v>
      </c>
      <c r="M43" s="149">
        <f t="shared" si="42"/>
        <v>1550901</v>
      </c>
      <c r="N43" s="149">
        <f t="shared" si="42"/>
        <v>1850716</v>
      </c>
      <c r="O43" s="149">
        <f t="shared" si="42"/>
        <v>1165343</v>
      </c>
      <c r="P43" s="149">
        <f t="shared" si="42"/>
        <v>1451227</v>
      </c>
      <c r="Q43" s="149">
        <f t="shared" si="42"/>
        <v>1480773</v>
      </c>
      <c r="R43" s="149">
        <f t="shared" si="42"/>
        <v>1719718</v>
      </c>
      <c r="S43" s="149">
        <f t="shared" si="42"/>
        <v>1740404</v>
      </c>
      <c r="T43" s="149">
        <f t="shared" si="42"/>
        <v>1728949</v>
      </c>
      <c r="U43" s="149">
        <f t="shared" si="42"/>
        <v>2547802</v>
      </c>
      <c r="V43" s="149">
        <f t="shared" si="42"/>
        <v>2531112</v>
      </c>
      <c r="W43" s="149">
        <f t="shared" si="42"/>
        <v>2318754</v>
      </c>
      <c r="X43" s="149">
        <f t="shared" si="42"/>
        <v>2384541</v>
      </c>
      <c r="Y43" s="149">
        <f t="shared" si="42"/>
        <v>1880728</v>
      </c>
      <c r="Z43" s="149">
        <f t="shared" si="42"/>
        <v>2034233</v>
      </c>
      <c r="AA43" s="149">
        <f t="shared" si="42"/>
        <v>2347852</v>
      </c>
      <c r="AB43" s="149">
        <f t="shared" si="42"/>
        <v>2436307</v>
      </c>
      <c r="AC43" s="149">
        <f t="shared" si="42"/>
        <v>6343344</v>
      </c>
      <c r="AD43" s="149">
        <f t="shared" si="42"/>
        <v>7084009</v>
      </c>
      <c r="AE43" s="149">
        <f t="shared" si="42"/>
        <v>7444241</v>
      </c>
      <c r="AF43" s="149">
        <f t="shared" si="42"/>
        <v>9739128</v>
      </c>
      <c r="AG43" s="149">
        <f t="shared" si="42"/>
        <v>10385416</v>
      </c>
      <c r="AH43" s="149">
        <f t="shared" si="42"/>
        <v>9788979</v>
      </c>
      <c r="AI43" s="149">
        <f t="shared" si="42"/>
        <v>5572384</v>
      </c>
      <c r="AJ43" s="149">
        <f t="shared" si="42"/>
        <v>10978540</v>
      </c>
      <c r="AK43" s="149">
        <f t="shared" si="42"/>
        <v>12514925</v>
      </c>
      <c r="AL43" s="149">
        <f t="shared" si="42"/>
        <v>17516683</v>
      </c>
      <c r="AM43" s="149">
        <f t="shared" si="42"/>
        <v>18834207</v>
      </c>
      <c r="AN43" s="149">
        <f t="shared" si="42"/>
        <v>19335018</v>
      </c>
      <c r="AO43" s="149">
        <f t="shared" si="42"/>
        <v>15778858</v>
      </c>
      <c r="AP43" s="149">
        <f t="shared" si="42"/>
        <v>17102000</v>
      </c>
      <c r="AQ43" s="149">
        <f t="shared" si="42"/>
        <v>18487000</v>
      </c>
      <c r="AR43" s="149">
        <f t="shared" si="42"/>
        <v>18410000</v>
      </c>
      <c r="AS43" s="149">
        <f t="shared" ref="AS43:AT43" si="43">SUM(AS40:AS42)</f>
        <v>18697000</v>
      </c>
      <c r="AT43" s="149">
        <f t="shared" si="43"/>
        <v>19898000</v>
      </c>
      <c r="AU43" s="132"/>
    </row>
    <row r="44" spans="1:47" s="2" customFormat="1" x14ac:dyDescent="0.2">
      <c r="A44" s="23">
        <v>44</v>
      </c>
      <c r="B44" s="44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32"/>
    </row>
    <row r="45" spans="1:47" s="2" customFormat="1" x14ac:dyDescent="0.2">
      <c r="A45" s="23">
        <v>45</v>
      </c>
      <c r="B45" s="45" t="s">
        <v>120</v>
      </c>
      <c r="C45" s="147" t="s">
        <v>280</v>
      </c>
      <c r="D45" s="147">
        <f>SUM(D46:D52)</f>
        <v>31538.09</v>
      </c>
      <c r="E45" s="147">
        <f t="shared" ref="E45:AR45" si="44">SUM(E46:E52)</f>
        <v>207056.97999999998</v>
      </c>
      <c r="F45" s="147">
        <f t="shared" si="44"/>
        <v>196038</v>
      </c>
      <c r="G45" s="147">
        <f t="shared" si="44"/>
        <v>313816</v>
      </c>
      <c r="H45" s="147">
        <f t="shared" si="44"/>
        <v>217320</v>
      </c>
      <c r="I45" s="147">
        <f t="shared" si="44"/>
        <v>298503</v>
      </c>
      <c r="J45" s="147">
        <f t="shared" si="44"/>
        <v>373916</v>
      </c>
      <c r="K45" s="147">
        <f t="shared" si="44"/>
        <v>618568</v>
      </c>
      <c r="L45" s="147">
        <f t="shared" si="44"/>
        <v>801240</v>
      </c>
      <c r="M45" s="147">
        <f t="shared" si="44"/>
        <v>1550901</v>
      </c>
      <c r="N45" s="147">
        <f t="shared" si="44"/>
        <v>1850716</v>
      </c>
      <c r="O45" s="147">
        <f t="shared" si="44"/>
        <v>1165343</v>
      </c>
      <c r="P45" s="147">
        <f t="shared" si="44"/>
        <v>1451227</v>
      </c>
      <c r="Q45" s="147">
        <f t="shared" si="44"/>
        <v>1480773</v>
      </c>
      <c r="R45" s="147">
        <f t="shared" si="44"/>
        <v>1719718</v>
      </c>
      <c r="S45" s="147">
        <f t="shared" si="44"/>
        <v>1740404</v>
      </c>
      <c r="T45" s="147">
        <f t="shared" si="44"/>
        <v>1728949</v>
      </c>
      <c r="U45" s="147">
        <f t="shared" si="44"/>
        <v>2547802</v>
      </c>
      <c r="V45" s="147">
        <f t="shared" si="44"/>
        <v>2531112</v>
      </c>
      <c r="W45" s="147">
        <f t="shared" si="44"/>
        <v>2318754</v>
      </c>
      <c r="X45" s="147">
        <f t="shared" si="44"/>
        <v>2384541</v>
      </c>
      <c r="Y45" s="147">
        <f t="shared" si="44"/>
        <v>1880728</v>
      </c>
      <c r="Z45" s="147">
        <f t="shared" si="44"/>
        <v>2034233</v>
      </c>
      <c r="AA45" s="147">
        <f t="shared" si="44"/>
        <v>2347852</v>
      </c>
      <c r="AB45" s="147">
        <f t="shared" si="44"/>
        <v>2436307</v>
      </c>
      <c r="AC45" s="147">
        <f t="shared" si="44"/>
        <v>6343344</v>
      </c>
      <c r="AD45" s="147">
        <f t="shared" si="44"/>
        <v>7084009</v>
      </c>
      <c r="AE45" s="147">
        <f t="shared" si="44"/>
        <v>7444241</v>
      </c>
      <c r="AF45" s="147">
        <f t="shared" si="44"/>
        <v>9739128</v>
      </c>
      <c r="AG45" s="147">
        <f t="shared" si="44"/>
        <v>10385416</v>
      </c>
      <c r="AH45" s="147">
        <f t="shared" si="44"/>
        <v>9788979</v>
      </c>
      <c r="AI45" s="147">
        <f t="shared" si="44"/>
        <v>5572384</v>
      </c>
      <c r="AJ45" s="147">
        <f t="shared" si="44"/>
        <v>10978540</v>
      </c>
      <c r="AK45" s="147">
        <f t="shared" si="44"/>
        <v>12514925</v>
      </c>
      <c r="AL45" s="147">
        <f t="shared" si="44"/>
        <v>17516683</v>
      </c>
      <c r="AM45" s="147">
        <f t="shared" si="44"/>
        <v>18834207</v>
      </c>
      <c r="AN45" s="147">
        <f t="shared" si="44"/>
        <v>19335018</v>
      </c>
      <c r="AO45" s="147">
        <f t="shared" si="44"/>
        <v>15778858</v>
      </c>
      <c r="AP45" s="147">
        <f t="shared" si="44"/>
        <v>17102000</v>
      </c>
      <c r="AQ45" s="147">
        <f t="shared" si="44"/>
        <v>18487000</v>
      </c>
      <c r="AR45" s="147">
        <f t="shared" si="44"/>
        <v>18410000</v>
      </c>
      <c r="AS45" s="147">
        <f t="shared" ref="AS45:AT45" si="45">SUM(AS46:AS52)</f>
        <v>18697000</v>
      </c>
      <c r="AT45" s="147">
        <f t="shared" si="45"/>
        <v>19898000</v>
      </c>
      <c r="AU45" s="132"/>
    </row>
    <row r="46" spans="1:47" s="2" customFormat="1" x14ac:dyDescent="0.2">
      <c r="A46" s="23">
        <v>46</v>
      </c>
      <c r="B46" s="44" t="s">
        <v>119</v>
      </c>
      <c r="C46" s="148" t="s">
        <v>281</v>
      </c>
      <c r="D46" s="148">
        <f t="shared" ref="D46:AT46" si="46">SUM(D157:D159)+D164+D165+D189</f>
        <v>0</v>
      </c>
      <c r="E46" s="148">
        <f t="shared" si="46"/>
        <v>81194.75</v>
      </c>
      <c r="F46" s="148">
        <f t="shared" si="46"/>
        <v>10631</v>
      </c>
      <c r="G46" s="148">
        <f t="shared" si="46"/>
        <v>14783</v>
      </c>
      <c r="H46" s="148">
        <f t="shared" si="46"/>
        <v>0</v>
      </c>
      <c r="I46" s="148">
        <f t="shared" si="46"/>
        <v>21103</v>
      </c>
      <c r="J46" s="148">
        <f t="shared" si="46"/>
        <v>17567</v>
      </c>
      <c r="K46" s="148">
        <f t="shared" si="46"/>
        <v>50863</v>
      </c>
      <c r="L46" s="148">
        <f t="shared" si="46"/>
        <v>96981</v>
      </c>
      <c r="M46" s="148">
        <f t="shared" si="46"/>
        <v>178230</v>
      </c>
      <c r="N46" s="148">
        <f t="shared" si="46"/>
        <v>148021</v>
      </c>
      <c r="O46" s="148">
        <f t="shared" si="46"/>
        <v>134627</v>
      </c>
      <c r="P46" s="148">
        <f t="shared" si="46"/>
        <v>92460</v>
      </c>
      <c r="Q46" s="148">
        <f t="shared" si="46"/>
        <v>62366</v>
      </c>
      <c r="R46" s="148">
        <f t="shared" si="46"/>
        <v>127697</v>
      </c>
      <c r="S46" s="148">
        <f t="shared" si="46"/>
        <v>339939</v>
      </c>
      <c r="T46" s="148">
        <f t="shared" si="46"/>
        <v>145587</v>
      </c>
      <c r="U46" s="148">
        <f t="shared" si="46"/>
        <v>80037</v>
      </c>
      <c r="V46" s="148">
        <f t="shared" si="46"/>
        <v>347045</v>
      </c>
      <c r="W46" s="148">
        <f t="shared" si="46"/>
        <v>92784</v>
      </c>
      <c r="X46" s="148">
        <f t="shared" si="46"/>
        <v>93728</v>
      </c>
      <c r="Y46" s="148">
        <f t="shared" si="46"/>
        <v>76908</v>
      </c>
      <c r="Z46" s="148">
        <f t="shared" si="46"/>
        <v>50077</v>
      </c>
      <c r="AA46" s="148">
        <f t="shared" si="46"/>
        <v>39162</v>
      </c>
      <c r="AB46" s="148">
        <f t="shared" si="46"/>
        <v>68681</v>
      </c>
      <c r="AC46" s="148">
        <f t="shared" si="46"/>
        <v>0</v>
      </c>
      <c r="AD46" s="148">
        <f t="shared" si="46"/>
        <v>0</v>
      </c>
      <c r="AE46" s="148">
        <f t="shared" si="46"/>
        <v>0</v>
      </c>
      <c r="AF46" s="148">
        <f t="shared" si="46"/>
        <v>0</v>
      </c>
      <c r="AG46" s="148">
        <f t="shared" si="46"/>
        <v>0</v>
      </c>
      <c r="AH46" s="148">
        <f t="shared" si="46"/>
        <v>0</v>
      </c>
      <c r="AI46" s="148">
        <f t="shared" si="46"/>
        <v>0</v>
      </c>
      <c r="AJ46" s="148">
        <f t="shared" si="46"/>
        <v>0</v>
      </c>
      <c r="AK46" s="148">
        <f t="shared" si="46"/>
        <v>0</v>
      </c>
      <c r="AL46" s="148">
        <f t="shared" si="46"/>
        <v>0</v>
      </c>
      <c r="AM46" s="148">
        <f t="shared" si="46"/>
        <v>0</v>
      </c>
      <c r="AN46" s="148">
        <f t="shared" si="46"/>
        <v>0</v>
      </c>
      <c r="AO46" s="148">
        <f t="shared" si="46"/>
        <v>198989</v>
      </c>
      <c r="AP46" s="148">
        <f t="shared" si="46"/>
        <v>0</v>
      </c>
      <c r="AQ46" s="148">
        <f t="shared" si="46"/>
        <v>0</v>
      </c>
      <c r="AR46" s="148">
        <f t="shared" si="46"/>
        <v>190000</v>
      </c>
      <c r="AS46" s="148">
        <f t="shared" si="46"/>
        <v>301000</v>
      </c>
      <c r="AT46" s="148">
        <f t="shared" si="46"/>
        <v>0</v>
      </c>
      <c r="AU46" s="132"/>
    </row>
    <row r="47" spans="1:47" s="2" customFormat="1" x14ac:dyDescent="0.2">
      <c r="A47" s="23">
        <v>47</v>
      </c>
      <c r="B47" s="35" t="s">
        <v>118</v>
      </c>
      <c r="C47" s="146" t="s">
        <v>282</v>
      </c>
      <c r="D47" s="146">
        <f t="shared" ref="D47:AT47" si="47">D161+D162+D174+D176+D179+D183+D188</f>
        <v>0</v>
      </c>
      <c r="E47" s="146">
        <f t="shared" si="47"/>
        <v>0</v>
      </c>
      <c r="F47" s="146">
        <f t="shared" si="47"/>
        <v>0</v>
      </c>
      <c r="G47" s="146">
        <f t="shared" si="47"/>
        <v>0</v>
      </c>
      <c r="H47" s="146">
        <f t="shared" si="47"/>
        <v>0</v>
      </c>
      <c r="I47" s="146">
        <f t="shared" si="47"/>
        <v>0</v>
      </c>
      <c r="J47" s="146">
        <f t="shared" si="47"/>
        <v>0</v>
      </c>
      <c r="K47" s="146">
        <f t="shared" si="47"/>
        <v>0</v>
      </c>
      <c r="L47" s="146">
        <f t="shared" si="47"/>
        <v>0</v>
      </c>
      <c r="M47" s="146">
        <f t="shared" si="47"/>
        <v>0</v>
      </c>
      <c r="N47" s="146">
        <f t="shared" si="47"/>
        <v>0</v>
      </c>
      <c r="O47" s="146">
        <f t="shared" si="47"/>
        <v>0</v>
      </c>
      <c r="P47" s="146">
        <f t="shared" si="47"/>
        <v>46217</v>
      </c>
      <c r="Q47" s="146">
        <f t="shared" si="47"/>
        <v>45315</v>
      </c>
      <c r="R47" s="146">
        <f t="shared" si="47"/>
        <v>50003</v>
      </c>
      <c r="S47" s="146">
        <f t="shared" si="47"/>
        <v>39622</v>
      </c>
      <c r="T47" s="146">
        <f t="shared" si="47"/>
        <v>38804</v>
      </c>
      <c r="U47" s="146">
        <f t="shared" si="47"/>
        <v>62389</v>
      </c>
      <c r="V47" s="146">
        <f t="shared" si="47"/>
        <v>82816</v>
      </c>
      <c r="W47" s="146">
        <f t="shared" si="47"/>
        <v>123261</v>
      </c>
      <c r="X47" s="146">
        <f t="shared" si="47"/>
        <v>154951</v>
      </c>
      <c r="Y47" s="146">
        <f t="shared" si="47"/>
        <v>127837</v>
      </c>
      <c r="Z47" s="146">
        <f t="shared" si="47"/>
        <v>121661</v>
      </c>
      <c r="AA47" s="146">
        <f t="shared" si="47"/>
        <v>132152</v>
      </c>
      <c r="AB47" s="146">
        <f t="shared" si="47"/>
        <v>208475</v>
      </c>
      <c r="AC47" s="146">
        <f t="shared" si="47"/>
        <v>1802623</v>
      </c>
      <c r="AD47" s="146">
        <f t="shared" si="47"/>
        <v>2413526</v>
      </c>
      <c r="AE47" s="146">
        <f t="shared" si="47"/>
        <v>2824764</v>
      </c>
      <c r="AF47" s="146">
        <f t="shared" si="47"/>
        <v>3612022</v>
      </c>
      <c r="AG47" s="146">
        <f t="shared" si="47"/>
        <v>5198025</v>
      </c>
      <c r="AH47" s="146">
        <f t="shared" si="47"/>
        <v>5933487</v>
      </c>
      <c r="AI47" s="146">
        <f t="shared" si="47"/>
        <v>3087390</v>
      </c>
      <c r="AJ47" s="146">
        <f t="shared" si="47"/>
        <v>6202035</v>
      </c>
      <c r="AK47" s="146">
        <f t="shared" si="47"/>
        <v>6979645</v>
      </c>
      <c r="AL47" s="146">
        <f t="shared" si="47"/>
        <v>7972888</v>
      </c>
      <c r="AM47" s="146">
        <f t="shared" si="47"/>
        <v>8691175</v>
      </c>
      <c r="AN47" s="146">
        <f t="shared" si="47"/>
        <v>9490423</v>
      </c>
      <c r="AO47" s="146">
        <f t="shared" si="47"/>
        <v>10067403</v>
      </c>
      <c r="AP47" s="146">
        <f t="shared" si="47"/>
        <v>12340000</v>
      </c>
      <c r="AQ47" s="146">
        <f t="shared" si="47"/>
        <v>12799000</v>
      </c>
      <c r="AR47" s="146">
        <f t="shared" si="47"/>
        <v>12979000</v>
      </c>
      <c r="AS47" s="146">
        <f t="shared" si="47"/>
        <v>13645000</v>
      </c>
      <c r="AT47" s="146">
        <f t="shared" si="47"/>
        <v>13682000</v>
      </c>
      <c r="AU47" s="132"/>
    </row>
    <row r="48" spans="1:47" s="2" customFormat="1" x14ac:dyDescent="0.2">
      <c r="A48" s="23">
        <v>48</v>
      </c>
      <c r="B48" s="35" t="s">
        <v>117</v>
      </c>
      <c r="C48" s="148" t="s">
        <v>283</v>
      </c>
      <c r="D48" s="148">
        <f t="shared" ref="D48:AT48" si="48">D163+D170+D178+SUM(D180:D182)+D190+D191</f>
        <v>0</v>
      </c>
      <c r="E48" s="148">
        <f t="shared" si="48"/>
        <v>0</v>
      </c>
      <c r="F48" s="148">
        <f t="shared" si="48"/>
        <v>0</v>
      </c>
      <c r="G48" s="148">
        <f t="shared" si="48"/>
        <v>0</v>
      </c>
      <c r="H48" s="148">
        <f t="shared" si="48"/>
        <v>0</v>
      </c>
      <c r="I48" s="148">
        <f t="shared" si="48"/>
        <v>0</v>
      </c>
      <c r="J48" s="148">
        <f t="shared" si="48"/>
        <v>0</v>
      </c>
      <c r="K48" s="148">
        <f t="shared" si="48"/>
        <v>0</v>
      </c>
      <c r="L48" s="148">
        <f t="shared" si="48"/>
        <v>0</v>
      </c>
      <c r="M48" s="148">
        <f t="shared" si="48"/>
        <v>0</v>
      </c>
      <c r="N48" s="148">
        <f t="shared" si="48"/>
        <v>0</v>
      </c>
      <c r="O48" s="148">
        <f t="shared" si="48"/>
        <v>0</v>
      </c>
      <c r="P48" s="148">
        <f t="shared" si="48"/>
        <v>0</v>
      </c>
      <c r="Q48" s="148">
        <f t="shared" si="48"/>
        <v>0</v>
      </c>
      <c r="R48" s="148">
        <f t="shared" si="48"/>
        <v>0</v>
      </c>
      <c r="S48" s="148">
        <f t="shared" si="48"/>
        <v>0</v>
      </c>
      <c r="T48" s="148">
        <f t="shared" si="48"/>
        <v>0</v>
      </c>
      <c r="U48" s="148">
        <f t="shared" si="48"/>
        <v>0</v>
      </c>
      <c r="V48" s="148">
        <f t="shared" si="48"/>
        <v>0</v>
      </c>
      <c r="W48" s="148">
        <f t="shared" si="48"/>
        <v>0</v>
      </c>
      <c r="X48" s="148">
        <f t="shared" si="48"/>
        <v>0</v>
      </c>
      <c r="Y48" s="148">
        <f t="shared" si="48"/>
        <v>0</v>
      </c>
      <c r="Z48" s="148">
        <f t="shared" si="48"/>
        <v>84422</v>
      </c>
      <c r="AA48" s="148">
        <f t="shared" si="48"/>
        <v>90012</v>
      </c>
      <c r="AB48" s="148">
        <f t="shared" si="48"/>
        <v>88286</v>
      </c>
      <c r="AC48" s="148">
        <f t="shared" si="48"/>
        <v>495549</v>
      </c>
      <c r="AD48" s="148">
        <f t="shared" si="48"/>
        <v>461011</v>
      </c>
      <c r="AE48" s="148">
        <f t="shared" si="48"/>
        <v>545468</v>
      </c>
      <c r="AF48" s="148">
        <f t="shared" si="48"/>
        <v>604793</v>
      </c>
      <c r="AG48" s="148">
        <f t="shared" si="48"/>
        <v>614188</v>
      </c>
      <c r="AH48" s="148">
        <f t="shared" si="48"/>
        <v>737718</v>
      </c>
      <c r="AI48" s="148">
        <f t="shared" si="48"/>
        <v>369424</v>
      </c>
      <c r="AJ48" s="148">
        <f t="shared" si="48"/>
        <v>830686</v>
      </c>
      <c r="AK48" s="148">
        <f t="shared" si="48"/>
        <v>1102744</v>
      </c>
      <c r="AL48" s="148">
        <f t="shared" si="48"/>
        <v>1773862</v>
      </c>
      <c r="AM48" s="148">
        <f t="shared" si="48"/>
        <v>1559823</v>
      </c>
      <c r="AN48" s="148">
        <f t="shared" si="48"/>
        <v>1297335</v>
      </c>
      <c r="AO48" s="148">
        <f t="shared" si="48"/>
        <v>1849094</v>
      </c>
      <c r="AP48" s="148">
        <f t="shared" si="48"/>
        <v>2081000</v>
      </c>
      <c r="AQ48" s="148">
        <f t="shared" si="48"/>
        <v>1952000</v>
      </c>
      <c r="AR48" s="148">
        <f t="shared" si="48"/>
        <v>1958000</v>
      </c>
      <c r="AS48" s="148">
        <f t="shared" si="48"/>
        <v>2024000</v>
      </c>
      <c r="AT48" s="148">
        <f t="shared" si="48"/>
        <v>1950000</v>
      </c>
      <c r="AU48" s="132"/>
    </row>
    <row r="49" spans="1:47" s="2" customFormat="1" x14ac:dyDescent="0.2">
      <c r="A49" s="23">
        <v>49</v>
      </c>
      <c r="B49" s="35" t="s">
        <v>116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32"/>
    </row>
    <row r="50" spans="1:47" s="2" customFormat="1" x14ac:dyDescent="0.2">
      <c r="A50" s="23">
        <v>50</v>
      </c>
      <c r="B50" s="35" t="s">
        <v>115</v>
      </c>
      <c r="C50" s="148" t="s">
        <v>284</v>
      </c>
      <c r="D50" s="148">
        <f t="shared" ref="D50:AT50" si="49">D227</f>
        <v>0</v>
      </c>
      <c r="E50" s="148">
        <f t="shared" si="49"/>
        <v>0</v>
      </c>
      <c r="F50" s="148">
        <f t="shared" si="49"/>
        <v>0</v>
      </c>
      <c r="G50" s="148">
        <f t="shared" si="49"/>
        <v>0</v>
      </c>
      <c r="H50" s="148">
        <f t="shared" si="49"/>
        <v>350000</v>
      </c>
      <c r="I50" s="148">
        <f t="shared" si="49"/>
        <v>175000</v>
      </c>
      <c r="J50" s="148">
        <f t="shared" si="49"/>
        <v>50000</v>
      </c>
      <c r="K50" s="148">
        <f t="shared" si="49"/>
        <v>326548</v>
      </c>
      <c r="L50" s="148">
        <f t="shared" si="49"/>
        <v>355644</v>
      </c>
      <c r="M50" s="148">
        <f t="shared" si="49"/>
        <v>0</v>
      </c>
      <c r="N50" s="148">
        <f t="shared" si="49"/>
        <v>0</v>
      </c>
      <c r="O50" s="148">
        <f t="shared" si="49"/>
        <v>0</v>
      </c>
      <c r="P50" s="148">
        <f t="shared" si="49"/>
        <v>0</v>
      </c>
      <c r="Q50" s="148">
        <f t="shared" si="49"/>
        <v>0</v>
      </c>
      <c r="R50" s="148">
        <f t="shared" si="49"/>
        <v>0</v>
      </c>
      <c r="S50" s="148">
        <f t="shared" si="49"/>
        <v>0</v>
      </c>
      <c r="T50" s="148">
        <f t="shared" si="49"/>
        <v>0</v>
      </c>
      <c r="U50" s="148">
        <f t="shared" si="49"/>
        <v>0</v>
      </c>
      <c r="V50" s="148">
        <f t="shared" si="49"/>
        <v>0</v>
      </c>
      <c r="W50" s="148">
        <f t="shared" si="49"/>
        <v>0</v>
      </c>
      <c r="X50" s="148">
        <f t="shared" si="49"/>
        <v>0</v>
      </c>
      <c r="Y50" s="148">
        <f t="shared" si="49"/>
        <v>460266</v>
      </c>
      <c r="Z50" s="148">
        <f t="shared" si="49"/>
        <v>0</v>
      </c>
      <c r="AA50" s="148">
        <f t="shared" si="49"/>
        <v>0</v>
      </c>
      <c r="AB50" s="148">
        <f t="shared" si="49"/>
        <v>0</v>
      </c>
      <c r="AC50" s="148">
        <f t="shared" si="49"/>
        <v>0</v>
      </c>
      <c r="AD50" s="148">
        <f t="shared" si="49"/>
        <v>0</v>
      </c>
      <c r="AE50" s="148">
        <f t="shared" si="49"/>
        <v>0</v>
      </c>
      <c r="AF50" s="148">
        <f t="shared" si="49"/>
        <v>0</v>
      </c>
      <c r="AG50" s="148">
        <f t="shared" si="49"/>
        <v>0</v>
      </c>
      <c r="AH50" s="148">
        <f t="shared" si="49"/>
        <v>0</v>
      </c>
      <c r="AI50" s="148">
        <f t="shared" si="49"/>
        <v>0</v>
      </c>
      <c r="AJ50" s="148">
        <f t="shared" si="49"/>
        <v>0</v>
      </c>
      <c r="AK50" s="148">
        <f t="shared" si="49"/>
        <v>0</v>
      </c>
      <c r="AL50" s="148">
        <f t="shared" si="49"/>
        <v>0</v>
      </c>
      <c r="AM50" s="148">
        <f t="shared" si="49"/>
        <v>0</v>
      </c>
      <c r="AN50" s="148">
        <f t="shared" si="49"/>
        <v>0</v>
      </c>
      <c r="AO50" s="148">
        <f t="shared" si="49"/>
        <v>0</v>
      </c>
      <c r="AP50" s="148">
        <f t="shared" si="49"/>
        <v>0</v>
      </c>
      <c r="AQ50" s="148">
        <f t="shared" si="49"/>
        <v>0</v>
      </c>
      <c r="AR50" s="148">
        <f t="shared" si="49"/>
        <v>0</v>
      </c>
      <c r="AS50" s="148">
        <f t="shared" si="49"/>
        <v>0</v>
      </c>
      <c r="AT50" s="148">
        <f t="shared" si="49"/>
        <v>0</v>
      </c>
      <c r="AU50" s="132"/>
    </row>
    <row r="51" spans="1:47" s="2" customFormat="1" x14ac:dyDescent="0.2">
      <c r="A51" s="23">
        <v>51</v>
      </c>
      <c r="B51" s="32" t="s">
        <v>114</v>
      </c>
      <c r="C51" s="148" t="s">
        <v>285</v>
      </c>
      <c r="D51" s="148">
        <f t="shared" ref="D51:AT51" si="50">D171+D193-D227</f>
        <v>31535.59</v>
      </c>
      <c r="E51" s="148">
        <f t="shared" si="50"/>
        <v>97908.29</v>
      </c>
      <c r="F51" s="148">
        <f t="shared" si="50"/>
        <v>183260</v>
      </c>
      <c r="G51" s="148">
        <f t="shared" si="50"/>
        <v>291959</v>
      </c>
      <c r="H51" s="148">
        <f t="shared" si="50"/>
        <v>-146458</v>
      </c>
      <c r="I51" s="148">
        <f t="shared" si="50"/>
        <v>81567</v>
      </c>
      <c r="J51" s="148">
        <f t="shared" si="50"/>
        <v>276548</v>
      </c>
      <c r="K51" s="148">
        <f t="shared" si="50"/>
        <v>202036</v>
      </c>
      <c r="L51" s="148">
        <f t="shared" si="50"/>
        <v>301414</v>
      </c>
      <c r="M51" s="148">
        <f t="shared" si="50"/>
        <v>1324099</v>
      </c>
      <c r="N51" s="148">
        <f t="shared" si="50"/>
        <v>1645905</v>
      </c>
      <c r="O51" s="148">
        <f t="shared" si="50"/>
        <v>966545</v>
      </c>
      <c r="P51" s="148">
        <f t="shared" si="50"/>
        <v>1272654</v>
      </c>
      <c r="Q51" s="148">
        <f t="shared" si="50"/>
        <v>1330524</v>
      </c>
      <c r="R51" s="148">
        <f t="shared" si="50"/>
        <v>1489591</v>
      </c>
      <c r="S51" s="148">
        <f t="shared" si="50"/>
        <v>1274179</v>
      </c>
      <c r="T51" s="148">
        <f t="shared" si="50"/>
        <v>1458818</v>
      </c>
      <c r="U51" s="148">
        <f t="shared" si="50"/>
        <v>2322289</v>
      </c>
      <c r="V51" s="148">
        <f t="shared" si="50"/>
        <v>1998017</v>
      </c>
      <c r="W51" s="148">
        <f t="shared" si="50"/>
        <v>1938512</v>
      </c>
      <c r="X51" s="148">
        <f t="shared" si="50"/>
        <v>1956678</v>
      </c>
      <c r="Y51" s="148">
        <f t="shared" si="50"/>
        <v>1063285</v>
      </c>
      <c r="Z51" s="148">
        <f t="shared" si="50"/>
        <v>1716500</v>
      </c>
      <c r="AA51" s="148">
        <f t="shared" si="50"/>
        <v>2008586</v>
      </c>
      <c r="AB51" s="148">
        <f t="shared" si="50"/>
        <v>1947160</v>
      </c>
      <c r="AC51" s="148">
        <f t="shared" si="50"/>
        <v>3547512</v>
      </c>
      <c r="AD51" s="148">
        <f t="shared" si="50"/>
        <v>3488378</v>
      </c>
      <c r="AE51" s="148">
        <f t="shared" si="50"/>
        <v>3250240</v>
      </c>
      <c r="AF51" s="148">
        <f t="shared" si="50"/>
        <v>4607241</v>
      </c>
      <c r="AG51" s="148">
        <f t="shared" si="50"/>
        <v>3453536</v>
      </c>
      <c r="AH51" s="148">
        <f t="shared" si="50"/>
        <v>2138423</v>
      </c>
      <c r="AI51" s="148">
        <f t="shared" si="50"/>
        <v>1023735</v>
      </c>
      <c r="AJ51" s="148">
        <f t="shared" si="50"/>
        <v>1925172</v>
      </c>
      <c r="AK51" s="148">
        <f t="shared" si="50"/>
        <v>2431702</v>
      </c>
      <c r="AL51" s="148">
        <f t="shared" si="50"/>
        <v>5805391</v>
      </c>
      <c r="AM51" s="148">
        <f t="shared" si="50"/>
        <v>5998676</v>
      </c>
      <c r="AN51" s="148">
        <f t="shared" si="50"/>
        <v>5589739</v>
      </c>
      <c r="AO51" s="148">
        <f t="shared" si="50"/>
        <v>309511</v>
      </c>
      <c r="AP51" s="148">
        <f t="shared" si="50"/>
        <v>189000</v>
      </c>
      <c r="AQ51" s="148">
        <f t="shared" si="50"/>
        <v>814000</v>
      </c>
      <c r="AR51" s="148">
        <f t="shared" si="50"/>
        <v>114000</v>
      </c>
      <c r="AS51" s="148">
        <f t="shared" si="50"/>
        <v>-158000</v>
      </c>
      <c r="AT51" s="148">
        <f t="shared" si="50"/>
        <v>1181000</v>
      </c>
      <c r="AU51" s="132"/>
    </row>
    <row r="52" spans="1:47" s="2" customFormat="1" x14ac:dyDescent="0.2">
      <c r="A52" s="23">
        <v>52</v>
      </c>
      <c r="B52" s="35" t="s">
        <v>113</v>
      </c>
      <c r="C52" s="148" t="s">
        <v>286</v>
      </c>
      <c r="D52" s="148">
        <f t="shared" ref="D52:AT52" si="51">D160+SUM(D166:D169)+D175+D177+SUM(D184:D187)+D192</f>
        <v>2.5</v>
      </c>
      <c r="E52" s="148">
        <f t="shared" si="51"/>
        <v>27953.94</v>
      </c>
      <c r="F52" s="148">
        <f t="shared" si="51"/>
        <v>2147</v>
      </c>
      <c r="G52" s="148">
        <f t="shared" si="51"/>
        <v>7074</v>
      </c>
      <c r="H52" s="148">
        <f t="shared" si="51"/>
        <v>13778</v>
      </c>
      <c r="I52" s="148">
        <f t="shared" si="51"/>
        <v>20833</v>
      </c>
      <c r="J52" s="148">
        <f t="shared" si="51"/>
        <v>29801</v>
      </c>
      <c r="K52" s="148">
        <f t="shared" si="51"/>
        <v>39121</v>
      </c>
      <c r="L52" s="148">
        <f t="shared" si="51"/>
        <v>47201</v>
      </c>
      <c r="M52" s="148">
        <f t="shared" si="51"/>
        <v>48572</v>
      </c>
      <c r="N52" s="148">
        <f t="shared" si="51"/>
        <v>56790</v>
      </c>
      <c r="O52" s="148">
        <f t="shared" si="51"/>
        <v>64171</v>
      </c>
      <c r="P52" s="148">
        <f t="shared" si="51"/>
        <v>39896</v>
      </c>
      <c r="Q52" s="148">
        <f t="shared" si="51"/>
        <v>42568</v>
      </c>
      <c r="R52" s="148">
        <f t="shared" si="51"/>
        <v>52427</v>
      </c>
      <c r="S52" s="148">
        <f t="shared" si="51"/>
        <v>86664</v>
      </c>
      <c r="T52" s="148">
        <f t="shared" si="51"/>
        <v>85740</v>
      </c>
      <c r="U52" s="148">
        <f t="shared" si="51"/>
        <v>83087</v>
      </c>
      <c r="V52" s="148">
        <f t="shared" si="51"/>
        <v>103234</v>
      </c>
      <c r="W52" s="148">
        <f t="shared" si="51"/>
        <v>164197</v>
      </c>
      <c r="X52" s="148">
        <f t="shared" si="51"/>
        <v>179184</v>
      </c>
      <c r="Y52" s="148">
        <f t="shared" si="51"/>
        <v>152432</v>
      </c>
      <c r="Z52" s="148">
        <f t="shared" si="51"/>
        <v>61573</v>
      </c>
      <c r="AA52" s="148">
        <f t="shared" si="51"/>
        <v>77940</v>
      </c>
      <c r="AB52" s="148">
        <f t="shared" si="51"/>
        <v>123705</v>
      </c>
      <c r="AC52" s="148">
        <f t="shared" si="51"/>
        <v>497660</v>
      </c>
      <c r="AD52" s="148">
        <f t="shared" si="51"/>
        <v>721094</v>
      </c>
      <c r="AE52" s="148">
        <f t="shared" si="51"/>
        <v>823769</v>
      </c>
      <c r="AF52" s="148">
        <f t="shared" si="51"/>
        <v>915072</v>
      </c>
      <c r="AG52" s="148">
        <f t="shared" si="51"/>
        <v>1119667</v>
      </c>
      <c r="AH52" s="148">
        <f t="shared" si="51"/>
        <v>979351</v>
      </c>
      <c r="AI52" s="148">
        <f t="shared" si="51"/>
        <v>1091835</v>
      </c>
      <c r="AJ52" s="148">
        <f t="shared" si="51"/>
        <v>2020647</v>
      </c>
      <c r="AK52" s="148">
        <f t="shared" si="51"/>
        <v>2000834</v>
      </c>
      <c r="AL52" s="148">
        <f t="shared" si="51"/>
        <v>1964542</v>
      </c>
      <c r="AM52" s="148">
        <f t="shared" si="51"/>
        <v>2584533</v>
      </c>
      <c r="AN52" s="148">
        <f t="shared" si="51"/>
        <v>2957521</v>
      </c>
      <c r="AO52" s="148">
        <f t="shared" si="51"/>
        <v>3353861</v>
      </c>
      <c r="AP52" s="148">
        <f t="shared" si="51"/>
        <v>2492000</v>
      </c>
      <c r="AQ52" s="148">
        <f t="shared" si="51"/>
        <v>2922000</v>
      </c>
      <c r="AR52" s="148">
        <f t="shared" si="51"/>
        <v>3169000</v>
      </c>
      <c r="AS52" s="148">
        <f t="shared" si="51"/>
        <v>2885000</v>
      </c>
      <c r="AT52" s="148">
        <f t="shared" si="51"/>
        <v>3085000</v>
      </c>
      <c r="AU52" s="132"/>
    </row>
    <row r="53" spans="1:47" s="2" customFormat="1" x14ac:dyDescent="0.2">
      <c r="A53" s="23">
        <v>53</v>
      </c>
      <c r="B53" s="43" t="s">
        <v>112</v>
      </c>
      <c r="C53" s="149" t="s">
        <v>280</v>
      </c>
      <c r="D53" s="149">
        <f>SUM(D46:D52)</f>
        <v>31538.09</v>
      </c>
      <c r="E53" s="149">
        <f t="shared" ref="E53:AR53" si="52">SUM(E46:E52)</f>
        <v>207056.97999999998</v>
      </c>
      <c r="F53" s="149">
        <f t="shared" si="52"/>
        <v>196038</v>
      </c>
      <c r="G53" s="149">
        <f t="shared" si="52"/>
        <v>313816</v>
      </c>
      <c r="H53" s="149">
        <f t="shared" si="52"/>
        <v>217320</v>
      </c>
      <c r="I53" s="149">
        <f t="shared" si="52"/>
        <v>298503</v>
      </c>
      <c r="J53" s="149">
        <f t="shared" si="52"/>
        <v>373916</v>
      </c>
      <c r="K53" s="149">
        <f t="shared" si="52"/>
        <v>618568</v>
      </c>
      <c r="L53" s="149">
        <f t="shared" si="52"/>
        <v>801240</v>
      </c>
      <c r="M53" s="149">
        <f t="shared" si="52"/>
        <v>1550901</v>
      </c>
      <c r="N53" s="149">
        <f t="shared" si="52"/>
        <v>1850716</v>
      </c>
      <c r="O53" s="149">
        <f t="shared" si="52"/>
        <v>1165343</v>
      </c>
      <c r="P53" s="149">
        <f t="shared" si="52"/>
        <v>1451227</v>
      </c>
      <c r="Q53" s="149">
        <f t="shared" si="52"/>
        <v>1480773</v>
      </c>
      <c r="R53" s="149">
        <f t="shared" si="52"/>
        <v>1719718</v>
      </c>
      <c r="S53" s="149">
        <f t="shared" si="52"/>
        <v>1740404</v>
      </c>
      <c r="T53" s="149">
        <f t="shared" si="52"/>
        <v>1728949</v>
      </c>
      <c r="U53" s="149">
        <f t="shared" si="52"/>
        <v>2547802</v>
      </c>
      <c r="V53" s="149">
        <f t="shared" si="52"/>
        <v>2531112</v>
      </c>
      <c r="W53" s="149">
        <f t="shared" si="52"/>
        <v>2318754</v>
      </c>
      <c r="X53" s="149">
        <f t="shared" si="52"/>
        <v>2384541</v>
      </c>
      <c r="Y53" s="149">
        <f t="shared" si="52"/>
        <v>1880728</v>
      </c>
      <c r="Z53" s="149">
        <f t="shared" si="52"/>
        <v>2034233</v>
      </c>
      <c r="AA53" s="149">
        <f t="shared" si="52"/>
        <v>2347852</v>
      </c>
      <c r="AB53" s="149">
        <f t="shared" si="52"/>
        <v>2436307</v>
      </c>
      <c r="AC53" s="149">
        <f t="shared" si="52"/>
        <v>6343344</v>
      </c>
      <c r="AD53" s="149">
        <f t="shared" si="52"/>
        <v>7084009</v>
      </c>
      <c r="AE53" s="149">
        <f t="shared" si="52"/>
        <v>7444241</v>
      </c>
      <c r="AF53" s="149">
        <f t="shared" si="52"/>
        <v>9739128</v>
      </c>
      <c r="AG53" s="149">
        <f t="shared" si="52"/>
        <v>10385416</v>
      </c>
      <c r="AH53" s="149">
        <f t="shared" si="52"/>
        <v>9788979</v>
      </c>
      <c r="AI53" s="149">
        <f t="shared" si="52"/>
        <v>5572384</v>
      </c>
      <c r="AJ53" s="149">
        <f t="shared" si="52"/>
        <v>10978540</v>
      </c>
      <c r="AK53" s="149">
        <f t="shared" si="52"/>
        <v>12514925</v>
      </c>
      <c r="AL53" s="149">
        <f t="shared" si="52"/>
        <v>17516683</v>
      </c>
      <c r="AM53" s="149">
        <f t="shared" si="52"/>
        <v>18834207</v>
      </c>
      <c r="AN53" s="149">
        <f t="shared" si="52"/>
        <v>19335018</v>
      </c>
      <c r="AO53" s="149">
        <f t="shared" si="52"/>
        <v>15778858</v>
      </c>
      <c r="AP53" s="149">
        <f t="shared" si="52"/>
        <v>17102000</v>
      </c>
      <c r="AQ53" s="149">
        <f t="shared" si="52"/>
        <v>18487000</v>
      </c>
      <c r="AR53" s="149">
        <f t="shared" si="52"/>
        <v>18410000</v>
      </c>
      <c r="AS53" s="149">
        <f t="shared" ref="AS53:AT53" si="53">SUM(AS46:AS52)</f>
        <v>18697000</v>
      </c>
      <c r="AT53" s="149">
        <f t="shared" si="53"/>
        <v>19898000</v>
      </c>
      <c r="AU53" s="132"/>
    </row>
    <row r="54" spans="1:47" s="2" customFormat="1" x14ac:dyDescent="0.2">
      <c r="A54" s="23">
        <v>54</v>
      </c>
      <c r="B54" s="42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32"/>
    </row>
    <row r="55" spans="1:47" s="2" customFormat="1" x14ac:dyDescent="0.2">
      <c r="A55" s="23">
        <v>55</v>
      </c>
      <c r="B55" s="40" t="s">
        <v>75</v>
      </c>
      <c r="C55" s="147" t="s">
        <v>287</v>
      </c>
      <c r="D55" s="147">
        <f>D39-D45</f>
        <v>0</v>
      </c>
      <c r="E55" s="147">
        <f t="shared" ref="E55:AR55" si="54">E39-E45</f>
        <v>0</v>
      </c>
      <c r="F55" s="147">
        <f t="shared" si="54"/>
        <v>0</v>
      </c>
      <c r="G55" s="147">
        <f t="shared" si="54"/>
        <v>0</v>
      </c>
      <c r="H55" s="147">
        <f t="shared" si="54"/>
        <v>0</v>
      </c>
      <c r="I55" s="147">
        <f t="shared" si="54"/>
        <v>0</v>
      </c>
      <c r="J55" s="147">
        <f t="shared" si="54"/>
        <v>0</v>
      </c>
      <c r="K55" s="147">
        <f t="shared" si="54"/>
        <v>0</v>
      </c>
      <c r="L55" s="147">
        <f t="shared" si="54"/>
        <v>0</v>
      </c>
      <c r="M55" s="147">
        <f t="shared" si="54"/>
        <v>0</v>
      </c>
      <c r="N55" s="147">
        <f t="shared" si="54"/>
        <v>0</v>
      </c>
      <c r="O55" s="147">
        <f t="shared" si="54"/>
        <v>0</v>
      </c>
      <c r="P55" s="147">
        <f t="shared" si="54"/>
        <v>0</v>
      </c>
      <c r="Q55" s="147">
        <f t="shared" si="54"/>
        <v>0</v>
      </c>
      <c r="R55" s="147">
        <f t="shared" si="54"/>
        <v>0</v>
      </c>
      <c r="S55" s="147">
        <f t="shared" si="54"/>
        <v>0</v>
      </c>
      <c r="T55" s="147">
        <f t="shared" si="54"/>
        <v>0</v>
      </c>
      <c r="U55" s="147">
        <f t="shared" si="54"/>
        <v>0</v>
      </c>
      <c r="V55" s="147">
        <f t="shared" si="54"/>
        <v>0</v>
      </c>
      <c r="W55" s="147">
        <f t="shared" si="54"/>
        <v>0</v>
      </c>
      <c r="X55" s="147">
        <f t="shared" si="54"/>
        <v>0</v>
      </c>
      <c r="Y55" s="147">
        <f t="shared" si="54"/>
        <v>0</v>
      </c>
      <c r="Z55" s="147">
        <f t="shared" si="54"/>
        <v>0</v>
      </c>
      <c r="AA55" s="147">
        <f t="shared" si="54"/>
        <v>0</v>
      </c>
      <c r="AB55" s="147">
        <f t="shared" si="54"/>
        <v>0</v>
      </c>
      <c r="AC55" s="147">
        <f t="shared" si="54"/>
        <v>0</v>
      </c>
      <c r="AD55" s="147">
        <f t="shared" si="54"/>
        <v>0</v>
      </c>
      <c r="AE55" s="147">
        <f t="shared" si="54"/>
        <v>0</v>
      </c>
      <c r="AF55" s="147">
        <f t="shared" si="54"/>
        <v>0</v>
      </c>
      <c r="AG55" s="147">
        <f t="shared" si="54"/>
        <v>0</v>
      </c>
      <c r="AH55" s="147">
        <f t="shared" si="54"/>
        <v>0</v>
      </c>
      <c r="AI55" s="147">
        <f t="shared" si="54"/>
        <v>0</v>
      </c>
      <c r="AJ55" s="147">
        <f t="shared" si="54"/>
        <v>0</v>
      </c>
      <c r="AK55" s="147">
        <f t="shared" si="54"/>
        <v>0</v>
      </c>
      <c r="AL55" s="147">
        <f t="shared" si="54"/>
        <v>0</v>
      </c>
      <c r="AM55" s="147">
        <f t="shared" si="54"/>
        <v>0</v>
      </c>
      <c r="AN55" s="147">
        <f t="shared" si="54"/>
        <v>0</v>
      </c>
      <c r="AO55" s="147">
        <f t="shared" si="54"/>
        <v>0</v>
      </c>
      <c r="AP55" s="147">
        <f t="shared" si="54"/>
        <v>0</v>
      </c>
      <c r="AQ55" s="147">
        <f t="shared" si="54"/>
        <v>0</v>
      </c>
      <c r="AR55" s="147">
        <f t="shared" si="54"/>
        <v>0</v>
      </c>
      <c r="AS55" s="147">
        <f t="shared" ref="AS55:AT55" si="55">AS39-AS45</f>
        <v>0</v>
      </c>
      <c r="AT55" s="147">
        <f t="shared" si="55"/>
        <v>0</v>
      </c>
      <c r="AU55" s="131">
        <f>SUM(D55:AR55)</f>
        <v>0</v>
      </c>
    </row>
    <row r="56" spans="1:47" x14ac:dyDescent="0.2">
      <c r="A56" s="23">
        <v>56</v>
      </c>
      <c r="B56" s="38"/>
      <c r="C56" s="1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132"/>
    </row>
    <row r="57" spans="1:47" x14ac:dyDescent="0.2">
      <c r="A57" s="23">
        <v>57</v>
      </c>
      <c r="B57" s="29" t="s">
        <v>111</v>
      </c>
      <c r="C57" s="13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132"/>
    </row>
    <row r="58" spans="1:47" x14ac:dyDescent="0.2">
      <c r="A58" s="23">
        <v>58</v>
      </c>
      <c r="B58" s="35" t="s">
        <v>110</v>
      </c>
      <c r="C58" s="137"/>
      <c r="D58" s="28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132"/>
    </row>
    <row r="59" spans="1:47" x14ac:dyDescent="0.2">
      <c r="A59" s="23">
        <v>59</v>
      </c>
      <c r="B59" s="35" t="s">
        <v>110</v>
      </c>
      <c r="C59" s="137"/>
      <c r="D59" s="28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132"/>
    </row>
    <row r="60" spans="1:47" x14ac:dyDescent="0.2">
      <c r="A60" s="23">
        <v>60</v>
      </c>
      <c r="B60" s="32" t="s">
        <v>109</v>
      </c>
      <c r="C60" s="138"/>
      <c r="D60" s="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132"/>
    </row>
    <row r="61" spans="1:47" x14ac:dyDescent="0.2">
      <c r="A61" s="23">
        <v>61</v>
      </c>
      <c r="B61" s="32" t="s">
        <v>109</v>
      </c>
      <c r="C61" s="13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132"/>
    </row>
    <row r="62" spans="1:47" x14ac:dyDescent="0.2">
      <c r="A62" s="23">
        <v>62</v>
      </c>
      <c r="B62" s="31"/>
      <c r="C62" s="13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132"/>
    </row>
    <row r="63" spans="1:47" x14ac:dyDescent="0.2">
      <c r="A63" s="23">
        <v>63</v>
      </c>
      <c r="B63" s="31"/>
      <c r="C63" s="13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132"/>
    </row>
    <row r="64" spans="1:47" x14ac:dyDescent="0.2">
      <c r="A64" s="23">
        <v>64</v>
      </c>
      <c r="B64" s="29" t="s">
        <v>108</v>
      </c>
      <c r="C64" s="13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132"/>
    </row>
    <row r="65" spans="1:49" x14ac:dyDescent="0.2">
      <c r="A65" s="23">
        <v>65</v>
      </c>
      <c r="B65" s="27"/>
      <c r="C65" s="139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132"/>
    </row>
    <row r="66" spans="1:49" x14ac:dyDescent="0.2">
      <c r="A66" s="23">
        <v>66</v>
      </c>
      <c r="B66" s="1" t="s">
        <v>1</v>
      </c>
      <c r="C66" s="13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132"/>
      <c r="AV66" s="25"/>
      <c r="AW66" s="22"/>
    </row>
    <row r="67" spans="1:49" x14ac:dyDescent="0.2">
      <c r="A67" s="23">
        <v>67</v>
      </c>
      <c r="B67" s="1" t="s">
        <v>233</v>
      </c>
      <c r="C67" s="134"/>
      <c r="D67" s="102">
        <v>1192093.0899999999</v>
      </c>
      <c r="E67" s="102">
        <v>2217656.17</v>
      </c>
      <c r="F67" s="102">
        <v>3085796</v>
      </c>
      <c r="G67" s="102">
        <v>3864728</v>
      </c>
      <c r="H67" s="102">
        <v>4448234</v>
      </c>
      <c r="I67" s="102">
        <v>4993091</v>
      </c>
      <c r="J67" s="102">
        <v>5753397</v>
      </c>
      <c r="K67" s="102">
        <v>7146087</v>
      </c>
      <c r="L67" s="102">
        <v>9991272</v>
      </c>
      <c r="M67" s="102">
        <v>12629143</v>
      </c>
      <c r="N67" s="102">
        <v>13724877</v>
      </c>
      <c r="O67" s="102">
        <v>14003675</v>
      </c>
      <c r="P67" s="102">
        <v>16057579</v>
      </c>
      <c r="Q67" s="102">
        <v>17851449</v>
      </c>
      <c r="R67" s="102">
        <v>20330378</v>
      </c>
      <c r="S67" s="102">
        <v>22131908</v>
      </c>
      <c r="T67" s="102">
        <v>24965817</v>
      </c>
      <c r="U67" s="102">
        <v>29590735</v>
      </c>
      <c r="V67" s="102">
        <v>32773540</v>
      </c>
      <c r="W67" s="102">
        <v>33212189</v>
      </c>
      <c r="X67" s="102">
        <v>34351707</v>
      </c>
      <c r="Y67" s="102">
        <v>38252399</v>
      </c>
      <c r="Z67" s="102">
        <v>38388279</v>
      </c>
      <c r="AA67" s="102">
        <v>44760665</v>
      </c>
      <c r="AB67" s="102">
        <v>49313080</v>
      </c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32"/>
      <c r="AV67" s="25"/>
      <c r="AW67" s="22"/>
    </row>
    <row r="68" spans="1:49" x14ac:dyDescent="0.2">
      <c r="A68" s="23">
        <v>68</v>
      </c>
      <c r="B68" s="3" t="s">
        <v>4</v>
      </c>
      <c r="C68" s="134" t="s">
        <v>239</v>
      </c>
      <c r="D68" s="69">
        <v>1163647.68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132"/>
      <c r="AV68" s="25"/>
      <c r="AW68" s="22"/>
    </row>
    <row r="69" spans="1:49" x14ac:dyDescent="0.2">
      <c r="A69" s="23">
        <v>69</v>
      </c>
      <c r="B69" s="3" t="s">
        <v>5</v>
      </c>
      <c r="C69" s="134" t="s">
        <v>239</v>
      </c>
      <c r="D69" s="69">
        <v>2102.91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132"/>
      <c r="AV69" s="25"/>
      <c r="AW69" s="22"/>
    </row>
    <row r="70" spans="1:49" x14ac:dyDescent="0.2">
      <c r="A70" s="23">
        <v>70</v>
      </c>
      <c r="B70" s="3" t="s">
        <v>87</v>
      </c>
      <c r="C70" s="134" t="s">
        <v>240</v>
      </c>
      <c r="D70" s="69"/>
      <c r="E70" s="69">
        <v>582923.06000000006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132"/>
      <c r="AV70" s="25"/>
      <c r="AW70" s="22"/>
    </row>
    <row r="71" spans="1:49" x14ac:dyDescent="0.2">
      <c r="A71" s="23">
        <v>71</v>
      </c>
      <c r="B71" s="3" t="s">
        <v>70</v>
      </c>
      <c r="C71" s="134" t="s">
        <v>239</v>
      </c>
      <c r="D71" s="69"/>
      <c r="E71" s="69">
        <v>1184856.3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132"/>
      <c r="AV71" s="25"/>
      <c r="AW71" s="22"/>
    </row>
    <row r="72" spans="1:49" x14ac:dyDescent="0.2">
      <c r="A72" s="23">
        <v>72</v>
      </c>
      <c r="B72" s="3" t="s">
        <v>220</v>
      </c>
      <c r="C72" s="134" t="s">
        <v>241</v>
      </c>
      <c r="D72" s="69"/>
      <c r="E72" s="69"/>
      <c r="F72" s="69">
        <v>774092</v>
      </c>
      <c r="G72" s="69">
        <v>963464</v>
      </c>
      <c r="H72" s="69">
        <v>725500</v>
      </c>
      <c r="I72" s="69">
        <v>187500</v>
      </c>
      <c r="J72" s="69">
        <v>625000</v>
      </c>
      <c r="K72" s="69">
        <v>980000</v>
      </c>
      <c r="L72" s="69">
        <v>1431872</v>
      </c>
      <c r="M72" s="69">
        <v>4768044</v>
      </c>
      <c r="N72" s="69">
        <v>5197733</v>
      </c>
      <c r="O72" s="69">
        <v>4505434</v>
      </c>
      <c r="P72" s="69">
        <v>2200711</v>
      </c>
      <c r="Q72" s="69">
        <v>1114455</v>
      </c>
      <c r="R72" s="69">
        <v>951677</v>
      </c>
      <c r="S72" s="69">
        <v>1016473</v>
      </c>
      <c r="T72" s="69">
        <v>1094672</v>
      </c>
      <c r="U72" s="69">
        <v>2050447</v>
      </c>
      <c r="V72" s="69">
        <v>2603991</v>
      </c>
      <c r="W72" s="69">
        <v>3587617</v>
      </c>
      <c r="X72" s="69">
        <v>5924715</v>
      </c>
      <c r="Y72" s="69">
        <v>8458546</v>
      </c>
      <c r="Z72" s="69">
        <v>2718565</v>
      </c>
      <c r="AA72" s="69">
        <v>3584749</v>
      </c>
      <c r="AB72" s="69">
        <v>3800085</v>
      </c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132"/>
      <c r="AV72" s="25"/>
      <c r="AW72" s="22"/>
    </row>
    <row r="73" spans="1:49" x14ac:dyDescent="0.2">
      <c r="A73" s="23">
        <v>73</v>
      </c>
      <c r="B73" s="3" t="s">
        <v>221</v>
      </c>
      <c r="C73" s="134" t="s">
        <v>239</v>
      </c>
      <c r="D73" s="69"/>
      <c r="E73" s="69"/>
      <c r="F73" s="69">
        <v>333333</v>
      </c>
      <c r="G73" s="69"/>
      <c r="H73" s="69">
        <v>166666</v>
      </c>
      <c r="I73" s="69">
        <v>166667</v>
      </c>
      <c r="J73" s="69">
        <v>2116667</v>
      </c>
      <c r="K73" s="69">
        <v>2291667</v>
      </c>
      <c r="L73" s="69">
        <v>3333333</v>
      </c>
      <c r="M73" s="69">
        <v>5750000</v>
      </c>
      <c r="N73" s="69">
        <v>916667</v>
      </c>
      <c r="O73" s="69"/>
      <c r="P73" s="69">
        <v>3448357</v>
      </c>
      <c r="Q73" s="69">
        <v>833333</v>
      </c>
      <c r="R73" s="69">
        <v>833333</v>
      </c>
      <c r="S73" s="69">
        <v>5000000</v>
      </c>
      <c r="T73" s="69">
        <v>5833333</v>
      </c>
      <c r="U73" s="69">
        <v>11250000</v>
      </c>
      <c r="V73" s="69">
        <v>10329167</v>
      </c>
      <c r="W73" s="69">
        <v>12095833</v>
      </c>
      <c r="X73" s="69">
        <v>8133333</v>
      </c>
      <c r="Y73" s="69">
        <v>6395833</v>
      </c>
      <c r="Z73" s="69">
        <v>1687500</v>
      </c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132"/>
      <c r="AV73" s="25"/>
      <c r="AW73" s="22"/>
    </row>
    <row r="74" spans="1:49" x14ac:dyDescent="0.2">
      <c r="A74" s="23">
        <v>74</v>
      </c>
      <c r="B74" s="3" t="s">
        <v>71</v>
      </c>
      <c r="C74" s="134" t="s">
        <v>239</v>
      </c>
      <c r="D74" s="69"/>
      <c r="E74" s="69">
        <v>321576.81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132"/>
      <c r="AV74" s="25"/>
      <c r="AW74" s="22"/>
    </row>
    <row r="75" spans="1:49" x14ac:dyDescent="0.2">
      <c r="A75" s="23">
        <v>75</v>
      </c>
      <c r="B75" s="3" t="s">
        <v>156</v>
      </c>
      <c r="C75" s="134" t="s">
        <v>241</v>
      </c>
      <c r="D75" s="69"/>
      <c r="E75" s="69"/>
      <c r="F75" s="69">
        <v>5746</v>
      </c>
      <c r="G75" s="69">
        <v>102277</v>
      </c>
      <c r="H75" s="69">
        <v>675366</v>
      </c>
      <c r="I75" s="69">
        <v>862925</v>
      </c>
      <c r="J75" s="69">
        <v>903099</v>
      </c>
      <c r="K75" s="69">
        <v>1523379</v>
      </c>
      <c r="L75" s="69">
        <v>3416101</v>
      </c>
      <c r="M75" s="69">
        <v>1792483</v>
      </c>
      <c r="N75" s="69">
        <v>1064031</v>
      </c>
      <c r="O75" s="69">
        <v>1691154</v>
      </c>
      <c r="P75" s="69">
        <v>2993967</v>
      </c>
      <c r="Q75" s="69">
        <v>1460866</v>
      </c>
      <c r="R75" s="69">
        <v>3880738</v>
      </c>
      <c r="S75" s="69">
        <v>3254872</v>
      </c>
      <c r="T75" s="69">
        <v>3327394</v>
      </c>
      <c r="U75" s="69">
        <v>3120145</v>
      </c>
      <c r="V75" s="69">
        <v>3802310</v>
      </c>
      <c r="W75" s="69">
        <v>1460184</v>
      </c>
      <c r="X75" s="69">
        <v>141188</v>
      </c>
      <c r="Y75" s="69">
        <v>846267</v>
      </c>
      <c r="Z75" s="69">
        <v>51744</v>
      </c>
      <c r="AA75" s="69">
        <v>51779</v>
      </c>
      <c r="AB75" s="69">
        <v>181715</v>
      </c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132"/>
      <c r="AV75" s="25"/>
      <c r="AW75" s="22"/>
    </row>
    <row r="76" spans="1:49" x14ac:dyDescent="0.2">
      <c r="A76" s="23">
        <v>76</v>
      </c>
      <c r="B76" s="3" t="s">
        <v>157</v>
      </c>
      <c r="C76" s="134" t="s">
        <v>239</v>
      </c>
      <c r="D76" s="69"/>
      <c r="E76" s="69"/>
      <c r="F76" s="69">
        <v>290811</v>
      </c>
      <c r="G76" s="69">
        <v>603756</v>
      </c>
      <c r="H76" s="69">
        <v>106931</v>
      </c>
      <c r="I76" s="69">
        <v>147756</v>
      </c>
      <c r="J76" s="69">
        <v>3306</v>
      </c>
      <c r="K76" s="69">
        <v>607117</v>
      </c>
      <c r="L76" s="69">
        <v>37706</v>
      </c>
      <c r="M76" s="69">
        <v>95051</v>
      </c>
      <c r="N76" s="69">
        <v>78570</v>
      </c>
      <c r="O76" s="69">
        <v>203336</v>
      </c>
      <c r="P76" s="69">
        <v>130164</v>
      </c>
      <c r="Q76" s="69">
        <v>2551861</v>
      </c>
      <c r="R76" s="69">
        <v>368076</v>
      </c>
      <c r="S76" s="69">
        <v>4560230</v>
      </c>
      <c r="T76" s="69">
        <v>931278</v>
      </c>
      <c r="U76" s="69">
        <v>1534963</v>
      </c>
      <c r="V76" s="69">
        <v>813604</v>
      </c>
      <c r="W76" s="69">
        <v>324768</v>
      </c>
      <c r="X76" s="69">
        <v>404406</v>
      </c>
      <c r="Y76" s="69">
        <v>1158121</v>
      </c>
      <c r="Z76" s="69">
        <v>4862586</v>
      </c>
      <c r="AA76" s="69">
        <v>6328085</v>
      </c>
      <c r="AB76" s="69">
        <v>417816</v>
      </c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132"/>
      <c r="AV76" s="25"/>
      <c r="AW76" s="22"/>
    </row>
    <row r="77" spans="1:49" x14ac:dyDescent="0.2">
      <c r="A77" s="23">
        <v>77</v>
      </c>
      <c r="B77" s="3" t="s">
        <v>6</v>
      </c>
      <c r="C77" s="134" t="s">
        <v>242</v>
      </c>
      <c r="D77" s="69">
        <v>26340</v>
      </c>
      <c r="E77" s="69">
        <v>128300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132"/>
      <c r="AV77" s="25"/>
      <c r="AW77" s="22"/>
    </row>
    <row r="78" spans="1:49" x14ac:dyDescent="0.2">
      <c r="A78" s="23">
        <v>78</v>
      </c>
      <c r="B78" s="3" t="s">
        <v>72</v>
      </c>
      <c r="C78" s="134" t="s">
        <v>242</v>
      </c>
      <c r="D78" s="69"/>
      <c r="E78" s="69"/>
      <c r="F78" s="69">
        <v>137500</v>
      </c>
      <c r="G78" s="69">
        <v>1000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132"/>
      <c r="AV78" s="25"/>
      <c r="AW78" s="22"/>
    </row>
    <row r="79" spans="1:49" x14ac:dyDescent="0.2">
      <c r="A79" s="23">
        <v>79</v>
      </c>
      <c r="B79" s="11" t="s">
        <v>35</v>
      </c>
      <c r="C79" s="135" t="s">
        <v>239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>
        <v>12916085</v>
      </c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132"/>
      <c r="AV79" s="25"/>
      <c r="AW79" s="22"/>
    </row>
    <row r="80" spans="1:49" x14ac:dyDescent="0.2">
      <c r="A80" s="23">
        <v>80</v>
      </c>
      <c r="B80" s="11" t="s">
        <v>36</v>
      </c>
      <c r="C80" s="134" t="s">
        <v>240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>
        <v>10248103</v>
      </c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132"/>
      <c r="AV80" s="25"/>
      <c r="AW80" s="22"/>
    </row>
    <row r="81" spans="1:49" x14ac:dyDescent="0.2">
      <c r="A81" s="23">
        <v>81</v>
      </c>
      <c r="B81" s="3" t="s">
        <v>73</v>
      </c>
      <c r="C81" s="134" t="s">
        <v>240</v>
      </c>
      <c r="D81" s="69"/>
      <c r="E81" s="69"/>
      <c r="F81" s="69">
        <v>1544314</v>
      </c>
      <c r="G81" s="69">
        <v>2194231</v>
      </c>
      <c r="H81" s="69">
        <v>1366683</v>
      </c>
      <c r="I81" s="69">
        <v>2192716</v>
      </c>
      <c r="J81" s="69">
        <v>694750</v>
      </c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>
        <v>20607807</v>
      </c>
      <c r="AA81" s="69">
        <v>24096495</v>
      </c>
      <c r="AB81" s="69">
        <v>8307292</v>
      </c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132"/>
      <c r="AV81" s="25"/>
      <c r="AW81" s="22"/>
    </row>
    <row r="82" spans="1:49" x14ac:dyDescent="0.2">
      <c r="A82" s="23">
        <v>82</v>
      </c>
      <c r="B82" s="3" t="s">
        <v>43</v>
      </c>
      <c r="C82" s="134" t="s">
        <v>240</v>
      </c>
      <c r="D82" s="69"/>
      <c r="E82" s="69"/>
      <c r="F82" s="69"/>
      <c r="G82" s="69"/>
      <c r="H82" s="69">
        <v>1400105</v>
      </c>
      <c r="I82" s="69">
        <v>1396563</v>
      </c>
      <c r="J82" s="69">
        <v>1371875</v>
      </c>
      <c r="K82" s="69">
        <v>1655781</v>
      </c>
      <c r="L82" s="69">
        <v>1692448</v>
      </c>
      <c r="M82" s="69">
        <v>144167</v>
      </c>
      <c r="N82" s="69">
        <v>6169459</v>
      </c>
      <c r="O82" s="69">
        <v>7509491</v>
      </c>
      <c r="P82" s="69">
        <v>7284380</v>
      </c>
      <c r="Q82" s="69">
        <v>11890601</v>
      </c>
      <c r="R82" s="69">
        <v>14296302</v>
      </c>
      <c r="S82" s="69">
        <v>8300052</v>
      </c>
      <c r="T82" s="69">
        <v>13248039</v>
      </c>
      <c r="U82" s="69">
        <v>11634922</v>
      </c>
      <c r="V82" s="69">
        <v>15219792</v>
      </c>
      <c r="W82" s="69">
        <v>15743485</v>
      </c>
      <c r="X82" s="69">
        <v>19393887</v>
      </c>
      <c r="Y82" s="69">
        <v>20928641</v>
      </c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132"/>
      <c r="AV82" s="25"/>
      <c r="AW82" s="22"/>
    </row>
    <row r="83" spans="1:49" x14ac:dyDescent="0.2">
      <c r="A83" s="23">
        <v>83</v>
      </c>
      <c r="B83" s="11" t="s">
        <v>27</v>
      </c>
      <c r="C83" s="134" t="s">
        <v>239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>
        <v>7833333</v>
      </c>
      <c r="AA83" s="69">
        <v>9916667</v>
      </c>
      <c r="AB83" s="69">
        <v>12333333</v>
      </c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132"/>
      <c r="AV83" s="25"/>
      <c r="AW83" s="22"/>
    </row>
    <row r="84" spans="1:49" x14ac:dyDescent="0.2">
      <c r="A84" s="23">
        <v>84</v>
      </c>
      <c r="B84" s="3" t="s">
        <v>82</v>
      </c>
      <c r="C84" s="134" t="s">
        <v>242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>
        <v>326412</v>
      </c>
      <c r="Y84" s="69">
        <v>343795</v>
      </c>
      <c r="Z84" s="69">
        <v>360943</v>
      </c>
      <c r="AA84" s="69">
        <v>335310</v>
      </c>
      <c r="AB84" s="69">
        <v>208055</v>
      </c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132"/>
      <c r="AV84" s="25"/>
      <c r="AW84" s="22"/>
    </row>
    <row r="85" spans="1:49" x14ac:dyDescent="0.2">
      <c r="A85" s="23">
        <v>85</v>
      </c>
      <c r="B85" s="3" t="s">
        <v>26</v>
      </c>
      <c r="C85" s="134" t="s">
        <v>240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>
        <v>151301</v>
      </c>
      <c r="AA85" s="69">
        <v>184686</v>
      </c>
      <c r="AB85" s="69">
        <v>186136</v>
      </c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132"/>
      <c r="AV85" s="25"/>
      <c r="AW85" s="22"/>
    </row>
    <row r="86" spans="1:49" x14ac:dyDescent="0.2">
      <c r="A86" s="23">
        <v>86</v>
      </c>
      <c r="B86" s="3" t="s">
        <v>14</v>
      </c>
      <c r="C86" s="134" t="s">
        <v>242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>
        <v>19313</v>
      </c>
      <c r="Z86" s="69">
        <v>21554</v>
      </c>
      <c r="AA86" s="69">
        <v>42030</v>
      </c>
      <c r="AB86" s="69">
        <v>48348</v>
      </c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132"/>
      <c r="AV86" s="25"/>
      <c r="AW86" s="22"/>
    </row>
    <row r="87" spans="1:49" x14ac:dyDescent="0.2">
      <c r="A87" s="23">
        <v>87</v>
      </c>
      <c r="B87" s="3" t="s">
        <v>25</v>
      </c>
      <c r="C87" s="134" t="s">
        <v>242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>
        <v>119271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132"/>
      <c r="AV87" s="25"/>
      <c r="AW87" s="22"/>
    </row>
    <row r="88" spans="1:49" x14ac:dyDescent="0.2">
      <c r="A88" s="23">
        <v>88</v>
      </c>
      <c r="B88" s="3" t="s">
        <v>10</v>
      </c>
      <c r="C88" s="134" t="s">
        <v>242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>
        <v>27466</v>
      </c>
      <c r="Y88" s="69">
        <v>10027</v>
      </c>
      <c r="Z88" s="69">
        <v>10026</v>
      </c>
      <c r="AA88" s="69">
        <v>11869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132"/>
      <c r="AV88" s="25"/>
      <c r="AW88" s="22"/>
    </row>
    <row r="89" spans="1:49" x14ac:dyDescent="0.2">
      <c r="A89" s="23">
        <v>89</v>
      </c>
      <c r="B89" s="3" t="s">
        <v>15</v>
      </c>
      <c r="C89" s="134" t="s">
        <v>243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>
        <v>79909</v>
      </c>
      <c r="Z89" s="69">
        <v>66218</v>
      </c>
      <c r="AA89" s="69">
        <v>52527</v>
      </c>
      <c r="AB89" s="69">
        <v>64639</v>
      </c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132"/>
      <c r="AV89" s="25"/>
      <c r="AW89" s="22"/>
    </row>
    <row r="90" spans="1:49" x14ac:dyDescent="0.2">
      <c r="A90" s="23">
        <v>90</v>
      </c>
      <c r="B90" s="3" t="s">
        <v>7</v>
      </c>
      <c r="C90" s="134" t="s">
        <v>243</v>
      </c>
      <c r="D90" s="69">
        <v>2.5</v>
      </c>
      <c r="E90" s="69"/>
      <c r="F90" s="69"/>
      <c r="G90" s="69"/>
      <c r="H90" s="69">
        <v>6983</v>
      </c>
      <c r="I90" s="69">
        <v>38964</v>
      </c>
      <c r="J90" s="69">
        <v>38700</v>
      </c>
      <c r="K90" s="69">
        <v>88143</v>
      </c>
      <c r="L90" s="69">
        <v>79812</v>
      </c>
      <c r="M90" s="69">
        <v>79398</v>
      </c>
      <c r="N90" s="69">
        <v>298417</v>
      </c>
      <c r="O90" s="69">
        <v>94260</v>
      </c>
      <c r="P90" s="69"/>
      <c r="Q90" s="69">
        <v>333</v>
      </c>
      <c r="R90" s="69">
        <v>252</v>
      </c>
      <c r="S90" s="69">
        <v>281</v>
      </c>
      <c r="T90" s="69">
        <v>531101</v>
      </c>
      <c r="U90" s="69">
        <v>258</v>
      </c>
      <c r="V90" s="69">
        <v>4676</v>
      </c>
      <c r="W90" s="69">
        <v>302</v>
      </c>
      <c r="X90" s="69">
        <v>300</v>
      </c>
      <c r="Y90" s="69">
        <v>11947</v>
      </c>
      <c r="Z90" s="69">
        <v>16702</v>
      </c>
      <c r="AA90" s="69">
        <v>37197</v>
      </c>
      <c r="AB90" s="69">
        <v>601473</v>
      </c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132"/>
      <c r="AV90" s="25"/>
      <c r="AW90" s="22"/>
    </row>
    <row r="91" spans="1:49" x14ac:dyDescent="0.2">
      <c r="A91" s="23">
        <v>91</v>
      </c>
      <c r="B91" s="3"/>
      <c r="C91" s="134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132"/>
      <c r="AV91" s="25"/>
      <c r="AW91" s="22"/>
    </row>
    <row r="92" spans="1:49" x14ac:dyDescent="0.2">
      <c r="A92" s="23">
        <v>92</v>
      </c>
      <c r="B92" s="1" t="s">
        <v>234</v>
      </c>
      <c r="C92" s="134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82">
        <v>54864408</v>
      </c>
      <c r="AD92" s="82">
        <v>60292496</v>
      </c>
      <c r="AE92" s="82">
        <v>71520013</v>
      </c>
      <c r="AF92" s="82">
        <v>69767605</v>
      </c>
      <c r="AG92" s="82">
        <v>68537121</v>
      </c>
      <c r="AH92" s="82">
        <v>68302054</v>
      </c>
      <c r="AI92" s="82">
        <v>66397957</v>
      </c>
      <c r="AJ92" s="82">
        <v>72740899</v>
      </c>
      <c r="AK92" s="82">
        <v>92980090</v>
      </c>
      <c r="AL92" s="82">
        <v>98816586</v>
      </c>
      <c r="AM92" s="82">
        <v>109934690</v>
      </c>
      <c r="AN92" s="82">
        <v>111366292</v>
      </c>
      <c r="AO92" s="82">
        <v>115063172</v>
      </c>
      <c r="AP92" s="82">
        <v>101035000</v>
      </c>
      <c r="AQ92" s="82">
        <v>108725000</v>
      </c>
      <c r="AR92" s="82">
        <v>112585000</v>
      </c>
      <c r="AS92" s="82">
        <v>111604000</v>
      </c>
      <c r="AT92" s="82">
        <v>118228000</v>
      </c>
      <c r="AU92" s="132"/>
      <c r="AV92" s="25"/>
      <c r="AW92" s="22"/>
    </row>
    <row r="93" spans="1:49" x14ac:dyDescent="0.2">
      <c r="A93" s="23">
        <v>93</v>
      </c>
      <c r="B93" s="83" t="s">
        <v>163</v>
      </c>
      <c r="C93" s="83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80"/>
      <c r="AD93" s="80"/>
      <c r="AE93" s="80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32"/>
      <c r="AV93" s="25"/>
      <c r="AW93" s="22"/>
    </row>
    <row r="94" spans="1:49" x14ac:dyDescent="0.2">
      <c r="A94" s="23">
        <v>94</v>
      </c>
      <c r="B94" s="79" t="s">
        <v>164</v>
      </c>
      <c r="C94" s="134" t="s">
        <v>239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80"/>
      <c r="AD94" s="80"/>
      <c r="AE94" s="80"/>
      <c r="AF94" s="111"/>
      <c r="AG94" s="111"/>
      <c r="AH94" s="111"/>
      <c r="AI94" s="111">
        <v>953536</v>
      </c>
      <c r="AJ94" s="111">
        <v>990626</v>
      </c>
      <c r="AK94" s="111">
        <v>13707406</v>
      </c>
      <c r="AL94" s="111">
        <v>2252660</v>
      </c>
      <c r="AM94" s="84">
        <v>2262278</v>
      </c>
      <c r="AN94" s="111">
        <v>3086014</v>
      </c>
      <c r="AO94" s="111">
        <v>4510998</v>
      </c>
      <c r="AP94" s="111">
        <v>2555000</v>
      </c>
      <c r="AQ94" s="111">
        <v>2858000</v>
      </c>
      <c r="AR94" s="111">
        <v>3738000</v>
      </c>
      <c r="AS94" s="111">
        <v>4618000</v>
      </c>
      <c r="AT94" s="111">
        <v>5045000</v>
      </c>
      <c r="AU94" s="132"/>
      <c r="AV94" s="25"/>
      <c r="AW94" s="22"/>
    </row>
    <row r="95" spans="1:49" x14ac:dyDescent="0.2">
      <c r="A95" s="23">
        <v>95</v>
      </c>
      <c r="B95" s="79" t="s">
        <v>165</v>
      </c>
      <c r="C95" s="134" t="s">
        <v>239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80">
        <v>2017333</v>
      </c>
      <c r="AD95" s="80">
        <v>1090911</v>
      </c>
      <c r="AE95" s="80">
        <v>1145296</v>
      </c>
      <c r="AF95" s="111">
        <v>1215773</v>
      </c>
      <c r="AG95" s="111">
        <v>1268760</v>
      </c>
      <c r="AH95" s="111">
        <v>1287501</v>
      </c>
      <c r="AI95" s="111">
        <v>1293116</v>
      </c>
      <c r="AJ95" s="111">
        <v>1301897</v>
      </c>
      <c r="AK95" s="111">
        <v>1323494</v>
      </c>
      <c r="AL95" s="111">
        <v>1374107</v>
      </c>
      <c r="AM95" s="84">
        <v>1444095</v>
      </c>
      <c r="AN95" s="111">
        <v>1495132</v>
      </c>
      <c r="AO95" s="111">
        <v>1527664</v>
      </c>
      <c r="AP95" s="111">
        <v>1531000</v>
      </c>
      <c r="AQ95" s="111">
        <v>1533000</v>
      </c>
      <c r="AR95" s="111">
        <v>1535000</v>
      </c>
      <c r="AS95" s="111">
        <v>1541000</v>
      </c>
      <c r="AT95" s="111">
        <v>1545000</v>
      </c>
      <c r="AU95" s="132"/>
      <c r="AV95" s="25"/>
      <c r="AW95" s="22"/>
    </row>
    <row r="96" spans="1:49" x14ac:dyDescent="0.2">
      <c r="A96" s="23">
        <v>96</v>
      </c>
      <c r="B96" s="79" t="s">
        <v>166</v>
      </c>
      <c r="C96" s="134" t="s">
        <v>239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80"/>
      <c r="AD96" s="80"/>
      <c r="AE96" s="80"/>
      <c r="AF96" s="111"/>
      <c r="AG96" s="111"/>
      <c r="AH96" s="111"/>
      <c r="AI96" s="111">
        <v>169810</v>
      </c>
      <c r="AJ96" s="111">
        <v>134397</v>
      </c>
      <c r="AK96" s="111">
        <v>93649</v>
      </c>
      <c r="AL96" s="111">
        <v>264197</v>
      </c>
      <c r="AM96" s="84">
        <v>289146</v>
      </c>
      <c r="AN96" s="111">
        <v>104257</v>
      </c>
      <c r="AO96" s="111">
        <v>4910</v>
      </c>
      <c r="AP96" s="111">
        <v>92000</v>
      </c>
      <c r="AQ96" s="111">
        <v>30000</v>
      </c>
      <c r="AR96" s="111">
        <v>56000</v>
      </c>
      <c r="AS96" s="111">
        <v>87000</v>
      </c>
      <c r="AT96" s="111">
        <v>129000</v>
      </c>
      <c r="AU96" s="132"/>
      <c r="AV96" s="25"/>
      <c r="AW96" s="22"/>
    </row>
    <row r="97" spans="1:49" x14ac:dyDescent="0.2">
      <c r="A97" s="23">
        <v>97</v>
      </c>
      <c r="B97" s="79" t="s">
        <v>167</v>
      </c>
      <c r="C97" s="134" t="s">
        <v>240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80">
        <v>46948772</v>
      </c>
      <c r="AD97" s="80">
        <v>44141628</v>
      </c>
      <c r="AE97" s="80">
        <v>45511332</v>
      </c>
      <c r="AF97" s="111">
        <v>41562412</v>
      </c>
      <c r="AG97" s="111">
        <v>54484862</v>
      </c>
      <c r="AH97" s="111">
        <v>34932932</v>
      </c>
      <c r="AI97" s="111">
        <v>23081236</v>
      </c>
      <c r="AJ97" s="111">
        <v>37908462</v>
      </c>
      <c r="AK97" s="111">
        <v>52233439</v>
      </c>
      <c r="AL97" s="111">
        <v>44932936</v>
      </c>
      <c r="AM97" s="84">
        <v>54863072</v>
      </c>
      <c r="AN97" s="111">
        <v>82417627</v>
      </c>
      <c r="AO97" s="111">
        <v>90610234</v>
      </c>
      <c r="AP97" s="111">
        <v>79310000</v>
      </c>
      <c r="AQ97" s="111">
        <v>77484000</v>
      </c>
      <c r="AR97" s="111">
        <v>70420000</v>
      </c>
      <c r="AS97" s="111">
        <v>51252000</v>
      </c>
      <c r="AT97" s="111">
        <v>75004000</v>
      </c>
      <c r="AU97" s="132"/>
      <c r="AV97" s="25"/>
      <c r="AW97" s="22"/>
    </row>
    <row r="98" spans="1:49" x14ac:dyDescent="0.2">
      <c r="A98" s="23">
        <v>98</v>
      </c>
      <c r="B98" s="79" t="s">
        <v>168</v>
      </c>
      <c r="C98" s="134" t="s">
        <v>240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80"/>
      <c r="AD98" s="80">
        <v>11929002</v>
      </c>
      <c r="AE98" s="80">
        <v>21116509</v>
      </c>
      <c r="AF98" s="111">
        <v>23695311</v>
      </c>
      <c r="AG98" s="111">
        <v>9592698</v>
      </c>
      <c r="AH98" s="111">
        <v>28107149</v>
      </c>
      <c r="AI98" s="111">
        <v>37090003</v>
      </c>
      <c r="AJ98" s="111">
        <v>28758120</v>
      </c>
      <c r="AK98" s="111">
        <v>21990409</v>
      </c>
      <c r="AL98" s="111">
        <v>41607278</v>
      </c>
      <c r="AM98" s="84">
        <v>43089402</v>
      </c>
      <c r="AN98" s="111">
        <v>10692227</v>
      </c>
      <c r="AO98" s="111">
        <v>2080226</v>
      </c>
      <c r="AP98" s="111">
        <v>2122000</v>
      </c>
      <c r="AQ98" s="111">
        <v>10417000</v>
      </c>
      <c r="AR98" s="111">
        <v>20779000</v>
      </c>
      <c r="AS98" s="111">
        <v>38179000</v>
      </c>
      <c r="AT98" s="111">
        <v>18581000</v>
      </c>
      <c r="AU98" s="132"/>
      <c r="AV98" s="25"/>
      <c r="AW98" s="22"/>
    </row>
    <row r="99" spans="1:49" x14ac:dyDescent="0.2">
      <c r="A99" s="23">
        <v>99</v>
      </c>
      <c r="B99" s="79" t="s">
        <v>169</v>
      </c>
      <c r="C99" s="134" t="s">
        <v>240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80">
        <v>233341</v>
      </c>
      <c r="AD99" s="80">
        <v>210673</v>
      </c>
      <c r="AE99" s="80">
        <v>238726</v>
      </c>
      <c r="AF99" s="85">
        <v>227749</v>
      </c>
      <c r="AG99" s="85">
        <v>249070</v>
      </c>
      <c r="AH99" s="85">
        <v>286435</v>
      </c>
      <c r="AI99" s="111">
        <v>868332</v>
      </c>
      <c r="AJ99" s="111">
        <v>828703</v>
      </c>
      <c r="AK99" s="111">
        <v>806734</v>
      </c>
      <c r="AL99" s="111">
        <v>1782394</v>
      </c>
      <c r="AM99" s="111">
        <v>1763694</v>
      </c>
      <c r="AN99" s="111">
        <v>2021876</v>
      </c>
      <c r="AO99" s="111">
        <v>1711815</v>
      </c>
      <c r="AP99" s="111">
        <v>1592000</v>
      </c>
      <c r="AQ99" s="111">
        <v>3286000</v>
      </c>
      <c r="AR99" s="111">
        <v>2889000</v>
      </c>
      <c r="AS99" s="111">
        <v>2253000</v>
      </c>
      <c r="AT99" s="111">
        <v>2320000</v>
      </c>
      <c r="AU99" s="132"/>
      <c r="AV99" s="25"/>
      <c r="AW99" s="22"/>
    </row>
    <row r="100" spans="1:49" x14ac:dyDescent="0.2">
      <c r="A100" s="23">
        <v>100</v>
      </c>
      <c r="B100" s="79" t="s">
        <v>170</v>
      </c>
      <c r="C100" s="7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82"/>
      <c r="AD100" s="80"/>
      <c r="AE100" s="80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32"/>
      <c r="AV100" s="25"/>
      <c r="AW100" s="22"/>
    </row>
    <row r="101" spans="1:49" x14ac:dyDescent="0.2">
      <c r="A101" s="23">
        <v>101</v>
      </c>
      <c r="B101" s="79" t="s">
        <v>171</v>
      </c>
      <c r="C101" s="134" t="s">
        <v>239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80">
        <v>4771174</v>
      </c>
      <c r="AD101" s="80">
        <v>2057001</v>
      </c>
      <c r="AE101" s="80">
        <v>2123991</v>
      </c>
      <c r="AF101" s="111">
        <v>2359206</v>
      </c>
      <c r="AG101" s="111">
        <v>2406217</v>
      </c>
      <c r="AH101" s="111">
        <v>2907834</v>
      </c>
      <c r="AI101" s="111">
        <v>2558693</v>
      </c>
      <c r="AJ101" s="111">
        <v>2230444</v>
      </c>
      <c r="AK101" s="111">
        <v>2437297</v>
      </c>
      <c r="AL101" s="111">
        <v>1500573</v>
      </c>
      <c r="AM101" s="111">
        <v>536932</v>
      </c>
      <c r="AN101" s="111">
        <v>9769830</v>
      </c>
      <c r="AO101" s="111">
        <v>10633777</v>
      </c>
      <c r="AP101" s="111">
        <v>7729000</v>
      </c>
      <c r="AQ101" s="111">
        <v>10541000</v>
      </c>
      <c r="AR101" s="111">
        <v>8138000</v>
      </c>
      <c r="AS101" s="111">
        <v>7914000</v>
      </c>
      <c r="AT101" s="111">
        <v>6819000</v>
      </c>
      <c r="AU101" s="132"/>
      <c r="AV101" s="25"/>
      <c r="AW101" s="22"/>
    </row>
    <row r="102" spans="1:49" x14ac:dyDescent="0.2">
      <c r="A102" s="23">
        <v>102</v>
      </c>
      <c r="B102" s="79" t="s">
        <v>172</v>
      </c>
      <c r="C102" s="134" t="s">
        <v>243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80">
        <v>9734</v>
      </c>
      <c r="AD102" s="80">
        <v>22545</v>
      </c>
      <c r="AE102" s="80">
        <v>715859</v>
      </c>
      <c r="AF102" s="85">
        <v>12617</v>
      </c>
      <c r="AG102" s="85">
        <v>12529</v>
      </c>
      <c r="AH102" s="85">
        <v>244215</v>
      </c>
      <c r="AI102" s="111">
        <v>25403</v>
      </c>
      <c r="AJ102" s="111">
        <v>148736</v>
      </c>
      <c r="AK102" s="111">
        <v>29669</v>
      </c>
      <c r="AL102" s="111">
        <v>3728419</v>
      </c>
      <c r="AM102" s="111">
        <v>3962132</v>
      </c>
      <c r="AN102" s="111">
        <v>263371</v>
      </c>
      <c r="AO102" s="111">
        <v>2148521</v>
      </c>
      <c r="AP102" s="111">
        <v>2926000</v>
      </c>
      <c r="AQ102" s="111">
        <v>198000</v>
      </c>
      <c r="AR102" s="111">
        <v>2927000</v>
      </c>
      <c r="AS102" s="111">
        <v>4116000</v>
      </c>
      <c r="AT102" s="111">
        <v>6002000</v>
      </c>
      <c r="AU102" s="132"/>
    </row>
    <row r="103" spans="1:49" x14ac:dyDescent="0.2">
      <c r="A103" s="23">
        <v>103</v>
      </c>
      <c r="B103" s="79" t="s">
        <v>173</v>
      </c>
      <c r="C103" s="134" t="s">
        <v>243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80">
        <v>73871</v>
      </c>
      <c r="AD103" s="80">
        <v>40116</v>
      </c>
      <c r="AE103" s="80">
        <v>24659</v>
      </c>
      <c r="AF103" s="85">
        <v>22812</v>
      </c>
      <c r="AG103" s="85">
        <v>34455</v>
      </c>
      <c r="AH103" s="85">
        <v>76991</v>
      </c>
      <c r="AI103" s="111">
        <v>48540</v>
      </c>
      <c r="AJ103" s="111">
        <v>27779</v>
      </c>
      <c r="AK103" s="111">
        <v>57181</v>
      </c>
      <c r="AL103" s="111">
        <v>90148</v>
      </c>
      <c r="AM103" s="111">
        <v>82021</v>
      </c>
      <c r="AN103" s="111">
        <v>148983</v>
      </c>
      <c r="AO103" s="111">
        <v>317663</v>
      </c>
      <c r="AP103" s="111">
        <v>734000</v>
      </c>
      <c r="AQ103" s="111">
        <v>122000</v>
      </c>
      <c r="AR103" s="111">
        <v>143000</v>
      </c>
      <c r="AS103" s="111">
        <v>142000</v>
      </c>
      <c r="AT103" s="111">
        <v>846000</v>
      </c>
      <c r="AU103" s="132"/>
    </row>
    <row r="104" spans="1:49" x14ac:dyDescent="0.2">
      <c r="A104" s="23">
        <v>104</v>
      </c>
      <c r="B104" s="79" t="s">
        <v>174</v>
      </c>
      <c r="C104" s="134" t="s">
        <v>243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80">
        <v>802807</v>
      </c>
      <c r="AD104" s="80">
        <v>637008</v>
      </c>
      <c r="AE104" s="80">
        <v>491078</v>
      </c>
      <c r="AF104" s="85">
        <v>435566</v>
      </c>
      <c r="AG104" s="85">
        <v>430396</v>
      </c>
      <c r="AH104" s="85">
        <v>342684</v>
      </c>
      <c r="AI104" s="77">
        <v>309288</v>
      </c>
      <c r="AJ104" s="77">
        <v>411735</v>
      </c>
      <c r="AK104" s="111">
        <v>300812</v>
      </c>
      <c r="AL104" s="111">
        <v>961874</v>
      </c>
      <c r="AM104" s="111">
        <v>1255918</v>
      </c>
      <c r="AN104" s="111">
        <v>941942</v>
      </c>
      <c r="AO104" s="111">
        <v>1032291</v>
      </c>
      <c r="AP104" s="111">
        <v>2138000</v>
      </c>
      <c r="AQ104" s="111">
        <v>2208000</v>
      </c>
      <c r="AR104" s="111">
        <v>1960000</v>
      </c>
      <c r="AS104" s="111">
        <v>1502000</v>
      </c>
      <c r="AT104" s="111">
        <v>1937000</v>
      </c>
      <c r="AU104" s="132"/>
    </row>
    <row r="105" spans="1:49" x14ac:dyDescent="0.2">
      <c r="A105" s="23">
        <v>105</v>
      </c>
      <c r="B105" s="79" t="s">
        <v>175</v>
      </c>
      <c r="C105" s="134" t="s">
        <v>243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80"/>
      <c r="AD105" s="80"/>
      <c r="AE105" s="80"/>
      <c r="AF105" s="85"/>
      <c r="AG105" s="85"/>
      <c r="AH105" s="85"/>
      <c r="AI105" s="77"/>
      <c r="AJ105" s="77"/>
      <c r="AK105" s="111"/>
      <c r="AL105" s="111">
        <v>322000</v>
      </c>
      <c r="AM105" s="111">
        <v>386000</v>
      </c>
      <c r="AN105" s="111">
        <v>422000</v>
      </c>
      <c r="AO105" s="111">
        <v>485000</v>
      </c>
      <c r="AP105" s="111">
        <v>306000</v>
      </c>
      <c r="AQ105" s="111">
        <v>48000</v>
      </c>
      <c r="AR105" s="111">
        <v>0</v>
      </c>
      <c r="AS105" s="111"/>
      <c r="AT105" s="111"/>
      <c r="AU105" s="132"/>
    </row>
    <row r="106" spans="1:49" x14ac:dyDescent="0.2">
      <c r="A106" s="23">
        <v>106</v>
      </c>
      <c r="B106" s="79" t="s">
        <v>256</v>
      </c>
      <c r="C106" s="134" t="s">
        <v>241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80"/>
      <c r="AD106" s="80"/>
      <c r="AE106" s="80"/>
      <c r="AF106" s="85"/>
      <c r="AG106" s="85"/>
      <c r="AH106" s="85"/>
      <c r="AI106" s="111"/>
      <c r="AJ106" s="111"/>
      <c r="AK106" s="111"/>
      <c r="AL106" s="111"/>
      <c r="AM106" s="111"/>
      <c r="AN106" s="111">
        <v>3033</v>
      </c>
      <c r="AO106" s="111">
        <v>73</v>
      </c>
      <c r="AP106" s="111"/>
      <c r="AQ106" s="111"/>
      <c r="AR106" s="111"/>
      <c r="AS106" s="111"/>
      <c r="AT106" s="111"/>
      <c r="AU106" s="132"/>
    </row>
    <row r="107" spans="1:49" x14ac:dyDescent="0.2">
      <c r="A107" s="23">
        <v>107</v>
      </c>
      <c r="B107" s="79" t="s">
        <v>177</v>
      </c>
      <c r="C107" s="134" t="s">
        <v>239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80"/>
      <c r="AD107" s="80">
        <v>159428</v>
      </c>
      <c r="AE107" s="80">
        <v>147987</v>
      </c>
      <c r="AF107" s="85">
        <v>231134</v>
      </c>
      <c r="AG107" s="85">
        <v>51763</v>
      </c>
      <c r="AH107" s="85">
        <v>114808</v>
      </c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32"/>
    </row>
    <row r="108" spans="1:49" x14ac:dyDescent="0.2">
      <c r="A108" s="23">
        <v>108</v>
      </c>
      <c r="B108" s="79" t="s">
        <v>178</v>
      </c>
      <c r="C108" s="134" t="s">
        <v>241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80">
        <v>7376</v>
      </c>
      <c r="AD108" s="80">
        <v>4184</v>
      </c>
      <c r="AE108" s="80">
        <v>4576</v>
      </c>
      <c r="AF108" s="85">
        <v>5025</v>
      </c>
      <c r="AG108" s="85">
        <v>6371</v>
      </c>
      <c r="AH108" s="85">
        <v>1505</v>
      </c>
      <c r="AI108" s="77"/>
      <c r="AJ108" s="77"/>
      <c r="AK108" s="77"/>
      <c r="AL108" s="77"/>
      <c r="AM108" s="77"/>
      <c r="AN108" s="111"/>
      <c r="AO108" s="111"/>
      <c r="AP108" s="111"/>
      <c r="AQ108" s="111"/>
      <c r="AR108" s="111"/>
      <c r="AS108" s="111"/>
      <c r="AT108" s="111"/>
      <c r="AU108" s="132"/>
    </row>
    <row r="109" spans="1:49" x14ac:dyDescent="0.2">
      <c r="A109" s="23">
        <v>109</v>
      </c>
      <c r="B109" s="3"/>
      <c r="C109" s="134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132"/>
    </row>
    <row r="110" spans="1:49" x14ac:dyDescent="0.2">
      <c r="A110" s="23">
        <v>110</v>
      </c>
      <c r="B110" s="1" t="s">
        <v>235</v>
      </c>
      <c r="C110" s="134"/>
      <c r="D110" s="102">
        <v>1192093.0900000001</v>
      </c>
      <c r="E110" s="102">
        <v>2217656.17</v>
      </c>
      <c r="F110" s="102">
        <v>3085796</v>
      </c>
      <c r="G110" s="102">
        <v>3864728</v>
      </c>
      <c r="H110" s="102">
        <v>4448234</v>
      </c>
      <c r="I110" s="102">
        <v>4993091</v>
      </c>
      <c r="J110" s="102">
        <v>5753397</v>
      </c>
      <c r="K110" s="102">
        <v>7146087</v>
      </c>
      <c r="L110" s="102">
        <v>9991272</v>
      </c>
      <c r="M110" s="102">
        <v>12629143</v>
      </c>
      <c r="N110" s="102">
        <v>13724877</v>
      </c>
      <c r="O110" s="102">
        <v>14003675</v>
      </c>
      <c r="P110" s="102">
        <v>16057579</v>
      </c>
      <c r="Q110" s="102">
        <v>17851449</v>
      </c>
      <c r="R110" s="102">
        <v>20330378</v>
      </c>
      <c r="S110" s="102">
        <v>22131908</v>
      </c>
      <c r="T110" s="102">
        <v>24965817</v>
      </c>
      <c r="U110" s="102">
        <v>29590735</v>
      </c>
      <c r="V110" s="102">
        <v>32773540</v>
      </c>
      <c r="W110" s="102">
        <v>33212189</v>
      </c>
      <c r="X110" s="102">
        <v>34351707</v>
      </c>
      <c r="Y110" s="102">
        <v>38252399</v>
      </c>
      <c r="Z110" s="102">
        <v>38388279</v>
      </c>
      <c r="AA110" s="102">
        <v>44760665</v>
      </c>
      <c r="AB110" s="102">
        <v>49313080</v>
      </c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32"/>
    </row>
    <row r="111" spans="1:49" x14ac:dyDescent="0.2">
      <c r="A111" s="23">
        <v>111</v>
      </c>
      <c r="B111" s="3" t="s">
        <v>2</v>
      </c>
      <c r="C111" s="134" t="s">
        <v>244</v>
      </c>
      <c r="D111" s="69">
        <v>1091975</v>
      </c>
      <c r="E111" s="69">
        <v>1655598</v>
      </c>
      <c r="F111" s="69">
        <v>1861508</v>
      </c>
      <c r="G111" s="69">
        <v>1856836</v>
      </c>
      <c r="H111" s="69">
        <v>2077500</v>
      </c>
      <c r="I111" s="69">
        <v>2384471</v>
      </c>
      <c r="J111" s="69">
        <v>2709779</v>
      </c>
      <c r="K111" s="69">
        <v>3647089</v>
      </c>
      <c r="L111" s="69">
        <v>5971906</v>
      </c>
      <c r="M111" s="69">
        <v>7166163</v>
      </c>
      <c r="N111" s="69">
        <v>7368813</v>
      </c>
      <c r="O111" s="69">
        <v>8086666</v>
      </c>
      <c r="P111" s="69">
        <v>9421369</v>
      </c>
      <c r="Q111" s="69">
        <v>10099990</v>
      </c>
      <c r="R111" s="69">
        <v>11714912</v>
      </c>
      <c r="S111" s="69">
        <v>14277626</v>
      </c>
      <c r="T111" s="69">
        <v>16750882</v>
      </c>
      <c r="U111" s="69">
        <v>19093577</v>
      </c>
      <c r="V111" s="69">
        <v>21596398</v>
      </c>
      <c r="W111" s="69">
        <v>20590924</v>
      </c>
      <c r="X111" s="69">
        <v>21457156</v>
      </c>
      <c r="Y111" s="69">
        <v>23890194</v>
      </c>
      <c r="Z111" s="69">
        <v>26628085</v>
      </c>
      <c r="AA111" s="69">
        <v>29277526</v>
      </c>
      <c r="AB111" s="69">
        <v>33489478</v>
      </c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132"/>
    </row>
    <row r="112" spans="1:49" x14ac:dyDescent="0.2">
      <c r="A112" s="23">
        <v>112</v>
      </c>
      <c r="B112" s="3" t="s">
        <v>3</v>
      </c>
      <c r="C112" s="134" t="s">
        <v>245</v>
      </c>
      <c r="D112" s="69">
        <v>68580</v>
      </c>
      <c r="E112" s="69">
        <v>115420</v>
      </c>
      <c r="F112" s="69">
        <v>163800</v>
      </c>
      <c r="G112" s="69">
        <v>181460</v>
      </c>
      <c r="H112" s="69">
        <v>230820</v>
      </c>
      <c r="I112" s="69">
        <v>275099</v>
      </c>
      <c r="J112" s="69">
        <v>339040</v>
      </c>
      <c r="K112" s="69">
        <v>404700</v>
      </c>
      <c r="L112" s="69">
        <v>554300</v>
      </c>
      <c r="M112" s="69">
        <v>683760</v>
      </c>
      <c r="N112" s="69">
        <v>3343751</v>
      </c>
      <c r="O112" s="69">
        <v>3477151</v>
      </c>
      <c r="P112" s="69">
        <v>3594135</v>
      </c>
      <c r="Q112" s="69">
        <v>3745396</v>
      </c>
      <c r="R112" s="69">
        <v>3902362</v>
      </c>
      <c r="S112" s="69">
        <v>4128257</v>
      </c>
      <c r="T112" s="69">
        <v>4371003</v>
      </c>
      <c r="U112" s="69">
        <v>4612282</v>
      </c>
      <c r="V112" s="69">
        <v>4866259</v>
      </c>
      <c r="W112" s="69">
        <v>5110938</v>
      </c>
      <c r="X112" s="69">
        <v>5337684</v>
      </c>
      <c r="Y112" s="69">
        <v>5614039</v>
      </c>
      <c r="Z112" s="69">
        <v>5960794</v>
      </c>
      <c r="AA112" s="69">
        <v>6291926</v>
      </c>
      <c r="AB112" s="69">
        <v>6615620</v>
      </c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132"/>
    </row>
    <row r="113" spans="1:47" x14ac:dyDescent="0.2">
      <c r="A113" s="23">
        <v>113</v>
      </c>
      <c r="B113" s="3" t="s">
        <v>17</v>
      </c>
      <c r="C113" s="134" t="s">
        <v>245</v>
      </c>
      <c r="D113" s="69"/>
      <c r="E113" s="69">
        <v>317194.28999999998</v>
      </c>
      <c r="F113" s="69">
        <v>752609</v>
      </c>
      <c r="G113" s="69">
        <v>1242879</v>
      </c>
      <c r="H113" s="69">
        <v>1600139</v>
      </c>
      <c r="I113" s="69">
        <v>1747785</v>
      </c>
      <c r="J113" s="69">
        <v>1845755</v>
      </c>
      <c r="K113" s="69">
        <v>2130886</v>
      </c>
      <c r="L113" s="69">
        <v>2151099</v>
      </c>
      <c r="M113" s="69">
        <v>2439635</v>
      </c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132"/>
    </row>
    <row r="114" spans="1:47" x14ac:dyDescent="0.2">
      <c r="A114" s="23">
        <v>114</v>
      </c>
      <c r="B114" s="11" t="s">
        <v>37</v>
      </c>
      <c r="C114" s="134" t="s">
        <v>251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>
        <v>8333</v>
      </c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132"/>
    </row>
    <row r="115" spans="1:47" x14ac:dyDescent="0.2">
      <c r="A115" s="23">
        <v>115</v>
      </c>
      <c r="B115" s="3" t="s">
        <v>11</v>
      </c>
      <c r="C115" s="79" t="s">
        <v>250</v>
      </c>
      <c r="D115" s="69"/>
      <c r="E115" s="69"/>
      <c r="F115" s="69"/>
      <c r="G115" s="69"/>
      <c r="H115" s="69"/>
      <c r="I115" s="69"/>
      <c r="J115" s="69"/>
      <c r="K115" s="69"/>
      <c r="L115" s="69">
        <v>978931</v>
      </c>
      <c r="M115" s="69">
        <v>1177574</v>
      </c>
      <c r="N115" s="69">
        <v>1606885</v>
      </c>
      <c r="O115" s="69">
        <v>1734572</v>
      </c>
      <c r="P115" s="69">
        <v>1952326</v>
      </c>
      <c r="Q115" s="69">
        <v>2675539</v>
      </c>
      <c r="R115" s="69">
        <v>3201481</v>
      </c>
      <c r="S115" s="69">
        <v>2760883</v>
      </c>
      <c r="T115" s="69">
        <v>3168283</v>
      </c>
      <c r="U115" s="69">
        <v>3884876</v>
      </c>
      <c r="V115" s="69">
        <v>4280169</v>
      </c>
      <c r="W115" s="69">
        <v>5463953</v>
      </c>
      <c r="X115" s="69">
        <v>5573990</v>
      </c>
      <c r="Y115" s="69">
        <v>5900692</v>
      </c>
      <c r="Z115" s="69">
        <v>5038022</v>
      </c>
      <c r="AA115" s="69">
        <v>7298576</v>
      </c>
      <c r="AB115" s="69">
        <v>6965693</v>
      </c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132"/>
    </row>
    <row r="116" spans="1:47" x14ac:dyDescent="0.2">
      <c r="A116" s="23">
        <v>116</v>
      </c>
      <c r="B116" s="3" t="s">
        <v>12</v>
      </c>
      <c r="C116" s="134" t="s">
        <v>251</v>
      </c>
      <c r="D116" s="69"/>
      <c r="E116" s="69"/>
      <c r="F116" s="69"/>
      <c r="G116" s="69"/>
      <c r="H116" s="69"/>
      <c r="I116" s="69"/>
      <c r="J116" s="69"/>
      <c r="K116" s="69"/>
      <c r="L116" s="69">
        <v>322562</v>
      </c>
      <c r="M116" s="69">
        <v>1160508</v>
      </c>
      <c r="N116" s="69">
        <v>1395266</v>
      </c>
      <c r="O116" s="69">
        <v>690541</v>
      </c>
      <c r="P116" s="69">
        <v>1089749</v>
      </c>
      <c r="Q116" s="69">
        <v>1330524</v>
      </c>
      <c r="R116" s="69">
        <v>1511623</v>
      </c>
      <c r="S116" s="69">
        <v>965142</v>
      </c>
      <c r="T116" s="69">
        <v>675649</v>
      </c>
      <c r="U116" s="69">
        <v>1600000</v>
      </c>
      <c r="V116" s="69">
        <v>1630714</v>
      </c>
      <c r="W116" s="69">
        <v>1746374</v>
      </c>
      <c r="X116" s="69">
        <v>1982877</v>
      </c>
      <c r="Y116" s="69">
        <v>1918678</v>
      </c>
      <c r="Z116" s="69">
        <v>420491</v>
      </c>
      <c r="AA116" s="69">
        <v>1306308</v>
      </c>
      <c r="AB116" s="69">
        <v>1761894</v>
      </c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132"/>
    </row>
    <row r="117" spans="1:47" x14ac:dyDescent="0.2">
      <c r="A117" s="23">
        <v>117</v>
      </c>
      <c r="B117" s="11" t="s">
        <v>34</v>
      </c>
      <c r="C117" s="79" t="s">
        <v>250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>
        <v>253224</v>
      </c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132"/>
    </row>
    <row r="118" spans="1:47" x14ac:dyDescent="0.2">
      <c r="A118" s="23">
        <v>118</v>
      </c>
      <c r="B118" s="3" t="s">
        <v>20</v>
      </c>
      <c r="C118" s="79" t="s">
        <v>250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>
        <v>400000</v>
      </c>
      <c r="V118" s="69">
        <v>400000</v>
      </c>
      <c r="W118" s="69">
        <v>300000</v>
      </c>
      <c r="X118" s="69"/>
      <c r="Y118" s="69">
        <v>95443</v>
      </c>
      <c r="Z118" s="69">
        <v>340887</v>
      </c>
      <c r="AA118" s="69">
        <v>586329</v>
      </c>
      <c r="AB118" s="69">
        <v>218838</v>
      </c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132"/>
    </row>
    <row r="119" spans="1:47" x14ac:dyDescent="0.2">
      <c r="A119" s="23">
        <v>119</v>
      </c>
      <c r="B119" s="3" t="s">
        <v>13</v>
      </c>
      <c r="C119" s="134" t="s">
        <v>251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>
        <v>833353</v>
      </c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132"/>
    </row>
    <row r="120" spans="1:47" x14ac:dyDescent="0.2">
      <c r="A120" s="23">
        <v>120</v>
      </c>
      <c r="B120" s="3" t="s">
        <v>89</v>
      </c>
      <c r="C120" s="134" t="s">
        <v>251</v>
      </c>
      <c r="D120" s="69">
        <v>31538.09</v>
      </c>
      <c r="E120" s="69">
        <v>129443.88</v>
      </c>
      <c r="F120" s="69">
        <v>307879</v>
      </c>
      <c r="G120" s="69">
        <v>583553</v>
      </c>
      <c r="H120" s="69">
        <v>539775</v>
      </c>
      <c r="I120" s="69">
        <v>585736</v>
      </c>
      <c r="J120" s="69">
        <v>858823</v>
      </c>
      <c r="K120" s="69">
        <v>963412</v>
      </c>
      <c r="L120" s="69">
        <v>12474</v>
      </c>
      <c r="M120" s="69">
        <v>1503</v>
      </c>
      <c r="N120" s="69">
        <v>10162</v>
      </c>
      <c r="O120" s="69">
        <v>14745</v>
      </c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132"/>
    </row>
    <row r="121" spans="1:47" x14ac:dyDescent="0.2">
      <c r="A121" s="23">
        <v>121</v>
      </c>
      <c r="B121" s="3"/>
      <c r="C121" s="13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132"/>
    </row>
    <row r="122" spans="1:47" x14ac:dyDescent="0.2">
      <c r="A122" s="23">
        <v>122</v>
      </c>
      <c r="B122" s="1" t="s">
        <v>236</v>
      </c>
      <c r="C122" s="134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82">
        <v>54864408</v>
      </c>
      <c r="AD122" s="82">
        <v>60292496</v>
      </c>
      <c r="AE122" s="82">
        <v>71520013</v>
      </c>
      <c r="AF122" s="82">
        <v>69767605</v>
      </c>
      <c r="AG122" s="82">
        <v>68537121</v>
      </c>
      <c r="AH122" s="82">
        <v>68302054</v>
      </c>
      <c r="AI122" s="82">
        <v>66397957</v>
      </c>
      <c r="AJ122" s="82">
        <v>72740899</v>
      </c>
      <c r="AK122" s="82">
        <v>92980090</v>
      </c>
      <c r="AL122" s="82">
        <v>98816586</v>
      </c>
      <c r="AM122" s="82">
        <v>109934690</v>
      </c>
      <c r="AN122" s="82">
        <v>111366292</v>
      </c>
      <c r="AO122" s="82">
        <v>115063172</v>
      </c>
      <c r="AP122" s="82">
        <v>101035000</v>
      </c>
      <c r="AQ122" s="82">
        <v>108725000</v>
      </c>
      <c r="AR122" s="82">
        <v>112585000</v>
      </c>
      <c r="AS122" s="82">
        <v>111604000</v>
      </c>
      <c r="AT122" s="82">
        <v>118228000</v>
      </c>
      <c r="AU122" s="132"/>
    </row>
    <row r="123" spans="1:47" x14ac:dyDescent="0.2">
      <c r="A123" s="23">
        <v>123</v>
      </c>
      <c r="B123" s="79" t="s">
        <v>247</v>
      </c>
      <c r="C123" s="79" t="s">
        <v>246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80">
        <v>40488518</v>
      </c>
      <c r="AD123" s="87">
        <v>44754521</v>
      </c>
      <c r="AE123" s="80">
        <v>56256944</v>
      </c>
      <c r="AF123" s="111">
        <v>51149854</v>
      </c>
      <c r="AG123" s="111">
        <v>51354385</v>
      </c>
      <c r="AH123" s="111">
        <v>51638886</v>
      </c>
      <c r="AI123" s="111">
        <v>49551773</v>
      </c>
      <c r="AJ123" s="111">
        <v>54753716</v>
      </c>
      <c r="AK123" s="111">
        <v>72822604</v>
      </c>
      <c r="AL123" s="111">
        <v>70558404</v>
      </c>
      <c r="AM123" s="111">
        <v>76205264</v>
      </c>
      <c r="AN123" s="111">
        <v>78897508</v>
      </c>
      <c r="AO123" s="111">
        <v>83640733</v>
      </c>
      <c r="AP123" s="111">
        <v>77985000</v>
      </c>
      <c r="AQ123" s="111">
        <v>84921000</v>
      </c>
      <c r="AR123" s="111">
        <v>88696000</v>
      </c>
      <c r="AS123" s="111">
        <v>87229000</v>
      </c>
      <c r="AT123" s="111">
        <v>91720000</v>
      </c>
      <c r="AU123" s="132"/>
    </row>
    <row r="124" spans="1:47" x14ac:dyDescent="0.2">
      <c r="A124" s="23">
        <v>124</v>
      </c>
      <c r="B124" s="79" t="s">
        <v>180</v>
      </c>
      <c r="C124" s="134" t="s">
        <v>251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80">
        <v>2500000</v>
      </c>
      <c r="AD124" s="80">
        <v>1785966</v>
      </c>
      <c r="AE124" s="80">
        <v>1226656</v>
      </c>
      <c r="AF124" s="111">
        <v>4473305</v>
      </c>
      <c r="AG124" s="111">
        <v>2566928</v>
      </c>
      <c r="AH124" s="111">
        <v>1245246</v>
      </c>
      <c r="AI124" s="111">
        <v>811802</v>
      </c>
      <c r="AJ124" s="111">
        <v>619881</v>
      </c>
      <c r="AK124" s="111">
        <v>0</v>
      </c>
      <c r="AL124" s="111">
        <v>3004121</v>
      </c>
      <c r="AM124" s="111">
        <v>6782067</v>
      </c>
      <c r="AN124" s="111">
        <v>1185903</v>
      </c>
      <c r="AO124" s="111">
        <v>0</v>
      </c>
      <c r="AP124" s="111">
        <v>0</v>
      </c>
      <c r="AQ124" s="111">
        <v>0</v>
      </c>
      <c r="AR124" s="111"/>
      <c r="AS124" s="111"/>
      <c r="AT124" s="111"/>
      <c r="AU124" s="132"/>
    </row>
    <row r="125" spans="1:47" x14ac:dyDescent="0.2">
      <c r="A125" s="23">
        <v>125</v>
      </c>
      <c r="B125" s="79" t="s">
        <v>252</v>
      </c>
      <c r="C125" s="134" t="s">
        <v>251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80">
        <v>636779</v>
      </c>
      <c r="AD125" s="80">
        <v>1273331</v>
      </c>
      <c r="AE125" s="80">
        <v>97871</v>
      </c>
      <c r="AF125" s="111">
        <v>71968</v>
      </c>
      <c r="AG125" s="111">
        <v>62651</v>
      </c>
      <c r="AH125" s="111">
        <v>222089</v>
      </c>
      <c r="AI125" s="88">
        <v>351234</v>
      </c>
      <c r="AJ125" s="111">
        <v>414207</v>
      </c>
      <c r="AK125" s="111">
        <v>736346</v>
      </c>
      <c r="AL125" s="111">
        <v>1882788</v>
      </c>
      <c r="AM125" s="111">
        <v>1302842</v>
      </c>
      <c r="AN125" s="111">
        <v>1198528</v>
      </c>
      <c r="AO125" s="111">
        <v>1028575</v>
      </c>
      <c r="AP125" s="111">
        <v>732000</v>
      </c>
      <c r="AQ125" s="111">
        <v>1142000</v>
      </c>
      <c r="AR125" s="111">
        <v>1017000</v>
      </c>
      <c r="AS125" s="111">
        <v>853000</v>
      </c>
      <c r="AT125" s="111">
        <v>1542000</v>
      </c>
      <c r="AU125" s="132"/>
    </row>
    <row r="126" spans="1:47" x14ac:dyDescent="0.2">
      <c r="A126" s="23">
        <v>126</v>
      </c>
      <c r="B126" s="79" t="s">
        <v>224</v>
      </c>
      <c r="C126" s="134" t="s">
        <v>251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80"/>
      <c r="AD126" s="80"/>
      <c r="AE126" s="80"/>
      <c r="AF126" s="111"/>
      <c r="AG126" s="111"/>
      <c r="AH126" s="111"/>
      <c r="AI126" s="88"/>
      <c r="AJ126" s="111"/>
      <c r="AK126" s="111"/>
      <c r="AL126" s="111"/>
      <c r="AM126" s="111"/>
      <c r="AN126" s="111"/>
      <c r="AO126" s="111"/>
      <c r="AP126" s="111"/>
      <c r="AQ126" s="111"/>
      <c r="AR126" s="111">
        <v>96000</v>
      </c>
      <c r="AS126" s="111">
        <v>159000</v>
      </c>
      <c r="AT126" s="111">
        <v>1694000</v>
      </c>
      <c r="AU126" s="132"/>
    </row>
    <row r="127" spans="1:47" x14ac:dyDescent="0.2">
      <c r="A127" s="23">
        <v>127</v>
      </c>
      <c r="B127" s="79" t="s">
        <v>253</v>
      </c>
      <c r="C127" s="134" t="s">
        <v>251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80">
        <v>218797</v>
      </c>
      <c r="AD127" s="80">
        <v>115500</v>
      </c>
      <c r="AE127" s="80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32"/>
    </row>
    <row r="128" spans="1:47" x14ac:dyDescent="0.2">
      <c r="A128" s="23">
        <v>128</v>
      </c>
      <c r="B128" s="79" t="s">
        <v>183</v>
      </c>
      <c r="C128" s="7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80"/>
      <c r="AD128" s="80"/>
      <c r="AE128" s="80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32"/>
    </row>
    <row r="129" spans="1:47" x14ac:dyDescent="0.2">
      <c r="A129" s="23">
        <v>129</v>
      </c>
      <c r="B129" s="79" t="s">
        <v>184</v>
      </c>
      <c r="C129" s="79" t="s">
        <v>250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80">
        <v>6073278</v>
      </c>
      <c r="AD129" s="80">
        <v>6713178</v>
      </c>
      <c r="AE129" s="80">
        <v>8438542</v>
      </c>
      <c r="AF129" s="111">
        <v>7672478</v>
      </c>
      <c r="AG129" s="111">
        <v>7703157</v>
      </c>
      <c r="AH129" s="111">
        <v>7745833</v>
      </c>
      <c r="AI129" s="111">
        <v>7432766</v>
      </c>
      <c r="AJ129" s="111">
        <v>8213057</v>
      </c>
      <c r="AK129" s="111">
        <v>10923390</v>
      </c>
      <c r="AL129" s="111">
        <v>10583760</v>
      </c>
      <c r="AM129" s="111">
        <v>11430790</v>
      </c>
      <c r="AN129" s="111">
        <v>11834626</v>
      </c>
      <c r="AO129" s="111">
        <v>13896001</v>
      </c>
      <c r="AP129" s="111">
        <v>15890000</v>
      </c>
      <c r="AQ129" s="111">
        <v>16743000</v>
      </c>
      <c r="AR129" s="111">
        <v>17218000</v>
      </c>
      <c r="AS129" s="111">
        <v>17451000</v>
      </c>
      <c r="AT129" s="111">
        <v>18525000</v>
      </c>
      <c r="AU129" s="132"/>
    </row>
    <row r="130" spans="1:47" x14ac:dyDescent="0.2">
      <c r="A130" s="23">
        <v>130</v>
      </c>
      <c r="B130" s="79" t="s">
        <v>185</v>
      </c>
      <c r="C130" s="79" t="s">
        <v>250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80">
        <v>697036</v>
      </c>
      <c r="AD130" s="80">
        <v>650000</v>
      </c>
      <c r="AE130" s="80">
        <v>250000</v>
      </c>
      <c r="AF130" s="111">
        <v>350000</v>
      </c>
      <c r="AG130" s="111">
        <v>300000</v>
      </c>
      <c r="AH130" s="111">
        <v>375000</v>
      </c>
      <c r="AI130" s="111">
        <v>650382</v>
      </c>
      <c r="AJ130" s="111">
        <v>615038</v>
      </c>
      <c r="AK130" s="111">
        <v>519730</v>
      </c>
      <c r="AL130" s="111">
        <v>446593</v>
      </c>
      <c r="AM130" s="111">
        <v>435107</v>
      </c>
      <c r="AN130" s="111">
        <v>435107</v>
      </c>
      <c r="AO130" s="111">
        <v>435107</v>
      </c>
      <c r="AP130" s="111">
        <v>420000</v>
      </c>
      <c r="AQ130" s="111">
        <v>375000</v>
      </c>
      <c r="AR130" s="111">
        <v>375000</v>
      </c>
      <c r="AS130" s="111">
        <v>375000</v>
      </c>
      <c r="AT130" s="111">
        <v>375000</v>
      </c>
      <c r="AU130" s="132"/>
    </row>
    <row r="131" spans="1:47" x14ac:dyDescent="0.2">
      <c r="A131" s="23">
        <v>131</v>
      </c>
      <c r="B131" s="79" t="s">
        <v>186</v>
      </c>
      <c r="C131" s="79" t="s">
        <v>250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80"/>
      <c r="AD131" s="80"/>
      <c r="AE131" s="80"/>
      <c r="AF131" s="111"/>
      <c r="AG131" s="111"/>
      <c r="AH131" s="111"/>
      <c r="AI131" s="111"/>
      <c r="AJ131" s="111"/>
      <c r="AK131" s="111"/>
      <c r="AL131" s="111">
        <v>2615900</v>
      </c>
      <c r="AM131" s="111">
        <v>2833718</v>
      </c>
      <c r="AN131" s="111">
        <v>5664712</v>
      </c>
      <c r="AO131" s="111">
        <v>5304584</v>
      </c>
      <c r="AP131" s="111">
        <v>3543000</v>
      </c>
      <c r="AQ131" s="111">
        <v>2818000</v>
      </c>
      <c r="AR131" s="111">
        <v>2509000</v>
      </c>
      <c r="AS131" s="111">
        <v>2906000</v>
      </c>
      <c r="AT131" s="111">
        <v>1780000</v>
      </c>
      <c r="AU131" s="132"/>
    </row>
    <row r="132" spans="1:47" x14ac:dyDescent="0.2">
      <c r="A132" s="23">
        <v>132</v>
      </c>
      <c r="B132" s="79" t="s">
        <v>187</v>
      </c>
      <c r="C132" s="79" t="s">
        <v>250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80"/>
      <c r="AD132" s="80"/>
      <c r="AE132" s="80"/>
      <c r="AF132" s="111"/>
      <c r="AG132" s="111"/>
      <c r="AH132" s="111"/>
      <c r="AI132" s="111"/>
      <c r="AJ132" s="111"/>
      <c r="AK132" s="111"/>
      <c r="AL132" s="111"/>
      <c r="AM132" s="111"/>
      <c r="AN132" s="111">
        <v>1000000</v>
      </c>
      <c r="AO132" s="111">
        <v>758172</v>
      </c>
      <c r="AP132" s="111">
        <v>526000</v>
      </c>
      <c r="AQ132" s="111">
        <v>398000</v>
      </c>
      <c r="AR132" s="111">
        <v>346000</v>
      </c>
      <c r="AS132" s="111">
        <v>303000</v>
      </c>
      <c r="AT132" s="111">
        <v>264000</v>
      </c>
      <c r="AU132" s="132"/>
    </row>
    <row r="133" spans="1:47" x14ac:dyDescent="0.2">
      <c r="A133" s="23">
        <v>133</v>
      </c>
      <c r="B133" s="79" t="s">
        <v>188</v>
      </c>
      <c r="C133" s="79" t="s">
        <v>249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80">
        <v>4250000</v>
      </c>
      <c r="AD133" s="80">
        <v>5000000</v>
      </c>
      <c r="AE133" s="80">
        <v>5250000</v>
      </c>
      <c r="AF133" s="111">
        <v>6050000</v>
      </c>
      <c r="AG133" s="111">
        <v>6550000</v>
      </c>
      <c r="AH133" s="111">
        <v>7075000</v>
      </c>
      <c r="AI133" s="111">
        <v>7600000</v>
      </c>
      <c r="AJ133" s="111">
        <v>8125000</v>
      </c>
      <c r="AK133" s="111">
        <v>7978020</v>
      </c>
      <c r="AL133" s="111">
        <v>9725020</v>
      </c>
      <c r="AM133" s="111">
        <v>10944902</v>
      </c>
      <c r="AN133" s="111">
        <v>11149908</v>
      </c>
      <c r="AO133" s="111">
        <v>10000000</v>
      </c>
      <c r="AP133" s="111">
        <v>1939000</v>
      </c>
      <c r="AQ133" s="111">
        <v>2328000</v>
      </c>
      <c r="AR133" s="111">
        <v>2328000</v>
      </c>
      <c r="AS133" s="111">
        <v>2328000</v>
      </c>
      <c r="AT133" s="111">
        <v>2328000</v>
      </c>
      <c r="AU133" s="132"/>
    </row>
    <row r="134" spans="1:47" x14ac:dyDescent="0.2">
      <c r="A134" s="23">
        <v>134</v>
      </c>
      <c r="B134" s="3"/>
      <c r="C134" s="134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132"/>
    </row>
    <row r="135" spans="1:47" x14ac:dyDescent="0.2">
      <c r="A135" s="23">
        <v>135</v>
      </c>
      <c r="B135" s="1" t="s">
        <v>75</v>
      </c>
      <c r="C135" s="134"/>
      <c r="D135" s="70">
        <f t="shared" ref="D135:AB135" si="56">SUM(D68:D90)-SUM(D111:D120)</f>
        <v>0</v>
      </c>
      <c r="E135" s="70">
        <f t="shared" si="56"/>
        <v>0</v>
      </c>
      <c r="F135" s="70">
        <f t="shared" si="56"/>
        <v>0</v>
      </c>
      <c r="G135" s="70">
        <f t="shared" si="56"/>
        <v>0</v>
      </c>
      <c r="H135" s="70">
        <f t="shared" si="56"/>
        <v>0</v>
      </c>
      <c r="I135" s="70">
        <f t="shared" si="56"/>
        <v>0</v>
      </c>
      <c r="J135" s="70">
        <f t="shared" si="56"/>
        <v>0</v>
      </c>
      <c r="K135" s="70">
        <f t="shared" si="56"/>
        <v>0</v>
      </c>
      <c r="L135" s="70">
        <f t="shared" si="56"/>
        <v>0</v>
      </c>
      <c r="M135" s="70">
        <f t="shared" si="56"/>
        <v>0</v>
      </c>
      <c r="N135" s="70">
        <f t="shared" si="56"/>
        <v>0</v>
      </c>
      <c r="O135" s="70">
        <f t="shared" si="56"/>
        <v>0</v>
      </c>
      <c r="P135" s="70">
        <f t="shared" si="56"/>
        <v>0</v>
      </c>
      <c r="Q135" s="70">
        <f t="shared" si="56"/>
        <v>0</v>
      </c>
      <c r="R135" s="70">
        <f t="shared" si="56"/>
        <v>0</v>
      </c>
      <c r="S135" s="70">
        <f t="shared" si="56"/>
        <v>0</v>
      </c>
      <c r="T135" s="70">
        <f t="shared" si="56"/>
        <v>0</v>
      </c>
      <c r="U135" s="70">
        <f t="shared" si="56"/>
        <v>0</v>
      </c>
      <c r="V135" s="70">
        <f t="shared" si="56"/>
        <v>0</v>
      </c>
      <c r="W135" s="70">
        <f t="shared" si="56"/>
        <v>0</v>
      </c>
      <c r="X135" s="70">
        <f t="shared" si="56"/>
        <v>0</v>
      </c>
      <c r="Y135" s="70">
        <f t="shared" si="56"/>
        <v>0</v>
      </c>
      <c r="Z135" s="70">
        <f t="shared" si="56"/>
        <v>0</v>
      </c>
      <c r="AA135" s="70">
        <f t="shared" si="56"/>
        <v>0</v>
      </c>
      <c r="AB135" s="70">
        <f t="shared" si="56"/>
        <v>0</v>
      </c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132"/>
    </row>
    <row r="136" spans="1:47" x14ac:dyDescent="0.2">
      <c r="A136" s="23">
        <v>136</v>
      </c>
      <c r="B136" s="13"/>
      <c r="C136" s="140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132"/>
    </row>
    <row r="137" spans="1:47" x14ac:dyDescent="0.2">
      <c r="A137" s="23">
        <v>137</v>
      </c>
      <c r="B137" s="1" t="s">
        <v>8</v>
      </c>
      <c r="C137" s="134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132"/>
    </row>
    <row r="138" spans="1:47" x14ac:dyDescent="0.2">
      <c r="A138" s="23">
        <v>138</v>
      </c>
      <c r="B138" s="1" t="s">
        <v>237</v>
      </c>
      <c r="C138" s="134"/>
      <c r="D138" s="102">
        <v>31538.09</v>
      </c>
      <c r="E138" s="102">
        <v>207056.97999999998</v>
      </c>
      <c r="F138" s="102">
        <v>196038</v>
      </c>
      <c r="G138" s="102">
        <v>313816</v>
      </c>
      <c r="H138" s="102">
        <v>217320</v>
      </c>
      <c r="I138" s="102">
        <v>298503</v>
      </c>
      <c r="J138" s="102">
        <v>373916</v>
      </c>
      <c r="K138" s="102">
        <v>618568</v>
      </c>
      <c r="L138" s="102">
        <v>801240</v>
      </c>
      <c r="M138" s="102">
        <v>1550901</v>
      </c>
      <c r="N138" s="102">
        <v>1850716</v>
      </c>
      <c r="O138" s="102">
        <v>1165343</v>
      </c>
      <c r="P138" s="102">
        <v>1451227</v>
      </c>
      <c r="Q138" s="102">
        <v>1480773</v>
      </c>
      <c r="R138" s="102">
        <v>1719718</v>
      </c>
      <c r="S138" s="102">
        <v>1740404</v>
      </c>
      <c r="T138" s="102">
        <v>1728949</v>
      </c>
      <c r="U138" s="102">
        <v>2547802</v>
      </c>
      <c r="V138" s="102">
        <v>2531112</v>
      </c>
      <c r="W138" s="102">
        <v>2318754</v>
      </c>
      <c r="X138" s="102">
        <v>2384541</v>
      </c>
      <c r="Y138" s="102">
        <v>1880728</v>
      </c>
      <c r="Z138" s="102">
        <v>2034233</v>
      </c>
      <c r="AA138" s="102">
        <v>2347852</v>
      </c>
      <c r="AB138" s="102">
        <v>2436307</v>
      </c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32"/>
    </row>
    <row r="139" spans="1:47" x14ac:dyDescent="0.2">
      <c r="A139" s="23">
        <v>139</v>
      </c>
      <c r="B139" s="3" t="s">
        <v>65</v>
      </c>
      <c r="C139" s="134" t="s">
        <v>122</v>
      </c>
      <c r="D139" s="69">
        <v>30457.68</v>
      </c>
      <c r="E139" s="69">
        <v>123202.71</v>
      </c>
      <c r="F139" s="69">
        <v>192783</v>
      </c>
      <c r="G139" s="69">
        <v>295932</v>
      </c>
      <c r="H139" s="69">
        <v>210952</v>
      </c>
      <c r="I139" s="69">
        <v>296504</v>
      </c>
      <c r="J139" s="69">
        <v>364673</v>
      </c>
      <c r="K139" s="69">
        <v>611710</v>
      </c>
      <c r="L139" s="69">
        <v>792835</v>
      </c>
      <c r="M139" s="69">
        <v>1527482</v>
      </c>
      <c r="N139" s="69">
        <v>1824270</v>
      </c>
      <c r="O139" s="69">
        <v>965555</v>
      </c>
      <c r="P139" s="69">
        <v>1403419</v>
      </c>
      <c r="Q139" s="69">
        <v>1422765</v>
      </c>
      <c r="R139" s="69">
        <v>1611680</v>
      </c>
      <c r="S139" s="69">
        <v>1646805</v>
      </c>
      <c r="T139" s="69">
        <v>1576174</v>
      </c>
      <c r="U139" s="69">
        <v>2321742</v>
      </c>
      <c r="V139" s="69">
        <v>2325728</v>
      </c>
      <c r="W139" s="69">
        <v>2040813</v>
      </c>
      <c r="X139" s="69">
        <v>2177911</v>
      </c>
      <c r="Y139" s="69">
        <v>1674335</v>
      </c>
      <c r="Z139" s="69">
        <v>1858468</v>
      </c>
      <c r="AA139" s="69">
        <v>2157070</v>
      </c>
      <c r="AB139" s="69">
        <v>2214270</v>
      </c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132"/>
    </row>
    <row r="140" spans="1:47" x14ac:dyDescent="0.2">
      <c r="A140" s="23">
        <v>140</v>
      </c>
      <c r="B140" s="3" t="s">
        <v>38</v>
      </c>
      <c r="C140" s="134" t="s">
        <v>121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>
        <v>164971</v>
      </c>
      <c r="P140" s="69">
        <v>3512</v>
      </c>
      <c r="Q140" s="69">
        <v>2154</v>
      </c>
      <c r="R140" s="69">
        <v>11008</v>
      </c>
      <c r="S140" s="69">
        <v>7785</v>
      </c>
      <c r="T140" s="69">
        <v>33225</v>
      </c>
      <c r="U140" s="69">
        <v>99238</v>
      </c>
      <c r="V140" s="69">
        <v>44789</v>
      </c>
      <c r="W140" s="69">
        <v>72501</v>
      </c>
      <c r="X140" s="69">
        <v>22383</v>
      </c>
      <c r="Y140" s="69">
        <v>61237</v>
      </c>
      <c r="Z140" s="69">
        <v>42264</v>
      </c>
      <c r="AA140" s="69">
        <v>69196</v>
      </c>
      <c r="AB140" s="69">
        <v>44008</v>
      </c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132"/>
    </row>
    <row r="141" spans="1:47" x14ac:dyDescent="0.2">
      <c r="A141" s="23">
        <v>141</v>
      </c>
      <c r="B141" s="3" t="s">
        <v>44</v>
      </c>
      <c r="C141" s="134" t="s">
        <v>121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>
        <v>17090</v>
      </c>
      <c r="P141" s="69">
        <v>22946</v>
      </c>
      <c r="Q141" s="69">
        <v>30346</v>
      </c>
      <c r="R141" s="69">
        <v>61581</v>
      </c>
      <c r="S141" s="69">
        <v>39937</v>
      </c>
      <c r="T141" s="69">
        <v>69242</v>
      </c>
      <c r="U141" s="69">
        <v>45534</v>
      </c>
      <c r="V141" s="69">
        <v>36093</v>
      </c>
      <c r="W141" s="69">
        <v>52987</v>
      </c>
      <c r="X141" s="69">
        <v>37378</v>
      </c>
      <c r="Y141" s="69">
        <v>31798</v>
      </c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132"/>
    </row>
    <row r="142" spans="1:47" x14ac:dyDescent="0.2">
      <c r="A142" s="23">
        <v>142</v>
      </c>
      <c r="B142" s="3" t="s">
        <v>66</v>
      </c>
      <c r="C142" s="134" t="s">
        <v>121</v>
      </c>
      <c r="D142" s="69">
        <v>742.41</v>
      </c>
      <c r="E142" s="69">
        <v>2002.84</v>
      </c>
      <c r="F142" s="69">
        <v>3255</v>
      </c>
      <c r="G142" s="69">
        <v>2962</v>
      </c>
      <c r="H142" s="69">
        <v>2993</v>
      </c>
      <c r="I142" s="69">
        <v>1906</v>
      </c>
      <c r="J142" s="69">
        <v>3629</v>
      </c>
      <c r="K142" s="69">
        <v>4320</v>
      </c>
      <c r="L142" s="69">
        <v>4285</v>
      </c>
      <c r="M142" s="69">
        <v>17438</v>
      </c>
      <c r="N142" s="69">
        <v>15431</v>
      </c>
      <c r="O142" s="69">
        <v>15304</v>
      </c>
      <c r="P142" s="69">
        <v>21139</v>
      </c>
      <c r="Q142" s="69">
        <v>24859</v>
      </c>
      <c r="R142" s="69">
        <v>33142</v>
      </c>
      <c r="S142" s="69">
        <v>43000</v>
      </c>
      <c r="T142" s="69">
        <v>49650</v>
      </c>
      <c r="U142" s="69">
        <v>73109</v>
      </c>
      <c r="V142" s="69">
        <v>108991</v>
      </c>
      <c r="W142" s="69">
        <v>138964</v>
      </c>
      <c r="X142" s="69">
        <v>143827</v>
      </c>
      <c r="Y142" s="69">
        <v>112102</v>
      </c>
      <c r="Z142" s="69">
        <v>130353</v>
      </c>
      <c r="AA142" s="69">
        <v>120286</v>
      </c>
      <c r="AB142" s="69">
        <v>172563</v>
      </c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132"/>
    </row>
    <row r="143" spans="1:47" x14ac:dyDescent="0.2">
      <c r="A143" s="23">
        <v>143</v>
      </c>
      <c r="B143" s="3" t="s">
        <v>67</v>
      </c>
      <c r="C143" s="134" t="s">
        <v>113</v>
      </c>
      <c r="D143" s="69">
        <v>338</v>
      </c>
      <c r="E143" s="69">
        <v>81851.429999999993</v>
      </c>
      <c r="F143" s="69"/>
      <c r="G143" s="69">
        <v>14922</v>
      </c>
      <c r="H143" s="69">
        <v>3375</v>
      </c>
      <c r="I143" s="69">
        <v>93</v>
      </c>
      <c r="J143" s="69">
        <v>5614</v>
      </c>
      <c r="K143" s="69">
        <v>2538</v>
      </c>
      <c r="L143" s="69">
        <v>4120</v>
      </c>
      <c r="M143" s="69">
        <v>5981</v>
      </c>
      <c r="N143" s="69">
        <v>11015</v>
      </c>
      <c r="O143" s="69">
        <v>2423</v>
      </c>
      <c r="P143" s="69">
        <v>211</v>
      </c>
      <c r="Q143" s="69">
        <v>649</v>
      </c>
      <c r="R143" s="69">
        <v>2307</v>
      </c>
      <c r="S143" s="69">
        <v>2877</v>
      </c>
      <c r="T143" s="69">
        <v>658</v>
      </c>
      <c r="U143" s="69">
        <v>8179</v>
      </c>
      <c r="V143" s="69">
        <v>15511</v>
      </c>
      <c r="W143" s="69">
        <v>13489</v>
      </c>
      <c r="X143" s="69">
        <v>3042</v>
      </c>
      <c r="Y143" s="69">
        <v>1256</v>
      </c>
      <c r="Z143" s="69">
        <v>2479</v>
      </c>
      <c r="AA143" s="69">
        <v>1300</v>
      </c>
      <c r="AB143" s="69">
        <v>5466</v>
      </c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132"/>
    </row>
    <row r="144" spans="1:47" x14ac:dyDescent="0.2">
      <c r="A144" s="23">
        <v>144</v>
      </c>
      <c r="B144" s="11" t="s">
        <v>28</v>
      </c>
      <c r="C144" s="135" t="s">
        <v>122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>
        <v>669</v>
      </c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132"/>
    </row>
    <row r="145" spans="1:47" x14ac:dyDescent="0.2">
      <c r="A145" s="23">
        <v>145</v>
      </c>
      <c r="B145" s="11"/>
      <c r="C145" s="135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132"/>
    </row>
    <row r="146" spans="1:47" x14ac:dyDescent="0.2">
      <c r="A146" s="23">
        <v>146</v>
      </c>
      <c r="B146" s="86" t="s">
        <v>254</v>
      </c>
      <c r="C146" s="134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155">
        <v>6343344</v>
      </c>
      <c r="AD146" s="155">
        <v>7084009</v>
      </c>
      <c r="AE146" s="155">
        <v>7444241</v>
      </c>
      <c r="AF146" s="155">
        <v>9735848</v>
      </c>
      <c r="AG146" s="155">
        <v>10380866</v>
      </c>
      <c r="AH146" s="155">
        <v>9788929</v>
      </c>
      <c r="AI146" s="155">
        <v>5572384</v>
      </c>
      <c r="AJ146" s="155">
        <v>10978540</v>
      </c>
      <c r="AK146" s="155">
        <v>12514925</v>
      </c>
      <c r="AL146" s="155">
        <v>17516283</v>
      </c>
      <c r="AM146" s="155">
        <v>18834207</v>
      </c>
      <c r="AN146" s="155">
        <v>19335018</v>
      </c>
      <c r="AO146" s="155">
        <v>15778858</v>
      </c>
      <c r="AP146" s="155">
        <v>17102000</v>
      </c>
      <c r="AQ146" s="155">
        <v>18487000</v>
      </c>
      <c r="AR146" s="155">
        <v>18410000</v>
      </c>
      <c r="AS146" s="155">
        <v>18697000</v>
      </c>
      <c r="AT146" s="155">
        <v>19898000</v>
      </c>
      <c r="AU146" s="132"/>
    </row>
    <row r="147" spans="1:47" x14ac:dyDescent="0.2">
      <c r="A147" s="23">
        <v>147</v>
      </c>
      <c r="B147" s="79" t="s">
        <v>191</v>
      </c>
      <c r="C147" s="134" t="s">
        <v>113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92">
        <v>3482124</v>
      </c>
      <c r="AD147" s="85">
        <v>4000000</v>
      </c>
      <c r="AE147" s="85">
        <v>4530307</v>
      </c>
      <c r="AF147" s="85">
        <v>5266609</v>
      </c>
      <c r="AG147" s="85">
        <v>7010136</v>
      </c>
      <c r="AH147" s="85">
        <v>7800000</v>
      </c>
      <c r="AI147" s="111">
        <v>4250000</v>
      </c>
      <c r="AJ147" s="111">
        <v>8451844</v>
      </c>
      <c r="AK147" s="111">
        <v>9272062</v>
      </c>
      <c r="AL147" s="111">
        <v>12495240</v>
      </c>
      <c r="AM147" s="84">
        <v>12451342</v>
      </c>
      <c r="AN147" s="84">
        <v>13918135</v>
      </c>
      <c r="AO147" s="111">
        <v>14000000</v>
      </c>
      <c r="AP147" s="111">
        <v>15750000</v>
      </c>
      <c r="AQ147" s="111">
        <v>16850000</v>
      </c>
      <c r="AR147" s="111">
        <v>17350000</v>
      </c>
      <c r="AS147" s="111">
        <v>14865000</v>
      </c>
      <c r="AT147" s="111">
        <v>9865000</v>
      </c>
      <c r="AU147" s="132"/>
    </row>
    <row r="148" spans="1:47" x14ac:dyDescent="0.2">
      <c r="A148" s="23">
        <v>148</v>
      </c>
      <c r="B148" s="79" t="s">
        <v>192</v>
      </c>
      <c r="C148" s="134" t="s">
        <v>122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92">
        <v>2554966</v>
      </c>
      <c r="AD148" s="85">
        <v>2802421</v>
      </c>
      <c r="AE148" s="85">
        <v>2595103</v>
      </c>
      <c r="AF148" s="85">
        <v>4056855</v>
      </c>
      <c r="AG148" s="85">
        <v>2841912</v>
      </c>
      <c r="AH148" s="85">
        <v>1369121</v>
      </c>
      <c r="AI148" s="111">
        <v>995200</v>
      </c>
      <c r="AJ148" s="111">
        <v>1875075</v>
      </c>
      <c r="AK148" s="111">
        <v>2555311</v>
      </c>
      <c r="AL148" s="111">
        <v>3945641</v>
      </c>
      <c r="AM148" s="84">
        <v>5555153</v>
      </c>
      <c r="AN148" s="84">
        <v>4510530</v>
      </c>
      <c r="AO148" s="111">
        <v>1191836</v>
      </c>
      <c r="AP148" s="111">
        <v>471000</v>
      </c>
      <c r="AQ148" s="111">
        <v>522000</v>
      </c>
      <c r="AR148" s="111">
        <v>587000</v>
      </c>
      <c r="AS148" s="111">
        <v>445000</v>
      </c>
      <c r="AT148" s="111">
        <v>398000</v>
      </c>
      <c r="AU148" s="132"/>
    </row>
    <row r="149" spans="1:47" x14ac:dyDescent="0.2">
      <c r="A149" s="23">
        <v>149</v>
      </c>
      <c r="B149" s="79" t="s">
        <v>193</v>
      </c>
      <c r="C149" s="134" t="s">
        <v>121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92">
        <v>238928</v>
      </c>
      <c r="AD149" s="85">
        <v>270437</v>
      </c>
      <c r="AE149" s="85">
        <v>291326</v>
      </c>
      <c r="AF149" s="85">
        <v>421790</v>
      </c>
      <c r="AG149" s="85">
        <v>491506</v>
      </c>
      <c r="AH149" s="85">
        <v>564480</v>
      </c>
      <c r="AI149" s="80">
        <v>308217</v>
      </c>
      <c r="AJ149" s="111">
        <v>543718</v>
      </c>
      <c r="AK149" s="80">
        <v>610993</v>
      </c>
      <c r="AL149" s="80">
        <v>812504</v>
      </c>
      <c r="AM149" s="84">
        <v>731505</v>
      </c>
      <c r="AN149" s="84">
        <v>582636</v>
      </c>
      <c r="AO149" s="111">
        <v>568806</v>
      </c>
      <c r="AP149" s="111">
        <v>671000</v>
      </c>
      <c r="AQ149" s="111">
        <v>558000</v>
      </c>
      <c r="AR149" s="111">
        <v>473000</v>
      </c>
      <c r="AS149" s="111">
        <v>375000</v>
      </c>
      <c r="AT149" s="111">
        <v>328000</v>
      </c>
      <c r="AU149" s="132"/>
    </row>
    <row r="150" spans="1:47" x14ac:dyDescent="0.2">
      <c r="A150" s="23">
        <v>150</v>
      </c>
      <c r="B150" s="79" t="s">
        <v>194</v>
      </c>
      <c r="C150" s="134" t="s">
        <v>121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92">
        <v>54950</v>
      </c>
      <c r="AD150" s="85">
        <v>6366</v>
      </c>
      <c r="AE150" s="85">
        <v>21032</v>
      </c>
      <c r="AF150" s="85">
        <v>-14541</v>
      </c>
      <c r="AG150" s="85">
        <v>18159</v>
      </c>
      <c r="AH150" s="85">
        <v>53104</v>
      </c>
      <c r="AI150" s="111">
        <v>18380</v>
      </c>
      <c r="AJ150" s="111">
        <v>103935</v>
      </c>
      <c r="AK150" s="111">
        <v>74927</v>
      </c>
      <c r="AL150" s="111">
        <v>258809</v>
      </c>
      <c r="AM150" s="84">
        <v>94765</v>
      </c>
      <c r="AN150" s="84">
        <v>323371</v>
      </c>
      <c r="AO150" s="111">
        <v>17710</v>
      </c>
      <c r="AP150" s="111">
        <v>210000</v>
      </c>
      <c r="AQ150" s="111">
        <v>557000</v>
      </c>
      <c r="AR150" s="111">
        <v>0</v>
      </c>
      <c r="AS150" s="111"/>
      <c r="AT150" s="111">
        <v>68000</v>
      </c>
      <c r="AU150" s="132"/>
    </row>
    <row r="151" spans="1:47" x14ac:dyDescent="0.2">
      <c r="A151" s="23">
        <v>151</v>
      </c>
      <c r="B151" s="79" t="s">
        <v>195</v>
      </c>
      <c r="C151" s="134" t="s">
        <v>113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92">
        <v>12376</v>
      </c>
      <c r="AD151" s="85">
        <v>4785</v>
      </c>
      <c r="AE151" s="85">
        <v>6473</v>
      </c>
      <c r="AF151" s="85">
        <v>5135</v>
      </c>
      <c r="AG151" s="85">
        <v>19153</v>
      </c>
      <c r="AH151" s="85">
        <v>2224</v>
      </c>
      <c r="AI151" s="80">
        <v>587</v>
      </c>
      <c r="AJ151" s="111">
        <v>3968</v>
      </c>
      <c r="AK151" s="80">
        <v>1632</v>
      </c>
      <c r="AL151" s="80">
        <v>4089</v>
      </c>
      <c r="AM151" s="84">
        <v>1442</v>
      </c>
      <c r="AN151" s="84">
        <v>346</v>
      </c>
      <c r="AO151" s="111">
        <v>506</v>
      </c>
      <c r="AP151" s="111">
        <v>0</v>
      </c>
      <c r="AQ151" s="111">
        <v>0</v>
      </c>
      <c r="AR151" s="111"/>
      <c r="AS151" s="111"/>
      <c r="AT151" s="111"/>
      <c r="AU151" s="132"/>
    </row>
    <row r="152" spans="1:47" x14ac:dyDescent="0.2">
      <c r="A152" s="23">
        <v>152</v>
      </c>
      <c r="B152" s="79" t="s">
        <v>196</v>
      </c>
      <c r="C152" s="134" t="s">
        <v>122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92"/>
      <c r="AD152" s="85"/>
      <c r="AE152" s="85"/>
      <c r="AF152" s="85">
        <v>3280</v>
      </c>
      <c r="AG152" s="85">
        <v>4550</v>
      </c>
      <c r="AH152" s="85">
        <v>50</v>
      </c>
      <c r="AI152" s="80"/>
      <c r="AJ152" s="111"/>
      <c r="AK152" s="80"/>
      <c r="AL152" s="80">
        <v>400</v>
      </c>
      <c r="AM152" s="93"/>
      <c r="AN152" s="111"/>
      <c r="AO152" s="111"/>
      <c r="AP152" s="111"/>
      <c r="AQ152" s="111"/>
      <c r="AR152" s="111"/>
      <c r="AS152" s="111"/>
      <c r="AT152" s="111"/>
      <c r="AU152" s="132"/>
    </row>
    <row r="153" spans="1:47" x14ac:dyDescent="0.2">
      <c r="A153" s="23">
        <v>153</v>
      </c>
      <c r="B153" s="79" t="s">
        <v>292</v>
      </c>
      <c r="C153" s="145" t="s">
        <v>121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>
        <v>3012000</v>
      </c>
      <c r="AT153" s="69">
        <v>4740000</v>
      </c>
      <c r="AU153" s="132"/>
    </row>
    <row r="154" spans="1:47" x14ac:dyDescent="0.2">
      <c r="A154" s="23">
        <v>154</v>
      </c>
      <c r="B154" s="75" t="s">
        <v>293</v>
      </c>
      <c r="C154" s="145" t="s">
        <v>121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>
        <v>4499000</v>
      </c>
      <c r="AU154" s="132"/>
    </row>
    <row r="155" spans="1:47" x14ac:dyDescent="0.2">
      <c r="A155" s="23">
        <v>155</v>
      </c>
      <c r="B155" s="11"/>
      <c r="C155" s="135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132"/>
    </row>
    <row r="156" spans="1:47" x14ac:dyDescent="0.2">
      <c r="A156" s="23">
        <v>156</v>
      </c>
      <c r="B156" s="1" t="s">
        <v>238</v>
      </c>
      <c r="C156" s="134"/>
      <c r="D156" s="102">
        <v>31538.09</v>
      </c>
      <c r="E156" s="102">
        <v>207056.97999999998</v>
      </c>
      <c r="F156" s="102">
        <v>196038</v>
      </c>
      <c r="G156" s="102">
        <v>313816</v>
      </c>
      <c r="H156" s="102">
        <v>217320</v>
      </c>
      <c r="I156" s="102">
        <v>298503</v>
      </c>
      <c r="J156" s="102">
        <v>373916</v>
      </c>
      <c r="K156" s="102">
        <v>618568</v>
      </c>
      <c r="L156" s="102">
        <v>801240</v>
      </c>
      <c r="M156" s="102">
        <v>1550901</v>
      </c>
      <c r="N156" s="102">
        <v>1850716</v>
      </c>
      <c r="O156" s="102">
        <v>1165343</v>
      </c>
      <c r="P156" s="102">
        <v>1451227</v>
      </c>
      <c r="Q156" s="102">
        <v>1480773</v>
      </c>
      <c r="R156" s="102">
        <v>1719718</v>
      </c>
      <c r="S156" s="102">
        <v>1740404</v>
      </c>
      <c r="T156" s="102">
        <v>1728949</v>
      </c>
      <c r="U156" s="102">
        <v>2547802</v>
      </c>
      <c r="V156" s="102">
        <v>2531112</v>
      </c>
      <c r="W156" s="102">
        <v>2318754</v>
      </c>
      <c r="X156" s="102">
        <v>2384541</v>
      </c>
      <c r="Y156" s="102">
        <v>1880728</v>
      </c>
      <c r="Z156" s="102">
        <v>2034233</v>
      </c>
      <c r="AA156" s="102">
        <v>2347852</v>
      </c>
      <c r="AB156" s="102">
        <v>2436307</v>
      </c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32"/>
    </row>
    <row r="157" spans="1:47" x14ac:dyDescent="0.2">
      <c r="A157" s="23">
        <v>157</v>
      </c>
      <c r="B157" s="3" t="s">
        <v>68</v>
      </c>
      <c r="C157" s="134" t="s">
        <v>119</v>
      </c>
      <c r="D157" s="69"/>
      <c r="E157" s="69">
        <v>81194.75</v>
      </c>
      <c r="F157" s="69">
        <v>10631</v>
      </c>
      <c r="G157" s="69">
        <v>14783</v>
      </c>
      <c r="H157" s="69"/>
      <c r="I157" s="69">
        <v>21103</v>
      </c>
      <c r="J157" s="69">
        <v>17567</v>
      </c>
      <c r="K157" s="69">
        <v>50863</v>
      </c>
      <c r="L157" s="69">
        <v>96981</v>
      </c>
      <c r="M157" s="69">
        <v>178230</v>
      </c>
      <c r="N157" s="69">
        <v>148021</v>
      </c>
      <c r="O157" s="69">
        <v>134627</v>
      </c>
      <c r="P157" s="69"/>
      <c r="Q157" s="69">
        <v>49448</v>
      </c>
      <c r="R157" s="69">
        <v>110725</v>
      </c>
      <c r="S157" s="69">
        <v>307964</v>
      </c>
      <c r="T157" s="69">
        <v>1528</v>
      </c>
      <c r="U157" s="69">
        <v>2937</v>
      </c>
      <c r="V157" s="69">
        <v>285549</v>
      </c>
      <c r="W157" s="69">
        <v>2512</v>
      </c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132"/>
    </row>
    <row r="158" spans="1:47" x14ac:dyDescent="0.2">
      <c r="A158" s="23">
        <v>158</v>
      </c>
      <c r="B158" s="3" t="s">
        <v>83</v>
      </c>
      <c r="C158" s="134" t="s">
        <v>119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>
        <v>17902</v>
      </c>
      <c r="Y158" s="69">
        <v>7685</v>
      </c>
      <c r="Z158" s="69">
        <v>2125</v>
      </c>
      <c r="AA158" s="69"/>
      <c r="AB158" s="69">
        <v>2355</v>
      </c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132"/>
    </row>
    <row r="159" spans="1:47" x14ac:dyDescent="0.2">
      <c r="A159" s="23">
        <v>159</v>
      </c>
      <c r="B159" s="3" t="s">
        <v>84</v>
      </c>
      <c r="C159" s="134" t="s">
        <v>119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>
        <v>15180</v>
      </c>
      <c r="Y159" s="69"/>
      <c r="Z159" s="69">
        <v>3562</v>
      </c>
      <c r="AA159" s="69"/>
      <c r="AB159" s="69">
        <v>10315</v>
      </c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132"/>
    </row>
    <row r="160" spans="1:47" x14ac:dyDescent="0.2">
      <c r="A160" s="23">
        <v>160</v>
      </c>
      <c r="B160" s="3" t="s">
        <v>16</v>
      </c>
      <c r="C160" s="134" t="s">
        <v>113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>
        <v>12884</v>
      </c>
      <c r="Z160" s="69">
        <v>13691</v>
      </c>
      <c r="AA160" s="69">
        <v>13691</v>
      </c>
      <c r="AB160" s="69">
        <v>16026</v>
      </c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132"/>
    </row>
    <row r="161" spans="1:47" x14ac:dyDescent="0.2">
      <c r="A161" s="23">
        <v>161</v>
      </c>
      <c r="B161" s="3" t="s">
        <v>45</v>
      </c>
      <c r="C161" s="134" t="s">
        <v>118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>
        <v>46217</v>
      </c>
      <c r="Q161" s="69">
        <v>45315</v>
      </c>
      <c r="R161" s="69">
        <v>50003</v>
      </c>
      <c r="S161" s="69">
        <v>39622</v>
      </c>
      <c r="T161" s="69">
        <v>38804</v>
      </c>
      <c r="U161" s="69">
        <v>62389</v>
      </c>
      <c r="V161" s="69">
        <v>82816</v>
      </c>
      <c r="W161" s="69">
        <v>123261</v>
      </c>
      <c r="X161" s="69">
        <v>132730</v>
      </c>
      <c r="Y161" s="69">
        <v>118365</v>
      </c>
      <c r="Z161" s="69">
        <v>113400</v>
      </c>
      <c r="AA161" s="69">
        <v>122716</v>
      </c>
      <c r="AB161" s="69">
        <v>191725</v>
      </c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132"/>
    </row>
    <row r="162" spans="1:47" x14ac:dyDescent="0.2">
      <c r="A162" s="23">
        <v>162</v>
      </c>
      <c r="B162" s="3" t="s">
        <v>85</v>
      </c>
      <c r="C162" s="135" t="s">
        <v>118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>
        <v>22221</v>
      </c>
      <c r="Y162" s="69">
        <v>9472</v>
      </c>
      <c r="Z162" s="69">
        <v>8261</v>
      </c>
      <c r="AA162" s="69">
        <v>9436</v>
      </c>
      <c r="AB162" s="69">
        <v>16750</v>
      </c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132"/>
    </row>
    <row r="163" spans="1:47" x14ac:dyDescent="0.2">
      <c r="A163" s="23">
        <v>163</v>
      </c>
      <c r="B163" s="11" t="s">
        <v>29</v>
      </c>
      <c r="C163" s="134" t="s">
        <v>117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>
        <v>84422</v>
      </c>
      <c r="AA163" s="69">
        <v>90012</v>
      </c>
      <c r="AB163" s="69">
        <v>83286</v>
      </c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132"/>
    </row>
    <row r="164" spans="1:47" x14ac:dyDescent="0.2">
      <c r="A164" s="23">
        <v>164</v>
      </c>
      <c r="B164" s="3" t="s">
        <v>46</v>
      </c>
      <c r="C164" s="134" t="s">
        <v>119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>
        <v>92460</v>
      </c>
      <c r="Q164" s="69">
        <v>12918</v>
      </c>
      <c r="R164" s="69">
        <v>16972</v>
      </c>
      <c r="S164" s="69">
        <v>31975</v>
      </c>
      <c r="T164" s="69">
        <v>47625</v>
      </c>
      <c r="U164" s="69">
        <v>39830</v>
      </c>
      <c r="V164" s="69">
        <v>43545</v>
      </c>
      <c r="W164" s="69">
        <v>43880</v>
      </c>
      <c r="X164" s="69">
        <v>48290</v>
      </c>
      <c r="Y164" s="69">
        <v>46615</v>
      </c>
      <c r="Z164" s="69">
        <v>44390</v>
      </c>
      <c r="AA164" s="69">
        <v>39162</v>
      </c>
      <c r="AB164" s="69">
        <v>56011</v>
      </c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132"/>
    </row>
    <row r="165" spans="1:47" x14ac:dyDescent="0.2">
      <c r="A165" s="23">
        <v>165</v>
      </c>
      <c r="B165" s="3" t="s">
        <v>19</v>
      </c>
      <c r="C165" s="134" t="s">
        <v>119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>
        <v>96434</v>
      </c>
      <c r="U165" s="69">
        <v>37270</v>
      </c>
      <c r="V165" s="69">
        <v>17951</v>
      </c>
      <c r="W165" s="69">
        <v>46392</v>
      </c>
      <c r="X165" s="69">
        <v>12356</v>
      </c>
      <c r="Y165" s="69">
        <v>22608</v>
      </c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132"/>
    </row>
    <row r="166" spans="1:47" x14ac:dyDescent="0.2">
      <c r="A166" s="23">
        <v>166</v>
      </c>
      <c r="B166" s="3" t="s">
        <v>86</v>
      </c>
      <c r="C166" s="134" t="s">
        <v>113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>
        <v>14406</v>
      </c>
      <c r="Y166" s="69">
        <v>726</v>
      </c>
      <c r="Z166" s="69"/>
      <c r="AA166" s="69">
        <v>27</v>
      </c>
      <c r="AB166" s="69">
        <v>140</v>
      </c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132"/>
    </row>
    <row r="167" spans="1:47" x14ac:dyDescent="0.2">
      <c r="A167" s="23">
        <v>167</v>
      </c>
      <c r="B167" s="3" t="s">
        <v>39</v>
      </c>
      <c r="C167" s="134" t="s">
        <v>113</v>
      </c>
      <c r="D167" s="69">
        <v>2.5</v>
      </c>
      <c r="E167" s="69">
        <v>833</v>
      </c>
      <c r="F167" s="69">
        <v>2147</v>
      </c>
      <c r="G167" s="69">
        <v>7074</v>
      </c>
      <c r="H167" s="69">
        <v>13778</v>
      </c>
      <c r="I167" s="69">
        <v>20833</v>
      </c>
      <c r="J167" s="69">
        <v>29801</v>
      </c>
      <c r="K167" s="69">
        <v>39121</v>
      </c>
      <c r="L167" s="69">
        <v>47201</v>
      </c>
      <c r="M167" s="69">
        <v>48572</v>
      </c>
      <c r="N167" s="69">
        <v>56790</v>
      </c>
      <c r="O167" s="69">
        <v>64171</v>
      </c>
      <c r="P167" s="69">
        <v>39896</v>
      </c>
      <c r="Q167" s="69">
        <v>42568</v>
      </c>
      <c r="R167" s="69">
        <v>52427</v>
      </c>
      <c r="S167" s="69">
        <v>86664</v>
      </c>
      <c r="T167" s="69">
        <v>85740</v>
      </c>
      <c r="U167" s="69">
        <v>83087</v>
      </c>
      <c r="V167" s="69">
        <v>103234</v>
      </c>
      <c r="W167" s="69">
        <v>164197</v>
      </c>
      <c r="X167" s="69">
        <v>164778</v>
      </c>
      <c r="Y167" s="69">
        <v>138822</v>
      </c>
      <c r="Z167" s="69">
        <v>47882</v>
      </c>
      <c r="AA167" s="69">
        <v>64222</v>
      </c>
      <c r="AB167" s="69">
        <v>107539</v>
      </c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132"/>
    </row>
    <row r="168" spans="1:47" x14ac:dyDescent="0.2">
      <c r="A168" s="23">
        <v>168</v>
      </c>
      <c r="B168" s="3" t="s">
        <v>9</v>
      </c>
      <c r="C168" s="134" t="s">
        <v>113</v>
      </c>
      <c r="D168" s="69"/>
      <c r="E168" s="69">
        <v>44</v>
      </c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132"/>
    </row>
    <row r="169" spans="1:47" x14ac:dyDescent="0.2">
      <c r="A169" s="23">
        <v>169</v>
      </c>
      <c r="B169" s="3" t="s">
        <v>69</v>
      </c>
      <c r="C169" s="134" t="s">
        <v>113</v>
      </c>
      <c r="D169" s="69"/>
      <c r="E169" s="69">
        <v>27076.94</v>
      </c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132"/>
    </row>
    <row r="170" spans="1:47" x14ac:dyDescent="0.2">
      <c r="A170" s="23">
        <v>170</v>
      </c>
      <c r="B170" s="11" t="s">
        <v>40</v>
      </c>
      <c r="C170" s="134" t="s">
        <v>117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>
        <v>5000</v>
      </c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132"/>
    </row>
    <row r="171" spans="1:47" x14ac:dyDescent="0.2">
      <c r="A171" s="23">
        <v>171</v>
      </c>
      <c r="B171" s="3" t="s">
        <v>24</v>
      </c>
      <c r="C171" s="134" t="s">
        <v>114</v>
      </c>
      <c r="D171" s="69">
        <v>31535.59</v>
      </c>
      <c r="E171" s="69">
        <v>97908.29</v>
      </c>
      <c r="F171" s="69">
        <v>183260</v>
      </c>
      <c r="G171" s="69">
        <v>291959</v>
      </c>
      <c r="H171" s="69">
        <v>203542</v>
      </c>
      <c r="I171" s="69">
        <v>256567</v>
      </c>
      <c r="J171" s="69">
        <v>326548</v>
      </c>
      <c r="K171" s="69">
        <v>528584</v>
      </c>
      <c r="L171" s="69">
        <v>657058</v>
      </c>
      <c r="M171" s="69">
        <v>1324099</v>
      </c>
      <c r="N171" s="69">
        <v>1645905</v>
      </c>
      <c r="O171" s="69">
        <v>966545</v>
      </c>
      <c r="P171" s="69">
        <v>1272654</v>
      </c>
      <c r="Q171" s="69">
        <v>1330524</v>
      </c>
      <c r="R171" s="69">
        <v>1489591</v>
      </c>
      <c r="S171" s="69">
        <v>1274179</v>
      </c>
      <c r="T171" s="69">
        <v>1458818</v>
      </c>
      <c r="U171" s="69">
        <v>2322289</v>
      </c>
      <c r="V171" s="69">
        <v>1998017</v>
      </c>
      <c r="W171" s="69">
        <v>1938512</v>
      </c>
      <c r="X171" s="69">
        <v>1956678</v>
      </c>
      <c r="Y171" s="69">
        <v>1523551</v>
      </c>
      <c r="Z171" s="69">
        <v>1716500</v>
      </c>
      <c r="AA171" s="69">
        <v>2008586</v>
      </c>
      <c r="AB171" s="69">
        <v>1947160</v>
      </c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132"/>
    </row>
    <row r="172" spans="1:47" x14ac:dyDescent="0.2">
      <c r="A172" s="23">
        <v>172</v>
      </c>
      <c r="B172" s="3"/>
      <c r="C172" s="134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132"/>
    </row>
    <row r="173" spans="1:47" x14ac:dyDescent="0.2">
      <c r="A173" s="23">
        <v>173</v>
      </c>
      <c r="B173" s="86" t="s">
        <v>255</v>
      </c>
      <c r="C173" s="134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155">
        <v>6343344</v>
      </c>
      <c r="AD173" s="155">
        <v>7084009</v>
      </c>
      <c r="AE173" s="155">
        <v>7444241</v>
      </c>
      <c r="AF173" s="155">
        <v>9735848</v>
      </c>
      <c r="AG173" s="155">
        <v>10380866</v>
      </c>
      <c r="AH173" s="155">
        <v>9788929</v>
      </c>
      <c r="AI173" s="155">
        <v>5572384</v>
      </c>
      <c r="AJ173" s="155">
        <v>10978540</v>
      </c>
      <c r="AK173" s="155">
        <v>12514925</v>
      </c>
      <c r="AL173" s="155">
        <v>17516283</v>
      </c>
      <c r="AM173" s="155">
        <v>18834207</v>
      </c>
      <c r="AN173" s="155">
        <v>19335018</v>
      </c>
      <c r="AO173" s="155">
        <v>15778858</v>
      </c>
      <c r="AP173" s="155">
        <v>17102000</v>
      </c>
      <c r="AQ173" s="155">
        <v>18487000</v>
      </c>
      <c r="AR173" s="155">
        <v>18410000</v>
      </c>
      <c r="AS173" s="155">
        <v>18855000</v>
      </c>
      <c r="AT173" s="155">
        <v>18717000</v>
      </c>
      <c r="AU173" s="132"/>
    </row>
    <row r="174" spans="1:47" x14ac:dyDescent="0.2">
      <c r="A174" s="23">
        <v>174</v>
      </c>
      <c r="B174" s="94" t="s">
        <v>198</v>
      </c>
      <c r="C174" s="134" t="s">
        <v>118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>
        <v>1640459</v>
      </c>
      <c r="AD174" s="69">
        <v>2097589</v>
      </c>
      <c r="AE174" s="69">
        <v>2499848</v>
      </c>
      <c r="AF174" s="69">
        <v>3199450</v>
      </c>
      <c r="AG174" s="69">
        <v>4623143</v>
      </c>
      <c r="AH174" s="69">
        <v>5301064</v>
      </c>
      <c r="AI174" s="69">
        <v>2513695</v>
      </c>
      <c r="AJ174" s="69">
        <v>5084265</v>
      </c>
      <c r="AK174" s="69">
        <v>5898036</v>
      </c>
      <c r="AL174" s="69">
        <v>6896792</v>
      </c>
      <c r="AM174" s="69">
        <v>7281038</v>
      </c>
      <c r="AN174" s="69">
        <v>7934244</v>
      </c>
      <c r="AO174" s="69">
        <v>8710113</v>
      </c>
      <c r="AP174" s="69">
        <v>10785000</v>
      </c>
      <c r="AQ174" s="69">
        <v>11143000</v>
      </c>
      <c r="AR174" s="69">
        <v>11425000</v>
      </c>
      <c r="AS174" s="69">
        <v>11828000</v>
      </c>
      <c r="AT174" s="69">
        <v>12394000</v>
      </c>
      <c r="AU174" s="132"/>
    </row>
    <row r="175" spans="1:47" x14ac:dyDescent="0.2">
      <c r="A175" s="23">
        <v>175</v>
      </c>
      <c r="B175" s="94" t="s">
        <v>199</v>
      </c>
      <c r="C175" s="134" t="s">
        <v>113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>
        <v>294280</v>
      </c>
      <c r="AD175" s="69">
        <v>453606</v>
      </c>
      <c r="AE175" s="69">
        <v>546523</v>
      </c>
      <c r="AF175" s="69">
        <v>683218</v>
      </c>
      <c r="AG175" s="69">
        <v>835005</v>
      </c>
      <c r="AH175" s="69">
        <v>755588</v>
      </c>
      <c r="AI175" s="69">
        <v>445134</v>
      </c>
      <c r="AJ175" s="69">
        <v>890726</v>
      </c>
      <c r="AK175" s="69">
        <v>1212127</v>
      </c>
      <c r="AL175" s="69">
        <v>1416583</v>
      </c>
      <c r="AM175" s="69">
        <v>1872831</v>
      </c>
      <c r="AN175" s="69">
        <v>2170648</v>
      </c>
      <c r="AO175" s="69">
        <v>2737607</v>
      </c>
      <c r="AP175" s="69">
        <v>1836000</v>
      </c>
      <c r="AQ175" s="69">
        <v>2267000</v>
      </c>
      <c r="AR175" s="69">
        <v>2499000</v>
      </c>
      <c r="AS175" s="69">
        <v>2237000</v>
      </c>
      <c r="AT175" s="69">
        <v>2485000</v>
      </c>
      <c r="AU175" s="132"/>
    </row>
    <row r="176" spans="1:47" x14ac:dyDescent="0.2">
      <c r="A176" s="23">
        <v>176</v>
      </c>
      <c r="B176" s="94" t="s">
        <v>200</v>
      </c>
      <c r="C176" s="134" t="s">
        <v>118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>
        <v>99364</v>
      </c>
      <c r="AD176" s="69">
        <v>201895</v>
      </c>
      <c r="AE176" s="69">
        <v>232474</v>
      </c>
      <c r="AF176" s="69">
        <v>236552</v>
      </c>
      <c r="AG176" s="69">
        <v>356775</v>
      </c>
      <c r="AH176" s="69">
        <v>436078</v>
      </c>
      <c r="AI176" s="69">
        <v>383808</v>
      </c>
      <c r="AJ176" s="69">
        <v>625849</v>
      </c>
      <c r="AK176" s="69">
        <v>606027</v>
      </c>
      <c r="AL176" s="69">
        <v>588420</v>
      </c>
      <c r="AM176" s="69">
        <v>671245</v>
      </c>
      <c r="AN176" s="69">
        <v>691903</v>
      </c>
      <c r="AO176" s="69">
        <v>676184</v>
      </c>
      <c r="AP176" s="69">
        <v>1006000</v>
      </c>
      <c r="AQ176" s="69">
        <v>1103000</v>
      </c>
      <c r="AR176" s="69">
        <v>963000</v>
      </c>
      <c r="AS176" s="69">
        <v>1629000</v>
      </c>
      <c r="AT176" s="69">
        <v>1115000</v>
      </c>
      <c r="AU176" s="132"/>
    </row>
    <row r="177" spans="1:47" x14ac:dyDescent="0.2">
      <c r="A177" s="23">
        <v>177</v>
      </c>
      <c r="B177" s="94" t="s">
        <v>201</v>
      </c>
      <c r="C177" s="134" t="s">
        <v>113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>
        <v>172563</v>
      </c>
      <c r="AD177" s="69">
        <v>247912</v>
      </c>
      <c r="AE177" s="69">
        <v>269299</v>
      </c>
      <c r="AF177" s="69">
        <v>231491</v>
      </c>
      <c r="AG177" s="69">
        <v>284417</v>
      </c>
      <c r="AH177" s="69">
        <v>219970</v>
      </c>
      <c r="AI177" s="69">
        <v>92999</v>
      </c>
      <c r="AJ177" s="69">
        <v>154779</v>
      </c>
      <c r="AK177" s="69">
        <v>153045</v>
      </c>
      <c r="AL177" s="69">
        <v>208680</v>
      </c>
      <c r="AM177" s="69">
        <v>335945</v>
      </c>
      <c r="AN177" s="69">
        <v>482982</v>
      </c>
      <c r="AO177" s="69">
        <v>504429</v>
      </c>
      <c r="AP177" s="69">
        <v>656000</v>
      </c>
      <c r="AQ177" s="69">
        <v>655000</v>
      </c>
      <c r="AR177" s="69">
        <v>670000</v>
      </c>
      <c r="AS177" s="69">
        <v>648000</v>
      </c>
      <c r="AT177" s="69">
        <v>600000</v>
      </c>
      <c r="AU177" s="132"/>
    </row>
    <row r="178" spans="1:47" x14ac:dyDescent="0.2">
      <c r="A178" s="23">
        <v>178</v>
      </c>
      <c r="B178" s="94" t="s">
        <v>202</v>
      </c>
      <c r="C178" s="134" t="s">
        <v>117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>
        <v>233975</v>
      </c>
      <c r="AD178" s="69">
        <v>223750</v>
      </c>
      <c r="AE178" s="69">
        <v>224183</v>
      </c>
      <c r="AF178" s="69">
        <v>232700</v>
      </c>
      <c r="AG178" s="69">
        <v>276345</v>
      </c>
      <c r="AH178" s="69">
        <v>291533</v>
      </c>
      <c r="AI178" s="69">
        <v>145977</v>
      </c>
      <c r="AJ178" s="69">
        <v>309425</v>
      </c>
      <c r="AK178" s="69">
        <v>312113</v>
      </c>
      <c r="AL178" s="69">
        <v>438908</v>
      </c>
      <c r="AM178" s="69">
        <v>530235</v>
      </c>
      <c r="AN178" s="69">
        <v>634635</v>
      </c>
      <c r="AO178" s="69">
        <v>844535</v>
      </c>
      <c r="AP178" s="69">
        <v>891000</v>
      </c>
      <c r="AQ178" s="69">
        <v>854000</v>
      </c>
      <c r="AR178" s="69">
        <v>916000</v>
      </c>
      <c r="AS178" s="69">
        <v>891000</v>
      </c>
      <c r="AT178" s="69">
        <v>953000</v>
      </c>
      <c r="AU178" s="132"/>
    </row>
    <row r="179" spans="1:47" x14ac:dyDescent="0.2">
      <c r="A179" s="23">
        <v>179</v>
      </c>
      <c r="B179" s="94" t="s">
        <v>203</v>
      </c>
      <c r="C179" s="134" t="s">
        <v>118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>
        <v>54800</v>
      </c>
      <c r="AD179" s="69">
        <v>101042</v>
      </c>
      <c r="AE179" s="69">
        <v>74442</v>
      </c>
      <c r="AF179" s="69">
        <v>154520</v>
      </c>
      <c r="AG179" s="69">
        <v>201607</v>
      </c>
      <c r="AH179" s="69">
        <v>177845</v>
      </c>
      <c r="AI179" s="69">
        <v>109840</v>
      </c>
      <c r="AJ179" s="69">
        <v>210702</v>
      </c>
      <c r="AK179" s="69">
        <v>200285</v>
      </c>
      <c r="AL179" s="69">
        <v>233377</v>
      </c>
      <c r="AM179" s="69">
        <v>269331</v>
      </c>
      <c r="AN179" s="69">
        <v>384562</v>
      </c>
      <c r="AO179" s="69">
        <v>340952</v>
      </c>
      <c r="AP179" s="69">
        <v>549000</v>
      </c>
      <c r="AQ179" s="69">
        <v>553000</v>
      </c>
      <c r="AR179" s="69">
        <v>591000</v>
      </c>
      <c r="AS179" s="69">
        <v>188000</v>
      </c>
      <c r="AT179" s="69">
        <v>173000</v>
      </c>
      <c r="AU179" s="132"/>
    </row>
    <row r="180" spans="1:47" x14ac:dyDescent="0.2">
      <c r="A180" s="23">
        <v>180</v>
      </c>
      <c r="B180" s="94" t="s">
        <v>204</v>
      </c>
      <c r="C180" s="134" t="s">
        <v>117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>
        <v>113624</v>
      </c>
      <c r="AD180" s="69">
        <v>125760</v>
      </c>
      <c r="AE180" s="69">
        <v>206887</v>
      </c>
      <c r="AF180" s="69">
        <v>217420</v>
      </c>
      <c r="AG180" s="69">
        <v>156190</v>
      </c>
      <c r="AH180" s="69">
        <v>257827</v>
      </c>
      <c r="AI180" s="69">
        <v>125061</v>
      </c>
      <c r="AJ180" s="69">
        <v>258380</v>
      </c>
      <c r="AK180" s="69">
        <v>332226</v>
      </c>
      <c r="AL180" s="69">
        <v>409818</v>
      </c>
      <c r="AM180" s="69">
        <v>271787</v>
      </c>
      <c r="AN180" s="69">
        <v>175872</v>
      </c>
      <c r="AO180" s="69">
        <v>194499</v>
      </c>
      <c r="AP180" s="69">
        <v>329000</v>
      </c>
      <c r="AQ180" s="69">
        <v>315000</v>
      </c>
      <c r="AR180" s="69">
        <v>294000</v>
      </c>
      <c r="AS180" s="69">
        <v>307000</v>
      </c>
      <c r="AT180" s="69">
        <v>269000</v>
      </c>
      <c r="AU180" s="132"/>
    </row>
    <row r="181" spans="1:47" x14ac:dyDescent="0.2">
      <c r="A181" s="23">
        <v>181</v>
      </c>
      <c r="B181" s="94" t="s">
        <v>205</v>
      </c>
      <c r="C181" s="134" t="s">
        <v>117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>
        <v>85270</v>
      </c>
      <c r="AD181" s="69">
        <v>88546</v>
      </c>
      <c r="AE181" s="69">
        <v>96999</v>
      </c>
      <c r="AF181" s="69">
        <v>111214</v>
      </c>
      <c r="AG181" s="69">
        <v>106375</v>
      </c>
      <c r="AH181" s="69">
        <v>106613</v>
      </c>
      <c r="AI181" s="69">
        <v>54168</v>
      </c>
      <c r="AJ181" s="69">
        <v>109275</v>
      </c>
      <c r="AK181" s="69">
        <v>110772</v>
      </c>
      <c r="AL181" s="69">
        <v>135829</v>
      </c>
      <c r="AM181" s="69">
        <v>142372</v>
      </c>
      <c r="AN181" s="69">
        <v>147661</v>
      </c>
      <c r="AO181" s="69">
        <v>148452</v>
      </c>
      <c r="AP181" s="69"/>
      <c r="AQ181" s="69"/>
      <c r="AR181" s="69"/>
      <c r="AS181" s="69"/>
      <c r="AT181" s="69"/>
      <c r="AU181" s="132"/>
    </row>
    <row r="182" spans="1:47" x14ac:dyDescent="0.2">
      <c r="A182" s="23">
        <v>182</v>
      </c>
      <c r="B182" s="94" t="s">
        <v>206</v>
      </c>
      <c r="C182" s="134" t="s">
        <v>117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>
        <v>62680</v>
      </c>
      <c r="AD182" s="69">
        <v>22955</v>
      </c>
      <c r="AE182" s="69">
        <v>17399</v>
      </c>
      <c r="AF182" s="69">
        <v>43459</v>
      </c>
      <c r="AG182" s="69">
        <v>75278</v>
      </c>
      <c r="AH182" s="69">
        <v>81745</v>
      </c>
      <c r="AI182" s="69">
        <v>44218</v>
      </c>
      <c r="AJ182" s="69">
        <v>153606</v>
      </c>
      <c r="AK182" s="69">
        <v>347633</v>
      </c>
      <c r="AL182" s="69">
        <v>789307</v>
      </c>
      <c r="AM182" s="69">
        <v>615429</v>
      </c>
      <c r="AN182" s="69">
        <v>339167</v>
      </c>
      <c r="AO182" s="69">
        <v>661608</v>
      </c>
      <c r="AP182" s="69"/>
      <c r="AQ182" s="69"/>
      <c r="AR182" s="69"/>
      <c r="AS182" s="69"/>
      <c r="AT182" s="69"/>
      <c r="AU182" s="132"/>
    </row>
    <row r="183" spans="1:47" x14ac:dyDescent="0.2">
      <c r="A183" s="23">
        <v>183</v>
      </c>
      <c r="B183" s="94" t="s">
        <v>207</v>
      </c>
      <c r="C183" s="134" t="s">
        <v>118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>
        <v>8000</v>
      </c>
      <c r="AD183" s="69">
        <v>13000</v>
      </c>
      <c r="AE183" s="69">
        <v>18000</v>
      </c>
      <c r="AF183" s="69">
        <v>21500</v>
      </c>
      <c r="AG183" s="69">
        <v>16500</v>
      </c>
      <c r="AH183" s="69">
        <v>18500</v>
      </c>
      <c r="AI183" s="69">
        <v>80047</v>
      </c>
      <c r="AJ183" s="69">
        <v>281219</v>
      </c>
      <c r="AK183" s="69">
        <v>275297</v>
      </c>
      <c r="AL183" s="69">
        <v>254299</v>
      </c>
      <c r="AM183" s="69">
        <v>225000</v>
      </c>
      <c r="AN183" s="69">
        <v>225000</v>
      </c>
      <c r="AO183" s="69">
        <v>156583</v>
      </c>
      <c r="AP183" s="69"/>
      <c r="AQ183" s="69"/>
      <c r="AR183" s="69"/>
      <c r="AS183" s="69"/>
      <c r="AT183" s="69"/>
      <c r="AU183" s="132"/>
    </row>
    <row r="184" spans="1:47" x14ac:dyDescent="0.2">
      <c r="A184" s="23">
        <v>184</v>
      </c>
      <c r="B184" s="94" t="s">
        <v>208</v>
      </c>
      <c r="C184" s="134" t="s">
        <v>113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>
        <v>30339</v>
      </c>
      <c r="AD184" s="69">
        <v>19398</v>
      </c>
      <c r="AE184" s="69">
        <v>7195</v>
      </c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132"/>
    </row>
    <row r="185" spans="1:47" x14ac:dyDescent="0.2">
      <c r="A185" s="23">
        <v>185</v>
      </c>
      <c r="B185" s="94" t="s">
        <v>209</v>
      </c>
      <c r="C185" s="134" t="s">
        <v>113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>
        <v>478</v>
      </c>
      <c r="AD185" s="69">
        <v>178</v>
      </c>
      <c r="AE185" s="69">
        <v>752</v>
      </c>
      <c r="AF185" s="69">
        <v>363</v>
      </c>
      <c r="AG185" s="69">
        <v>245</v>
      </c>
      <c r="AH185" s="69">
        <v>3793</v>
      </c>
      <c r="AI185" s="69">
        <v>23784</v>
      </c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132"/>
    </row>
    <row r="186" spans="1:47" x14ac:dyDescent="0.2">
      <c r="A186" s="23">
        <v>186</v>
      </c>
      <c r="B186" s="94" t="s">
        <v>210</v>
      </c>
      <c r="C186" s="134" t="s">
        <v>113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>
        <v>312973</v>
      </c>
      <c r="AJ186" s="69">
        <v>816836</v>
      </c>
      <c r="AK186" s="69">
        <v>512019</v>
      </c>
      <c r="AL186" s="69">
        <v>339279</v>
      </c>
      <c r="AM186" s="69">
        <v>375757</v>
      </c>
      <c r="AN186" s="69">
        <v>303891</v>
      </c>
      <c r="AO186" s="69">
        <v>108884</v>
      </c>
      <c r="AP186" s="69"/>
      <c r="AQ186" s="69"/>
      <c r="AR186" s="69"/>
      <c r="AS186" s="69"/>
      <c r="AT186" s="69"/>
      <c r="AU186" s="132"/>
    </row>
    <row r="187" spans="1:47" x14ac:dyDescent="0.2">
      <c r="A187" s="23">
        <v>187</v>
      </c>
      <c r="B187" s="94" t="s">
        <v>211</v>
      </c>
      <c r="C187" s="134" t="s">
        <v>113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>
        <v>216945</v>
      </c>
      <c r="AJ187" s="69">
        <v>158306</v>
      </c>
      <c r="AK187" s="69">
        <v>123643</v>
      </c>
      <c r="AL187" s="69">
        <v>0</v>
      </c>
      <c r="AM187" s="69"/>
      <c r="AN187" s="69"/>
      <c r="AO187" s="69"/>
      <c r="AP187" s="69"/>
      <c r="AQ187" s="69"/>
      <c r="AR187" s="69"/>
      <c r="AS187" s="69"/>
      <c r="AT187" s="69"/>
      <c r="AU187" s="132"/>
    </row>
    <row r="188" spans="1:47" x14ac:dyDescent="0.2">
      <c r="A188" s="23">
        <v>188</v>
      </c>
      <c r="B188" s="94" t="s">
        <v>212</v>
      </c>
      <c r="C188" s="134" t="s">
        <v>118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>
        <v>244561</v>
      </c>
      <c r="AN188" s="69">
        <v>254714</v>
      </c>
      <c r="AO188" s="69">
        <v>183571</v>
      </c>
      <c r="AP188" s="69"/>
      <c r="AQ188" s="69"/>
      <c r="AR188" s="69"/>
      <c r="AS188" s="69"/>
      <c r="AT188" s="69"/>
      <c r="AU188" s="132"/>
    </row>
    <row r="189" spans="1:47" x14ac:dyDescent="0.2">
      <c r="A189" s="23">
        <v>189</v>
      </c>
      <c r="B189" s="94" t="s">
        <v>213</v>
      </c>
      <c r="C189" s="134" t="s">
        <v>119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>
        <v>198989</v>
      </c>
      <c r="AP189" s="69"/>
      <c r="AQ189" s="69"/>
      <c r="AR189" s="69">
        <v>190000</v>
      </c>
      <c r="AS189" s="69">
        <v>301000</v>
      </c>
      <c r="AT189" s="69">
        <v>0</v>
      </c>
      <c r="AU189" s="132"/>
    </row>
    <row r="190" spans="1:47" x14ac:dyDescent="0.2">
      <c r="A190" s="23">
        <v>190</v>
      </c>
      <c r="B190" s="94" t="s">
        <v>225</v>
      </c>
      <c r="C190" s="134" t="s">
        <v>117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>
        <v>423000</v>
      </c>
      <c r="AQ190" s="69">
        <v>326000</v>
      </c>
      <c r="AR190" s="69">
        <v>307000</v>
      </c>
      <c r="AS190" s="69">
        <v>354000</v>
      </c>
      <c r="AT190" s="69">
        <v>257000</v>
      </c>
      <c r="AU190" s="132"/>
    </row>
    <row r="191" spans="1:47" x14ac:dyDescent="0.2">
      <c r="A191" s="23">
        <v>191</v>
      </c>
      <c r="B191" s="94" t="s">
        <v>226</v>
      </c>
      <c r="C191" s="134" t="s">
        <v>117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>
        <v>438000</v>
      </c>
      <c r="AQ191" s="69">
        <v>457000</v>
      </c>
      <c r="AR191" s="69">
        <v>441000</v>
      </c>
      <c r="AS191" s="69">
        <v>472000</v>
      </c>
      <c r="AT191" s="69">
        <v>471000</v>
      </c>
      <c r="AU191" s="132"/>
    </row>
    <row r="192" spans="1:47" x14ac:dyDescent="0.2">
      <c r="A192" s="23">
        <v>192</v>
      </c>
      <c r="B192" s="94" t="s">
        <v>214</v>
      </c>
      <c r="C192" s="134" t="s">
        <v>113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>
        <v>2941</v>
      </c>
      <c r="AP192" s="69"/>
      <c r="AQ192" s="69"/>
      <c r="AR192" s="69"/>
      <c r="AS192" s="69"/>
      <c r="AT192" s="69"/>
      <c r="AU192" s="132"/>
    </row>
    <row r="193" spans="1:47" x14ac:dyDescent="0.2">
      <c r="A193" s="23">
        <v>193</v>
      </c>
      <c r="B193" s="94" t="s">
        <v>215</v>
      </c>
      <c r="C193" s="134" t="s">
        <v>114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>
        <v>3547512</v>
      </c>
      <c r="AD193" s="69">
        <v>3488378</v>
      </c>
      <c r="AE193" s="69">
        <v>3250240</v>
      </c>
      <c r="AF193" s="69">
        <v>4607241</v>
      </c>
      <c r="AG193" s="69">
        <v>3453536</v>
      </c>
      <c r="AH193" s="69">
        <v>2138423</v>
      </c>
      <c r="AI193" s="69">
        <v>1023735</v>
      </c>
      <c r="AJ193" s="69">
        <v>1925172</v>
      </c>
      <c r="AK193" s="69">
        <v>2431702</v>
      </c>
      <c r="AL193" s="69">
        <v>5805391</v>
      </c>
      <c r="AM193" s="69">
        <v>5998676</v>
      </c>
      <c r="AN193" s="69">
        <v>5589739</v>
      </c>
      <c r="AO193" s="69">
        <v>309511</v>
      </c>
      <c r="AP193" s="69">
        <v>189000</v>
      </c>
      <c r="AQ193" s="69">
        <v>814000</v>
      </c>
      <c r="AR193" s="69">
        <v>114000</v>
      </c>
      <c r="AS193" s="69">
        <v>-158000</v>
      </c>
      <c r="AT193" s="69">
        <v>1181000</v>
      </c>
      <c r="AU193" s="132"/>
    </row>
    <row r="194" spans="1:47" x14ac:dyDescent="0.2">
      <c r="A194" s="23">
        <v>194</v>
      </c>
      <c r="B194" s="3"/>
      <c r="C194" s="134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132"/>
    </row>
    <row r="195" spans="1:47" x14ac:dyDescent="0.2">
      <c r="A195" s="23">
        <v>195</v>
      </c>
      <c r="B195" s="1" t="s">
        <v>75</v>
      </c>
      <c r="C195" s="134"/>
      <c r="D195" s="70">
        <f t="shared" ref="D195:AR195" si="57">SUM(D139:D144,D147:D154)-SUM(D157:D171,D174:D193)</f>
        <v>0</v>
      </c>
      <c r="E195" s="70">
        <f t="shared" si="57"/>
        <v>0</v>
      </c>
      <c r="F195" s="70">
        <f t="shared" si="57"/>
        <v>0</v>
      </c>
      <c r="G195" s="70">
        <f t="shared" si="57"/>
        <v>0</v>
      </c>
      <c r="H195" s="70">
        <f t="shared" si="57"/>
        <v>0</v>
      </c>
      <c r="I195" s="70">
        <f t="shared" si="57"/>
        <v>0</v>
      </c>
      <c r="J195" s="70">
        <f t="shared" si="57"/>
        <v>0</v>
      </c>
      <c r="K195" s="70">
        <f t="shared" si="57"/>
        <v>0</v>
      </c>
      <c r="L195" s="70">
        <f t="shared" si="57"/>
        <v>0</v>
      </c>
      <c r="M195" s="70">
        <f t="shared" si="57"/>
        <v>0</v>
      </c>
      <c r="N195" s="70">
        <f t="shared" si="57"/>
        <v>0</v>
      </c>
      <c r="O195" s="70">
        <f t="shared" si="57"/>
        <v>0</v>
      </c>
      <c r="P195" s="70">
        <f t="shared" si="57"/>
        <v>0</v>
      </c>
      <c r="Q195" s="70">
        <f t="shared" si="57"/>
        <v>0</v>
      </c>
      <c r="R195" s="70">
        <f t="shared" si="57"/>
        <v>0</v>
      </c>
      <c r="S195" s="70">
        <f t="shared" si="57"/>
        <v>0</v>
      </c>
      <c r="T195" s="70">
        <f t="shared" si="57"/>
        <v>0</v>
      </c>
      <c r="U195" s="70">
        <f t="shared" si="57"/>
        <v>0</v>
      </c>
      <c r="V195" s="70">
        <f t="shared" si="57"/>
        <v>0</v>
      </c>
      <c r="W195" s="70">
        <f t="shared" si="57"/>
        <v>0</v>
      </c>
      <c r="X195" s="70">
        <f t="shared" si="57"/>
        <v>0</v>
      </c>
      <c r="Y195" s="70">
        <f t="shared" si="57"/>
        <v>0</v>
      </c>
      <c r="Z195" s="70">
        <f t="shared" si="57"/>
        <v>0</v>
      </c>
      <c r="AA195" s="70">
        <f t="shared" si="57"/>
        <v>0</v>
      </c>
      <c r="AB195" s="70">
        <f t="shared" si="57"/>
        <v>0</v>
      </c>
      <c r="AC195" s="70">
        <f t="shared" si="57"/>
        <v>0</v>
      </c>
      <c r="AD195" s="70">
        <f t="shared" si="57"/>
        <v>0</v>
      </c>
      <c r="AE195" s="70">
        <f t="shared" si="57"/>
        <v>0</v>
      </c>
      <c r="AF195" s="70">
        <f t="shared" si="57"/>
        <v>0</v>
      </c>
      <c r="AG195" s="70">
        <f t="shared" si="57"/>
        <v>0</v>
      </c>
      <c r="AH195" s="70">
        <f t="shared" si="57"/>
        <v>0</v>
      </c>
      <c r="AI195" s="70">
        <f t="shared" si="57"/>
        <v>0</v>
      </c>
      <c r="AJ195" s="70">
        <f t="shared" si="57"/>
        <v>0</v>
      </c>
      <c r="AK195" s="70">
        <f t="shared" si="57"/>
        <v>0</v>
      </c>
      <c r="AL195" s="70">
        <f t="shared" si="57"/>
        <v>0</v>
      </c>
      <c r="AM195" s="70">
        <f t="shared" si="57"/>
        <v>0</v>
      </c>
      <c r="AN195" s="70">
        <f t="shared" si="57"/>
        <v>0</v>
      </c>
      <c r="AO195" s="70">
        <f t="shared" si="57"/>
        <v>0</v>
      </c>
      <c r="AP195" s="70">
        <f t="shared" si="57"/>
        <v>0</v>
      </c>
      <c r="AQ195" s="70">
        <f t="shared" si="57"/>
        <v>0</v>
      </c>
      <c r="AR195" s="70">
        <f t="shared" si="57"/>
        <v>0</v>
      </c>
      <c r="AS195" s="70">
        <f>SUM(AS139:AS144,AS147:AS154)-SUM(AS157:AS171,AS174:AS193)</f>
        <v>0</v>
      </c>
      <c r="AT195" s="70">
        <f>SUM(AT139:AT144,AT147:AT154)-SUM(AT157:AT171,AT174:AT193)</f>
        <v>0</v>
      </c>
      <c r="AU195" s="132"/>
    </row>
    <row r="196" spans="1:47" x14ac:dyDescent="0.2">
      <c r="A196" s="23">
        <v>196</v>
      </c>
      <c r="B196" s="5"/>
      <c r="C196" s="141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132"/>
    </row>
    <row r="197" spans="1:47" x14ac:dyDescent="0.2">
      <c r="A197" s="23">
        <v>197</v>
      </c>
      <c r="B197" s="1" t="s">
        <v>74</v>
      </c>
      <c r="C197" s="134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132"/>
    </row>
    <row r="198" spans="1:47" x14ac:dyDescent="0.2">
      <c r="A198" s="23">
        <v>198</v>
      </c>
      <c r="B198" s="1" t="s">
        <v>49</v>
      </c>
      <c r="C198" s="134"/>
      <c r="D198" s="69"/>
      <c r="E198" s="69"/>
      <c r="F198" s="133">
        <v>323038</v>
      </c>
      <c r="G198" s="133">
        <v>602508</v>
      </c>
      <c r="H198" s="133">
        <v>893634</v>
      </c>
      <c r="I198" s="133">
        <v>837583</v>
      </c>
      <c r="J198" s="133">
        <v>949256</v>
      </c>
      <c r="K198" s="133">
        <v>1397559</v>
      </c>
      <c r="L198" s="133">
        <v>1334575</v>
      </c>
      <c r="M198" s="133">
        <v>1177574</v>
      </c>
      <c r="N198" s="133">
        <v>1606885</v>
      </c>
      <c r="O198" s="133">
        <v>1883204</v>
      </c>
      <c r="P198" s="133">
        <v>1952326</v>
      </c>
      <c r="Q198" s="133">
        <v>2675539</v>
      </c>
      <c r="R198" s="133">
        <v>3201481</v>
      </c>
      <c r="S198" s="133">
        <v>3510518</v>
      </c>
      <c r="T198" s="133">
        <v>3562978</v>
      </c>
      <c r="U198" s="133">
        <v>3912529</v>
      </c>
      <c r="V198" s="133">
        <v>4395874</v>
      </c>
      <c r="W198" s="133">
        <v>5463953</v>
      </c>
      <c r="X198" s="133">
        <v>5615532</v>
      </c>
      <c r="Y198" s="133">
        <v>6360958</v>
      </c>
      <c r="Z198" s="133">
        <v>6978023</v>
      </c>
      <c r="AA198" s="133">
        <v>7147275</v>
      </c>
      <c r="AB198" s="133">
        <v>7298576</v>
      </c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132"/>
    </row>
    <row r="199" spans="1:47" x14ac:dyDescent="0.2">
      <c r="A199" s="23">
        <v>199</v>
      </c>
      <c r="B199" s="3" t="s">
        <v>51</v>
      </c>
      <c r="C199" s="134"/>
      <c r="D199" s="69"/>
      <c r="E199" s="69"/>
      <c r="F199" s="69">
        <v>129444</v>
      </c>
      <c r="G199" s="69">
        <v>307880</v>
      </c>
      <c r="H199" s="69">
        <v>579778</v>
      </c>
      <c r="I199" s="69">
        <v>538426</v>
      </c>
      <c r="J199" s="69">
        <v>584735</v>
      </c>
      <c r="K199" s="69">
        <v>856433</v>
      </c>
      <c r="L199" s="69">
        <v>963412</v>
      </c>
      <c r="M199" s="69">
        <v>978931</v>
      </c>
      <c r="N199" s="69">
        <v>1177574</v>
      </c>
      <c r="O199" s="69">
        <v>1606885</v>
      </c>
      <c r="P199" s="69">
        <v>1734572</v>
      </c>
      <c r="Q199" s="69">
        <v>1952326</v>
      </c>
      <c r="R199" s="69">
        <v>2675539</v>
      </c>
      <c r="S199" s="69">
        <v>3201481</v>
      </c>
      <c r="T199" s="69">
        <v>2760883</v>
      </c>
      <c r="U199" s="69">
        <v>3168283</v>
      </c>
      <c r="V199" s="69">
        <v>3884876</v>
      </c>
      <c r="W199" s="69">
        <v>4280169</v>
      </c>
      <c r="X199" s="69">
        <v>5463953</v>
      </c>
      <c r="Y199" s="69">
        <v>5573990</v>
      </c>
      <c r="Z199" s="69">
        <v>5900692</v>
      </c>
      <c r="AA199" s="69">
        <v>4886721</v>
      </c>
      <c r="AB199" s="69">
        <v>7298576</v>
      </c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132"/>
    </row>
    <row r="200" spans="1:47" x14ac:dyDescent="0.2">
      <c r="A200" s="23">
        <v>200</v>
      </c>
      <c r="B200" s="3" t="s">
        <v>52</v>
      </c>
      <c r="C200" s="134"/>
      <c r="D200" s="69"/>
      <c r="E200" s="69"/>
      <c r="F200" s="69">
        <v>10334</v>
      </c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132"/>
    </row>
    <row r="201" spans="1:47" x14ac:dyDescent="0.2">
      <c r="A201" s="23">
        <v>201</v>
      </c>
      <c r="B201" s="3" t="s">
        <v>53</v>
      </c>
      <c r="C201" s="134"/>
      <c r="D201" s="69"/>
      <c r="E201" s="69"/>
      <c r="F201" s="69"/>
      <c r="G201" s="69">
        <v>2669</v>
      </c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132"/>
    </row>
    <row r="202" spans="1:47" x14ac:dyDescent="0.2">
      <c r="A202" s="23">
        <v>202</v>
      </c>
      <c r="B202" s="3" t="s">
        <v>57</v>
      </c>
      <c r="C202" s="134"/>
      <c r="D202" s="69"/>
      <c r="E202" s="69"/>
      <c r="F202" s="69"/>
      <c r="G202" s="69"/>
      <c r="H202" s="69">
        <v>29536</v>
      </c>
      <c r="I202" s="69"/>
      <c r="J202" s="69">
        <v>7291</v>
      </c>
      <c r="K202" s="69">
        <v>5250</v>
      </c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132"/>
    </row>
    <row r="203" spans="1:47" x14ac:dyDescent="0.2">
      <c r="A203" s="23">
        <v>203</v>
      </c>
      <c r="B203" s="3" t="s">
        <v>90</v>
      </c>
      <c r="C203" s="134"/>
      <c r="D203" s="69"/>
      <c r="E203" s="69"/>
      <c r="F203" s="69"/>
      <c r="G203" s="69"/>
      <c r="H203" s="69">
        <v>80778</v>
      </c>
      <c r="I203" s="69">
        <v>3333</v>
      </c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132"/>
    </row>
    <row r="204" spans="1:47" x14ac:dyDescent="0.2">
      <c r="A204" s="23">
        <v>204</v>
      </c>
      <c r="B204" s="3" t="s">
        <v>62</v>
      </c>
      <c r="C204" s="134"/>
      <c r="D204" s="69"/>
      <c r="E204" s="69"/>
      <c r="F204" s="69"/>
      <c r="G204" s="69"/>
      <c r="H204" s="69"/>
      <c r="I204" s="69"/>
      <c r="J204" s="69">
        <v>7700</v>
      </c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132"/>
    </row>
    <row r="205" spans="1:47" x14ac:dyDescent="0.2">
      <c r="A205" s="23">
        <v>205</v>
      </c>
      <c r="B205" s="3" t="s">
        <v>59</v>
      </c>
      <c r="C205" s="134"/>
      <c r="D205" s="69"/>
      <c r="E205" s="69"/>
      <c r="F205" s="69"/>
      <c r="G205" s="69"/>
      <c r="H205" s="69"/>
      <c r="I205" s="69">
        <v>30875</v>
      </c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132"/>
    </row>
    <row r="206" spans="1:47" x14ac:dyDescent="0.2">
      <c r="A206" s="23">
        <v>206</v>
      </c>
      <c r="B206" s="3" t="s">
        <v>60</v>
      </c>
      <c r="C206" s="134"/>
      <c r="D206" s="69"/>
      <c r="E206" s="69"/>
      <c r="F206" s="69"/>
      <c r="G206" s="69"/>
      <c r="H206" s="69"/>
      <c r="I206" s="69">
        <v>8382</v>
      </c>
      <c r="J206" s="69">
        <v>22982</v>
      </c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132"/>
    </row>
    <row r="207" spans="1:47" x14ac:dyDescent="0.2">
      <c r="A207" s="23">
        <v>207</v>
      </c>
      <c r="B207" s="3" t="s">
        <v>21</v>
      </c>
      <c r="C207" s="134"/>
      <c r="D207" s="69"/>
      <c r="E207" s="69"/>
      <c r="F207" s="69"/>
      <c r="G207" s="69"/>
      <c r="H207" s="69"/>
      <c r="I207" s="69"/>
      <c r="J207" s="69"/>
      <c r="K207" s="69">
        <v>7292</v>
      </c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132"/>
    </row>
    <row r="208" spans="1:47" x14ac:dyDescent="0.2">
      <c r="A208" s="23">
        <v>208</v>
      </c>
      <c r="B208" s="3" t="s">
        <v>91</v>
      </c>
      <c r="C208" s="134"/>
      <c r="D208" s="69"/>
      <c r="E208" s="69"/>
      <c r="F208" s="69"/>
      <c r="G208" s="69"/>
      <c r="H208" s="69"/>
      <c r="I208" s="69"/>
      <c r="J208" s="69"/>
      <c r="K208" s="69"/>
      <c r="L208" s="69">
        <v>36667</v>
      </c>
      <c r="M208" s="69">
        <v>27135</v>
      </c>
      <c r="N208" s="69">
        <v>178672</v>
      </c>
      <c r="O208" s="69"/>
      <c r="P208" s="69">
        <v>28875</v>
      </c>
      <c r="Q208" s="69">
        <v>617089</v>
      </c>
      <c r="R208" s="69">
        <v>454536</v>
      </c>
      <c r="S208" s="69"/>
      <c r="T208" s="69"/>
      <c r="U208" s="69">
        <v>421957</v>
      </c>
      <c r="V208" s="69">
        <v>112981</v>
      </c>
      <c r="W208" s="69">
        <v>1143161</v>
      </c>
      <c r="X208" s="69">
        <v>151579</v>
      </c>
      <c r="Y208" s="69">
        <v>347511</v>
      </c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132"/>
    </row>
    <row r="209" spans="1:47" x14ac:dyDescent="0.2">
      <c r="A209" s="23">
        <v>209</v>
      </c>
      <c r="B209" s="3" t="s">
        <v>42</v>
      </c>
      <c r="C209" s="134"/>
      <c r="D209" s="69"/>
      <c r="E209" s="69"/>
      <c r="F209" s="69"/>
      <c r="G209" s="69"/>
      <c r="H209" s="69"/>
      <c r="I209" s="69"/>
      <c r="J209" s="69"/>
      <c r="K209" s="69"/>
      <c r="L209" s="69"/>
      <c r="M209" s="69">
        <v>7917</v>
      </c>
      <c r="N209" s="69"/>
      <c r="O209" s="69">
        <v>315</v>
      </c>
      <c r="P209" s="69">
        <v>5974</v>
      </c>
      <c r="Q209" s="69">
        <v>106124</v>
      </c>
      <c r="R209" s="69">
        <v>71406</v>
      </c>
      <c r="S209" s="69"/>
      <c r="T209" s="69"/>
      <c r="U209" s="69"/>
      <c r="V209" s="69"/>
      <c r="W209" s="69">
        <v>40623</v>
      </c>
      <c r="X209" s="69"/>
      <c r="Y209" s="69">
        <v>439457</v>
      </c>
      <c r="Z209" s="69"/>
      <c r="AA209" s="69">
        <v>548113</v>
      </c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132"/>
    </row>
    <row r="210" spans="1:47" x14ac:dyDescent="0.2">
      <c r="A210" s="23">
        <v>210</v>
      </c>
      <c r="B210" s="11" t="s">
        <v>32</v>
      </c>
      <c r="C210" s="135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>
        <v>1222186</v>
      </c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132"/>
    </row>
    <row r="211" spans="1:47" x14ac:dyDescent="0.2">
      <c r="A211" s="23">
        <v>211</v>
      </c>
      <c r="B211" s="11" t="s">
        <v>31</v>
      </c>
      <c r="C211" s="135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>
        <v>1077331</v>
      </c>
      <c r="AA211" s="69">
        <v>490255</v>
      </c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132"/>
    </row>
    <row r="212" spans="1:47" x14ac:dyDescent="0.2">
      <c r="A212" s="23">
        <v>212</v>
      </c>
      <c r="B212" s="3" t="s">
        <v>77</v>
      </c>
      <c r="C212" s="134"/>
      <c r="D212" s="69"/>
      <c r="E212" s="69"/>
      <c r="F212" s="69">
        <v>183260</v>
      </c>
      <c r="G212" s="69">
        <v>291959</v>
      </c>
      <c r="H212" s="69">
        <v>203542</v>
      </c>
      <c r="I212" s="69">
        <v>256567</v>
      </c>
      <c r="J212" s="69">
        <v>326548</v>
      </c>
      <c r="K212" s="69">
        <v>528584</v>
      </c>
      <c r="L212" s="69">
        <v>334496</v>
      </c>
      <c r="M212" s="69">
        <v>163591</v>
      </c>
      <c r="N212" s="69">
        <v>250639</v>
      </c>
      <c r="O212" s="69">
        <v>276004</v>
      </c>
      <c r="P212" s="69">
        <v>182905</v>
      </c>
      <c r="Q212" s="69"/>
      <c r="R212" s="69"/>
      <c r="S212" s="69">
        <v>309037</v>
      </c>
      <c r="T212" s="69">
        <v>802095</v>
      </c>
      <c r="U212" s="69">
        <v>322289</v>
      </c>
      <c r="V212" s="69">
        <v>398017</v>
      </c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132"/>
    </row>
    <row r="213" spans="1:47" x14ac:dyDescent="0.2">
      <c r="A213" s="23">
        <v>213</v>
      </c>
      <c r="B213" s="2"/>
      <c r="C213" s="135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132"/>
    </row>
    <row r="214" spans="1:47" x14ac:dyDescent="0.2">
      <c r="A214" s="23">
        <v>214</v>
      </c>
      <c r="B214" s="1" t="s">
        <v>50</v>
      </c>
      <c r="C214" s="134"/>
      <c r="D214" s="69"/>
      <c r="E214" s="69"/>
      <c r="F214" s="133">
        <v>323038</v>
      </c>
      <c r="G214" s="133">
        <v>602508</v>
      </c>
      <c r="H214" s="133">
        <v>893634</v>
      </c>
      <c r="I214" s="133">
        <v>837583</v>
      </c>
      <c r="J214" s="133">
        <v>949256</v>
      </c>
      <c r="K214" s="133">
        <v>1397559</v>
      </c>
      <c r="L214" s="133">
        <v>1334575</v>
      </c>
      <c r="M214" s="133">
        <v>1177574</v>
      </c>
      <c r="N214" s="133">
        <v>1606885</v>
      </c>
      <c r="O214" s="133">
        <v>1883204</v>
      </c>
      <c r="P214" s="133">
        <v>1952326</v>
      </c>
      <c r="Q214" s="133">
        <v>2675539</v>
      </c>
      <c r="R214" s="133">
        <v>3201481</v>
      </c>
      <c r="S214" s="133">
        <v>3510518</v>
      </c>
      <c r="T214" s="133">
        <v>3562978</v>
      </c>
      <c r="U214" s="133">
        <v>3912529</v>
      </c>
      <c r="V214" s="133">
        <v>4395874</v>
      </c>
      <c r="W214" s="133">
        <v>5463953</v>
      </c>
      <c r="X214" s="133">
        <v>5615532</v>
      </c>
      <c r="Y214" s="133">
        <v>6360958</v>
      </c>
      <c r="Z214" s="133">
        <v>6978023</v>
      </c>
      <c r="AA214" s="133">
        <v>7147275</v>
      </c>
      <c r="AB214" s="133">
        <v>7298576</v>
      </c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132"/>
    </row>
    <row r="215" spans="1:47" x14ac:dyDescent="0.2">
      <c r="A215" s="23">
        <v>215</v>
      </c>
      <c r="B215" s="3" t="s">
        <v>92</v>
      </c>
      <c r="C215" s="134"/>
      <c r="D215" s="69"/>
      <c r="E215" s="69"/>
      <c r="F215" s="69">
        <v>2507</v>
      </c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132"/>
    </row>
    <row r="216" spans="1:47" x14ac:dyDescent="0.2">
      <c r="A216" s="23">
        <v>216</v>
      </c>
      <c r="B216" s="3" t="s">
        <v>54</v>
      </c>
      <c r="C216" s="134"/>
      <c r="D216" s="69"/>
      <c r="E216" s="69"/>
      <c r="F216" s="69">
        <v>8777</v>
      </c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132"/>
    </row>
    <row r="217" spans="1:47" x14ac:dyDescent="0.2">
      <c r="A217" s="23">
        <v>217</v>
      </c>
      <c r="B217" s="3" t="s">
        <v>55</v>
      </c>
      <c r="C217" s="134"/>
      <c r="D217" s="69"/>
      <c r="E217" s="69"/>
      <c r="F217" s="69">
        <v>942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132"/>
    </row>
    <row r="218" spans="1:47" x14ac:dyDescent="0.2">
      <c r="A218" s="23">
        <v>218</v>
      </c>
      <c r="B218" s="3" t="s">
        <v>22</v>
      </c>
      <c r="C218" s="134"/>
      <c r="D218" s="69"/>
      <c r="E218" s="69"/>
      <c r="F218" s="69"/>
      <c r="G218" s="69"/>
      <c r="H218" s="69"/>
      <c r="I218" s="69"/>
      <c r="J218" s="69">
        <v>29865</v>
      </c>
      <c r="K218" s="69">
        <v>95476</v>
      </c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132"/>
    </row>
    <row r="219" spans="1:47" x14ac:dyDescent="0.2">
      <c r="A219" s="23">
        <v>219</v>
      </c>
      <c r="B219" s="3" t="s">
        <v>93</v>
      </c>
      <c r="C219" s="134"/>
      <c r="D219" s="69"/>
      <c r="E219" s="69"/>
      <c r="F219" s="69"/>
      <c r="G219" s="69"/>
      <c r="H219" s="69"/>
      <c r="I219" s="69"/>
      <c r="J219" s="69"/>
      <c r="K219" s="69">
        <v>12123</v>
      </c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132"/>
    </row>
    <row r="220" spans="1:47" x14ac:dyDescent="0.2">
      <c r="A220" s="23">
        <v>220</v>
      </c>
      <c r="B220" s="3" t="s">
        <v>61</v>
      </c>
      <c r="C220" s="134"/>
      <c r="D220" s="69"/>
      <c r="E220" s="69"/>
      <c r="F220" s="69"/>
      <c r="G220" s="69"/>
      <c r="H220" s="69"/>
      <c r="I220" s="69">
        <v>5241</v>
      </c>
      <c r="J220" s="69">
        <v>6750</v>
      </c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132"/>
    </row>
    <row r="221" spans="1:47" x14ac:dyDescent="0.2">
      <c r="A221" s="23">
        <v>221</v>
      </c>
      <c r="B221" s="3" t="s">
        <v>94</v>
      </c>
      <c r="C221" s="134"/>
      <c r="D221" s="69"/>
      <c r="E221" s="69"/>
      <c r="F221" s="69">
        <v>2932</v>
      </c>
      <c r="G221" s="69">
        <v>22730</v>
      </c>
      <c r="H221" s="69">
        <v>5208</v>
      </c>
      <c r="I221" s="69">
        <v>26722</v>
      </c>
      <c r="J221" s="69">
        <v>6208</v>
      </c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132"/>
    </row>
    <row r="222" spans="1:47" x14ac:dyDescent="0.2">
      <c r="A222" s="23">
        <v>222</v>
      </c>
      <c r="B222" s="3" t="s">
        <v>58</v>
      </c>
      <c r="C222" s="134"/>
      <c r="D222" s="69"/>
      <c r="E222" s="69"/>
      <c r="F222" s="69"/>
      <c r="G222" s="69"/>
      <c r="H222" s="69"/>
      <c r="I222" s="69">
        <v>45885</v>
      </c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132"/>
    </row>
    <row r="223" spans="1:47" x14ac:dyDescent="0.2">
      <c r="A223" s="23">
        <v>223</v>
      </c>
      <c r="B223" s="3" t="s">
        <v>95</v>
      </c>
      <c r="C223" s="134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>
        <v>148632</v>
      </c>
      <c r="P223" s="69"/>
      <c r="Q223" s="69"/>
      <c r="R223" s="69"/>
      <c r="S223" s="69">
        <v>478437</v>
      </c>
      <c r="T223" s="69">
        <v>389643</v>
      </c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132"/>
    </row>
    <row r="224" spans="1:47" x14ac:dyDescent="0.2">
      <c r="A224" s="23">
        <v>224</v>
      </c>
      <c r="B224" s="3" t="s">
        <v>18</v>
      </c>
      <c r="C224" s="134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>
        <v>271198</v>
      </c>
      <c r="T224" s="69">
        <v>5052</v>
      </c>
      <c r="U224" s="69">
        <v>27653</v>
      </c>
      <c r="V224" s="69">
        <v>34928</v>
      </c>
      <c r="W224" s="69"/>
      <c r="X224" s="69">
        <v>41542</v>
      </c>
      <c r="Y224" s="69"/>
      <c r="Z224" s="69">
        <v>1596424</v>
      </c>
      <c r="AA224" s="69"/>
      <c r="AB224" s="69">
        <v>283889</v>
      </c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132"/>
    </row>
    <row r="225" spans="1:47" x14ac:dyDescent="0.2">
      <c r="A225" s="23">
        <v>225</v>
      </c>
      <c r="B225" s="11" t="s">
        <v>33</v>
      </c>
      <c r="C225" s="135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>
        <v>479944</v>
      </c>
      <c r="AA225" s="69"/>
      <c r="AB225" s="69">
        <v>48994</v>
      </c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132"/>
    </row>
    <row r="226" spans="1:47" x14ac:dyDescent="0.2">
      <c r="A226" s="23">
        <v>226</v>
      </c>
      <c r="B226" s="3" t="s">
        <v>80</v>
      </c>
      <c r="C226" s="134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>
        <v>80777</v>
      </c>
      <c r="W226" s="69"/>
      <c r="X226" s="69"/>
      <c r="Y226" s="69"/>
      <c r="Z226" s="69">
        <v>-136367</v>
      </c>
      <c r="AA226" s="69">
        <v>-151301</v>
      </c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132"/>
    </row>
    <row r="227" spans="1:47" x14ac:dyDescent="0.2">
      <c r="A227" s="23">
        <v>227</v>
      </c>
      <c r="B227" s="3" t="s">
        <v>158</v>
      </c>
      <c r="C227" s="134" t="s">
        <v>115</v>
      </c>
      <c r="D227" s="69"/>
      <c r="E227" s="69"/>
      <c r="F227" s="69"/>
      <c r="G227" s="69"/>
      <c r="H227" s="69">
        <v>350000</v>
      </c>
      <c r="I227" s="69">
        <v>175000</v>
      </c>
      <c r="J227" s="69">
        <v>50000</v>
      </c>
      <c r="K227" s="69">
        <v>326548</v>
      </c>
      <c r="L227" s="69">
        <v>355644</v>
      </c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>
        <v>460266</v>
      </c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132"/>
    </row>
    <row r="228" spans="1:47" x14ac:dyDescent="0.2">
      <c r="A228" s="23">
        <v>228</v>
      </c>
      <c r="B228" s="3" t="s">
        <v>56</v>
      </c>
      <c r="C228" s="134"/>
      <c r="D228" s="69"/>
      <c r="E228" s="69"/>
      <c r="F228" s="69">
        <v>307880</v>
      </c>
      <c r="G228" s="69">
        <v>579778</v>
      </c>
      <c r="H228" s="69">
        <v>538426</v>
      </c>
      <c r="I228" s="69">
        <v>584735</v>
      </c>
      <c r="J228" s="69">
        <v>856433</v>
      </c>
      <c r="K228" s="69">
        <v>963412</v>
      </c>
      <c r="L228" s="69">
        <v>978931</v>
      </c>
      <c r="M228" s="69">
        <v>1177574</v>
      </c>
      <c r="N228" s="69">
        <v>1606885</v>
      </c>
      <c r="O228" s="69">
        <v>1734572</v>
      </c>
      <c r="P228" s="69">
        <v>1952326</v>
      </c>
      <c r="Q228" s="69">
        <v>2675539</v>
      </c>
      <c r="R228" s="69">
        <v>3201481</v>
      </c>
      <c r="S228" s="69">
        <v>2760883</v>
      </c>
      <c r="T228" s="69">
        <v>3168283</v>
      </c>
      <c r="U228" s="69">
        <v>3884876</v>
      </c>
      <c r="V228" s="69">
        <v>4280169</v>
      </c>
      <c r="W228" s="69">
        <v>5463953</v>
      </c>
      <c r="X228" s="69">
        <v>5573990</v>
      </c>
      <c r="Y228" s="69">
        <v>5900692</v>
      </c>
      <c r="Z228" s="69">
        <v>5038022</v>
      </c>
      <c r="AA228" s="69">
        <v>7298576</v>
      </c>
      <c r="AB228" s="69">
        <v>6965693</v>
      </c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132"/>
    </row>
    <row r="229" spans="1:47" x14ac:dyDescent="0.2">
      <c r="A229" s="23">
        <v>229</v>
      </c>
      <c r="B229" s="3"/>
      <c r="C229" s="134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132"/>
    </row>
    <row r="230" spans="1:47" x14ac:dyDescent="0.2">
      <c r="A230" s="23">
        <v>230</v>
      </c>
      <c r="B230" s="1" t="s">
        <v>75</v>
      </c>
      <c r="C230" s="134"/>
      <c r="D230" s="70">
        <f>SUM(D199:D212)-SUM(D215:D228)</f>
        <v>0</v>
      </c>
      <c r="E230" s="70">
        <f t="shared" ref="E230:AR230" si="58">SUM(E199:E212)-SUM(E215:E228)</f>
        <v>0</v>
      </c>
      <c r="F230" s="70">
        <f t="shared" si="58"/>
        <v>0</v>
      </c>
      <c r="G230" s="70">
        <f t="shared" si="58"/>
        <v>0</v>
      </c>
      <c r="H230" s="70">
        <f t="shared" si="58"/>
        <v>0</v>
      </c>
      <c r="I230" s="70">
        <f t="shared" si="58"/>
        <v>0</v>
      </c>
      <c r="J230" s="70">
        <f t="shared" si="58"/>
        <v>0</v>
      </c>
      <c r="K230" s="70">
        <f t="shared" si="58"/>
        <v>0</v>
      </c>
      <c r="L230" s="70">
        <f t="shared" si="58"/>
        <v>0</v>
      </c>
      <c r="M230" s="70">
        <f t="shared" si="58"/>
        <v>0</v>
      </c>
      <c r="N230" s="70">
        <f t="shared" si="58"/>
        <v>0</v>
      </c>
      <c r="O230" s="70">
        <f t="shared" si="58"/>
        <v>0</v>
      </c>
      <c r="P230" s="70">
        <f t="shared" si="58"/>
        <v>0</v>
      </c>
      <c r="Q230" s="70">
        <f t="shared" si="58"/>
        <v>0</v>
      </c>
      <c r="R230" s="70">
        <f t="shared" si="58"/>
        <v>0</v>
      </c>
      <c r="S230" s="70">
        <f t="shared" si="58"/>
        <v>0</v>
      </c>
      <c r="T230" s="70">
        <f t="shared" si="58"/>
        <v>0</v>
      </c>
      <c r="U230" s="70">
        <f t="shared" si="58"/>
        <v>0</v>
      </c>
      <c r="V230" s="70">
        <f t="shared" si="58"/>
        <v>0</v>
      </c>
      <c r="W230" s="70">
        <f t="shared" si="58"/>
        <v>0</v>
      </c>
      <c r="X230" s="70">
        <f t="shared" si="58"/>
        <v>0</v>
      </c>
      <c r="Y230" s="70">
        <f t="shared" si="58"/>
        <v>0</v>
      </c>
      <c r="Z230" s="70">
        <f t="shared" si="58"/>
        <v>0</v>
      </c>
      <c r="AA230" s="70">
        <f t="shared" si="58"/>
        <v>0</v>
      </c>
      <c r="AB230" s="70">
        <f t="shared" si="58"/>
        <v>0</v>
      </c>
      <c r="AC230" s="70">
        <f t="shared" si="58"/>
        <v>0</v>
      </c>
      <c r="AD230" s="70">
        <f t="shared" si="58"/>
        <v>0</v>
      </c>
      <c r="AE230" s="70">
        <f t="shared" si="58"/>
        <v>0</v>
      </c>
      <c r="AF230" s="70">
        <f t="shared" si="58"/>
        <v>0</v>
      </c>
      <c r="AG230" s="70">
        <f t="shared" si="58"/>
        <v>0</v>
      </c>
      <c r="AH230" s="70">
        <f t="shared" si="58"/>
        <v>0</v>
      </c>
      <c r="AI230" s="70">
        <f t="shared" si="58"/>
        <v>0</v>
      </c>
      <c r="AJ230" s="70">
        <f t="shared" si="58"/>
        <v>0</v>
      </c>
      <c r="AK230" s="70">
        <f t="shared" si="58"/>
        <v>0</v>
      </c>
      <c r="AL230" s="70">
        <f t="shared" si="58"/>
        <v>0</v>
      </c>
      <c r="AM230" s="70">
        <f t="shared" si="58"/>
        <v>0</v>
      </c>
      <c r="AN230" s="70">
        <f t="shared" si="58"/>
        <v>0</v>
      </c>
      <c r="AO230" s="70">
        <f t="shared" si="58"/>
        <v>0</v>
      </c>
      <c r="AP230" s="70">
        <f t="shared" si="58"/>
        <v>0</v>
      </c>
      <c r="AQ230" s="70">
        <f t="shared" si="58"/>
        <v>0</v>
      </c>
      <c r="AR230" s="70">
        <f t="shared" si="58"/>
        <v>0</v>
      </c>
      <c r="AS230" s="70">
        <f t="shared" ref="AS230:AT230" si="59">SUM(AS199:AS212)-SUM(AS215:AS228)</f>
        <v>0</v>
      </c>
      <c r="AT230" s="70">
        <f t="shared" si="59"/>
        <v>0</v>
      </c>
      <c r="AU230" s="132"/>
    </row>
    <row r="231" spans="1:47" x14ac:dyDescent="0.2">
      <c r="A231" s="23">
        <v>231</v>
      </c>
      <c r="B231" s="12"/>
      <c r="C231" s="142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132"/>
    </row>
    <row r="232" spans="1:47" x14ac:dyDescent="0.2">
      <c r="A232" s="23">
        <v>232</v>
      </c>
      <c r="B232" s="1" t="s">
        <v>47</v>
      </c>
      <c r="C232" s="134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132"/>
    </row>
    <row r="233" spans="1:47" x14ac:dyDescent="0.2">
      <c r="A233" s="23">
        <v>233</v>
      </c>
      <c r="B233" s="1" t="s">
        <v>49</v>
      </c>
      <c r="C233" s="134"/>
      <c r="D233" s="69"/>
      <c r="E233" s="69"/>
      <c r="F233" s="69"/>
      <c r="G233" s="69"/>
      <c r="H233" s="69"/>
      <c r="I233" s="69"/>
      <c r="J233" s="69"/>
      <c r="K233" s="133">
        <v>528584</v>
      </c>
      <c r="L233" s="133">
        <v>657058</v>
      </c>
      <c r="M233" s="133">
        <v>1324099</v>
      </c>
      <c r="N233" s="133">
        <v>1645905</v>
      </c>
      <c r="O233" s="133">
        <v>966545</v>
      </c>
      <c r="P233" s="133">
        <v>1272654</v>
      </c>
      <c r="Q233" s="133">
        <v>1330524</v>
      </c>
      <c r="R233" s="133">
        <v>1489491</v>
      </c>
      <c r="S233" s="133">
        <v>1274179</v>
      </c>
      <c r="T233" s="133">
        <v>1458818</v>
      </c>
      <c r="U233" s="133">
        <v>2322289</v>
      </c>
      <c r="V233" s="133">
        <v>1998017</v>
      </c>
      <c r="W233" s="133">
        <v>1938512</v>
      </c>
      <c r="X233" s="133">
        <v>1956678</v>
      </c>
      <c r="Y233" s="133">
        <v>1523551</v>
      </c>
      <c r="Z233" s="133">
        <v>1716500</v>
      </c>
      <c r="AA233" s="133">
        <v>2008586</v>
      </c>
      <c r="AB233" s="133">
        <v>1947160</v>
      </c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132"/>
    </row>
    <row r="234" spans="1:47" x14ac:dyDescent="0.2">
      <c r="A234" s="23">
        <v>234</v>
      </c>
      <c r="B234" s="3" t="s">
        <v>78</v>
      </c>
      <c r="C234" s="134"/>
      <c r="D234" s="69"/>
      <c r="E234" s="69"/>
      <c r="F234" s="69"/>
      <c r="G234" s="69"/>
      <c r="H234" s="69"/>
      <c r="I234" s="69"/>
      <c r="J234" s="69"/>
      <c r="K234" s="69">
        <v>528584</v>
      </c>
      <c r="L234" s="69">
        <v>657058</v>
      </c>
      <c r="M234" s="69">
        <v>1324099</v>
      </c>
      <c r="N234" s="69">
        <v>1645905</v>
      </c>
      <c r="O234" s="69">
        <v>966545</v>
      </c>
      <c r="P234" s="69">
        <v>1272654</v>
      </c>
      <c r="Q234" s="69">
        <v>1330524</v>
      </c>
      <c r="R234" s="69">
        <v>1489491</v>
      </c>
      <c r="S234" s="69">
        <v>1274179</v>
      </c>
      <c r="T234" s="69">
        <v>1458818</v>
      </c>
      <c r="U234" s="69">
        <v>2322289</v>
      </c>
      <c r="V234" s="69">
        <v>1998017</v>
      </c>
      <c r="W234" s="69">
        <v>1938512</v>
      </c>
      <c r="X234" s="69">
        <v>1956678</v>
      </c>
      <c r="Y234" s="69">
        <v>1523551</v>
      </c>
      <c r="Z234" s="69">
        <v>1716500</v>
      </c>
      <c r="AA234" s="69">
        <v>2008586</v>
      </c>
      <c r="AB234" s="69">
        <v>1947160</v>
      </c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132"/>
    </row>
    <row r="235" spans="1:47" x14ac:dyDescent="0.2">
      <c r="A235" s="23">
        <v>235</v>
      </c>
      <c r="B235" s="2"/>
      <c r="C235" s="135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132"/>
    </row>
    <row r="236" spans="1:47" x14ac:dyDescent="0.2">
      <c r="A236" s="23">
        <v>236</v>
      </c>
      <c r="B236" s="1" t="s">
        <v>50</v>
      </c>
      <c r="C236" s="134"/>
      <c r="D236" s="69"/>
      <c r="E236" s="69"/>
      <c r="F236" s="69"/>
      <c r="G236" s="69"/>
      <c r="H236" s="69"/>
      <c r="I236" s="69"/>
      <c r="J236" s="69"/>
      <c r="K236" s="133">
        <v>528584</v>
      </c>
      <c r="L236" s="133">
        <v>657058</v>
      </c>
      <c r="M236" s="133">
        <v>1324099</v>
      </c>
      <c r="N236" s="133">
        <v>1645905</v>
      </c>
      <c r="O236" s="133">
        <v>966545</v>
      </c>
      <c r="P236" s="133">
        <v>1272654</v>
      </c>
      <c r="Q236" s="133">
        <v>1330524</v>
      </c>
      <c r="R236" s="133">
        <v>1489491</v>
      </c>
      <c r="S236" s="133">
        <v>1274179</v>
      </c>
      <c r="T236" s="133">
        <v>1458818</v>
      </c>
      <c r="U236" s="133">
        <v>2322289</v>
      </c>
      <c r="V236" s="133">
        <v>1998017</v>
      </c>
      <c r="W236" s="133">
        <v>1938512</v>
      </c>
      <c r="X236" s="133">
        <v>1956678</v>
      </c>
      <c r="Y236" s="133">
        <v>1523551</v>
      </c>
      <c r="Z236" s="133">
        <v>1716500</v>
      </c>
      <c r="AA236" s="133">
        <v>2008586</v>
      </c>
      <c r="AB236" s="133">
        <v>1947160</v>
      </c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132"/>
    </row>
    <row r="237" spans="1:47" x14ac:dyDescent="0.2">
      <c r="A237" s="23">
        <v>237</v>
      </c>
      <c r="B237" s="3" t="s">
        <v>79</v>
      </c>
      <c r="C237" s="134"/>
      <c r="D237" s="69"/>
      <c r="E237" s="69"/>
      <c r="F237" s="69"/>
      <c r="G237" s="69"/>
      <c r="H237" s="69"/>
      <c r="I237" s="69"/>
      <c r="J237" s="69"/>
      <c r="K237" s="69">
        <v>172940</v>
      </c>
      <c r="L237" s="69">
        <v>334496</v>
      </c>
      <c r="M237" s="69">
        <v>163591</v>
      </c>
      <c r="N237" s="69">
        <v>250639</v>
      </c>
      <c r="O237" s="69">
        <v>276004</v>
      </c>
      <c r="P237" s="69">
        <v>182905</v>
      </c>
      <c r="Q237" s="69"/>
      <c r="R237" s="69"/>
      <c r="S237" s="69">
        <v>309037</v>
      </c>
      <c r="T237" s="69">
        <v>802095</v>
      </c>
      <c r="U237" s="69">
        <v>322289</v>
      </c>
      <c r="V237" s="69">
        <v>398017</v>
      </c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132"/>
    </row>
    <row r="238" spans="1:47" x14ac:dyDescent="0.2">
      <c r="A238" s="23">
        <v>238</v>
      </c>
      <c r="B238" s="3" t="s">
        <v>81</v>
      </c>
      <c r="C238" s="134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>
        <v>400000</v>
      </c>
      <c r="V238" s="69"/>
      <c r="W238" s="69">
        <v>193092</v>
      </c>
      <c r="X238" s="69"/>
      <c r="Y238" s="69">
        <v>95443</v>
      </c>
      <c r="Z238" s="69">
        <v>245443</v>
      </c>
      <c r="AA238" s="69">
        <v>245442</v>
      </c>
      <c r="AB238" s="69">
        <v>166667</v>
      </c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132"/>
    </row>
    <row r="239" spans="1:47" x14ac:dyDescent="0.2">
      <c r="A239" s="23">
        <v>239</v>
      </c>
      <c r="B239" s="11" t="s">
        <v>30</v>
      </c>
      <c r="C239" s="135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>
        <v>393726</v>
      </c>
      <c r="AA239" s="69">
        <v>1272889</v>
      </c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132"/>
    </row>
    <row r="240" spans="1:47" x14ac:dyDescent="0.2">
      <c r="A240" s="23">
        <v>240</v>
      </c>
      <c r="B240" s="11" t="s">
        <v>41</v>
      </c>
      <c r="C240" s="135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>
        <v>253224</v>
      </c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132"/>
    </row>
    <row r="241" spans="1:47" x14ac:dyDescent="0.2">
      <c r="A241" s="23">
        <v>241</v>
      </c>
      <c r="B241" s="3" t="s">
        <v>48</v>
      </c>
      <c r="C241" s="134"/>
      <c r="D241" s="69"/>
      <c r="E241" s="69"/>
      <c r="F241" s="69"/>
      <c r="G241" s="69"/>
      <c r="H241" s="69"/>
      <c r="I241" s="69"/>
      <c r="J241" s="69"/>
      <c r="K241" s="69">
        <v>355644</v>
      </c>
      <c r="L241" s="69">
        <v>322562</v>
      </c>
      <c r="M241" s="69">
        <v>1160508</v>
      </c>
      <c r="N241" s="69">
        <v>1395266</v>
      </c>
      <c r="O241" s="69">
        <v>690541</v>
      </c>
      <c r="P241" s="69">
        <v>1089749</v>
      </c>
      <c r="Q241" s="69">
        <v>1330524</v>
      </c>
      <c r="R241" s="69">
        <v>1489491</v>
      </c>
      <c r="S241" s="69">
        <v>965142</v>
      </c>
      <c r="T241" s="69">
        <v>656723</v>
      </c>
      <c r="U241" s="69">
        <v>1600000</v>
      </c>
      <c r="V241" s="69">
        <v>1600000</v>
      </c>
      <c r="W241" s="69">
        <v>1745420</v>
      </c>
      <c r="X241" s="69">
        <v>1956678</v>
      </c>
      <c r="Y241" s="69">
        <v>1428108</v>
      </c>
      <c r="Z241" s="69">
        <v>1077331</v>
      </c>
      <c r="AA241" s="69">
        <v>490255</v>
      </c>
      <c r="AB241" s="69">
        <v>1527269</v>
      </c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132"/>
    </row>
    <row r="242" spans="1:47" x14ac:dyDescent="0.2">
      <c r="A242" s="23">
        <v>242</v>
      </c>
      <c r="B242" s="3"/>
      <c r="C242" s="134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132"/>
    </row>
    <row r="243" spans="1:47" x14ac:dyDescent="0.2">
      <c r="A243" s="23">
        <v>243</v>
      </c>
      <c r="B243" s="1" t="s">
        <v>75</v>
      </c>
      <c r="C243" s="134"/>
      <c r="D243" s="70">
        <f>SUM(D234)-SUM(D237:D241)</f>
        <v>0</v>
      </c>
      <c r="E243" s="70">
        <f t="shared" ref="E243:AR243" si="60">SUM(E234)-SUM(E237:E241)</f>
        <v>0</v>
      </c>
      <c r="F243" s="70">
        <f t="shared" si="60"/>
        <v>0</v>
      </c>
      <c r="G243" s="70">
        <f t="shared" si="60"/>
        <v>0</v>
      </c>
      <c r="H243" s="70">
        <f t="shared" si="60"/>
        <v>0</v>
      </c>
      <c r="I243" s="70">
        <f t="shared" si="60"/>
        <v>0</v>
      </c>
      <c r="J243" s="70">
        <f t="shared" si="60"/>
        <v>0</v>
      </c>
      <c r="K243" s="70">
        <f t="shared" si="60"/>
        <v>0</v>
      </c>
      <c r="L243" s="70">
        <f t="shared" si="60"/>
        <v>0</v>
      </c>
      <c r="M243" s="70">
        <f t="shared" si="60"/>
        <v>0</v>
      </c>
      <c r="N243" s="70">
        <f t="shared" si="60"/>
        <v>0</v>
      </c>
      <c r="O243" s="70">
        <f t="shared" si="60"/>
        <v>0</v>
      </c>
      <c r="P243" s="70">
        <f t="shared" si="60"/>
        <v>0</v>
      </c>
      <c r="Q243" s="70">
        <f t="shared" si="60"/>
        <v>0</v>
      </c>
      <c r="R243" s="70">
        <f t="shared" si="60"/>
        <v>0</v>
      </c>
      <c r="S243" s="70">
        <f t="shared" si="60"/>
        <v>0</v>
      </c>
      <c r="T243" s="70">
        <f t="shared" si="60"/>
        <v>0</v>
      </c>
      <c r="U243" s="70">
        <f t="shared" si="60"/>
        <v>0</v>
      </c>
      <c r="V243" s="70">
        <f t="shared" si="60"/>
        <v>0</v>
      </c>
      <c r="W243" s="70">
        <f t="shared" si="60"/>
        <v>0</v>
      </c>
      <c r="X243" s="70">
        <f t="shared" si="60"/>
        <v>0</v>
      </c>
      <c r="Y243" s="70">
        <f t="shared" si="60"/>
        <v>0</v>
      </c>
      <c r="Z243" s="70">
        <f t="shared" si="60"/>
        <v>0</v>
      </c>
      <c r="AA243" s="70">
        <f t="shared" si="60"/>
        <v>0</v>
      </c>
      <c r="AB243" s="70">
        <f t="shared" si="60"/>
        <v>0</v>
      </c>
      <c r="AC243" s="70">
        <f t="shared" si="60"/>
        <v>0</v>
      </c>
      <c r="AD243" s="70">
        <f t="shared" si="60"/>
        <v>0</v>
      </c>
      <c r="AE243" s="70">
        <f t="shared" si="60"/>
        <v>0</v>
      </c>
      <c r="AF243" s="70">
        <f t="shared" si="60"/>
        <v>0</v>
      </c>
      <c r="AG243" s="70">
        <f t="shared" si="60"/>
        <v>0</v>
      </c>
      <c r="AH243" s="70">
        <f t="shared" si="60"/>
        <v>0</v>
      </c>
      <c r="AI243" s="70">
        <f t="shared" si="60"/>
        <v>0</v>
      </c>
      <c r="AJ243" s="70">
        <f t="shared" si="60"/>
        <v>0</v>
      </c>
      <c r="AK243" s="70">
        <f t="shared" si="60"/>
        <v>0</v>
      </c>
      <c r="AL243" s="70">
        <f t="shared" si="60"/>
        <v>0</v>
      </c>
      <c r="AM243" s="70">
        <f t="shared" si="60"/>
        <v>0</v>
      </c>
      <c r="AN243" s="70">
        <f t="shared" si="60"/>
        <v>0</v>
      </c>
      <c r="AO243" s="70">
        <f t="shared" si="60"/>
        <v>0</v>
      </c>
      <c r="AP243" s="70">
        <f t="shared" si="60"/>
        <v>0</v>
      </c>
      <c r="AQ243" s="70">
        <f t="shared" si="60"/>
        <v>0</v>
      </c>
      <c r="AR243" s="70">
        <f t="shared" si="60"/>
        <v>0</v>
      </c>
      <c r="AS243" s="70">
        <f t="shared" ref="AS243:AT243" si="61">SUM(AS234)-SUM(AS237:AS241)</f>
        <v>0</v>
      </c>
      <c r="AT243" s="70">
        <f t="shared" si="61"/>
        <v>0</v>
      </c>
      <c r="AU243" s="132"/>
    </row>
    <row r="244" spans="1:47" x14ac:dyDescent="0.2">
      <c r="A244" s="23">
        <v>244</v>
      </c>
      <c r="B244" s="14"/>
      <c r="C244" s="143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32"/>
    </row>
    <row r="245" spans="1:47" x14ac:dyDescent="0.2">
      <c r="A245" s="23">
        <v>245</v>
      </c>
      <c r="B245" s="89" t="s">
        <v>111</v>
      </c>
      <c r="C245" s="144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</row>
    <row r="246" spans="1:47" x14ac:dyDescent="0.2">
      <c r="A246" s="23">
        <v>246</v>
      </c>
      <c r="B246" s="80" t="s">
        <v>216</v>
      </c>
      <c r="C246" s="134" t="s">
        <v>244</v>
      </c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99">
        <v>36065017</v>
      </c>
      <c r="AD246" s="120">
        <v>39918293</v>
      </c>
      <c r="AE246" s="100">
        <v>50987055</v>
      </c>
      <c r="AF246" s="120">
        <v>45560870</v>
      </c>
      <c r="AG246" s="120">
        <v>45518002</v>
      </c>
      <c r="AH246" s="120">
        <v>45573259</v>
      </c>
      <c r="AI246" s="100">
        <v>43260710</v>
      </c>
      <c r="AJ246" s="120">
        <v>47943797</v>
      </c>
      <c r="AK246" s="120">
        <v>65396325</v>
      </c>
      <c r="AL246" s="120">
        <v>62721911</v>
      </c>
      <c r="AM246" s="120">
        <v>67899365</v>
      </c>
      <c r="AN246" s="120">
        <v>70197270</v>
      </c>
      <c r="AO246" s="120">
        <v>74698380</v>
      </c>
      <c r="AP246" s="120">
        <v>68897000</v>
      </c>
      <c r="AQ246" s="120">
        <v>75638000</v>
      </c>
      <c r="AR246" s="120">
        <v>79015000</v>
      </c>
      <c r="AS246" s="120">
        <v>77250000</v>
      </c>
      <c r="AT246" s="120">
        <v>81495000</v>
      </c>
    </row>
    <row r="247" spans="1:47" x14ac:dyDescent="0.2">
      <c r="A247" s="23">
        <v>247</v>
      </c>
      <c r="B247" s="80" t="s">
        <v>217</v>
      </c>
      <c r="C247" s="134" t="s">
        <v>245</v>
      </c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99">
        <v>4423501</v>
      </c>
      <c r="AD247" s="120">
        <v>4836228</v>
      </c>
      <c r="AE247" s="99">
        <v>5269889</v>
      </c>
      <c r="AF247" s="120">
        <v>5588984</v>
      </c>
      <c r="AG247" s="120">
        <v>5836383</v>
      </c>
      <c r="AH247" s="120">
        <v>6065627</v>
      </c>
      <c r="AI247" s="100">
        <v>6291063</v>
      </c>
      <c r="AJ247" s="120">
        <v>6809919</v>
      </c>
      <c r="AK247" s="120">
        <v>7426279</v>
      </c>
      <c r="AL247" s="120">
        <v>7836493</v>
      </c>
      <c r="AM247" s="120">
        <v>8305899</v>
      </c>
      <c r="AN247" s="120">
        <v>8700238</v>
      </c>
      <c r="AO247" s="120">
        <v>8942353</v>
      </c>
      <c r="AP247" s="120">
        <v>9088000</v>
      </c>
      <c r="AQ247" s="120">
        <v>9283000</v>
      </c>
      <c r="AR247" s="120">
        <v>9681000</v>
      </c>
      <c r="AS247" s="120">
        <v>9979000</v>
      </c>
      <c r="AT247" s="120">
        <v>10225000</v>
      </c>
    </row>
    <row r="248" spans="1:47" x14ac:dyDescent="0.2">
      <c r="A248" s="23">
        <v>248</v>
      </c>
      <c r="B248" s="80" t="s">
        <v>257</v>
      </c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99">
        <v>7</v>
      </c>
      <c r="AD248" s="120">
        <v>4.5999999999999996</v>
      </c>
      <c r="AE248" s="100">
        <v>4.8</v>
      </c>
      <c r="AF248" s="99">
        <v>6.1</v>
      </c>
      <c r="AG248" s="99">
        <v>6.8</v>
      </c>
      <c r="AH248" s="99">
        <v>7.8</v>
      </c>
      <c r="AI248" s="99">
        <v>4.2</v>
      </c>
      <c r="AJ248" s="120">
        <v>4</v>
      </c>
      <c r="AK248" s="99">
        <v>3.12</v>
      </c>
      <c r="AL248" s="99">
        <v>3.39</v>
      </c>
      <c r="AM248" s="120" t="s">
        <v>219</v>
      </c>
      <c r="AN248" s="120">
        <v>4.67</v>
      </c>
      <c r="AO248" s="120">
        <v>4.7300000000000004</v>
      </c>
      <c r="AP248" s="120">
        <v>4.7</v>
      </c>
      <c r="AQ248" s="120">
        <v>4.76</v>
      </c>
      <c r="AR248" s="120">
        <v>4.7699999999999996</v>
      </c>
      <c r="AS248" s="120">
        <v>5.0199999999999996</v>
      </c>
      <c r="AT248" s="120">
        <v>4.4400000000000004</v>
      </c>
    </row>
    <row r="249" spans="1:47" x14ac:dyDescent="0.2">
      <c r="A249" s="23">
        <v>249</v>
      </c>
      <c r="B249" s="24" t="s">
        <v>258</v>
      </c>
      <c r="C249" s="134" t="s">
        <v>241</v>
      </c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>
        <f t="shared" ref="AC249:AL249" si="62">ROUND(AC123*AC248/100,0)</f>
        <v>2834196</v>
      </c>
      <c r="AD249" s="158">
        <f t="shared" si="62"/>
        <v>2058708</v>
      </c>
      <c r="AE249" s="158">
        <f t="shared" si="62"/>
        <v>2700333</v>
      </c>
      <c r="AF249" s="158">
        <f t="shared" si="62"/>
        <v>3120141</v>
      </c>
      <c r="AG249" s="158">
        <f t="shared" si="62"/>
        <v>3492098</v>
      </c>
      <c r="AH249" s="158">
        <f t="shared" si="62"/>
        <v>4027833</v>
      </c>
      <c r="AI249" s="158">
        <f t="shared" si="62"/>
        <v>2081174</v>
      </c>
      <c r="AJ249" s="158">
        <f t="shared" si="62"/>
        <v>2190149</v>
      </c>
      <c r="AK249" s="158">
        <f t="shared" si="62"/>
        <v>2272065</v>
      </c>
      <c r="AL249" s="158">
        <f t="shared" si="62"/>
        <v>2391930</v>
      </c>
      <c r="AM249" s="158">
        <v>3558786</v>
      </c>
      <c r="AN249" s="158">
        <f t="shared" ref="AN249:AT249" si="63">ROUND(AN123*AN248/100,0)</f>
        <v>3684514</v>
      </c>
      <c r="AO249" s="158">
        <f t="shared" si="63"/>
        <v>3956207</v>
      </c>
      <c r="AP249" s="158">
        <f t="shared" si="63"/>
        <v>3665295</v>
      </c>
      <c r="AQ249" s="158">
        <f t="shared" si="63"/>
        <v>4042240</v>
      </c>
      <c r="AR249" s="158">
        <f t="shared" si="63"/>
        <v>4230799</v>
      </c>
      <c r="AS249" s="158">
        <f t="shared" si="63"/>
        <v>4378896</v>
      </c>
      <c r="AT249" s="158">
        <f t="shared" si="63"/>
        <v>4072368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T56"/>
  <sheetViews>
    <sheetView zoomScaleNormal="100" workbookViewId="0">
      <pane xSplit="1" ySplit="3" topLeftCell="X31" activePane="bottomRight" state="frozen"/>
      <selection activeCell="A2" sqref="A2"/>
      <selection pane="topRight" activeCell="A2" sqref="A2"/>
      <selection pane="bottomLeft" activeCell="A2" sqref="A2"/>
      <selection pane="bottomRight" activeCell="A46" sqref="A46"/>
    </sheetView>
  </sheetViews>
  <sheetFormatPr defaultColWidth="9.140625" defaultRowHeight="12.75" x14ac:dyDescent="0.2"/>
  <cols>
    <col min="1" max="1" width="60.7109375" style="54" customWidth="1"/>
    <col min="2" max="42" width="15.7109375" style="11" customWidth="1"/>
    <col min="43" max="43" width="15.85546875" style="11" bestFit="1" customWidth="1"/>
    <col min="44" max="44" width="15.85546875" bestFit="1" customWidth="1"/>
    <col min="45" max="45" width="9.140625" style="11"/>
    <col min="46" max="46" width="9.140625" style="11" customWidth="1"/>
    <col min="47" max="16384" width="9.140625" style="11"/>
  </cols>
  <sheetData>
    <row r="1" spans="1:46" x14ac:dyDescent="0.2">
      <c r="A1" s="1" t="s">
        <v>222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56"/>
      <c r="AT1" s="55" t="s">
        <v>150</v>
      </c>
    </row>
    <row r="2" spans="1:46" x14ac:dyDescent="0.2">
      <c r="A2" s="10" t="s">
        <v>0</v>
      </c>
      <c r="B2" s="52">
        <v>1972</v>
      </c>
      <c r="C2" s="52">
        <v>1973</v>
      </c>
      <c r="D2" s="52">
        <v>1974</v>
      </c>
      <c r="E2" s="52">
        <v>1975</v>
      </c>
      <c r="F2" s="52">
        <v>1976</v>
      </c>
      <c r="G2" s="52">
        <v>1977</v>
      </c>
      <c r="H2" s="52">
        <v>1978</v>
      </c>
      <c r="I2" s="52">
        <v>1979</v>
      </c>
      <c r="J2" s="52">
        <v>1980</v>
      </c>
      <c r="K2" s="52">
        <v>1981</v>
      </c>
      <c r="L2" s="52">
        <v>1982</v>
      </c>
      <c r="M2" s="52">
        <v>1983</v>
      </c>
      <c r="N2" s="52">
        <v>1984</v>
      </c>
      <c r="O2" s="52">
        <v>1985</v>
      </c>
      <c r="P2" s="52">
        <v>1986</v>
      </c>
      <c r="Q2" s="52">
        <v>1987</v>
      </c>
      <c r="R2" s="52">
        <v>1988</v>
      </c>
      <c r="S2" s="52">
        <v>1989</v>
      </c>
      <c r="T2" s="52">
        <v>1990</v>
      </c>
      <c r="U2" s="52">
        <v>1991</v>
      </c>
      <c r="V2" s="52">
        <v>1992</v>
      </c>
      <c r="W2" s="52">
        <v>1993</v>
      </c>
      <c r="X2" s="52">
        <v>1994</v>
      </c>
      <c r="Y2" s="52">
        <v>1995</v>
      </c>
      <c r="Z2" s="52">
        <v>1996</v>
      </c>
      <c r="AA2" s="104">
        <v>1997</v>
      </c>
      <c r="AB2" s="104">
        <v>1998</v>
      </c>
      <c r="AC2" s="104">
        <v>1999</v>
      </c>
      <c r="AD2" s="104">
        <v>2000</v>
      </c>
      <c r="AE2" s="104">
        <v>2001</v>
      </c>
      <c r="AF2" s="104">
        <v>2002</v>
      </c>
      <c r="AG2" s="105">
        <v>2003</v>
      </c>
      <c r="AH2" s="104">
        <v>2004</v>
      </c>
      <c r="AI2" s="104">
        <v>2005</v>
      </c>
      <c r="AJ2" s="104">
        <v>2006</v>
      </c>
      <c r="AK2" s="104">
        <v>2007</v>
      </c>
      <c r="AL2" s="104">
        <v>2008</v>
      </c>
      <c r="AM2" s="104">
        <v>2009</v>
      </c>
      <c r="AN2" s="104">
        <v>2010</v>
      </c>
      <c r="AO2" s="104">
        <v>2011</v>
      </c>
      <c r="AP2" s="104">
        <v>2012</v>
      </c>
      <c r="AQ2" s="104">
        <v>2013</v>
      </c>
      <c r="AR2" s="104">
        <v>2014</v>
      </c>
      <c r="AS2" s="56"/>
    </row>
    <row r="3" spans="1:46" x14ac:dyDescent="0.2">
      <c r="A3" s="66" t="s">
        <v>155</v>
      </c>
      <c r="B3" s="65" t="s">
        <v>154</v>
      </c>
      <c r="C3" s="65" t="s">
        <v>154</v>
      </c>
      <c r="D3" s="65" t="s">
        <v>154</v>
      </c>
      <c r="E3" s="65" t="s">
        <v>154</v>
      </c>
      <c r="F3" s="65" t="s">
        <v>154</v>
      </c>
      <c r="G3" s="65" t="s">
        <v>154</v>
      </c>
      <c r="H3" s="65" t="s">
        <v>154</v>
      </c>
      <c r="I3" s="65" t="s">
        <v>154</v>
      </c>
      <c r="J3" s="65" t="s">
        <v>154</v>
      </c>
      <c r="K3" s="65" t="s">
        <v>154</v>
      </c>
      <c r="L3" s="65" t="s">
        <v>154</v>
      </c>
      <c r="M3" s="65" t="s">
        <v>154</v>
      </c>
      <c r="N3" s="65" t="s">
        <v>154</v>
      </c>
      <c r="O3" s="65" t="s">
        <v>154</v>
      </c>
      <c r="P3" s="65" t="s">
        <v>154</v>
      </c>
      <c r="Q3" s="65" t="s">
        <v>154</v>
      </c>
      <c r="R3" s="65" t="s">
        <v>154</v>
      </c>
      <c r="S3" s="65" t="s">
        <v>154</v>
      </c>
      <c r="T3" s="65" t="s">
        <v>154</v>
      </c>
      <c r="U3" s="65" t="s">
        <v>154</v>
      </c>
      <c r="V3" s="65" t="s">
        <v>154</v>
      </c>
      <c r="W3" s="65" t="s">
        <v>154</v>
      </c>
      <c r="X3" s="65" t="s">
        <v>154</v>
      </c>
      <c r="Y3" s="65" t="s">
        <v>154</v>
      </c>
      <c r="Z3" s="65" t="s">
        <v>154</v>
      </c>
      <c r="AA3" s="76" t="s">
        <v>160</v>
      </c>
      <c r="AB3" s="76" t="s">
        <v>160</v>
      </c>
      <c r="AC3" s="76" t="s">
        <v>160</v>
      </c>
      <c r="AD3" s="76" t="s">
        <v>160</v>
      </c>
      <c r="AE3" s="76" t="s">
        <v>160</v>
      </c>
      <c r="AF3" s="76" t="s">
        <v>160</v>
      </c>
      <c r="AG3" s="108" t="s">
        <v>288</v>
      </c>
      <c r="AH3" s="76" t="s">
        <v>289</v>
      </c>
      <c r="AI3" s="76" t="s">
        <v>289</v>
      </c>
      <c r="AJ3" s="76" t="s">
        <v>289</v>
      </c>
      <c r="AK3" s="76" t="s">
        <v>289</v>
      </c>
      <c r="AL3" s="76" t="s">
        <v>289</v>
      </c>
      <c r="AM3" s="76" t="s">
        <v>289</v>
      </c>
      <c r="AN3" s="76" t="s">
        <v>289</v>
      </c>
      <c r="AO3" s="76" t="s">
        <v>289</v>
      </c>
      <c r="AP3" s="76" t="s">
        <v>289</v>
      </c>
      <c r="AQ3" s="76" t="s">
        <v>289</v>
      </c>
      <c r="AR3" s="76" t="s">
        <v>289</v>
      </c>
      <c r="AS3" s="56"/>
    </row>
    <row r="4" spans="1:46" s="58" customFormat="1" x14ac:dyDescent="0.2">
      <c r="A4" s="45" t="s">
        <v>146</v>
      </c>
      <c r="B4" s="62">
        <v>1192093.0899999999</v>
      </c>
      <c r="C4" s="62">
        <v>2217656.17</v>
      </c>
      <c r="D4" s="62">
        <v>3085796</v>
      </c>
      <c r="E4" s="62">
        <v>3864728</v>
      </c>
      <c r="F4" s="62">
        <v>4448234</v>
      </c>
      <c r="G4" s="62">
        <v>4993091</v>
      </c>
      <c r="H4" s="62">
        <v>5753397</v>
      </c>
      <c r="I4" s="62">
        <v>7146087</v>
      </c>
      <c r="J4" s="62">
        <v>9991272</v>
      </c>
      <c r="K4" s="62">
        <v>12629143</v>
      </c>
      <c r="L4" s="62">
        <v>13724877</v>
      </c>
      <c r="M4" s="62">
        <v>14003675</v>
      </c>
      <c r="N4" s="62">
        <v>16057579</v>
      </c>
      <c r="O4" s="62">
        <v>17851449</v>
      </c>
      <c r="P4" s="62">
        <v>20330378</v>
      </c>
      <c r="Q4" s="62">
        <v>22131908</v>
      </c>
      <c r="R4" s="62">
        <v>24965817</v>
      </c>
      <c r="S4" s="62">
        <v>29590735</v>
      </c>
      <c r="T4" s="62">
        <v>32773540</v>
      </c>
      <c r="U4" s="62">
        <v>33212189</v>
      </c>
      <c r="V4" s="62">
        <v>34351707</v>
      </c>
      <c r="W4" s="62">
        <v>38252399</v>
      </c>
      <c r="X4" s="62">
        <v>38388279</v>
      </c>
      <c r="Y4" s="62">
        <v>44760665</v>
      </c>
      <c r="Z4" s="62">
        <v>49313080</v>
      </c>
      <c r="AA4" s="62">
        <v>54864408</v>
      </c>
      <c r="AB4" s="62">
        <v>60292496</v>
      </c>
      <c r="AC4" s="62">
        <v>71520013</v>
      </c>
      <c r="AD4" s="62">
        <v>69767605</v>
      </c>
      <c r="AE4" s="62">
        <v>68537121</v>
      </c>
      <c r="AF4" s="62">
        <v>68302054</v>
      </c>
      <c r="AG4" s="62">
        <v>66397957</v>
      </c>
      <c r="AH4" s="62">
        <v>72740899</v>
      </c>
      <c r="AI4" s="62">
        <v>92980090</v>
      </c>
      <c r="AJ4" s="62">
        <v>98816586</v>
      </c>
      <c r="AK4" s="62">
        <v>109934690</v>
      </c>
      <c r="AL4" s="62">
        <v>111366292</v>
      </c>
      <c r="AM4" s="62">
        <v>115063172</v>
      </c>
      <c r="AN4" s="62">
        <v>101035000</v>
      </c>
      <c r="AO4" s="62">
        <v>108725000</v>
      </c>
      <c r="AP4" s="62">
        <v>112585000</v>
      </c>
      <c r="AQ4" s="62">
        <v>111604000</v>
      </c>
      <c r="AR4" s="62">
        <v>118228000</v>
      </c>
      <c r="AS4" s="56"/>
    </row>
    <row r="5" spans="1:46" s="2" customFormat="1" x14ac:dyDescent="0.2">
      <c r="A5" s="35" t="s">
        <v>145</v>
      </c>
      <c r="B5" s="36">
        <v>1192090.5899999999</v>
      </c>
      <c r="C5" s="36">
        <v>2217656.17</v>
      </c>
      <c r="D5" s="36">
        <v>2305958</v>
      </c>
      <c r="E5" s="36">
        <v>2798987</v>
      </c>
      <c r="F5" s="36">
        <v>3040385</v>
      </c>
      <c r="G5" s="36">
        <v>3903702</v>
      </c>
      <c r="H5" s="36">
        <v>4186598</v>
      </c>
      <c r="I5" s="36">
        <v>4554565</v>
      </c>
      <c r="J5" s="36">
        <v>5063487</v>
      </c>
      <c r="K5" s="36">
        <v>5989218</v>
      </c>
      <c r="L5" s="36">
        <v>7164696</v>
      </c>
      <c r="M5" s="36">
        <v>7712827</v>
      </c>
      <c r="N5" s="36">
        <v>10862901</v>
      </c>
      <c r="O5" s="36">
        <v>15275795</v>
      </c>
      <c r="P5" s="36">
        <v>15497711</v>
      </c>
      <c r="Q5" s="36">
        <v>17860282</v>
      </c>
      <c r="R5" s="36">
        <v>20012650</v>
      </c>
      <c r="S5" s="36">
        <v>24419885</v>
      </c>
      <c r="T5" s="36">
        <v>26362563</v>
      </c>
      <c r="U5" s="36">
        <v>28164086</v>
      </c>
      <c r="V5" s="36">
        <v>28285504</v>
      </c>
      <c r="W5" s="36">
        <v>28855730</v>
      </c>
      <c r="X5" s="36">
        <v>35535050</v>
      </c>
      <c r="Y5" s="36">
        <v>41034413</v>
      </c>
      <c r="Z5" s="36">
        <v>44665168</v>
      </c>
      <c r="AA5" s="36">
        <v>51136424</v>
      </c>
      <c r="AB5" s="36">
        <v>57529935</v>
      </c>
      <c r="AC5" s="36">
        <v>67583508</v>
      </c>
      <c r="AD5" s="36">
        <v>66171444</v>
      </c>
      <c r="AE5" s="36">
        <v>64561272</v>
      </c>
      <c r="AF5" s="36">
        <v>63608826</v>
      </c>
      <c r="AG5" s="36">
        <v>63933552</v>
      </c>
      <c r="AH5" s="36">
        <v>69962500</v>
      </c>
      <c r="AI5" s="36">
        <v>90320363</v>
      </c>
      <c r="AJ5" s="36">
        <v>91322215</v>
      </c>
      <c r="AK5" s="36">
        <v>100689833</v>
      </c>
      <c r="AL5" s="36">
        <v>105902449</v>
      </c>
      <c r="AM5" s="36">
        <v>107123417</v>
      </c>
      <c r="AN5" s="36">
        <v>91265705</v>
      </c>
      <c r="AO5" s="36">
        <v>102106760</v>
      </c>
      <c r="AP5" s="36">
        <v>103324201</v>
      </c>
      <c r="AQ5" s="36">
        <v>101465104</v>
      </c>
      <c r="AR5" s="36">
        <v>105370632</v>
      </c>
      <c r="AS5" s="56"/>
    </row>
    <row r="6" spans="1:46" s="2" customFormat="1" x14ac:dyDescent="0.2">
      <c r="A6" s="35" t="s">
        <v>144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56"/>
    </row>
    <row r="7" spans="1:46" s="2" customFormat="1" x14ac:dyDescent="0.2">
      <c r="A7" s="32" t="s">
        <v>143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56"/>
    </row>
    <row r="8" spans="1:46" s="2" customFormat="1" x14ac:dyDescent="0.2">
      <c r="A8" s="32" t="s">
        <v>142</v>
      </c>
      <c r="B8" s="36">
        <v>0</v>
      </c>
      <c r="C8" s="36">
        <v>582923.06000000006</v>
      </c>
      <c r="D8" s="36">
        <v>1544314</v>
      </c>
      <c r="E8" s="36">
        <v>2194231</v>
      </c>
      <c r="F8" s="36">
        <v>2766788</v>
      </c>
      <c r="G8" s="36">
        <v>3589279</v>
      </c>
      <c r="H8" s="36">
        <v>2066625</v>
      </c>
      <c r="I8" s="36">
        <v>1655781</v>
      </c>
      <c r="J8" s="36">
        <v>1692448</v>
      </c>
      <c r="K8" s="36">
        <v>144167</v>
      </c>
      <c r="L8" s="36">
        <v>6169459</v>
      </c>
      <c r="M8" s="36">
        <v>7509491</v>
      </c>
      <c r="N8" s="36">
        <v>7284380</v>
      </c>
      <c r="O8" s="36">
        <v>11890601</v>
      </c>
      <c r="P8" s="36">
        <v>14296302</v>
      </c>
      <c r="Q8" s="36">
        <v>8300052</v>
      </c>
      <c r="R8" s="36">
        <v>13248039</v>
      </c>
      <c r="S8" s="36">
        <v>11634922</v>
      </c>
      <c r="T8" s="36">
        <v>15219792</v>
      </c>
      <c r="U8" s="36">
        <v>15743485</v>
      </c>
      <c r="V8" s="36">
        <v>19393887</v>
      </c>
      <c r="W8" s="36">
        <v>20928641</v>
      </c>
      <c r="X8" s="36">
        <v>20759108</v>
      </c>
      <c r="Y8" s="36">
        <v>24281181</v>
      </c>
      <c r="Z8" s="36">
        <v>18741531</v>
      </c>
      <c r="AA8" s="36">
        <v>47182113</v>
      </c>
      <c r="AB8" s="36">
        <v>56281303</v>
      </c>
      <c r="AC8" s="36">
        <v>66866567</v>
      </c>
      <c r="AD8" s="36">
        <v>65485472</v>
      </c>
      <c r="AE8" s="36">
        <v>64326630</v>
      </c>
      <c r="AF8" s="36">
        <v>63326516</v>
      </c>
      <c r="AG8" s="36">
        <v>61039571</v>
      </c>
      <c r="AH8" s="36">
        <v>67495285</v>
      </c>
      <c r="AI8" s="36">
        <v>75030582</v>
      </c>
      <c r="AJ8" s="36">
        <v>88322608</v>
      </c>
      <c r="AK8" s="36">
        <v>99716168</v>
      </c>
      <c r="AL8" s="36">
        <v>95131730</v>
      </c>
      <c r="AM8" s="36">
        <v>94402275</v>
      </c>
      <c r="AN8" s="36">
        <v>83024000</v>
      </c>
      <c r="AO8" s="36">
        <v>91187000</v>
      </c>
      <c r="AP8" s="36">
        <v>94088000</v>
      </c>
      <c r="AQ8" s="36">
        <v>91684000</v>
      </c>
      <c r="AR8" s="36">
        <v>95905000</v>
      </c>
      <c r="AS8" s="56"/>
    </row>
    <row r="9" spans="1:46" s="2" customFormat="1" x14ac:dyDescent="0.2">
      <c r="A9" s="32" t="s">
        <v>141</v>
      </c>
      <c r="B9" s="36">
        <v>1165750.5899999999</v>
      </c>
      <c r="C9" s="36">
        <v>1506433.11</v>
      </c>
      <c r="D9" s="36">
        <v>624144</v>
      </c>
      <c r="E9" s="36">
        <v>603756</v>
      </c>
      <c r="F9" s="36">
        <v>273597</v>
      </c>
      <c r="G9" s="36">
        <v>314423</v>
      </c>
      <c r="H9" s="36">
        <v>2119973</v>
      </c>
      <c r="I9" s="36">
        <v>2898784</v>
      </c>
      <c r="J9" s="36">
        <v>3371039</v>
      </c>
      <c r="K9" s="36">
        <v>5845051</v>
      </c>
      <c r="L9" s="36">
        <v>995237</v>
      </c>
      <c r="M9" s="36">
        <v>203336</v>
      </c>
      <c r="N9" s="36">
        <v>3578521</v>
      </c>
      <c r="O9" s="36">
        <v>3385194</v>
      </c>
      <c r="P9" s="36">
        <v>1201409</v>
      </c>
      <c r="Q9" s="36">
        <v>9560230</v>
      </c>
      <c r="R9" s="36">
        <v>6764611</v>
      </c>
      <c r="S9" s="36">
        <v>12784963</v>
      </c>
      <c r="T9" s="36">
        <v>11142771</v>
      </c>
      <c r="U9" s="36">
        <v>12420601</v>
      </c>
      <c r="V9" s="36">
        <v>8537739</v>
      </c>
      <c r="W9" s="36">
        <v>7553954</v>
      </c>
      <c r="X9" s="36">
        <v>14383419</v>
      </c>
      <c r="Y9" s="36">
        <v>16244752</v>
      </c>
      <c r="Z9" s="36">
        <v>25667234</v>
      </c>
      <c r="AA9" s="36">
        <v>3954311</v>
      </c>
      <c r="AB9" s="36">
        <v>1248632</v>
      </c>
      <c r="AC9" s="36">
        <v>716941</v>
      </c>
      <c r="AD9" s="36">
        <v>685972</v>
      </c>
      <c r="AE9" s="36">
        <v>234642</v>
      </c>
      <c r="AF9" s="36">
        <v>282310</v>
      </c>
      <c r="AG9" s="36">
        <v>2893981</v>
      </c>
      <c r="AH9" s="36">
        <v>2467215</v>
      </c>
      <c r="AI9" s="36">
        <v>15289781</v>
      </c>
      <c r="AJ9" s="36">
        <v>2999607</v>
      </c>
      <c r="AK9" s="36">
        <v>973665</v>
      </c>
      <c r="AL9" s="36">
        <v>10770719</v>
      </c>
      <c r="AM9" s="36">
        <v>12721142</v>
      </c>
      <c r="AN9" s="36">
        <v>8241705</v>
      </c>
      <c r="AO9" s="36">
        <v>10919760</v>
      </c>
      <c r="AP9" s="36">
        <v>9236201</v>
      </c>
      <c r="AQ9" s="36">
        <v>9781104</v>
      </c>
      <c r="AR9" s="36">
        <v>9465632</v>
      </c>
      <c r="AS9" s="56"/>
    </row>
    <row r="10" spans="1:46" s="2" customFormat="1" x14ac:dyDescent="0.2">
      <c r="A10" s="35" t="s">
        <v>128</v>
      </c>
      <c r="B10" s="36">
        <v>26340</v>
      </c>
      <c r="C10" s="36">
        <v>128300</v>
      </c>
      <c r="D10" s="36">
        <v>137500</v>
      </c>
      <c r="E10" s="36">
        <v>1000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353878</v>
      </c>
      <c r="W10" s="36">
        <v>373135</v>
      </c>
      <c r="X10" s="36">
        <v>392523</v>
      </c>
      <c r="Y10" s="36">
        <v>508480</v>
      </c>
      <c r="Z10" s="36">
        <v>256403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56"/>
    </row>
    <row r="11" spans="1:46" s="2" customFormat="1" x14ac:dyDescent="0.2">
      <c r="A11" s="35" t="s">
        <v>140</v>
      </c>
      <c r="B11" s="36">
        <v>2.5</v>
      </c>
      <c r="C11" s="36">
        <v>0</v>
      </c>
      <c r="D11" s="36">
        <v>779838</v>
      </c>
      <c r="E11" s="36">
        <v>1065741</v>
      </c>
      <c r="F11" s="36">
        <v>1407849</v>
      </c>
      <c r="G11" s="36">
        <v>1089389</v>
      </c>
      <c r="H11" s="36">
        <v>1566799</v>
      </c>
      <c r="I11" s="36">
        <v>2591522</v>
      </c>
      <c r="J11" s="36">
        <v>4927785</v>
      </c>
      <c r="K11" s="36">
        <v>6639925</v>
      </c>
      <c r="L11" s="36">
        <v>6560181</v>
      </c>
      <c r="M11" s="36">
        <v>6290848</v>
      </c>
      <c r="N11" s="36">
        <v>5194678</v>
      </c>
      <c r="O11" s="36">
        <v>2575654</v>
      </c>
      <c r="P11" s="36">
        <v>4832667</v>
      </c>
      <c r="Q11" s="36">
        <v>4271626</v>
      </c>
      <c r="R11" s="36">
        <v>4953167</v>
      </c>
      <c r="S11" s="36">
        <v>5170850</v>
      </c>
      <c r="T11" s="36">
        <v>6410977</v>
      </c>
      <c r="U11" s="36">
        <v>5048103</v>
      </c>
      <c r="V11" s="36">
        <v>6066203</v>
      </c>
      <c r="W11" s="36">
        <v>9396669</v>
      </c>
      <c r="X11" s="36">
        <v>2853229</v>
      </c>
      <c r="Y11" s="36">
        <v>3726252</v>
      </c>
      <c r="Z11" s="36">
        <v>4647912</v>
      </c>
      <c r="AA11" s="36">
        <v>3727984</v>
      </c>
      <c r="AB11" s="36">
        <v>2762561</v>
      </c>
      <c r="AC11" s="36">
        <v>3936505</v>
      </c>
      <c r="AD11" s="36">
        <v>3596161</v>
      </c>
      <c r="AE11" s="36">
        <v>3975849</v>
      </c>
      <c r="AF11" s="36">
        <v>4693228</v>
      </c>
      <c r="AG11" s="36">
        <v>2464405</v>
      </c>
      <c r="AH11" s="36">
        <v>2778399</v>
      </c>
      <c r="AI11" s="36">
        <v>2659727</v>
      </c>
      <c r="AJ11" s="36">
        <v>7494371</v>
      </c>
      <c r="AK11" s="36">
        <v>9244857</v>
      </c>
      <c r="AL11" s="36">
        <v>5463843</v>
      </c>
      <c r="AM11" s="36">
        <v>7939755</v>
      </c>
      <c r="AN11" s="36">
        <v>9769295</v>
      </c>
      <c r="AO11" s="36">
        <v>6618240</v>
      </c>
      <c r="AP11" s="36">
        <v>9260799</v>
      </c>
      <c r="AQ11" s="36">
        <v>10138896</v>
      </c>
      <c r="AR11" s="36">
        <v>12857368</v>
      </c>
      <c r="AS11" s="56"/>
    </row>
    <row r="12" spans="1:46" s="2" customFormat="1" x14ac:dyDescent="0.2">
      <c r="A12" s="35" t="s">
        <v>139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56"/>
    </row>
    <row r="13" spans="1:46" s="2" customFormat="1" x14ac:dyDescent="0.2">
      <c r="A13" s="35" t="s">
        <v>138</v>
      </c>
      <c r="B13" s="36">
        <v>0</v>
      </c>
      <c r="C13" s="36">
        <v>0</v>
      </c>
      <c r="D13" s="36">
        <v>779838</v>
      </c>
      <c r="E13" s="36">
        <v>1065741</v>
      </c>
      <c r="F13" s="36">
        <v>1400866</v>
      </c>
      <c r="G13" s="36">
        <v>1050425</v>
      </c>
      <c r="H13" s="36">
        <v>1528099</v>
      </c>
      <c r="I13" s="36">
        <v>2503379</v>
      </c>
      <c r="J13" s="36">
        <v>4847973</v>
      </c>
      <c r="K13" s="36">
        <v>6560527</v>
      </c>
      <c r="L13" s="36">
        <v>6261764</v>
      </c>
      <c r="M13" s="36">
        <v>6196588</v>
      </c>
      <c r="N13" s="36">
        <v>5194678</v>
      </c>
      <c r="O13" s="36">
        <v>2575321</v>
      </c>
      <c r="P13" s="36">
        <v>4832415</v>
      </c>
      <c r="Q13" s="36">
        <v>4271345</v>
      </c>
      <c r="R13" s="36">
        <v>4422066</v>
      </c>
      <c r="S13" s="36">
        <v>5170592</v>
      </c>
      <c r="T13" s="36">
        <v>6406301</v>
      </c>
      <c r="U13" s="36">
        <v>5047801</v>
      </c>
      <c r="V13" s="36">
        <v>6065903</v>
      </c>
      <c r="W13" s="36">
        <v>9304813</v>
      </c>
      <c r="X13" s="36">
        <v>2770309</v>
      </c>
      <c r="Y13" s="36">
        <v>3636528</v>
      </c>
      <c r="Z13" s="36">
        <v>3981800</v>
      </c>
      <c r="AA13" s="36">
        <v>2841572</v>
      </c>
      <c r="AB13" s="36">
        <v>2062892</v>
      </c>
      <c r="AC13" s="36">
        <v>2704909</v>
      </c>
      <c r="AD13" s="36">
        <v>3125166</v>
      </c>
      <c r="AE13" s="36">
        <v>3498469</v>
      </c>
      <c r="AF13" s="36">
        <v>4029338</v>
      </c>
      <c r="AG13" s="36">
        <v>2081174</v>
      </c>
      <c r="AH13" s="36">
        <v>2190149</v>
      </c>
      <c r="AI13" s="36">
        <v>2272065</v>
      </c>
      <c r="AJ13" s="36">
        <v>2391930</v>
      </c>
      <c r="AK13" s="36">
        <v>3558786</v>
      </c>
      <c r="AL13" s="36">
        <v>3687547</v>
      </c>
      <c r="AM13" s="36">
        <v>3956280</v>
      </c>
      <c r="AN13" s="36">
        <v>3665295</v>
      </c>
      <c r="AO13" s="36">
        <v>4042240</v>
      </c>
      <c r="AP13" s="36">
        <v>4230799</v>
      </c>
      <c r="AQ13" s="36">
        <v>4378896</v>
      </c>
      <c r="AR13" s="36">
        <v>4072368</v>
      </c>
      <c r="AS13" s="56"/>
    </row>
    <row r="14" spans="1:46" s="2" customFormat="1" x14ac:dyDescent="0.2">
      <c r="A14" s="35" t="s">
        <v>128</v>
      </c>
      <c r="B14" s="36">
        <v>2.5</v>
      </c>
      <c r="C14" s="36">
        <v>0</v>
      </c>
      <c r="D14" s="36">
        <v>0</v>
      </c>
      <c r="E14" s="36">
        <v>0</v>
      </c>
      <c r="F14" s="36">
        <v>6983</v>
      </c>
      <c r="G14" s="36">
        <v>38964</v>
      </c>
      <c r="H14" s="36">
        <v>38700</v>
      </c>
      <c r="I14" s="36">
        <v>88143</v>
      </c>
      <c r="J14" s="36">
        <v>79812</v>
      </c>
      <c r="K14" s="36">
        <v>79398</v>
      </c>
      <c r="L14" s="36">
        <v>298417</v>
      </c>
      <c r="M14" s="36">
        <v>94260</v>
      </c>
      <c r="N14" s="36">
        <v>0</v>
      </c>
      <c r="O14" s="36">
        <v>333</v>
      </c>
      <c r="P14" s="36">
        <v>252</v>
      </c>
      <c r="Q14" s="36">
        <v>281</v>
      </c>
      <c r="R14" s="36">
        <v>531101</v>
      </c>
      <c r="S14" s="36">
        <v>258</v>
      </c>
      <c r="T14" s="36">
        <v>4676</v>
      </c>
      <c r="U14" s="36">
        <v>302</v>
      </c>
      <c r="V14" s="36">
        <v>300</v>
      </c>
      <c r="W14" s="36">
        <v>91856</v>
      </c>
      <c r="X14" s="36">
        <v>82920</v>
      </c>
      <c r="Y14" s="36">
        <v>89724</v>
      </c>
      <c r="Z14" s="36">
        <v>666112</v>
      </c>
      <c r="AA14" s="36">
        <v>886412</v>
      </c>
      <c r="AB14" s="36">
        <v>699669</v>
      </c>
      <c r="AC14" s="36">
        <v>1231596</v>
      </c>
      <c r="AD14" s="36">
        <v>470995</v>
      </c>
      <c r="AE14" s="36">
        <v>477380</v>
      </c>
      <c r="AF14" s="36">
        <v>663890</v>
      </c>
      <c r="AG14" s="36">
        <v>383231</v>
      </c>
      <c r="AH14" s="36">
        <v>588250</v>
      </c>
      <c r="AI14" s="36">
        <v>387662</v>
      </c>
      <c r="AJ14" s="36">
        <v>5102441</v>
      </c>
      <c r="AK14" s="36">
        <v>5686071</v>
      </c>
      <c r="AL14" s="36">
        <v>1776296</v>
      </c>
      <c r="AM14" s="36">
        <v>3983475</v>
      </c>
      <c r="AN14" s="36">
        <v>6104000</v>
      </c>
      <c r="AO14" s="36">
        <v>2576000</v>
      </c>
      <c r="AP14" s="36">
        <v>5030000</v>
      </c>
      <c r="AQ14" s="36">
        <v>5760000</v>
      </c>
      <c r="AR14" s="36">
        <v>8785000</v>
      </c>
      <c r="AS14" s="56"/>
    </row>
    <row r="15" spans="1:46" s="2" customFormat="1" x14ac:dyDescent="0.2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56"/>
    </row>
    <row r="16" spans="1:46" s="2" customFormat="1" x14ac:dyDescent="0.2">
      <c r="A16" s="45" t="s">
        <v>137</v>
      </c>
      <c r="B16" s="62">
        <v>1192093.0900000001</v>
      </c>
      <c r="C16" s="62">
        <v>2217656.17</v>
      </c>
      <c r="D16" s="62">
        <v>3085796</v>
      </c>
      <c r="E16" s="62">
        <v>3864728</v>
      </c>
      <c r="F16" s="62">
        <v>4448234</v>
      </c>
      <c r="G16" s="62">
        <v>4993091</v>
      </c>
      <c r="H16" s="62">
        <v>5753397</v>
      </c>
      <c r="I16" s="62">
        <v>7146087</v>
      </c>
      <c r="J16" s="62">
        <v>9991272</v>
      </c>
      <c r="K16" s="62">
        <v>12629143</v>
      </c>
      <c r="L16" s="62">
        <v>13724877</v>
      </c>
      <c r="M16" s="62">
        <v>14003675</v>
      </c>
      <c r="N16" s="62">
        <v>16057579</v>
      </c>
      <c r="O16" s="62">
        <v>17851449</v>
      </c>
      <c r="P16" s="62">
        <v>20330378</v>
      </c>
      <c r="Q16" s="62">
        <v>22131908</v>
      </c>
      <c r="R16" s="62">
        <v>24965817</v>
      </c>
      <c r="S16" s="62">
        <v>29590735</v>
      </c>
      <c r="T16" s="62">
        <v>32773540</v>
      </c>
      <c r="U16" s="62">
        <v>33212189</v>
      </c>
      <c r="V16" s="62">
        <v>34351707</v>
      </c>
      <c r="W16" s="62">
        <v>38252399</v>
      </c>
      <c r="X16" s="62">
        <v>38388279</v>
      </c>
      <c r="Y16" s="62">
        <v>44760665</v>
      </c>
      <c r="Z16" s="62">
        <v>49313080</v>
      </c>
      <c r="AA16" s="62">
        <v>54864408</v>
      </c>
      <c r="AB16" s="62">
        <v>60292496</v>
      </c>
      <c r="AC16" s="62">
        <v>71520013</v>
      </c>
      <c r="AD16" s="62">
        <v>69767605</v>
      </c>
      <c r="AE16" s="62">
        <v>68537121</v>
      </c>
      <c r="AF16" s="62">
        <v>68302054</v>
      </c>
      <c r="AG16" s="62">
        <v>66397957</v>
      </c>
      <c r="AH16" s="62">
        <v>72740899</v>
      </c>
      <c r="AI16" s="62">
        <v>92980090</v>
      </c>
      <c r="AJ16" s="62">
        <v>98816586</v>
      </c>
      <c r="AK16" s="62">
        <v>109934690</v>
      </c>
      <c r="AL16" s="62">
        <v>111366292</v>
      </c>
      <c r="AM16" s="62">
        <v>115063172</v>
      </c>
      <c r="AN16" s="62">
        <v>101035000</v>
      </c>
      <c r="AO16" s="62">
        <v>108725000</v>
      </c>
      <c r="AP16" s="62">
        <v>112585000</v>
      </c>
      <c r="AQ16" s="62">
        <v>111604000</v>
      </c>
      <c r="AR16" s="62">
        <v>118228000</v>
      </c>
      <c r="AS16" s="56"/>
    </row>
    <row r="17" spans="1:45" s="2" customFormat="1" x14ac:dyDescent="0.2">
      <c r="A17" s="35" t="s">
        <v>136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56"/>
    </row>
    <row r="18" spans="1:45" s="2" customFormat="1" x14ac:dyDescent="0.2">
      <c r="A18" s="35" t="s">
        <v>135</v>
      </c>
      <c r="B18" s="36">
        <v>1192093.0900000001</v>
      </c>
      <c r="C18" s="36">
        <v>2217656.17</v>
      </c>
      <c r="D18" s="36">
        <v>3085796</v>
      </c>
      <c r="E18" s="36">
        <v>3864728</v>
      </c>
      <c r="F18" s="36">
        <v>4448234</v>
      </c>
      <c r="G18" s="36">
        <v>4993091</v>
      </c>
      <c r="H18" s="36">
        <v>5753397</v>
      </c>
      <c r="I18" s="36">
        <v>7146087</v>
      </c>
      <c r="J18" s="36">
        <v>9012341</v>
      </c>
      <c r="K18" s="36">
        <v>11451569</v>
      </c>
      <c r="L18" s="36">
        <v>12117992</v>
      </c>
      <c r="M18" s="36">
        <v>12269103</v>
      </c>
      <c r="N18" s="36">
        <v>14105253</v>
      </c>
      <c r="O18" s="36">
        <v>15175910</v>
      </c>
      <c r="P18" s="36">
        <v>17128897</v>
      </c>
      <c r="Q18" s="36">
        <v>19371025</v>
      </c>
      <c r="R18" s="36">
        <v>21797534</v>
      </c>
      <c r="S18" s="36">
        <v>25305859</v>
      </c>
      <c r="T18" s="36">
        <v>28093371</v>
      </c>
      <c r="U18" s="36">
        <v>27448236</v>
      </c>
      <c r="V18" s="36">
        <v>28777717</v>
      </c>
      <c r="W18" s="36">
        <v>32256264</v>
      </c>
      <c r="X18" s="36">
        <v>33009370</v>
      </c>
      <c r="Y18" s="36">
        <v>36875760</v>
      </c>
      <c r="Z18" s="36">
        <v>41875325</v>
      </c>
      <c r="AA18" s="36">
        <v>43844094</v>
      </c>
      <c r="AB18" s="36">
        <v>47929318</v>
      </c>
      <c r="AC18" s="36">
        <v>57581471</v>
      </c>
      <c r="AD18" s="36">
        <v>55695127</v>
      </c>
      <c r="AE18" s="36">
        <v>53983964</v>
      </c>
      <c r="AF18" s="36">
        <v>53106221</v>
      </c>
      <c r="AG18" s="36">
        <v>50714809</v>
      </c>
      <c r="AH18" s="36">
        <v>55787804</v>
      </c>
      <c r="AI18" s="36">
        <v>73558950</v>
      </c>
      <c r="AJ18" s="36">
        <v>75445313</v>
      </c>
      <c r="AK18" s="36">
        <v>84290173</v>
      </c>
      <c r="AL18" s="36">
        <v>81281939</v>
      </c>
      <c r="AM18" s="36">
        <v>84669308</v>
      </c>
      <c r="AN18" s="36">
        <v>78717000</v>
      </c>
      <c r="AO18" s="36">
        <v>86063000</v>
      </c>
      <c r="AP18" s="36">
        <v>89809000</v>
      </c>
      <c r="AQ18" s="36">
        <v>88241000</v>
      </c>
      <c r="AR18" s="36">
        <v>94956000</v>
      </c>
      <c r="AS18" s="56"/>
    </row>
    <row r="19" spans="1:45" s="2" customFormat="1" x14ac:dyDescent="0.2">
      <c r="A19" s="35" t="s">
        <v>134</v>
      </c>
      <c r="B19" s="36">
        <v>1091975</v>
      </c>
      <c r="C19" s="36">
        <v>1655598</v>
      </c>
      <c r="D19" s="36">
        <v>1861508</v>
      </c>
      <c r="E19" s="36">
        <v>1856836</v>
      </c>
      <c r="F19" s="36">
        <v>2077500</v>
      </c>
      <c r="G19" s="36">
        <v>2384471</v>
      </c>
      <c r="H19" s="36">
        <v>2709779</v>
      </c>
      <c r="I19" s="36">
        <v>3647089</v>
      </c>
      <c r="J19" s="36">
        <v>5971906</v>
      </c>
      <c r="K19" s="36">
        <v>7166163</v>
      </c>
      <c r="L19" s="36">
        <v>7368813</v>
      </c>
      <c r="M19" s="36">
        <v>8086666</v>
      </c>
      <c r="N19" s="36">
        <v>9421369</v>
      </c>
      <c r="O19" s="36">
        <v>10099990</v>
      </c>
      <c r="P19" s="36">
        <v>11714912</v>
      </c>
      <c r="Q19" s="36">
        <v>14277626</v>
      </c>
      <c r="R19" s="36">
        <v>16750882</v>
      </c>
      <c r="S19" s="36">
        <v>19093577</v>
      </c>
      <c r="T19" s="36">
        <v>21596398</v>
      </c>
      <c r="U19" s="36">
        <v>20590924</v>
      </c>
      <c r="V19" s="36">
        <v>21457156</v>
      </c>
      <c r="W19" s="36">
        <v>23890194</v>
      </c>
      <c r="X19" s="36">
        <v>26628085</v>
      </c>
      <c r="Y19" s="36">
        <v>29277526</v>
      </c>
      <c r="Z19" s="36">
        <v>33489478</v>
      </c>
      <c r="AA19" s="36">
        <v>36065017</v>
      </c>
      <c r="AB19" s="36">
        <v>39918293</v>
      </c>
      <c r="AC19" s="36">
        <v>50987055</v>
      </c>
      <c r="AD19" s="36">
        <v>45560870</v>
      </c>
      <c r="AE19" s="36">
        <v>45518002</v>
      </c>
      <c r="AF19" s="36">
        <v>45573259</v>
      </c>
      <c r="AG19" s="36">
        <v>43260710</v>
      </c>
      <c r="AH19" s="36">
        <v>47943797</v>
      </c>
      <c r="AI19" s="36">
        <v>65396325</v>
      </c>
      <c r="AJ19" s="36">
        <v>62721911</v>
      </c>
      <c r="AK19" s="36">
        <v>67899365</v>
      </c>
      <c r="AL19" s="36">
        <v>70197270</v>
      </c>
      <c r="AM19" s="36">
        <v>74698380</v>
      </c>
      <c r="AN19" s="36">
        <v>68897000</v>
      </c>
      <c r="AO19" s="36">
        <v>75638000</v>
      </c>
      <c r="AP19" s="36">
        <v>79015000</v>
      </c>
      <c r="AQ19" s="36">
        <v>77250000</v>
      </c>
      <c r="AR19" s="36">
        <v>81495000</v>
      </c>
      <c r="AS19" s="56"/>
    </row>
    <row r="20" spans="1:45" s="2" customFormat="1" x14ac:dyDescent="0.2">
      <c r="A20" s="35" t="s">
        <v>133</v>
      </c>
      <c r="B20" s="36">
        <v>68580</v>
      </c>
      <c r="C20" s="36">
        <v>432614.29</v>
      </c>
      <c r="D20" s="36">
        <v>916409</v>
      </c>
      <c r="E20" s="36">
        <v>1424339</v>
      </c>
      <c r="F20" s="36">
        <v>1830959</v>
      </c>
      <c r="G20" s="36">
        <v>2022884</v>
      </c>
      <c r="H20" s="36">
        <v>2184795</v>
      </c>
      <c r="I20" s="36">
        <v>2535586</v>
      </c>
      <c r="J20" s="36">
        <v>2705399</v>
      </c>
      <c r="K20" s="36">
        <v>3123395</v>
      </c>
      <c r="L20" s="36">
        <v>3343751</v>
      </c>
      <c r="M20" s="36">
        <v>3477151</v>
      </c>
      <c r="N20" s="36">
        <v>3594135</v>
      </c>
      <c r="O20" s="36">
        <v>3745396</v>
      </c>
      <c r="P20" s="36">
        <v>3902362</v>
      </c>
      <c r="Q20" s="36">
        <v>4128257</v>
      </c>
      <c r="R20" s="36">
        <v>4371003</v>
      </c>
      <c r="S20" s="36">
        <v>4612282</v>
      </c>
      <c r="T20" s="36">
        <v>4866259</v>
      </c>
      <c r="U20" s="36">
        <v>5110938</v>
      </c>
      <c r="V20" s="36">
        <v>5337684</v>
      </c>
      <c r="W20" s="36">
        <v>5614039</v>
      </c>
      <c r="X20" s="36">
        <v>5960794</v>
      </c>
      <c r="Y20" s="36">
        <v>6291926</v>
      </c>
      <c r="Z20" s="36">
        <v>6615620</v>
      </c>
      <c r="AA20" s="36">
        <v>4423501</v>
      </c>
      <c r="AB20" s="36">
        <v>4836228</v>
      </c>
      <c r="AC20" s="36">
        <v>5269889</v>
      </c>
      <c r="AD20" s="36">
        <v>5588984</v>
      </c>
      <c r="AE20" s="36">
        <v>5836383</v>
      </c>
      <c r="AF20" s="36">
        <v>6065627</v>
      </c>
      <c r="AG20" s="36">
        <v>6291063</v>
      </c>
      <c r="AH20" s="36">
        <v>6809919</v>
      </c>
      <c r="AI20" s="36">
        <v>7426279</v>
      </c>
      <c r="AJ20" s="36">
        <v>7836493</v>
      </c>
      <c r="AK20" s="36">
        <v>8305899</v>
      </c>
      <c r="AL20" s="36">
        <v>8700238</v>
      </c>
      <c r="AM20" s="36">
        <v>8942353</v>
      </c>
      <c r="AN20" s="36">
        <v>9088000</v>
      </c>
      <c r="AO20" s="36">
        <v>9283000</v>
      </c>
      <c r="AP20" s="36">
        <v>9681000</v>
      </c>
      <c r="AQ20" s="36">
        <v>9979000</v>
      </c>
      <c r="AR20" s="36">
        <v>10225000</v>
      </c>
      <c r="AS20" s="56"/>
    </row>
    <row r="21" spans="1:45" s="2" customFormat="1" x14ac:dyDescent="0.2">
      <c r="A21" s="35" t="s">
        <v>132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56"/>
    </row>
    <row r="22" spans="1:45" s="2" customFormat="1" x14ac:dyDescent="0.2">
      <c r="A22" s="35" t="s">
        <v>151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6"/>
    </row>
    <row r="23" spans="1:45" s="2" customFormat="1" x14ac:dyDescent="0.2">
      <c r="A23" s="35" t="s">
        <v>128</v>
      </c>
      <c r="B23" s="36">
        <v>31538.09</v>
      </c>
      <c r="C23" s="36">
        <v>129443.88</v>
      </c>
      <c r="D23" s="36">
        <v>307879</v>
      </c>
      <c r="E23" s="36">
        <v>583553</v>
      </c>
      <c r="F23" s="36">
        <v>539775</v>
      </c>
      <c r="G23" s="36">
        <v>585736</v>
      </c>
      <c r="H23" s="36">
        <v>858823</v>
      </c>
      <c r="I23" s="36">
        <v>963412</v>
      </c>
      <c r="J23" s="36">
        <v>335036</v>
      </c>
      <c r="K23" s="36">
        <v>1162011</v>
      </c>
      <c r="L23" s="36">
        <v>1405428</v>
      </c>
      <c r="M23" s="36">
        <v>705286</v>
      </c>
      <c r="N23" s="36">
        <v>1089749</v>
      </c>
      <c r="O23" s="36">
        <v>1330524</v>
      </c>
      <c r="P23" s="36">
        <v>1511623</v>
      </c>
      <c r="Q23" s="36">
        <v>965142</v>
      </c>
      <c r="R23" s="36">
        <v>675649</v>
      </c>
      <c r="S23" s="36">
        <v>1600000</v>
      </c>
      <c r="T23" s="36">
        <v>1630714</v>
      </c>
      <c r="U23" s="36">
        <v>1746374</v>
      </c>
      <c r="V23" s="36">
        <v>1982877</v>
      </c>
      <c r="W23" s="36">
        <v>2752031</v>
      </c>
      <c r="X23" s="36">
        <v>420491</v>
      </c>
      <c r="Y23" s="36">
        <v>1306308</v>
      </c>
      <c r="Z23" s="36">
        <v>1770227</v>
      </c>
      <c r="AA23" s="36">
        <v>3355576</v>
      </c>
      <c r="AB23" s="36">
        <v>3174797</v>
      </c>
      <c r="AC23" s="36">
        <v>1324527</v>
      </c>
      <c r="AD23" s="36">
        <v>4545273</v>
      </c>
      <c r="AE23" s="36">
        <v>2629579</v>
      </c>
      <c r="AF23" s="36">
        <v>1467335</v>
      </c>
      <c r="AG23" s="36">
        <v>1163036</v>
      </c>
      <c r="AH23" s="36">
        <v>1034088</v>
      </c>
      <c r="AI23" s="36">
        <v>736346</v>
      </c>
      <c r="AJ23" s="36">
        <v>4886909</v>
      </c>
      <c r="AK23" s="36">
        <v>8084909</v>
      </c>
      <c r="AL23" s="36">
        <v>2384431</v>
      </c>
      <c r="AM23" s="36">
        <v>1028575</v>
      </c>
      <c r="AN23" s="36">
        <v>732000</v>
      </c>
      <c r="AO23" s="36">
        <v>1142000</v>
      </c>
      <c r="AP23" s="36">
        <v>1113000</v>
      </c>
      <c r="AQ23" s="36">
        <v>1012000</v>
      </c>
      <c r="AR23" s="36">
        <v>3236000</v>
      </c>
      <c r="AS23" s="56"/>
    </row>
    <row r="24" spans="1:45" s="2" customFormat="1" x14ac:dyDescent="0.2">
      <c r="A24" s="35" t="s">
        <v>130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978931</v>
      </c>
      <c r="K24" s="36">
        <v>1177574</v>
      </c>
      <c r="L24" s="36">
        <v>1606885</v>
      </c>
      <c r="M24" s="36">
        <v>1734572</v>
      </c>
      <c r="N24" s="36">
        <v>1952326</v>
      </c>
      <c r="O24" s="36">
        <v>2675539</v>
      </c>
      <c r="P24" s="36">
        <v>3201481</v>
      </c>
      <c r="Q24" s="36">
        <v>2760883</v>
      </c>
      <c r="R24" s="36">
        <v>3168283</v>
      </c>
      <c r="S24" s="36">
        <v>4284876</v>
      </c>
      <c r="T24" s="36">
        <v>4680169</v>
      </c>
      <c r="U24" s="36">
        <v>5763953</v>
      </c>
      <c r="V24" s="36">
        <v>5573990</v>
      </c>
      <c r="W24" s="36">
        <v>5996135</v>
      </c>
      <c r="X24" s="36">
        <v>5378909</v>
      </c>
      <c r="Y24" s="36">
        <v>7884905</v>
      </c>
      <c r="Z24" s="36">
        <v>7437755</v>
      </c>
      <c r="AA24" s="36">
        <v>11020314</v>
      </c>
      <c r="AB24" s="36">
        <v>12363178</v>
      </c>
      <c r="AC24" s="36">
        <v>13938542</v>
      </c>
      <c r="AD24" s="36">
        <v>14072478</v>
      </c>
      <c r="AE24" s="36">
        <v>14553157</v>
      </c>
      <c r="AF24" s="36">
        <v>15195833</v>
      </c>
      <c r="AG24" s="36">
        <v>15683148</v>
      </c>
      <c r="AH24" s="36">
        <v>16953095</v>
      </c>
      <c r="AI24" s="36">
        <v>19421140</v>
      </c>
      <c r="AJ24" s="36">
        <v>23371273</v>
      </c>
      <c r="AK24" s="36">
        <v>25644517</v>
      </c>
      <c r="AL24" s="36">
        <v>30084353</v>
      </c>
      <c r="AM24" s="36">
        <v>30393864</v>
      </c>
      <c r="AN24" s="36">
        <v>22318000</v>
      </c>
      <c r="AO24" s="36">
        <v>22662000</v>
      </c>
      <c r="AP24" s="36">
        <v>22776000</v>
      </c>
      <c r="AQ24" s="36">
        <v>23363000</v>
      </c>
      <c r="AR24" s="36">
        <v>23272000</v>
      </c>
      <c r="AS24" s="56"/>
    </row>
    <row r="25" spans="1:45" s="2" customFormat="1" x14ac:dyDescent="0.2">
      <c r="A25" s="35" t="s">
        <v>129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4250000</v>
      </c>
      <c r="AB25" s="36">
        <v>5000000</v>
      </c>
      <c r="AC25" s="36">
        <v>5250000</v>
      </c>
      <c r="AD25" s="36">
        <v>6050000</v>
      </c>
      <c r="AE25" s="36">
        <v>6550000</v>
      </c>
      <c r="AF25" s="36">
        <v>7075000</v>
      </c>
      <c r="AG25" s="36">
        <v>7600000</v>
      </c>
      <c r="AH25" s="36">
        <v>8125000</v>
      </c>
      <c r="AI25" s="36">
        <v>7978020</v>
      </c>
      <c r="AJ25" s="36">
        <v>9725020</v>
      </c>
      <c r="AK25" s="36">
        <v>10944902</v>
      </c>
      <c r="AL25" s="36">
        <v>11149908</v>
      </c>
      <c r="AM25" s="36">
        <v>10000000</v>
      </c>
      <c r="AN25" s="36">
        <v>1939000</v>
      </c>
      <c r="AO25" s="36">
        <v>2328000</v>
      </c>
      <c r="AP25" s="36">
        <v>2328000</v>
      </c>
      <c r="AQ25" s="36">
        <v>2328000</v>
      </c>
      <c r="AR25" s="36">
        <v>2328000</v>
      </c>
      <c r="AS25" s="56"/>
    </row>
    <row r="26" spans="1:45" s="2" customFormat="1" x14ac:dyDescent="0.2">
      <c r="A26" s="35" t="s">
        <v>128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978931</v>
      </c>
      <c r="K26" s="36">
        <v>1177574</v>
      </c>
      <c r="L26" s="36">
        <v>1606885</v>
      </c>
      <c r="M26" s="36">
        <v>1734572</v>
      </c>
      <c r="N26" s="36">
        <v>1952326</v>
      </c>
      <c r="O26" s="36">
        <v>2675539</v>
      </c>
      <c r="P26" s="36">
        <v>3201481</v>
      </c>
      <c r="Q26" s="36">
        <v>2760883</v>
      </c>
      <c r="R26" s="36">
        <v>3168283</v>
      </c>
      <c r="S26" s="36">
        <v>4284876</v>
      </c>
      <c r="T26" s="36">
        <v>4680169</v>
      </c>
      <c r="U26" s="36">
        <v>5763953</v>
      </c>
      <c r="V26" s="36">
        <v>5573990</v>
      </c>
      <c r="W26" s="36">
        <v>5996135</v>
      </c>
      <c r="X26" s="36">
        <v>5378909</v>
      </c>
      <c r="Y26" s="36">
        <v>7884905</v>
      </c>
      <c r="Z26" s="36">
        <v>7437755</v>
      </c>
      <c r="AA26" s="36">
        <v>6770314</v>
      </c>
      <c r="AB26" s="36">
        <v>7363178</v>
      </c>
      <c r="AC26" s="36">
        <v>8688542</v>
      </c>
      <c r="AD26" s="36">
        <v>8022478</v>
      </c>
      <c r="AE26" s="36">
        <v>8003157</v>
      </c>
      <c r="AF26" s="36">
        <v>8120833</v>
      </c>
      <c r="AG26" s="36">
        <v>8083148</v>
      </c>
      <c r="AH26" s="36">
        <v>8828095</v>
      </c>
      <c r="AI26" s="36">
        <v>11443120</v>
      </c>
      <c r="AJ26" s="36">
        <v>13646253</v>
      </c>
      <c r="AK26" s="36">
        <v>14699615</v>
      </c>
      <c r="AL26" s="36">
        <v>18934445</v>
      </c>
      <c r="AM26" s="36">
        <v>20393864</v>
      </c>
      <c r="AN26" s="36">
        <v>20379000</v>
      </c>
      <c r="AO26" s="36">
        <v>20334000</v>
      </c>
      <c r="AP26" s="36">
        <v>20448000</v>
      </c>
      <c r="AQ26" s="36">
        <v>21035000</v>
      </c>
      <c r="AR26" s="36">
        <v>20944000</v>
      </c>
      <c r="AS26" s="56"/>
    </row>
    <row r="27" spans="1:45" s="2" customFormat="1" x14ac:dyDescent="0.2">
      <c r="A27" s="3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6"/>
    </row>
    <row r="28" spans="1:45" s="2" customFormat="1" x14ac:dyDescent="0.2">
      <c r="A28" s="29" t="s">
        <v>111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56"/>
    </row>
    <row r="29" spans="1:45" s="2" customFormat="1" x14ac:dyDescent="0.2">
      <c r="A29" s="32" t="s">
        <v>127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56"/>
    </row>
    <row r="30" spans="1:45" s="2" customFormat="1" x14ac:dyDescent="0.2">
      <c r="A30" s="35" t="s">
        <v>126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56"/>
    </row>
    <row r="31" spans="1:45" s="2" customFormat="1" x14ac:dyDescent="0.2">
      <c r="A31" s="35" t="s">
        <v>125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56"/>
    </row>
    <row r="32" spans="1:45" s="58" customFormat="1" x14ac:dyDescent="0.2">
      <c r="A32" s="35" t="s">
        <v>124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56"/>
    </row>
    <row r="33" spans="1:45" s="2" customFormat="1" x14ac:dyDescent="0.2">
      <c r="A33" s="4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56"/>
    </row>
    <row r="34" spans="1:45" s="2" customFormat="1" x14ac:dyDescent="0.2">
      <c r="A34" s="4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6"/>
    </row>
    <row r="35" spans="1:45" s="2" customFormat="1" x14ac:dyDescent="0.2">
      <c r="A35" s="45" t="s">
        <v>123</v>
      </c>
      <c r="B35" s="39">
        <v>31538.09</v>
      </c>
      <c r="C35" s="39">
        <v>207056.97999999998</v>
      </c>
      <c r="D35" s="39">
        <v>196038</v>
      </c>
      <c r="E35" s="39">
        <v>313816</v>
      </c>
      <c r="F35" s="39">
        <v>217320</v>
      </c>
      <c r="G35" s="39">
        <v>298503</v>
      </c>
      <c r="H35" s="39">
        <v>373916</v>
      </c>
      <c r="I35" s="39">
        <v>618568</v>
      </c>
      <c r="J35" s="39">
        <v>801240</v>
      </c>
      <c r="K35" s="39">
        <v>1550901</v>
      </c>
      <c r="L35" s="39">
        <v>1850716</v>
      </c>
      <c r="M35" s="39">
        <v>1165343</v>
      </c>
      <c r="N35" s="39">
        <v>1451227</v>
      </c>
      <c r="O35" s="39">
        <v>1480773</v>
      </c>
      <c r="P35" s="39">
        <v>1719718</v>
      </c>
      <c r="Q35" s="39">
        <v>1740404</v>
      </c>
      <c r="R35" s="39">
        <v>1728949</v>
      </c>
      <c r="S35" s="39">
        <v>2547802</v>
      </c>
      <c r="T35" s="39">
        <v>2531112</v>
      </c>
      <c r="U35" s="39">
        <v>2318754</v>
      </c>
      <c r="V35" s="39">
        <v>2384541</v>
      </c>
      <c r="W35" s="39">
        <v>1880728</v>
      </c>
      <c r="X35" s="39">
        <v>2034233</v>
      </c>
      <c r="Y35" s="39">
        <v>2347852</v>
      </c>
      <c r="Z35" s="39">
        <v>2436307</v>
      </c>
      <c r="AA35" s="39">
        <v>6343344</v>
      </c>
      <c r="AB35" s="39">
        <v>7084009</v>
      </c>
      <c r="AC35" s="39">
        <v>7444241</v>
      </c>
      <c r="AD35" s="39">
        <v>9739128</v>
      </c>
      <c r="AE35" s="39">
        <v>10385416</v>
      </c>
      <c r="AF35" s="39">
        <v>9788979</v>
      </c>
      <c r="AG35" s="39">
        <v>5572384</v>
      </c>
      <c r="AH35" s="39">
        <v>10978540</v>
      </c>
      <c r="AI35" s="39">
        <v>12514925</v>
      </c>
      <c r="AJ35" s="39">
        <v>17516683</v>
      </c>
      <c r="AK35" s="39">
        <v>18834207</v>
      </c>
      <c r="AL35" s="39">
        <v>19335018</v>
      </c>
      <c r="AM35" s="39">
        <v>15778858</v>
      </c>
      <c r="AN35" s="39">
        <v>17102000</v>
      </c>
      <c r="AO35" s="39">
        <v>18487000</v>
      </c>
      <c r="AP35" s="39">
        <v>18410000</v>
      </c>
      <c r="AQ35" s="39">
        <v>18697000</v>
      </c>
      <c r="AR35" s="39">
        <v>19898000</v>
      </c>
      <c r="AS35" s="56"/>
    </row>
    <row r="36" spans="1:45" s="2" customFormat="1" x14ac:dyDescent="0.2">
      <c r="A36" s="44" t="s">
        <v>122</v>
      </c>
      <c r="B36" s="41">
        <v>30457.68</v>
      </c>
      <c r="C36" s="41">
        <v>123202.71</v>
      </c>
      <c r="D36" s="41">
        <v>192783</v>
      </c>
      <c r="E36" s="41">
        <v>295932</v>
      </c>
      <c r="F36" s="41">
        <v>210952</v>
      </c>
      <c r="G36" s="41">
        <v>296504</v>
      </c>
      <c r="H36" s="41">
        <v>364673</v>
      </c>
      <c r="I36" s="41">
        <v>611710</v>
      </c>
      <c r="J36" s="41">
        <v>792835</v>
      </c>
      <c r="K36" s="41">
        <v>1527482</v>
      </c>
      <c r="L36" s="41">
        <v>1824270</v>
      </c>
      <c r="M36" s="41">
        <v>965555</v>
      </c>
      <c r="N36" s="41">
        <v>1403419</v>
      </c>
      <c r="O36" s="41">
        <v>1422765</v>
      </c>
      <c r="P36" s="41">
        <v>1611680</v>
      </c>
      <c r="Q36" s="41">
        <v>1646805</v>
      </c>
      <c r="R36" s="41">
        <v>1576174</v>
      </c>
      <c r="S36" s="41">
        <v>2321742</v>
      </c>
      <c r="T36" s="41">
        <v>2325728</v>
      </c>
      <c r="U36" s="41">
        <v>2040813</v>
      </c>
      <c r="V36" s="41">
        <v>2177911</v>
      </c>
      <c r="W36" s="41">
        <v>1674335</v>
      </c>
      <c r="X36" s="41">
        <v>1859137</v>
      </c>
      <c r="Y36" s="41">
        <v>2157070</v>
      </c>
      <c r="Z36" s="41">
        <v>2214270</v>
      </c>
      <c r="AA36" s="41">
        <v>2554966</v>
      </c>
      <c r="AB36" s="41">
        <v>2802421</v>
      </c>
      <c r="AC36" s="41">
        <v>2595103</v>
      </c>
      <c r="AD36" s="41">
        <v>4060135</v>
      </c>
      <c r="AE36" s="41">
        <v>2846462</v>
      </c>
      <c r="AF36" s="41">
        <v>1369171</v>
      </c>
      <c r="AG36" s="41">
        <v>995200</v>
      </c>
      <c r="AH36" s="41">
        <v>1875075</v>
      </c>
      <c r="AI36" s="41">
        <v>2555311</v>
      </c>
      <c r="AJ36" s="41">
        <v>3946041</v>
      </c>
      <c r="AK36" s="41">
        <v>5555153</v>
      </c>
      <c r="AL36" s="41">
        <v>4510530</v>
      </c>
      <c r="AM36" s="41">
        <v>1191836</v>
      </c>
      <c r="AN36" s="41">
        <v>471000</v>
      </c>
      <c r="AO36" s="41">
        <v>522000</v>
      </c>
      <c r="AP36" s="41">
        <v>587000</v>
      </c>
      <c r="AQ36" s="41">
        <v>445000</v>
      </c>
      <c r="AR36" s="41">
        <v>398000</v>
      </c>
      <c r="AS36" s="56"/>
    </row>
    <row r="37" spans="1:45" s="58" customFormat="1" x14ac:dyDescent="0.2">
      <c r="A37" s="44" t="s">
        <v>121</v>
      </c>
      <c r="B37" s="41">
        <v>742.41</v>
      </c>
      <c r="C37" s="41">
        <v>2002.84</v>
      </c>
      <c r="D37" s="41">
        <v>3255</v>
      </c>
      <c r="E37" s="41">
        <v>2962</v>
      </c>
      <c r="F37" s="41">
        <v>2993</v>
      </c>
      <c r="G37" s="41">
        <v>1906</v>
      </c>
      <c r="H37" s="41">
        <v>3629</v>
      </c>
      <c r="I37" s="41">
        <v>4320</v>
      </c>
      <c r="J37" s="41">
        <v>4285</v>
      </c>
      <c r="K37" s="41">
        <v>17438</v>
      </c>
      <c r="L37" s="41">
        <v>15431</v>
      </c>
      <c r="M37" s="41">
        <v>197365</v>
      </c>
      <c r="N37" s="41">
        <v>47597</v>
      </c>
      <c r="O37" s="41">
        <v>57359</v>
      </c>
      <c r="P37" s="41">
        <v>105731</v>
      </c>
      <c r="Q37" s="41">
        <v>90722</v>
      </c>
      <c r="R37" s="41">
        <v>152117</v>
      </c>
      <c r="S37" s="41">
        <v>217881</v>
      </c>
      <c r="T37" s="41">
        <v>189873</v>
      </c>
      <c r="U37" s="41">
        <v>264452</v>
      </c>
      <c r="V37" s="41">
        <v>203588</v>
      </c>
      <c r="W37" s="41">
        <v>205137</v>
      </c>
      <c r="X37" s="41">
        <v>172617</v>
      </c>
      <c r="Y37" s="41">
        <v>189482</v>
      </c>
      <c r="Z37" s="41">
        <v>216571</v>
      </c>
      <c r="AA37" s="41">
        <v>293878</v>
      </c>
      <c r="AB37" s="41">
        <v>276803</v>
      </c>
      <c r="AC37" s="41">
        <v>312358</v>
      </c>
      <c r="AD37" s="41">
        <v>407249</v>
      </c>
      <c r="AE37" s="41">
        <v>509665</v>
      </c>
      <c r="AF37" s="41">
        <v>617584</v>
      </c>
      <c r="AG37" s="41">
        <v>326597</v>
      </c>
      <c r="AH37" s="41">
        <v>647653</v>
      </c>
      <c r="AI37" s="41">
        <v>685920</v>
      </c>
      <c r="AJ37" s="41">
        <v>1071313</v>
      </c>
      <c r="AK37" s="41">
        <v>826270</v>
      </c>
      <c r="AL37" s="41">
        <v>906007</v>
      </c>
      <c r="AM37" s="41">
        <v>586516</v>
      </c>
      <c r="AN37" s="41">
        <v>881000</v>
      </c>
      <c r="AO37" s="41">
        <v>1115000</v>
      </c>
      <c r="AP37" s="41">
        <v>473000</v>
      </c>
      <c r="AQ37" s="41">
        <v>3387000</v>
      </c>
      <c r="AR37" s="41">
        <v>9635000</v>
      </c>
      <c r="AS37" s="56"/>
    </row>
    <row r="38" spans="1:45" s="2" customFormat="1" x14ac:dyDescent="0.2">
      <c r="A38" s="44" t="s">
        <v>113</v>
      </c>
      <c r="B38" s="41">
        <v>338</v>
      </c>
      <c r="C38" s="41">
        <v>81851.429999999993</v>
      </c>
      <c r="D38" s="41">
        <v>0</v>
      </c>
      <c r="E38" s="41">
        <v>14922</v>
      </c>
      <c r="F38" s="41">
        <v>3375</v>
      </c>
      <c r="G38" s="41">
        <v>93</v>
      </c>
      <c r="H38" s="41">
        <v>5614</v>
      </c>
      <c r="I38" s="41">
        <v>2538</v>
      </c>
      <c r="J38" s="41">
        <v>4120</v>
      </c>
      <c r="K38" s="41">
        <v>5981</v>
      </c>
      <c r="L38" s="41">
        <v>11015</v>
      </c>
      <c r="M38" s="41">
        <v>2423</v>
      </c>
      <c r="N38" s="41">
        <v>211</v>
      </c>
      <c r="O38" s="41">
        <v>649</v>
      </c>
      <c r="P38" s="41">
        <v>2307</v>
      </c>
      <c r="Q38" s="41">
        <v>2877</v>
      </c>
      <c r="R38" s="41">
        <v>658</v>
      </c>
      <c r="S38" s="41">
        <v>8179</v>
      </c>
      <c r="T38" s="41">
        <v>15511</v>
      </c>
      <c r="U38" s="41">
        <v>13489</v>
      </c>
      <c r="V38" s="41">
        <v>3042</v>
      </c>
      <c r="W38" s="41">
        <v>1256</v>
      </c>
      <c r="X38" s="41">
        <v>2479</v>
      </c>
      <c r="Y38" s="41">
        <v>1300</v>
      </c>
      <c r="Z38" s="41">
        <v>5466</v>
      </c>
      <c r="AA38" s="41">
        <v>3494500</v>
      </c>
      <c r="AB38" s="41">
        <v>4004785</v>
      </c>
      <c r="AC38" s="41">
        <v>4536780</v>
      </c>
      <c r="AD38" s="41">
        <v>5271744</v>
      </c>
      <c r="AE38" s="41">
        <v>7029289</v>
      </c>
      <c r="AF38" s="41">
        <v>7802224</v>
      </c>
      <c r="AG38" s="41">
        <v>4250587</v>
      </c>
      <c r="AH38" s="41">
        <v>8455812</v>
      </c>
      <c r="AI38" s="41">
        <v>9273694</v>
      </c>
      <c r="AJ38" s="41">
        <v>12499329</v>
      </c>
      <c r="AK38" s="41">
        <v>12452784</v>
      </c>
      <c r="AL38" s="41">
        <v>13918481</v>
      </c>
      <c r="AM38" s="41">
        <v>14000506</v>
      </c>
      <c r="AN38" s="41">
        <v>15750000</v>
      </c>
      <c r="AO38" s="41">
        <v>16850000</v>
      </c>
      <c r="AP38" s="41">
        <v>17350000</v>
      </c>
      <c r="AQ38" s="41">
        <v>14865000</v>
      </c>
      <c r="AR38" s="41">
        <v>9865000</v>
      </c>
      <c r="AS38" s="56"/>
    </row>
    <row r="39" spans="1:45" s="2" customFormat="1" x14ac:dyDescent="0.2">
      <c r="A39" s="4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56"/>
    </row>
    <row r="40" spans="1:45" s="2" customFormat="1" x14ac:dyDescent="0.2">
      <c r="A40" s="45" t="s">
        <v>120</v>
      </c>
      <c r="B40" s="39">
        <v>31538.09</v>
      </c>
      <c r="C40" s="39">
        <v>207056.97999999998</v>
      </c>
      <c r="D40" s="39">
        <v>196038</v>
      </c>
      <c r="E40" s="39">
        <v>313816</v>
      </c>
      <c r="F40" s="39">
        <v>217320</v>
      </c>
      <c r="G40" s="39">
        <v>298503</v>
      </c>
      <c r="H40" s="39">
        <v>373916</v>
      </c>
      <c r="I40" s="39">
        <v>618568</v>
      </c>
      <c r="J40" s="39">
        <v>801240</v>
      </c>
      <c r="K40" s="39">
        <v>1550901</v>
      </c>
      <c r="L40" s="39">
        <v>1850716</v>
      </c>
      <c r="M40" s="39">
        <v>1165343</v>
      </c>
      <c r="N40" s="39">
        <v>1451227</v>
      </c>
      <c r="O40" s="39">
        <v>1480773</v>
      </c>
      <c r="P40" s="39">
        <v>1719718</v>
      </c>
      <c r="Q40" s="39">
        <v>1740404</v>
      </c>
      <c r="R40" s="39">
        <v>1728949</v>
      </c>
      <c r="S40" s="39">
        <v>2547802</v>
      </c>
      <c r="T40" s="39">
        <v>2531112</v>
      </c>
      <c r="U40" s="39">
        <v>2318754</v>
      </c>
      <c r="V40" s="39">
        <v>2384541</v>
      </c>
      <c r="W40" s="39">
        <v>1880728</v>
      </c>
      <c r="X40" s="39">
        <v>2034233</v>
      </c>
      <c r="Y40" s="39">
        <v>2347852</v>
      </c>
      <c r="Z40" s="39">
        <v>2436307</v>
      </c>
      <c r="AA40" s="39">
        <v>6343344</v>
      </c>
      <c r="AB40" s="39">
        <v>7084009</v>
      </c>
      <c r="AC40" s="39">
        <v>7444241</v>
      </c>
      <c r="AD40" s="39">
        <v>9739128</v>
      </c>
      <c r="AE40" s="39">
        <v>10385416</v>
      </c>
      <c r="AF40" s="39">
        <v>9788979</v>
      </c>
      <c r="AG40" s="39">
        <v>5572384</v>
      </c>
      <c r="AH40" s="39">
        <v>10978540</v>
      </c>
      <c r="AI40" s="39">
        <v>12514925</v>
      </c>
      <c r="AJ40" s="39">
        <v>17516683</v>
      </c>
      <c r="AK40" s="39">
        <v>18834207</v>
      </c>
      <c r="AL40" s="39">
        <v>19335018</v>
      </c>
      <c r="AM40" s="39">
        <v>15778858</v>
      </c>
      <c r="AN40" s="39">
        <v>17102000</v>
      </c>
      <c r="AO40" s="39">
        <v>18487000</v>
      </c>
      <c r="AP40" s="39">
        <v>18410000</v>
      </c>
      <c r="AQ40" s="39">
        <v>18697000</v>
      </c>
      <c r="AR40" s="39">
        <v>19898000</v>
      </c>
      <c r="AS40" s="56"/>
    </row>
    <row r="41" spans="1:45" s="2" customFormat="1" x14ac:dyDescent="0.2">
      <c r="A41" s="44" t="s">
        <v>119</v>
      </c>
      <c r="B41" s="41">
        <v>0</v>
      </c>
      <c r="C41" s="41">
        <v>81194.75</v>
      </c>
      <c r="D41" s="41">
        <v>10631</v>
      </c>
      <c r="E41" s="41">
        <v>14783</v>
      </c>
      <c r="F41" s="41">
        <v>0</v>
      </c>
      <c r="G41" s="41">
        <v>21103</v>
      </c>
      <c r="H41" s="41">
        <v>17567</v>
      </c>
      <c r="I41" s="41">
        <v>50863</v>
      </c>
      <c r="J41" s="41">
        <v>96981</v>
      </c>
      <c r="K41" s="41">
        <v>178230</v>
      </c>
      <c r="L41" s="41">
        <v>148021</v>
      </c>
      <c r="M41" s="41">
        <v>134627</v>
      </c>
      <c r="N41" s="41">
        <v>92460</v>
      </c>
      <c r="O41" s="41">
        <v>62366</v>
      </c>
      <c r="P41" s="41">
        <v>127697</v>
      </c>
      <c r="Q41" s="41">
        <v>339939</v>
      </c>
      <c r="R41" s="41">
        <v>145587</v>
      </c>
      <c r="S41" s="41">
        <v>80037</v>
      </c>
      <c r="T41" s="41">
        <v>347045</v>
      </c>
      <c r="U41" s="41">
        <v>92784</v>
      </c>
      <c r="V41" s="41">
        <v>93728</v>
      </c>
      <c r="W41" s="41">
        <v>76908</v>
      </c>
      <c r="X41" s="41">
        <v>50077</v>
      </c>
      <c r="Y41" s="41">
        <v>39162</v>
      </c>
      <c r="Z41" s="41">
        <v>68681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198989</v>
      </c>
      <c r="AN41" s="41">
        <v>0</v>
      </c>
      <c r="AO41" s="41">
        <v>0</v>
      </c>
      <c r="AP41" s="41">
        <v>190000</v>
      </c>
      <c r="AQ41" s="41">
        <v>301000</v>
      </c>
      <c r="AR41" s="41">
        <v>0</v>
      </c>
      <c r="AS41" s="56"/>
    </row>
    <row r="42" spans="1:45" s="2" customFormat="1" x14ac:dyDescent="0.2">
      <c r="A42" s="35" t="s">
        <v>118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46217</v>
      </c>
      <c r="O42" s="41">
        <v>45315</v>
      </c>
      <c r="P42" s="41">
        <v>50003</v>
      </c>
      <c r="Q42" s="41">
        <v>39622</v>
      </c>
      <c r="R42" s="41">
        <v>38804</v>
      </c>
      <c r="S42" s="41">
        <v>62389</v>
      </c>
      <c r="T42" s="41">
        <v>82816</v>
      </c>
      <c r="U42" s="41">
        <v>123261</v>
      </c>
      <c r="V42" s="41">
        <v>154951</v>
      </c>
      <c r="W42" s="41">
        <v>127837</v>
      </c>
      <c r="X42" s="41">
        <v>121661</v>
      </c>
      <c r="Y42" s="41">
        <v>132152</v>
      </c>
      <c r="Z42" s="41">
        <v>208475</v>
      </c>
      <c r="AA42" s="41">
        <v>1802623</v>
      </c>
      <c r="AB42" s="41">
        <v>2413526</v>
      </c>
      <c r="AC42" s="41">
        <v>2824764</v>
      </c>
      <c r="AD42" s="41">
        <v>3612022</v>
      </c>
      <c r="AE42" s="41">
        <v>5198025</v>
      </c>
      <c r="AF42" s="41">
        <v>5933487</v>
      </c>
      <c r="AG42" s="41">
        <v>3087390</v>
      </c>
      <c r="AH42" s="41">
        <v>6202035</v>
      </c>
      <c r="AI42" s="41">
        <v>6979645</v>
      </c>
      <c r="AJ42" s="41">
        <v>7972888</v>
      </c>
      <c r="AK42" s="41">
        <v>8691175</v>
      </c>
      <c r="AL42" s="41">
        <v>9490423</v>
      </c>
      <c r="AM42" s="41">
        <v>10067403</v>
      </c>
      <c r="AN42" s="41">
        <v>12340000</v>
      </c>
      <c r="AO42" s="41">
        <v>12799000</v>
      </c>
      <c r="AP42" s="41">
        <v>12979000</v>
      </c>
      <c r="AQ42" s="41">
        <v>13645000</v>
      </c>
      <c r="AR42" s="41">
        <v>13682000</v>
      </c>
      <c r="AS42" s="56"/>
    </row>
    <row r="43" spans="1:45" s="2" customFormat="1" x14ac:dyDescent="0.2">
      <c r="A43" s="35" t="s">
        <v>117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84422</v>
      </c>
      <c r="Y43" s="41">
        <v>90012</v>
      </c>
      <c r="Z43" s="41">
        <v>88286</v>
      </c>
      <c r="AA43" s="41">
        <v>495549</v>
      </c>
      <c r="AB43" s="41">
        <v>461011</v>
      </c>
      <c r="AC43" s="41">
        <v>545468</v>
      </c>
      <c r="AD43" s="41">
        <v>604793</v>
      </c>
      <c r="AE43" s="41">
        <v>614188</v>
      </c>
      <c r="AF43" s="41">
        <v>737718</v>
      </c>
      <c r="AG43" s="41">
        <v>369424</v>
      </c>
      <c r="AH43" s="41">
        <v>830686</v>
      </c>
      <c r="AI43" s="41">
        <v>1102744</v>
      </c>
      <c r="AJ43" s="41">
        <v>1773862</v>
      </c>
      <c r="AK43" s="41">
        <v>1559823</v>
      </c>
      <c r="AL43" s="41">
        <v>1297335</v>
      </c>
      <c r="AM43" s="41">
        <v>1849094</v>
      </c>
      <c r="AN43" s="41">
        <v>2081000</v>
      </c>
      <c r="AO43" s="41">
        <v>1952000</v>
      </c>
      <c r="AP43" s="41">
        <v>1958000</v>
      </c>
      <c r="AQ43" s="41">
        <v>2024000</v>
      </c>
      <c r="AR43" s="41">
        <v>1950000</v>
      </c>
      <c r="AS43" s="56"/>
    </row>
    <row r="44" spans="1:45" s="2" customFormat="1" x14ac:dyDescent="0.2">
      <c r="A44" s="35" t="s">
        <v>116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56"/>
    </row>
    <row r="45" spans="1:45" s="2" customFormat="1" x14ac:dyDescent="0.2">
      <c r="A45" s="35" t="s">
        <v>115</v>
      </c>
      <c r="B45" s="41">
        <v>0</v>
      </c>
      <c r="C45" s="41">
        <v>0</v>
      </c>
      <c r="D45" s="41">
        <v>0</v>
      </c>
      <c r="E45" s="41">
        <v>0</v>
      </c>
      <c r="F45" s="41">
        <v>350000</v>
      </c>
      <c r="G45" s="41">
        <v>175000</v>
      </c>
      <c r="H45" s="41">
        <v>50000</v>
      </c>
      <c r="I45" s="41">
        <v>326548</v>
      </c>
      <c r="J45" s="41">
        <v>355644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460266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56"/>
    </row>
    <row r="46" spans="1:45" s="2" customFormat="1" x14ac:dyDescent="0.2">
      <c r="A46" s="32" t="s">
        <v>114</v>
      </c>
      <c r="B46" s="41">
        <v>31535.59</v>
      </c>
      <c r="C46" s="41">
        <v>97908.29</v>
      </c>
      <c r="D46" s="41">
        <v>183260</v>
      </c>
      <c r="E46" s="41">
        <v>291959</v>
      </c>
      <c r="F46" s="41">
        <v>-146458</v>
      </c>
      <c r="G46" s="41">
        <v>81567</v>
      </c>
      <c r="H46" s="41">
        <v>276548</v>
      </c>
      <c r="I46" s="41">
        <v>202036</v>
      </c>
      <c r="J46" s="41">
        <v>301414</v>
      </c>
      <c r="K46" s="41">
        <v>1324099</v>
      </c>
      <c r="L46" s="41">
        <v>1645905</v>
      </c>
      <c r="M46" s="41">
        <v>966545</v>
      </c>
      <c r="N46" s="41">
        <v>1272654</v>
      </c>
      <c r="O46" s="41">
        <v>1330524</v>
      </c>
      <c r="P46" s="41">
        <v>1489591</v>
      </c>
      <c r="Q46" s="41">
        <v>1274179</v>
      </c>
      <c r="R46" s="41">
        <v>1458818</v>
      </c>
      <c r="S46" s="41">
        <v>2322289</v>
      </c>
      <c r="T46" s="41">
        <v>1998017</v>
      </c>
      <c r="U46" s="41">
        <v>1938512</v>
      </c>
      <c r="V46" s="41">
        <v>1956678</v>
      </c>
      <c r="W46" s="41">
        <v>1063285</v>
      </c>
      <c r="X46" s="41">
        <v>1716500</v>
      </c>
      <c r="Y46" s="41">
        <v>2008586</v>
      </c>
      <c r="Z46" s="41">
        <v>1947160</v>
      </c>
      <c r="AA46" s="41">
        <v>3547512</v>
      </c>
      <c r="AB46" s="41">
        <v>3488378</v>
      </c>
      <c r="AC46" s="41">
        <v>3250240</v>
      </c>
      <c r="AD46" s="41">
        <v>4607241</v>
      </c>
      <c r="AE46" s="41">
        <v>3453536</v>
      </c>
      <c r="AF46" s="41">
        <v>2138423</v>
      </c>
      <c r="AG46" s="41">
        <v>1023735</v>
      </c>
      <c r="AH46" s="41">
        <v>1925172</v>
      </c>
      <c r="AI46" s="41">
        <v>2431702</v>
      </c>
      <c r="AJ46" s="41">
        <v>5805391</v>
      </c>
      <c r="AK46" s="41">
        <v>5998676</v>
      </c>
      <c r="AL46" s="41">
        <v>5589739</v>
      </c>
      <c r="AM46" s="41">
        <v>309511</v>
      </c>
      <c r="AN46" s="41">
        <v>189000</v>
      </c>
      <c r="AO46" s="41">
        <v>814000</v>
      </c>
      <c r="AP46" s="41">
        <v>114000</v>
      </c>
      <c r="AQ46" s="41">
        <v>-158000</v>
      </c>
      <c r="AR46" s="41">
        <v>1181000</v>
      </c>
      <c r="AS46" s="56"/>
    </row>
    <row r="47" spans="1:45" s="2" customFormat="1" x14ac:dyDescent="0.2">
      <c r="A47" s="35" t="s">
        <v>113</v>
      </c>
      <c r="B47" s="41">
        <v>2.5</v>
      </c>
      <c r="C47" s="41">
        <v>27953.94</v>
      </c>
      <c r="D47" s="41">
        <v>2147</v>
      </c>
      <c r="E47" s="41">
        <v>7074</v>
      </c>
      <c r="F47" s="41">
        <v>13778</v>
      </c>
      <c r="G47" s="41">
        <v>20833</v>
      </c>
      <c r="H47" s="41">
        <v>29801</v>
      </c>
      <c r="I47" s="41">
        <v>39121</v>
      </c>
      <c r="J47" s="41">
        <v>47201</v>
      </c>
      <c r="K47" s="41">
        <v>48572</v>
      </c>
      <c r="L47" s="41">
        <v>56790</v>
      </c>
      <c r="M47" s="41">
        <v>64171</v>
      </c>
      <c r="N47" s="41">
        <v>39896</v>
      </c>
      <c r="O47" s="41">
        <v>42568</v>
      </c>
      <c r="P47" s="41">
        <v>52427</v>
      </c>
      <c r="Q47" s="41">
        <v>86664</v>
      </c>
      <c r="R47" s="41">
        <v>85740</v>
      </c>
      <c r="S47" s="41">
        <v>83087</v>
      </c>
      <c r="T47" s="41">
        <v>103234</v>
      </c>
      <c r="U47" s="41">
        <v>164197</v>
      </c>
      <c r="V47" s="41">
        <v>179184</v>
      </c>
      <c r="W47" s="41">
        <v>152432</v>
      </c>
      <c r="X47" s="41">
        <v>61573</v>
      </c>
      <c r="Y47" s="41">
        <v>77940</v>
      </c>
      <c r="Z47" s="41">
        <v>123705</v>
      </c>
      <c r="AA47" s="41">
        <v>497660</v>
      </c>
      <c r="AB47" s="41">
        <v>721094</v>
      </c>
      <c r="AC47" s="41">
        <v>823769</v>
      </c>
      <c r="AD47" s="41">
        <v>915072</v>
      </c>
      <c r="AE47" s="41">
        <v>1119667</v>
      </c>
      <c r="AF47" s="41">
        <v>979351</v>
      </c>
      <c r="AG47" s="41">
        <v>1091835</v>
      </c>
      <c r="AH47" s="41">
        <v>2020647</v>
      </c>
      <c r="AI47" s="41">
        <v>2000834</v>
      </c>
      <c r="AJ47" s="41">
        <v>1964542</v>
      </c>
      <c r="AK47" s="41">
        <v>2584533</v>
      </c>
      <c r="AL47" s="41">
        <v>2957521</v>
      </c>
      <c r="AM47" s="41">
        <v>3353861</v>
      </c>
      <c r="AN47" s="41">
        <v>2492000</v>
      </c>
      <c r="AO47" s="41">
        <v>2922000</v>
      </c>
      <c r="AP47" s="41">
        <v>3169000</v>
      </c>
      <c r="AQ47" s="41">
        <v>2885000</v>
      </c>
      <c r="AR47" s="41">
        <v>3085000</v>
      </c>
      <c r="AS47" s="56"/>
    </row>
    <row r="48" spans="1:45" x14ac:dyDescent="0.2">
      <c r="A48" s="3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6"/>
    </row>
    <row r="49" spans="1:45" x14ac:dyDescent="0.2">
      <c r="A49" s="29" t="s">
        <v>111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56"/>
    </row>
    <row r="50" spans="1:45" x14ac:dyDescent="0.2">
      <c r="A50" s="35" t="s">
        <v>110</v>
      </c>
      <c r="B50" s="4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56"/>
    </row>
    <row r="51" spans="1:45" x14ac:dyDescent="0.2">
      <c r="A51" s="35" t="s">
        <v>110</v>
      </c>
      <c r="B51" s="4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56"/>
    </row>
    <row r="52" spans="1:45" x14ac:dyDescent="0.2">
      <c r="A52" s="32" t="s">
        <v>109</v>
      </c>
      <c r="B52" s="4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56"/>
    </row>
    <row r="53" spans="1:45" x14ac:dyDescent="0.2">
      <c r="A53" s="32" t="s">
        <v>109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56"/>
    </row>
    <row r="54" spans="1:45" x14ac:dyDescent="0.2">
      <c r="A54" s="31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</row>
    <row r="55" spans="1:45" x14ac:dyDescent="0.2">
      <c r="A55" s="31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</row>
    <row r="56" spans="1:45" x14ac:dyDescent="0.2">
      <c r="A56" s="55" t="s">
        <v>150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J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H7" sqref="AH7"/>
    </sheetView>
  </sheetViews>
  <sheetFormatPr defaultRowHeight="12.75" x14ac:dyDescent="0.2"/>
  <cols>
    <col min="1" max="1" width="51.5703125" customWidth="1"/>
    <col min="2" max="35" width="12.7109375" customWidth="1"/>
    <col min="36" max="36" width="12.28515625" bestFit="1" customWidth="1"/>
  </cols>
  <sheetData>
    <row r="1" spans="1:36" x14ac:dyDescent="0.2">
      <c r="A1" s="164" t="s">
        <v>313</v>
      </c>
    </row>
    <row r="2" spans="1:36" s="164" customFormat="1" x14ac:dyDescent="0.2">
      <c r="A2" s="15" t="s">
        <v>314</v>
      </c>
      <c r="B2" s="165">
        <v>39447</v>
      </c>
      <c r="C2" s="165">
        <v>39538</v>
      </c>
      <c r="D2" s="165">
        <v>39629</v>
      </c>
      <c r="E2" s="165">
        <v>39721</v>
      </c>
      <c r="F2" s="165">
        <v>39813</v>
      </c>
      <c r="G2" s="165">
        <v>39903</v>
      </c>
      <c r="H2" s="165">
        <v>39994</v>
      </c>
      <c r="I2" s="165">
        <v>40086</v>
      </c>
      <c r="J2" s="165">
        <v>40178</v>
      </c>
      <c r="K2" s="165">
        <v>40268</v>
      </c>
      <c r="L2" s="165">
        <v>40359</v>
      </c>
      <c r="M2" s="165">
        <v>40451</v>
      </c>
      <c r="N2" s="165">
        <v>40543</v>
      </c>
      <c r="O2" s="165">
        <v>40633</v>
      </c>
      <c r="P2" s="165">
        <v>40724</v>
      </c>
      <c r="Q2" s="165">
        <v>40816</v>
      </c>
      <c r="R2" s="165">
        <v>40908</v>
      </c>
      <c r="S2" s="165">
        <v>40999</v>
      </c>
      <c r="T2" s="165">
        <v>41090</v>
      </c>
      <c r="U2" s="165">
        <v>41182</v>
      </c>
      <c r="V2" s="165">
        <v>41274</v>
      </c>
      <c r="W2" s="165">
        <v>41364</v>
      </c>
      <c r="X2" s="165">
        <v>41455</v>
      </c>
      <c r="Y2" s="165">
        <v>41547</v>
      </c>
      <c r="Z2" s="165">
        <v>41639</v>
      </c>
      <c r="AA2" s="165">
        <v>41729</v>
      </c>
      <c r="AB2" s="165">
        <v>41820</v>
      </c>
      <c r="AC2" s="165">
        <v>41912</v>
      </c>
      <c r="AD2" s="165">
        <v>42004</v>
      </c>
      <c r="AE2" s="165">
        <v>42094</v>
      </c>
      <c r="AF2" s="165">
        <v>42185</v>
      </c>
      <c r="AG2" s="165">
        <v>42277</v>
      </c>
      <c r="AH2" s="165">
        <v>42369</v>
      </c>
      <c r="AI2" s="165">
        <v>42460</v>
      </c>
      <c r="AJ2" s="165">
        <v>42551</v>
      </c>
    </row>
    <row r="3" spans="1:36" x14ac:dyDescent="0.2">
      <c r="A3" t="s">
        <v>308</v>
      </c>
      <c r="B3" s="166">
        <v>73445354</v>
      </c>
      <c r="C3" s="166"/>
      <c r="D3" s="166"/>
      <c r="E3" s="166"/>
      <c r="F3" s="166">
        <v>74863821</v>
      </c>
      <c r="G3" s="166"/>
      <c r="H3" s="166"/>
      <c r="I3" s="166"/>
      <c r="J3" s="166">
        <v>78533091</v>
      </c>
      <c r="K3" s="166">
        <v>73232447</v>
      </c>
      <c r="L3" s="166">
        <v>68896345</v>
      </c>
      <c r="M3" s="166">
        <v>69218972</v>
      </c>
      <c r="N3" s="166">
        <v>76060778</v>
      </c>
      <c r="O3" s="166">
        <v>76386640</v>
      </c>
      <c r="P3" s="166">
        <v>75637303</v>
      </c>
      <c r="Q3" s="166">
        <v>72705538</v>
      </c>
      <c r="R3" s="166">
        <v>80251612</v>
      </c>
      <c r="S3" s="166">
        <v>75830911</v>
      </c>
      <c r="T3" s="166">
        <v>79015529</v>
      </c>
      <c r="U3" s="166">
        <v>77197643</v>
      </c>
      <c r="V3" s="166">
        <v>84293853</v>
      </c>
      <c r="W3" s="166">
        <v>79120538</v>
      </c>
      <c r="X3" s="166">
        <v>77249680</v>
      </c>
      <c r="Y3" s="166">
        <v>78840990</v>
      </c>
      <c r="Z3" s="166">
        <v>86120494</v>
      </c>
      <c r="AA3" s="166">
        <v>81617132</v>
      </c>
      <c r="AB3" s="166">
        <v>81494934</v>
      </c>
      <c r="AC3" s="166">
        <v>79196126</v>
      </c>
      <c r="AD3" s="166">
        <v>85106228</v>
      </c>
      <c r="AE3" s="166">
        <v>82453658</v>
      </c>
      <c r="AF3" s="166">
        <v>84251224</v>
      </c>
      <c r="AG3" s="166">
        <v>89074894</v>
      </c>
      <c r="AH3" s="166">
        <v>96871034</v>
      </c>
      <c r="AI3" s="166">
        <v>93749713</v>
      </c>
      <c r="AJ3" s="166">
        <v>95738394</v>
      </c>
    </row>
    <row r="4" spans="1:36" x14ac:dyDescent="0.2">
      <c r="A4" t="s">
        <v>309</v>
      </c>
      <c r="B4" s="166">
        <v>8486417</v>
      </c>
      <c r="C4" s="166"/>
      <c r="D4" s="166"/>
      <c r="E4" s="166"/>
      <c r="F4" s="166">
        <v>8840398</v>
      </c>
      <c r="G4" s="166"/>
      <c r="H4" s="166"/>
      <c r="I4" s="166"/>
      <c r="J4" s="166">
        <v>8980524</v>
      </c>
      <c r="K4" s="166">
        <v>9026147</v>
      </c>
      <c r="L4" s="166">
        <v>9088944</v>
      </c>
      <c r="M4" s="166">
        <v>9057766</v>
      </c>
      <c r="N4" s="166">
        <v>9130432</v>
      </c>
      <c r="O4" s="166">
        <v>9200437</v>
      </c>
      <c r="P4" s="166">
        <v>9283016</v>
      </c>
      <c r="Q4" s="166">
        <v>9346102</v>
      </c>
      <c r="R4" s="166">
        <v>9466959</v>
      </c>
      <c r="S4" s="166">
        <v>9557119</v>
      </c>
      <c r="T4" s="166">
        <v>9680640</v>
      </c>
      <c r="U4" s="166">
        <v>9718972</v>
      </c>
      <c r="V4" s="166">
        <v>9789552</v>
      </c>
      <c r="W4" s="166">
        <v>9894302</v>
      </c>
      <c r="X4" s="166">
        <v>9979307</v>
      </c>
      <c r="Y4" s="166">
        <v>9957211</v>
      </c>
      <c r="Z4" s="166">
        <v>10056230</v>
      </c>
      <c r="AA4" s="166">
        <v>10103091</v>
      </c>
      <c r="AB4" s="166">
        <v>10225176</v>
      </c>
      <c r="AC4" s="166">
        <v>10300529</v>
      </c>
      <c r="AD4" s="166">
        <v>10396876</v>
      </c>
      <c r="AE4" s="166">
        <v>10505217</v>
      </c>
      <c r="AF4" s="166">
        <v>10635905</v>
      </c>
      <c r="AG4" s="166">
        <v>10668445</v>
      </c>
      <c r="AH4" s="166">
        <v>10836025</v>
      </c>
      <c r="AI4" s="166">
        <v>10958410</v>
      </c>
      <c r="AJ4" s="166">
        <v>11138074</v>
      </c>
    </row>
    <row r="5" spans="1:36" x14ac:dyDescent="0.2">
      <c r="A5" t="s">
        <v>307</v>
      </c>
      <c r="B5" s="166">
        <f>B3+B4</f>
        <v>81931771</v>
      </c>
      <c r="C5" s="166"/>
      <c r="D5" s="166"/>
      <c r="E5" s="166"/>
      <c r="F5" s="166">
        <f>F3+F4</f>
        <v>83704219</v>
      </c>
      <c r="G5" s="166"/>
      <c r="H5" s="166"/>
      <c r="I5" s="166"/>
      <c r="J5" s="166">
        <f t="shared" ref="J5:AJ5" si="0">J3+J4</f>
        <v>87513615</v>
      </c>
      <c r="K5" s="166">
        <f t="shared" si="0"/>
        <v>82258594</v>
      </c>
      <c r="L5" s="166">
        <f t="shared" si="0"/>
        <v>77985289</v>
      </c>
      <c r="M5" s="166">
        <f t="shared" si="0"/>
        <v>78276738</v>
      </c>
      <c r="N5" s="166">
        <f t="shared" si="0"/>
        <v>85191210</v>
      </c>
      <c r="O5" s="166">
        <f t="shared" si="0"/>
        <v>85587077</v>
      </c>
      <c r="P5" s="166">
        <f t="shared" si="0"/>
        <v>84920319</v>
      </c>
      <c r="Q5" s="166">
        <f t="shared" si="0"/>
        <v>82051640</v>
      </c>
      <c r="R5" s="166">
        <f t="shared" si="0"/>
        <v>89718571</v>
      </c>
      <c r="S5" s="166">
        <f t="shared" si="0"/>
        <v>85388030</v>
      </c>
      <c r="T5" s="166">
        <f t="shared" si="0"/>
        <v>88696169</v>
      </c>
      <c r="U5" s="166">
        <f t="shared" si="0"/>
        <v>86916615</v>
      </c>
      <c r="V5" s="166">
        <f t="shared" si="0"/>
        <v>94083405</v>
      </c>
      <c r="W5" s="166">
        <f t="shared" si="0"/>
        <v>89014840</v>
      </c>
      <c r="X5" s="166">
        <f t="shared" si="0"/>
        <v>87228987</v>
      </c>
      <c r="Y5" s="166">
        <f t="shared" si="0"/>
        <v>88798201</v>
      </c>
      <c r="Z5" s="166">
        <f t="shared" si="0"/>
        <v>96176724</v>
      </c>
      <c r="AA5" s="166">
        <f t="shared" si="0"/>
        <v>91720223</v>
      </c>
      <c r="AB5" s="166">
        <f t="shared" si="0"/>
        <v>91720110</v>
      </c>
      <c r="AC5" s="166">
        <f t="shared" si="0"/>
        <v>89496655</v>
      </c>
      <c r="AD5" s="166">
        <f t="shared" si="0"/>
        <v>95503104</v>
      </c>
      <c r="AE5" s="166">
        <f t="shared" si="0"/>
        <v>92958875</v>
      </c>
      <c r="AF5" s="166">
        <f t="shared" si="0"/>
        <v>94887129</v>
      </c>
      <c r="AG5" s="166">
        <f t="shared" si="0"/>
        <v>99743339</v>
      </c>
      <c r="AH5" s="166">
        <f t="shared" si="0"/>
        <v>107707059</v>
      </c>
      <c r="AI5" s="166">
        <f t="shared" si="0"/>
        <v>104708123</v>
      </c>
      <c r="AJ5" s="166">
        <f t="shared" si="0"/>
        <v>106876468</v>
      </c>
    </row>
    <row r="6" spans="1:36" x14ac:dyDescent="0.2">
      <c r="A6" t="s">
        <v>310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>
        <v>100243712</v>
      </c>
      <c r="AE6" s="166">
        <v>98775788</v>
      </c>
      <c r="AF6" s="166">
        <v>99812045</v>
      </c>
      <c r="AG6" s="166">
        <v>104256884</v>
      </c>
      <c r="AH6" s="166">
        <v>110803605</v>
      </c>
      <c r="AI6" s="166"/>
    </row>
    <row r="7" spans="1:36" x14ac:dyDescent="0.2">
      <c r="A7" t="s">
        <v>311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>
        <v>5321210</v>
      </c>
      <c r="AE7" s="166">
        <v>5268485</v>
      </c>
      <c r="AF7" s="166">
        <v>6000206</v>
      </c>
      <c r="AG7" s="166">
        <v>5959663</v>
      </c>
      <c r="AH7" s="166">
        <v>7926385</v>
      </c>
      <c r="AI7" s="166"/>
    </row>
    <row r="8" spans="1:36" x14ac:dyDescent="0.2">
      <c r="A8" t="s">
        <v>312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>
        <f>AD6+AD7</f>
        <v>105564922</v>
      </c>
      <c r="AE8" s="166">
        <f>AE6+AE7</f>
        <v>104044273</v>
      </c>
      <c r="AF8" s="166">
        <f>AF6+AF7</f>
        <v>105812251</v>
      </c>
      <c r="AG8" s="166">
        <f>AG6+AG7</f>
        <v>110216547</v>
      </c>
      <c r="AH8" s="166">
        <f>AH6+AH7</f>
        <v>118729990</v>
      </c>
      <c r="AI8" s="1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T78"/>
  <sheetViews>
    <sheetView zoomScaleNormal="100"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B79" sqref="B79"/>
    </sheetView>
  </sheetViews>
  <sheetFormatPr defaultColWidth="9.140625" defaultRowHeight="12.75" x14ac:dyDescent="0.2"/>
  <cols>
    <col min="1" max="1" width="60.7109375" style="54" customWidth="1"/>
    <col min="2" max="42" width="15.7109375" style="11" customWidth="1"/>
    <col min="43" max="43" width="15.85546875" style="11" bestFit="1" customWidth="1"/>
    <col min="44" max="44" width="15.85546875" bestFit="1" customWidth="1"/>
    <col min="45" max="45" width="9.140625" style="11"/>
    <col min="46" max="46" width="9.140625" style="11" customWidth="1"/>
    <col min="47" max="16384" width="9.140625" style="11"/>
  </cols>
  <sheetData>
    <row r="1" spans="1:46" x14ac:dyDescent="0.2">
      <c r="A1" s="1" t="s">
        <v>222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56"/>
      <c r="AT1" s="55" t="s">
        <v>150</v>
      </c>
    </row>
    <row r="2" spans="1:46" x14ac:dyDescent="0.2">
      <c r="A2" s="10" t="s">
        <v>0</v>
      </c>
      <c r="B2" s="52">
        <v>1972</v>
      </c>
      <c r="C2" s="52">
        <v>1973</v>
      </c>
      <c r="D2" s="52">
        <v>1974</v>
      </c>
      <c r="E2" s="52">
        <v>1975</v>
      </c>
      <c r="F2" s="52">
        <v>1976</v>
      </c>
      <c r="G2" s="52">
        <v>1977</v>
      </c>
      <c r="H2" s="52">
        <v>1978</v>
      </c>
      <c r="I2" s="52">
        <v>1979</v>
      </c>
      <c r="J2" s="52">
        <v>1980</v>
      </c>
      <c r="K2" s="52">
        <v>1981</v>
      </c>
      <c r="L2" s="52">
        <v>1982</v>
      </c>
      <c r="M2" s="52">
        <v>1983</v>
      </c>
      <c r="N2" s="52">
        <v>1984</v>
      </c>
      <c r="O2" s="52">
        <v>1985</v>
      </c>
      <c r="P2" s="52">
        <v>1986</v>
      </c>
      <c r="Q2" s="52">
        <v>1987</v>
      </c>
      <c r="R2" s="52">
        <v>1988</v>
      </c>
      <c r="S2" s="52">
        <v>1989</v>
      </c>
      <c r="T2" s="52">
        <v>1990</v>
      </c>
      <c r="U2" s="52">
        <v>1991</v>
      </c>
      <c r="V2" s="52">
        <v>1992</v>
      </c>
      <c r="W2" s="52">
        <v>1993</v>
      </c>
      <c r="X2" s="52">
        <v>1994</v>
      </c>
      <c r="Y2" s="52">
        <v>1995</v>
      </c>
      <c r="Z2" s="52">
        <v>1996</v>
      </c>
      <c r="AA2" s="104">
        <v>1997</v>
      </c>
      <c r="AB2" s="104">
        <v>1998</v>
      </c>
      <c r="AC2" s="104">
        <v>1999</v>
      </c>
      <c r="AD2" s="104">
        <v>2000</v>
      </c>
      <c r="AE2" s="104">
        <v>2001</v>
      </c>
      <c r="AF2" s="104">
        <v>2002</v>
      </c>
      <c r="AG2" s="105">
        <v>2003</v>
      </c>
      <c r="AH2" s="104">
        <v>2004</v>
      </c>
      <c r="AI2" s="104">
        <v>2005</v>
      </c>
      <c r="AJ2" s="104">
        <v>2006</v>
      </c>
      <c r="AK2" s="104">
        <v>2007</v>
      </c>
      <c r="AL2" s="104">
        <v>2008</v>
      </c>
      <c r="AM2" s="104">
        <v>2009</v>
      </c>
      <c r="AN2" s="104">
        <v>2010</v>
      </c>
      <c r="AO2" s="104">
        <v>2011</v>
      </c>
      <c r="AP2" s="104">
        <v>2012</v>
      </c>
      <c r="AQ2" s="104">
        <v>2013</v>
      </c>
      <c r="AR2" s="104">
        <v>2014</v>
      </c>
      <c r="AS2" s="56"/>
    </row>
    <row r="3" spans="1:46" x14ac:dyDescent="0.2">
      <c r="A3" s="66" t="s">
        <v>155</v>
      </c>
      <c r="B3" s="65" t="s">
        <v>154</v>
      </c>
      <c r="C3" s="65" t="s">
        <v>154</v>
      </c>
      <c r="D3" s="65" t="s">
        <v>154</v>
      </c>
      <c r="E3" s="65" t="s">
        <v>154</v>
      </c>
      <c r="F3" s="65" t="s">
        <v>154</v>
      </c>
      <c r="G3" s="65" t="s">
        <v>154</v>
      </c>
      <c r="H3" s="65" t="s">
        <v>154</v>
      </c>
      <c r="I3" s="65" t="s">
        <v>154</v>
      </c>
      <c r="J3" s="65" t="s">
        <v>154</v>
      </c>
      <c r="K3" s="65" t="s">
        <v>154</v>
      </c>
      <c r="L3" s="65" t="s">
        <v>154</v>
      </c>
      <c r="M3" s="65" t="s">
        <v>154</v>
      </c>
      <c r="N3" s="65" t="s">
        <v>154</v>
      </c>
      <c r="O3" s="65" t="s">
        <v>154</v>
      </c>
      <c r="P3" s="65" t="s">
        <v>154</v>
      </c>
      <c r="Q3" s="65" t="s">
        <v>154</v>
      </c>
      <c r="R3" s="65" t="s">
        <v>154</v>
      </c>
      <c r="S3" s="65" t="s">
        <v>154</v>
      </c>
      <c r="T3" s="65" t="s">
        <v>154</v>
      </c>
      <c r="U3" s="65" t="s">
        <v>154</v>
      </c>
      <c r="V3" s="65" t="s">
        <v>154</v>
      </c>
      <c r="W3" s="65" t="s">
        <v>154</v>
      </c>
      <c r="X3" s="65" t="s">
        <v>154</v>
      </c>
      <c r="Y3" s="65" t="s">
        <v>154</v>
      </c>
      <c r="Z3" s="65" t="s">
        <v>154</v>
      </c>
      <c r="AA3" s="76" t="s">
        <v>160</v>
      </c>
      <c r="AB3" s="76" t="s">
        <v>160</v>
      </c>
      <c r="AC3" s="76" t="s">
        <v>160</v>
      </c>
      <c r="AD3" s="76" t="s">
        <v>160</v>
      </c>
      <c r="AE3" s="76" t="s">
        <v>160</v>
      </c>
      <c r="AF3" s="76" t="s">
        <v>160</v>
      </c>
      <c r="AG3" s="108" t="s">
        <v>288</v>
      </c>
      <c r="AH3" s="76" t="s">
        <v>289</v>
      </c>
      <c r="AI3" s="76" t="s">
        <v>289</v>
      </c>
      <c r="AJ3" s="76" t="s">
        <v>289</v>
      </c>
      <c r="AK3" s="76" t="s">
        <v>289</v>
      </c>
      <c r="AL3" s="76" t="s">
        <v>289</v>
      </c>
      <c r="AM3" s="76" t="s">
        <v>289</v>
      </c>
      <c r="AN3" s="76" t="s">
        <v>289</v>
      </c>
      <c r="AO3" s="76" t="s">
        <v>289</v>
      </c>
      <c r="AP3" s="76" t="s">
        <v>289</v>
      </c>
      <c r="AQ3" s="76" t="s">
        <v>289</v>
      </c>
      <c r="AR3" s="76" t="s">
        <v>289</v>
      </c>
      <c r="AS3" s="56"/>
    </row>
    <row r="4" spans="1:46" s="58" customFormat="1" x14ac:dyDescent="0.2">
      <c r="A4" s="45" t="s">
        <v>146</v>
      </c>
      <c r="B4" s="62">
        <v>1192093.0899999999</v>
      </c>
      <c r="C4" s="62">
        <v>2217656.17</v>
      </c>
      <c r="D4" s="62">
        <v>3085796</v>
      </c>
      <c r="E4" s="62">
        <v>3864728</v>
      </c>
      <c r="F4" s="62">
        <v>4448234</v>
      </c>
      <c r="G4" s="62">
        <v>4993091</v>
      </c>
      <c r="H4" s="62">
        <v>5753397</v>
      </c>
      <c r="I4" s="62">
        <v>7146087</v>
      </c>
      <c r="J4" s="62">
        <v>9991272</v>
      </c>
      <c r="K4" s="62">
        <v>12629143</v>
      </c>
      <c r="L4" s="62">
        <v>13724877</v>
      </c>
      <c r="M4" s="62">
        <v>14003675</v>
      </c>
      <c r="N4" s="62">
        <v>16057579</v>
      </c>
      <c r="O4" s="62">
        <v>17851449</v>
      </c>
      <c r="P4" s="62">
        <v>20330378</v>
      </c>
      <c r="Q4" s="62">
        <v>22131908</v>
      </c>
      <c r="R4" s="62">
        <v>24965817</v>
      </c>
      <c r="S4" s="62">
        <v>29590735</v>
      </c>
      <c r="T4" s="62">
        <v>32773540</v>
      </c>
      <c r="U4" s="62">
        <v>33212189</v>
      </c>
      <c r="V4" s="62">
        <v>34351707</v>
      </c>
      <c r="W4" s="62">
        <v>38252399</v>
      </c>
      <c r="X4" s="62">
        <v>38388279</v>
      </c>
      <c r="Y4" s="62">
        <v>44760665</v>
      </c>
      <c r="Z4" s="62">
        <v>49313080</v>
      </c>
      <c r="AA4" s="62">
        <v>54864408</v>
      </c>
      <c r="AB4" s="62">
        <v>60292496</v>
      </c>
      <c r="AC4" s="62">
        <v>71520013</v>
      </c>
      <c r="AD4" s="62">
        <v>69767605</v>
      </c>
      <c r="AE4" s="62">
        <v>68537121</v>
      </c>
      <c r="AF4" s="62">
        <v>68302054</v>
      </c>
      <c r="AG4" s="62">
        <v>66397957</v>
      </c>
      <c r="AH4" s="62">
        <v>72740899</v>
      </c>
      <c r="AI4" s="62">
        <v>92980090</v>
      </c>
      <c r="AJ4" s="62">
        <v>98816586</v>
      </c>
      <c r="AK4" s="62">
        <v>109934690</v>
      </c>
      <c r="AL4" s="62">
        <v>111366292</v>
      </c>
      <c r="AM4" s="62">
        <v>115063172</v>
      </c>
      <c r="AN4" s="62">
        <v>101035000</v>
      </c>
      <c r="AO4" s="62">
        <v>108725000</v>
      </c>
      <c r="AP4" s="62">
        <v>112585000</v>
      </c>
      <c r="AQ4" s="62">
        <v>111604000</v>
      </c>
      <c r="AR4" s="62">
        <v>118228000</v>
      </c>
      <c r="AS4" s="56"/>
    </row>
    <row r="5" spans="1:46" s="2" customFormat="1" x14ac:dyDescent="0.2">
      <c r="A5" s="35" t="s">
        <v>145</v>
      </c>
      <c r="B5" s="36">
        <v>1192090.5899999999</v>
      </c>
      <c r="C5" s="36">
        <v>2217656.17</v>
      </c>
      <c r="D5" s="36">
        <v>2305958</v>
      </c>
      <c r="E5" s="36">
        <v>2798987</v>
      </c>
      <c r="F5" s="36">
        <v>3040385</v>
      </c>
      <c r="G5" s="36">
        <v>3903702</v>
      </c>
      <c r="H5" s="36">
        <v>4186598</v>
      </c>
      <c r="I5" s="36">
        <v>4554565</v>
      </c>
      <c r="J5" s="36">
        <v>5063487</v>
      </c>
      <c r="K5" s="36">
        <v>5989218</v>
      </c>
      <c r="L5" s="36">
        <v>7164696</v>
      </c>
      <c r="M5" s="36">
        <v>7712827</v>
      </c>
      <c r="N5" s="36">
        <v>10862901</v>
      </c>
      <c r="O5" s="36">
        <v>15275795</v>
      </c>
      <c r="P5" s="36">
        <v>15497711</v>
      </c>
      <c r="Q5" s="36">
        <v>17860282</v>
      </c>
      <c r="R5" s="36">
        <v>20012650</v>
      </c>
      <c r="S5" s="36">
        <v>24419885</v>
      </c>
      <c r="T5" s="36">
        <v>26362563</v>
      </c>
      <c r="U5" s="36">
        <v>28164086</v>
      </c>
      <c r="V5" s="36">
        <v>28285504</v>
      </c>
      <c r="W5" s="36">
        <v>28855730</v>
      </c>
      <c r="X5" s="36">
        <v>35535050</v>
      </c>
      <c r="Y5" s="36">
        <v>41034413</v>
      </c>
      <c r="Z5" s="36">
        <v>44665168</v>
      </c>
      <c r="AA5" s="36">
        <v>51136424</v>
      </c>
      <c r="AB5" s="36">
        <v>57529935</v>
      </c>
      <c r="AC5" s="36">
        <v>67583508</v>
      </c>
      <c r="AD5" s="36">
        <v>66171444</v>
      </c>
      <c r="AE5" s="36">
        <v>64561272</v>
      </c>
      <c r="AF5" s="36">
        <v>63608826</v>
      </c>
      <c r="AG5" s="36">
        <v>63933552</v>
      </c>
      <c r="AH5" s="36">
        <v>69962500</v>
      </c>
      <c r="AI5" s="36">
        <v>90320363</v>
      </c>
      <c r="AJ5" s="36">
        <v>91322215</v>
      </c>
      <c r="AK5" s="36">
        <v>100689833</v>
      </c>
      <c r="AL5" s="36">
        <v>105902449</v>
      </c>
      <c r="AM5" s="36">
        <v>107123417</v>
      </c>
      <c r="AN5" s="36">
        <v>91265705</v>
      </c>
      <c r="AO5" s="36">
        <v>102106760</v>
      </c>
      <c r="AP5" s="36">
        <v>103324201</v>
      </c>
      <c r="AQ5" s="36">
        <v>101465104</v>
      </c>
      <c r="AR5" s="36">
        <v>105370632</v>
      </c>
      <c r="AS5" s="56"/>
    </row>
    <row r="6" spans="1:46" s="2" customFormat="1" x14ac:dyDescent="0.2">
      <c r="A6" s="35" t="s">
        <v>144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56"/>
    </row>
    <row r="7" spans="1:46" s="2" customFormat="1" x14ac:dyDescent="0.2">
      <c r="A7" s="32" t="s">
        <v>143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56"/>
    </row>
    <row r="8" spans="1:46" s="2" customFormat="1" x14ac:dyDescent="0.2">
      <c r="A8" s="32" t="s">
        <v>142</v>
      </c>
      <c r="B8" s="36">
        <v>0</v>
      </c>
      <c r="C8" s="36">
        <v>582923.06000000006</v>
      </c>
      <c r="D8" s="36">
        <v>1544314</v>
      </c>
      <c r="E8" s="36">
        <v>2194231</v>
      </c>
      <c r="F8" s="36">
        <v>2766788</v>
      </c>
      <c r="G8" s="36">
        <v>3589279</v>
      </c>
      <c r="H8" s="36">
        <v>2066625</v>
      </c>
      <c r="I8" s="36">
        <v>1655781</v>
      </c>
      <c r="J8" s="36">
        <v>1692448</v>
      </c>
      <c r="K8" s="36">
        <v>144167</v>
      </c>
      <c r="L8" s="36">
        <v>6169459</v>
      </c>
      <c r="M8" s="36">
        <v>7509491</v>
      </c>
      <c r="N8" s="36">
        <v>7284380</v>
      </c>
      <c r="O8" s="36">
        <v>11890601</v>
      </c>
      <c r="P8" s="36">
        <v>14296302</v>
      </c>
      <c r="Q8" s="36">
        <v>8300052</v>
      </c>
      <c r="R8" s="36">
        <v>13248039</v>
      </c>
      <c r="S8" s="36">
        <v>11634922</v>
      </c>
      <c r="T8" s="36">
        <v>15219792</v>
      </c>
      <c r="U8" s="36">
        <v>15743485</v>
      </c>
      <c r="V8" s="36">
        <v>19393887</v>
      </c>
      <c r="W8" s="36">
        <v>20928641</v>
      </c>
      <c r="X8" s="36">
        <v>20759108</v>
      </c>
      <c r="Y8" s="36">
        <v>24281181</v>
      </c>
      <c r="Z8" s="36">
        <v>18741531</v>
      </c>
      <c r="AA8" s="36">
        <v>47182113</v>
      </c>
      <c r="AB8" s="36">
        <v>56281303</v>
      </c>
      <c r="AC8" s="36">
        <v>66866567</v>
      </c>
      <c r="AD8" s="36">
        <v>65485472</v>
      </c>
      <c r="AE8" s="36">
        <v>64326630</v>
      </c>
      <c r="AF8" s="36">
        <v>63326516</v>
      </c>
      <c r="AG8" s="36">
        <v>61039571</v>
      </c>
      <c r="AH8" s="36">
        <v>67495285</v>
      </c>
      <c r="AI8" s="36">
        <v>75030582</v>
      </c>
      <c r="AJ8" s="36">
        <v>88322608</v>
      </c>
      <c r="AK8" s="36">
        <v>99716168</v>
      </c>
      <c r="AL8" s="36">
        <v>95131730</v>
      </c>
      <c r="AM8" s="36">
        <v>94402275</v>
      </c>
      <c r="AN8" s="36">
        <v>83024000</v>
      </c>
      <c r="AO8" s="36">
        <v>91187000</v>
      </c>
      <c r="AP8" s="36">
        <v>94088000</v>
      </c>
      <c r="AQ8" s="36">
        <v>91684000</v>
      </c>
      <c r="AR8" s="36">
        <v>95905000</v>
      </c>
      <c r="AS8" s="56"/>
    </row>
    <row r="9" spans="1:46" s="2" customFormat="1" x14ac:dyDescent="0.2">
      <c r="A9" s="32" t="s">
        <v>141</v>
      </c>
      <c r="B9" s="36">
        <v>1165750.5899999999</v>
      </c>
      <c r="C9" s="36">
        <v>1506433.11</v>
      </c>
      <c r="D9" s="36">
        <v>624144</v>
      </c>
      <c r="E9" s="36">
        <v>603756</v>
      </c>
      <c r="F9" s="36">
        <v>273597</v>
      </c>
      <c r="G9" s="36">
        <v>314423</v>
      </c>
      <c r="H9" s="36">
        <v>2119973</v>
      </c>
      <c r="I9" s="36">
        <v>2898784</v>
      </c>
      <c r="J9" s="36">
        <v>3371039</v>
      </c>
      <c r="K9" s="36">
        <v>5845051</v>
      </c>
      <c r="L9" s="36">
        <v>995237</v>
      </c>
      <c r="M9" s="36">
        <v>203336</v>
      </c>
      <c r="N9" s="36">
        <v>3578521</v>
      </c>
      <c r="O9" s="36">
        <v>3385194</v>
      </c>
      <c r="P9" s="36">
        <v>1201409</v>
      </c>
      <c r="Q9" s="36">
        <v>9560230</v>
      </c>
      <c r="R9" s="36">
        <v>6764611</v>
      </c>
      <c r="S9" s="36">
        <v>12784963</v>
      </c>
      <c r="T9" s="36">
        <v>11142771</v>
      </c>
      <c r="U9" s="36">
        <v>12420601</v>
      </c>
      <c r="V9" s="36">
        <v>8537739</v>
      </c>
      <c r="W9" s="36">
        <v>7553954</v>
      </c>
      <c r="X9" s="36">
        <v>14383419</v>
      </c>
      <c r="Y9" s="36">
        <v>16244752</v>
      </c>
      <c r="Z9" s="36">
        <v>25667234</v>
      </c>
      <c r="AA9" s="36">
        <v>3954311</v>
      </c>
      <c r="AB9" s="36">
        <v>1248632</v>
      </c>
      <c r="AC9" s="36">
        <v>716941</v>
      </c>
      <c r="AD9" s="36">
        <v>685972</v>
      </c>
      <c r="AE9" s="36">
        <v>234642</v>
      </c>
      <c r="AF9" s="36">
        <v>282310</v>
      </c>
      <c r="AG9" s="36">
        <v>2893981</v>
      </c>
      <c r="AH9" s="36">
        <v>2467215</v>
      </c>
      <c r="AI9" s="36">
        <v>15289781</v>
      </c>
      <c r="AJ9" s="36">
        <v>2999607</v>
      </c>
      <c r="AK9" s="36">
        <v>973665</v>
      </c>
      <c r="AL9" s="36">
        <v>10770719</v>
      </c>
      <c r="AM9" s="36">
        <v>12721142</v>
      </c>
      <c r="AN9" s="36">
        <v>8241705</v>
      </c>
      <c r="AO9" s="36">
        <v>10919760</v>
      </c>
      <c r="AP9" s="36">
        <v>9236201</v>
      </c>
      <c r="AQ9" s="36">
        <v>9781104</v>
      </c>
      <c r="AR9" s="36">
        <v>9465632</v>
      </c>
      <c r="AS9" s="56"/>
    </row>
    <row r="10" spans="1:46" s="2" customFormat="1" x14ac:dyDescent="0.2">
      <c r="A10" s="35" t="s">
        <v>128</v>
      </c>
      <c r="B10" s="36">
        <v>26340</v>
      </c>
      <c r="C10" s="36">
        <v>128300</v>
      </c>
      <c r="D10" s="36">
        <v>137500</v>
      </c>
      <c r="E10" s="36">
        <v>1000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353878</v>
      </c>
      <c r="W10" s="36">
        <v>373135</v>
      </c>
      <c r="X10" s="36">
        <v>392523</v>
      </c>
      <c r="Y10" s="36">
        <v>508480</v>
      </c>
      <c r="Z10" s="36">
        <v>256403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56"/>
    </row>
    <row r="11" spans="1:46" s="2" customFormat="1" x14ac:dyDescent="0.2">
      <c r="A11" s="35" t="s">
        <v>140</v>
      </c>
      <c r="B11" s="36">
        <v>2.5</v>
      </c>
      <c r="C11" s="36">
        <v>0</v>
      </c>
      <c r="D11" s="36">
        <v>779838</v>
      </c>
      <c r="E11" s="36">
        <v>1065741</v>
      </c>
      <c r="F11" s="36">
        <v>1407849</v>
      </c>
      <c r="G11" s="36">
        <v>1089389</v>
      </c>
      <c r="H11" s="36">
        <v>1566799</v>
      </c>
      <c r="I11" s="36">
        <v>2591522</v>
      </c>
      <c r="J11" s="36">
        <v>4927785</v>
      </c>
      <c r="K11" s="36">
        <v>6639925</v>
      </c>
      <c r="L11" s="36">
        <v>6560181</v>
      </c>
      <c r="M11" s="36">
        <v>6290848</v>
      </c>
      <c r="N11" s="36">
        <v>5194678</v>
      </c>
      <c r="O11" s="36">
        <v>2575654</v>
      </c>
      <c r="P11" s="36">
        <v>4832667</v>
      </c>
      <c r="Q11" s="36">
        <v>4271626</v>
      </c>
      <c r="R11" s="36">
        <v>4953167</v>
      </c>
      <c r="S11" s="36">
        <v>5170850</v>
      </c>
      <c r="T11" s="36">
        <v>6410977</v>
      </c>
      <c r="U11" s="36">
        <v>5048103</v>
      </c>
      <c r="V11" s="36">
        <v>6066203</v>
      </c>
      <c r="W11" s="36">
        <v>9396669</v>
      </c>
      <c r="X11" s="36">
        <v>2853229</v>
      </c>
      <c r="Y11" s="36">
        <v>3726252</v>
      </c>
      <c r="Z11" s="36">
        <v>4647912</v>
      </c>
      <c r="AA11" s="36">
        <v>3727984</v>
      </c>
      <c r="AB11" s="36">
        <v>2762561</v>
      </c>
      <c r="AC11" s="36">
        <v>3936505</v>
      </c>
      <c r="AD11" s="36">
        <v>3596161</v>
      </c>
      <c r="AE11" s="36">
        <v>3975849</v>
      </c>
      <c r="AF11" s="36">
        <v>4693228</v>
      </c>
      <c r="AG11" s="36">
        <v>2464405</v>
      </c>
      <c r="AH11" s="36">
        <v>2778399</v>
      </c>
      <c r="AI11" s="36">
        <v>2659727</v>
      </c>
      <c r="AJ11" s="36">
        <v>7494371</v>
      </c>
      <c r="AK11" s="36">
        <v>9244857</v>
      </c>
      <c r="AL11" s="36">
        <v>5463843</v>
      </c>
      <c r="AM11" s="36">
        <v>7939755</v>
      </c>
      <c r="AN11" s="36">
        <v>9769295</v>
      </c>
      <c r="AO11" s="36">
        <v>6618240</v>
      </c>
      <c r="AP11" s="36">
        <v>9260799</v>
      </c>
      <c r="AQ11" s="36">
        <v>10138896</v>
      </c>
      <c r="AR11" s="36">
        <v>12857368</v>
      </c>
      <c r="AS11" s="56"/>
    </row>
    <row r="12" spans="1:46" s="2" customFormat="1" x14ac:dyDescent="0.2">
      <c r="A12" s="35" t="s">
        <v>139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56"/>
    </row>
    <row r="13" spans="1:46" s="2" customFormat="1" x14ac:dyDescent="0.2">
      <c r="A13" s="35" t="s">
        <v>138</v>
      </c>
      <c r="B13" s="36">
        <v>0</v>
      </c>
      <c r="C13" s="36">
        <v>0</v>
      </c>
      <c r="D13" s="36">
        <v>779838</v>
      </c>
      <c r="E13" s="36">
        <v>1065741</v>
      </c>
      <c r="F13" s="36">
        <v>1400866</v>
      </c>
      <c r="G13" s="36">
        <v>1050425</v>
      </c>
      <c r="H13" s="36">
        <v>1528099</v>
      </c>
      <c r="I13" s="36">
        <v>2503379</v>
      </c>
      <c r="J13" s="36">
        <v>4847973</v>
      </c>
      <c r="K13" s="36">
        <v>6560527</v>
      </c>
      <c r="L13" s="36">
        <v>6261764</v>
      </c>
      <c r="M13" s="36">
        <v>6196588</v>
      </c>
      <c r="N13" s="36">
        <v>5194678</v>
      </c>
      <c r="O13" s="36">
        <v>2575321</v>
      </c>
      <c r="P13" s="36">
        <v>4832415</v>
      </c>
      <c r="Q13" s="36">
        <v>4271345</v>
      </c>
      <c r="R13" s="36">
        <v>4422066</v>
      </c>
      <c r="S13" s="36">
        <v>5170592</v>
      </c>
      <c r="T13" s="36">
        <v>6406301</v>
      </c>
      <c r="U13" s="36">
        <v>5047801</v>
      </c>
      <c r="V13" s="36">
        <v>6065903</v>
      </c>
      <c r="W13" s="36">
        <v>9304813</v>
      </c>
      <c r="X13" s="36">
        <v>2770309</v>
      </c>
      <c r="Y13" s="36">
        <v>3636528</v>
      </c>
      <c r="Z13" s="36">
        <v>3981800</v>
      </c>
      <c r="AA13" s="36">
        <v>2841572</v>
      </c>
      <c r="AB13" s="36">
        <v>2062892</v>
      </c>
      <c r="AC13" s="36">
        <v>2704909</v>
      </c>
      <c r="AD13" s="36">
        <v>3125166</v>
      </c>
      <c r="AE13" s="36">
        <v>3498469</v>
      </c>
      <c r="AF13" s="36">
        <v>4029338</v>
      </c>
      <c r="AG13" s="36">
        <v>2081174</v>
      </c>
      <c r="AH13" s="36">
        <v>2190149</v>
      </c>
      <c r="AI13" s="36">
        <v>2272065</v>
      </c>
      <c r="AJ13" s="36">
        <v>2391930</v>
      </c>
      <c r="AK13" s="36">
        <v>3558786</v>
      </c>
      <c r="AL13" s="36">
        <v>3687547</v>
      </c>
      <c r="AM13" s="36">
        <v>3956280</v>
      </c>
      <c r="AN13" s="36">
        <v>3665295</v>
      </c>
      <c r="AO13" s="36">
        <v>4042240</v>
      </c>
      <c r="AP13" s="36">
        <v>4230799</v>
      </c>
      <c r="AQ13" s="36">
        <v>4378896</v>
      </c>
      <c r="AR13" s="36">
        <v>4072368</v>
      </c>
      <c r="AS13" s="56"/>
    </row>
    <row r="14" spans="1:46" s="2" customFormat="1" x14ac:dyDescent="0.2">
      <c r="A14" s="35" t="s">
        <v>128</v>
      </c>
      <c r="B14" s="36">
        <v>2.5</v>
      </c>
      <c r="C14" s="36">
        <v>0</v>
      </c>
      <c r="D14" s="36">
        <v>0</v>
      </c>
      <c r="E14" s="36">
        <v>0</v>
      </c>
      <c r="F14" s="36">
        <v>6983</v>
      </c>
      <c r="G14" s="36">
        <v>38964</v>
      </c>
      <c r="H14" s="36">
        <v>38700</v>
      </c>
      <c r="I14" s="36">
        <v>88143</v>
      </c>
      <c r="J14" s="36">
        <v>79812</v>
      </c>
      <c r="K14" s="36">
        <v>79398</v>
      </c>
      <c r="L14" s="36">
        <v>298417</v>
      </c>
      <c r="M14" s="36">
        <v>94260</v>
      </c>
      <c r="N14" s="36">
        <v>0</v>
      </c>
      <c r="O14" s="36">
        <v>333</v>
      </c>
      <c r="P14" s="36">
        <v>252</v>
      </c>
      <c r="Q14" s="36">
        <v>281</v>
      </c>
      <c r="R14" s="36">
        <v>531101</v>
      </c>
      <c r="S14" s="36">
        <v>258</v>
      </c>
      <c r="T14" s="36">
        <v>4676</v>
      </c>
      <c r="U14" s="36">
        <v>302</v>
      </c>
      <c r="V14" s="36">
        <v>300</v>
      </c>
      <c r="W14" s="36">
        <v>91856</v>
      </c>
      <c r="X14" s="36">
        <v>82920</v>
      </c>
      <c r="Y14" s="36">
        <v>89724</v>
      </c>
      <c r="Z14" s="36">
        <v>666112</v>
      </c>
      <c r="AA14" s="36">
        <v>886412</v>
      </c>
      <c r="AB14" s="36">
        <v>699669</v>
      </c>
      <c r="AC14" s="36">
        <v>1231596</v>
      </c>
      <c r="AD14" s="36">
        <v>470995</v>
      </c>
      <c r="AE14" s="36">
        <v>477380</v>
      </c>
      <c r="AF14" s="36">
        <v>663890</v>
      </c>
      <c r="AG14" s="36">
        <v>383231</v>
      </c>
      <c r="AH14" s="36">
        <v>588250</v>
      </c>
      <c r="AI14" s="36">
        <v>387662</v>
      </c>
      <c r="AJ14" s="36">
        <v>5102441</v>
      </c>
      <c r="AK14" s="36">
        <v>5686071</v>
      </c>
      <c r="AL14" s="36">
        <v>1776296</v>
      </c>
      <c r="AM14" s="36">
        <v>3983475</v>
      </c>
      <c r="AN14" s="36">
        <v>6104000</v>
      </c>
      <c r="AO14" s="36">
        <v>2576000</v>
      </c>
      <c r="AP14" s="36">
        <v>5030000</v>
      </c>
      <c r="AQ14" s="36">
        <v>5760000</v>
      </c>
      <c r="AR14" s="36">
        <v>8785000</v>
      </c>
      <c r="AS14" s="56"/>
    </row>
    <row r="15" spans="1:46" s="2" customFormat="1" x14ac:dyDescent="0.2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56"/>
    </row>
    <row r="16" spans="1:46" s="2" customFormat="1" x14ac:dyDescent="0.2">
      <c r="A16" s="45" t="s">
        <v>137</v>
      </c>
      <c r="B16" s="62">
        <v>1192093.0900000001</v>
      </c>
      <c r="C16" s="62">
        <v>2217656.17</v>
      </c>
      <c r="D16" s="62">
        <v>3085796</v>
      </c>
      <c r="E16" s="62">
        <v>3864728</v>
      </c>
      <c r="F16" s="62">
        <v>4448234</v>
      </c>
      <c r="G16" s="62">
        <v>4993091</v>
      </c>
      <c r="H16" s="62">
        <v>5753397</v>
      </c>
      <c r="I16" s="62">
        <v>7146087</v>
      </c>
      <c r="J16" s="62">
        <v>9991272</v>
      </c>
      <c r="K16" s="62">
        <v>12629143</v>
      </c>
      <c r="L16" s="62">
        <v>13724877</v>
      </c>
      <c r="M16" s="62">
        <v>14003675</v>
      </c>
      <c r="N16" s="62">
        <v>16057579</v>
      </c>
      <c r="O16" s="62">
        <v>17851449</v>
      </c>
      <c r="P16" s="62">
        <v>20330378</v>
      </c>
      <c r="Q16" s="62">
        <v>22131908</v>
      </c>
      <c r="R16" s="62">
        <v>24965817</v>
      </c>
      <c r="S16" s="62">
        <v>29590735</v>
      </c>
      <c r="T16" s="62">
        <v>32773540</v>
      </c>
      <c r="U16" s="62">
        <v>33212189</v>
      </c>
      <c r="V16" s="62">
        <v>34351707</v>
      </c>
      <c r="W16" s="62">
        <v>38252399</v>
      </c>
      <c r="X16" s="62">
        <v>38388279</v>
      </c>
      <c r="Y16" s="62">
        <v>44760665</v>
      </c>
      <c r="Z16" s="62">
        <v>49313080</v>
      </c>
      <c r="AA16" s="62">
        <v>54864408</v>
      </c>
      <c r="AB16" s="62">
        <v>60292496</v>
      </c>
      <c r="AC16" s="62">
        <v>71520013</v>
      </c>
      <c r="AD16" s="62">
        <v>69767605</v>
      </c>
      <c r="AE16" s="62">
        <v>68537121</v>
      </c>
      <c r="AF16" s="62">
        <v>68302054</v>
      </c>
      <c r="AG16" s="62">
        <v>66397957</v>
      </c>
      <c r="AH16" s="62">
        <v>72740899</v>
      </c>
      <c r="AI16" s="62">
        <v>92980090</v>
      </c>
      <c r="AJ16" s="62">
        <v>98816586</v>
      </c>
      <c r="AK16" s="62">
        <v>109934690</v>
      </c>
      <c r="AL16" s="62">
        <v>111366292</v>
      </c>
      <c r="AM16" s="62">
        <v>115063172</v>
      </c>
      <c r="AN16" s="62">
        <v>101035000</v>
      </c>
      <c r="AO16" s="62">
        <v>108725000</v>
      </c>
      <c r="AP16" s="62">
        <v>112585000</v>
      </c>
      <c r="AQ16" s="62">
        <v>111604000</v>
      </c>
      <c r="AR16" s="62">
        <v>118228000</v>
      </c>
      <c r="AS16" s="56"/>
    </row>
    <row r="17" spans="1:45" s="2" customFormat="1" x14ac:dyDescent="0.2">
      <c r="A17" s="35" t="s">
        <v>136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56"/>
    </row>
    <row r="18" spans="1:45" s="2" customFormat="1" x14ac:dyDescent="0.2">
      <c r="A18" s="35" t="s">
        <v>135</v>
      </c>
      <c r="B18" s="36">
        <v>1192093.0900000001</v>
      </c>
      <c r="C18" s="36">
        <v>2217656.17</v>
      </c>
      <c r="D18" s="36">
        <v>3085796</v>
      </c>
      <c r="E18" s="36">
        <v>3864728</v>
      </c>
      <c r="F18" s="36">
        <v>4448234</v>
      </c>
      <c r="G18" s="36">
        <v>4993091</v>
      </c>
      <c r="H18" s="36">
        <v>5753397</v>
      </c>
      <c r="I18" s="36">
        <v>7146087</v>
      </c>
      <c r="J18" s="36">
        <v>9012341</v>
      </c>
      <c r="K18" s="36">
        <v>11451569</v>
      </c>
      <c r="L18" s="36">
        <v>12117992</v>
      </c>
      <c r="M18" s="36">
        <v>12269103</v>
      </c>
      <c r="N18" s="36">
        <v>14105253</v>
      </c>
      <c r="O18" s="36">
        <v>15175910</v>
      </c>
      <c r="P18" s="36">
        <v>17128897</v>
      </c>
      <c r="Q18" s="36">
        <v>19371025</v>
      </c>
      <c r="R18" s="36">
        <v>21797534</v>
      </c>
      <c r="S18" s="36">
        <v>25305859</v>
      </c>
      <c r="T18" s="36">
        <v>28093371</v>
      </c>
      <c r="U18" s="36">
        <v>27448236</v>
      </c>
      <c r="V18" s="36">
        <v>28777717</v>
      </c>
      <c r="W18" s="36">
        <v>32256264</v>
      </c>
      <c r="X18" s="36">
        <v>33009370</v>
      </c>
      <c r="Y18" s="36">
        <v>36875760</v>
      </c>
      <c r="Z18" s="36">
        <v>41875325</v>
      </c>
      <c r="AA18" s="36">
        <v>43844094</v>
      </c>
      <c r="AB18" s="36">
        <v>47929318</v>
      </c>
      <c r="AC18" s="36">
        <v>57581471</v>
      </c>
      <c r="AD18" s="36">
        <v>55695127</v>
      </c>
      <c r="AE18" s="36">
        <v>53983964</v>
      </c>
      <c r="AF18" s="36">
        <v>53106221</v>
      </c>
      <c r="AG18" s="36">
        <v>50714809</v>
      </c>
      <c r="AH18" s="36">
        <v>55787804</v>
      </c>
      <c r="AI18" s="36">
        <v>73558950</v>
      </c>
      <c r="AJ18" s="36">
        <v>75445313</v>
      </c>
      <c r="AK18" s="36">
        <v>84290173</v>
      </c>
      <c r="AL18" s="36">
        <v>81281939</v>
      </c>
      <c r="AM18" s="36">
        <v>84669308</v>
      </c>
      <c r="AN18" s="36">
        <v>78717000</v>
      </c>
      <c r="AO18" s="36">
        <v>86063000</v>
      </c>
      <c r="AP18" s="36">
        <v>89809000</v>
      </c>
      <c r="AQ18" s="36">
        <v>88241000</v>
      </c>
      <c r="AR18" s="36">
        <v>94956000</v>
      </c>
      <c r="AS18" s="56"/>
    </row>
    <row r="19" spans="1:45" s="2" customFormat="1" x14ac:dyDescent="0.2">
      <c r="A19" s="35" t="s">
        <v>134</v>
      </c>
      <c r="B19" s="36">
        <v>1091975</v>
      </c>
      <c r="C19" s="36">
        <v>1655598</v>
      </c>
      <c r="D19" s="36">
        <v>1861508</v>
      </c>
      <c r="E19" s="36">
        <v>1856836</v>
      </c>
      <c r="F19" s="36">
        <v>2077500</v>
      </c>
      <c r="G19" s="36">
        <v>2384471</v>
      </c>
      <c r="H19" s="36">
        <v>2709779</v>
      </c>
      <c r="I19" s="36">
        <v>3647089</v>
      </c>
      <c r="J19" s="36">
        <v>5971906</v>
      </c>
      <c r="K19" s="36">
        <v>7166163</v>
      </c>
      <c r="L19" s="36">
        <v>7368813</v>
      </c>
      <c r="M19" s="36">
        <v>8086666</v>
      </c>
      <c r="N19" s="36">
        <v>9421369</v>
      </c>
      <c r="O19" s="36">
        <v>10099990</v>
      </c>
      <c r="P19" s="36">
        <v>11714912</v>
      </c>
      <c r="Q19" s="36">
        <v>14277626</v>
      </c>
      <c r="R19" s="36">
        <v>16750882</v>
      </c>
      <c r="S19" s="36">
        <v>19093577</v>
      </c>
      <c r="T19" s="36">
        <v>21596398</v>
      </c>
      <c r="U19" s="36">
        <v>20590924</v>
      </c>
      <c r="V19" s="36">
        <v>21457156</v>
      </c>
      <c r="W19" s="36">
        <v>23890194</v>
      </c>
      <c r="X19" s="36">
        <v>26628085</v>
      </c>
      <c r="Y19" s="36">
        <v>29277526</v>
      </c>
      <c r="Z19" s="36">
        <v>33489478</v>
      </c>
      <c r="AA19" s="36">
        <v>36065017</v>
      </c>
      <c r="AB19" s="36">
        <v>39918293</v>
      </c>
      <c r="AC19" s="36">
        <v>50987055</v>
      </c>
      <c r="AD19" s="36">
        <v>45560870</v>
      </c>
      <c r="AE19" s="36">
        <v>45518002</v>
      </c>
      <c r="AF19" s="36">
        <v>45573259</v>
      </c>
      <c r="AG19" s="36">
        <v>43260710</v>
      </c>
      <c r="AH19" s="36">
        <v>47943797</v>
      </c>
      <c r="AI19" s="36">
        <v>65396325</v>
      </c>
      <c r="AJ19" s="36">
        <v>62721911</v>
      </c>
      <c r="AK19" s="36">
        <v>67899365</v>
      </c>
      <c r="AL19" s="36">
        <v>70197270</v>
      </c>
      <c r="AM19" s="36">
        <v>74698380</v>
      </c>
      <c r="AN19" s="36">
        <v>68897000</v>
      </c>
      <c r="AO19" s="36">
        <v>75638000</v>
      </c>
      <c r="AP19" s="36">
        <v>79015000</v>
      </c>
      <c r="AQ19" s="36">
        <v>77250000</v>
      </c>
      <c r="AR19" s="36">
        <v>81495000</v>
      </c>
      <c r="AS19" s="56"/>
    </row>
    <row r="20" spans="1:45" s="2" customFormat="1" x14ac:dyDescent="0.2">
      <c r="A20" s="35" t="s">
        <v>133</v>
      </c>
      <c r="B20" s="36">
        <v>68580</v>
      </c>
      <c r="C20" s="36">
        <v>432614.29</v>
      </c>
      <c r="D20" s="36">
        <v>916409</v>
      </c>
      <c r="E20" s="36">
        <v>1424339</v>
      </c>
      <c r="F20" s="36">
        <v>1830959</v>
      </c>
      <c r="G20" s="36">
        <v>2022884</v>
      </c>
      <c r="H20" s="36">
        <v>2184795</v>
      </c>
      <c r="I20" s="36">
        <v>2535586</v>
      </c>
      <c r="J20" s="36">
        <v>2705399</v>
      </c>
      <c r="K20" s="36">
        <v>3123395</v>
      </c>
      <c r="L20" s="36">
        <v>3343751</v>
      </c>
      <c r="M20" s="36">
        <v>3477151</v>
      </c>
      <c r="N20" s="36">
        <v>3594135</v>
      </c>
      <c r="O20" s="36">
        <v>3745396</v>
      </c>
      <c r="P20" s="36">
        <v>3902362</v>
      </c>
      <c r="Q20" s="36">
        <v>4128257</v>
      </c>
      <c r="R20" s="36">
        <v>4371003</v>
      </c>
      <c r="S20" s="36">
        <v>4612282</v>
      </c>
      <c r="T20" s="36">
        <v>4866259</v>
      </c>
      <c r="U20" s="36">
        <v>5110938</v>
      </c>
      <c r="V20" s="36">
        <v>5337684</v>
      </c>
      <c r="W20" s="36">
        <v>5614039</v>
      </c>
      <c r="X20" s="36">
        <v>5960794</v>
      </c>
      <c r="Y20" s="36">
        <v>6291926</v>
      </c>
      <c r="Z20" s="36">
        <v>6615620</v>
      </c>
      <c r="AA20" s="36">
        <v>4423501</v>
      </c>
      <c r="AB20" s="36">
        <v>4836228</v>
      </c>
      <c r="AC20" s="36">
        <v>5269889</v>
      </c>
      <c r="AD20" s="36">
        <v>5588984</v>
      </c>
      <c r="AE20" s="36">
        <v>5836383</v>
      </c>
      <c r="AF20" s="36">
        <v>6065627</v>
      </c>
      <c r="AG20" s="36">
        <v>6291063</v>
      </c>
      <c r="AH20" s="36">
        <v>6809919</v>
      </c>
      <c r="AI20" s="36">
        <v>7426279</v>
      </c>
      <c r="AJ20" s="36">
        <v>7836493</v>
      </c>
      <c r="AK20" s="36">
        <v>8305899</v>
      </c>
      <c r="AL20" s="36">
        <v>8700238</v>
      </c>
      <c r="AM20" s="36">
        <v>8942353</v>
      </c>
      <c r="AN20" s="36">
        <v>9088000</v>
      </c>
      <c r="AO20" s="36">
        <v>9283000</v>
      </c>
      <c r="AP20" s="36">
        <v>9681000</v>
      </c>
      <c r="AQ20" s="36">
        <v>9979000</v>
      </c>
      <c r="AR20" s="36">
        <v>10225000</v>
      </c>
      <c r="AS20" s="56"/>
    </row>
    <row r="21" spans="1:45" s="2" customFormat="1" x14ac:dyDescent="0.2">
      <c r="A21" s="35" t="s">
        <v>132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56"/>
    </row>
    <row r="22" spans="1:45" s="2" customFormat="1" x14ac:dyDescent="0.2">
      <c r="A22" s="35" t="s">
        <v>151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6"/>
    </row>
    <row r="23" spans="1:45" s="2" customFormat="1" x14ac:dyDescent="0.2">
      <c r="A23" s="35" t="s">
        <v>128</v>
      </c>
      <c r="B23" s="36">
        <v>31538.09</v>
      </c>
      <c r="C23" s="36">
        <v>129443.88</v>
      </c>
      <c r="D23" s="36">
        <v>307879</v>
      </c>
      <c r="E23" s="36">
        <v>583553</v>
      </c>
      <c r="F23" s="36">
        <v>539775</v>
      </c>
      <c r="G23" s="36">
        <v>585736</v>
      </c>
      <c r="H23" s="36">
        <v>858823</v>
      </c>
      <c r="I23" s="36">
        <v>963412</v>
      </c>
      <c r="J23" s="36">
        <v>335036</v>
      </c>
      <c r="K23" s="36">
        <v>1162011</v>
      </c>
      <c r="L23" s="36">
        <v>1405428</v>
      </c>
      <c r="M23" s="36">
        <v>705286</v>
      </c>
      <c r="N23" s="36">
        <v>1089749</v>
      </c>
      <c r="O23" s="36">
        <v>1330524</v>
      </c>
      <c r="P23" s="36">
        <v>1511623</v>
      </c>
      <c r="Q23" s="36">
        <v>965142</v>
      </c>
      <c r="R23" s="36">
        <v>675649</v>
      </c>
      <c r="S23" s="36">
        <v>1600000</v>
      </c>
      <c r="T23" s="36">
        <v>1630714</v>
      </c>
      <c r="U23" s="36">
        <v>1746374</v>
      </c>
      <c r="V23" s="36">
        <v>1982877</v>
      </c>
      <c r="W23" s="36">
        <v>2752031</v>
      </c>
      <c r="X23" s="36">
        <v>420491</v>
      </c>
      <c r="Y23" s="36">
        <v>1306308</v>
      </c>
      <c r="Z23" s="36">
        <v>1770227</v>
      </c>
      <c r="AA23" s="36">
        <v>3355576</v>
      </c>
      <c r="AB23" s="36">
        <v>3174797</v>
      </c>
      <c r="AC23" s="36">
        <v>1324527</v>
      </c>
      <c r="AD23" s="36">
        <v>4545273</v>
      </c>
      <c r="AE23" s="36">
        <v>2629579</v>
      </c>
      <c r="AF23" s="36">
        <v>1467335</v>
      </c>
      <c r="AG23" s="36">
        <v>1163036</v>
      </c>
      <c r="AH23" s="36">
        <v>1034088</v>
      </c>
      <c r="AI23" s="36">
        <v>736346</v>
      </c>
      <c r="AJ23" s="36">
        <v>4886909</v>
      </c>
      <c r="AK23" s="36">
        <v>8084909</v>
      </c>
      <c r="AL23" s="36">
        <v>2384431</v>
      </c>
      <c r="AM23" s="36">
        <v>1028575</v>
      </c>
      <c r="AN23" s="36">
        <v>732000</v>
      </c>
      <c r="AO23" s="36">
        <v>1142000</v>
      </c>
      <c r="AP23" s="36">
        <v>1113000</v>
      </c>
      <c r="AQ23" s="36">
        <v>1012000</v>
      </c>
      <c r="AR23" s="36">
        <v>3236000</v>
      </c>
      <c r="AS23" s="56"/>
    </row>
    <row r="24" spans="1:45" s="2" customFormat="1" x14ac:dyDescent="0.2">
      <c r="A24" s="35" t="s">
        <v>130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978931</v>
      </c>
      <c r="K24" s="36">
        <v>1177574</v>
      </c>
      <c r="L24" s="36">
        <v>1606885</v>
      </c>
      <c r="M24" s="36">
        <v>1734572</v>
      </c>
      <c r="N24" s="36">
        <v>1952326</v>
      </c>
      <c r="O24" s="36">
        <v>2675539</v>
      </c>
      <c r="P24" s="36">
        <v>3201481</v>
      </c>
      <c r="Q24" s="36">
        <v>2760883</v>
      </c>
      <c r="R24" s="36">
        <v>3168283</v>
      </c>
      <c r="S24" s="36">
        <v>4284876</v>
      </c>
      <c r="T24" s="36">
        <v>4680169</v>
      </c>
      <c r="U24" s="36">
        <v>5763953</v>
      </c>
      <c r="V24" s="36">
        <v>5573990</v>
      </c>
      <c r="W24" s="36">
        <v>5996135</v>
      </c>
      <c r="X24" s="36">
        <v>5378909</v>
      </c>
      <c r="Y24" s="36">
        <v>7884905</v>
      </c>
      <c r="Z24" s="36">
        <v>7437755</v>
      </c>
      <c r="AA24" s="36">
        <v>11020314</v>
      </c>
      <c r="AB24" s="36">
        <v>12363178</v>
      </c>
      <c r="AC24" s="36">
        <v>13938542</v>
      </c>
      <c r="AD24" s="36">
        <v>14072478</v>
      </c>
      <c r="AE24" s="36">
        <v>14553157</v>
      </c>
      <c r="AF24" s="36">
        <v>15195833</v>
      </c>
      <c r="AG24" s="36">
        <v>15683148</v>
      </c>
      <c r="AH24" s="36">
        <v>16953095</v>
      </c>
      <c r="AI24" s="36">
        <v>19421140</v>
      </c>
      <c r="AJ24" s="36">
        <v>23371273</v>
      </c>
      <c r="AK24" s="36">
        <v>25644517</v>
      </c>
      <c r="AL24" s="36">
        <v>30084353</v>
      </c>
      <c r="AM24" s="36">
        <v>30393864</v>
      </c>
      <c r="AN24" s="36">
        <v>22318000</v>
      </c>
      <c r="AO24" s="36">
        <v>22662000</v>
      </c>
      <c r="AP24" s="36">
        <v>22776000</v>
      </c>
      <c r="AQ24" s="36">
        <v>23363000</v>
      </c>
      <c r="AR24" s="36">
        <v>23272000</v>
      </c>
      <c r="AS24" s="56"/>
    </row>
    <row r="25" spans="1:45" s="2" customFormat="1" x14ac:dyDescent="0.2">
      <c r="A25" s="35" t="s">
        <v>129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4250000</v>
      </c>
      <c r="AB25" s="36">
        <v>5000000</v>
      </c>
      <c r="AC25" s="36">
        <v>5250000</v>
      </c>
      <c r="AD25" s="36">
        <v>6050000</v>
      </c>
      <c r="AE25" s="36">
        <v>6550000</v>
      </c>
      <c r="AF25" s="36">
        <v>7075000</v>
      </c>
      <c r="AG25" s="36">
        <v>7600000</v>
      </c>
      <c r="AH25" s="36">
        <v>8125000</v>
      </c>
      <c r="AI25" s="36">
        <v>7978020</v>
      </c>
      <c r="AJ25" s="36">
        <v>9725020</v>
      </c>
      <c r="AK25" s="36">
        <v>10944902</v>
      </c>
      <c r="AL25" s="36">
        <v>11149908</v>
      </c>
      <c r="AM25" s="36">
        <v>10000000</v>
      </c>
      <c r="AN25" s="36">
        <v>1939000</v>
      </c>
      <c r="AO25" s="36">
        <v>2328000</v>
      </c>
      <c r="AP25" s="36">
        <v>2328000</v>
      </c>
      <c r="AQ25" s="36">
        <v>2328000</v>
      </c>
      <c r="AR25" s="36">
        <v>2328000</v>
      </c>
      <c r="AS25" s="56"/>
    </row>
    <row r="26" spans="1:45" s="2" customFormat="1" x14ac:dyDescent="0.2">
      <c r="A26" s="35" t="s">
        <v>128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978931</v>
      </c>
      <c r="K26" s="36">
        <v>1177574</v>
      </c>
      <c r="L26" s="36">
        <v>1606885</v>
      </c>
      <c r="M26" s="36">
        <v>1734572</v>
      </c>
      <c r="N26" s="36">
        <v>1952326</v>
      </c>
      <c r="O26" s="36">
        <v>2675539</v>
      </c>
      <c r="P26" s="36">
        <v>3201481</v>
      </c>
      <c r="Q26" s="36">
        <v>2760883</v>
      </c>
      <c r="R26" s="36">
        <v>3168283</v>
      </c>
      <c r="S26" s="36">
        <v>4284876</v>
      </c>
      <c r="T26" s="36">
        <v>4680169</v>
      </c>
      <c r="U26" s="36">
        <v>5763953</v>
      </c>
      <c r="V26" s="36">
        <v>5573990</v>
      </c>
      <c r="W26" s="36">
        <v>5996135</v>
      </c>
      <c r="X26" s="36">
        <v>5378909</v>
      </c>
      <c r="Y26" s="36">
        <v>7884905</v>
      </c>
      <c r="Z26" s="36">
        <v>7437755</v>
      </c>
      <c r="AA26" s="36">
        <v>6770314</v>
      </c>
      <c r="AB26" s="36">
        <v>7363178</v>
      </c>
      <c r="AC26" s="36">
        <v>8688542</v>
      </c>
      <c r="AD26" s="36">
        <v>8022478</v>
      </c>
      <c r="AE26" s="36">
        <v>8003157</v>
      </c>
      <c r="AF26" s="36">
        <v>8120833</v>
      </c>
      <c r="AG26" s="36">
        <v>8083148</v>
      </c>
      <c r="AH26" s="36">
        <v>8828095</v>
      </c>
      <c r="AI26" s="36">
        <v>11443120</v>
      </c>
      <c r="AJ26" s="36">
        <v>13646253</v>
      </c>
      <c r="AK26" s="36">
        <v>14699615</v>
      </c>
      <c r="AL26" s="36">
        <v>18934445</v>
      </c>
      <c r="AM26" s="36">
        <v>20393864</v>
      </c>
      <c r="AN26" s="36">
        <v>20379000</v>
      </c>
      <c r="AO26" s="36">
        <v>20334000</v>
      </c>
      <c r="AP26" s="36">
        <v>20448000</v>
      </c>
      <c r="AQ26" s="36">
        <v>21035000</v>
      </c>
      <c r="AR26" s="36">
        <v>20944000</v>
      </c>
      <c r="AS26" s="56"/>
    </row>
    <row r="27" spans="1:45" s="2" customFormat="1" x14ac:dyDescent="0.2">
      <c r="A27" s="3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6"/>
    </row>
    <row r="28" spans="1:45" s="2" customFormat="1" x14ac:dyDescent="0.2">
      <c r="A28" s="29" t="s">
        <v>111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56"/>
    </row>
    <row r="29" spans="1:45" s="2" customFormat="1" x14ac:dyDescent="0.2">
      <c r="A29" s="32" t="s">
        <v>127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56"/>
    </row>
    <row r="30" spans="1:45" s="2" customFormat="1" x14ac:dyDescent="0.2">
      <c r="A30" s="35" t="s">
        <v>126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56"/>
    </row>
    <row r="31" spans="1:45" s="2" customFormat="1" x14ac:dyDescent="0.2">
      <c r="A31" s="35" t="s">
        <v>125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56"/>
    </row>
    <row r="32" spans="1:45" s="58" customFormat="1" x14ac:dyDescent="0.2">
      <c r="A32" s="35" t="s">
        <v>124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56"/>
    </row>
    <row r="33" spans="1:45" s="2" customFormat="1" x14ac:dyDescent="0.2">
      <c r="A33" s="4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56"/>
    </row>
    <row r="34" spans="1:45" s="2" customFormat="1" x14ac:dyDescent="0.2">
      <c r="A34" s="4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6"/>
    </row>
    <row r="35" spans="1:45" s="2" customFormat="1" x14ac:dyDescent="0.2">
      <c r="A35" s="45" t="s">
        <v>123</v>
      </c>
      <c r="B35" s="39">
        <v>31538.09</v>
      </c>
      <c r="C35" s="39">
        <v>207056.97999999998</v>
      </c>
      <c r="D35" s="39">
        <v>196038</v>
      </c>
      <c r="E35" s="39">
        <v>313816</v>
      </c>
      <c r="F35" s="39">
        <v>217320</v>
      </c>
      <c r="G35" s="39">
        <v>298503</v>
      </c>
      <c r="H35" s="39">
        <v>373916</v>
      </c>
      <c r="I35" s="39">
        <v>618568</v>
      </c>
      <c r="J35" s="39">
        <v>801240</v>
      </c>
      <c r="K35" s="39">
        <v>1550901</v>
      </c>
      <c r="L35" s="39">
        <v>1850716</v>
      </c>
      <c r="M35" s="39">
        <v>1165343</v>
      </c>
      <c r="N35" s="39">
        <v>1451227</v>
      </c>
      <c r="O35" s="39">
        <v>1480773</v>
      </c>
      <c r="P35" s="39">
        <v>1719718</v>
      </c>
      <c r="Q35" s="39">
        <v>1740404</v>
      </c>
      <c r="R35" s="39">
        <v>1728949</v>
      </c>
      <c r="S35" s="39">
        <v>2547802</v>
      </c>
      <c r="T35" s="39">
        <v>2531112</v>
      </c>
      <c r="U35" s="39">
        <v>2318754</v>
      </c>
      <c r="V35" s="39">
        <v>2384541</v>
      </c>
      <c r="W35" s="39">
        <v>1880728</v>
      </c>
      <c r="X35" s="39">
        <v>2034233</v>
      </c>
      <c r="Y35" s="39">
        <v>2347852</v>
      </c>
      <c r="Z35" s="39">
        <v>2436307</v>
      </c>
      <c r="AA35" s="39">
        <v>6343344</v>
      </c>
      <c r="AB35" s="39">
        <v>7084009</v>
      </c>
      <c r="AC35" s="39">
        <v>7444241</v>
      </c>
      <c r="AD35" s="39">
        <v>9739128</v>
      </c>
      <c r="AE35" s="39">
        <v>10385416</v>
      </c>
      <c r="AF35" s="39">
        <v>9788979</v>
      </c>
      <c r="AG35" s="39">
        <v>5572384</v>
      </c>
      <c r="AH35" s="39">
        <v>10978540</v>
      </c>
      <c r="AI35" s="39">
        <v>12514925</v>
      </c>
      <c r="AJ35" s="39">
        <v>17516683</v>
      </c>
      <c r="AK35" s="39">
        <v>18834207</v>
      </c>
      <c r="AL35" s="39">
        <v>19335018</v>
      </c>
      <c r="AM35" s="39">
        <v>15778858</v>
      </c>
      <c r="AN35" s="39">
        <v>17102000</v>
      </c>
      <c r="AO35" s="39">
        <v>18487000</v>
      </c>
      <c r="AP35" s="39">
        <v>18410000</v>
      </c>
      <c r="AQ35" s="39">
        <v>18697000</v>
      </c>
      <c r="AR35" s="39">
        <v>19898000</v>
      </c>
      <c r="AS35" s="56"/>
    </row>
    <row r="36" spans="1:45" s="2" customFormat="1" x14ac:dyDescent="0.2">
      <c r="A36" s="44" t="s">
        <v>122</v>
      </c>
      <c r="B36" s="41">
        <v>30457.68</v>
      </c>
      <c r="C36" s="41">
        <v>123202.71</v>
      </c>
      <c r="D36" s="41">
        <v>192783</v>
      </c>
      <c r="E36" s="41">
        <v>295932</v>
      </c>
      <c r="F36" s="41">
        <v>210952</v>
      </c>
      <c r="G36" s="41">
        <v>296504</v>
      </c>
      <c r="H36" s="41">
        <v>364673</v>
      </c>
      <c r="I36" s="41">
        <v>611710</v>
      </c>
      <c r="J36" s="41">
        <v>792835</v>
      </c>
      <c r="K36" s="41">
        <v>1527482</v>
      </c>
      <c r="L36" s="41">
        <v>1824270</v>
      </c>
      <c r="M36" s="41">
        <v>965555</v>
      </c>
      <c r="N36" s="41">
        <v>1403419</v>
      </c>
      <c r="O36" s="41">
        <v>1422765</v>
      </c>
      <c r="P36" s="41">
        <v>1611680</v>
      </c>
      <c r="Q36" s="41">
        <v>1646805</v>
      </c>
      <c r="R36" s="41">
        <v>1576174</v>
      </c>
      <c r="S36" s="41">
        <v>2321742</v>
      </c>
      <c r="T36" s="41">
        <v>2325728</v>
      </c>
      <c r="U36" s="41">
        <v>2040813</v>
      </c>
      <c r="V36" s="41">
        <v>2177911</v>
      </c>
      <c r="W36" s="41">
        <v>1674335</v>
      </c>
      <c r="X36" s="41">
        <v>1859137</v>
      </c>
      <c r="Y36" s="41">
        <v>2157070</v>
      </c>
      <c r="Z36" s="41">
        <v>2214270</v>
      </c>
      <c r="AA36" s="41">
        <v>2554966</v>
      </c>
      <c r="AB36" s="41">
        <v>2802421</v>
      </c>
      <c r="AC36" s="41">
        <v>2595103</v>
      </c>
      <c r="AD36" s="41">
        <v>4060135</v>
      </c>
      <c r="AE36" s="41">
        <v>2846462</v>
      </c>
      <c r="AF36" s="41">
        <v>1369171</v>
      </c>
      <c r="AG36" s="41">
        <v>995200</v>
      </c>
      <c r="AH36" s="41">
        <v>1875075</v>
      </c>
      <c r="AI36" s="41">
        <v>2555311</v>
      </c>
      <c r="AJ36" s="41">
        <v>3946041</v>
      </c>
      <c r="AK36" s="41">
        <v>5555153</v>
      </c>
      <c r="AL36" s="41">
        <v>4510530</v>
      </c>
      <c r="AM36" s="41">
        <v>1191836</v>
      </c>
      <c r="AN36" s="41">
        <v>471000</v>
      </c>
      <c r="AO36" s="41">
        <v>522000</v>
      </c>
      <c r="AP36" s="41">
        <v>587000</v>
      </c>
      <c r="AQ36" s="41">
        <v>445000</v>
      </c>
      <c r="AR36" s="41">
        <v>398000</v>
      </c>
      <c r="AS36" s="56"/>
    </row>
    <row r="37" spans="1:45" s="58" customFormat="1" x14ac:dyDescent="0.2">
      <c r="A37" s="44" t="s">
        <v>121</v>
      </c>
      <c r="B37" s="41">
        <v>742.41</v>
      </c>
      <c r="C37" s="41">
        <v>2002.84</v>
      </c>
      <c r="D37" s="41">
        <v>3255</v>
      </c>
      <c r="E37" s="41">
        <v>2962</v>
      </c>
      <c r="F37" s="41">
        <v>2993</v>
      </c>
      <c r="G37" s="41">
        <v>1906</v>
      </c>
      <c r="H37" s="41">
        <v>3629</v>
      </c>
      <c r="I37" s="41">
        <v>4320</v>
      </c>
      <c r="J37" s="41">
        <v>4285</v>
      </c>
      <c r="K37" s="41">
        <v>17438</v>
      </c>
      <c r="L37" s="41">
        <v>15431</v>
      </c>
      <c r="M37" s="41">
        <v>197365</v>
      </c>
      <c r="N37" s="41">
        <v>47597</v>
      </c>
      <c r="O37" s="41">
        <v>57359</v>
      </c>
      <c r="P37" s="41">
        <v>105731</v>
      </c>
      <c r="Q37" s="41">
        <v>90722</v>
      </c>
      <c r="R37" s="41">
        <v>152117</v>
      </c>
      <c r="S37" s="41">
        <v>217881</v>
      </c>
      <c r="T37" s="41">
        <v>189873</v>
      </c>
      <c r="U37" s="41">
        <v>264452</v>
      </c>
      <c r="V37" s="41">
        <v>203588</v>
      </c>
      <c r="W37" s="41">
        <v>205137</v>
      </c>
      <c r="X37" s="41">
        <v>172617</v>
      </c>
      <c r="Y37" s="41">
        <v>189482</v>
      </c>
      <c r="Z37" s="41">
        <v>216571</v>
      </c>
      <c r="AA37" s="41">
        <v>293878</v>
      </c>
      <c r="AB37" s="41">
        <v>276803</v>
      </c>
      <c r="AC37" s="41">
        <v>312358</v>
      </c>
      <c r="AD37" s="41">
        <v>407249</v>
      </c>
      <c r="AE37" s="41">
        <v>509665</v>
      </c>
      <c r="AF37" s="41">
        <v>617584</v>
      </c>
      <c r="AG37" s="41">
        <v>326597</v>
      </c>
      <c r="AH37" s="41">
        <v>647653</v>
      </c>
      <c r="AI37" s="41">
        <v>685920</v>
      </c>
      <c r="AJ37" s="41">
        <v>1071313</v>
      </c>
      <c r="AK37" s="41">
        <v>826270</v>
      </c>
      <c r="AL37" s="41">
        <v>906007</v>
      </c>
      <c r="AM37" s="41">
        <v>586516</v>
      </c>
      <c r="AN37" s="41">
        <v>881000</v>
      </c>
      <c r="AO37" s="41">
        <v>1115000</v>
      </c>
      <c r="AP37" s="41">
        <v>473000</v>
      </c>
      <c r="AQ37" s="41">
        <v>3387000</v>
      </c>
      <c r="AR37" s="41">
        <v>9635000</v>
      </c>
      <c r="AS37" s="56"/>
    </row>
    <row r="38" spans="1:45" s="2" customFormat="1" x14ac:dyDescent="0.2">
      <c r="A38" s="44" t="s">
        <v>113</v>
      </c>
      <c r="B38" s="41">
        <v>338</v>
      </c>
      <c r="C38" s="41">
        <v>81851.429999999993</v>
      </c>
      <c r="D38" s="41">
        <v>0</v>
      </c>
      <c r="E38" s="41">
        <v>14922</v>
      </c>
      <c r="F38" s="41">
        <v>3375</v>
      </c>
      <c r="G38" s="41">
        <v>93</v>
      </c>
      <c r="H38" s="41">
        <v>5614</v>
      </c>
      <c r="I38" s="41">
        <v>2538</v>
      </c>
      <c r="J38" s="41">
        <v>4120</v>
      </c>
      <c r="K38" s="41">
        <v>5981</v>
      </c>
      <c r="L38" s="41">
        <v>11015</v>
      </c>
      <c r="M38" s="41">
        <v>2423</v>
      </c>
      <c r="N38" s="41">
        <v>211</v>
      </c>
      <c r="O38" s="41">
        <v>649</v>
      </c>
      <c r="P38" s="41">
        <v>2307</v>
      </c>
      <c r="Q38" s="41">
        <v>2877</v>
      </c>
      <c r="R38" s="41">
        <v>658</v>
      </c>
      <c r="S38" s="41">
        <v>8179</v>
      </c>
      <c r="T38" s="41">
        <v>15511</v>
      </c>
      <c r="U38" s="41">
        <v>13489</v>
      </c>
      <c r="V38" s="41">
        <v>3042</v>
      </c>
      <c r="W38" s="41">
        <v>1256</v>
      </c>
      <c r="X38" s="41">
        <v>2479</v>
      </c>
      <c r="Y38" s="41">
        <v>1300</v>
      </c>
      <c r="Z38" s="41">
        <v>5466</v>
      </c>
      <c r="AA38" s="41">
        <v>3494500</v>
      </c>
      <c r="AB38" s="41">
        <v>4004785</v>
      </c>
      <c r="AC38" s="41">
        <v>4536780</v>
      </c>
      <c r="AD38" s="41">
        <v>5271744</v>
      </c>
      <c r="AE38" s="41">
        <v>7029289</v>
      </c>
      <c r="AF38" s="41">
        <v>7802224</v>
      </c>
      <c r="AG38" s="41">
        <v>4250587</v>
      </c>
      <c r="AH38" s="41">
        <v>8455812</v>
      </c>
      <c r="AI38" s="41">
        <v>9273694</v>
      </c>
      <c r="AJ38" s="41">
        <v>12499329</v>
      </c>
      <c r="AK38" s="41">
        <v>12452784</v>
      </c>
      <c r="AL38" s="41">
        <v>13918481</v>
      </c>
      <c r="AM38" s="41">
        <v>14000506</v>
      </c>
      <c r="AN38" s="41">
        <v>15750000</v>
      </c>
      <c r="AO38" s="41">
        <v>16850000</v>
      </c>
      <c r="AP38" s="41">
        <v>17350000</v>
      </c>
      <c r="AQ38" s="41">
        <v>14865000</v>
      </c>
      <c r="AR38" s="41">
        <v>9865000</v>
      </c>
      <c r="AS38" s="56"/>
    </row>
    <row r="39" spans="1:45" s="2" customFormat="1" x14ac:dyDescent="0.2">
      <c r="A39" s="4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56"/>
    </row>
    <row r="40" spans="1:45" s="2" customFormat="1" x14ac:dyDescent="0.2">
      <c r="A40" s="45" t="s">
        <v>120</v>
      </c>
      <c r="B40" s="39">
        <v>31538.09</v>
      </c>
      <c r="C40" s="39">
        <v>207056.97999999998</v>
      </c>
      <c r="D40" s="39">
        <v>196038</v>
      </c>
      <c r="E40" s="39">
        <v>313816</v>
      </c>
      <c r="F40" s="39">
        <v>217320</v>
      </c>
      <c r="G40" s="39">
        <v>298503</v>
      </c>
      <c r="H40" s="39">
        <v>373916</v>
      </c>
      <c r="I40" s="39">
        <v>618568</v>
      </c>
      <c r="J40" s="39">
        <v>801240</v>
      </c>
      <c r="K40" s="39">
        <v>1550901</v>
      </c>
      <c r="L40" s="39">
        <v>1850716</v>
      </c>
      <c r="M40" s="39">
        <v>1165343</v>
      </c>
      <c r="N40" s="39">
        <v>1451227</v>
      </c>
      <c r="O40" s="39">
        <v>1480773</v>
      </c>
      <c r="P40" s="39">
        <v>1719718</v>
      </c>
      <c r="Q40" s="39">
        <v>1740404</v>
      </c>
      <c r="R40" s="39">
        <v>1728949</v>
      </c>
      <c r="S40" s="39">
        <v>2547802</v>
      </c>
      <c r="T40" s="39">
        <v>2531112</v>
      </c>
      <c r="U40" s="39">
        <v>2318754</v>
      </c>
      <c r="V40" s="39">
        <v>2384541</v>
      </c>
      <c r="W40" s="39">
        <v>1880728</v>
      </c>
      <c r="X40" s="39">
        <v>2034233</v>
      </c>
      <c r="Y40" s="39">
        <v>2347852</v>
      </c>
      <c r="Z40" s="39">
        <v>2436307</v>
      </c>
      <c r="AA40" s="39">
        <v>6343344</v>
      </c>
      <c r="AB40" s="39">
        <v>7084009</v>
      </c>
      <c r="AC40" s="39">
        <v>7444241</v>
      </c>
      <c r="AD40" s="39">
        <v>9739128</v>
      </c>
      <c r="AE40" s="39">
        <v>10385416</v>
      </c>
      <c r="AF40" s="39">
        <v>9788979</v>
      </c>
      <c r="AG40" s="39">
        <v>5572384</v>
      </c>
      <c r="AH40" s="39">
        <v>10978540</v>
      </c>
      <c r="AI40" s="39">
        <v>12514925</v>
      </c>
      <c r="AJ40" s="39">
        <v>17516683</v>
      </c>
      <c r="AK40" s="39">
        <v>18834207</v>
      </c>
      <c r="AL40" s="39">
        <v>19335018</v>
      </c>
      <c r="AM40" s="39">
        <v>15778858</v>
      </c>
      <c r="AN40" s="39">
        <v>17102000</v>
      </c>
      <c r="AO40" s="39">
        <v>18487000</v>
      </c>
      <c r="AP40" s="39">
        <v>18410000</v>
      </c>
      <c r="AQ40" s="39">
        <v>18697000</v>
      </c>
      <c r="AR40" s="39">
        <v>19898000</v>
      </c>
      <c r="AS40" s="56"/>
    </row>
    <row r="41" spans="1:45" s="2" customFormat="1" x14ac:dyDescent="0.2">
      <c r="A41" s="44" t="s">
        <v>119</v>
      </c>
      <c r="B41" s="41">
        <v>0</v>
      </c>
      <c r="C41" s="41">
        <v>81194.75</v>
      </c>
      <c r="D41" s="41">
        <v>10631</v>
      </c>
      <c r="E41" s="41">
        <v>14783</v>
      </c>
      <c r="F41" s="41">
        <v>0</v>
      </c>
      <c r="G41" s="41">
        <v>21103</v>
      </c>
      <c r="H41" s="41">
        <v>17567</v>
      </c>
      <c r="I41" s="41">
        <v>50863</v>
      </c>
      <c r="J41" s="41">
        <v>96981</v>
      </c>
      <c r="K41" s="41">
        <v>178230</v>
      </c>
      <c r="L41" s="41">
        <v>148021</v>
      </c>
      <c r="M41" s="41">
        <v>134627</v>
      </c>
      <c r="N41" s="41">
        <v>92460</v>
      </c>
      <c r="O41" s="41">
        <v>62366</v>
      </c>
      <c r="P41" s="41">
        <v>127697</v>
      </c>
      <c r="Q41" s="41">
        <v>339939</v>
      </c>
      <c r="R41" s="41">
        <v>145587</v>
      </c>
      <c r="S41" s="41">
        <v>80037</v>
      </c>
      <c r="T41" s="41">
        <v>347045</v>
      </c>
      <c r="U41" s="41">
        <v>92784</v>
      </c>
      <c r="V41" s="41">
        <v>93728</v>
      </c>
      <c r="W41" s="41">
        <v>76908</v>
      </c>
      <c r="X41" s="41">
        <v>50077</v>
      </c>
      <c r="Y41" s="41">
        <v>39162</v>
      </c>
      <c r="Z41" s="41">
        <v>68681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198989</v>
      </c>
      <c r="AN41" s="41">
        <v>0</v>
      </c>
      <c r="AO41" s="41">
        <v>0</v>
      </c>
      <c r="AP41" s="41">
        <v>190000</v>
      </c>
      <c r="AQ41" s="41">
        <v>301000</v>
      </c>
      <c r="AR41" s="41">
        <v>0</v>
      </c>
      <c r="AS41" s="56"/>
    </row>
    <row r="42" spans="1:45" s="2" customFormat="1" x14ac:dyDescent="0.2">
      <c r="A42" s="35" t="s">
        <v>118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46217</v>
      </c>
      <c r="O42" s="41">
        <v>45315</v>
      </c>
      <c r="P42" s="41">
        <v>50003</v>
      </c>
      <c r="Q42" s="41">
        <v>39622</v>
      </c>
      <c r="R42" s="41">
        <v>38804</v>
      </c>
      <c r="S42" s="41">
        <v>62389</v>
      </c>
      <c r="T42" s="41">
        <v>82816</v>
      </c>
      <c r="U42" s="41">
        <v>123261</v>
      </c>
      <c r="V42" s="41">
        <v>154951</v>
      </c>
      <c r="W42" s="41">
        <v>127837</v>
      </c>
      <c r="X42" s="41">
        <v>121661</v>
      </c>
      <c r="Y42" s="41">
        <v>132152</v>
      </c>
      <c r="Z42" s="41">
        <v>208475</v>
      </c>
      <c r="AA42" s="41">
        <v>1802623</v>
      </c>
      <c r="AB42" s="41">
        <v>2413526</v>
      </c>
      <c r="AC42" s="41">
        <v>2824764</v>
      </c>
      <c r="AD42" s="41">
        <v>3612022</v>
      </c>
      <c r="AE42" s="41">
        <v>5198025</v>
      </c>
      <c r="AF42" s="41">
        <v>5933487</v>
      </c>
      <c r="AG42" s="41">
        <v>3087390</v>
      </c>
      <c r="AH42" s="41">
        <v>6202035</v>
      </c>
      <c r="AI42" s="41">
        <v>6979645</v>
      </c>
      <c r="AJ42" s="41">
        <v>7972888</v>
      </c>
      <c r="AK42" s="41">
        <v>8691175</v>
      </c>
      <c r="AL42" s="41">
        <v>9490423</v>
      </c>
      <c r="AM42" s="41">
        <v>10067403</v>
      </c>
      <c r="AN42" s="41">
        <v>12340000</v>
      </c>
      <c r="AO42" s="41">
        <v>12799000</v>
      </c>
      <c r="AP42" s="41">
        <v>12979000</v>
      </c>
      <c r="AQ42" s="41">
        <v>13645000</v>
      </c>
      <c r="AR42" s="41">
        <v>13682000</v>
      </c>
      <c r="AS42" s="56"/>
    </row>
    <row r="43" spans="1:45" s="2" customFormat="1" x14ac:dyDescent="0.2">
      <c r="A43" s="35" t="s">
        <v>117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84422</v>
      </c>
      <c r="Y43" s="41">
        <v>90012</v>
      </c>
      <c r="Z43" s="41">
        <v>88286</v>
      </c>
      <c r="AA43" s="41">
        <v>495549</v>
      </c>
      <c r="AB43" s="41">
        <v>461011</v>
      </c>
      <c r="AC43" s="41">
        <v>545468</v>
      </c>
      <c r="AD43" s="41">
        <v>604793</v>
      </c>
      <c r="AE43" s="41">
        <v>614188</v>
      </c>
      <c r="AF43" s="41">
        <v>737718</v>
      </c>
      <c r="AG43" s="41">
        <v>369424</v>
      </c>
      <c r="AH43" s="41">
        <v>830686</v>
      </c>
      <c r="AI43" s="41">
        <v>1102744</v>
      </c>
      <c r="AJ43" s="41">
        <v>1773862</v>
      </c>
      <c r="AK43" s="41">
        <v>1559823</v>
      </c>
      <c r="AL43" s="41">
        <v>1297335</v>
      </c>
      <c r="AM43" s="41">
        <v>1849094</v>
      </c>
      <c r="AN43" s="41">
        <v>2081000</v>
      </c>
      <c r="AO43" s="41">
        <v>1952000</v>
      </c>
      <c r="AP43" s="41">
        <v>1958000</v>
      </c>
      <c r="AQ43" s="41">
        <v>2024000</v>
      </c>
      <c r="AR43" s="41">
        <v>1950000</v>
      </c>
      <c r="AS43" s="56"/>
    </row>
    <row r="44" spans="1:45" s="2" customFormat="1" x14ac:dyDescent="0.2">
      <c r="A44" s="35" t="s">
        <v>116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56"/>
    </row>
    <row r="45" spans="1:45" s="2" customFormat="1" x14ac:dyDescent="0.2">
      <c r="A45" s="35" t="s">
        <v>115</v>
      </c>
      <c r="B45" s="41">
        <v>0</v>
      </c>
      <c r="C45" s="41">
        <v>0</v>
      </c>
      <c r="D45" s="41">
        <v>0</v>
      </c>
      <c r="E45" s="41">
        <v>0</v>
      </c>
      <c r="F45" s="41">
        <v>350000</v>
      </c>
      <c r="G45" s="41">
        <v>175000</v>
      </c>
      <c r="H45" s="41">
        <v>50000</v>
      </c>
      <c r="I45" s="41">
        <v>326548</v>
      </c>
      <c r="J45" s="41">
        <v>355644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460266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56"/>
    </row>
    <row r="46" spans="1:45" s="2" customFormat="1" x14ac:dyDescent="0.2">
      <c r="A46" s="32" t="s">
        <v>114</v>
      </c>
      <c r="B46" s="41">
        <v>31535.59</v>
      </c>
      <c r="C46" s="41">
        <v>97908.29</v>
      </c>
      <c r="D46" s="41">
        <v>183260</v>
      </c>
      <c r="E46" s="41">
        <v>291959</v>
      </c>
      <c r="F46" s="41">
        <v>-146458</v>
      </c>
      <c r="G46" s="41">
        <v>81567</v>
      </c>
      <c r="H46" s="41">
        <v>276548</v>
      </c>
      <c r="I46" s="41">
        <v>202036</v>
      </c>
      <c r="J46" s="41">
        <v>301414</v>
      </c>
      <c r="K46" s="41">
        <v>1324099</v>
      </c>
      <c r="L46" s="41">
        <v>1645905</v>
      </c>
      <c r="M46" s="41">
        <v>966545</v>
      </c>
      <c r="N46" s="41">
        <v>1272654</v>
      </c>
      <c r="O46" s="41">
        <v>1330524</v>
      </c>
      <c r="P46" s="41">
        <v>1489591</v>
      </c>
      <c r="Q46" s="41">
        <v>1274179</v>
      </c>
      <c r="R46" s="41">
        <v>1458818</v>
      </c>
      <c r="S46" s="41">
        <v>2322289</v>
      </c>
      <c r="T46" s="41">
        <v>1998017</v>
      </c>
      <c r="U46" s="41">
        <v>1938512</v>
      </c>
      <c r="V46" s="41">
        <v>1956678</v>
      </c>
      <c r="W46" s="41">
        <v>1063285</v>
      </c>
      <c r="X46" s="41">
        <v>1716500</v>
      </c>
      <c r="Y46" s="41">
        <v>2008586</v>
      </c>
      <c r="Z46" s="41">
        <v>1947160</v>
      </c>
      <c r="AA46" s="41">
        <v>3547512</v>
      </c>
      <c r="AB46" s="41">
        <v>3488378</v>
      </c>
      <c r="AC46" s="41">
        <v>3250240</v>
      </c>
      <c r="AD46" s="41">
        <v>4607241</v>
      </c>
      <c r="AE46" s="41">
        <v>3453536</v>
      </c>
      <c r="AF46" s="41">
        <v>2138423</v>
      </c>
      <c r="AG46" s="41">
        <v>1023735</v>
      </c>
      <c r="AH46" s="41">
        <v>1925172</v>
      </c>
      <c r="AI46" s="41">
        <v>2431702</v>
      </c>
      <c r="AJ46" s="41">
        <v>5805391</v>
      </c>
      <c r="AK46" s="41">
        <v>5998676</v>
      </c>
      <c r="AL46" s="41">
        <v>5589739</v>
      </c>
      <c r="AM46" s="41">
        <v>309511</v>
      </c>
      <c r="AN46" s="41">
        <v>189000</v>
      </c>
      <c r="AO46" s="41">
        <v>814000</v>
      </c>
      <c r="AP46" s="41">
        <v>114000</v>
      </c>
      <c r="AQ46" s="41">
        <v>-158000</v>
      </c>
      <c r="AR46" s="41">
        <v>1181000</v>
      </c>
      <c r="AS46" s="56"/>
    </row>
    <row r="47" spans="1:45" s="2" customFormat="1" x14ac:dyDescent="0.2">
      <c r="A47" s="35" t="s">
        <v>113</v>
      </c>
      <c r="B47" s="41">
        <v>2.5</v>
      </c>
      <c r="C47" s="41">
        <v>27953.94</v>
      </c>
      <c r="D47" s="41">
        <v>2147</v>
      </c>
      <c r="E47" s="41">
        <v>7074</v>
      </c>
      <c r="F47" s="41">
        <v>13778</v>
      </c>
      <c r="G47" s="41">
        <v>20833</v>
      </c>
      <c r="H47" s="41">
        <v>29801</v>
      </c>
      <c r="I47" s="41">
        <v>39121</v>
      </c>
      <c r="J47" s="41">
        <v>47201</v>
      </c>
      <c r="K47" s="41">
        <v>48572</v>
      </c>
      <c r="L47" s="41">
        <v>56790</v>
      </c>
      <c r="M47" s="41">
        <v>64171</v>
      </c>
      <c r="N47" s="41">
        <v>39896</v>
      </c>
      <c r="O47" s="41">
        <v>42568</v>
      </c>
      <c r="P47" s="41">
        <v>52427</v>
      </c>
      <c r="Q47" s="41">
        <v>86664</v>
      </c>
      <c r="R47" s="41">
        <v>85740</v>
      </c>
      <c r="S47" s="41">
        <v>83087</v>
      </c>
      <c r="T47" s="41">
        <v>103234</v>
      </c>
      <c r="U47" s="41">
        <v>164197</v>
      </c>
      <c r="V47" s="41">
        <v>179184</v>
      </c>
      <c r="W47" s="41">
        <v>152432</v>
      </c>
      <c r="X47" s="41">
        <v>61573</v>
      </c>
      <c r="Y47" s="41">
        <v>77940</v>
      </c>
      <c r="Z47" s="41">
        <v>123705</v>
      </c>
      <c r="AA47" s="41">
        <v>497660</v>
      </c>
      <c r="AB47" s="41">
        <v>721094</v>
      </c>
      <c r="AC47" s="41">
        <v>823769</v>
      </c>
      <c r="AD47" s="41">
        <v>915072</v>
      </c>
      <c r="AE47" s="41">
        <v>1119667</v>
      </c>
      <c r="AF47" s="41">
        <v>979351</v>
      </c>
      <c r="AG47" s="41">
        <v>1091835</v>
      </c>
      <c r="AH47" s="41">
        <v>2020647</v>
      </c>
      <c r="AI47" s="41">
        <v>2000834</v>
      </c>
      <c r="AJ47" s="41">
        <v>1964542</v>
      </c>
      <c r="AK47" s="41">
        <v>2584533</v>
      </c>
      <c r="AL47" s="41">
        <v>2957521</v>
      </c>
      <c r="AM47" s="41">
        <v>3353861</v>
      </c>
      <c r="AN47" s="41">
        <v>2492000</v>
      </c>
      <c r="AO47" s="41">
        <v>2922000</v>
      </c>
      <c r="AP47" s="41">
        <v>3169000</v>
      </c>
      <c r="AQ47" s="41">
        <v>2885000</v>
      </c>
      <c r="AR47" s="41">
        <v>3085000</v>
      </c>
      <c r="AS47" s="56"/>
    </row>
    <row r="48" spans="1:45" x14ac:dyDescent="0.2">
      <c r="A48" s="3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6"/>
    </row>
    <row r="49" spans="1:45" x14ac:dyDescent="0.2">
      <c r="A49" s="29" t="s">
        <v>111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56"/>
    </row>
    <row r="50" spans="1:45" x14ac:dyDescent="0.2">
      <c r="A50" s="35" t="s">
        <v>110</v>
      </c>
      <c r="B50" s="4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56"/>
    </row>
    <row r="51" spans="1:45" x14ac:dyDescent="0.2">
      <c r="A51" s="35" t="s">
        <v>110</v>
      </c>
      <c r="B51" s="4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56"/>
    </row>
    <row r="52" spans="1:45" x14ac:dyDescent="0.2">
      <c r="A52" s="32" t="s">
        <v>109</v>
      </c>
      <c r="B52" s="4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56"/>
    </row>
    <row r="53" spans="1:45" x14ac:dyDescent="0.2">
      <c r="A53" s="32" t="s">
        <v>109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56"/>
    </row>
    <row r="54" spans="1:45" x14ac:dyDescent="0.2">
      <c r="A54" s="31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</row>
    <row r="55" spans="1:45" x14ac:dyDescent="0.2">
      <c r="A55" s="31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</row>
    <row r="56" spans="1:45" x14ac:dyDescent="0.2">
      <c r="A56" s="55" t="s">
        <v>150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5" x14ac:dyDescent="0.2">
      <c r="A57" s="54" t="s">
        <v>296</v>
      </c>
      <c r="B57" s="162">
        <f>B5-B17</f>
        <v>1192090.5899999999</v>
      </c>
      <c r="C57" s="162">
        <f t="shared" ref="C57:AR57" si="0">C5-C17</f>
        <v>2217656.17</v>
      </c>
      <c r="D57" s="162">
        <f t="shared" si="0"/>
        <v>2305958</v>
      </c>
      <c r="E57" s="162">
        <f t="shared" si="0"/>
        <v>2798987</v>
      </c>
      <c r="F57" s="162">
        <f t="shared" si="0"/>
        <v>3040385</v>
      </c>
      <c r="G57" s="162">
        <f t="shared" si="0"/>
        <v>3903702</v>
      </c>
      <c r="H57" s="162">
        <f t="shared" si="0"/>
        <v>4186598</v>
      </c>
      <c r="I57" s="162">
        <f t="shared" si="0"/>
        <v>4554565</v>
      </c>
      <c r="J57" s="162">
        <f t="shared" si="0"/>
        <v>5063487</v>
      </c>
      <c r="K57" s="162">
        <f t="shared" si="0"/>
        <v>5989218</v>
      </c>
      <c r="L57" s="162">
        <f t="shared" si="0"/>
        <v>7164696</v>
      </c>
      <c r="M57" s="162">
        <f t="shared" si="0"/>
        <v>7712827</v>
      </c>
      <c r="N57" s="162">
        <f t="shared" si="0"/>
        <v>10862901</v>
      </c>
      <c r="O57" s="162">
        <f t="shared" si="0"/>
        <v>15275795</v>
      </c>
      <c r="P57" s="162">
        <f t="shared" si="0"/>
        <v>15497711</v>
      </c>
      <c r="Q57" s="162">
        <f t="shared" si="0"/>
        <v>17860282</v>
      </c>
      <c r="R57" s="162">
        <f t="shared" si="0"/>
        <v>20012650</v>
      </c>
      <c r="S57" s="162">
        <f t="shared" si="0"/>
        <v>24419885</v>
      </c>
      <c r="T57" s="162">
        <f t="shared" si="0"/>
        <v>26362563</v>
      </c>
      <c r="U57" s="162">
        <f t="shared" si="0"/>
        <v>28164086</v>
      </c>
      <c r="V57" s="162">
        <f t="shared" si="0"/>
        <v>28285504</v>
      </c>
      <c r="W57" s="162">
        <f t="shared" si="0"/>
        <v>28855730</v>
      </c>
      <c r="X57" s="162">
        <f t="shared" si="0"/>
        <v>35535050</v>
      </c>
      <c r="Y57" s="162">
        <f t="shared" si="0"/>
        <v>41034413</v>
      </c>
      <c r="Z57" s="162">
        <f t="shared" si="0"/>
        <v>44665168</v>
      </c>
      <c r="AA57" s="162">
        <f t="shared" si="0"/>
        <v>51136424</v>
      </c>
      <c r="AB57" s="162">
        <f t="shared" si="0"/>
        <v>57529935</v>
      </c>
      <c r="AC57" s="162">
        <f t="shared" si="0"/>
        <v>67583508</v>
      </c>
      <c r="AD57" s="162">
        <f t="shared" si="0"/>
        <v>66171444</v>
      </c>
      <c r="AE57" s="162">
        <f t="shared" si="0"/>
        <v>64561272</v>
      </c>
      <c r="AF57" s="162">
        <f t="shared" si="0"/>
        <v>63608826</v>
      </c>
      <c r="AG57" s="162">
        <f t="shared" si="0"/>
        <v>63933552</v>
      </c>
      <c r="AH57" s="162">
        <f t="shared" si="0"/>
        <v>69962500</v>
      </c>
      <c r="AI57" s="162">
        <f t="shared" si="0"/>
        <v>90320363</v>
      </c>
      <c r="AJ57" s="162">
        <f t="shared" si="0"/>
        <v>91322215</v>
      </c>
      <c r="AK57" s="162">
        <f t="shared" si="0"/>
        <v>100689833</v>
      </c>
      <c r="AL57" s="162">
        <f t="shared" si="0"/>
        <v>105902449</v>
      </c>
      <c r="AM57" s="162">
        <f t="shared" si="0"/>
        <v>107123417</v>
      </c>
      <c r="AN57" s="162">
        <f t="shared" si="0"/>
        <v>91265705</v>
      </c>
      <c r="AO57" s="162">
        <f t="shared" si="0"/>
        <v>102106760</v>
      </c>
      <c r="AP57" s="162">
        <f t="shared" si="0"/>
        <v>103324201</v>
      </c>
      <c r="AQ57" s="162">
        <f t="shared" si="0"/>
        <v>101465104</v>
      </c>
      <c r="AR57" s="162">
        <f t="shared" si="0"/>
        <v>105370632</v>
      </c>
    </row>
    <row r="58" spans="1:45" x14ac:dyDescent="0.2">
      <c r="A58" s="54" t="s">
        <v>297</v>
      </c>
      <c r="B58" s="162">
        <f>SUM(B19:B22)</f>
        <v>1160555</v>
      </c>
      <c r="C58" s="162">
        <f t="shared" ref="C58:AR58" si="1">SUM(C19:C22)</f>
        <v>2088212.29</v>
      </c>
      <c r="D58" s="162">
        <f t="shared" si="1"/>
        <v>2777917</v>
      </c>
      <c r="E58" s="162">
        <f t="shared" si="1"/>
        <v>3281175</v>
      </c>
      <c r="F58" s="162">
        <f t="shared" si="1"/>
        <v>3908459</v>
      </c>
      <c r="G58" s="162">
        <f t="shared" si="1"/>
        <v>4407355</v>
      </c>
      <c r="H58" s="162">
        <f t="shared" si="1"/>
        <v>4894574</v>
      </c>
      <c r="I58" s="162">
        <f t="shared" si="1"/>
        <v>6182675</v>
      </c>
      <c r="J58" s="162">
        <f t="shared" si="1"/>
        <v>8677305</v>
      </c>
      <c r="K58" s="162">
        <f t="shared" si="1"/>
        <v>10289558</v>
      </c>
      <c r="L58" s="162">
        <f t="shared" si="1"/>
        <v>10712564</v>
      </c>
      <c r="M58" s="162">
        <f t="shared" si="1"/>
        <v>11563817</v>
      </c>
      <c r="N58" s="162">
        <f t="shared" si="1"/>
        <v>13015504</v>
      </c>
      <c r="O58" s="162">
        <f t="shared" si="1"/>
        <v>13845386</v>
      </c>
      <c r="P58" s="162">
        <f t="shared" si="1"/>
        <v>15617274</v>
      </c>
      <c r="Q58" s="162">
        <f t="shared" si="1"/>
        <v>18405883</v>
      </c>
      <c r="R58" s="162">
        <f t="shared" si="1"/>
        <v>21121885</v>
      </c>
      <c r="S58" s="162">
        <f t="shared" si="1"/>
        <v>23705859</v>
      </c>
      <c r="T58" s="162">
        <f t="shared" si="1"/>
        <v>26462657</v>
      </c>
      <c r="U58" s="162">
        <f t="shared" si="1"/>
        <v>25701862</v>
      </c>
      <c r="V58" s="162">
        <f t="shared" si="1"/>
        <v>26794840</v>
      </c>
      <c r="W58" s="162">
        <f t="shared" si="1"/>
        <v>29504233</v>
      </c>
      <c r="X58" s="162">
        <f t="shared" si="1"/>
        <v>32588879</v>
      </c>
      <c r="Y58" s="162">
        <f t="shared" si="1"/>
        <v>35569452</v>
      </c>
      <c r="Z58" s="162">
        <f t="shared" si="1"/>
        <v>40105098</v>
      </c>
      <c r="AA58" s="162">
        <f t="shared" si="1"/>
        <v>40488518</v>
      </c>
      <c r="AB58" s="162">
        <f t="shared" si="1"/>
        <v>44754521</v>
      </c>
      <c r="AC58" s="162">
        <f t="shared" si="1"/>
        <v>56256944</v>
      </c>
      <c r="AD58" s="162">
        <f t="shared" si="1"/>
        <v>51149854</v>
      </c>
      <c r="AE58" s="162">
        <f t="shared" si="1"/>
        <v>51354385</v>
      </c>
      <c r="AF58" s="162">
        <f t="shared" si="1"/>
        <v>51638886</v>
      </c>
      <c r="AG58" s="162">
        <f t="shared" si="1"/>
        <v>49551773</v>
      </c>
      <c r="AH58" s="162">
        <f t="shared" si="1"/>
        <v>54753716</v>
      </c>
      <c r="AI58" s="162">
        <f t="shared" si="1"/>
        <v>72822604</v>
      </c>
      <c r="AJ58" s="162">
        <f t="shared" si="1"/>
        <v>70558404</v>
      </c>
      <c r="AK58" s="162">
        <f t="shared" si="1"/>
        <v>76205264</v>
      </c>
      <c r="AL58" s="162">
        <f t="shared" si="1"/>
        <v>78897508</v>
      </c>
      <c r="AM58" s="162">
        <f t="shared" si="1"/>
        <v>83640733</v>
      </c>
      <c r="AN58" s="162">
        <f t="shared" si="1"/>
        <v>77985000</v>
      </c>
      <c r="AO58" s="162">
        <f t="shared" si="1"/>
        <v>84921000</v>
      </c>
      <c r="AP58" s="162">
        <f t="shared" si="1"/>
        <v>88696000</v>
      </c>
      <c r="AQ58" s="162">
        <f t="shared" si="1"/>
        <v>87229000</v>
      </c>
      <c r="AR58" s="162">
        <f t="shared" si="1"/>
        <v>91720000</v>
      </c>
    </row>
    <row r="59" spans="1:45" x14ac:dyDescent="0.2">
      <c r="A59" s="54" t="s">
        <v>298</v>
      </c>
      <c r="B59" s="163">
        <f>B57/B58</f>
        <v>1.027172852643778</v>
      </c>
      <c r="C59" s="163">
        <f t="shared" ref="C59:AR59" si="2">C57/C58</f>
        <v>1.0619878930029667</v>
      </c>
      <c r="D59" s="163">
        <f t="shared" si="2"/>
        <v>0.83010327522384575</v>
      </c>
      <c r="E59" s="163">
        <f t="shared" si="2"/>
        <v>0.85304410767484207</v>
      </c>
      <c r="F59" s="163">
        <f t="shared" si="2"/>
        <v>0.77789865519889045</v>
      </c>
      <c r="G59" s="163">
        <f t="shared" si="2"/>
        <v>0.88572443109302523</v>
      </c>
      <c r="H59" s="163">
        <f t="shared" si="2"/>
        <v>0.85535492976508276</v>
      </c>
      <c r="I59" s="163">
        <f t="shared" si="2"/>
        <v>0.73666576360555913</v>
      </c>
      <c r="J59" s="163">
        <f t="shared" si="2"/>
        <v>0.58353221420706081</v>
      </c>
      <c r="K59" s="163">
        <f t="shared" si="2"/>
        <v>0.5820675679169115</v>
      </c>
      <c r="L59" s="163">
        <f t="shared" si="2"/>
        <v>0.66881243369934595</v>
      </c>
      <c r="M59" s="163">
        <f t="shared" si="2"/>
        <v>0.66697933735893611</v>
      </c>
      <c r="N59" s="163">
        <f t="shared" si="2"/>
        <v>0.83461239764514694</v>
      </c>
      <c r="O59" s="163">
        <f t="shared" si="2"/>
        <v>1.1033130459490259</v>
      </c>
      <c r="P59" s="163">
        <f t="shared" si="2"/>
        <v>0.99234418247384271</v>
      </c>
      <c r="Q59" s="163">
        <f t="shared" si="2"/>
        <v>0.97035724936423862</v>
      </c>
      <c r="R59" s="163">
        <f t="shared" si="2"/>
        <v>0.94748409055347094</v>
      </c>
      <c r="S59" s="163">
        <f t="shared" si="2"/>
        <v>1.0301202331457384</v>
      </c>
      <c r="T59" s="163">
        <f t="shared" si="2"/>
        <v>0.99621753779297373</v>
      </c>
      <c r="U59" s="163">
        <f t="shared" si="2"/>
        <v>1.0957994405230251</v>
      </c>
      <c r="V59" s="163">
        <f t="shared" si="2"/>
        <v>1.0556325023773234</v>
      </c>
      <c r="W59" s="163">
        <f t="shared" si="2"/>
        <v>0.97802000140115486</v>
      </c>
      <c r="X59" s="163">
        <f t="shared" si="2"/>
        <v>1.0904041835866769</v>
      </c>
      <c r="Y59" s="163">
        <f t="shared" si="2"/>
        <v>1.1536419790780021</v>
      </c>
      <c r="Z59" s="163">
        <f t="shared" si="2"/>
        <v>1.1137030010498914</v>
      </c>
      <c r="AA59" s="163">
        <f t="shared" si="2"/>
        <v>1.2629858173618507</v>
      </c>
      <c r="AB59" s="163">
        <f t="shared" si="2"/>
        <v>1.2854552727756823</v>
      </c>
      <c r="AC59" s="163">
        <f t="shared" si="2"/>
        <v>1.2013362830373437</v>
      </c>
      <c r="AD59" s="163">
        <f t="shared" si="2"/>
        <v>1.2936780621113797</v>
      </c>
      <c r="AE59" s="163">
        <f t="shared" si="2"/>
        <v>1.2571715540941635</v>
      </c>
      <c r="AF59" s="163">
        <f t="shared" si="2"/>
        <v>1.2318008951626105</v>
      </c>
      <c r="AG59" s="163">
        <f t="shared" si="2"/>
        <v>1.2902374250059629</v>
      </c>
      <c r="AH59" s="163">
        <f t="shared" si="2"/>
        <v>1.2777671564793884</v>
      </c>
      <c r="AI59" s="163">
        <f t="shared" si="2"/>
        <v>1.2402792270378027</v>
      </c>
      <c r="AJ59" s="163">
        <f t="shared" si="2"/>
        <v>1.2942783541419105</v>
      </c>
      <c r="AK59" s="163">
        <f t="shared" si="2"/>
        <v>1.3212976074723657</v>
      </c>
      <c r="AL59" s="163">
        <f t="shared" si="2"/>
        <v>1.3422787573975086</v>
      </c>
      <c r="AM59" s="163">
        <f t="shared" si="2"/>
        <v>1.280756554345357</v>
      </c>
      <c r="AN59" s="163">
        <f t="shared" si="2"/>
        <v>1.1702981983714817</v>
      </c>
      <c r="AO59" s="163">
        <f t="shared" si="2"/>
        <v>1.2023735000765416</v>
      </c>
      <c r="AP59" s="163">
        <f t="shared" si="2"/>
        <v>1.1649251488229457</v>
      </c>
      <c r="AQ59" s="163">
        <f t="shared" si="2"/>
        <v>1.1632037969024063</v>
      </c>
      <c r="AR59" s="163">
        <f t="shared" si="2"/>
        <v>1.1488293938072394</v>
      </c>
    </row>
    <row r="60" spans="1:45" x14ac:dyDescent="0.2">
      <c r="A60" s="54" t="s">
        <v>299</v>
      </c>
      <c r="B60" s="163">
        <f>B11/B4</f>
        <v>2.0971516578457813E-6</v>
      </c>
      <c r="C60" s="163">
        <f t="shared" ref="C60:AR60" si="3">C11/C4</f>
        <v>0</v>
      </c>
      <c r="D60" s="163">
        <f t="shared" si="3"/>
        <v>0.25271858541523806</v>
      </c>
      <c r="E60" s="163">
        <f t="shared" si="3"/>
        <v>0.27576093324032119</v>
      </c>
      <c r="F60" s="163">
        <f t="shared" si="3"/>
        <v>0.31649616454530044</v>
      </c>
      <c r="G60" s="163">
        <f t="shared" si="3"/>
        <v>0.21817928012928264</v>
      </c>
      <c r="H60" s="163">
        <f t="shared" si="3"/>
        <v>0.27232589720472966</v>
      </c>
      <c r="I60" s="163">
        <f t="shared" si="3"/>
        <v>0.36264909733116879</v>
      </c>
      <c r="J60" s="163">
        <f t="shared" si="3"/>
        <v>0.49320897279145237</v>
      </c>
      <c r="K60" s="163">
        <f t="shared" si="3"/>
        <v>0.52576212020087187</v>
      </c>
      <c r="L60" s="163">
        <f t="shared" si="3"/>
        <v>0.47797739826739433</v>
      </c>
      <c r="M60" s="163">
        <f t="shared" si="3"/>
        <v>0.44922836326892762</v>
      </c>
      <c r="N60" s="163">
        <f t="shared" si="3"/>
        <v>0.32350318812069989</v>
      </c>
      <c r="O60" s="163">
        <f t="shared" si="3"/>
        <v>0.14428262938207426</v>
      </c>
      <c r="P60" s="163">
        <f t="shared" si="3"/>
        <v>0.23770669684547921</v>
      </c>
      <c r="Q60" s="163">
        <f t="shared" si="3"/>
        <v>0.1930075798254719</v>
      </c>
      <c r="R60" s="163">
        <f t="shared" si="3"/>
        <v>0.19839795348976563</v>
      </c>
      <c r="S60" s="163">
        <f t="shared" si="3"/>
        <v>0.17474557492404294</v>
      </c>
      <c r="T60" s="163">
        <f t="shared" si="3"/>
        <v>0.1956144194371435</v>
      </c>
      <c r="U60" s="163">
        <f t="shared" si="3"/>
        <v>0.15199549177562491</v>
      </c>
      <c r="V60" s="163">
        <f t="shared" si="3"/>
        <v>0.17659102064418516</v>
      </c>
      <c r="W60" s="163">
        <f t="shared" si="3"/>
        <v>0.24564914216229941</v>
      </c>
      <c r="X60" s="163">
        <f t="shared" si="3"/>
        <v>7.4325525246911953E-2</v>
      </c>
      <c r="Y60" s="163">
        <f t="shared" si="3"/>
        <v>8.3248361033063295E-2</v>
      </c>
      <c r="Z60" s="163">
        <f t="shared" si="3"/>
        <v>9.4253127162205241E-2</v>
      </c>
      <c r="AA60" s="163">
        <f t="shared" si="3"/>
        <v>6.7949042665328682E-2</v>
      </c>
      <c r="AB60" s="163">
        <f t="shared" si="3"/>
        <v>4.5819317216523929E-2</v>
      </c>
      <c r="AC60" s="163">
        <f t="shared" si="3"/>
        <v>5.5040608004363757E-2</v>
      </c>
      <c r="AD60" s="163">
        <f t="shared" si="3"/>
        <v>5.1544853804283523E-2</v>
      </c>
      <c r="AE60" s="163">
        <f t="shared" si="3"/>
        <v>5.801015481814592E-2</v>
      </c>
      <c r="AF60" s="163">
        <f t="shared" si="3"/>
        <v>6.8712838416250269E-2</v>
      </c>
      <c r="AG60" s="163">
        <f t="shared" si="3"/>
        <v>3.7115675110304974E-2</v>
      </c>
      <c r="AH60" s="163">
        <f t="shared" si="3"/>
        <v>3.8195829831577967E-2</v>
      </c>
      <c r="AI60" s="163">
        <f t="shared" si="3"/>
        <v>2.8605339056995964E-2</v>
      </c>
      <c r="AJ60" s="163">
        <f t="shared" si="3"/>
        <v>7.5841225682498278E-2</v>
      </c>
      <c r="AK60" s="163">
        <f t="shared" si="3"/>
        <v>8.4094083496301306E-2</v>
      </c>
      <c r="AL60" s="163">
        <f t="shared" si="3"/>
        <v>4.9061910043660249E-2</v>
      </c>
      <c r="AM60" s="163">
        <f t="shared" si="3"/>
        <v>6.9003442734917819E-2</v>
      </c>
      <c r="AN60" s="163">
        <f t="shared" si="3"/>
        <v>9.6692185876181516E-2</v>
      </c>
      <c r="AO60" s="163">
        <f t="shared" si="3"/>
        <v>6.087137272936307E-2</v>
      </c>
      <c r="AP60" s="163">
        <f t="shared" si="3"/>
        <v>8.2256064306968066E-2</v>
      </c>
      <c r="AQ60" s="163">
        <f t="shared" si="3"/>
        <v>9.0847066413390201E-2</v>
      </c>
      <c r="AR60" s="163">
        <f t="shared" si="3"/>
        <v>0.10875061745102683</v>
      </c>
    </row>
    <row r="61" spans="1:45" x14ac:dyDescent="0.2">
      <c r="A61" s="54" t="s">
        <v>300</v>
      </c>
      <c r="B61" s="163"/>
      <c r="C61" s="163">
        <f>(C58-B58)/(C57-B57)</f>
        <v>0.90453239470068791</v>
      </c>
      <c r="D61" s="163">
        <f t="shared" ref="D61:AR61" si="4">(D58-C58)/(D57-C57)</f>
        <v>7.8107634915380508</v>
      </c>
      <c r="E61" s="163">
        <f t="shared" si="4"/>
        <v>1.0207472582748682</v>
      </c>
      <c r="F61" s="163">
        <f t="shared" si="4"/>
        <v>2.5985467982336226</v>
      </c>
      <c r="G61" s="163">
        <f t="shared" si="4"/>
        <v>0.57788274758866098</v>
      </c>
      <c r="H61" s="163">
        <f t="shared" si="4"/>
        <v>1.7222548215598665</v>
      </c>
      <c r="I61" s="163">
        <f t="shared" si="4"/>
        <v>3.5005883679786503</v>
      </c>
      <c r="J61" s="163">
        <f t="shared" si="4"/>
        <v>4.9017924161266366</v>
      </c>
      <c r="K61" s="163">
        <f t="shared" si="4"/>
        <v>1.7415998816070759</v>
      </c>
      <c r="L61" s="163">
        <f t="shared" si="4"/>
        <v>0.35985871279598597</v>
      </c>
      <c r="M61" s="163">
        <f t="shared" si="4"/>
        <v>1.5530101380874279</v>
      </c>
      <c r="N61" s="163">
        <f t="shared" si="4"/>
        <v>0.46084218973903468</v>
      </c>
      <c r="O61" s="163">
        <f t="shared" si="4"/>
        <v>0.18805844871868665</v>
      </c>
      <c r="P61" s="163">
        <f t="shared" si="4"/>
        <v>7.9844986391247135</v>
      </c>
      <c r="Q61" s="163">
        <f t="shared" si="4"/>
        <v>1.1803281255886067</v>
      </c>
      <c r="R61" s="163">
        <f t="shared" si="4"/>
        <v>1.2618669298186926</v>
      </c>
      <c r="S61" s="163">
        <f t="shared" si="4"/>
        <v>0.58630274991009101</v>
      </c>
      <c r="T61" s="163">
        <f t="shared" si="4"/>
        <v>1.4190709937519239</v>
      </c>
      <c r="U61" s="163">
        <f t="shared" si="4"/>
        <v>-0.42230657060720289</v>
      </c>
      <c r="V61" s="163">
        <f t="shared" si="4"/>
        <v>9.0017789784051789</v>
      </c>
      <c r="W61" s="163">
        <f t="shared" si="4"/>
        <v>4.7514371494810828</v>
      </c>
      <c r="X61" s="163">
        <f t="shared" si="4"/>
        <v>0.46182036494732998</v>
      </c>
      <c r="Y61" s="163">
        <f t="shared" si="4"/>
        <v>0.54198513536931459</v>
      </c>
      <c r="Z61" s="163">
        <f t="shared" si="4"/>
        <v>1.2492294302424702</v>
      </c>
      <c r="AA61" s="163">
        <f t="shared" si="4"/>
        <v>5.9249703612405384E-2</v>
      </c>
      <c r="AB61" s="163">
        <f t="shared" si="4"/>
        <v>0.66723948703615277</v>
      </c>
      <c r="AC61" s="163">
        <f t="shared" si="4"/>
        <v>1.1441129437265736</v>
      </c>
      <c r="AD61" s="163">
        <f t="shared" si="4"/>
        <v>3.6167553312031182</v>
      </c>
      <c r="AE61" s="163">
        <f t="shared" si="4"/>
        <v>-0.12702431789895738</v>
      </c>
      <c r="AF61" s="163">
        <f t="shared" si="4"/>
        <v>-0.29870564840421399</v>
      </c>
      <c r="AG61" s="163">
        <f t="shared" si="4"/>
        <v>-6.4273048662564749</v>
      </c>
      <c r="AH61" s="163">
        <f t="shared" si="4"/>
        <v>0.86282764422582514</v>
      </c>
      <c r="AI61" s="163">
        <f t="shared" si="4"/>
        <v>0.88756310031165842</v>
      </c>
      <c r="AJ61" s="163">
        <f t="shared" si="4"/>
        <v>-2.2600144532326132</v>
      </c>
      <c r="AK61" s="163">
        <f t="shared" si="4"/>
        <v>0.60280639112312218</v>
      </c>
      <c r="AL61" s="163">
        <f t="shared" si="4"/>
        <v>0.51648615589561941</v>
      </c>
      <c r="AM61" s="163">
        <f t="shared" si="4"/>
        <v>3.8848069728281165</v>
      </c>
      <c r="AN61" s="163">
        <f t="shared" si="4"/>
        <v>0.35665504582249946</v>
      </c>
      <c r="AO61" s="163">
        <f t="shared" si="4"/>
        <v>0.63979013112653704</v>
      </c>
      <c r="AP61" s="163">
        <f t="shared" si="4"/>
        <v>3.1007662794336643</v>
      </c>
      <c r="AQ61" s="163">
        <f t="shared" si="4"/>
        <v>0.78909276923151406</v>
      </c>
      <c r="AR61" s="163">
        <f t="shared" si="4"/>
        <v>1.149908539895246</v>
      </c>
    </row>
    <row r="62" spans="1:45" x14ac:dyDescent="0.2">
      <c r="A62" s="54" t="s">
        <v>301</v>
      </c>
      <c r="C62" s="162">
        <f>C57-B57</f>
        <v>1025565.5800000001</v>
      </c>
      <c r="D62" s="162">
        <f t="shared" ref="D62:AR62" si="5">D57-C57</f>
        <v>88301.830000000075</v>
      </c>
      <c r="E62" s="162">
        <f t="shared" si="5"/>
        <v>493029</v>
      </c>
      <c r="F62" s="162">
        <f t="shared" si="5"/>
        <v>241398</v>
      </c>
      <c r="G62" s="162">
        <f t="shared" si="5"/>
        <v>863317</v>
      </c>
      <c r="H62" s="162">
        <f t="shared" si="5"/>
        <v>282896</v>
      </c>
      <c r="I62" s="162">
        <f t="shared" si="5"/>
        <v>367967</v>
      </c>
      <c r="J62" s="162">
        <f t="shared" si="5"/>
        <v>508922</v>
      </c>
      <c r="K62" s="162">
        <f t="shared" si="5"/>
        <v>925731</v>
      </c>
      <c r="L62" s="162">
        <f t="shared" si="5"/>
        <v>1175478</v>
      </c>
      <c r="M62" s="162">
        <f t="shared" si="5"/>
        <v>548131</v>
      </c>
      <c r="N62" s="162">
        <f t="shared" si="5"/>
        <v>3150074</v>
      </c>
      <c r="O62" s="162">
        <f t="shared" si="5"/>
        <v>4412894</v>
      </c>
      <c r="P62" s="162">
        <f t="shared" si="5"/>
        <v>221916</v>
      </c>
      <c r="Q62" s="162">
        <f t="shared" si="5"/>
        <v>2362571</v>
      </c>
      <c r="R62" s="162">
        <f t="shared" si="5"/>
        <v>2152368</v>
      </c>
      <c r="S62" s="162">
        <f t="shared" si="5"/>
        <v>4407235</v>
      </c>
      <c r="T62" s="162">
        <f t="shared" si="5"/>
        <v>1942678</v>
      </c>
      <c r="U62" s="162">
        <f t="shared" si="5"/>
        <v>1801523</v>
      </c>
      <c r="V62" s="162">
        <f t="shared" si="5"/>
        <v>121418</v>
      </c>
      <c r="W62" s="162">
        <f t="shared" si="5"/>
        <v>570226</v>
      </c>
      <c r="X62" s="162">
        <f t="shared" si="5"/>
        <v>6679320</v>
      </c>
      <c r="Y62" s="162">
        <f t="shared" si="5"/>
        <v>5499363</v>
      </c>
      <c r="Z62" s="162">
        <f t="shared" si="5"/>
        <v>3630755</v>
      </c>
      <c r="AA62" s="162">
        <f t="shared" si="5"/>
        <v>6471256</v>
      </c>
      <c r="AB62" s="162">
        <f t="shared" si="5"/>
        <v>6393511</v>
      </c>
      <c r="AC62" s="162">
        <f t="shared" si="5"/>
        <v>10053573</v>
      </c>
      <c r="AD62" s="162">
        <f t="shared" si="5"/>
        <v>-1412064</v>
      </c>
      <c r="AE62" s="162">
        <f t="shared" si="5"/>
        <v>-1610172</v>
      </c>
      <c r="AF62" s="162">
        <f t="shared" si="5"/>
        <v>-952446</v>
      </c>
      <c r="AG62" s="162">
        <f t="shared" si="5"/>
        <v>324726</v>
      </c>
      <c r="AH62" s="162">
        <f t="shared" si="5"/>
        <v>6028948</v>
      </c>
      <c r="AI62" s="162">
        <f t="shared" si="5"/>
        <v>20357863</v>
      </c>
      <c r="AJ62" s="162">
        <f t="shared" si="5"/>
        <v>1001852</v>
      </c>
      <c r="AK62" s="162">
        <f t="shared" si="5"/>
        <v>9367618</v>
      </c>
      <c r="AL62" s="162">
        <f t="shared" si="5"/>
        <v>5212616</v>
      </c>
      <c r="AM62" s="162">
        <f t="shared" si="5"/>
        <v>1220968</v>
      </c>
      <c r="AN62" s="162">
        <f t="shared" si="5"/>
        <v>-15857712</v>
      </c>
      <c r="AO62" s="162">
        <f t="shared" si="5"/>
        <v>10841055</v>
      </c>
      <c r="AP62" s="162">
        <f t="shared" si="5"/>
        <v>1217441</v>
      </c>
      <c r="AQ62" s="162">
        <f t="shared" si="5"/>
        <v>-1859097</v>
      </c>
      <c r="AR62" s="162">
        <f t="shared" si="5"/>
        <v>3905528</v>
      </c>
    </row>
    <row r="63" spans="1:45" x14ac:dyDescent="0.2">
      <c r="A63" s="54" t="s">
        <v>302</v>
      </c>
      <c r="C63" s="162">
        <f>C58-B58</f>
        <v>927657.29</v>
      </c>
      <c r="D63" s="162">
        <f t="shared" ref="D63:AR63" si="6">D58-C58</f>
        <v>689704.71</v>
      </c>
      <c r="E63" s="162">
        <f t="shared" si="6"/>
        <v>503258</v>
      </c>
      <c r="F63" s="162">
        <f t="shared" si="6"/>
        <v>627284</v>
      </c>
      <c r="G63" s="162">
        <f t="shared" si="6"/>
        <v>498896</v>
      </c>
      <c r="H63" s="162">
        <f t="shared" si="6"/>
        <v>487219</v>
      </c>
      <c r="I63" s="162">
        <f t="shared" si="6"/>
        <v>1288101</v>
      </c>
      <c r="J63" s="162">
        <f t="shared" si="6"/>
        <v>2494630</v>
      </c>
      <c r="K63" s="162">
        <f t="shared" si="6"/>
        <v>1612253</v>
      </c>
      <c r="L63" s="162">
        <f t="shared" si="6"/>
        <v>423006</v>
      </c>
      <c r="M63" s="162">
        <f t="shared" si="6"/>
        <v>851253</v>
      </c>
      <c r="N63" s="162">
        <f t="shared" si="6"/>
        <v>1451687</v>
      </c>
      <c r="O63" s="162">
        <f t="shared" si="6"/>
        <v>829882</v>
      </c>
      <c r="P63" s="162">
        <f t="shared" si="6"/>
        <v>1771888</v>
      </c>
      <c r="Q63" s="162">
        <f t="shared" si="6"/>
        <v>2788609</v>
      </c>
      <c r="R63" s="162">
        <f t="shared" si="6"/>
        <v>2716002</v>
      </c>
      <c r="S63" s="162">
        <f t="shared" si="6"/>
        <v>2583974</v>
      </c>
      <c r="T63" s="162">
        <f t="shared" si="6"/>
        <v>2756798</v>
      </c>
      <c r="U63" s="162">
        <f t="shared" si="6"/>
        <v>-760795</v>
      </c>
      <c r="V63" s="162">
        <f t="shared" si="6"/>
        <v>1092978</v>
      </c>
      <c r="W63" s="162">
        <f t="shared" si="6"/>
        <v>2709393</v>
      </c>
      <c r="X63" s="162">
        <f t="shared" si="6"/>
        <v>3084646</v>
      </c>
      <c r="Y63" s="162">
        <f t="shared" si="6"/>
        <v>2980573</v>
      </c>
      <c r="Z63" s="162">
        <f t="shared" si="6"/>
        <v>4535646</v>
      </c>
      <c r="AA63" s="162">
        <f t="shared" si="6"/>
        <v>383420</v>
      </c>
      <c r="AB63" s="162">
        <f t="shared" si="6"/>
        <v>4266003</v>
      </c>
      <c r="AC63" s="162">
        <f t="shared" si="6"/>
        <v>11502423</v>
      </c>
      <c r="AD63" s="162">
        <f t="shared" si="6"/>
        <v>-5107090</v>
      </c>
      <c r="AE63" s="162">
        <f t="shared" si="6"/>
        <v>204531</v>
      </c>
      <c r="AF63" s="162">
        <f t="shared" si="6"/>
        <v>284501</v>
      </c>
      <c r="AG63" s="162">
        <f t="shared" si="6"/>
        <v>-2087113</v>
      </c>
      <c r="AH63" s="162">
        <f t="shared" si="6"/>
        <v>5201943</v>
      </c>
      <c r="AI63" s="162">
        <f t="shared" si="6"/>
        <v>18068888</v>
      </c>
      <c r="AJ63" s="162">
        <f t="shared" si="6"/>
        <v>-2264200</v>
      </c>
      <c r="AK63" s="162">
        <f t="shared" si="6"/>
        <v>5646860</v>
      </c>
      <c r="AL63" s="162">
        <f t="shared" si="6"/>
        <v>2692244</v>
      </c>
      <c r="AM63" s="162">
        <f t="shared" si="6"/>
        <v>4743225</v>
      </c>
      <c r="AN63" s="162">
        <f t="shared" si="6"/>
        <v>-5655733</v>
      </c>
      <c r="AO63" s="162">
        <f t="shared" si="6"/>
        <v>6936000</v>
      </c>
      <c r="AP63" s="162">
        <f t="shared" si="6"/>
        <v>3775000</v>
      </c>
      <c r="AQ63" s="162">
        <f t="shared" si="6"/>
        <v>-1467000</v>
      </c>
      <c r="AR63" s="162">
        <f t="shared" si="6"/>
        <v>4491000</v>
      </c>
    </row>
    <row r="64" spans="1:45" x14ac:dyDescent="0.2">
      <c r="A64" s="54" t="s">
        <v>303</v>
      </c>
      <c r="C64" s="163">
        <f>(C57-B57)/B57</f>
        <v>0.86030842672787156</v>
      </c>
      <c r="D64" s="163">
        <f t="shared" ref="D64:AR64" si="7">(D57-C57)/C57</f>
        <v>3.9817637735970621E-2</v>
      </c>
      <c r="E64" s="163">
        <f t="shared" si="7"/>
        <v>0.21380658277384063</v>
      </c>
      <c r="F64" s="163">
        <f t="shared" si="7"/>
        <v>8.6244773555575638E-2</v>
      </c>
      <c r="G64" s="163">
        <f t="shared" si="7"/>
        <v>0.28394989450349217</v>
      </c>
      <c r="H64" s="163">
        <f t="shared" si="7"/>
        <v>7.2468646428441516E-2</v>
      </c>
      <c r="I64" s="163">
        <f t="shared" si="7"/>
        <v>8.7891648541369383E-2</v>
      </c>
      <c r="J64" s="163">
        <f t="shared" si="7"/>
        <v>0.11173888175928985</v>
      </c>
      <c r="K64" s="163">
        <f t="shared" si="7"/>
        <v>0.18282480037965931</v>
      </c>
      <c r="L64" s="163">
        <f t="shared" si="7"/>
        <v>0.19626568944393075</v>
      </c>
      <c r="M64" s="163">
        <f t="shared" si="7"/>
        <v>7.6504432288543714E-2</v>
      </c>
      <c r="N64" s="163">
        <f t="shared" si="7"/>
        <v>0.4084201551519307</v>
      </c>
      <c r="O64" s="163">
        <f t="shared" si="7"/>
        <v>0.40623531412097008</v>
      </c>
      <c r="P64" s="163">
        <f t="shared" si="7"/>
        <v>1.4527296288016434E-2</v>
      </c>
      <c r="Q64" s="163">
        <f t="shared" si="7"/>
        <v>0.15244644838195784</v>
      </c>
      <c r="R64" s="163">
        <f t="shared" si="7"/>
        <v>0.12051142305591815</v>
      </c>
      <c r="S64" s="163">
        <f t="shared" si="7"/>
        <v>0.22022245929449624</v>
      </c>
      <c r="T64" s="163">
        <f t="shared" si="7"/>
        <v>7.955311828864059E-2</v>
      </c>
      <c r="U64" s="163">
        <f t="shared" si="7"/>
        <v>6.8336413269074026E-2</v>
      </c>
      <c r="V64" s="163">
        <f t="shared" si="7"/>
        <v>4.3110932128243044E-3</v>
      </c>
      <c r="W64" s="163">
        <f t="shared" si="7"/>
        <v>2.0159654924303275E-2</v>
      </c>
      <c r="X64" s="163">
        <f t="shared" si="7"/>
        <v>0.23147291716411264</v>
      </c>
      <c r="Y64" s="163">
        <f t="shared" si="7"/>
        <v>0.15475883669785184</v>
      </c>
      <c r="Z64" s="163">
        <f t="shared" si="7"/>
        <v>8.8480734450862006E-2</v>
      </c>
      <c r="AA64" s="163">
        <f t="shared" si="7"/>
        <v>0.144883726845044</v>
      </c>
      <c r="AB64" s="163">
        <f t="shared" si="7"/>
        <v>0.12502851196634321</v>
      </c>
      <c r="AC64" s="163">
        <f t="shared" si="7"/>
        <v>0.17475376949409033</v>
      </c>
      <c r="AD64" s="163">
        <f t="shared" si="7"/>
        <v>-2.0893618011068617E-2</v>
      </c>
      <c r="AE64" s="163">
        <f t="shared" si="7"/>
        <v>-2.4333336295336096E-2</v>
      </c>
      <c r="AF64" s="163">
        <f t="shared" si="7"/>
        <v>-1.4752590376472136E-2</v>
      </c>
      <c r="AG64" s="163">
        <f t="shared" si="7"/>
        <v>5.105046271408939E-3</v>
      </c>
      <c r="AH64" s="163">
        <f t="shared" si="7"/>
        <v>9.4300219703106744E-2</v>
      </c>
      <c r="AI64" s="163">
        <f t="shared" si="7"/>
        <v>0.29098249776666069</v>
      </c>
      <c r="AJ64" s="163">
        <f t="shared" si="7"/>
        <v>1.1092205198510993E-2</v>
      </c>
      <c r="AK64" s="163">
        <f t="shared" si="7"/>
        <v>0.10257764772788308</v>
      </c>
      <c r="AL64" s="163">
        <f t="shared" si="7"/>
        <v>5.1769040077760384E-2</v>
      </c>
      <c r="AM64" s="163">
        <f t="shared" si="7"/>
        <v>1.1529176251627572E-2</v>
      </c>
      <c r="AN64" s="163">
        <f t="shared" si="7"/>
        <v>-0.14803217115451051</v>
      </c>
      <c r="AO64" s="163">
        <f t="shared" si="7"/>
        <v>0.11878563804443301</v>
      </c>
      <c r="AP64" s="163">
        <f t="shared" si="7"/>
        <v>1.1923216445218709E-2</v>
      </c>
      <c r="AQ64" s="163">
        <f t="shared" si="7"/>
        <v>-1.7992851452100753E-2</v>
      </c>
      <c r="AR64" s="163">
        <f t="shared" si="7"/>
        <v>3.8491341811466531E-2</v>
      </c>
    </row>
    <row r="65" spans="1:44" x14ac:dyDescent="0.2">
      <c r="A65" s="54" t="s">
        <v>304</v>
      </c>
      <c r="C65" s="163">
        <f>(C58-B58)/B58</f>
        <v>0.79932212605175978</v>
      </c>
      <c r="D65" s="163">
        <f t="shared" ref="D65:AR65" si="8">(D58-C58)/C58</f>
        <v>0.33028476716799704</v>
      </c>
      <c r="E65" s="163">
        <f t="shared" si="8"/>
        <v>0.18116380007034047</v>
      </c>
      <c r="F65" s="163">
        <f t="shared" si="8"/>
        <v>0.19117663641835622</v>
      </c>
      <c r="G65" s="163">
        <f t="shared" si="8"/>
        <v>0.12764519213326786</v>
      </c>
      <c r="H65" s="163">
        <f t="shared" si="8"/>
        <v>0.11054680188003917</v>
      </c>
      <c r="I65" s="163">
        <f t="shared" si="8"/>
        <v>0.26316917468200501</v>
      </c>
      <c r="J65" s="163">
        <f t="shared" si="8"/>
        <v>0.40348716372767451</v>
      </c>
      <c r="K65" s="163">
        <f t="shared" si="8"/>
        <v>0.18580112143113559</v>
      </c>
      <c r="L65" s="163">
        <f t="shared" si="8"/>
        <v>4.1110220672258224E-2</v>
      </c>
      <c r="M65" s="163">
        <f t="shared" si="8"/>
        <v>7.9463049182249931E-2</v>
      </c>
      <c r="N65" s="163">
        <f t="shared" si="8"/>
        <v>0.12553700910348201</v>
      </c>
      <c r="O65" s="163">
        <f t="shared" si="8"/>
        <v>6.3761034532354641E-2</v>
      </c>
      <c r="P65" s="163">
        <f t="shared" si="8"/>
        <v>0.12797678591264988</v>
      </c>
      <c r="Q65" s="163">
        <f t="shared" si="8"/>
        <v>0.17855926712946191</v>
      </c>
      <c r="R65" s="163">
        <f t="shared" si="8"/>
        <v>0.14756162472618128</v>
      </c>
      <c r="S65" s="163">
        <f t="shared" si="8"/>
        <v>0.12233633503827902</v>
      </c>
      <c r="T65" s="163">
        <f t="shared" si="8"/>
        <v>0.11629184160759583</v>
      </c>
      <c r="U65" s="163">
        <f t="shared" si="8"/>
        <v>-2.8749758574885355E-2</v>
      </c>
      <c r="V65" s="163">
        <f t="shared" si="8"/>
        <v>4.2525245836274428E-2</v>
      </c>
      <c r="W65" s="163">
        <f t="shared" si="8"/>
        <v>0.10111622237714425</v>
      </c>
      <c r="X65" s="163">
        <f t="shared" si="8"/>
        <v>0.10454926925231373</v>
      </c>
      <c r="Y65" s="163">
        <f t="shared" si="8"/>
        <v>9.1459819774715179E-2</v>
      </c>
      <c r="Z65" s="163">
        <f t="shared" si="8"/>
        <v>0.12751520602566493</v>
      </c>
      <c r="AA65" s="163">
        <f t="shared" si="8"/>
        <v>9.5603805780502017E-3</v>
      </c>
      <c r="AB65" s="163">
        <f t="shared" si="8"/>
        <v>0.10536327854726617</v>
      </c>
      <c r="AC65" s="163">
        <f t="shared" si="8"/>
        <v>0.25701142014233602</v>
      </c>
      <c r="AD65" s="163">
        <f t="shared" si="8"/>
        <v>-9.0781504235281599E-2</v>
      </c>
      <c r="AE65" s="163">
        <f t="shared" si="8"/>
        <v>3.998662439974902E-3</v>
      </c>
      <c r="AF65" s="163">
        <f t="shared" si="8"/>
        <v>5.539955351427147E-3</v>
      </c>
      <c r="AG65" s="163">
        <f t="shared" si="8"/>
        <v>-4.0417467565043906E-2</v>
      </c>
      <c r="AH65" s="163">
        <f t="shared" si="8"/>
        <v>0.10497995702393939</v>
      </c>
      <c r="AI65" s="163">
        <f t="shared" si="8"/>
        <v>0.33000295358948789</v>
      </c>
      <c r="AJ65" s="163">
        <f t="shared" si="8"/>
        <v>-3.1091994458204212E-2</v>
      </c>
      <c r="AK65" s="163">
        <f t="shared" si="8"/>
        <v>8.0031005236456315E-2</v>
      </c>
      <c r="AL65" s="163">
        <f t="shared" si="8"/>
        <v>3.5328845524372175E-2</v>
      </c>
      <c r="AM65" s="163">
        <f t="shared" si="8"/>
        <v>6.0118818961937305E-2</v>
      </c>
      <c r="AN65" s="163">
        <f t="shared" si="8"/>
        <v>-6.7619361968049713E-2</v>
      </c>
      <c r="AO65" s="163">
        <f t="shared" si="8"/>
        <v>8.8940180804000776E-2</v>
      </c>
      <c r="AP65" s="163">
        <f t="shared" si="8"/>
        <v>4.4453079921338658E-2</v>
      </c>
      <c r="AQ65" s="163">
        <f t="shared" si="8"/>
        <v>-1.6539641021015603E-2</v>
      </c>
      <c r="AR65" s="163">
        <f t="shared" si="8"/>
        <v>5.1485171215994684E-2</v>
      </c>
    </row>
    <row r="66" spans="1:44" x14ac:dyDescent="0.2">
      <c r="A66" s="54" t="s">
        <v>123</v>
      </c>
      <c r="B66" s="162">
        <f>SUM(B36:B38)</f>
        <v>31538.09</v>
      </c>
      <c r="C66" s="162">
        <f t="shared" ref="C66:AR66" si="9">SUM(C36:C38)</f>
        <v>207056.97999999998</v>
      </c>
      <c r="D66" s="162">
        <f t="shared" si="9"/>
        <v>196038</v>
      </c>
      <c r="E66" s="162">
        <f t="shared" si="9"/>
        <v>313816</v>
      </c>
      <c r="F66" s="162">
        <f t="shared" si="9"/>
        <v>217320</v>
      </c>
      <c r="G66" s="162">
        <f t="shared" si="9"/>
        <v>298503</v>
      </c>
      <c r="H66" s="162">
        <f t="shared" si="9"/>
        <v>373916</v>
      </c>
      <c r="I66" s="162">
        <f t="shared" si="9"/>
        <v>618568</v>
      </c>
      <c r="J66" s="162">
        <f t="shared" si="9"/>
        <v>801240</v>
      </c>
      <c r="K66" s="162">
        <f t="shared" si="9"/>
        <v>1550901</v>
      </c>
      <c r="L66" s="162">
        <f t="shared" si="9"/>
        <v>1850716</v>
      </c>
      <c r="M66" s="162">
        <f t="shared" si="9"/>
        <v>1165343</v>
      </c>
      <c r="N66" s="162">
        <f t="shared" si="9"/>
        <v>1451227</v>
      </c>
      <c r="O66" s="162">
        <f t="shared" si="9"/>
        <v>1480773</v>
      </c>
      <c r="P66" s="162">
        <f t="shared" si="9"/>
        <v>1719718</v>
      </c>
      <c r="Q66" s="162">
        <f t="shared" si="9"/>
        <v>1740404</v>
      </c>
      <c r="R66" s="162">
        <f t="shared" si="9"/>
        <v>1728949</v>
      </c>
      <c r="S66" s="162">
        <f t="shared" si="9"/>
        <v>2547802</v>
      </c>
      <c r="T66" s="162">
        <f t="shared" si="9"/>
        <v>2531112</v>
      </c>
      <c r="U66" s="162">
        <f t="shared" si="9"/>
        <v>2318754</v>
      </c>
      <c r="V66" s="162">
        <f t="shared" si="9"/>
        <v>2384541</v>
      </c>
      <c r="W66" s="162">
        <f t="shared" si="9"/>
        <v>1880728</v>
      </c>
      <c r="X66" s="162">
        <f t="shared" si="9"/>
        <v>2034233</v>
      </c>
      <c r="Y66" s="162">
        <f t="shared" si="9"/>
        <v>2347852</v>
      </c>
      <c r="Z66" s="162">
        <f t="shared" si="9"/>
        <v>2436307</v>
      </c>
      <c r="AA66" s="162">
        <f t="shared" si="9"/>
        <v>6343344</v>
      </c>
      <c r="AB66" s="162">
        <f t="shared" si="9"/>
        <v>7084009</v>
      </c>
      <c r="AC66" s="162">
        <f t="shared" si="9"/>
        <v>7444241</v>
      </c>
      <c r="AD66" s="162">
        <f t="shared" si="9"/>
        <v>9739128</v>
      </c>
      <c r="AE66" s="162">
        <f t="shared" si="9"/>
        <v>10385416</v>
      </c>
      <c r="AF66" s="162">
        <f t="shared" si="9"/>
        <v>9788979</v>
      </c>
      <c r="AG66" s="162">
        <f t="shared" si="9"/>
        <v>5572384</v>
      </c>
      <c r="AH66" s="162">
        <f t="shared" si="9"/>
        <v>10978540</v>
      </c>
      <c r="AI66" s="162">
        <f t="shared" si="9"/>
        <v>12514925</v>
      </c>
      <c r="AJ66" s="162">
        <f t="shared" si="9"/>
        <v>17516683</v>
      </c>
      <c r="AK66" s="162">
        <f t="shared" si="9"/>
        <v>18834207</v>
      </c>
      <c r="AL66" s="162">
        <f t="shared" si="9"/>
        <v>19335018</v>
      </c>
      <c r="AM66" s="162">
        <f t="shared" si="9"/>
        <v>15778858</v>
      </c>
      <c r="AN66" s="162">
        <f t="shared" si="9"/>
        <v>17102000</v>
      </c>
      <c r="AO66" s="162">
        <f t="shared" si="9"/>
        <v>18487000</v>
      </c>
      <c r="AP66" s="162">
        <f t="shared" si="9"/>
        <v>18410000</v>
      </c>
      <c r="AQ66" s="162">
        <f t="shared" si="9"/>
        <v>18697000</v>
      </c>
      <c r="AR66" s="162">
        <f t="shared" si="9"/>
        <v>19898000</v>
      </c>
    </row>
    <row r="67" spans="1:44" x14ac:dyDescent="0.2">
      <c r="A67" s="54" t="s">
        <v>120</v>
      </c>
      <c r="B67" s="162">
        <f>SUM(B41:B45)+B47</f>
        <v>2.5</v>
      </c>
      <c r="C67" s="162">
        <f t="shared" ref="C67:AR67" si="10">SUM(C41:C45)+C47</f>
        <v>109148.69</v>
      </c>
      <c r="D67" s="162">
        <f t="shared" si="10"/>
        <v>12778</v>
      </c>
      <c r="E67" s="162">
        <f t="shared" si="10"/>
        <v>21857</v>
      </c>
      <c r="F67" s="162">
        <f t="shared" si="10"/>
        <v>363778</v>
      </c>
      <c r="G67" s="162">
        <f t="shared" si="10"/>
        <v>216936</v>
      </c>
      <c r="H67" s="162">
        <f t="shared" si="10"/>
        <v>97368</v>
      </c>
      <c r="I67" s="162">
        <f t="shared" si="10"/>
        <v>416532</v>
      </c>
      <c r="J67" s="162">
        <f t="shared" si="10"/>
        <v>499826</v>
      </c>
      <c r="K67" s="162">
        <f t="shared" si="10"/>
        <v>226802</v>
      </c>
      <c r="L67" s="162">
        <f t="shared" si="10"/>
        <v>204811</v>
      </c>
      <c r="M67" s="162">
        <f t="shared" si="10"/>
        <v>198798</v>
      </c>
      <c r="N67" s="162">
        <f t="shared" si="10"/>
        <v>178573</v>
      </c>
      <c r="O67" s="162">
        <f t="shared" si="10"/>
        <v>150249</v>
      </c>
      <c r="P67" s="162">
        <f t="shared" si="10"/>
        <v>230127</v>
      </c>
      <c r="Q67" s="162">
        <f t="shared" si="10"/>
        <v>466225</v>
      </c>
      <c r="R67" s="162">
        <f t="shared" si="10"/>
        <v>270131</v>
      </c>
      <c r="S67" s="162">
        <f t="shared" si="10"/>
        <v>225513</v>
      </c>
      <c r="T67" s="162">
        <f t="shared" si="10"/>
        <v>533095</v>
      </c>
      <c r="U67" s="162">
        <f t="shared" si="10"/>
        <v>380242</v>
      </c>
      <c r="V67" s="162">
        <f t="shared" si="10"/>
        <v>427863</v>
      </c>
      <c r="W67" s="162">
        <f t="shared" si="10"/>
        <v>817443</v>
      </c>
      <c r="X67" s="162">
        <f t="shared" si="10"/>
        <v>317733</v>
      </c>
      <c r="Y67" s="162">
        <f t="shared" si="10"/>
        <v>339266</v>
      </c>
      <c r="Z67" s="162">
        <f t="shared" si="10"/>
        <v>489147</v>
      </c>
      <c r="AA67" s="162">
        <f t="shared" si="10"/>
        <v>2795832</v>
      </c>
      <c r="AB67" s="162">
        <f t="shared" si="10"/>
        <v>3595631</v>
      </c>
      <c r="AC67" s="162">
        <f t="shared" si="10"/>
        <v>4194001</v>
      </c>
      <c r="AD67" s="162">
        <f t="shared" si="10"/>
        <v>5131887</v>
      </c>
      <c r="AE67" s="162">
        <f t="shared" si="10"/>
        <v>6931880</v>
      </c>
      <c r="AF67" s="162">
        <f t="shared" si="10"/>
        <v>7650556</v>
      </c>
      <c r="AG67" s="162">
        <f t="shared" si="10"/>
        <v>4548649</v>
      </c>
      <c r="AH67" s="162">
        <f t="shared" si="10"/>
        <v>9053368</v>
      </c>
      <c r="AI67" s="162">
        <f t="shared" si="10"/>
        <v>10083223</v>
      </c>
      <c r="AJ67" s="162">
        <f t="shared" si="10"/>
        <v>11711292</v>
      </c>
      <c r="AK67" s="162">
        <f t="shared" si="10"/>
        <v>12835531</v>
      </c>
      <c r="AL67" s="162">
        <f t="shared" si="10"/>
        <v>13745279</v>
      </c>
      <c r="AM67" s="162">
        <f t="shared" si="10"/>
        <v>15469347</v>
      </c>
      <c r="AN67" s="162">
        <f t="shared" si="10"/>
        <v>16913000</v>
      </c>
      <c r="AO67" s="162">
        <f t="shared" si="10"/>
        <v>17673000</v>
      </c>
      <c r="AP67" s="162">
        <f t="shared" si="10"/>
        <v>18296000</v>
      </c>
      <c r="AQ67" s="162">
        <f t="shared" si="10"/>
        <v>18855000</v>
      </c>
      <c r="AR67" s="162">
        <f t="shared" si="10"/>
        <v>18717000</v>
      </c>
    </row>
    <row r="68" spans="1:44" x14ac:dyDescent="0.2">
      <c r="A68" s="54" t="s">
        <v>315</v>
      </c>
      <c r="B68" s="162">
        <f>B46</f>
        <v>31535.59</v>
      </c>
      <c r="C68" s="162">
        <f t="shared" ref="C68:AR68" si="11">C46</f>
        <v>97908.29</v>
      </c>
      <c r="D68" s="162">
        <f t="shared" si="11"/>
        <v>183260</v>
      </c>
      <c r="E68" s="162">
        <f t="shared" si="11"/>
        <v>291959</v>
      </c>
      <c r="F68" s="162">
        <f t="shared" si="11"/>
        <v>-146458</v>
      </c>
      <c r="G68" s="162">
        <f t="shared" si="11"/>
        <v>81567</v>
      </c>
      <c r="H68" s="162">
        <f t="shared" si="11"/>
        <v>276548</v>
      </c>
      <c r="I68" s="162">
        <f t="shared" si="11"/>
        <v>202036</v>
      </c>
      <c r="J68" s="162">
        <f t="shared" si="11"/>
        <v>301414</v>
      </c>
      <c r="K68" s="162">
        <f t="shared" si="11"/>
        <v>1324099</v>
      </c>
      <c r="L68" s="162">
        <f t="shared" si="11"/>
        <v>1645905</v>
      </c>
      <c r="M68" s="162">
        <f t="shared" si="11"/>
        <v>966545</v>
      </c>
      <c r="N68" s="162">
        <f t="shared" si="11"/>
        <v>1272654</v>
      </c>
      <c r="O68" s="162">
        <f t="shared" si="11"/>
        <v>1330524</v>
      </c>
      <c r="P68" s="162">
        <f t="shared" si="11"/>
        <v>1489591</v>
      </c>
      <c r="Q68" s="162">
        <f t="shared" si="11"/>
        <v>1274179</v>
      </c>
      <c r="R68" s="162">
        <f t="shared" si="11"/>
        <v>1458818</v>
      </c>
      <c r="S68" s="162">
        <f t="shared" si="11"/>
        <v>2322289</v>
      </c>
      <c r="T68" s="162">
        <f t="shared" si="11"/>
        <v>1998017</v>
      </c>
      <c r="U68" s="162">
        <f t="shared" si="11"/>
        <v>1938512</v>
      </c>
      <c r="V68" s="162">
        <f t="shared" si="11"/>
        <v>1956678</v>
      </c>
      <c r="W68" s="162">
        <f t="shared" si="11"/>
        <v>1063285</v>
      </c>
      <c r="X68" s="162">
        <f t="shared" si="11"/>
        <v>1716500</v>
      </c>
      <c r="Y68" s="162">
        <f t="shared" si="11"/>
        <v>2008586</v>
      </c>
      <c r="Z68" s="162">
        <f t="shared" si="11"/>
        <v>1947160</v>
      </c>
      <c r="AA68" s="162">
        <f t="shared" si="11"/>
        <v>3547512</v>
      </c>
      <c r="AB68" s="162">
        <f t="shared" si="11"/>
        <v>3488378</v>
      </c>
      <c r="AC68" s="162">
        <f t="shared" si="11"/>
        <v>3250240</v>
      </c>
      <c r="AD68" s="162">
        <f t="shared" si="11"/>
        <v>4607241</v>
      </c>
      <c r="AE68" s="162">
        <f t="shared" si="11"/>
        <v>3453536</v>
      </c>
      <c r="AF68" s="162">
        <f t="shared" si="11"/>
        <v>2138423</v>
      </c>
      <c r="AG68" s="162">
        <f t="shared" si="11"/>
        <v>1023735</v>
      </c>
      <c r="AH68" s="162">
        <f t="shared" si="11"/>
        <v>1925172</v>
      </c>
      <c r="AI68" s="162">
        <f t="shared" si="11"/>
        <v>2431702</v>
      </c>
      <c r="AJ68" s="162">
        <f t="shared" si="11"/>
        <v>5805391</v>
      </c>
      <c r="AK68" s="162">
        <f t="shared" si="11"/>
        <v>5998676</v>
      </c>
      <c r="AL68" s="162">
        <f t="shared" si="11"/>
        <v>5589739</v>
      </c>
      <c r="AM68" s="162">
        <f t="shared" si="11"/>
        <v>309511</v>
      </c>
      <c r="AN68" s="162">
        <f t="shared" si="11"/>
        <v>189000</v>
      </c>
      <c r="AO68" s="162">
        <f t="shared" si="11"/>
        <v>814000</v>
      </c>
      <c r="AP68" s="162">
        <f t="shared" si="11"/>
        <v>114000</v>
      </c>
      <c r="AQ68" s="162">
        <f t="shared" si="11"/>
        <v>-158000</v>
      </c>
      <c r="AR68" s="162">
        <f t="shared" si="11"/>
        <v>1181000</v>
      </c>
    </row>
    <row r="69" spans="1:44" x14ac:dyDescent="0.2">
      <c r="A69" s="54" t="s">
        <v>316</v>
      </c>
      <c r="B69" s="167">
        <f>B66/B4</f>
        <v>2.6456063091515783E-2</v>
      </c>
      <c r="C69" s="167">
        <f t="shared" ref="C69:AR69" si="12">C66/C4</f>
        <v>9.3367485366318073E-2</v>
      </c>
      <c r="D69" s="167">
        <f t="shared" si="12"/>
        <v>6.352915098729793E-2</v>
      </c>
      <c r="E69" s="167">
        <f t="shared" si="12"/>
        <v>8.1200022356036447E-2</v>
      </c>
      <c r="F69" s="167">
        <f t="shared" si="12"/>
        <v>4.8855343491372084E-2</v>
      </c>
      <c r="G69" s="167">
        <f t="shared" si="12"/>
        <v>5.9783208437418828E-2</v>
      </c>
      <c r="H69" s="167">
        <f t="shared" si="12"/>
        <v>6.4990474323256331E-2</v>
      </c>
      <c r="I69" s="167">
        <f t="shared" si="12"/>
        <v>8.6560379127766013E-2</v>
      </c>
      <c r="J69" s="167">
        <f t="shared" si="12"/>
        <v>8.0193993317367401E-2</v>
      </c>
      <c r="K69" s="167">
        <f t="shared" si="12"/>
        <v>0.12280334461332808</v>
      </c>
      <c r="L69" s="167">
        <f t="shared" si="12"/>
        <v>0.13484390424773934</v>
      </c>
      <c r="M69" s="167">
        <f t="shared" si="12"/>
        <v>8.3216941267203068E-2</v>
      </c>
      <c r="N69" s="167">
        <f t="shared" si="12"/>
        <v>9.0376450895866683E-2</v>
      </c>
      <c r="O69" s="167">
        <f t="shared" si="12"/>
        <v>8.2949737021347683E-2</v>
      </c>
      <c r="P69" s="167">
        <f t="shared" si="12"/>
        <v>8.4588589548113671E-2</v>
      </c>
      <c r="Q69" s="167">
        <f t="shared" si="12"/>
        <v>7.8637774926590145E-2</v>
      </c>
      <c r="R69" s="167">
        <f t="shared" si="12"/>
        <v>6.9252650534128324E-2</v>
      </c>
      <c r="S69" s="167">
        <f t="shared" si="12"/>
        <v>8.6101342193764363E-2</v>
      </c>
      <c r="T69" s="167">
        <f t="shared" si="12"/>
        <v>7.7230351069795936E-2</v>
      </c>
      <c r="U69" s="167">
        <f t="shared" si="12"/>
        <v>6.9816355675923675E-2</v>
      </c>
      <c r="V69" s="167">
        <f t="shared" si="12"/>
        <v>6.9415502408657598E-2</v>
      </c>
      <c r="W69" s="167">
        <f t="shared" si="12"/>
        <v>4.9166275819720481E-2</v>
      </c>
      <c r="X69" s="167">
        <f t="shared" si="12"/>
        <v>5.2990992380773309E-2</v>
      </c>
      <c r="Y69" s="167">
        <f t="shared" si="12"/>
        <v>5.2453465559548766E-2</v>
      </c>
      <c r="Z69" s="167">
        <f t="shared" si="12"/>
        <v>4.9404884059158341E-2</v>
      </c>
      <c r="AA69" s="167">
        <f t="shared" si="12"/>
        <v>0.1156185627665936</v>
      </c>
      <c r="AB69" s="167">
        <f t="shared" si="12"/>
        <v>0.11749404104948649</v>
      </c>
      <c r="AC69" s="167">
        <f t="shared" si="12"/>
        <v>0.10408612481656009</v>
      </c>
      <c r="AD69" s="167">
        <f t="shared" si="12"/>
        <v>0.13959384158306709</v>
      </c>
      <c r="AE69" s="167">
        <f t="shared" si="12"/>
        <v>0.15152979653172183</v>
      </c>
      <c r="AF69" s="167">
        <f t="shared" si="12"/>
        <v>0.14331895494680144</v>
      </c>
      <c r="AG69" s="167">
        <f t="shared" si="12"/>
        <v>8.3924027963691708E-2</v>
      </c>
      <c r="AH69" s="167">
        <f t="shared" si="12"/>
        <v>0.15092664719472329</v>
      </c>
      <c r="AI69" s="167">
        <f t="shared" si="12"/>
        <v>0.13459790155075135</v>
      </c>
      <c r="AJ69" s="167">
        <f t="shared" si="12"/>
        <v>0.17726460414246653</v>
      </c>
      <c r="AK69" s="167">
        <f t="shared" si="12"/>
        <v>0.17132178205077941</v>
      </c>
      <c r="AL69" s="167">
        <f t="shared" si="12"/>
        <v>0.17361642964641402</v>
      </c>
      <c r="AM69" s="167">
        <f t="shared" si="12"/>
        <v>0.13713213120875897</v>
      </c>
      <c r="AN69" s="167">
        <f t="shared" si="12"/>
        <v>0.16926807541940911</v>
      </c>
      <c r="AO69" s="167">
        <f t="shared" si="12"/>
        <v>0.17003449068751436</v>
      </c>
      <c r="AP69" s="167">
        <f t="shared" si="12"/>
        <v>0.16352089532353334</v>
      </c>
      <c r="AQ69" s="167">
        <f t="shared" si="12"/>
        <v>0.16752983764022794</v>
      </c>
      <c r="AR69" s="167">
        <f t="shared" si="12"/>
        <v>0.16830192509388639</v>
      </c>
    </row>
    <row r="70" spans="1:44" x14ac:dyDescent="0.2">
      <c r="A70" s="54" t="s">
        <v>317</v>
      </c>
      <c r="B70" s="167">
        <f>B67/B4</f>
        <v>2.0971516578457813E-6</v>
      </c>
      <c r="C70" s="167">
        <f t="shared" ref="C70:AR70" si="13">C67/C4</f>
        <v>4.921803996333661E-2</v>
      </c>
      <c r="D70" s="167">
        <f t="shared" si="13"/>
        <v>4.1409088611171962E-3</v>
      </c>
      <c r="E70" s="167">
        <f t="shared" si="13"/>
        <v>5.6555079684779885E-3</v>
      </c>
      <c r="F70" s="167">
        <f t="shared" si="13"/>
        <v>8.1780320010143348E-2</v>
      </c>
      <c r="G70" s="167">
        <f t="shared" si="13"/>
        <v>4.3447235389861713E-2</v>
      </c>
      <c r="H70" s="167">
        <f t="shared" si="13"/>
        <v>1.6923567068290263E-2</v>
      </c>
      <c r="I70" s="167">
        <f t="shared" si="13"/>
        <v>5.8288123276416873E-2</v>
      </c>
      <c r="J70" s="167">
        <f t="shared" si="13"/>
        <v>5.0026262922278568E-2</v>
      </c>
      <c r="K70" s="167">
        <f t="shared" si="13"/>
        <v>1.7958621578677191E-2</v>
      </c>
      <c r="L70" s="167">
        <f t="shared" si="13"/>
        <v>1.4922610964018111E-2</v>
      </c>
      <c r="M70" s="167">
        <f t="shared" si="13"/>
        <v>1.4196130658559271E-2</v>
      </c>
      <c r="N70" s="167">
        <f t="shared" si="13"/>
        <v>1.1120792243961558E-2</v>
      </c>
      <c r="O70" s="167">
        <f t="shared" si="13"/>
        <v>8.4166276922394371E-3</v>
      </c>
      <c r="P70" s="167">
        <f t="shared" si="13"/>
        <v>1.1319366516451391E-2</v>
      </c>
      <c r="Q70" s="167">
        <f t="shared" si="13"/>
        <v>2.1065739112958538E-2</v>
      </c>
      <c r="R70" s="167">
        <f t="shared" si="13"/>
        <v>1.0820034449503494E-2</v>
      </c>
      <c r="S70" s="167">
        <f t="shared" si="13"/>
        <v>7.6210678781720017E-3</v>
      </c>
      <c r="T70" s="167">
        <f t="shared" si="13"/>
        <v>1.6266018257411315E-2</v>
      </c>
      <c r="U70" s="167">
        <f t="shared" si="13"/>
        <v>1.1448868967956313E-2</v>
      </c>
      <c r="V70" s="167">
        <f t="shared" si="13"/>
        <v>1.2455363571888874E-2</v>
      </c>
      <c r="W70" s="167">
        <f t="shared" si="13"/>
        <v>2.136971853713018E-2</v>
      </c>
      <c r="X70" s="167">
        <f t="shared" si="13"/>
        <v>8.2768232459704688E-3</v>
      </c>
      <c r="Y70" s="167">
        <f t="shared" si="13"/>
        <v>7.5795567380422075E-3</v>
      </c>
      <c r="Z70" s="167">
        <f t="shared" si="13"/>
        <v>9.9192141314231441E-3</v>
      </c>
      <c r="AA70" s="167">
        <f t="shared" si="13"/>
        <v>5.0958938625565775E-2</v>
      </c>
      <c r="AB70" s="167">
        <f t="shared" si="13"/>
        <v>5.9636459568699896E-2</v>
      </c>
      <c r="AC70" s="167">
        <f t="shared" si="13"/>
        <v>5.8640942920410263E-2</v>
      </c>
      <c r="AD70" s="167">
        <f t="shared" si="13"/>
        <v>7.3556874999507291E-2</v>
      </c>
      <c r="AE70" s="167">
        <f t="shared" si="13"/>
        <v>0.10114051916478954</v>
      </c>
      <c r="AF70" s="167">
        <f t="shared" si="13"/>
        <v>0.11201062855298612</v>
      </c>
      <c r="AG70" s="167">
        <f t="shared" si="13"/>
        <v>6.8505857793184813E-2</v>
      </c>
      <c r="AH70" s="167">
        <f t="shared" si="13"/>
        <v>0.12446049092684433</v>
      </c>
      <c r="AI70" s="167">
        <f t="shared" si="13"/>
        <v>0.10844496924018895</v>
      </c>
      <c r="AJ70" s="167">
        <f t="shared" si="13"/>
        <v>0.11851544840863051</v>
      </c>
      <c r="AK70" s="167">
        <f t="shared" si="13"/>
        <v>0.11675596665620287</v>
      </c>
      <c r="AL70" s="167">
        <f t="shared" si="13"/>
        <v>0.12342405186660969</v>
      </c>
      <c r="AM70" s="167">
        <f t="shared" si="13"/>
        <v>0.1344422088415918</v>
      </c>
      <c r="AN70" s="167">
        <f t="shared" si="13"/>
        <v>0.1673974365318949</v>
      </c>
      <c r="AO70" s="167">
        <f t="shared" si="13"/>
        <v>0.16254771211772823</v>
      </c>
      <c r="AP70" s="167">
        <f t="shared" si="13"/>
        <v>0.16250832704179063</v>
      </c>
      <c r="AQ70" s="167">
        <f t="shared" si="13"/>
        <v>0.16894555750689941</v>
      </c>
      <c r="AR70" s="167">
        <f t="shared" si="13"/>
        <v>0.15831275163243902</v>
      </c>
    </row>
    <row r="71" spans="1:44" x14ac:dyDescent="0.2">
      <c r="A71" s="54" t="s">
        <v>318</v>
      </c>
      <c r="B71" s="167">
        <f>B68/B4</f>
        <v>2.6453965939857937E-2</v>
      </c>
      <c r="C71" s="167">
        <f t="shared" ref="C71:AR71" si="14">C68/C4</f>
        <v>4.414944540298147E-2</v>
      </c>
      <c r="D71" s="167">
        <f t="shared" si="14"/>
        <v>5.9388242126180733E-2</v>
      </c>
      <c r="E71" s="167">
        <f t="shared" si="14"/>
        <v>7.5544514387558451E-2</v>
      </c>
      <c r="F71" s="167">
        <f t="shared" si="14"/>
        <v>-3.2924976518771271E-2</v>
      </c>
      <c r="G71" s="167">
        <f t="shared" si="14"/>
        <v>1.6335973047557115E-2</v>
      </c>
      <c r="H71" s="167">
        <f t="shared" si="14"/>
        <v>4.8066907254966068E-2</v>
      </c>
      <c r="I71" s="167">
        <f t="shared" si="14"/>
        <v>2.8272255851349137E-2</v>
      </c>
      <c r="J71" s="167">
        <f t="shared" si="14"/>
        <v>3.0167730395088833E-2</v>
      </c>
      <c r="K71" s="167">
        <f t="shared" si="14"/>
        <v>0.10484472303465088</v>
      </c>
      <c r="L71" s="167">
        <f t="shared" si="14"/>
        <v>0.11992129328372123</v>
      </c>
      <c r="M71" s="167">
        <f t="shared" si="14"/>
        <v>6.9020810608643804E-2</v>
      </c>
      <c r="N71" s="167">
        <f t="shared" si="14"/>
        <v>7.925565865190512E-2</v>
      </c>
      <c r="O71" s="167">
        <f t="shared" si="14"/>
        <v>7.4533109329108241E-2</v>
      </c>
      <c r="P71" s="167">
        <f t="shared" si="14"/>
        <v>7.3269223031662278E-2</v>
      </c>
      <c r="Q71" s="167">
        <f t="shared" si="14"/>
        <v>5.7572035813631614E-2</v>
      </c>
      <c r="R71" s="167">
        <f t="shared" si="14"/>
        <v>5.8432616084624828E-2</v>
      </c>
      <c r="S71" s="167">
        <f t="shared" si="14"/>
        <v>7.848027431559236E-2</v>
      </c>
      <c r="T71" s="167">
        <f t="shared" si="14"/>
        <v>6.0964332812384628E-2</v>
      </c>
      <c r="U71" s="167">
        <f t="shared" si="14"/>
        <v>5.8367486707967368E-2</v>
      </c>
      <c r="V71" s="167">
        <f t="shared" si="14"/>
        <v>5.6960138836768724E-2</v>
      </c>
      <c r="W71" s="167">
        <f t="shared" si="14"/>
        <v>2.7796557282590301E-2</v>
      </c>
      <c r="X71" s="167">
        <f t="shared" si="14"/>
        <v>4.4714169134802841E-2</v>
      </c>
      <c r="Y71" s="167">
        <f t="shared" si="14"/>
        <v>4.4873908821506561E-2</v>
      </c>
      <c r="Z71" s="167">
        <f t="shared" si="14"/>
        <v>3.9485669927735195E-2</v>
      </c>
      <c r="AA71" s="167">
        <f t="shared" si="14"/>
        <v>6.4659624141027827E-2</v>
      </c>
      <c r="AB71" s="167">
        <f t="shared" si="14"/>
        <v>5.7857581480786596E-2</v>
      </c>
      <c r="AC71" s="167">
        <f t="shared" si="14"/>
        <v>4.5445181896149822E-2</v>
      </c>
      <c r="AD71" s="167">
        <f t="shared" si="14"/>
        <v>6.60369665835598E-2</v>
      </c>
      <c r="AE71" s="167">
        <f t="shared" si="14"/>
        <v>5.0389277366932293E-2</v>
      </c>
      <c r="AF71" s="167">
        <f t="shared" si="14"/>
        <v>3.1308326393815332E-2</v>
      </c>
      <c r="AG71" s="167">
        <f t="shared" si="14"/>
        <v>1.5418170170506902E-2</v>
      </c>
      <c r="AH71" s="167">
        <f t="shared" si="14"/>
        <v>2.6466156267878956E-2</v>
      </c>
      <c r="AI71" s="167">
        <f t="shared" si="14"/>
        <v>2.6152932310562402E-2</v>
      </c>
      <c r="AJ71" s="167">
        <f t="shared" si="14"/>
        <v>5.8749155733836017E-2</v>
      </c>
      <c r="AK71" s="167">
        <f t="shared" si="14"/>
        <v>5.4565815394576542E-2</v>
      </c>
      <c r="AL71" s="167">
        <f t="shared" si="14"/>
        <v>5.0192377779804322E-2</v>
      </c>
      <c r="AM71" s="167">
        <f t="shared" si="14"/>
        <v>2.6899223671671417E-3</v>
      </c>
      <c r="AN71" s="167">
        <f t="shared" si="14"/>
        <v>1.8706388875142277E-3</v>
      </c>
      <c r="AO71" s="167">
        <f t="shared" si="14"/>
        <v>7.4867785697861578E-3</v>
      </c>
      <c r="AP71" s="167">
        <f t="shared" si="14"/>
        <v>1.0125682817426834E-3</v>
      </c>
      <c r="AQ71" s="167">
        <f t="shared" si="14"/>
        <v>-1.4157198666714455E-3</v>
      </c>
      <c r="AR71" s="167">
        <f t="shared" si="14"/>
        <v>9.9891734614473721E-3</v>
      </c>
    </row>
    <row r="72" spans="1:44" x14ac:dyDescent="0.2">
      <c r="A72" s="168" t="s">
        <v>319</v>
      </c>
      <c r="B72" s="168">
        <f>'Raw data--combined'!B86</f>
        <v>0</v>
      </c>
      <c r="C72" s="168">
        <f>'Raw data--combined'!C86</f>
        <v>0</v>
      </c>
      <c r="D72" s="168">
        <f>'Raw data--combined'!D86</f>
        <v>0</v>
      </c>
      <c r="E72" s="168">
        <f>'Raw data--combined'!E86</f>
        <v>0</v>
      </c>
      <c r="F72" s="168">
        <f>'Raw data--combined'!F86</f>
        <v>0</v>
      </c>
      <c r="G72" s="168">
        <f>'Raw data--combined'!G86</f>
        <v>0</v>
      </c>
      <c r="H72" s="168">
        <f>'Raw data--combined'!H86</f>
        <v>0</v>
      </c>
      <c r="I72" s="168">
        <f>'Raw data--combined'!I86</f>
        <v>0</v>
      </c>
      <c r="J72" s="168">
        <f>'Raw data--combined'!J86</f>
        <v>0</v>
      </c>
      <c r="K72" s="168">
        <f>'Raw data--combined'!K86</f>
        <v>0</v>
      </c>
      <c r="L72" s="168">
        <f>'Raw data--combined'!L86</f>
        <v>0</v>
      </c>
      <c r="M72" s="168">
        <f>'Raw data--combined'!M86</f>
        <v>0</v>
      </c>
      <c r="N72" s="168">
        <f>'Raw data--combined'!N86</f>
        <v>0</v>
      </c>
      <c r="O72" s="168">
        <f>'Raw data--combined'!O86</f>
        <v>0</v>
      </c>
      <c r="P72" s="168">
        <f>'Raw data--combined'!P86</f>
        <v>0</v>
      </c>
      <c r="Q72" s="168">
        <f>'Raw data--combined'!Q86</f>
        <v>0</v>
      </c>
      <c r="R72" s="168">
        <f>'Raw data--combined'!R86</f>
        <v>0</v>
      </c>
      <c r="S72" s="168">
        <f>'Raw data--combined'!S86</f>
        <v>0</v>
      </c>
      <c r="T72" s="168">
        <f>'Raw data--combined'!T86</f>
        <v>0</v>
      </c>
      <c r="U72" s="168">
        <f>'Raw data--combined'!U86</f>
        <v>0</v>
      </c>
      <c r="V72" s="168">
        <f>'Raw data--combined'!V86</f>
        <v>0</v>
      </c>
      <c r="W72" s="168">
        <f>'Raw data--combined'!W86</f>
        <v>0</v>
      </c>
      <c r="X72" s="168">
        <f>'Raw data--combined'!X86</f>
        <v>0</v>
      </c>
      <c r="Y72" s="168">
        <f>'Raw data--combined'!Y86</f>
        <v>0</v>
      </c>
      <c r="Z72" s="168">
        <f>'Raw data--combined'!Z86</f>
        <v>0</v>
      </c>
      <c r="AA72" s="168">
        <f>'Raw data--combined'!AA86</f>
        <v>3482124</v>
      </c>
      <c r="AB72" s="168">
        <f>'Raw data--combined'!AB86</f>
        <v>4000000</v>
      </c>
      <c r="AC72" s="168">
        <f>'Raw data--combined'!AC86</f>
        <v>4530307</v>
      </c>
      <c r="AD72" s="168">
        <f>'Raw data--combined'!AD86</f>
        <v>5266609</v>
      </c>
      <c r="AE72" s="168">
        <f>'Raw data--combined'!AE86</f>
        <v>7010136</v>
      </c>
      <c r="AF72" s="168">
        <f>'Raw data--combined'!AF86</f>
        <v>7800000</v>
      </c>
      <c r="AG72" s="168">
        <f>'Raw data--combined'!AG86</f>
        <v>4250000</v>
      </c>
      <c r="AH72" s="168">
        <f>'Raw data--combined'!AH86</f>
        <v>8451844</v>
      </c>
      <c r="AI72" s="168">
        <f>'Raw data--combined'!AI86</f>
        <v>9272062</v>
      </c>
      <c r="AJ72" s="168">
        <f>'Raw data--combined'!AJ86</f>
        <v>12495240</v>
      </c>
      <c r="AK72" s="168">
        <f>'Raw data--combined'!AK86</f>
        <v>12451342</v>
      </c>
      <c r="AL72" s="168">
        <f>'Raw data--combined'!AL86</f>
        <v>13918135</v>
      </c>
      <c r="AM72" s="168">
        <f>'Raw data--combined'!AM86</f>
        <v>14000000</v>
      </c>
      <c r="AN72" s="168">
        <f>'Raw data--combined'!AN86</f>
        <v>15750000</v>
      </c>
      <c r="AO72" s="168">
        <f>'Raw data--combined'!AO86</f>
        <v>16850000</v>
      </c>
      <c r="AP72" s="168">
        <f>'Raw data--combined'!AP86</f>
        <v>17350000</v>
      </c>
      <c r="AQ72" s="168">
        <f>'Raw data--combined'!AQ86</f>
        <v>14865000</v>
      </c>
      <c r="AR72" s="168">
        <f>'Raw data--combined'!AR86</f>
        <v>9865000</v>
      </c>
    </row>
    <row r="73" spans="1:44" x14ac:dyDescent="0.2">
      <c r="A73" s="54" t="s">
        <v>320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>
        <f>K72/K35</f>
        <v>0</v>
      </c>
      <c r="L73" s="167">
        <f t="shared" ref="L73:AR73" si="15">L72/L35</f>
        <v>0</v>
      </c>
      <c r="M73" s="167">
        <f t="shared" si="15"/>
        <v>0</v>
      </c>
      <c r="N73" s="167">
        <f t="shared" si="15"/>
        <v>0</v>
      </c>
      <c r="O73" s="167">
        <f t="shared" si="15"/>
        <v>0</v>
      </c>
      <c r="P73" s="167">
        <f t="shared" si="15"/>
        <v>0</v>
      </c>
      <c r="Q73" s="167">
        <f t="shared" si="15"/>
        <v>0</v>
      </c>
      <c r="R73" s="167">
        <f t="shared" si="15"/>
        <v>0</v>
      </c>
      <c r="S73" s="167">
        <f t="shared" si="15"/>
        <v>0</v>
      </c>
      <c r="T73" s="167">
        <f t="shared" si="15"/>
        <v>0</v>
      </c>
      <c r="U73" s="167">
        <f t="shared" si="15"/>
        <v>0</v>
      </c>
      <c r="V73" s="167">
        <f t="shared" si="15"/>
        <v>0</v>
      </c>
      <c r="W73" s="167">
        <f t="shared" si="15"/>
        <v>0</v>
      </c>
      <c r="X73" s="167">
        <f t="shared" si="15"/>
        <v>0</v>
      </c>
      <c r="Y73" s="167">
        <f t="shared" si="15"/>
        <v>0</v>
      </c>
      <c r="Z73" s="167">
        <f t="shared" si="15"/>
        <v>0</v>
      </c>
      <c r="AA73" s="167">
        <f t="shared" si="15"/>
        <v>0.54894137855364611</v>
      </c>
      <c r="AB73" s="167">
        <f t="shared" si="15"/>
        <v>0.56465202119308433</v>
      </c>
      <c r="AC73" s="167">
        <f t="shared" si="15"/>
        <v>0.60856533258393974</v>
      </c>
      <c r="AD73" s="167">
        <f t="shared" si="15"/>
        <v>0.54076802358486309</v>
      </c>
      <c r="AE73" s="167">
        <f t="shared" si="15"/>
        <v>0.67499809348031892</v>
      </c>
      <c r="AF73" s="167">
        <f t="shared" si="15"/>
        <v>0.79681445838222764</v>
      </c>
      <c r="AG73" s="167">
        <f t="shared" si="15"/>
        <v>0.76268972131138124</v>
      </c>
      <c r="AH73" s="167">
        <f t="shared" si="15"/>
        <v>0.76985136457124537</v>
      </c>
      <c r="AI73" s="167">
        <f t="shared" si="15"/>
        <v>0.74088034886345699</v>
      </c>
      <c r="AJ73" s="167">
        <f t="shared" si="15"/>
        <v>0.71333368309513845</v>
      </c>
      <c r="AK73" s="167">
        <f t="shared" si="15"/>
        <v>0.66110253540273822</v>
      </c>
      <c r="AL73" s="167">
        <f t="shared" si="15"/>
        <v>0.71984080904398429</v>
      </c>
      <c r="AM73" s="167">
        <f t="shared" si="15"/>
        <v>0.88726319737461357</v>
      </c>
      <c r="AN73" s="167">
        <f t="shared" si="15"/>
        <v>0.92094491872295636</v>
      </c>
      <c r="AO73" s="167">
        <f t="shared" si="15"/>
        <v>0.91145129009574299</v>
      </c>
      <c r="AP73" s="167">
        <f t="shared" si="15"/>
        <v>0.94242259641499182</v>
      </c>
      <c r="AQ73" s="167">
        <f t="shared" si="15"/>
        <v>0.79504733379686576</v>
      </c>
      <c r="AR73" s="167">
        <f t="shared" si="15"/>
        <v>0.49577847019800986</v>
      </c>
    </row>
    <row r="74" spans="1:44" x14ac:dyDescent="0.2">
      <c r="A74" s="54" t="s">
        <v>305</v>
      </c>
      <c r="B74" s="163">
        <v>1</v>
      </c>
      <c r="C74" s="163">
        <v>1</v>
      </c>
      <c r="D74" s="163">
        <v>1</v>
      </c>
      <c r="E74" s="163">
        <v>1</v>
      </c>
      <c r="F74" s="163">
        <v>1</v>
      </c>
      <c r="G74" s="163">
        <v>1</v>
      </c>
      <c r="H74" s="163">
        <v>1</v>
      </c>
      <c r="I74" s="163">
        <v>1</v>
      </c>
      <c r="J74" s="163">
        <v>1</v>
      </c>
      <c r="K74" s="163">
        <v>1</v>
      </c>
      <c r="L74" s="163">
        <v>1</v>
      </c>
      <c r="M74" s="163">
        <v>1</v>
      </c>
      <c r="N74" s="163">
        <v>1</v>
      </c>
      <c r="O74" s="163">
        <v>1</v>
      </c>
      <c r="P74" s="163">
        <v>1</v>
      </c>
      <c r="Q74" s="163">
        <v>1</v>
      </c>
      <c r="R74" s="163">
        <v>1</v>
      </c>
      <c r="S74" s="163">
        <v>1</v>
      </c>
      <c r="T74" s="163">
        <v>1</v>
      </c>
      <c r="U74" s="163">
        <v>1</v>
      </c>
      <c r="V74" s="163">
        <v>1</v>
      </c>
      <c r="W74" s="163">
        <v>1</v>
      </c>
      <c r="X74" s="163">
        <v>1</v>
      </c>
      <c r="Y74" s="163">
        <v>1</v>
      </c>
      <c r="Z74" s="163">
        <v>1</v>
      </c>
      <c r="AA74" s="163">
        <v>1</v>
      </c>
      <c r="AB74" s="163">
        <v>1</v>
      </c>
      <c r="AC74" s="163">
        <v>1</v>
      </c>
      <c r="AD74" s="163">
        <v>1</v>
      </c>
      <c r="AE74" s="163">
        <v>1</v>
      </c>
      <c r="AF74" s="163">
        <v>1</v>
      </c>
      <c r="AG74" s="163">
        <v>1</v>
      </c>
      <c r="AH74" s="163">
        <v>1</v>
      </c>
      <c r="AI74" s="163">
        <v>1</v>
      </c>
      <c r="AJ74" s="163">
        <v>1</v>
      </c>
      <c r="AK74" s="163">
        <v>1</v>
      </c>
      <c r="AL74" s="163">
        <v>1</v>
      </c>
      <c r="AM74" s="163">
        <v>1</v>
      </c>
      <c r="AN74" s="163">
        <v>1</v>
      </c>
      <c r="AO74" s="163">
        <v>1</v>
      </c>
      <c r="AP74" s="163">
        <v>1</v>
      </c>
      <c r="AQ74" s="163">
        <v>1</v>
      </c>
      <c r="AR74" s="163">
        <v>1</v>
      </c>
    </row>
    <row r="75" spans="1:44" x14ac:dyDescent="0.2">
      <c r="A75" s="54" t="s">
        <v>306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3">
        <v>0</v>
      </c>
      <c r="S75" s="163">
        <v>0</v>
      </c>
      <c r="T75" s="163">
        <v>0</v>
      </c>
      <c r="U75" s="163">
        <v>0</v>
      </c>
      <c r="V75" s="163">
        <v>0</v>
      </c>
      <c r="W75" s="163">
        <v>0</v>
      </c>
      <c r="X75" s="163">
        <v>0</v>
      </c>
      <c r="Y75" s="163">
        <v>0</v>
      </c>
      <c r="Z75" s="163">
        <v>0</v>
      </c>
      <c r="AA75" s="163">
        <v>0</v>
      </c>
      <c r="AB75" s="163">
        <v>0</v>
      </c>
      <c r="AC75" s="163">
        <v>0</v>
      </c>
      <c r="AD75" s="163">
        <v>0</v>
      </c>
      <c r="AE75" s="163">
        <v>0</v>
      </c>
      <c r="AF75" s="163">
        <v>0</v>
      </c>
      <c r="AG75" s="163">
        <v>0</v>
      </c>
      <c r="AH75" s="163">
        <v>0</v>
      </c>
      <c r="AI75" s="163">
        <v>0</v>
      </c>
      <c r="AJ75" s="163">
        <v>0</v>
      </c>
      <c r="AK75" s="163">
        <v>0</v>
      </c>
      <c r="AL75" s="163">
        <v>0</v>
      </c>
      <c r="AM75" s="163">
        <v>0</v>
      </c>
      <c r="AN75" s="163">
        <v>0</v>
      </c>
      <c r="AO75" s="163">
        <v>0</v>
      </c>
      <c r="AP75" s="163">
        <v>0</v>
      </c>
      <c r="AQ75" s="163">
        <v>0</v>
      </c>
      <c r="AR75" s="163">
        <v>0</v>
      </c>
    </row>
    <row r="77" spans="1:44" x14ac:dyDescent="0.2">
      <c r="A77" s="54">
        <v>4</v>
      </c>
      <c r="B77" s="11">
        <f>CORREL(C62:AR62,C63:AR63)</f>
        <v>0.84822065101393795</v>
      </c>
    </row>
    <row r="78" spans="1:44" x14ac:dyDescent="0.2">
      <c r="A78" s="54">
        <v>5</v>
      </c>
      <c r="B78" s="11">
        <f>CORREL(C64:AR64,C65:AR65)</f>
        <v>0.71628097061358997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9</vt:i4>
      </vt:variant>
    </vt:vector>
  </HeadingPairs>
  <TitlesOfParts>
    <vt:vector size="17" baseType="lpstr">
      <vt:lpstr>Intro</vt:lpstr>
      <vt:lpstr>Raw data--1972-96</vt:lpstr>
      <vt:lpstr>Raw data--1997-2014</vt:lpstr>
      <vt:lpstr>Raw data--combined</vt:lpstr>
      <vt:lpstr>Mapping</vt:lpstr>
      <vt:lpstr>Standardized data</vt:lpstr>
      <vt:lpstr>Quarterly data</vt:lpstr>
      <vt:lpstr>Calculations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2013-11-14T03:23:01Z</dcterms:created>
  <dcterms:modified xsi:type="dcterms:W3CDTF">2016-09-07T02:01:28Z</dcterms:modified>
</cp:coreProperties>
</file>