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28800" windowHeight="16335" tabRatio="500"/>
  </bookViews>
  <sheets>
    <sheet name="Introduction" sheetId="1" r:id="rId1"/>
    <sheet name="Raw BBCC Data -- Gazette" sheetId="2" r:id="rId2"/>
    <sheet name="Raw Data -- Blue Book" sheetId="3" r:id="rId3"/>
    <sheet name="Raw Data -- Annual Report" sheetId="5" r:id="rId4"/>
    <sheet name="Raw Bank Data -- Gazette" sheetId="6" r:id="rId5"/>
    <sheet name="Simplified Full Data Semiannual" sheetId="7" r:id="rId6"/>
    <sheet name="Data for Graphs" sheetId="15" r:id="rId7"/>
    <sheet name="Graphs" sheetId="14" r:id="rId8"/>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Q4" i="15" l="1"/>
  <c r="L11" i="7"/>
  <c r="L7" i="7"/>
  <c r="N7" i="7"/>
  <c r="N30" i="7"/>
  <c r="M7" i="7"/>
  <c r="O7" i="7"/>
  <c r="O30" i="7"/>
  <c r="P10" i="7"/>
  <c r="P7" i="7"/>
  <c r="P30" i="7"/>
  <c r="Q10" i="7"/>
  <c r="Q7" i="7"/>
  <c r="Q30" i="7"/>
  <c r="R10" i="7"/>
  <c r="R7" i="7"/>
  <c r="R30" i="7"/>
  <c r="S10" i="7"/>
  <c r="S7" i="7"/>
  <c r="S30" i="7"/>
  <c r="T10" i="7"/>
  <c r="T7" i="7"/>
  <c r="T30" i="7"/>
  <c r="U10" i="7"/>
  <c r="U7" i="7"/>
  <c r="U30" i="7"/>
  <c r="V7" i="7"/>
  <c r="V30" i="7"/>
  <c r="W7" i="7"/>
  <c r="W30" i="7"/>
  <c r="X7" i="7"/>
  <c r="X30" i="7"/>
  <c r="Y7" i="7"/>
  <c r="Y30" i="7"/>
  <c r="Z7" i="7"/>
  <c r="Z30" i="7"/>
  <c r="AA7" i="7"/>
  <c r="AA30" i="7"/>
  <c r="AB7" i="7"/>
  <c r="AB30" i="7"/>
  <c r="AC7" i="7"/>
  <c r="AC30" i="7"/>
  <c r="AD10" i="7"/>
  <c r="AD7" i="7"/>
  <c r="AD30" i="7"/>
  <c r="AE10" i="7"/>
  <c r="AE7" i="7"/>
  <c r="AE30" i="7"/>
  <c r="AF10" i="7"/>
  <c r="AF7" i="7"/>
  <c r="AF30" i="7"/>
  <c r="AG10" i="7"/>
  <c r="AG7" i="7"/>
  <c r="AG30" i="7"/>
  <c r="AH7" i="7"/>
  <c r="AH30" i="7"/>
  <c r="AI10" i="7"/>
  <c r="AI7" i="7"/>
  <c r="AI30" i="7"/>
  <c r="AJ10" i="7"/>
  <c r="AJ7" i="7"/>
  <c r="AJ30" i="7"/>
  <c r="AK10" i="7"/>
  <c r="AK7" i="7"/>
  <c r="AK30" i="7"/>
  <c r="AL10" i="7"/>
  <c r="AL7" i="7"/>
  <c r="AL30" i="7"/>
  <c r="AM7" i="7"/>
  <c r="AM30" i="7"/>
  <c r="AN10" i="7"/>
  <c r="AN7" i="7"/>
  <c r="AN30" i="7"/>
  <c r="AO10" i="7"/>
  <c r="AO7" i="7"/>
  <c r="AO30" i="7"/>
  <c r="AP10" i="7"/>
  <c r="AP7" i="7"/>
  <c r="AP30" i="7"/>
  <c r="AQ7" i="7"/>
  <c r="AQ30" i="7"/>
  <c r="AR7" i="7"/>
  <c r="AR30" i="7"/>
  <c r="AS7" i="7"/>
  <c r="AS30" i="7"/>
  <c r="AT7" i="7"/>
  <c r="AT30" i="7"/>
  <c r="AU7" i="7"/>
  <c r="AU30" i="7"/>
  <c r="AV7" i="7"/>
  <c r="AV30" i="7"/>
  <c r="AW7" i="7"/>
  <c r="AW30" i="7"/>
  <c r="AX7" i="7"/>
  <c r="AX30" i="7"/>
  <c r="AY7" i="7"/>
  <c r="AY30" i="7"/>
  <c r="AZ7" i="7"/>
  <c r="AZ30" i="7"/>
  <c r="BA7" i="7"/>
  <c r="BA30" i="7"/>
  <c r="BB7" i="7"/>
  <c r="BB30" i="7"/>
  <c r="BC7" i="7"/>
  <c r="BC30" i="7"/>
  <c r="BD7" i="7"/>
  <c r="BD30" i="7"/>
  <c r="BE7" i="7"/>
  <c r="BE30" i="7"/>
  <c r="BF7" i="7"/>
  <c r="BF30" i="7"/>
  <c r="BG7" i="7"/>
  <c r="BG30" i="7"/>
  <c r="BH7" i="7"/>
  <c r="BH30" i="7"/>
  <c r="BI7" i="7"/>
  <c r="BI30" i="7"/>
  <c r="BJ7" i="7"/>
  <c r="BJ30" i="7"/>
  <c r="BK7" i="7"/>
  <c r="BK30" i="7"/>
  <c r="BL7" i="7"/>
  <c r="BL30" i="7"/>
  <c r="BM7" i="7"/>
  <c r="BM30" i="7"/>
  <c r="BN7" i="7"/>
  <c r="BN30" i="7"/>
  <c r="BO7" i="7"/>
  <c r="BO30" i="7"/>
  <c r="BP7" i="7"/>
  <c r="BP30" i="7"/>
  <c r="BQ7" i="7"/>
  <c r="BQ30" i="7"/>
  <c r="BR7" i="7"/>
  <c r="BR30" i="7"/>
  <c r="BS7" i="7"/>
  <c r="BS30" i="7"/>
  <c r="BT7" i="7"/>
  <c r="BT30" i="7"/>
  <c r="BU7" i="7"/>
  <c r="BU30" i="7"/>
  <c r="BV7" i="7"/>
  <c r="BV30" i="7"/>
  <c r="BW7" i="7"/>
  <c r="BW30" i="7"/>
  <c r="BX7" i="7"/>
  <c r="BX30" i="7"/>
  <c r="BY7" i="7"/>
  <c r="BY30" i="7"/>
  <c r="BZ7" i="7"/>
  <c r="BZ30" i="7"/>
  <c r="CA7" i="7"/>
  <c r="CA30" i="7"/>
  <c r="CB7" i="7"/>
  <c r="CB30" i="7"/>
  <c r="CC7" i="7"/>
  <c r="CC30" i="7"/>
  <c r="CD7" i="7"/>
  <c r="CD30" i="7"/>
  <c r="CE7" i="7"/>
  <c r="CE30" i="7"/>
  <c r="CF7" i="7"/>
  <c r="CF30" i="7"/>
  <c r="CG7" i="7"/>
  <c r="CG30" i="7"/>
  <c r="CH7" i="7"/>
  <c r="CH30" i="7"/>
  <c r="CI7" i="7"/>
  <c r="CI30" i="7"/>
  <c r="CJ7" i="7"/>
  <c r="CJ30" i="7"/>
  <c r="CK7" i="7"/>
  <c r="CK30" i="7"/>
  <c r="CL7" i="7"/>
  <c r="CL30" i="7"/>
  <c r="CM7" i="7"/>
  <c r="CM30" i="7"/>
  <c r="CN7" i="7"/>
  <c r="CN30" i="7"/>
  <c r="CO7" i="7"/>
  <c r="CO30" i="7"/>
  <c r="CP7" i="7"/>
  <c r="CP30" i="7"/>
  <c r="CQ7" i="7"/>
  <c r="CQ30" i="7"/>
  <c r="CR7" i="7"/>
  <c r="CR30" i="7"/>
  <c r="CS7" i="7"/>
  <c r="CS30" i="7"/>
  <c r="CT7" i="7"/>
  <c r="CT30" i="7"/>
  <c r="CU7" i="7"/>
  <c r="CU30" i="7"/>
  <c r="CV7" i="7"/>
  <c r="CV30" i="7"/>
  <c r="CW7" i="7"/>
  <c r="CW30" i="7"/>
  <c r="CX7" i="7"/>
  <c r="CX30" i="7"/>
  <c r="CY7" i="7"/>
  <c r="CY30" i="7"/>
  <c r="CZ7" i="7"/>
  <c r="CZ30" i="7"/>
  <c r="DA7" i="7"/>
  <c r="DA30" i="7"/>
  <c r="DB7" i="7"/>
  <c r="DB30" i="7"/>
  <c r="DC7" i="7"/>
  <c r="DC30" i="7"/>
  <c r="DD7" i="7"/>
  <c r="DD30" i="7"/>
  <c r="DE7" i="7"/>
  <c r="DE30" i="7"/>
  <c r="DF7" i="7"/>
  <c r="DF30" i="7"/>
  <c r="DG7" i="7"/>
  <c r="DG30" i="7"/>
  <c r="DH7" i="7"/>
  <c r="DH30" i="7"/>
  <c r="DI7" i="7"/>
  <c r="DI30" i="7"/>
  <c r="DJ7" i="7"/>
  <c r="DJ30" i="7"/>
  <c r="DK7" i="7"/>
  <c r="DK30" i="7"/>
  <c r="DL7" i="7"/>
  <c r="DL30" i="7"/>
  <c r="DM7" i="7"/>
  <c r="DM30" i="7"/>
  <c r="DN7" i="7"/>
  <c r="DN30" i="7"/>
  <c r="DO7" i="7"/>
  <c r="DO30" i="7"/>
  <c r="DP7" i="7"/>
  <c r="DP30" i="7"/>
  <c r="DQ7" i="7"/>
  <c r="DQ30" i="7"/>
  <c r="DR7" i="7"/>
  <c r="DR30" i="7"/>
  <c r="DS7" i="7"/>
  <c r="DS30" i="7"/>
  <c r="DT7" i="7"/>
  <c r="DT30" i="7"/>
  <c r="DU7" i="7"/>
  <c r="DU30" i="7"/>
  <c r="DV7" i="7"/>
  <c r="DV30" i="7"/>
  <c r="DW7" i="7"/>
  <c r="DW30" i="7"/>
  <c r="DX7" i="7"/>
  <c r="DX30" i="7"/>
  <c r="DY7" i="7"/>
  <c r="DY30" i="7"/>
  <c r="DZ7" i="7"/>
  <c r="DZ30" i="7"/>
  <c r="EA7" i="7"/>
  <c r="EA30" i="7"/>
  <c r="EB7" i="7"/>
  <c r="EB30" i="7"/>
  <c r="EC7" i="7"/>
  <c r="EC30" i="7"/>
  <c r="ED7" i="7"/>
  <c r="ED30" i="7"/>
  <c r="EE7" i="7"/>
  <c r="EE30" i="7"/>
  <c r="EF7" i="7"/>
  <c r="EF30" i="7"/>
  <c r="EG7" i="7"/>
  <c r="EG30" i="7"/>
  <c r="EH7" i="7"/>
  <c r="EH30" i="7"/>
  <c r="EI7" i="7"/>
  <c r="EI30" i="7"/>
  <c r="EJ7" i="7"/>
  <c r="EJ30" i="7"/>
  <c r="EK7" i="7"/>
  <c r="EK30" i="7"/>
  <c r="EL7" i="7"/>
  <c r="EL30" i="7"/>
  <c r="EM7" i="7"/>
  <c r="EM30" i="7"/>
  <c r="EN7" i="7"/>
  <c r="EN30" i="7"/>
  <c r="EO7" i="7"/>
  <c r="EO30" i="7"/>
  <c r="EP7" i="7"/>
  <c r="EP30" i="7"/>
  <c r="EQ7" i="7"/>
  <c r="EQ30" i="7"/>
  <c r="ER7" i="7"/>
  <c r="ER30" i="7"/>
  <c r="ES7" i="7"/>
  <c r="ES30" i="7"/>
  <c r="ET7" i="7"/>
  <c r="ET30" i="7"/>
  <c r="EU7" i="7"/>
  <c r="EU30" i="7"/>
  <c r="EV7" i="7"/>
  <c r="EV30" i="7"/>
  <c r="EW7" i="7"/>
  <c r="EW30" i="7"/>
  <c r="EX7" i="7"/>
  <c r="EX30" i="7"/>
  <c r="EY7" i="7"/>
  <c r="EY30" i="7"/>
  <c r="EZ7" i="7"/>
  <c r="EZ30" i="7"/>
  <c r="FA7" i="7"/>
  <c r="FA30" i="7"/>
  <c r="FB7" i="7"/>
  <c r="FB30" i="7"/>
  <c r="FC7" i="7"/>
  <c r="FC30" i="7"/>
  <c r="FD7" i="7"/>
  <c r="FD30" i="7"/>
  <c r="FE7" i="7"/>
  <c r="FE30" i="7"/>
  <c r="FF7" i="7"/>
  <c r="FF30" i="7"/>
  <c r="FG7" i="7"/>
  <c r="FG30" i="7"/>
  <c r="FH7" i="7"/>
  <c r="FH30" i="7"/>
  <c r="FI7" i="7"/>
  <c r="FI30" i="7"/>
  <c r="FJ7" i="7"/>
  <c r="FJ30" i="7"/>
  <c r="FK7" i="7"/>
  <c r="FK30" i="7"/>
  <c r="E7" i="7"/>
  <c r="E30" i="7"/>
  <c r="D7" i="7"/>
  <c r="F7" i="7"/>
  <c r="F30" i="7"/>
  <c r="G7" i="7"/>
  <c r="G30" i="7"/>
  <c r="H7" i="7"/>
  <c r="H30" i="7"/>
  <c r="I7" i="7"/>
  <c r="I30" i="7"/>
  <c r="J7" i="7"/>
  <c r="J30" i="7"/>
  <c r="K7" i="7"/>
  <c r="K30" i="7"/>
  <c r="L30" i="7"/>
  <c r="M30" i="7"/>
  <c r="B7" i="7"/>
  <c r="D30" i="7"/>
  <c r="C20" i="7"/>
  <c r="C26" i="7"/>
  <c r="D20" i="7"/>
  <c r="D26" i="7"/>
  <c r="E20" i="7"/>
  <c r="E26" i="7"/>
  <c r="F20" i="7"/>
  <c r="F26" i="7"/>
  <c r="G20" i="7"/>
  <c r="G26" i="7"/>
  <c r="H20" i="7"/>
  <c r="H26" i="7"/>
  <c r="I20" i="7"/>
  <c r="I26" i="7"/>
  <c r="J20" i="7"/>
  <c r="J26" i="7"/>
  <c r="K20" i="7"/>
  <c r="K26" i="7"/>
  <c r="L20" i="7"/>
  <c r="L26" i="7"/>
  <c r="M20" i="7"/>
  <c r="M26" i="7"/>
  <c r="N20" i="7"/>
  <c r="N26" i="7"/>
  <c r="O20" i="7"/>
  <c r="O26" i="7"/>
  <c r="P20" i="7"/>
  <c r="P26" i="7"/>
  <c r="Q20" i="7"/>
  <c r="Q26" i="7"/>
  <c r="R20" i="7"/>
  <c r="R26" i="7"/>
  <c r="S20" i="7"/>
  <c r="S26" i="7"/>
  <c r="T20" i="7"/>
  <c r="T26" i="7"/>
  <c r="U20" i="7"/>
  <c r="U26" i="7"/>
  <c r="V20" i="7"/>
  <c r="V26" i="7"/>
  <c r="W20" i="7"/>
  <c r="W26" i="7"/>
  <c r="X20" i="7"/>
  <c r="X26" i="7"/>
  <c r="Y20" i="7"/>
  <c r="Y26" i="7"/>
  <c r="Z20" i="7"/>
  <c r="Z26" i="7"/>
  <c r="AA20" i="7"/>
  <c r="AA26" i="7"/>
  <c r="AB20" i="7"/>
  <c r="AB26" i="7"/>
  <c r="AC20" i="7"/>
  <c r="AC26" i="7"/>
  <c r="AD20" i="7"/>
  <c r="AD26" i="7"/>
  <c r="AE20" i="7"/>
  <c r="AE26" i="7"/>
  <c r="AF20" i="7"/>
  <c r="AF26" i="7"/>
  <c r="AG20" i="7"/>
  <c r="AG26" i="7"/>
  <c r="AH20" i="7"/>
  <c r="AH26" i="7"/>
  <c r="AI20" i="7"/>
  <c r="AI26" i="7"/>
  <c r="AJ20" i="7"/>
  <c r="AJ26" i="7"/>
  <c r="AK21" i="7"/>
  <c r="AK20" i="7"/>
  <c r="AK26" i="7"/>
  <c r="AL21" i="7"/>
  <c r="AL20" i="7"/>
  <c r="AL26" i="7"/>
  <c r="AM20" i="7"/>
  <c r="AM26" i="7"/>
  <c r="AN20" i="7"/>
  <c r="AN26" i="7"/>
  <c r="AO20" i="7"/>
  <c r="AO26" i="7"/>
  <c r="AP20" i="7"/>
  <c r="AP26" i="7"/>
  <c r="AQ20" i="7"/>
  <c r="AQ26" i="7"/>
  <c r="AR20" i="7"/>
  <c r="AR26" i="7"/>
  <c r="AS20" i="7"/>
  <c r="AS26" i="7"/>
  <c r="AT20" i="7"/>
  <c r="AT26" i="7"/>
  <c r="AU20" i="7"/>
  <c r="AU26" i="7"/>
  <c r="AV20" i="7"/>
  <c r="AV26" i="7"/>
  <c r="AW20" i="7"/>
  <c r="AW26" i="7"/>
  <c r="AX20" i="7"/>
  <c r="AX26" i="7"/>
  <c r="AY20" i="7"/>
  <c r="AY26" i="7"/>
  <c r="AZ20" i="7"/>
  <c r="AZ26" i="7"/>
  <c r="BA26" i="7"/>
  <c r="BB20" i="7"/>
  <c r="BB26" i="7"/>
  <c r="BC26" i="7"/>
  <c r="BD20" i="7"/>
  <c r="BD26" i="7"/>
  <c r="BE20" i="7"/>
  <c r="BE26" i="7"/>
  <c r="BF20" i="7"/>
  <c r="BF26" i="7"/>
  <c r="BG20" i="7"/>
  <c r="BG26" i="7"/>
  <c r="BH20" i="7"/>
  <c r="BH26" i="7"/>
  <c r="BI20" i="7"/>
  <c r="BI26" i="7"/>
  <c r="BJ20" i="7"/>
  <c r="BJ26" i="7"/>
  <c r="BK20" i="7"/>
  <c r="BK26" i="7"/>
  <c r="BL20" i="7"/>
  <c r="BL26" i="7"/>
  <c r="BM26" i="7"/>
  <c r="BN20" i="7"/>
  <c r="BN26" i="7"/>
  <c r="BO20" i="7"/>
  <c r="BO26" i="7"/>
  <c r="BP20" i="7"/>
  <c r="BP26" i="7"/>
  <c r="BQ20" i="7"/>
  <c r="BQ26" i="7"/>
  <c r="BR20" i="7"/>
  <c r="BR26" i="7"/>
  <c r="BS20" i="7"/>
  <c r="BS26" i="7"/>
  <c r="BT20" i="7"/>
  <c r="BT26" i="7"/>
  <c r="BU20" i="7"/>
  <c r="BU26" i="7"/>
  <c r="BV20" i="7"/>
  <c r="BV26" i="7"/>
  <c r="BW20" i="7"/>
  <c r="BW26" i="7"/>
  <c r="BX20" i="7"/>
  <c r="BX26" i="7"/>
  <c r="BY20" i="7"/>
  <c r="BY26" i="7"/>
  <c r="BZ20" i="7"/>
  <c r="BZ26" i="7"/>
  <c r="CA20" i="7"/>
  <c r="CA26" i="7"/>
  <c r="CB20" i="7"/>
  <c r="CB26" i="7"/>
  <c r="CC20" i="7"/>
  <c r="CC26" i="7"/>
  <c r="CD20" i="7"/>
  <c r="CD26" i="7"/>
  <c r="CE20" i="7"/>
  <c r="CE26" i="7"/>
  <c r="CF20" i="7"/>
  <c r="CF26" i="7"/>
  <c r="CG20" i="7"/>
  <c r="CG26" i="7"/>
  <c r="CH20" i="7"/>
  <c r="CH26" i="7"/>
  <c r="CI20" i="7"/>
  <c r="CI26" i="7"/>
  <c r="CJ20" i="7"/>
  <c r="CJ26" i="7"/>
  <c r="CK20" i="7"/>
  <c r="CK26" i="7"/>
  <c r="CL20" i="7"/>
  <c r="CL26" i="7"/>
  <c r="CM20" i="7"/>
  <c r="CM26" i="7"/>
  <c r="CN20" i="7"/>
  <c r="CN26" i="7"/>
  <c r="CO20" i="7"/>
  <c r="CO26" i="7"/>
  <c r="CP20" i="7"/>
  <c r="CP26" i="7"/>
  <c r="CQ20" i="7"/>
  <c r="CQ26" i="7"/>
  <c r="CR20" i="7"/>
  <c r="CR26" i="7"/>
  <c r="CS20" i="7"/>
  <c r="CS26" i="7"/>
  <c r="CT20" i="7"/>
  <c r="CT26" i="7"/>
  <c r="CU20" i="7"/>
  <c r="CU26" i="7"/>
  <c r="CV20" i="7"/>
  <c r="CV26" i="7"/>
  <c r="CW20" i="7"/>
  <c r="CW26" i="7"/>
  <c r="CX20" i="7"/>
  <c r="CX26" i="7"/>
  <c r="CY20" i="7"/>
  <c r="CY26" i="7"/>
  <c r="CZ20" i="7"/>
  <c r="CZ26" i="7"/>
  <c r="DA20" i="7"/>
  <c r="DA26" i="7"/>
  <c r="DB20" i="7"/>
  <c r="DB26" i="7"/>
  <c r="DC20" i="7"/>
  <c r="DC26" i="7"/>
  <c r="DD20" i="7"/>
  <c r="DD26" i="7"/>
  <c r="DE20" i="7"/>
  <c r="DE26" i="7"/>
  <c r="DF20" i="7"/>
  <c r="DF26" i="7"/>
  <c r="DG20" i="7"/>
  <c r="DG26" i="7"/>
  <c r="DH20" i="7"/>
  <c r="DH26" i="7"/>
  <c r="DI20" i="7"/>
  <c r="DI26" i="7"/>
  <c r="DJ20" i="7"/>
  <c r="DJ26" i="7"/>
  <c r="DK20" i="7"/>
  <c r="DK26" i="7"/>
  <c r="DL20" i="7"/>
  <c r="DL26" i="7"/>
  <c r="DM20" i="7"/>
  <c r="DM26" i="7"/>
  <c r="DN20" i="7"/>
  <c r="DN26" i="7"/>
  <c r="DO20" i="7"/>
  <c r="DO26" i="7"/>
  <c r="DP20" i="7"/>
  <c r="DP26" i="7"/>
  <c r="DQ20" i="7"/>
  <c r="DQ26" i="7"/>
  <c r="DR20" i="7"/>
  <c r="DR26" i="7"/>
  <c r="DS20" i="7"/>
  <c r="DS26" i="7"/>
  <c r="DT20" i="7"/>
  <c r="DT26" i="7"/>
  <c r="DU20" i="7"/>
  <c r="DU26" i="7"/>
  <c r="DV20" i="7"/>
  <c r="DV26" i="7"/>
  <c r="DW20" i="7"/>
  <c r="DW26" i="7"/>
  <c r="DX20" i="7"/>
  <c r="DX26" i="7"/>
  <c r="DY20" i="7"/>
  <c r="DY26" i="7"/>
  <c r="DZ20" i="7"/>
  <c r="DZ26" i="7"/>
  <c r="EA20" i="7"/>
  <c r="EA26" i="7"/>
  <c r="EB20" i="7"/>
  <c r="EB26" i="7"/>
  <c r="EC20" i="7"/>
  <c r="EC26" i="7"/>
  <c r="ED20" i="7"/>
  <c r="ED26" i="7"/>
  <c r="EE20" i="7"/>
  <c r="EE26" i="7"/>
  <c r="EF20" i="7"/>
  <c r="EF26" i="7"/>
  <c r="EG20" i="7"/>
  <c r="EG26" i="7"/>
  <c r="EH20" i="7"/>
  <c r="EH26" i="7"/>
  <c r="EI20" i="7"/>
  <c r="EI26" i="7"/>
  <c r="EJ20" i="7"/>
  <c r="EJ26" i="7"/>
  <c r="EK20" i="7"/>
  <c r="EK26" i="7"/>
  <c r="EL20" i="7"/>
  <c r="EL26" i="7"/>
  <c r="EM20" i="7"/>
  <c r="EM26" i="7"/>
  <c r="EN20" i="7"/>
  <c r="EN26" i="7"/>
  <c r="EO20" i="7"/>
  <c r="EO26" i="7"/>
  <c r="EP20" i="7"/>
  <c r="EP26" i="7"/>
  <c r="EQ20" i="7"/>
  <c r="EQ26" i="7"/>
  <c r="ER20" i="7"/>
  <c r="ER26" i="7"/>
  <c r="ES20" i="7"/>
  <c r="ES26" i="7"/>
  <c r="ET20" i="7"/>
  <c r="ET26" i="7"/>
  <c r="EU20" i="7"/>
  <c r="EU26" i="7"/>
  <c r="EV20" i="7"/>
  <c r="EV26" i="7"/>
  <c r="EW20" i="7"/>
  <c r="EW26" i="7"/>
  <c r="EX20" i="7"/>
  <c r="EX26" i="7"/>
  <c r="EY20" i="7"/>
  <c r="EY26" i="7"/>
  <c r="EZ20" i="7"/>
  <c r="EZ26" i="7"/>
  <c r="FA20" i="7"/>
  <c r="FA26" i="7"/>
  <c r="FB20" i="7"/>
  <c r="FB26" i="7"/>
  <c r="FC20" i="7"/>
  <c r="FC26" i="7"/>
  <c r="FD20" i="7"/>
  <c r="FD26" i="7"/>
  <c r="FE20" i="7"/>
  <c r="FE26" i="7"/>
  <c r="FF20" i="7"/>
  <c r="FF26" i="7"/>
  <c r="FG20" i="7"/>
  <c r="FG26" i="7"/>
  <c r="FH20" i="7"/>
  <c r="FH26" i="7"/>
  <c r="FI20" i="7"/>
  <c r="FI26" i="7"/>
  <c r="FJ20" i="7"/>
  <c r="FJ26" i="7"/>
  <c r="FK20" i="7"/>
  <c r="FK26" i="7"/>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AS27" i="7"/>
  <c r="AT27" i="7"/>
  <c r="AU27" i="7"/>
  <c r="AV27" i="7"/>
  <c r="AW27" i="7"/>
  <c r="AX27" i="7"/>
  <c r="AY27" i="7"/>
  <c r="AZ27" i="7"/>
  <c r="BA27" i="7"/>
  <c r="BB27" i="7"/>
  <c r="BC27" i="7"/>
  <c r="BD27" i="7"/>
  <c r="BE27" i="7"/>
  <c r="BF27" i="7"/>
  <c r="BG27" i="7"/>
  <c r="BH27" i="7"/>
  <c r="BI27" i="7"/>
  <c r="BJ27" i="7"/>
  <c r="BK27" i="7"/>
  <c r="BL27" i="7"/>
  <c r="BM27" i="7"/>
  <c r="BN27" i="7"/>
  <c r="BO27" i="7"/>
  <c r="BP27" i="7"/>
  <c r="BQ27" i="7"/>
  <c r="BR27" i="7"/>
  <c r="BS27" i="7"/>
  <c r="BT27" i="7"/>
  <c r="BU27" i="7"/>
  <c r="BV27" i="7"/>
  <c r="BW27" i="7"/>
  <c r="BX27" i="7"/>
  <c r="BY27" i="7"/>
  <c r="BZ27" i="7"/>
  <c r="CA27" i="7"/>
  <c r="CB27" i="7"/>
  <c r="CC27" i="7"/>
  <c r="CD27" i="7"/>
  <c r="CE27" i="7"/>
  <c r="CF27" i="7"/>
  <c r="CG27" i="7"/>
  <c r="CH27" i="7"/>
  <c r="CI27" i="7"/>
  <c r="CJ27" i="7"/>
  <c r="CK27" i="7"/>
  <c r="CL27" i="7"/>
  <c r="CM27" i="7"/>
  <c r="CN27" i="7"/>
  <c r="CO27" i="7"/>
  <c r="CP27" i="7"/>
  <c r="CQ27" i="7"/>
  <c r="CR27" i="7"/>
  <c r="CS27" i="7"/>
  <c r="CT27" i="7"/>
  <c r="CU27" i="7"/>
  <c r="CV27" i="7"/>
  <c r="CW27" i="7"/>
  <c r="CX27" i="7"/>
  <c r="CY27" i="7"/>
  <c r="CZ27" i="7"/>
  <c r="DA27" i="7"/>
  <c r="DB27" i="7"/>
  <c r="DC27" i="7"/>
  <c r="DD27" i="7"/>
  <c r="DE27" i="7"/>
  <c r="DF27" i="7"/>
  <c r="DG27" i="7"/>
  <c r="DH27" i="7"/>
  <c r="DI27" i="7"/>
  <c r="DJ27" i="7"/>
  <c r="DK27" i="7"/>
  <c r="DL27" i="7"/>
  <c r="DM27" i="7"/>
  <c r="DN27" i="7"/>
  <c r="DO27" i="7"/>
  <c r="DP27" i="7"/>
  <c r="DQ27" i="7"/>
  <c r="DR27" i="7"/>
  <c r="DS27" i="7"/>
  <c r="DT27" i="7"/>
  <c r="DU27" i="7"/>
  <c r="DV27" i="7"/>
  <c r="DW27" i="7"/>
  <c r="DX27" i="7"/>
  <c r="DY27" i="7"/>
  <c r="DZ27" i="7"/>
  <c r="EA27" i="7"/>
  <c r="EB27" i="7"/>
  <c r="EC27" i="7"/>
  <c r="ED27" i="7"/>
  <c r="EE27" i="7"/>
  <c r="EF27" i="7"/>
  <c r="EG27" i="7"/>
  <c r="EH27" i="7"/>
  <c r="EI27" i="7"/>
  <c r="EJ27" i="7"/>
  <c r="EK27" i="7"/>
  <c r="EL27" i="7"/>
  <c r="EM27" i="7"/>
  <c r="EN27" i="7"/>
  <c r="EO27" i="7"/>
  <c r="EP27" i="7"/>
  <c r="EQ27" i="7"/>
  <c r="ER27" i="7"/>
  <c r="ES27" i="7"/>
  <c r="ET27" i="7"/>
  <c r="EU27" i="7"/>
  <c r="EV27" i="7"/>
  <c r="EW27" i="7"/>
  <c r="EX27" i="7"/>
  <c r="EY27" i="7"/>
  <c r="EZ27" i="7"/>
  <c r="FA27" i="7"/>
  <c r="FB27" i="7"/>
  <c r="FC27" i="7"/>
  <c r="FD27" i="7"/>
  <c r="FE27" i="7"/>
  <c r="FF27" i="7"/>
  <c r="FG27" i="7"/>
  <c r="FH27" i="7"/>
  <c r="FI27" i="7"/>
  <c r="FJ27" i="7"/>
  <c r="FK27"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AO28" i="7"/>
  <c r="AP28" i="7"/>
  <c r="AQ28" i="7"/>
  <c r="AR28" i="7"/>
  <c r="AS28" i="7"/>
  <c r="AT28" i="7"/>
  <c r="AU28" i="7"/>
  <c r="AV28" i="7"/>
  <c r="AW28" i="7"/>
  <c r="AX28" i="7"/>
  <c r="AY28" i="7"/>
  <c r="AZ28" i="7"/>
  <c r="BA28" i="7"/>
  <c r="BB28" i="7"/>
  <c r="BC28" i="7"/>
  <c r="BD28" i="7"/>
  <c r="BE28" i="7"/>
  <c r="BF28" i="7"/>
  <c r="BG28" i="7"/>
  <c r="BH28" i="7"/>
  <c r="BI28" i="7"/>
  <c r="BJ28" i="7"/>
  <c r="BK28" i="7"/>
  <c r="BL28" i="7"/>
  <c r="BM28" i="7"/>
  <c r="BN28" i="7"/>
  <c r="BO28" i="7"/>
  <c r="BP28" i="7"/>
  <c r="BQ28" i="7"/>
  <c r="BR28" i="7"/>
  <c r="BS28" i="7"/>
  <c r="BT28" i="7"/>
  <c r="BU28" i="7"/>
  <c r="BV28" i="7"/>
  <c r="BW28" i="7"/>
  <c r="BX28" i="7"/>
  <c r="BY28" i="7"/>
  <c r="BZ28" i="7"/>
  <c r="CA28" i="7"/>
  <c r="CB28" i="7"/>
  <c r="CC28" i="7"/>
  <c r="CD28" i="7"/>
  <c r="CE28" i="7"/>
  <c r="CF28" i="7"/>
  <c r="CG28" i="7"/>
  <c r="CH28" i="7"/>
  <c r="CI28" i="7"/>
  <c r="CJ28" i="7"/>
  <c r="CK28" i="7"/>
  <c r="CL28" i="7"/>
  <c r="CM28" i="7"/>
  <c r="CN28" i="7"/>
  <c r="CO28" i="7"/>
  <c r="CP28" i="7"/>
  <c r="CQ28" i="7"/>
  <c r="CR28" i="7"/>
  <c r="CS28" i="7"/>
  <c r="CT28" i="7"/>
  <c r="CU28" i="7"/>
  <c r="CV28" i="7"/>
  <c r="CW28" i="7"/>
  <c r="CX28" i="7"/>
  <c r="CY28" i="7"/>
  <c r="CZ28" i="7"/>
  <c r="DA28" i="7"/>
  <c r="DB28" i="7"/>
  <c r="DC28" i="7"/>
  <c r="DD28" i="7"/>
  <c r="DE28" i="7"/>
  <c r="DF28" i="7"/>
  <c r="DG28" i="7"/>
  <c r="DH28" i="7"/>
  <c r="DI28" i="7"/>
  <c r="DJ28" i="7"/>
  <c r="DK28" i="7"/>
  <c r="DL28" i="7"/>
  <c r="DM28" i="7"/>
  <c r="DN28" i="7"/>
  <c r="DO28" i="7"/>
  <c r="DP28" i="7"/>
  <c r="DQ28" i="7"/>
  <c r="DR28" i="7"/>
  <c r="DS28" i="7"/>
  <c r="DT28" i="7"/>
  <c r="DU28" i="7"/>
  <c r="DV28" i="7"/>
  <c r="DW28" i="7"/>
  <c r="DX28" i="7"/>
  <c r="DY28" i="7"/>
  <c r="DZ28" i="7"/>
  <c r="EA28" i="7"/>
  <c r="EB28" i="7"/>
  <c r="EC28" i="7"/>
  <c r="ED28" i="7"/>
  <c r="EE28" i="7"/>
  <c r="EF28" i="7"/>
  <c r="EG28" i="7"/>
  <c r="EH28" i="7"/>
  <c r="EI28" i="7"/>
  <c r="EJ28" i="7"/>
  <c r="EK28" i="7"/>
  <c r="EL28" i="7"/>
  <c r="EM28" i="7"/>
  <c r="EN28" i="7"/>
  <c r="EO28" i="7"/>
  <c r="EP28" i="7"/>
  <c r="EQ28" i="7"/>
  <c r="ER28" i="7"/>
  <c r="ES28" i="7"/>
  <c r="ET28" i="7"/>
  <c r="EU28" i="7"/>
  <c r="EV28" i="7"/>
  <c r="EW28" i="7"/>
  <c r="EX28" i="7"/>
  <c r="EY28" i="7"/>
  <c r="EZ28" i="7"/>
  <c r="FA28" i="7"/>
  <c r="FB28" i="7"/>
  <c r="FC28" i="7"/>
  <c r="FD28" i="7"/>
  <c r="FE28" i="7"/>
  <c r="FF28" i="7"/>
  <c r="FG28" i="7"/>
  <c r="FH28" i="7"/>
  <c r="FI28" i="7"/>
  <c r="FJ28" i="7"/>
  <c r="FK28" i="7"/>
  <c r="B20" i="7"/>
  <c r="B26" i="7"/>
  <c r="B28" i="7"/>
  <c r="B27" i="7"/>
  <c r="C23" i="7"/>
  <c r="D23" i="7"/>
  <c r="E23" i="7"/>
  <c r="F23" i="7"/>
  <c r="G23" i="7"/>
  <c r="H23"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BK23" i="7"/>
  <c r="BL23" i="7"/>
  <c r="BM23" i="7"/>
  <c r="BN23" i="7"/>
  <c r="BO23" i="7"/>
  <c r="BP23" i="7"/>
  <c r="BQ23" i="7"/>
  <c r="BR23" i="7"/>
  <c r="BS23" i="7"/>
  <c r="BT23" i="7"/>
  <c r="BU23" i="7"/>
  <c r="BV23" i="7"/>
  <c r="BW23" i="7"/>
  <c r="BX23" i="7"/>
  <c r="BY23" i="7"/>
  <c r="BZ23" i="7"/>
  <c r="CA23" i="7"/>
  <c r="CB23" i="7"/>
  <c r="CC23" i="7"/>
  <c r="CD23" i="7"/>
  <c r="CE23" i="7"/>
  <c r="CF23" i="7"/>
  <c r="CG23" i="7"/>
  <c r="CH23" i="7"/>
  <c r="CI23" i="7"/>
  <c r="CJ23" i="7"/>
  <c r="CK23" i="7"/>
  <c r="CL23" i="7"/>
  <c r="CM23" i="7"/>
  <c r="CN23" i="7"/>
  <c r="CO23" i="7"/>
  <c r="CP23" i="7"/>
  <c r="CQ23" i="7"/>
  <c r="CR23" i="7"/>
  <c r="CS23" i="7"/>
  <c r="CT23" i="7"/>
  <c r="CU23" i="7"/>
  <c r="CV23" i="7"/>
  <c r="CW23" i="7"/>
  <c r="CX23" i="7"/>
  <c r="CY23" i="7"/>
  <c r="CZ23" i="7"/>
  <c r="DA23" i="7"/>
  <c r="DB23" i="7"/>
  <c r="DC23" i="7"/>
  <c r="DD23" i="7"/>
  <c r="DE23" i="7"/>
  <c r="DF23" i="7"/>
  <c r="DG23" i="7"/>
  <c r="DH23" i="7"/>
  <c r="DI23" i="7"/>
  <c r="DJ23" i="7"/>
  <c r="DK23" i="7"/>
  <c r="DL23" i="7"/>
  <c r="DM23" i="7"/>
  <c r="DN23" i="7"/>
  <c r="DO23" i="7"/>
  <c r="DP23" i="7"/>
  <c r="DQ23" i="7"/>
  <c r="DR23" i="7"/>
  <c r="DS23" i="7"/>
  <c r="DT23" i="7"/>
  <c r="DU23" i="7"/>
  <c r="DV23" i="7"/>
  <c r="DW23" i="7"/>
  <c r="DX23" i="7"/>
  <c r="DY23" i="7"/>
  <c r="DZ23" i="7"/>
  <c r="EA23" i="7"/>
  <c r="EB23" i="7"/>
  <c r="EC23" i="7"/>
  <c r="ED23" i="7"/>
  <c r="EE23" i="7"/>
  <c r="EF23" i="7"/>
  <c r="EG23" i="7"/>
  <c r="EH23" i="7"/>
  <c r="EI23" i="7"/>
  <c r="EJ23" i="7"/>
  <c r="EK23" i="7"/>
  <c r="EL23" i="7"/>
  <c r="EM23" i="7"/>
  <c r="EN23" i="7"/>
  <c r="EO23" i="7"/>
  <c r="EP23" i="7"/>
  <c r="EQ23" i="7"/>
  <c r="ER23" i="7"/>
  <c r="ES23" i="7"/>
  <c r="ET23" i="7"/>
  <c r="EU23" i="7"/>
  <c r="EV23" i="7"/>
  <c r="EW23" i="7"/>
  <c r="EX23" i="7"/>
  <c r="EY23" i="7"/>
  <c r="EZ23" i="7"/>
  <c r="FA23" i="7"/>
  <c r="FB23" i="7"/>
  <c r="FC23" i="7"/>
  <c r="FD23" i="7"/>
  <c r="FE23" i="7"/>
  <c r="FF23" i="7"/>
  <c r="FG23" i="7"/>
  <c r="FH23" i="7"/>
  <c r="FI23" i="7"/>
  <c r="FJ23" i="7"/>
  <c r="FK23" i="7"/>
  <c r="B23" i="7"/>
  <c r="E29" i="7"/>
  <c r="E31" i="7"/>
  <c r="F29" i="7"/>
  <c r="F31" i="7"/>
  <c r="G29" i="7"/>
  <c r="G31" i="7"/>
  <c r="H29" i="7"/>
  <c r="H31" i="7"/>
  <c r="I29" i="7"/>
  <c r="I31" i="7"/>
  <c r="J29" i="7"/>
  <c r="J31" i="7"/>
  <c r="K29" i="7"/>
  <c r="K31" i="7"/>
  <c r="L29" i="7"/>
  <c r="L31" i="7"/>
  <c r="M29" i="7"/>
  <c r="M31" i="7"/>
  <c r="N29" i="7"/>
  <c r="N31" i="7"/>
  <c r="O29" i="7"/>
  <c r="O31" i="7"/>
  <c r="P29" i="7"/>
  <c r="P31" i="7"/>
  <c r="Q29" i="7"/>
  <c r="Q31" i="7"/>
  <c r="R29" i="7"/>
  <c r="R31" i="7"/>
  <c r="S29" i="7"/>
  <c r="S31" i="7"/>
  <c r="T29" i="7"/>
  <c r="T31" i="7"/>
  <c r="U29" i="7"/>
  <c r="U31" i="7"/>
  <c r="V29" i="7"/>
  <c r="V31" i="7"/>
  <c r="W29" i="7"/>
  <c r="W31" i="7"/>
  <c r="X29" i="7"/>
  <c r="X31" i="7"/>
  <c r="Y29" i="7"/>
  <c r="Y31" i="7"/>
  <c r="Z29" i="7"/>
  <c r="Z31" i="7"/>
  <c r="AA29" i="7"/>
  <c r="AA31" i="7"/>
  <c r="AB29" i="7"/>
  <c r="AB31" i="7"/>
  <c r="AC29" i="7"/>
  <c r="AC31" i="7"/>
  <c r="AD29" i="7"/>
  <c r="AD31" i="7"/>
  <c r="AE29" i="7"/>
  <c r="AE31" i="7"/>
  <c r="AF29" i="7"/>
  <c r="AF31" i="7"/>
  <c r="AG29" i="7"/>
  <c r="AG31" i="7"/>
  <c r="AH29" i="7"/>
  <c r="AH31" i="7"/>
  <c r="AI29" i="7"/>
  <c r="AI31" i="7"/>
  <c r="AJ29" i="7"/>
  <c r="AJ31" i="7"/>
  <c r="AK29" i="7"/>
  <c r="AK31" i="7"/>
  <c r="AL29" i="7"/>
  <c r="AL31" i="7"/>
  <c r="AM29" i="7"/>
  <c r="AM31" i="7"/>
  <c r="AN29" i="7"/>
  <c r="AN31" i="7"/>
  <c r="AO29" i="7"/>
  <c r="AO31" i="7"/>
  <c r="AP29" i="7"/>
  <c r="AP31" i="7"/>
  <c r="AQ29" i="7"/>
  <c r="AQ31" i="7"/>
  <c r="AR29" i="7"/>
  <c r="AR31" i="7"/>
  <c r="AS29" i="7"/>
  <c r="AS31" i="7"/>
  <c r="AT29" i="7"/>
  <c r="AT31" i="7"/>
  <c r="AU29" i="7"/>
  <c r="AU31" i="7"/>
  <c r="AV29" i="7"/>
  <c r="AV31" i="7"/>
  <c r="AW29" i="7"/>
  <c r="AW31" i="7"/>
  <c r="AX29" i="7"/>
  <c r="AX31" i="7"/>
  <c r="AY29" i="7"/>
  <c r="AY31" i="7"/>
  <c r="AZ29" i="7"/>
  <c r="AZ31" i="7"/>
  <c r="BA29" i="7"/>
  <c r="BA31" i="7"/>
  <c r="BB29" i="7"/>
  <c r="BB31" i="7"/>
  <c r="BC29" i="7"/>
  <c r="BC31" i="7"/>
  <c r="BD29" i="7"/>
  <c r="BD31" i="7"/>
  <c r="BE29" i="7"/>
  <c r="BE31" i="7"/>
  <c r="BF29" i="7"/>
  <c r="BF31" i="7"/>
  <c r="BG29" i="7"/>
  <c r="BG31" i="7"/>
  <c r="BH29" i="7"/>
  <c r="BH31" i="7"/>
  <c r="BI29" i="7"/>
  <c r="BI31" i="7"/>
  <c r="BJ29" i="7"/>
  <c r="BJ31" i="7"/>
  <c r="BK29" i="7"/>
  <c r="BK31" i="7"/>
  <c r="BL29" i="7"/>
  <c r="BL31" i="7"/>
  <c r="BM29" i="7"/>
  <c r="BM31" i="7"/>
  <c r="BN29" i="7"/>
  <c r="BN31" i="7"/>
  <c r="BO29" i="7"/>
  <c r="BO31" i="7"/>
  <c r="BP29" i="7"/>
  <c r="BP31" i="7"/>
  <c r="BQ29" i="7"/>
  <c r="BQ31" i="7"/>
  <c r="BR29" i="7"/>
  <c r="BR31" i="7"/>
  <c r="BS29" i="7"/>
  <c r="BS31" i="7"/>
  <c r="BT29" i="7"/>
  <c r="BT31" i="7"/>
  <c r="BU29" i="7"/>
  <c r="BU31" i="7"/>
  <c r="BV29" i="7"/>
  <c r="BV31" i="7"/>
  <c r="BW29" i="7"/>
  <c r="BW31" i="7"/>
  <c r="BX29" i="7"/>
  <c r="BX31" i="7"/>
  <c r="BY29" i="7"/>
  <c r="BY31" i="7"/>
  <c r="BZ29" i="7"/>
  <c r="BZ31" i="7"/>
  <c r="CA29" i="7"/>
  <c r="CA31" i="7"/>
  <c r="CB29" i="7"/>
  <c r="CB31" i="7"/>
  <c r="CC29" i="7"/>
  <c r="CC31" i="7"/>
  <c r="CD29" i="7"/>
  <c r="CD31" i="7"/>
  <c r="CE29" i="7"/>
  <c r="CE31" i="7"/>
  <c r="CF29" i="7"/>
  <c r="CF31" i="7"/>
  <c r="CG29" i="7"/>
  <c r="CG31" i="7"/>
  <c r="CH29" i="7"/>
  <c r="CH31" i="7"/>
  <c r="CI29" i="7"/>
  <c r="CI31" i="7"/>
  <c r="CJ29" i="7"/>
  <c r="CJ31" i="7"/>
  <c r="CK29" i="7"/>
  <c r="CK31" i="7"/>
  <c r="CL29" i="7"/>
  <c r="CL31" i="7"/>
  <c r="CM29" i="7"/>
  <c r="CM31" i="7"/>
  <c r="CN29" i="7"/>
  <c r="CN31" i="7"/>
  <c r="CO29" i="7"/>
  <c r="CO31" i="7"/>
  <c r="CP29" i="7"/>
  <c r="CP31" i="7"/>
  <c r="CQ29" i="7"/>
  <c r="CQ31" i="7"/>
  <c r="CR29" i="7"/>
  <c r="CR31" i="7"/>
  <c r="CS29" i="7"/>
  <c r="CS31" i="7"/>
  <c r="CT29" i="7"/>
  <c r="CT31" i="7"/>
  <c r="CU29" i="7"/>
  <c r="CU31" i="7"/>
  <c r="CV29" i="7"/>
  <c r="CV31" i="7"/>
  <c r="CW29" i="7"/>
  <c r="CW31" i="7"/>
  <c r="CX29" i="7"/>
  <c r="CX31" i="7"/>
  <c r="CY29" i="7"/>
  <c r="CY31" i="7"/>
  <c r="CZ29" i="7"/>
  <c r="CZ31" i="7"/>
  <c r="DA29" i="7"/>
  <c r="DA31" i="7"/>
  <c r="DB29" i="7"/>
  <c r="DB31" i="7"/>
  <c r="DC29" i="7"/>
  <c r="DC31" i="7"/>
  <c r="DD29" i="7"/>
  <c r="DD31" i="7"/>
  <c r="DE29" i="7"/>
  <c r="DE31" i="7"/>
  <c r="DF29" i="7"/>
  <c r="DF31" i="7"/>
  <c r="DG29" i="7"/>
  <c r="DG31" i="7"/>
  <c r="DH29" i="7"/>
  <c r="DH31" i="7"/>
  <c r="DI29" i="7"/>
  <c r="DI31" i="7"/>
  <c r="DJ29" i="7"/>
  <c r="DJ31" i="7"/>
  <c r="DK29" i="7"/>
  <c r="DK31" i="7"/>
  <c r="DL29" i="7"/>
  <c r="DL31" i="7"/>
  <c r="DM29" i="7"/>
  <c r="DM31" i="7"/>
  <c r="DN29" i="7"/>
  <c r="DN31" i="7"/>
  <c r="DO29" i="7"/>
  <c r="DO31" i="7"/>
  <c r="DP29" i="7"/>
  <c r="DP31" i="7"/>
  <c r="DQ29" i="7"/>
  <c r="DQ31" i="7"/>
  <c r="DR29" i="7"/>
  <c r="DR31" i="7"/>
  <c r="DS29" i="7"/>
  <c r="DS31" i="7"/>
  <c r="DT29" i="7"/>
  <c r="DT31" i="7"/>
  <c r="DU29" i="7"/>
  <c r="DU31" i="7"/>
  <c r="DV29" i="7"/>
  <c r="DV31" i="7"/>
  <c r="DW29" i="7"/>
  <c r="DW31" i="7"/>
  <c r="DX29" i="7"/>
  <c r="DX31" i="7"/>
  <c r="DY29" i="7"/>
  <c r="DY31" i="7"/>
  <c r="DZ29" i="7"/>
  <c r="DZ31" i="7"/>
  <c r="EA29" i="7"/>
  <c r="EA31" i="7"/>
  <c r="EB29" i="7"/>
  <c r="EB31" i="7"/>
  <c r="EC29" i="7"/>
  <c r="EC31" i="7"/>
  <c r="ED29" i="7"/>
  <c r="ED31" i="7"/>
  <c r="EE29" i="7"/>
  <c r="EE31" i="7"/>
  <c r="EF29" i="7"/>
  <c r="EF31" i="7"/>
  <c r="EG29" i="7"/>
  <c r="EG31" i="7"/>
  <c r="EH29" i="7"/>
  <c r="EH31" i="7"/>
  <c r="EI29" i="7"/>
  <c r="EI31" i="7"/>
  <c r="EJ29" i="7"/>
  <c r="EJ31" i="7"/>
  <c r="EK29" i="7"/>
  <c r="EK31" i="7"/>
  <c r="EL29" i="7"/>
  <c r="EL31" i="7"/>
  <c r="EM29" i="7"/>
  <c r="EM31" i="7"/>
  <c r="EN29" i="7"/>
  <c r="EN31" i="7"/>
  <c r="EO29" i="7"/>
  <c r="EO31" i="7"/>
  <c r="EP29" i="7"/>
  <c r="EP31" i="7"/>
  <c r="EQ29" i="7"/>
  <c r="EQ31" i="7"/>
  <c r="ER29" i="7"/>
  <c r="ER31" i="7"/>
  <c r="ES29" i="7"/>
  <c r="ES31" i="7"/>
  <c r="ET29" i="7"/>
  <c r="ET31" i="7"/>
  <c r="EU29" i="7"/>
  <c r="EU31" i="7"/>
  <c r="EV29" i="7"/>
  <c r="EV31" i="7"/>
  <c r="EW29" i="7"/>
  <c r="EW31" i="7"/>
  <c r="EX29" i="7"/>
  <c r="EX31" i="7"/>
  <c r="EY29" i="7"/>
  <c r="EY31" i="7"/>
  <c r="EZ29" i="7"/>
  <c r="EZ31" i="7"/>
  <c r="FA29" i="7"/>
  <c r="FA31" i="7"/>
  <c r="FB29" i="7"/>
  <c r="FB31" i="7"/>
  <c r="FC29" i="7"/>
  <c r="FC31" i="7"/>
  <c r="FD29" i="7"/>
  <c r="FD31" i="7"/>
  <c r="FE29" i="7"/>
  <c r="FE31" i="7"/>
  <c r="FF29" i="7"/>
  <c r="FF31" i="7"/>
  <c r="FG29" i="7"/>
  <c r="FG31" i="7"/>
  <c r="FH29" i="7"/>
  <c r="FH31" i="7"/>
  <c r="FI29" i="7"/>
  <c r="FI31" i="7"/>
  <c r="FJ29" i="7"/>
  <c r="FJ31" i="7"/>
  <c r="FK29" i="7"/>
  <c r="FK31" i="7"/>
  <c r="D29" i="7"/>
  <c r="D31" i="7"/>
  <c r="Q14" i="2"/>
  <c r="P14" i="2"/>
  <c r="O14" i="2"/>
  <c r="N14" i="2"/>
  <c r="M14" i="2"/>
  <c r="HD47" i="2"/>
  <c r="EM48" i="2"/>
  <c r="EG48" i="2"/>
  <c r="EA48" i="2"/>
  <c r="DU48" i="2"/>
  <c r="K14" i="2"/>
  <c r="GO48" i="2"/>
  <c r="GI48" i="2"/>
  <c r="GC48" i="2"/>
  <c r="FW48" i="2"/>
  <c r="FQ48" i="2"/>
  <c r="FK48" i="2"/>
  <c r="FE48" i="2"/>
  <c r="EY48" i="2"/>
  <c r="AO48" i="2"/>
  <c r="Q50" i="2"/>
  <c r="AN30" i="3"/>
  <c r="AH30" i="3"/>
  <c r="HF47" i="2"/>
  <c r="HE47" i="2"/>
  <c r="HF48" i="2"/>
  <c r="HE48" i="2"/>
  <c r="HD48" i="2"/>
  <c r="AU48" i="2"/>
  <c r="BA48" i="2"/>
  <c r="BG48" i="2"/>
  <c r="BM48" i="2"/>
  <c r="BS48" i="2"/>
  <c r="CE16" i="6"/>
  <c r="CI16" i="6"/>
  <c r="CD18" i="6"/>
  <c r="CA16" i="6"/>
  <c r="BW16" i="6"/>
  <c r="LA17" i="2"/>
  <c r="LA16" i="2"/>
  <c r="KX31" i="2"/>
  <c r="KX32" i="2"/>
  <c r="KX33" i="2"/>
  <c r="KX34" i="2"/>
  <c r="KX35" i="2"/>
  <c r="BA16" i="6"/>
  <c r="AX18" i="6"/>
  <c r="AY16" i="6"/>
  <c r="AW16" i="6"/>
  <c r="AS16" i="6"/>
</calcChain>
</file>

<file path=xl/sharedStrings.xml><?xml version="1.0" encoding="utf-8"?>
<sst xmlns="http://schemas.openxmlformats.org/spreadsheetml/2006/main" count="1754" uniqueCount="689">
  <si>
    <t>British Honduras Currency Board Data (1894-1976)</t>
  </si>
  <si>
    <t>Sheet</t>
  </si>
  <si>
    <t>Description</t>
  </si>
  <si>
    <t>Introduction</t>
  </si>
  <si>
    <t>Gazette Page(s)</t>
  </si>
  <si>
    <t>Date of Statement (date format)</t>
  </si>
  <si>
    <t>Date of Statement (year-month format)</t>
  </si>
  <si>
    <t>Liabilities</t>
  </si>
  <si>
    <t>Note Issue</t>
  </si>
  <si>
    <t>Provisional Notes</t>
  </si>
  <si>
    <t>Assets</t>
  </si>
  <si>
    <t>Sterling Securities</t>
  </si>
  <si>
    <t>U.S. Treasury Securities</t>
  </si>
  <si>
    <t>Specie</t>
  </si>
  <si>
    <t>Gazette Year</t>
  </si>
  <si>
    <t xml:space="preserve">  --Face Value</t>
  </si>
  <si>
    <t xml:space="preserve">  --Cost</t>
  </si>
  <si>
    <t xml:space="preserve">  --Market Value</t>
  </si>
  <si>
    <t>332-333</t>
  </si>
  <si>
    <t>1939M06</t>
  </si>
  <si>
    <t>Memo Items</t>
  </si>
  <si>
    <t>British Honduras dollars per U.S. dollars</t>
  </si>
  <si>
    <t>British Honduras dollars per  pound sterling</t>
  </si>
  <si>
    <t>1939M12</t>
  </si>
  <si>
    <t>Whitney National Bank, New Orleans</t>
  </si>
  <si>
    <t>Barclays Bank, New York</t>
  </si>
  <si>
    <t>Colonial Treasury</t>
  </si>
  <si>
    <t>1940M06</t>
  </si>
  <si>
    <t>1940M12</t>
  </si>
  <si>
    <t>Royal Bank of Canada, London</t>
  </si>
  <si>
    <t>1941M06</t>
  </si>
  <si>
    <t>1954M06</t>
  </si>
  <si>
    <t>1954M12</t>
  </si>
  <si>
    <t>Raw Data: Blue Books</t>
  </si>
  <si>
    <t xml:space="preserve">  --Gold</t>
  </si>
  <si>
    <t xml:space="preserve">  --Silver</t>
  </si>
  <si>
    <t xml:space="preserve">  --Nickel bronze</t>
  </si>
  <si>
    <t xml:space="preserve">  --Bronze</t>
  </si>
  <si>
    <t>Dollars</t>
  </si>
  <si>
    <t>Estimated amount of paper money in circulation</t>
  </si>
  <si>
    <t xml:space="preserve">  --Colonial Government</t>
  </si>
  <si>
    <t xml:space="preserve">  --Private Banks</t>
  </si>
  <si>
    <t>Capital paid up</t>
  </si>
  <si>
    <t xml:space="preserve">  --The Bank of British Honduras Ltd</t>
  </si>
  <si>
    <t>Total for government savings bank</t>
  </si>
  <si>
    <t xml:space="preserve">  --Number of depositors</t>
  </si>
  <si>
    <t xml:space="preserve">  --Amount of deposits during year</t>
  </si>
  <si>
    <t xml:space="preserve"> --Amount of withdrawls during year</t>
  </si>
  <si>
    <t xml:space="preserve">  --Total amount of credit of depositors</t>
  </si>
  <si>
    <t xml:space="preserve">  --Rate of interest allowed</t>
  </si>
  <si>
    <t xml:space="preserve">  --Amount of invested funds</t>
  </si>
  <si>
    <t xml:space="preserve">  --Revenue</t>
  </si>
  <si>
    <t xml:space="preserve">  --Expenditure</t>
  </si>
  <si>
    <t>Raw Data -- Blue Book</t>
  </si>
  <si>
    <t>Original annual data from blue books</t>
  </si>
  <si>
    <t>Raw data: colonial annual report</t>
  </si>
  <si>
    <t>Currency and units</t>
  </si>
  <si>
    <t>Date</t>
  </si>
  <si>
    <t>1926 ****</t>
  </si>
  <si>
    <t>1928 *****</t>
  </si>
  <si>
    <t>1934 *******</t>
  </si>
  <si>
    <t>1951 **********</t>
  </si>
  <si>
    <t>1965 ***********</t>
  </si>
  <si>
    <t>Notes in circulation</t>
  </si>
  <si>
    <t>Silver and Bronze in circulation</t>
  </si>
  <si>
    <t>Amount in Colony that backs currency (held by Commissioners of Currency)</t>
  </si>
  <si>
    <t>Amount invested in England to back currency</t>
  </si>
  <si>
    <t xml:space="preserve">Date </t>
  </si>
  <si>
    <t>31 Dec</t>
  </si>
  <si>
    <t>31 Mar</t>
  </si>
  <si>
    <t>Coins issued by the Colonial Government</t>
  </si>
  <si>
    <t>Monetary value of surplus coins held for Note Security Fund *********</t>
  </si>
  <si>
    <t>Specie value of coins in Note Security Fund</t>
  </si>
  <si>
    <t>Active coin circulation, after allowance of losses in circulation and reserves</t>
  </si>
  <si>
    <t>Notes Security Fund market value's excess over face value of notes in circulation</t>
  </si>
  <si>
    <t>Coin reserve against note circulation *</t>
  </si>
  <si>
    <t>Investments in the note guarantees and depreciation fund (worth)</t>
  </si>
  <si>
    <t>Investments in the note guarantees and depreciation fund (cost price)</t>
  </si>
  <si>
    <t>Of the 2 rows above</t>
  </si>
  <si>
    <t>Reserve of notes</t>
  </si>
  <si>
    <t>New notes received</t>
  </si>
  <si>
    <t>Amount of notes issued during year</t>
  </si>
  <si>
    <t>Currency Reserve - Gold portion</t>
  </si>
  <si>
    <t>Currency Reserve - British and Colonial Investments</t>
  </si>
  <si>
    <t>Interest on investments **</t>
  </si>
  <si>
    <t>Currency Board - excess of assets over liabilities ***</t>
  </si>
  <si>
    <t xml:space="preserve">Treasury Deposits - Currency Note Security Fund </t>
  </si>
  <si>
    <t>Treasury Deposits - Savings Bank</t>
  </si>
  <si>
    <t>Treasury Deposits - Coinage Security Fund</t>
  </si>
  <si>
    <t>Subsidiary silver coins in circulation</t>
  </si>
  <si>
    <t xml:space="preserve">Bronze cent pieces in circulation </t>
  </si>
  <si>
    <t>Bronze five cent pieces in circulation (Nickel Bronze)</t>
  </si>
  <si>
    <t>Bronze cent pieces in reserve</t>
  </si>
  <si>
    <t>Savings Bank excess of assets over liabilities</t>
  </si>
  <si>
    <t>Savings Bank Assets</t>
  </si>
  <si>
    <t>Savings Bank Liabilities</t>
  </si>
  <si>
    <t>Savings Bank number of depositors</t>
  </si>
  <si>
    <t># of depositors</t>
  </si>
  <si>
    <t>Savings Bank amount of credit of depositors</t>
  </si>
  <si>
    <t>Savings Bank amount of interest credited to depositors</t>
  </si>
  <si>
    <t>Savings Bank amount deposits during year</t>
  </si>
  <si>
    <t>Savings Bank amount withdrawals during year</t>
  </si>
  <si>
    <t>Savings Bank funds invested in England</t>
  </si>
  <si>
    <t>Savings Bank amount in the hands of the Treasurer</t>
  </si>
  <si>
    <t>Savings Bank amount of invested funds</t>
  </si>
  <si>
    <t>Savings Bank interest on investments</t>
  </si>
  <si>
    <t>Of the 2 above rows</t>
  </si>
  <si>
    <t xml:space="preserve">Savings Bank interest </t>
  </si>
  <si>
    <t>Annual percent</t>
  </si>
  <si>
    <t>Exchange rate within colony ******</t>
  </si>
  <si>
    <t>Exchange rate</t>
  </si>
  <si>
    <t>Dollars per Guatemalan dollar</t>
  </si>
  <si>
    <t>CONSOLIDATED STATEMENT OF ASSETS AND LIABILITIES FOR ROYAL BANK OF CANADA AND BARCLAYS BANK</t>
  </si>
  <si>
    <t>LIABILITIES</t>
  </si>
  <si>
    <t>Deposits: Demand</t>
  </si>
  <si>
    <t>Deposits: Time</t>
  </si>
  <si>
    <t>Deposits: Savings</t>
  </si>
  <si>
    <t>Deposits: Drafts</t>
  </si>
  <si>
    <t>Balances due to: Other Banks in the Colony</t>
  </si>
  <si>
    <t>Balances due to: Banks abroad</t>
  </si>
  <si>
    <t>Balances due to: Banks abroad - United Kingdom</t>
  </si>
  <si>
    <t>Balances due to: Banks abroad - United States</t>
  </si>
  <si>
    <t>Balances due to: Banks abroad - Canada</t>
  </si>
  <si>
    <t>Balances due to: Banks abroad - Elsewhere</t>
  </si>
  <si>
    <t>Other Liabilities</t>
  </si>
  <si>
    <t>ASSETS</t>
  </si>
  <si>
    <t>Cash</t>
  </si>
  <si>
    <t>Balances due by: Other Banks</t>
  </si>
  <si>
    <t>Balances due by: Banks abroad</t>
  </si>
  <si>
    <t>Loans and Advances</t>
  </si>
  <si>
    <t>Loans and Advances: Primary Production</t>
  </si>
  <si>
    <t>Loans and Advances: Other Industries</t>
  </si>
  <si>
    <t>Loans and Advances: Other Advances</t>
  </si>
  <si>
    <t>Investments: Local</t>
  </si>
  <si>
    <t>Investments: Other</t>
  </si>
  <si>
    <t>Other Assets</t>
  </si>
  <si>
    <t>* The 1918 and 1919 reports cite the entered data points for each year as being at the "end of the year".  It is unclear whether that means 31 Dec, 1918 (or 1919) or 31 Mar, 1919 (or 1920).</t>
  </si>
  <si>
    <t>** Dates were unspecified, same issue as *</t>
  </si>
  <si>
    <t>*** See **</t>
  </si>
  <si>
    <t>**** The 1925 report gives savings bank numbers for 31 Mar 1925, but this does not follow the trend from previous years.  For example, the 1924 report also reported numbers for 31 Mar 1925.  Since these numbers differ, I assumed this was a mistake, so I entered the numbers under 1926.</t>
  </si>
  <si>
    <t>***** The 1928 report cites the 31 Mar, 1928 Savings Bank credit to depositors at $190278, which differs from the value given on the 1927 report.  The data entered for 1928 is from the 1927 report.</t>
  </si>
  <si>
    <t>****** The British sovereign and half-sovereign were legal tender.  The buying power of the the British sovereign is given in dollars.</t>
  </si>
  <si>
    <t xml:space="preserve">******* The 1933 and 1934 reports use the 31 Mar of their own year, not following the trend.  See **** </t>
  </si>
  <si>
    <t>******** The 1934 and 1935 reports note the credit of depositors as being at the end of the year.  See *</t>
  </si>
  <si>
    <t>********* The 1947 report notes that the $50000 in coins held for the Note Security fund was sent to the Royal Mint in exchange for bullion.  The colony realized $15248 above their book value.</t>
  </si>
  <si>
    <t>********** The 1952 report claims the 1951 total credit to depositors was $2037967 and that the 1950 value was $1877230.</t>
  </si>
  <si>
    <t>*********** The 1965 private banking balance sheet does not balance out.  My guess is that the Cash section should be $1 million more than what is recorded.</t>
  </si>
  <si>
    <t xml:space="preserve">Note: In 1894 the standard of currency changed from the Guatemalan dollar to the US gold dollar as well as the British sovereign.  </t>
  </si>
  <si>
    <t>Note: Notes in circulation have no liability for the consolidated statement of assets and liabilities.  This likely means they are not permitted to issue notes.</t>
  </si>
  <si>
    <t>Note: The 1956 and 1957 entered values for credit to depositors come from the 1958 report, which has different values from previous reports.  This is due to the acknowledgement on the 1955 report that its given value is an estimate.  This means the 1955 value is an estimate.</t>
  </si>
  <si>
    <t>Raw Data -- Annual Report</t>
  </si>
  <si>
    <t>Authorship</t>
  </si>
  <si>
    <t>Sources</t>
  </si>
  <si>
    <t>1941M12</t>
  </si>
  <si>
    <t>1942M06</t>
  </si>
  <si>
    <t>1942M12</t>
  </si>
  <si>
    <t>1943M06</t>
  </si>
  <si>
    <t>1943M12</t>
  </si>
  <si>
    <t>1944M06</t>
  </si>
  <si>
    <t>1944M12</t>
  </si>
  <si>
    <t>1945M06</t>
  </si>
  <si>
    <t>1945M12</t>
  </si>
  <si>
    <t>1946M06</t>
  </si>
  <si>
    <t>1946M12</t>
  </si>
  <si>
    <t>1947M06</t>
  </si>
  <si>
    <t>1947M12</t>
  </si>
  <si>
    <t>1948M06</t>
  </si>
  <si>
    <t>1948M12</t>
  </si>
  <si>
    <t>1949M06</t>
  </si>
  <si>
    <t>1949M12</t>
  </si>
  <si>
    <t>1950M06</t>
  </si>
  <si>
    <t>1950M12</t>
  </si>
  <si>
    <t>1951M06</t>
  </si>
  <si>
    <t>1951M12</t>
  </si>
  <si>
    <t>1952M06</t>
  </si>
  <si>
    <t>1952M12</t>
  </si>
  <si>
    <t>1953M06</t>
  </si>
  <si>
    <t>1953M12</t>
  </si>
  <si>
    <t>Remmittance in Transit</t>
  </si>
  <si>
    <t>Special Sterling Account</t>
  </si>
  <si>
    <t xml:space="preserve">  --Royal Bank of Canada, Belize</t>
  </si>
  <si>
    <t xml:space="preserve">  --Royal Bank of Canada, London</t>
  </si>
  <si>
    <t xml:space="preserve">  --Remittances in transit</t>
  </si>
  <si>
    <t xml:space="preserve">  --Royal Bank of Canada, Belize (Suspense Account)</t>
  </si>
  <si>
    <t>883.448.83</t>
  </si>
  <si>
    <t>Deposits</t>
  </si>
  <si>
    <t xml:space="preserve">  --Demand</t>
  </si>
  <si>
    <t xml:space="preserve">  --Savings</t>
  </si>
  <si>
    <t>Total</t>
  </si>
  <si>
    <t>1955M06</t>
  </si>
  <si>
    <t>1955M12</t>
  </si>
  <si>
    <t>1956M06</t>
  </si>
  <si>
    <t>1956M09</t>
  </si>
  <si>
    <t>1957M09</t>
  </si>
  <si>
    <t>1957M12</t>
  </si>
  <si>
    <t xml:space="preserve">  --Time</t>
  </si>
  <si>
    <t>1958M03</t>
  </si>
  <si>
    <t>1958M12</t>
  </si>
  <si>
    <t xml:space="preserve">  --Drafts issued</t>
  </si>
  <si>
    <t>1959M03</t>
  </si>
  <si>
    <t>1958M06</t>
  </si>
  <si>
    <t>1959M06</t>
  </si>
  <si>
    <t>1958M09</t>
  </si>
  <si>
    <t>1959M09</t>
  </si>
  <si>
    <t>1969M12</t>
  </si>
  <si>
    <t>1959M12</t>
  </si>
  <si>
    <t>1960M03</t>
  </si>
  <si>
    <t>1960M06</t>
  </si>
  <si>
    <t>1960M09</t>
  </si>
  <si>
    <t>1960M12</t>
  </si>
  <si>
    <t>1961M03</t>
  </si>
  <si>
    <t>1961M06</t>
  </si>
  <si>
    <t>1961M09</t>
  </si>
  <si>
    <t>1961M12</t>
  </si>
  <si>
    <t>Currency Circulation</t>
  </si>
  <si>
    <t xml:space="preserve">  --Notes</t>
  </si>
  <si>
    <t xml:space="preserve">  --Coins</t>
  </si>
  <si>
    <t xml:space="preserve">  --Notes held by banks</t>
  </si>
  <si>
    <t>1962M02</t>
  </si>
  <si>
    <t>1962M06</t>
  </si>
  <si>
    <t>1962M03</t>
  </si>
  <si>
    <t>1962M09</t>
  </si>
  <si>
    <t>1962M12</t>
  </si>
  <si>
    <t>1963M03</t>
  </si>
  <si>
    <t>1963M06</t>
  </si>
  <si>
    <t>1963M09</t>
  </si>
  <si>
    <t>1963M12</t>
  </si>
  <si>
    <t>1964M03</t>
  </si>
  <si>
    <t>1964M06</t>
  </si>
  <si>
    <t>1964M12</t>
  </si>
  <si>
    <t>1964M09</t>
  </si>
  <si>
    <t>1963M08</t>
  </si>
  <si>
    <t>1965M03</t>
  </si>
  <si>
    <t>1965M06</t>
  </si>
  <si>
    <t>1965M09</t>
  </si>
  <si>
    <t>1965M12</t>
  </si>
  <si>
    <t>1966M03</t>
  </si>
  <si>
    <t>1966M06</t>
  </si>
  <si>
    <t>1966M09</t>
  </si>
  <si>
    <t>1966M12</t>
  </si>
  <si>
    <t>Note in Circulation (includes coins after 1965)</t>
  </si>
  <si>
    <t>251 and 253</t>
  </si>
  <si>
    <t>1967M03</t>
  </si>
  <si>
    <t>1967M06</t>
  </si>
  <si>
    <t>1967M09</t>
  </si>
  <si>
    <t>1967M12</t>
  </si>
  <si>
    <t>1968M06</t>
  </si>
  <si>
    <t>1968M12</t>
  </si>
  <si>
    <t>1969M06</t>
  </si>
  <si>
    <t>1970M06</t>
  </si>
  <si>
    <t>1970M12</t>
  </si>
  <si>
    <t>1971M06</t>
  </si>
  <si>
    <t>1971M12</t>
  </si>
  <si>
    <t>1972M06</t>
  </si>
  <si>
    <t>1972M12</t>
  </si>
  <si>
    <t>1973M06</t>
  </si>
  <si>
    <t>1973M12</t>
  </si>
  <si>
    <t>1974M06</t>
  </si>
  <si>
    <t>1974M12</t>
  </si>
  <si>
    <t>1975M06</t>
  </si>
  <si>
    <t>1975M12</t>
  </si>
  <si>
    <t>1976M06</t>
  </si>
  <si>
    <t>1976M12</t>
  </si>
  <si>
    <t>1968M03</t>
  </si>
  <si>
    <t>1968M09</t>
  </si>
  <si>
    <t>General Reserve (L)</t>
  </si>
  <si>
    <t>Cash with Accountant General (A)</t>
  </si>
  <si>
    <t>Due to Account General (L)</t>
  </si>
  <si>
    <t>146-148</t>
  </si>
  <si>
    <t>Local Debentures: British Honduras</t>
  </si>
  <si>
    <t>248-250</t>
  </si>
  <si>
    <t>Royal Bank of Canada (L)</t>
  </si>
  <si>
    <t>1969M03</t>
  </si>
  <si>
    <t>1969M09</t>
  </si>
  <si>
    <t>1970M03</t>
  </si>
  <si>
    <t>1970M09</t>
  </si>
  <si>
    <t>1971M03</t>
  </si>
  <si>
    <t>1971M09</t>
  </si>
  <si>
    <t>1972M03</t>
  </si>
  <si>
    <t>1972M09</t>
  </si>
  <si>
    <t>Treasury Advance (L)</t>
  </si>
  <si>
    <t>377-378</t>
  </si>
  <si>
    <t>1973M03</t>
  </si>
  <si>
    <t>1973M09</t>
  </si>
  <si>
    <t>cut off</t>
  </si>
  <si>
    <t>cut off, 446</t>
  </si>
  <si>
    <t>1974M03</t>
  </si>
  <si>
    <t>1974M09</t>
  </si>
  <si>
    <t>1975M03</t>
  </si>
  <si>
    <t>1975M09</t>
  </si>
  <si>
    <t>1976M03</t>
  </si>
  <si>
    <t>1976M09</t>
  </si>
  <si>
    <t>480-481</t>
  </si>
  <si>
    <t>1956M12</t>
  </si>
  <si>
    <t>1957M06</t>
  </si>
  <si>
    <t>1938M12</t>
  </si>
  <si>
    <t>1938M06</t>
  </si>
  <si>
    <t>1937M12</t>
  </si>
  <si>
    <t>1937M06</t>
  </si>
  <si>
    <t>1936M12</t>
  </si>
  <si>
    <t>1936M06</t>
  </si>
  <si>
    <t>1935M12</t>
  </si>
  <si>
    <t>1935M06</t>
  </si>
  <si>
    <t>1934M12</t>
  </si>
  <si>
    <t>1924M06</t>
  </si>
  <si>
    <t>1934M06</t>
  </si>
  <si>
    <t>1933M12</t>
  </si>
  <si>
    <t>1933M06</t>
  </si>
  <si>
    <t>1932M12</t>
  </si>
  <si>
    <t>1932M06</t>
  </si>
  <si>
    <t>1931M12</t>
  </si>
  <si>
    <t>1931M06</t>
  </si>
  <si>
    <t>1930M12</t>
  </si>
  <si>
    <t>1930M06</t>
  </si>
  <si>
    <t>1929M12</t>
  </si>
  <si>
    <t>1929M06</t>
  </si>
  <si>
    <t>1928M12</t>
  </si>
  <si>
    <t>1928M06</t>
  </si>
  <si>
    <t>1927M12</t>
  </si>
  <si>
    <t>1927M06</t>
  </si>
  <si>
    <t>1926M12</t>
  </si>
  <si>
    <t>1926M06</t>
  </si>
  <si>
    <t>1925M12</t>
  </si>
  <si>
    <t>1925M06</t>
  </si>
  <si>
    <t>1924M12</t>
  </si>
  <si>
    <t>1923M12</t>
  </si>
  <si>
    <t>1923M06</t>
  </si>
  <si>
    <t>1922M12</t>
  </si>
  <si>
    <t>1922M06</t>
  </si>
  <si>
    <t>1921M12</t>
  </si>
  <si>
    <t>1921M06</t>
  </si>
  <si>
    <t>1920M12</t>
  </si>
  <si>
    <t>1920M06</t>
  </si>
  <si>
    <t>1919M12</t>
  </si>
  <si>
    <t>1919M06</t>
  </si>
  <si>
    <t>1918M12</t>
  </si>
  <si>
    <t>1918M06</t>
  </si>
  <si>
    <t>1917M12</t>
  </si>
  <si>
    <t>1917M06</t>
  </si>
  <si>
    <t>1916M12</t>
  </si>
  <si>
    <t>1916M06</t>
  </si>
  <si>
    <t>1915M12</t>
  </si>
  <si>
    <t>1915M06</t>
  </si>
  <si>
    <t>1914M12</t>
  </si>
  <si>
    <t>1914M06</t>
  </si>
  <si>
    <t>1913M12</t>
  </si>
  <si>
    <t>1913M06</t>
  </si>
  <si>
    <t>1912M12</t>
  </si>
  <si>
    <t>1911M06</t>
  </si>
  <si>
    <t>1912M06</t>
  </si>
  <si>
    <t>1911M12</t>
  </si>
  <si>
    <t>1910M12</t>
  </si>
  <si>
    <t>1910M06</t>
  </si>
  <si>
    <t>1909M12</t>
  </si>
  <si>
    <t>1909M06</t>
  </si>
  <si>
    <t>1908M12</t>
  </si>
  <si>
    <t>1908M06</t>
  </si>
  <si>
    <t>1907M12</t>
  </si>
  <si>
    <t>1907M06</t>
  </si>
  <si>
    <t>1906M12</t>
  </si>
  <si>
    <t>1906M06</t>
  </si>
  <si>
    <t>1905M12</t>
  </si>
  <si>
    <t>1905M06</t>
  </si>
  <si>
    <t>1904M12</t>
  </si>
  <si>
    <t>1904M06</t>
  </si>
  <si>
    <t>1903M12</t>
  </si>
  <si>
    <t>1903M06</t>
  </si>
  <si>
    <t>1902M12</t>
  </si>
  <si>
    <t>1902M06</t>
  </si>
  <si>
    <t>1901M12</t>
  </si>
  <si>
    <t>1901M06</t>
  </si>
  <si>
    <t>1900M12</t>
  </si>
  <si>
    <t>1900M06</t>
  </si>
  <si>
    <t>1899M12</t>
  </si>
  <si>
    <t>1899M06</t>
  </si>
  <si>
    <t>1898M12</t>
  </si>
  <si>
    <t>1897M06</t>
  </si>
  <si>
    <t>1897M12</t>
  </si>
  <si>
    <t>1898M06</t>
  </si>
  <si>
    <t>1896M12</t>
  </si>
  <si>
    <t>1896M06</t>
  </si>
  <si>
    <t>1895M12</t>
  </si>
  <si>
    <t>1895M06</t>
  </si>
  <si>
    <t>1894M12</t>
  </si>
  <si>
    <t>1894M06</t>
  </si>
  <si>
    <t>12/31/1898</t>
  </si>
  <si>
    <t>Coins in hands of the Commissioners</t>
  </si>
  <si>
    <t>Note in Custody (in chest)</t>
  </si>
  <si>
    <t>Gold Account</t>
  </si>
  <si>
    <t xml:space="preserve">  --Invested through Crown Agents</t>
  </si>
  <si>
    <t xml:space="preserve">  --Unsecured notes in circulation (included above)</t>
  </si>
  <si>
    <t xml:space="preserve">  --In chest (or held at bank; Gold Reserve)</t>
  </si>
  <si>
    <t>Note Guarantee Fund</t>
  </si>
  <si>
    <t>Gold Reserve</t>
  </si>
  <si>
    <t>Surplus Assets (L)</t>
  </si>
  <si>
    <t xml:space="preserve">  --Depreciation Fund Investments</t>
  </si>
  <si>
    <t xml:space="preserve">  --NGF Investments</t>
  </si>
  <si>
    <t>12/31/1894</t>
  </si>
  <si>
    <t>12/31/1895</t>
  </si>
  <si>
    <t>12/31/1896</t>
  </si>
  <si>
    <t>12/31/1897</t>
  </si>
  <si>
    <t>Amount of Deposits in the Colony</t>
  </si>
  <si>
    <t xml:space="preserve">  --Royal Bank of Canada (purchased the above bank)</t>
  </si>
  <si>
    <t>0.035 until May, then 0.03</t>
  </si>
  <si>
    <t>Investments</t>
  </si>
  <si>
    <t>Liabilities - Total</t>
  </si>
  <si>
    <t>Assets - Total</t>
  </si>
  <si>
    <t xml:space="preserve">  --Gold/Coin reserve</t>
  </si>
  <si>
    <t xml:space="preserve">  --Investments</t>
  </si>
  <si>
    <t xml:space="preserve">  --Depreciation Fund</t>
  </si>
  <si>
    <t xml:space="preserve">  --Treasury</t>
  </si>
  <si>
    <t xml:space="preserve">  --Banks</t>
  </si>
  <si>
    <t>British Honduras Semiannual Data (1894-1976)</t>
  </si>
  <si>
    <t xml:space="preserve">  --Local Investments (domestic assets)</t>
  </si>
  <si>
    <t>Reserve Pass-Through (percent)</t>
  </si>
  <si>
    <t>Graphs</t>
  </si>
  <si>
    <t>British Honduras Government Gazette</t>
  </si>
  <si>
    <t>British Honduras Blue Book</t>
  </si>
  <si>
    <t>British Honduras Colonial Annual Report</t>
  </si>
  <si>
    <t>Remarks</t>
  </si>
  <si>
    <t>Note Security Fund (Currency Fund)</t>
  </si>
  <si>
    <t>1899M02</t>
  </si>
  <si>
    <t>1899M03</t>
  </si>
  <si>
    <t>1899M04</t>
  </si>
  <si>
    <t>1899M05</t>
  </si>
  <si>
    <t>1899M07</t>
  </si>
  <si>
    <t>1899M08</t>
  </si>
  <si>
    <t>1899M09</t>
  </si>
  <si>
    <t>1899M10</t>
  </si>
  <si>
    <t>1899M11</t>
  </si>
  <si>
    <t>1900M01</t>
  </si>
  <si>
    <t>1900M02</t>
  </si>
  <si>
    <t>1900M04</t>
  </si>
  <si>
    <t>1900M05</t>
  </si>
  <si>
    <t>1900M07</t>
  </si>
  <si>
    <t>1900M08</t>
  </si>
  <si>
    <t>1900M09</t>
  </si>
  <si>
    <t>1900M10</t>
  </si>
  <si>
    <t>1900M11</t>
  </si>
  <si>
    <t>1901M01</t>
  </si>
  <si>
    <t>1901M02</t>
  </si>
  <si>
    <t>1901M03</t>
  </si>
  <si>
    <t>1901M04</t>
  </si>
  <si>
    <t>1901M05</t>
  </si>
  <si>
    <t>1901M07</t>
  </si>
  <si>
    <t>1901M08</t>
  </si>
  <si>
    <t>1901M09</t>
  </si>
  <si>
    <t>1901M10</t>
  </si>
  <si>
    <t>1901M11</t>
  </si>
  <si>
    <t>1902M01</t>
  </si>
  <si>
    <t>1902M02</t>
  </si>
  <si>
    <t>1902M03</t>
  </si>
  <si>
    <t>1902M04</t>
  </si>
  <si>
    <t>1902M05</t>
  </si>
  <si>
    <t>1902M07</t>
  </si>
  <si>
    <t>1902M08</t>
  </si>
  <si>
    <t>1902M09</t>
  </si>
  <si>
    <t>1902M10</t>
  </si>
  <si>
    <t>1902M11</t>
  </si>
  <si>
    <t>1903M01</t>
  </si>
  <si>
    <t>1903M02</t>
  </si>
  <si>
    <t>1903M03</t>
  </si>
  <si>
    <t>1903M04</t>
  </si>
  <si>
    <t>1903M05</t>
  </si>
  <si>
    <t>1903M07</t>
  </si>
  <si>
    <t>1903M08</t>
  </si>
  <si>
    <t>1903M09</t>
  </si>
  <si>
    <t>1903M10</t>
  </si>
  <si>
    <t>1903M11</t>
  </si>
  <si>
    <t>1904M01</t>
  </si>
  <si>
    <t>1904M02</t>
  </si>
  <si>
    <t>1904M03</t>
  </si>
  <si>
    <t>1904M04</t>
  </si>
  <si>
    <t>1904M05</t>
  </si>
  <si>
    <t>1904M07</t>
  </si>
  <si>
    <t>1904M08</t>
  </si>
  <si>
    <t>1904M09</t>
  </si>
  <si>
    <t>1904M10</t>
  </si>
  <si>
    <t>1904M11</t>
  </si>
  <si>
    <t>1905M01</t>
  </si>
  <si>
    <t>1905M02</t>
  </si>
  <si>
    <t>1905M03</t>
  </si>
  <si>
    <t>1905M04</t>
  </si>
  <si>
    <t>1905M05</t>
  </si>
  <si>
    <t>1905M07</t>
  </si>
  <si>
    <t>1905M08</t>
  </si>
  <si>
    <t>1905M09</t>
  </si>
  <si>
    <t>1905M10</t>
  </si>
  <si>
    <t>1905M11</t>
  </si>
  <si>
    <t>1906M01</t>
  </si>
  <si>
    <t>1906M02</t>
  </si>
  <si>
    <t>1906M03</t>
  </si>
  <si>
    <t>1906M04</t>
  </si>
  <si>
    <t>1906M05</t>
  </si>
  <si>
    <t>1906M07</t>
  </si>
  <si>
    <t>1906M08</t>
  </si>
  <si>
    <t>1906M09</t>
  </si>
  <si>
    <t>1906M10</t>
  </si>
  <si>
    <t>1906M11</t>
  </si>
  <si>
    <t>1907M01</t>
  </si>
  <si>
    <t>1907M02</t>
  </si>
  <si>
    <t>1907M03</t>
  </si>
  <si>
    <t>1907M04</t>
  </si>
  <si>
    <t>1907M05</t>
  </si>
  <si>
    <t>1907M07</t>
  </si>
  <si>
    <t>1907M08</t>
  </si>
  <si>
    <t>1907M09</t>
  </si>
  <si>
    <t>1907M10</t>
  </si>
  <si>
    <t>1907M11</t>
  </si>
  <si>
    <t>1908M01</t>
  </si>
  <si>
    <t>1908M02</t>
  </si>
  <si>
    <t>1908M03</t>
  </si>
  <si>
    <t>1908M04</t>
  </si>
  <si>
    <t>1908M05</t>
  </si>
  <si>
    <t>1908M07</t>
  </si>
  <si>
    <t>1908M08</t>
  </si>
  <si>
    <t>1908M09</t>
  </si>
  <si>
    <t>1908M10</t>
  </si>
  <si>
    <t>1908M11</t>
  </si>
  <si>
    <t>1909M01</t>
  </si>
  <si>
    <t>1909M02</t>
  </si>
  <si>
    <t>1909M03</t>
  </si>
  <si>
    <t>1909M04</t>
  </si>
  <si>
    <t>1909M05</t>
  </si>
  <si>
    <t>1909M07</t>
  </si>
  <si>
    <t>1909M08</t>
  </si>
  <si>
    <t>1909M09</t>
  </si>
  <si>
    <t>1909M10</t>
  </si>
  <si>
    <t>1909M11</t>
  </si>
  <si>
    <t>1910M01</t>
  </si>
  <si>
    <t>1910M02</t>
  </si>
  <si>
    <t>1910M03</t>
  </si>
  <si>
    <t>1910M04</t>
  </si>
  <si>
    <t>1910M05</t>
  </si>
  <si>
    <t>1910M07</t>
  </si>
  <si>
    <t>1910M08</t>
  </si>
  <si>
    <t>1910M09</t>
  </si>
  <si>
    <t>1910M10</t>
  </si>
  <si>
    <t>1910M11</t>
  </si>
  <si>
    <t>1911M01</t>
  </si>
  <si>
    <t>1911M02</t>
  </si>
  <si>
    <t>1911M03</t>
  </si>
  <si>
    <t>1911M04</t>
  </si>
  <si>
    <t>1911M05</t>
  </si>
  <si>
    <t>1911M07</t>
  </si>
  <si>
    <t>1911M08</t>
  </si>
  <si>
    <t>1911M09</t>
  </si>
  <si>
    <t>1911M10</t>
  </si>
  <si>
    <t>1911M11</t>
  </si>
  <si>
    <t>1912M01</t>
  </si>
  <si>
    <t>1912M02</t>
  </si>
  <si>
    <t>1912M03</t>
  </si>
  <si>
    <t>1912M04</t>
  </si>
  <si>
    <t>1912M05</t>
  </si>
  <si>
    <t>1912M07</t>
  </si>
  <si>
    <t>1912M08</t>
  </si>
  <si>
    <t>1912M09</t>
  </si>
  <si>
    <t>1912M10</t>
  </si>
  <si>
    <t>1912M11</t>
  </si>
  <si>
    <t>1914M01</t>
  </si>
  <si>
    <t>1914M02</t>
  </si>
  <si>
    <t>1914M03</t>
  </si>
  <si>
    <t>1914M04</t>
  </si>
  <si>
    <t>1914M05</t>
  </si>
  <si>
    <t>1913M01</t>
  </si>
  <si>
    <t>1913M02</t>
  </si>
  <si>
    <t>1913M03</t>
  </si>
  <si>
    <t>1913M04</t>
  </si>
  <si>
    <t>1913M05</t>
  </si>
  <si>
    <t>1913M07</t>
  </si>
  <si>
    <t>1913M08</t>
  </si>
  <si>
    <t>1913M09</t>
  </si>
  <si>
    <t>1913M10</t>
  </si>
  <si>
    <t>1913M11</t>
  </si>
  <si>
    <t>1914M07</t>
  </si>
  <si>
    <t>Original semiannual commercial bank data from the British Honduras Government Gazette</t>
  </si>
  <si>
    <t>http://krieger.jhu.edu/iae/economics/</t>
  </si>
  <si>
    <t>Preston Wessells compiled the data from the Government Gazette and Blue Book, performed the data analysis, and created the graphs</t>
  </si>
  <si>
    <t>This sheet</t>
  </si>
  <si>
    <t>Data are missing both sporadically and for several long stretches of time</t>
  </si>
  <si>
    <t>Red figures are calculations</t>
  </si>
  <si>
    <t>NA</t>
  </si>
  <si>
    <t>Annual (YOY) Change of Monetary Base (dollars)</t>
  </si>
  <si>
    <t>Calculations for Graphs</t>
  </si>
  <si>
    <t>1957M03</t>
  </si>
  <si>
    <t>Quarterly data seem to begin here</t>
  </si>
  <si>
    <t>Raw Bank Data -- Gazette</t>
  </si>
  <si>
    <t>Andrew Rosenberg compiled the data from the colonial annual report</t>
  </si>
  <si>
    <t>Kurt Schuler offered suggestions on the data</t>
  </si>
  <si>
    <t>The working paper is part of the Studies in Applied Economics series from the Johns Hopkins Institute for Applied Economics, Global Health, and the Study of Business Enterprise:</t>
  </si>
  <si>
    <t>This workbook accompanies the following working paper:</t>
  </si>
  <si>
    <t>At some point after 1914, data began to be published semiannually rather than monthly</t>
  </si>
  <si>
    <t>Notes</t>
  </si>
  <si>
    <t>Estimated amount of coins in circulation: total</t>
  </si>
  <si>
    <t>Simplified balance sheet data, drawing on the government gazette, Blue Books, and colonial annual report, plus calculations</t>
  </si>
  <si>
    <t>The Note Guarantee Fund existed until 1937</t>
  </si>
  <si>
    <t>The Currency Fund replace the Note Security Fund in 1965</t>
  </si>
  <si>
    <t>The Note Security Fund replaced the Currency Fund in 1937</t>
  </si>
  <si>
    <t>Note Guarantee Fund (to 1937)</t>
  </si>
  <si>
    <t>Annual (YOY) Change of Net Foreign Assets (dollars)</t>
  </si>
  <si>
    <t>Since the Commisisoners of Currency had no foreign liabilities, gross foreign assets were equal to net foreign assets</t>
  </si>
  <si>
    <t>Note Security Fund (1937-65) / Currency Fund (1965-76)</t>
  </si>
  <si>
    <t>Commercial Bank Liabilities</t>
  </si>
  <si>
    <t>Note that date is not the end of a quarter</t>
  </si>
  <si>
    <t>Year (as of December 31 unless specified)</t>
  </si>
  <si>
    <t>Commercial banks</t>
  </si>
  <si>
    <t>Savings Bank</t>
  </si>
  <si>
    <t>Treasury deposits</t>
  </si>
  <si>
    <t>Coinage</t>
  </si>
  <si>
    <t>Government currency notes and coins</t>
  </si>
  <si>
    <t>Dollars per British sovereign</t>
  </si>
  <si>
    <t>Dollars per pound sterling</t>
  </si>
  <si>
    <t>31 Dec?</t>
  </si>
  <si>
    <t>"Dollars" refers to British Honduras dollars unless otherwise specified</t>
  </si>
  <si>
    <t>Figures are in British Honduras dollars</t>
  </si>
  <si>
    <t>Average Rate of Exchange (British Honduras dollars per pound sterling)</t>
  </si>
  <si>
    <t>Figures are in British Honduras dollars unless otherwise specified</t>
  </si>
  <si>
    <t>At some point, perhaps 1937, gazette reporting data switch from the 10th day of the month to end of month</t>
  </si>
  <si>
    <t>Bank Data: Government Gazette</t>
  </si>
  <si>
    <t>Raw BBCC Data -- Gazette</t>
  </si>
  <si>
    <t>Note Security Fund's excess of market value over face value of notes in circulation (from annual report; available only for some Decembers and no Junes)</t>
  </si>
  <si>
    <t>6/30/1894</t>
  </si>
  <si>
    <t>6/30/1895</t>
  </si>
  <si>
    <t>6/30/1896</t>
  </si>
  <si>
    <t>6/30/1897</t>
  </si>
  <si>
    <t>6/30/1898</t>
  </si>
  <si>
    <t>3/10/1899</t>
  </si>
  <si>
    <t>1899M01</t>
  </si>
  <si>
    <t>1/10/1899</t>
  </si>
  <si>
    <t>2/10/1899</t>
  </si>
  <si>
    <t>4/10/1899</t>
  </si>
  <si>
    <t>5/10/1899</t>
  </si>
  <si>
    <t>6/10/1899</t>
  </si>
  <si>
    <t>7/10/1899</t>
  </si>
  <si>
    <t>8/10/1899</t>
  </si>
  <si>
    <t>9/10/1899</t>
  </si>
  <si>
    <t>10/10/1899</t>
  </si>
  <si>
    <t>11/10/1899</t>
  </si>
  <si>
    <t>12/10/1899</t>
  </si>
  <si>
    <t>1900M03</t>
  </si>
  <si>
    <t>Memo item (not part of total asset calculation)</t>
  </si>
  <si>
    <t>Net worth (calculated)</t>
  </si>
  <si>
    <t>Raw Belize Board of Commissioners of Currency (BBCC) Data from Gazette</t>
  </si>
  <si>
    <t>Provisional notes</t>
  </si>
  <si>
    <t>6/30/1899</t>
  </si>
  <si>
    <t>Note unusual date, from colonial annual report</t>
  </si>
  <si>
    <t>1925M03</t>
  </si>
  <si>
    <t>1926M03</t>
  </si>
  <si>
    <t>1927M03</t>
  </si>
  <si>
    <t>1928M03</t>
  </si>
  <si>
    <t>1929M03</t>
  </si>
  <si>
    <t>Total Assets / Currency Liabilities (percent)</t>
  </si>
  <si>
    <t>Domestic Assets / Currency Liabilities (percent)</t>
  </si>
  <si>
    <t>Simplified Full Data Semiannual</t>
  </si>
  <si>
    <t>Data for Graphs</t>
  </si>
  <si>
    <t>Data taken from simplified balance sheet, with blank cells omitted for "continuous data" graphs</t>
  </si>
  <si>
    <t>Original annual data from the colonial annual reports as entered by Andrew Rosenberg</t>
  </si>
  <si>
    <t>Original data of the Belize Board of Commissioners of Currency (BBCC) from the British Honduras Government Gazette</t>
  </si>
  <si>
    <t>Preston Wessells, "Currency Board Monetary System: The Case of British Honduras (1894-1976)"</t>
  </si>
  <si>
    <t>Data in this sheet are calculations from the "Simplified full Data Seminannual" sheet</t>
  </si>
  <si>
    <t>Full semiannual data, for "discrete" calculations</t>
  </si>
  <si>
    <t>Data omitting blanks, for "continuous" caculations</t>
  </si>
  <si>
    <t>Foreign Assets / Currency Liabilities (percent)</t>
  </si>
  <si>
    <t>Correlation</t>
  </si>
  <si>
    <t>Annual (YOY) Change of Foreign Assets (dollars)</t>
  </si>
  <si>
    <t>Figures are in British Honduras dollars unless otherwise specified and are from the government gazette, the Blue Book, and the colonial annual report; original data are in the other sheets</t>
  </si>
  <si>
    <t>1964; 1963</t>
  </si>
  <si>
    <t>1965; 1964</t>
  </si>
  <si>
    <t>89; 73</t>
  </si>
  <si>
    <t>566; 323</t>
  </si>
  <si>
    <t>333; 89</t>
  </si>
  <si>
    <t>333; 90</t>
  </si>
  <si>
    <t>282; 506</t>
  </si>
  <si>
    <t>518; 557</t>
  </si>
  <si>
    <t>470; 446</t>
  </si>
  <si>
    <t>302; 439</t>
  </si>
  <si>
    <t>by Preston Wessells</t>
  </si>
  <si>
    <t>See the working paper for copyright information and other details</t>
  </si>
  <si>
    <t>Of the 3 rows above</t>
  </si>
  <si>
    <t>Graphs for currency board orthodoxy tests; data are from Data for Graphs spreadsheet</t>
  </si>
  <si>
    <t>Data are from "Data for Graphs" spreadsheet</t>
  </si>
  <si>
    <t>The working paper only shows the "continuous" graphs, which eliminate holes in the data; the "discrete" graphs, showing all the holes, are provided here for completeness</t>
  </si>
  <si>
    <t>Blue Book</t>
  </si>
  <si>
    <t>Annual Report</t>
  </si>
  <si>
    <t>Gazette</t>
  </si>
  <si>
    <t>For 1917 the Blue Book lists an estimate of B$150,000 of notes in circulation that is not listed in the data because it seems far too low given the 1915 and 1919 values from other sources</t>
  </si>
  <si>
    <t>Source of figures</t>
  </si>
  <si>
    <t>Date of statement (year-month format)</t>
  </si>
  <si>
    <t>Date of statement (date format)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</si>
</sst>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000"/>
    <numFmt numFmtId="166" formatCode="0.000"/>
  </numFmts>
  <fonts count="30"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b/>
      <sz val="11"/>
      <color indexed="8"/>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sz val="11"/>
      <color theme="10"/>
      <name val="Calibri"/>
      <family val="2"/>
      <scheme val="minor"/>
    </font>
    <font>
      <u/>
      <sz val="11"/>
      <color theme="11"/>
      <name val="Calibri"/>
      <family val="2"/>
      <scheme val="minor"/>
    </font>
    <font>
      <b/>
      <sz val="14"/>
      <color theme="1"/>
      <name val="Calibri"/>
      <family val="2"/>
      <scheme val="minor"/>
    </font>
    <font>
      <b/>
      <sz val="11"/>
      <color rgb="FFFF0000"/>
      <name val="Calibri"/>
      <family val="2"/>
      <scheme val="minor"/>
    </font>
    <font>
      <sz val="11"/>
      <color rgb="FFFF0000"/>
      <name val="Calibri"/>
      <family val="2"/>
      <scheme val="minor"/>
    </font>
    <font>
      <b/>
      <sz val="14"/>
      <color indexed="8"/>
      <name val="Calibri"/>
      <family val="2"/>
    </font>
    <font>
      <sz val="11"/>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bgColor indexed="64"/>
      </patternFill>
    </fill>
    <fill>
      <patternFill patternType="solid">
        <fgColor theme="9" tint="0.39997558519241921"/>
        <bgColor indexed="64"/>
      </patternFill>
    </fill>
    <fill>
      <patternFill patternType="solid">
        <fgColor theme="5" tint="0.39997558519241921"/>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s>
  <cellStyleXfs count="100">
    <xf numFmtId="4" fontId="0" fillId="0" borderId="0"/>
    <xf numFmtId="43" fontId="1" fillId="0" borderId="0" applyFont="0" applyFill="0" applyBorder="0" applyAlignment="0" applyProtection="0"/>
    <xf numFmtId="0" fontId="4"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6" fillId="0" borderId="0"/>
    <xf numFmtId="0" fontId="6" fillId="0" borderId="0"/>
    <xf numFmtId="0" fontId="6"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9" fontId="4" fillId="0" borderId="0" applyFon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 fontId="23" fillId="0" borderId="0" applyNumberFormat="0" applyFill="0" applyBorder="0" applyAlignment="0" applyProtection="0"/>
    <xf numFmtId="4" fontId="24" fillId="0" borderId="0" applyNumberFormat="0" applyFill="0" applyBorder="0" applyAlignment="0" applyProtection="0"/>
    <xf numFmtId="44" fontId="4" fillId="0" borderId="0" applyFont="0" applyFill="0" applyBorder="0" applyAlignment="0" applyProtection="0"/>
  </cellStyleXfs>
  <cellXfs count="139">
    <xf numFmtId="4" fontId="0" fillId="0" borderId="0" xfId="0"/>
    <xf numFmtId="4" fontId="2" fillId="0" borderId="0" xfId="0" applyFont="1"/>
    <xf numFmtId="14" fontId="0" fillId="0" borderId="0" xfId="0" applyNumberFormat="1"/>
    <xf numFmtId="14" fontId="0" fillId="0" borderId="0" xfId="0" applyNumberFormat="1" applyAlignment="1">
      <alignment horizontal="center"/>
    </xf>
    <xf numFmtId="43" fontId="0" fillId="0" borderId="0" xfId="1" applyFont="1"/>
    <xf numFmtId="4" fontId="3" fillId="0" borderId="0" xfId="0" applyFont="1"/>
    <xf numFmtId="4" fontId="4" fillId="0" borderId="0" xfId="0" applyFont="1"/>
    <xf numFmtId="14" fontId="4" fillId="0" borderId="0" xfId="0" applyNumberFormat="1" applyFont="1" applyAlignment="1">
      <alignment horizontal="center"/>
    </xf>
    <xf numFmtId="43" fontId="4" fillId="0" borderId="0" xfId="1" applyFont="1"/>
    <xf numFmtId="4" fontId="4" fillId="0" borderId="0" xfId="0" applyFont="1" applyAlignment="1">
      <alignment horizontal="left"/>
    </xf>
    <xf numFmtId="44" fontId="4" fillId="0" borderId="0" xfId="0" applyNumberFormat="1" applyFont="1"/>
    <xf numFmtId="43" fontId="4" fillId="0" borderId="0" xfId="0" applyNumberFormat="1" applyFont="1"/>
    <xf numFmtId="43" fontId="4" fillId="0" borderId="0" xfId="1" applyNumberFormat="1" applyFont="1"/>
    <xf numFmtId="4" fontId="0" fillId="0" borderId="0" xfId="0" applyFont="1" applyAlignment="1">
      <alignment horizontal="left"/>
    </xf>
    <xf numFmtId="43" fontId="0" fillId="0" borderId="0" xfId="1" applyFont="1" applyAlignment="1">
      <alignment horizontal="center"/>
    </xf>
    <xf numFmtId="4" fontId="0" fillId="0" borderId="0" xfId="0" applyFont="1"/>
    <xf numFmtId="0" fontId="4" fillId="0" borderId="0" xfId="0" applyNumberFormat="1" applyFont="1" applyAlignment="1">
      <alignment horizontal="center"/>
    </xf>
    <xf numFmtId="14" fontId="4" fillId="0" borderId="0" xfId="0" applyNumberFormat="1" applyFont="1"/>
    <xf numFmtId="0" fontId="4" fillId="0" borderId="0" xfId="0" applyNumberFormat="1" applyFont="1"/>
    <xf numFmtId="0" fontId="0" fillId="0" borderId="0" xfId="0" applyNumberFormat="1" applyFont="1" applyAlignment="1">
      <alignment horizontal="center"/>
    </xf>
    <xf numFmtId="0" fontId="0" fillId="0" borderId="0" xfId="0" applyNumberFormat="1" applyAlignment="1">
      <alignment horizontal="center"/>
    </xf>
    <xf numFmtId="0" fontId="0" fillId="0" borderId="0" xfId="0" applyNumberFormat="1"/>
    <xf numFmtId="1" fontId="5" fillId="0" borderId="0" xfId="2" applyNumberFormat="1" applyFont="1"/>
    <xf numFmtId="49" fontId="5" fillId="0" borderId="0" xfId="2" applyNumberFormat="1" applyFont="1"/>
    <xf numFmtId="1" fontId="4" fillId="0" borderId="0" xfId="2" applyNumberFormat="1"/>
    <xf numFmtId="49" fontId="4" fillId="0" borderId="0" xfId="2" applyNumberFormat="1"/>
    <xf numFmtId="3" fontId="4" fillId="0" borderId="0" xfId="2" applyNumberFormat="1"/>
    <xf numFmtId="164" fontId="4" fillId="0" borderId="0" xfId="2" applyNumberFormat="1"/>
    <xf numFmtId="2" fontId="4" fillId="0" borderId="0" xfId="2" applyNumberFormat="1"/>
    <xf numFmtId="14" fontId="0" fillId="0" borderId="0" xfId="0" applyNumberFormat="1" applyFont="1" applyAlignment="1">
      <alignment horizontal="center"/>
    </xf>
    <xf numFmtId="43" fontId="0" fillId="0" borderId="0" xfId="1" applyFont="1" applyAlignment="1">
      <alignment horizontal="right"/>
    </xf>
    <xf numFmtId="4" fontId="0" fillId="0" borderId="0" xfId="0" applyAlignment="1">
      <alignment horizontal="center"/>
    </xf>
    <xf numFmtId="4" fontId="3" fillId="0" borderId="0" xfId="0" applyFont="1" applyAlignment="1">
      <alignment horizontal="left"/>
    </xf>
    <xf numFmtId="3" fontId="0" fillId="0" borderId="0" xfId="0" applyNumberFormat="1" applyAlignment="1">
      <alignment horizontal="center"/>
    </xf>
    <xf numFmtId="43" fontId="4" fillId="0" borderId="0" xfId="1" applyFont="1" applyFill="1"/>
    <xf numFmtId="4" fontId="0" fillId="0" borderId="0" xfId="0" applyFont="1" applyFill="1"/>
    <xf numFmtId="165" fontId="0" fillId="0" borderId="0" xfId="0" applyNumberFormat="1"/>
    <xf numFmtId="166" fontId="0" fillId="0" borderId="0" xfId="0" applyNumberFormat="1"/>
    <xf numFmtId="4" fontId="25" fillId="0" borderId="0" xfId="0" applyFont="1"/>
    <xf numFmtId="4" fontId="27" fillId="0" borderId="0" xfId="0" applyFont="1"/>
    <xf numFmtId="3" fontId="0" fillId="0" borderId="0" xfId="2" applyNumberFormat="1" applyFont="1"/>
    <xf numFmtId="4" fontId="27" fillId="0" borderId="0" xfId="0" applyFont="1" applyBorder="1"/>
    <xf numFmtId="0" fontId="3" fillId="0" borderId="0" xfId="0" applyNumberFormat="1" applyFont="1" applyAlignment="1">
      <alignment horizontal="center"/>
    </xf>
    <xf numFmtId="10" fontId="27" fillId="0" borderId="0" xfId="56" applyNumberFormat="1" applyFont="1" applyBorder="1"/>
    <xf numFmtId="1" fontId="28" fillId="0" borderId="0" xfId="2" applyNumberFormat="1" applyFont="1"/>
    <xf numFmtId="14" fontId="0" fillId="0" borderId="0" xfId="0" applyNumberFormat="1" applyFill="1" applyAlignment="1">
      <alignment horizontal="center"/>
    </xf>
    <xf numFmtId="4" fontId="25" fillId="0" borderId="0" xfId="0" applyFont="1" applyAlignment="1"/>
    <xf numFmtId="4" fontId="0" fillId="0" borderId="0" xfId="0" applyAlignment="1"/>
    <xf numFmtId="3" fontId="3" fillId="0" borderId="0" xfId="2" applyNumberFormat="1" applyFont="1"/>
    <xf numFmtId="4" fontId="27" fillId="0" borderId="0" xfId="0" applyFont="1" applyBorder="1" applyAlignment="1">
      <alignment horizontal="right"/>
    </xf>
    <xf numFmtId="2" fontId="3" fillId="0" borderId="0" xfId="2" applyNumberFormat="1" applyFont="1"/>
    <xf numFmtId="164" fontId="3" fillId="0" borderId="0" xfId="2" applyNumberFormat="1" applyFont="1"/>
    <xf numFmtId="49" fontId="0" fillId="0" borderId="0" xfId="2" applyNumberFormat="1" applyFont="1"/>
    <xf numFmtId="2" fontId="0" fillId="0" borderId="0" xfId="2" applyNumberFormat="1" applyFont="1"/>
    <xf numFmtId="164" fontId="0" fillId="0" borderId="0" xfId="2" applyNumberFormat="1" applyFont="1"/>
    <xf numFmtId="0" fontId="3" fillId="0" borderId="0" xfId="0" applyNumberFormat="1" applyFont="1" applyFill="1" applyAlignment="1">
      <alignment horizontal="center"/>
    </xf>
    <xf numFmtId="14" fontId="3" fillId="0" borderId="0" xfId="0" applyNumberFormat="1" applyFont="1" applyAlignment="1">
      <alignment horizontal="center"/>
    </xf>
    <xf numFmtId="4" fontId="0" fillId="0" borderId="0" xfId="0" applyNumberFormat="1" applyFont="1" applyBorder="1"/>
    <xf numFmtId="4" fontId="0" fillId="0" borderId="0" xfId="0" applyBorder="1"/>
    <xf numFmtId="4" fontId="0" fillId="0" borderId="0" xfId="1" applyNumberFormat="1" applyFont="1" applyBorder="1" applyAlignment="1">
      <alignment horizontal="right"/>
    </xf>
    <xf numFmtId="4" fontId="0" fillId="0" borderId="0" xfId="1" applyNumberFormat="1" applyFont="1" applyBorder="1"/>
    <xf numFmtId="4" fontId="0" fillId="0" borderId="0" xfId="0" applyNumberFormat="1" applyBorder="1"/>
    <xf numFmtId="4" fontId="4" fillId="0" borderId="0" xfId="2" applyNumberFormat="1"/>
    <xf numFmtId="4" fontId="3" fillId="0" borderId="0" xfId="1" applyNumberFormat="1" applyFont="1" applyBorder="1"/>
    <xf numFmtId="4" fontId="25" fillId="0" borderId="0" xfId="0" applyFont="1" applyBorder="1"/>
    <xf numFmtId="4" fontId="0" fillId="0" borderId="0" xfId="0" applyFont="1" applyBorder="1"/>
    <xf numFmtId="0" fontId="3" fillId="0" borderId="0" xfId="0" applyNumberFormat="1" applyFont="1" applyBorder="1"/>
    <xf numFmtId="14" fontId="4" fillId="0" borderId="0" xfId="0" applyNumberFormat="1" applyFont="1" applyBorder="1" applyAlignment="1">
      <alignment horizontal="center"/>
    </xf>
    <xf numFmtId="14" fontId="0" fillId="0" borderId="0" xfId="0" applyNumberFormat="1" applyFont="1" applyBorder="1" applyAlignment="1">
      <alignment horizontal="center"/>
    </xf>
    <xf numFmtId="14" fontId="0" fillId="0" borderId="0" xfId="0" applyNumberFormat="1" applyBorder="1" applyAlignment="1">
      <alignment horizontal="center"/>
    </xf>
    <xf numFmtId="14" fontId="0" fillId="0" borderId="0" xfId="0" applyNumberFormat="1" applyBorder="1"/>
    <xf numFmtId="0" fontId="0" fillId="0" borderId="0" xfId="0" applyNumberFormat="1" applyFont="1" applyBorder="1"/>
    <xf numFmtId="0" fontId="0" fillId="0" borderId="0" xfId="0" applyNumberFormat="1" applyFont="1" applyBorder="1" applyAlignment="1">
      <alignment horizontal="center"/>
    </xf>
    <xf numFmtId="0" fontId="0" fillId="0" borderId="0" xfId="0" applyNumberFormat="1" applyBorder="1"/>
    <xf numFmtId="4" fontId="26" fillId="0" borderId="0" xfId="0" applyNumberFormat="1" applyFont="1" applyBorder="1"/>
    <xf numFmtId="4" fontId="27" fillId="0" borderId="0" xfId="0" applyNumberFormat="1" applyFont="1" applyBorder="1"/>
    <xf numFmtId="4" fontId="26" fillId="0" borderId="0" xfId="0" applyFont="1" applyBorder="1"/>
    <xf numFmtId="2" fontId="27" fillId="0" borderId="0" xfId="0" applyNumberFormat="1" applyFont="1" applyBorder="1"/>
    <xf numFmtId="9" fontId="27" fillId="0" borderId="0" xfId="56" applyFont="1" applyBorder="1"/>
    <xf numFmtId="10" fontId="27" fillId="0" borderId="0" xfId="56" applyNumberFormat="1" applyFont="1" applyBorder="1" applyAlignment="1">
      <alignment horizontal="right"/>
    </xf>
    <xf numFmtId="4" fontId="3" fillId="0" borderId="0" xfId="0" applyFont="1" applyBorder="1"/>
    <xf numFmtId="4" fontId="27" fillId="0" borderId="10" xfId="0" applyNumberFormat="1" applyFont="1" applyBorder="1"/>
    <xf numFmtId="4" fontId="27" fillId="0" borderId="10" xfId="0" applyNumberFormat="1" applyFont="1" applyBorder="1" applyAlignment="1">
      <alignment horizontal="right"/>
    </xf>
    <xf numFmtId="4" fontId="26" fillId="0" borderId="0" xfId="56" applyNumberFormat="1" applyFont="1" applyBorder="1" applyAlignment="1">
      <alignment horizontal="right"/>
    </xf>
    <xf numFmtId="4" fontId="0" fillId="0" borderId="0" xfId="1" applyNumberFormat="1" applyFont="1" applyFill="1" applyBorder="1" applyAlignment="1">
      <alignment horizontal="right"/>
    </xf>
    <xf numFmtId="4" fontId="5" fillId="0" borderId="0" xfId="1" applyNumberFormat="1" applyFont="1" applyBorder="1" applyAlignment="1">
      <alignment horizontal="right"/>
    </xf>
    <xf numFmtId="4" fontId="0" fillId="24" borderId="0" xfId="1" applyNumberFormat="1" applyFont="1" applyFill="1" applyBorder="1" applyAlignment="1">
      <alignment horizontal="right"/>
    </xf>
    <xf numFmtId="4" fontId="4" fillId="0" borderId="0" xfId="2" applyNumberFormat="1" applyBorder="1" applyAlignment="1">
      <alignment horizontal="right"/>
    </xf>
    <xf numFmtId="4" fontId="4" fillId="0" borderId="0" xfId="1" applyNumberFormat="1" applyFont="1" applyBorder="1" applyAlignment="1">
      <alignment horizontal="right"/>
    </xf>
    <xf numFmtId="43" fontId="4" fillId="0" borderId="0" xfId="1" applyFont="1" applyAlignment="1">
      <alignment horizontal="right"/>
    </xf>
    <xf numFmtId="4" fontId="4" fillId="24" borderId="0" xfId="1" applyNumberFormat="1" applyFont="1" applyFill="1" applyBorder="1" applyAlignment="1">
      <alignment horizontal="right"/>
    </xf>
    <xf numFmtId="4" fontId="4" fillId="0" borderId="10" xfId="1" applyNumberFormat="1" applyFont="1" applyBorder="1" applyAlignment="1">
      <alignment horizontal="right"/>
    </xf>
    <xf numFmtId="4" fontId="4" fillId="0" borderId="10" xfId="0" applyNumberFormat="1" applyFont="1" applyBorder="1" applyAlignment="1">
      <alignment horizontal="right"/>
    </xf>
    <xf numFmtId="0" fontId="0" fillId="0" borderId="0" xfId="0" applyNumberFormat="1" applyFont="1" applyBorder="1" applyAlignment="1">
      <alignment horizontal="right"/>
    </xf>
    <xf numFmtId="0" fontId="4" fillId="0" borderId="0" xfId="0" applyNumberFormat="1" applyFont="1" applyBorder="1" applyAlignment="1">
      <alignment horizontal="right"/>
    </xf>
    <xf numFmtId="0" fontId="0" fillId="0" borderId="0" xfId="0" applyNumberFormat="1" applyBorder="1" applyAlignment="1">
      <alignment horizontal="right"/>
    </xf>
    <xf numFmtId="14" fontId="0" fillId="0" borderId="0" xfId="0" applyNumberFormat="1" applyBorder="1" applyAlignment="1">
      <alignment horizontal="right"/>
    </xf>
    <xf numFmtId="4" fontId="26" fillId="0" borderId="0" xfId="0" applyNumberFormat="1" applyFont="1" applyFill="1" applyBorder="1" applyAlignment="1">
      <alignment horizontal="right"/>
    </xf>
    <xf numFmtId="4" fontId="4" fillId="0" borderId="0" xfId="1" applyNumberFormat="1" applyFont="1" applyFill="1" applyBorder="1" applyAlignment="1">
      <alignment horizontal="right"/>
    </xf>
    <xf numFmtId="4" fontId="0" fillId="0" borderId="0" xfId="0" applyNumberFormat="1" applyBorder="1" applyAlignment="1">
      <alignment horizontal="right"/>
    </xf>
    <xf numFmtId="43" fontId="4" fillId="0" borderId="0" xfId="1" applyFont="1" applyFill="1" applyAlignment="1">
      <alignment horizontal="right"/>
    </xf>
    <xf numFmtId="4" fontId="4" fillId="0" borderId="0" xfId="0" applyNumberFormat="1" applyFont="1" applyBorder="1" applyAlignment="1">
      <alignment horizontal="right"/>
    </xf>
    <xf numFmtId="4" fontId="0" fillId="0" borderId="0" xfId="0" applyNumberFormat="1" applyFont="1" applyBorder="1" applyAlignment="1">
      <alignment horizontal="right"/>
    </xf>
    <xf numFmtId="4" fontId="27" fillId="0" borderId="0" xfId="2" applyNumberFormat="1" applyFont="1" applyBorder="1" applyAlignment="1">
      <alignment horizontal="right"/>
    </xf>
    <xf numFmtId="4" fontId="27" fillId="0" borderId="0" xfId="1" applyNumberFormat="1" applyFont="1" applyBorder="1" applyAlignment="1">
      <alignment horizontal="right"/>
    </xf>
    <xf numFmtId="4" fontId="29" fillId="0" borderId="0" xfId="1" applyNumberFormat="1" applyFont="1" applyBorder="1" applyAlignment="1">
      <alignment horizontal="right"/>
    </xf>
    <xf numFmtId="4" fontId="0" fillId="0" borderId="0" xfId="0" applyFont="1" applyFill="1" applyAlignment="1">
      <alignment horizontal="right"/>
    </xf>
    <xf numFmtId="4" fontId="0" fillId="0" borderId="0" xfId="0" applyNumberFormat="1" applyFill="1" applyBorder="1" applyAlignment="1">
      <alignment horizontal="right"/>
    </xf>
    <xf numFmtId="4" fontId="4" fillId="0" borderId="0" xfId="2" applyNumberFormat="1" applyFill="1" applyBorder="1" applyAlignment="1">
      <alignment horizontal="right"/>
    </xf>
    <xf numFmtId="4" fontId="0" fillId="0" borderId="0" xfId="0" applyBorder="1" applyAlignment="1">
      <alignment horizontal="right"/>
    </xf>
    <xf numFmtId="43" fontId="4" fillId="0" borderId="0" xfId="1" applyFont="1" applyBorder="1" applyAlignment="1">
      <alignment horizontal="right"/>
    </xf>
    <xf numFmtId="43" fontId="0" fillId="0" borderId="0" xfId="1" applyFont="1" applyBorder="1" applyAlignment="1">
      <alignment horizontal="right"/>
    </xf>
    <xf numFmtId="4" fontId="0" fillId="0" borderId="0" xfId="0" applyFont="1" applyBorder="1" applyAlignment="1">
      <alignment horizontal="right"/>
    </xf>
    <xf numFmtId="2" fontId="27" fillId="0" borderId="0" xfId="0" applyNumberFormat="1" applyFont="1" applyFill="1" applyBorder="1"/>
    <xf numFmtId="4" fontId="27" fillId="0" borderId="0" xfId="0" applyFont="1" applyFill="1" applyBorder="1"/>
    <xf numFmtId="10" fontId="0" fillId="0" borderId="0" xfId="0" applyNumberFormat="1"/>
    <xf numFmtId="4" fontId="3" fillId="0" borderId="0" xfId="0" applyFont="1" applyAlignment="1">
      <alignment wrapText="1"/>
    </xf>
    <xf numFmtId="4" fontId="3" fillId="25" borderId="0" xfId="0" applyFont="1" applyFill="1"/>
    <xf numFmtId="4" fontId="0" fillId="25" borderId="0" xfId="0" applyFont="1" applyFill="1"/>
    <xf numFmtId="4" fontId="3" fillId="26" borderId="0" xfId="0" applyFont="1" applyFill="1"/>
    <xf numFmtId="4" fontId="0" fillId="26" borderId="0" xfId="0" applyFont="1" applyFill="1"/>
    <xf numFmtId="4" fontId="3" fillId="26" borderId="0" xfId="0" applyFont="1" applyFill="1" applyAlignment="1">
      <alignment wrapText="1"/>
    </xf>
    <xf numFmtId="10" fontId="0" fillId="26" borderId="0" xfId="0" applyNumberFormat="1" applyFill="1"/>
    <xf numFmtId="4" fontId="0" fillId="26" borderId="0" xfId="0" applyFill="1"/>
    <xf numFmtId="4" fontId="3" fillId="0" borderId="0" xfId="0" applyFont="1" applyAlignment="1">
      <alignment horizontal="center" wrapText="1"/>
    </xf>
    <xf numFmtId="4" fontId="0" fillId="25" borderId="0" xfId="0" applyFill="1" applyAlignment="1">
      <alignment wrapText="1"/>
    </xf>
    <xf numFmtId="4" fontId="0" fillId="25" borderId="0" xfId="0" applyFill="1"/>
    <xf numFmtId="4" fontId="3" fillId="0" borderId="0" xfId="0" applyFont="1" applyAlignment="1">
      <alignment horizontal="center"/>
    </xf>
    <xf numFmtId="0" fontId="0" fillId="0" borderId="0" xfId="99" applyNumberFormat="1" applyFont="1" applyAlignment="1">
      <alignment horizontal="center"/>
    </xf>
    <xf numFmtId="14" fontId="3" fillId="0" borderId="0" xfId="0" applyNumberFormat="1" applyFont="1" applyFill="1" applyAlignment="1">
      <alignment horizontal="center"/>
    </xf>
    <xf numFmtId="3" fontId="4" fillId="0" borderId="0" xfId="2" applyNumberFormat="1" applyFill="1"/>
    <xf numFmtId="0" fontId="3" fillId="0" borderId="0" xfId="0" applyNumberFormat="1" applyFont="1" applyBorder="1" applyAlignment="1">
      <alignment horizontal="center"/>
    </xf>
    <xf numFmtId="4" fontId="0" fillId="0" borderId="0" xfId="0" applyFill="1" applyBorder="1"/>
    <xf numFmtId="4" fontId="4" fillId="0" borderId="10" xfId="2" applyNumberFormat="1" applyFont="1" applyBorder="1"/>
    <xf numFmtId="4" fontId="4" fillId="24" borderId="10" xfId="1" applyNumberFormat="1" applyFont="1" applyFill="1" applyBorder="1" applyAlignment="1">
      <alignment horizontal="right"/>
    </xf>
    <xf numFmtId="4" fontId="4" fillId="0" borderId="10" xfId="2" applyNumberFormat="1" applyFont="1" applyBorder="1" applyAlignment="1">
      <alignment horizontal="right"/>
    </xf>
    <xf numFmtId="4" fontId="4" fillId="0" borderId="0" xfId="0" applyNumberFormat="1" applyFont="1" applyBorder="1"/>
    <xf numFmtId="14" fontId="0" fillId="0" borderId="0" xfId="0" applyNumberFormat="1" applyFont="1" applyBorder="1"/>
    <xf numFmtId="14" fontId="3" fillId="0" borderId="0" xfId="0" applyNumberFormat="1" applyFont="1" applyBorder="1" applyAlignment="1">
      <alignment horizontal="center"/>
    </xf>
  </cellXfs>
  <cellStyles count="10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xfId="1" builtinId="3"/>
    <cellStyle name="Comma 2" xfId="30"/>
    <cellStyle name="Comma 3" xfId="31"/>
    <cellStyle name="Currency" xfId="99" builtinId="4"/>
    <cellStyle name="Explanatory Text 2" xfId="32"/>
    <cellStyle name="Followed Hyperlink" xfId="49" builtinId="9" hidden="1"/>
    <cellStyle name="Followed Hyperlink" xfId="51" builtinId="9" hidden="1"/>
    <cellStyle name="Followed Hyperlink" xfId="53" builtinId="9" hidden="1"/>
    <cellStyle name="Followed Hyperlink" xfId="55"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Good 2" xfId="33"/>
    <cellStyle name="Heading 1 2" xfId="34"/>
    <cellStyle name="Heading 2 2" xfId="35"/>
    <cellStyle name="Heading 3 2" xfId="36"/>
    <cellStyle name="Heading 4 2" xfId="37"/>
    <cellStyle name="Hyperlink" xfId="48" builtinId="8" hidden="1"/>
    <cellStyle name="Hyperlink" xfId="50" builtinId="8" hidden="1"/>
    <cellStyle name="Hyperlink" xfId="52" builtinId="8" hidden="1"/>
    <cellStyle name="Hyperlink" xfId="54"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Input 2" xfId="38"/>
    <cellStyle name="Linked Cell 2" xfId="39"/>
    <cellStyle name="Neutral 2" xfId="40"/>
    <cellStyle name="Normal" xfId="0" builtinId="0" customBuiltin="1"/>
    <cellStyle name="Normal 2" xfId="2"/>
    <cellStyle name="Normal 3" xfId="41"/>
    <cellStyle name="Normal 4" xfId="42"/>
    <cellStyle name="Note 2" xfId="43"/>
    <cellStyle name="Output 2" xfId="44"/>
    <cellStyle name="Percent" xfId="56" builtinId="5"/>
    <cellStyle name="Title 2" xfId="45"/>
    <cellStyle name="Total 2" xfId="46"/>
    <cellStyle name="Warning Text 2" xfId="47"/>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chartUserShapes" Target="../drawings/drawing2.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Figure 1A: Foreign Assets  as a Percentage of the Monetary Base (discrete)</a:t>
            </a:r>
          </a:p>
        </c:rich>
      </c:tx>
      <c:layout/>
      <c:overlay val="0"/>
      <c:spPr>
        <a:noFill/>
        <a:ln>
          <a:noFill/>
        </a:ln>
        <a:effectLst/>
      </c:spPr>
    </c:title>
    <c:autoTitleDeleted val="0"/>
    <c:plotArea>
      <c:layout>
        <c:manualLayout>
          <c:layoutTarget val="inner"/>
          <c:xMode val="edge"/>
          <c:yMode val="edge"/>
          <c:x val="9.6828318555021706E-2"/>
          <c:y val="0.192325347629419"/>
          <c:w val="0.83569903944393598"/>
          <c:h val="0.71415862910753203"/>
        </c:manualLayout>
      </c:layout>
      <c:areaChart>
        <c:grouping val="standard"/>
        <c:varyColors val="0"/>
        <c:ser>
          <c:idx val="1"/>
          <c:order val="0"/>
          <c:tx>
            <c:v>Foreign assets / monetary base (discrete)</c:v>
          </c:tx>
          <c:spPr>
            <a:solidFill>
              <a:schemeClr val="accent1"/>
            </a:solidFill>
          </c:spPr>
          <c:cat>
            <c:strRef>
              <c:f>'Data for Graphs'!$A$7:$A$172</c:f>
              <c:strCache>
                <c:ptCount val="166"/>
                <c:pt idx="0">
                  <c:v>1894M06</c:v>
                </c:pt>
                <c:pt idx="1">
                  <c:v>1894M12</c:v>
                </c:pt>
                <c:pt idx="2">
                  <c:v>1895M06</c:v>
                </c:pt>
                <c:pt idx="3">
                  <c:v>1895M12</c:v>
                </c:pt>
                <c:pt idx="4">
                  <c:v>1896M06</c:v>
                </c:pt>
                <c:pt idx="5">
                  <c:v>1896M12</c:v>
                </c:pt>
                <c:pt idx="6">
                  <c:v>1897M06</c:v>
                </c:pt>
                <c:pt idx="7">
                  <c:v>1897M12</c:v>
                </c:pt>
                <c:pt idx="8">
                  <c:v>1898M06</c:v>
                </c:pt>
                <c:pt idx="9">
                  <c:v>1898M12</c:v>
                </c:pt>
                <c:pt idx="10">
                  <c:v>1899M06</c:v>
                </c:pt>
                <c:pt idx="11">
                  <c:v>1899M12</c:v>
                </c:pt>
                <c:pt idx="12">
                  <c:v>1900M06</c:v>
                </c:pt>
                <c:pt idx="13">
                  <c:v>1900M12</c:v>
                </c:pt>
                <c:pt idx="14">
                  <c:v>1901M06</c:v>
                </c:pt>
                <c:pt idx="15">
                  <c:v>1901M12</c:v>
                </c:pt>
                <c:pt idx="16">
                  <c:v>1902M06</c:v>
                </c:pt>
                <c:pt idx="17">
                  <c:v>1902M12</c:v>
                </c:pt>
                <c:pt idx="18">
                  <c:v>1903M06</c:v>
                </c:pt>
                <c:pt idx="19">
                  <c:v>1903M12</c:v>
                </c:pt>
                <c:pt idx="20">
                  <c:v>1904M06</c:v>
                </c:pt>
                <c:pt idx="21">
                  <c:v>1904M12</c:v>
                </c:pt>
                <c:pt idx="22">
                  <c:v>1905M06</c:v>
                </c:pt>
                <c:pt idx="23">
                  <c:v>1905M12</c:v>
                </c:pt>
                <c:pt idx="24">
                  <c:v>1906M06</c:v>
                </c:pt>
                <c:pt idx="25">
                  <c:v>1906M12</c:v>
                </c:pt>
                <c:pt idx="26">
                  <c:v>1907M06</c:v>
                </c:pt>
                <c:pt idx="27">
                  <c:v>1907M12</c:v>
                </c:pt>
                <c:pt idx="28">
                  <c:v>1908M06</c:v>
                </c:pt>
                <c:pt idx="29">
                  <c:v>1908M12</c:v>
                </c:pt>
                <c:pt idx="30">
                  <c:v>1909M06</c:v>
                </c:pt>
                <c:pt idx="31">
                  <c:v>1909M12</c:v>
                </c:pt>
                <c:pt idx="32">
                  <c:v>1910M06</c:v>
                </c:pt>
                <c:pt idx="33">
                  <c:v>1910M12</c:v>
                </c:pt>
                <c:pt idx="34">
                  <c:v>1911M06</c:v>
                </c:pt>
                <c:pt idx="35">
                  <c:v>1911M12</c:v>
                </c:pt>
                <c:pt idx="36">
                  <c:v>1912M06</c:v>
                </c:pt>
                <c:pt idx="37">
                  <c:v>1912M12</c:v>
                </c:pt>
                <c:pt idx="38">
                  <c:v>1913M06</c:v>
                </c:pt>
                <c:pt idx="39">
                  <c:v>1913M12</c:v>
                </c:pt>
                <c:pt idx="40">
                  <c:v>1914M06</c:v>
                </c:pt>
                <c:pt idx="41">
                  <c:v>1914M12</c:v>
                </c:pt>
                <c:pt idx="42">
                  <c:v>1915M06</c:v>
                </c:pt>
                <c:pt idx="43">
                  <c:v>1915M12</c:v>
                </c:pt>
                <c:pt idx="44">
                  <c:v>1916M06</c:v>
                </c:pt>
                <c:pt idx="45">
                  <c:v>1916M12</c:v>
                </c:pt>
                <c:pt idx="46">
                  <c:v>1917M06</c:v>
                </c:pt>
                <c:pt idx="47">
                  <c:v>1917M12</c:v>
                </c:pt>
                <c:pt idx="48">
                  <c:v>1918M06</c:v>
                </c:pt>
                <c:pt idx="49">
                  <c:v>1918M12</c:v>
                </c:pt>
                <c:pt idx="50">
                  <c:v>1919M06</c:v>
                </c:pt>
                <c:pt idx="51">
                  <c:v>1919M12</c:v>
                </c:pt>
                <c:pt idx="52">
                  <c:v>1920M06</c:v>
                </c:pt>
                <c:pt idx="53">
                  <c:v>1920M12</c:v>
                </c:pt>
                <c:pt idx="54">
                  <c:v>1921M06</c:v>
                </c:pt>
                <c:pt idx="55">
                  <c:v>1921M12</c:v>
                </c:pt>
                <c:pt idx="56">
                  <c:v>1922M06</c:v>
                </c:pt>
                <c:pt idx="57">
                  <c:v>1922M12</c:v>
                </c:pt>
                <c:pt idx="58">
                  <c:v>1923M06</c:v>
                </c:pt>
                <c:pt idx="59">
                  <c:v>1923M12</c:v>
                </c:pt>
                <c:pt idx="60">
                  <c:v>1924M06</c:v>
                </c:pt>
                <c:pt idx="61">
                  <c:v>1924M12</c:v>
                </c:pt>
                <c:pt idx="62">
                  <c:v>1925M03</c:v>
                </c:pt>
                <c:pt idx="63">
                  <c:v>1925M12</c:v>
                </c:pt>
                <c:pt idx="64">
                  <c:v>1926M03</c:v>
                </c:pt>
                <c:pt idx="65">
                  <c:v>1926M12</c:v>
                </c:pt>
                <c:pt idx="66">
                  <c:v>1927M03</c:v>
                </c:pt>
                <c:pt idx="67">
                  <c:v>1927M12</c:v>
                </c:pt>
                <c:pt idx="68">
                  <c:v>1928M03</c:v>
                </c:pt>
                <c:pt idx="69">
                  <c:v>1928M12</c:v>
                </c:pt>
                <c:pt idx="70">
                  <c:v>1929M03</c:v>
                </c:pt>
                <c:pt idx="71">
                  <c:v>1929M12</c:v>
                </c:pt>
                <c:pt idx="72">
                  <c:v>1930M06</c:v>
                </c:pt>
                <c:pt idx="73">
                  <c:v>1930M12</c:v>
                </c:pt>
                <c:pt idx="74">
                  <c:v>1931M06</c:v>
                </c:pt>
                <c:pt idx="75">
                  <c:v>1931M12</c:v>
                </c:pt>
                <c:pt idx="76">
                  <c:v>1932M06</c:v>
                </c:pt>
                <c:pt idx="77">
                  <c:v>1932M12</c:v>
                </c:pt>
                <c:pt idx="78">
                  <c:v>1933M06</c:v>
                </c:pt>
                <c:pt idx="79">
                  <c:v>1933M12</c:v>
                </c:pt>
                <c:pt idx="80">
                  <c:v>1934M06</c:v>
                </c:pt>
                <c:pt idx="81">
                  <c:v>1934M12</c:v>
                </c:pt>
                <c:pt idx="82">
                  <c:v>1935M06</c:v>
                </c:pt>
                <c:pt idx="83">
                  <c:v>1935M12</c:v>
                </c:pt>
                <c:pt idx="84">
                  <c:v>1936M06</c:v>
                </c:pt>
                <c:pt idx="85">
                  <c:v>1936M12</c:v>
                </c:pt>
                <c:pt idx="86">
                  <c:v>1937M06</c:v>
                </c:pt>
                <c:pt idx="87">
                  <c:v>1937M12</c:v>
                </c:pt>
                <c:pt idx="88">
                  <c:v>1938M06</c:v>
                </c:pt>
                <c:pt idx="89">
                  <c:v>1938M12</c:v>
                </c:pt>
                <c:pt idx="90">
                  <c:v>1939M06</c:v>
                </c:pt>
                <c:pt idx="91">
                  <c:v>1939M12</c:v>
                </c:pt>
                <c:pt idx="92">
                  <c:v>1940M06</c:v>
                </c:pt>
                <c:pt idx="93">
                  <c:v>1940M12</c:v>
                </c:pt>
                <c:pt idx="94">
                  <c:v>1941M06</c:v>
                </c:pt>
                <c:pt idx="95">
                  <c:v>1941M12</c:v>
                </c:pt>
                <c:pt idx="96">
                  <c:v>1942M06</c:v>
                </c:pt>
                <c:pt idx="97">
                  <c:v>1942M12</c:v>
                </c:pt>
                <c:pt idx="98">
                  <c:v>1943M06</c:v>
                </c:pt>
                <c:pt idx="99">
                  <c:v>1943M12</c:v>
                </c:pt>
                <c:pt idx="100">
                  <c:v>1944M06</c:v>
                </c:pt>
                <c:pt idx="101">
                  <c:v>1944M12</c:v>
                </c:pt>
                <c:pt idx="102">
                  <c:v>1945M06</c:v>
                </c:pt>
                <c:pt idx="103">
                  <c:v>1945M12</c:v>
                </c:pt>
                <c:pt idx="104">
                  <c:v>1946M06</c:v>
                </c:pt>
                <c:pt idx="105">
                  <c:v>1946M12</c:v>
                </c:pt>
                <c:pt idx="106">
                  <c:v>1947M06</c:v>
                </c:pt>
                <c:pt idx="107">
                  <c:v>1947M12</c:v>
                </c:pt>
                <c:pt idx="108">
                  <c:v>1948M06</c:v>
                </c:pt>
                <c:pt idx="109">
                  <c:v>1948M12</c:v>
                </c:pt>
                <c:pt idx="110">
                  <c:v>1949M06</c:v>
                </c:pt>
                <c:pt idx="111">
                  <c:v>1949M12</c:v>
                </c:pt>
                <c:pt idx="112">
                  <c:v>1950M06</c:v>
                </c:pt>
                <c:pt idx="113">
                  <c:v>1950M12</c:v>
                </c:pt>
                <c:pt idx="114">
                  <c:v>1951M06</c:v>
                </c:pt>
                <c:pt idx="115">
                  <c:v>1951M12</c:v>
                </c:pt>
                <c:pt idx="116">
                  <c:v>1952M06</c:v>
                </c:pt>
                <c:pt idx="117">
                  <c:v>1952M12</c:v>
                </c:pt>
                <c:pt idx="118">
                  <c:v>1953M06</c:v>
                </c:pt>
                <c:pt idx="119">
                  <c:v>1953M12</c:v>
                </c:pt>
                <c:pt idx="120">
                  <c:v>1954M06</c:v>
                </c:pt>
                <c:pt idx="121">
                  <c:v>1954M12</c:v>
                </c:pt>
                <c:pt idx="122">
                  <c:v>1955M06</c:v>
                </c:pt>
                <c:pt idx="123">
                  <c:v>1955M12</c:v>
                </c:pt>
                <c:pt idx="124">
                  <c:v>1956M06</c:v>
                </c:pt>
                <c:pt idx="125">
                  <c:v>1956M12</c:v>
                </c:pt>
                <c:pt idx="126">
                  <c:v>1957M06</c:v>
                </c:pt>
                <c:pt idx="127">
                  <c:v>1957M12</c:v>
                </c:pt>
                <c:pt idx="128">
                  <c:v>1958M06</c:v>
                </c:pt>
                <c:pt idx="129">
                  <c:v>1958M12</c:v>
                </c:pt>
                <c:pt idx="130">
                  <c:v>1959M06</c:v>
                </c:pt>
                <c:pt idx="131">
                  <c:v>1959M12</c:v>
                </c:pt>
                <c:pt idx="132">
                  <c:v>1960M06</c:v>
                </c:pt>
                <c:pt idx="133">
                  <c:v>1960M12</c:v>
                </c:pt>
                <c:pt idx="134">
                  <c:v>1961M06</c:v>
                </c:pt>
                <c:pt idx="135">
                  <c:v>1961M12</c:v>
                </c:pt>
                <c:pt idx="136">
                  <c:v>1962M06</c:v>
                </c:pt>
                <c:pt idx="137">
                  <c:v>1962M12</c:v>
                </c:pt>
                <c:pt idx="138">
                  <c:v>1963M06</c:v>
                </c:pt>
                <c:pt idx="139">
                  <c:v>1963M12</c:v>
                </c:pt>
                <c:pt idx="140">
                  <c:v>1964M06</c:v>
                </c:pt>
                <c:pt idx="141">
                  <c:v>1964M12</c:v>
                </c:pt>
                <c:pt idx="142">
                  <c:v>1965M06</c:v>
                </c:pt>
                <c:pt idx="143">
                  <c:v>1965M12</c:v>
                </c:pt>
                <c:pt idx="144">
                  <c:v>1966M06</c:v>
                </c:pt>
                <c:pt idx="145">
                  <c:v>1966M12</c:v>
                </c:pt>
                <c:pt idx="146">
                  <c:v>1967M06</c:v>
                </c:pt>
                <c:pt idx="147">
                  <c:v>1967M12</c:v>
                </c:pt>
                <c:pt idx="148">
                  <c:v>1968M06</c:v>
                </c:pt>
                <c:pt idx="149">
                  <c:v>1968M12</c:v>
                </c:pt>
                <c:pt idx="150">
                  <c:v>1969M06</c:v>
                </c:pt>
                <c:pt idx="151">
                  <c:v>1969M12</c:v>
                </c:pt>
                <c:pt idx="152">
                  <c:v>1970M06</c:v>
                </c:pt>
                <c:pt idx="153">
                  <c:v>1970M12</c:v>
                </c:pt>
                <c:pt idx="154">
                  <c:v>1971M06</c:v>
                </c:pt>
                <c:pt idx="155">
                  <c:v>1971M12</c:v>
                </c:pt>
                <c:pt idx="156">
                  <c:v>1972M06</c:v>
                </c:pt>
                <c:pt idx="157">
                  <c:v>1972M12</c:v>
                </c:pt>
                <c:pt idx="158">
                  <c:v>1973M06</c:v>
                </c:pt>
                <c:pt idx="159">
                  <c:v>1973M12</c:v>
                </c:pt>
                <c:pt idx="160">
                  <c:v>1974M06</c:v>
                </c:pt>
                <c:pt idx="161">
                  <c:v>1974M12</c:v>
                </c:pt>
                <c:pt idx="162">
                  <c:v>1975M06</c:v>
                </c:pt>
                <c:pt idx="163">
                  <c:v>1975M12</c:v>
                </c:pt>
                <c:pt idx="164">
                  <c:v>1976M06</c:v>
                </c:pt>
                <c:pt idx="165">
                  <c:v>1976M12</c:v>
                </c:pt>
              </c:strCache>
            </c:strRef>
          </c:cat>
          <c:val>
            <c:numRef>
              <c:f>'Data for Graphs'!$C$7:$C$172</c:f>
              <c:numCache>
                <c:formatCode>0.00%</c:formatCode>
                <c:ptCount val="166"/>
                <c:pt idx="0">
                  <c:v>#N/A</c:v>
                </c:pt>
                <c:pt idx="1">
                  <c:v>#N/A</c:v>
                </c:pt>
                <c:pt idx="2">
                  <c:v>#N/A</c:v>
                </c:pt>
                <c:pt idx="3">
                  <c:v>#N/A</c:v>
                </c:pt>
                <c:pt idx="4">
                  <c:v>#N/A</c:v>
                </c:pt>
                <c:pt idx="5">
                  <c:v>1</c:v>
                </c:pt>
                <c:pt idx="6">
                  <c:v>#N/A</c:v>
                </c:pt>
                <c:pt idx="7">
                  <c:v>#N/A</c:v>
                </c:pt>
                <c:pt idx="8">
                  <c:v>#N/A</c:v>
                </c:pt>
                <c:pt idx="9">
                  <c:v>1.0091843201481112</c:v>
                </c:pt>
                <c:pt idx="10">
                  <c:v>1.0115909729165029</c:v>
                </c:pt>
                <c:pt idx="11">
                  <c:v>1.0119697461834718</c:v>
                </c:pt>
                <c:pt idx="12">
                  <c:v>1.0175304678603445</c:v>
                </c:pt>
                <c:pt idx="13">
                  <c:v>1.0135868250097724</c:v>
                </c:pt>
                <c:pt idx="14">
                  <c:v>1.0027329091205743</c:v>
                </c:pt>
                <c:pt idx="15">
                  <c:v>1.0057523714704499</c:v>
                </c:pt>
                <c:pt idx="16">
                  <c:v>1.0171668362156663</c:v>
                </c:pt>
                <c:pt idx="17">
                  <c:v>1.0062033439881977</c:v>
                </c:pt>
                <c:pt idx="18">
                  <c:v>1.0058375133404482</c:v>
                </c:pt>
                <c:pt idx="19">
                  <c:v>0.9959964835633226</c:v>
                </c:pt>
                <c:pt idx="20">
                  <c:v>1.0066838050522418</c:v>
                </c:pt>
                <c:pt idx="21">
                  <c:v>1.0047690900777322</c:v>
                </c:pt>
                <c:pt idx="22">
                  <c:v>1.0184195295162006</c:v>
                </c:pt>
                <c:pt idx="23">
                  <c:v>1.0111581758048367</c:v>
                </c:pt>
                <c:pt idx="24">
                  <c:v>1.0250888709351647</c:v>
                </c:pt>
                <c:pt idx="25">
                  <c:v>1.0096368343951214</c:v>
                </c:pt>
                <c:pt idx="26">
                  <c:v>1.0104669979549699</c:v>
                </c:pt>
                <c:pt idx="27">
                  <c:v>1.0055786042261918</c:v>
                </c:pt>
                <c:pt idx="28">
                  <c:v>1.0219432672515329</c:v>
                </c:pt>
                <c:pt idx="29">
                  <c:v>1.0202789666621883</c:v>
                </c:pt>
                <c:pt idx="30">
                  <c:v>1.0261884005600976</c:v>
                </c:pt>
                <c:pt idx="31">
                  <c:v>1.0149584344408256</c:v>
                </c:pt>
                <c:pt idx="32">
                  <c:v>#N/A</c:v>
                </c:pt>
                <c:pt idx="33">
                  <c:v>1.0064840607423102</c:v>
                </c:pt>
                <c:pt idx="34">
                  <c:v>1.0161525</c:v>
                </c:pt>
                <c:pt idx="35">
                  <c:v>0.97777569503730377</c:v>
                </c:pt>
                <c:pt idx="36">
                  <c:v>0.9685874505592571</c:v>
                </c:pt>
                <c:pt idx="37">
                  <c:v>1.0072582652937458</c:v>
                </c:pt>
                <c:pt idx="38">
                  <c:v>0.99349305652554276</c:v>
                </c:pt>
                <c:pt idx="39">
                  <c:v>0.98575102782292756</c:v>
                </c:pt>
                <c:pt idx="40">
                  <c:v>1.0026353419416547</c:v>
                </c:pt>
                <c:pt idx="41">
                  <c:v>#N/A</c:v>
                </c:pt>
                <c:pt idx="42">
                  <c:v>#N/A</c:v>
                </c:pt>
                <c:pt idx="43">
                  <c:v>#N/A</c:v>
                </c:pt>
                <c:pt idx="44">
                  <c:v>#N/A</c:v>
                </c:pt>
                <c:pt idx="45">
                  <c:v>#N/A</c:v>
                </c:pt>
                <c:pt idx="46">
                  <c:v>#N/A</c:v>
                </c:pt>
                <c:pt idx="47">
                  <c:v>#N/A</c:v>
                </c:pt>
                <c:pt idx="48">
                  <c:v>#N/A</c:v>
                </c:pt>
                <c:pt idx="49">
                  <c:v>#N/A</c:v>
                </c:pt>
                <c:pt idx="50">
                  <c:v>1.0176072782614234</c:v>
                </c:pt>
                <c:pt idx="51">
                  <c:v>#N/A</c:v>
                </c:pt>
                <c:pt idx="52">
                  <c:v>1.0030369243627997</c:v>
                </c:pt>
                <c:pt idx="53">
                  <c:v>#N/A</c:v>
                </c:pt>
                <c:pt idx="54">
                  <c:v>1.0150026067284261</c:v>
                </c:pt>
                <c:pt idx="55">
                  <c:v>1.0361920432648464</c:v>
                </c:pt>
                <c:pt idx="56">
                  <c:v>1.098720104837829</c:v>
                </c:pt>
                <c:pt idx="57">
                  <c:v>#N/A</c:v>
                </c:pt>
                <c:pt idx="58">
                  <c:v>1.1881782385263955</c:v>
                </c:pt>
                <c:pt idx="59">
                  <c:v>1.1760450268069675</c:v>
                </c:pt>
                <c:pt idx="60">
                  <c:v>1.1790304998776446</c:v>
                </c:pt>
                <c:pt idx="61">
                  <c:v>#N/A</c:v>
                </c:pt>
                <c:pt idx="62">
                  <c:v>0.99906119997330423</c:v>
                </c:pt>
                <c:pt idx="63">
                  <c:v>#N/A</c:v>
                </c:pt>
                <c:pt idx="64">
                  <c:v>1.0546764731186795</c:v>
                </c:pt>
                <c:pt idx="65">
                  <c:v>#N/A</c:v>
                </c:pt>
                <c:pt idx="66">
                  <c:v>1.086328530202695</c:v>
                </c:pt>
                <c:pt idx="67">
                  <c:v>#N/A</c:v>
                </c:pt>
                <c:pt idx="68">
                  <c:v>1.1675645722377859</c:v>
                </c:pt>
                <c:pt idx="69">
                  <c:v>#N/A</c:v>
                </c:pt>
                <c:pt idx="70">
                  <c:v>0.99959560570981743</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1.0968551618714855</c:v>
                </c:pt>
                <c:pt idx="91">
                  <c:v>1.0094549722111599</c:v>
                </c:pt>
                <c:pt idx="92">
                  <c:v>1.0116838426161052</c:v>
                </c:pt>
                <c:pt idx="93">
                  <c:v>1.3344496456692914</c:v>
                </c:pt>
                <c:pt idx="94">
                  <c:v>1.2540421071428571</c:v>
                </c:pt>
                <c:pt idx="95">
                  <c:v>1.1002506249999999</c:v>
                </c:pt>
                <c:pt idx="96">
                  <c:v>1.0220902406417112</c:v>
                </c:pt>
                <c:pt idx="97">
                  <c:v>1.0702090650406506</c:v>
                </c:pt>
                <c:pt idx="98">
                  <c:v>1.0602164022221818</c:v>
                </c:pt>
                <c:pt idx="99">
                  <c:v>#N/A</c:v>
                </c:pt>
                <c:pt idx="100">
                  <c:v>1.0562002194117575</c:v>
                </c:pt>
                <c:pt idx="101">
                  <c:v>#N/A</c:v>
                </c:pt>
                <c:pt idx="102">
                  <c:v>#N/A</c:v>
                </c:pt>
                <c:pt idx="103">
                  <c:v>#N/A</c:v>
                </c:pt>
                <c:pt idx="104">
                  <c:v>1.0689679481976726</c:v>
                </c:pt>
                <c:pt idx="105">
                  <c:v>1.0899984812714845</c:v>
                </c:pt>
                <c:pt idx="106">
                  <c:v>1.0863636823357607</c:v>
                </c:pt>
                <c:pt idx="107">
                  <c:v>1.1015713496952175</c:v>
                </c:pt>
                <c:pt idx="108">
                  <c:v>1.1083105451912136</c:v>
                </c:pt>
                <c:pt idx="109">
                  <c:v>1.1123612240803238</c:v>
                </c:pt>
                <c:pt idx="110">
                  <c:v>#N/A</c:v>
                </c:pt>
                <c:pt idx="111">
                  <c:v>#N/A</c:v>
                </c:pt>
                <c:pt idx="112">
                  <c:v>#N/A</c:v>
                </c:pt>
                <c:pt idx="113">
                  <c:v>1.0171051601561416</c:v>
                </c:pt>
                <c:pt idx="114">
                  <c:v>0.96690051698645263</c:v>
                </c:pt>
                <c:pt idx="115">
                  <c:v>#N/A</c:v>
                </c:pt>
                <c:pt idx="116">
                  <c:v>#N/A</c:v>
                </c:pt>
                <c:pt idx="117">
                  <c:v>1</c:v>
                </c:pt>
                <c:pt idx="118">
                  <c:v>#N/A</c:v>
                </c:pt>
                <c:pt idx="119">
                  <c:v>#N/A</c:v>
                </c:pt>
                <c:pt idx="120">
                  <c:v>1.186185396574851</c:v>
                </c:pt>
                <c:pt idx="121">
                  <c:v>1.0727475442459959</c:v>
                </c:pt>
                <c:pt idx="122">
                  <c:v>#N/A</c:v>
                </c:pt>
                <c:pt idx="123">
                  <c:v>#N/A</c:v>
                </c:pt>
                <c:pt idx="124">
                  <c:v>#N/A</c:v>
                </c:pt>
                <c:pt idx="125">
                  <c:v>#N/A</c:v>
                </c:pt>
                <c:pt idx="126">
                  <c:v>#N/A</c:v>
                </c:pt>
                <c:pt idx="127">
                  <c:v>#N/A</c:v>
                </c:pt>
                <c:pt idx="128">
                  <c:v>#N/A</c:v>
                </c:pt>
                <c:pt idx="129">
                  <c:v>#N/A</c:v>
                </c:pt>
                <c:pt idx="130">
                  <c:v>#N/A</c:v>
                </c:pt>
                <c:pt idx="131">
                  <c:v>0.92268301191784341</c:v>
                </c:pt>
                <c:pt idx="132">
                  <c:v>#N/A</c:v>
                </c:pt>
                <c:pt idx="133">
                  <c:v>#N/A</c:v>
                </c:pt>
                <c:pt idx="134">
                  <c:v>#N/A</c:v>
                </c:pt>
                <c:pt idx="135">
                  <c:v>#N/A</c:v>
                </c:pt>
                <c:pt idx="136">
                  <c:v>#N/A</c:v>
                </c:pt>
                <c:pt idx="137">
                  <c:v>#N/A</c:v>
                </c:pt>
                <c:pt idx="138">
                  <c:v>#N/A</c:v>
                </c:pt>
                <c:pt idx="139">
                  <c:v>#N/A</c:v>
                </c:pt>
                <c:pt idx="140">
                  <c:v>1.0939377770027756</c:v>
                </c:pt>
                <c:pt idx="141">
                  <c:v>1.0704382975826516</c:v>
                </c:pt>
                <c:pt idx="142">
                  <c:v>1.0816856245796289</c:v>
                </c:pt>
                <c:pt idx="143">
                  <c:v>1.1050172213561853</c:v>
                </c:pt>
                <c:pt idx="144">
                  <c:v>#N/A</c:v>
                </c:pt>
                <c:pt idx="145">
                  <c:v>1.0352563776386963</c:v>
                </c:pt>
                <c:pt idx="146">
                  <c:v>1.0764243248069558</c:v>
                </c:pt>
                <c:pt idx="147">
                  <c:v>0.94363313440914487</c:v>
                </c:pt>
                <c:pt idx="148">
                  <c:v>#N/A</c:v>
                </c:pt>
                <c:pt idx="149">
                  <c:v>0.98712000293354718</c:v>
                </c:pt>
                <c:pt idx="150">
                  <c:v>#N/A</c:v>
                </c:pt>
                <c:pt idx="151">
                  <c:v>#N/A</c:v>
                </c:pt>
                <c:pt idx="152">
                  <c:v>0.90460254441343513</c:v>
                </c:pt>
                <c:pt idx="153">
                  <c:v>0.94084812218039449</c:v>
                </c:pt>
                <c:pt idx="154">
                  <c:v>0.94003216014668689</c:v>
                </c:pt>
                <c:pt idx="155">
                  <c:v>1.0072919203104325</c:v>
                </c:pt>
                <c:pt idx="156">
                  <c:v>0.9526034014598519</c:v>
                </c:pt>
                <c:pt idx="157">
                  <c:v>#N/A</c:v>
                </c:pt>
                <c:pt idx="158">
                  <c:v>0.93026247673936746</c:v>
                </c:pt>
                <c:pt idx="159">
                  <c:v>#N/A</c:v>
                </c:pt>
                <c:pt idx="160">
                  <c:v>0.92811185283103093</c:v>
                </c:pt>
                <c:pt idx="161">
                  <c:v>#N/A</c:v>
                </c:pt>
                <c:pt idx="162">
                  <c:v>0.98832208586435633</c:v>
                </c:pt>
                <c:pt idx="163">
                  <c:v>1.017325996430696</c:v>
                </c:pt>
                <c:pt idx="164">
                  <c:v>0.9306710411366319</c:v>
                </c:pt>
                <c:pt idx="165">
                  <c:v>#N/A</c:v>
                </c:pt>
              </c:numCache>
            </c:numRef>
          </c:val>
        </c:ser>
        <c:dLbls>
          <c:showLegendKey val="0"/>
          <c:showVal val="0"/>
          <c:showCatName val="0"/>
          <c:showSerName val="0"/>
          <c:showPercent val="0"/>
          <c:showBubbleSize val="0"/>
        </c:dLbls>
        <c:axId val="130070016"/>
        <c:axId val="13736128"/>
      </c:areaChart>
      <c:catAx>
        <c:axId val="130070016"/>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vert="horz"/>
          <a:lstStyle/>
          <a:p>
            <a:pPr>
              <a:defRPr sz="1200"/>
            </a:pPr>
            <a:endParaRPr lang="en-US"/>
          </a:p>
        </c:txPr>
        <c:crossAx val="13736128"/>
        <c:crosses val="autoZero"/>
        <c:auto val="1"/>
        <c:lblAlgn val="ctr"/>
        <c:lblOffset val="100"/>
        <c:tickLblSkip val="20"/>
        <c:tickMarkSkip val="20"/>
        <c:noMultiLvlLbl val="0"/>
      </c:catAx>
      <c:valAx>
        <c:axId val="13736128"/>
        <c:scaling>
          <c:orientation val="minMax"/>
          <c:max val="1.4"/>
          <c:min val="0.8"/>
        </c:scaling>
        <c:delete val="0"/>
        <c:axPos val="l"/>
        <c:majorGridlines>
          <c:spPr>
            <a:ln w="9525" cap="flat" cmpd="sng" algn="ctr">
              <a:solidFill>
                <a:schemeClr val="bg1">
                  <a:lumMod val="75000"/>
                </a:schemeClr>
              </a:solidFill>
              <a:round/>
            </a:ln>
            <a:effectLst/>
          </c:spPr>
        </c:majorGridlines>
        <c:numFmt formatCode="0%" sourceLinked="0"/>
        <c:majorTickMark val="none"/>
        <c:minorTickMark val="none"/>
        <c:tickLblPos val="nextTo"/>
        <c:spPr>
          <a:noFill/>
          <a:ln>
            <a:solidFill>
              <a:schemeClr val="bg1">
                <a:lumMod val="50000"/>
              </a:schemeClr>
            </a:solidFill>
          </a:ln>
          <a:effectLst/>
        </c:spPr>
        <c:txPr>
          <a:bodyPr rot="-60000000" vert="horz"/>
          <a:lstStyle/>
          <a:p>
            <a:pPr>
              <a:defRPr sz="1200"/>
            </a:pPr>
            <a:endParaRPr lang="en-US"/>
          </a:p>
        </c:txPr>
        <c:crossAx val="13007001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sz="1800">
                <a:solidFill>
                  <a:schemeClr val="tx1"/>
                </a:solidFill>
              </a:rPr>
              <a:t>Figure 2: Domestic Assets as a Percentage of the Monetary Base (continuous) </a:t>
            </a:r>
          </a:p>
        </c:rich>
      </c:tx>
      <c:layout/>
      <c:overlay val="0"/>
      <c:spPr>
        <a:noFill/>
        <a:ln>
          <a:noFill/>
        </a:ln>
        <a:effectLst/>
      </c:spPr>
    </c:title>
    <c:autoTitleDeleted val="0"/>
    <c:plotArea>
      <c:layout/>
      <c:areaChart>
        <c:grouping val="standard"/>
        <c:varyColors val="0"/>
        <c:ser>
          <c:idx val="1"/>
          <c:order val="0"/>
          <c:tx>
            <c:v>Domestic assets / monetary base (continuous)</c:v>
          </c:tx>
          <c:spPr>
            <a:solidFill>
              <a:schemeClr val="accent2"/>
            </a:solidFill>
            <a:ln>
              <a:noFill/>
            </a:ln>
            <a:effectLst/>
          </c:spPr>
          <c:cat>
            <c:strRef>
              <c:f>'Data for Graphs'!$L$7:$L$91</c:f>
              <c:strCache>
                <c:ptCount val="85"/>
                <c:pt idx="0">
                  <c:v>1896M12</c:v>
                </c:pt>
                <c:pt idx="1">
                  <c:v>1898M12</c:v>
                </c:pt>
                <c:pt idx="2">
                  <c:v>1899M06</c:v>
                </c:pt>
                <c:pt idx="3">
                  <c:v>1899M12</c:v>
                </c:pt>
                <c:pt idx="4">
                  <c:v>1900M06</c:v>
                </c:pt>
                <c:pt idx="5">
                  <c:v>1900M12</c:v>
                </c:pt>
                <c:pt idx="6">
                  <c:v>1901M06</c:v>
                </c:pt>
                <c:pt idx="7">
                  <c:v>1901M12</c:v>
                </c:pt>
                <c:pt idx="8">
                  <c:v>1902M06</c:v>
                </c:pt>
                <c:pt idx="9">
                  <c:v>1902M12</c:v>
                </c:pt>
                <c:pt idx="10">
                  <c:v>1903M06</c:v>
                </c:pt>
                <c:pt idx="11">
                  <c:v>1903M12</c:v>
                </c:pt>
                <c:pt idx="12">
                  <c:v>1904M06</c:v>
                </c:pt>
                <c:pt idx="13">
                  <c:v>1904M12</c:v>
                </c:pt>
                <c:pt idx="14">
                  <c:v>1905M06</c:v>
                </c:pt>
                <c:pt idx="15">
                  <c:v>1905M12</c:v>
                </c:pt>
                <c:pt idx="16">
                  <c:v>1906M06</c:v>
                </c:pt>
                <c:pt idx="17">
                  <c:v>1906M12</c:v>
                </c:pt>
                <c:pt idx="18">
                  <c:v>1907M06</c:v>
                </c:pt>
                <c:pt idx="19">
                  <c:v>1907M12</c:v>
                </c:pt>
                <c:pt idx="20">
                  <c:v>1908M06</c:v>
                </c:pt>
                <c:pt idx="21">
                  <c:v>1908M12</c:v>
                </c:pt>
                <c:pt idx="22">
                  <c:v>1909M06</c:v>
                </c:pt>
                <c:pt idx="23">
                  <c:v>1909M12</c:v>
                </c:pt>
                <c:pt idx="24">
                  <c:v>1910M12</c:v>
                </c:pt>
                <c:pt idx="25">
                  <c:v>1911M06</c:v>
                </c:pt>
                <c:pt idx="26">
                  <c:v>1911M12</c:v>
                </c:pt>
                <c:pt idx="27">
                  <c:v>1912M06</c:v>
                </c:pt>
                <c:pt idx="28">
                  <c:v>1912M12</c:v>
                </c:pt>
                <c:pt idx="29">
                  <c:v>1913M06</c:v>
                </c:pt>
                <c:pt idx="30">
                  <c:v>1913M12</c:v>
                </c:pt>
                <c:pt idx="31">
                  <c:v>1914M06</c:v>
                </c:pt>
                <c:pt idx="32">
                  <c:v>1919M06</c:v>
                </c:pt>
                <c:pt idx="33">
                  <c:v>1920M06</c:v>
                </c:pt>
                <c:pt idx="34">
                  <c:v>1921M06</c:v>
                </c:pt>
                <c:pt idx="35">
                  <c:v>1921M12</c:v>
                </c:pt>
                <c:pt idx="36">
                  <c:v>1922M06</c:v>
                </c:pt>
                <c:pt idx="37">
                  <c:v>1923M06</c:v>
                </c:pt>
                <c:pt idx="38">
                  <c:v>1923M12</c:v>
                </c:pt>
                <c:pt idx="39">
                  <c:v>1924M06</c:v>
                </c:pt>
                <c:pt idx="40">
                  <c:v>1925M03</c:v>
                </c:pt>
                <c:pt idx="41">
                  <c:v>1926M03</c:v>
                </c:pt>
                <c:pt idx="42">
                  <c:v>1927M03</c:v>
                </c:pt>
                <c:pt idx="43">
                  <c:v>1928M03</c:v>
                </c:pt>
                <c:pt idx="44">
                  <c:v>1929M03</c:v>
                </c:pt>
                <c:pt idx="45">
                  <c:v>1939M06</c:v>
                </c:pt>
                <c:pt idx="46">
                  <c:v>1939M12</c:v>
                </c:pt>
                <c:pt idx="47">
                  <c:v>1940M06</c:v>
                </c:pt>
                <c:pt idx="48">
                  <c:v>1940M12</c:v>
                </c:pt>
                <c:pt idx="49">
                  <c:v>1941M06</c:v>
                </c:pt>
                <c:pt idx="50">
                  <c:v>1941M12</c:v>
                </c:pt>
                <c:pt idx="51">
                  <c:v>1942M06</c:v>
                </c:pt>
                <c:pt idx="52">
                  <c:v>1942M12</c:v>
                </c:pt>
                <c:pt idx="53">
                  <c:v>1943M06</c:v>
                </c:pt>
                <c:pt idx="54">
                  <c:v>1944M06</c:v>
                </c:pt>
                <c:pt idx="55">
                  <c:v>1946M06</c:v>
                </c:pt>
                <c:pt idx="56">
                  <c:v>1946M12</c:v>
                </c:pt>
                <c:pt idx="57">
                  <c:v>1947M06</c:v>
                </c:pt>
                <c:pt idx="58">
                  <c:v>1947M12</c:v>
                </c:pt>
                <c:pt idx="59">
                  <c:v>1948M06</c:v>
                </c:pt>
                <c:pt idx="60">
                  <c:v>1948M12</c:v>
                </c:pt>
                <c:pt idx="61">
                  <c:v>1950M12</c:v>
                </c:pt>
                <c:pt idx="62">
                  <c:v>1951M06</c:v>
                </c:pt>
                <c:pt idx="63">
                  <c:v>1952M12</c:v>
                </c:pt>
                <c:pt idx="64">
                  <c:v>1954M06</c:v>
                </c:pt>
                <c:pt idx="65">
                  <c:v>1954M12</c:v>
                </c:pt>
                <c:pt idx="66">
                  <c:v>1959M12</c:v>
                </c:pt>
                <c:pt idx="67">
                  <c:v>1964M06</c:v>
                </c:pt>
                <c:pt idx="68">
                  <c:v>1964M12</c:v>
                </c:pt>
                <c:pt idx="69">
                  <c:v>1965M06</c:v>
                </c:pt>
                <c:pt idx="70">
                  <c:v>1965M12</c:v>
                </c:pt>
                <c:pt idx="71">
                  <c:v>1966M12</c:v>
                </c:pt>
                <c:pt idx="72">
                  <c:v>1967M06</c:v>
                </c:pt>
                <c:pt idx="73">
                  <c:v>1967M12</c:v>
                </c:pt>
                <c:pt idx="74">
                  <c:v>1968M12</c:v>
                </c:pt>
                <c:pt idx="75">
                  <c:v>1970M06</c:v>
                </c:pt>
                <c:pt idx="76">
                  <c:v>1970M12</c:v>
                </c:pt>
                <c:pt idx="77">
                  <c:v>1971M06</c:v>
                </c:pt>
                <c:pt idx="78">
                  <c:v>1971M12</c:v>
                </c:pt>
                <c:pt idx="79">
                  <c:v>1972M06</c:v>
                </c:pt>
                <c:pt idx="80">
                  <c:v>1973M06</c:v>
                </c:pt>
                <c:pt idx="81">
                  <c:v>1974M06</c:v>
                </c:pt>
                <c:pt idx="82">
                  <c:v>1975M06</c:v>
                </c:pt>
                <c:pt idx="83">
                  <c:v>1975M12</c:v>
                </c:pt>
                <c:pt idx="84">
                  <c:v>1976M06</c:v>
                </c:pt>
              </c:strCache>
            </c:strRef>
          </c:cat>
          <c:val>
            <c:numRef>
              <c:f>'Data for Graphs'!$M$7:$M$91</c:f>
              <c:numCache>
                <c:formatCode>0.00%</c:formatCod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0.10882315269161554</c:v>
                </c:pt>
                <c:pt idx="74">
                  <c:v>8.8601611748375247E-2</c:v>
                </c:pt>
                <c:pt idx="75">
                  <c:v>0.16887841092170458</c:v>
                </c:pt>
                <c:pt idx="76">
                  <c:v>0.15511169224568341</c:v>
                </c:pt>
                <c:pt idx="77">
                  <c:v>0.16361481407794218</c:v>
                </c:pt>
                <c:pt idx="78">
                  <c:v>0.13985140922027697</c:v>
                </c:pt>
                <c:pt idx="79">
                  <c:v>0.13510789446235974</c:v>
                </c:pt>
                <c:pt idx="80">
                  <c:v>0.13391599289066777</c:v>
                </c:pt>
                <c:pt idx="81">
                  <c:v>0.11716417700601474</c:v>
                </c:pt>
                <c:pt idx="82">
                  <c:v>9.4171677227706363E-2</c:v>
                </c:pt>
                <c:pt idx="83">
                  <c:v>6.811525100469995E-2</c:v>
                </c:pt>
                <c:pt idx="84">
                  <c:v>7.7554393549459852E-2</c:v>
                </c:pt>
              </c:numCache>
            </c:numRef>
          </c:val>
        </c:ser>
        <c:dLbls>
          <c:showLegendKey val="0"/>
          <c:showVal val="0"/>
          <c:showCatName val="0"/>
          <c:showSerName val="0"/>
          <c:showPercent val="0"/>
          <c:showBubbleSize val="0"/>
        </c:dLbls>
        <c:axId val="130072064"/>
        <c:axId val="41115648"/>
      </c:areaChart>
      <c:catAx>
        <c:axId val="130072064"/>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1115648"/>
        <c:crosses val="autoZero"/>
        <c:auto val="1"/>
        <c:lblAlgn val="ctr"/>
        <c:lblOffset val="100"/>
        <c:tickLblSkip val="10"/>
        <c:tickMarkSkip val="10"/>
        <c:noMultiLvlLbl val="0"/>
      </c:catAx>
      <c:valAx>
        <c:axId val="4111564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30072064"/>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sz="1800">
                <a:solidFill>
                  <a:schemeClr val="tx1"/>
                </a:solidFill>
              </a:rPr>
              <a:t>Figure</a:t>
            </a:r>
            <a:r>
              <a:rPr lang="en-US" sz="1800" baseline="0">
                <a:solidFill>
                  <a:schemeClr val="tx1"/>
                </a:solidFill>
              </a:rPr>
              <a:t> 2A: Domestic Assets as a Percentage of the Monetary Base (discrete)</a:t>
            </a:r>
            <a:endParaRPr lang="en-US" sz="1800">
              <a:solidFill>
                <a:schemeClr val="tx1"/>
              </a:solidFill>
            </a:endParaRPr>
          </a:p>
        </c:rich>
      </c:tx>
      <c:layout>
        <c:manualLayout>
          <c:xMode val="edge"/>
          <c:yMode val="edge"/>
          <c:x val="0.10819979188345499"/>
          <c:y val="1.9108280254777101E-2"/>
        </c:manualLayout>
      </c:layout>
      <c:overlay val="0"/>
      <c:spPr>
        <a:noFill/>
        <a:ln>
          <a:noFill/>
        </a:ln>
        <a:effectLst/>
      </c:spPr>
    </c:title>
    <c:autoTitleDeleted val="0"/>
    <c:plotArea>
      <c:layout/>
      <c:areaChart>
        <c:grouping val="standard"/>
        <c:varyColors val="0"/>
        <c:ser>
          <c:idx val="1"/>
          <c:order val="0"/>
          <c:tx>
            <c:v>Domestic assets / montary base (discrete)</c:v>
          </c:tx>
          <c:spPr>
            <a:solidFill>
              <a:schemeClr val="accent2"/>
            </a:solidFill>
            <a:ln>
              <a:noFill/>
            </a:ln>
            <a:effectLst/>
          </c:spPr>
          <c:cat>
            <c:strRef>
              <c:f>'Data for Graphs'!$A$7:$A$172</c:f>
              <c:strCache>
                <c:ptCount val="166"/>
                <c:pt idx="0">
                  <c:v>1894M06</c:v>
                </c:pt>
                <c:pt idx="1">
                  <c:v>1894M12</c:v>
                </c:pt>
                <c:pt idx="2">
                  <c:v>1895M06</c:v>
                </c:pt>
                <c:pt idx="3">
                  <c:v>1895M12</c:v>
                </c:pt>
                <c:pt idx="4">
                  <c:v>1896M06</c:v>
                </c:pt>
                <c:pt idx="5">
                  <c:v>1896M12</c:v>
                </c:pt>
                <c:pt idx="6">
                  <c:v>1897M06</c:v>
                </c:pt>
                <c:pt idx="7">
                  <c:v>1897M12</c:v>
                </c:pt>
                <c:pt idx="8">
                  <c:v>1898M06</c:v>
                </c:pt>
                <c:pt idx="9">
                  <c:v>1898M12</c:v>
                </c:pt>
                <c:pt idx="10">
                  <c:v>1899M06</c:v>
                </c:pt>
                <c:pt idx="11">
                  <c:v>1899M12</c:v>
                </c:pt>
                <c:pt idx="12">
                  <c:v>1900M06</c:v>
                </c:pt>
                <c:pt idx="13">
                  <c:v>1900M12</c:v>
                </c:pt>
                <c:pt idx="14">
                  <c:v>1901M06</c:v>
                </c:pt>
                <c:pt idx="15">
                  <c:v>1901M12</c:v>
                </c:pt>
                <c:pt idx="16">
                  <c:v>1902M06</c:v>
                </c:pt>
                <c:pt idx="17">
                  <c:v>1902M12</c:v>
                </c:pt>
                <c:pt idx="18">
                  <c:v>1903M06</c:v>
                </c:pt>
                <c:pt idx="19">
                  <c:v>1903M12</c:v>
                </c:pt>
                <c:pt idx="20">
                  <c:v>1904M06</c:v>
                </c:pt>
                <c:pt idx="21">
                  <c:v>1904M12</c:v>
                </c:pt>
                <c:pt idx="22">
                  <c:v>1905M06</c:v>
                </c:pt>
                <c:pt idx="23">
                  <c:v>1905M12</c:v>
                </c:pt>
                <c:pt idx="24">
                  <c:v>1906M06</c:v>
                </c:pt>
                <c:pt idx="25">
                  <c:v>1906M12</c:v>
                </c:pt>
                <c:pt idx="26">
                  <c:v>1907M06</c:v>
                </c:pt>
                <c:pt idx="27">
                  <c:v>1907M12</c:v>
                </c:pt>
                <c:pt idx="28">
                  <c:v>1908M06</c:v>
                </c:pt>
                <c:pt idx="29">
                  <c:v>1908M12</c:v>
                </c:pt>
                <c:pt idx="30">
                  <c:v>1909M06</c:v>
                </c:pt>
                <c:pt idx="31">
                  <c:v>1909M12</c:v>
                </c:pt>
                <c:pt idx="32">
                  <c:v>1910M06</c:v>
                </c:pt>
                <c:pt idx="33">
                  <c:v>1910M12</c:v>
                </c:pt>
                <c:pt idx="34">
                  <c:v>1911M06</c:v>
                </c:pt>
                <c:pt idx="35">
                  <c:v>1911M12</c:v>
                </c:pt>
                <c:pt idx="36">
                  <c:v>1912M06</c:v>
                </c:pt>
                <c:pt idx="37">
                  <c:v>1912M12</c:v>
                </c:pt>
                <c:pt idx="38">
                  <c:v>1913M06</c:v>
                </c:pt>
                <c:pt idx="39">
                  <c:v>1913M12</c:v>
                </c:pt>
                <c:pt idx="40">
                  <c:v>1914M06</c:v>
                </c:pt>
                <c:pt idx="41">
                  <c:v>1914M12</c:v>
                </c:pt>
                <c:pt idx="42">
                  <c:v>1915M06</c:v>
                </c:pt>
                <c:pt idx="43">
                  <c:v>1915M12</c:v>
                </c:pt>
                <c:pt idx="44">
                  <c:v>1916M06</c:v>
                </c:pt>
                <c:pt idx="45">
                  <c:v>1916M12</c:v>
                </c:pt>
                <c:pt idx="46">
                  <c:v>1917M06</c:v>
                </c:pt>
                <c:pt idx="47">
                  <c:v>1917M12</c:v>
                </c:pt>
                <c:pt idx="48">
                  <c:v>1918M06</c:v>
                </c:pt>
                <c:pt idx="49">
                  <c:v>1918M12</c:v>
                </c:pt>
                <c:pt idx="50">
                  <c:v>1919M06</c:v>
                </c:pt>
                <c:pt idx="51">
                  <c:v>1919M12</c:v>
                </c:pt>
                <c:pt idx="52">
                  <c:v>1920M06</c:v>
                </c:pt>
                <c:pt idx="53">
                  <c:v>1920M12</c:v>
                </c:pt>
                <c:pt idx="54">
                  <c:v>1921M06</c:v>
                </c:pt>
                <c:pt idx="55">
                  <c:v>1921M12</c:v>
                </c:pt>
                <c:pt idx="56">
                  <c:v>1922M06</c:v>
                </c:pt>
                <c:pt idx="57">
                  <c:v>1922M12</c:v>
                </c:pt>
                <c:pt idx="58">
                  <c:v>1923M06</c:v>
                </c:pt>
                <c:pt idx="59">
                  <c:v>1923M12</c:v>
                </c:pt>
                <c:pt idx="60">
                  <c:v>1924M06</c:v>
                </c:pt>
                <c:pt idx="61">
                  <c:v>1924M12</c:v>
                </c:pt>
                <c:pt idx="62">
                  <c:v>1925M03</c:v>
                </c:pt>
                <c:pt idx="63">
                  <c:v>1925M12</c:v>
                </c:pt>
                <c:pt idx="64">
                  <c:v>1926M03</c:v>
                </c:pt>
                <c:pt idx="65">
                  <c:v>1926M12</c:v>
                </c:pt>
                <c:pt idx="66">
                  <c:v>1927M03</c:v>
                </c:pt>
                <c:pt idx="67">
                  <c:v>1927M12</c:v>
                </c:pt>
                <c:pt idx="68">
                  <c:v>1928M03</c:v>
                </c:pt>
                <c:pt idx="69">
                  <c:v>1928M12</c:v>
                </c:pt>
                <c:pt idx="70">
                  <c:v>1929M03</c:v>
                </c:pt>
                <c:pt idx="71">
                  <c:v>1929M12</c:v>
                </c:pt>
                <c:pt idx="72">
                  <c:v>1930M06</c:v>
                </c:pt>
                <c:pt idx="73">
                  <c:v>1930M12</c:v>
                </c:pt>
                <c:pt idx="74">
                  <c:v>1931M06</c:v>
                </c:pt>
                <c:pt idx="75">
                  <c:v>1931M12</c:v>
                </c:pt>
                <c:pt idx="76">
                  <c:v>1932M06</c:v>
                </c:pt>
                <c:pt idx="77">
                  <c:v>1932M12</c:v>
                </c:pt>
                <c:pt idx="78">
                  <c:v>1933M06</c:v>
                </c:pt>
                <c:pt idx="79">
                  <c:v>1933M12</c:v>
                </c:pt>
                <c:pt idx="80">
                  <c:v>1934M06</c:v>
                </c:pt>
                <c:pt idx="81">
                  <c:v>1934M12</c:v>
                </c:pt>
                <c:pt idx="82">
                  <c:v>1935M06</c:v>
                </c:pt>
                <c:pt idx="83">
                  <c:v>1935M12</c:v>
                </c:pt>
                <c:pt idx="84">
                  <c:v>1936M06</c:v>
                </c:pt>
                <c:pt idx="85">
                  <c:v>1936M12</c:v>
                </c:pt>
                <c:pt idx="86">
                  <c:v>1937M06</c:v>
                </c:pt>
                <c:pt idx="87">
                  <c:v>1937M12</c:v>
                </c:pt>
                <c:pt idx="88">
                  <c:v>1938M06</c:v>
                </c:pt>
                <c:pt idx="89">
                  <c:v>1938M12</c:v>
                </c:pt>
                <c:pt idx="90">
                  <c:v>1939M06</c:v>
                </c:pt>
                <c:pt idx="91">
                  <c:v>1939M12</c:v>
                </c:pt>
                <c:pt idx="92">
                  <c:v>1940M06</c:v>
                </c:pt>
                <c:pt idx="93">
                  <c:v>1940M12</c:v>
                </c:pt>
                <c:pt idx="94">
                  <c:v>1941M06</c:v>
                </c:pt>
                <c:pt idx="95">
                  <c:v>1941M12</c:v>
                </c:pt>
                <c:pt idx="96">
                  <c:v>1942M06</c:v>
                </c:pt>
                <c:pt idx="97">
                  <c:v>1942M12</c:v>
                </c:pt>
                <c:pt idx="98">
                  <c:v>1943M06</c:v>
                </c:pt>
                <c:pt idx="99">
                  <c:v>1943M12</c:v>
                </c:pt>
                <c:pt idx="100">
                  <c:v>1944M06</c:v>
                </c:pt>
                <c:pt idx="101">
                  <c:v>1944M12</c:v>
                </c:pt>
                <c:pt idx="102">
                  <c:v>1945M06</c:v>
                </c:pt>
                <c:pt idx="103">
                  <c:v>1945M12</c:v>
                </c:pt>
                <c:pt idx="104">
                  <c:v>1946M06</c:v>
                </c:pt>
                <c:pt idx="105">
                  <c:v>1946M12</c:v>
                </c:pt>
                <c:pt idx="106">
                  <c:v>1947M06</c:v>
                </c:pt>
                <c:pt idx="107">
                  <c:v>1947M12</c:v>
                </c:pt>
                <c:pt idx="108">
                  <c:v>1948M06</c:v>
                </c:pt>
                <c:pt idx="109">
                  <c:v>1948M12</c:v>
                </c:pt>
                <c:pt idx="110">
                  <c:v>1949M06</c:v>
                </c:pt>
                <c:pt idx="111">
                  <c:v>1949M12</c:v>
                </c:pt>
                <c:pt idx="112">
                  <c:v>1950M06</c:v>
                </c:pt>
                <c:pt idx="113">
                  <c:v>1950M12</c:v>
                </c:pt>
                <c:pt idx="114">
                  <c:v>1951M06</c:v>
                </c:pt>
                <c:pt idx="115">
                  <c:v>1951M12</c:v>
                </c:pt>
                <c:pt idx="116">
                  <c:v>1952M06</c:v>
                </c:pt>
                <c:pt idx="117">
                  <c:v>1952M12</c:v>
                </c:pt>
                <c:pt idx="118">
                  <c:v>1953M06</c:v>
                </c:pt>
                <c:pt idx="119">
                  <c:v>1953M12</c:v>
                </c:pt>
                <c:pt idx="120">
                  <c:v>1954M06</c:v>
                </c:pt>
                <c:pt idx="121">
                  <c:v>1954M12</c:v>
                </c:pt>
                <c:pt idx="122">
                  <c:v>1955M06</c:v>
                </c:pt>
                <c:pt idx="123">
                  <c:v>1955M12</c:v>
                </c:pt>
                <c:pt idx="124">
                  <c:v>1956M06</c:v>
                </c:pt>
                <c:pt idx="125">
                  <c:v>1956M12</c:v>
                </c:pt>
                <c:pt idx="126">
                  <c:v>1957M06</c:v>
                </c:pt>
                <c:pt idx="127">
                  <c:v>1957M12</c:v>
                </c:pt>
                <c:pt idx="128">
                  <c:v>1958M06</c:v>
                </c:pt>
                <c:pt idx="129">
                  <c:v>1958M12</c:v>
                </c:pt>
                <c:pt idx="130">
                  <c:v>1959M06</c:v>
                </c:pt>
                <c:pt idx="131">
                  <c:v>1959M12</c:v>
                </c:pt>
                <c:pt idx="132">
                  <c:v>1960M06</c:v>
                </c:pt>
                <c:pt idx="133">
                  <c:v>1960M12</c:v>
                </c:pt>
                <c:pt idx="134">
                  <c:v>1961M06</c:v>
                </c:pt>
                <c:pt idx="135">
                  <c:v>1961M12</c:v>
                </c:pt>
                <c:pt idx="136">
                  <c:v>1962M06</c:v>
                </c:pt>
                <c:pt idx="137">
                  <c:v>1962M12</c:v>
                </c:pt>
                <c:pt idx="138">
                  <c:v>1963M06</c:v>
                </c:pt>
                <c:pt idx="139">
                  <c:v>1963M12</c:v>
                </c:pt>
                <c:pt idx="140">
                  <c:v>1964M06</c:v>
                </c:pt>
                <c:pt idx="141">
                  <c:v>1964M12</c:v>
                </c:pt>
                <c:pt idx="142">
                  <c:v>1965M06</c:v>
                </c:pt>
                <c:pt idx="143">
                  <c:v>1965M12</c:v>
                </c:pt>
                <c:pt idx="144">
                  <c:v>1966M06</c:v>
                </c:pt>
                <c:pt idx="145">
                  <c:v>1966M12</c:v>
                </c:pt>
                <c:pt idx="146">
                  <c:v>1967M06</c:v>
                </c:pt>
                <c:pt idx="147">
                  <c:v>1967M12</c:v>
                </c:pt>
                <c:pt idx="148">
                  <c:v>1968M06</c:v>
                </c:pt>
                <c:pt idx="149">
                  <c:v>1968M12</c:v>
                </c:pt>
                <c:pt idx="150">
                  <c:v>1969M06</c:v>
                </c:pt>
                <c:pt idx="151">
                  <c:v>1969M12</c:v>
                </c:pt>
                <c:pt idx="152">
                  <c:v>1970M06</c:v>
                </c:pt>
                <c:pt idx="153">
                  <c:v>1970M12</c:v>
                </c:pt>
                <c:pt idx="154">
                  <c:v>1971M06</c:v>
                </c:pt>
                <c:pt idx="155">
                  <c:v>1971M12</c:v>
                </c:pt>
                <c:pt idx="156">
                  <c:v>1972M06</c:v>
                </c:pt>
                <c:pt idx="157">
                  <c:v>1972M12</c:v>
                </c:pt>
                <c:pt idx="158">
                  <c:v>1973M06</c:v>
                </c:pt>
                <c:pt idx="159">
                  <c:v>1973M12</c:v>
                </c:pt>
                <c:pt idx="160">
                  <c:v>1974M06</c:v>
                </c:pt>
                <c:pt idx="161">
                  <c:v>1974M12</c:v>
                </c:pt>
                <c:pt idx="162">
                  <c:v>1975M06</c:v>
                </c:pt>
                <c:pt idx="163">
                  <c:v>1975M12</c:v>
                </c:pt>
                <c:pt idx="164">
                  <c:v>1976M06</c:v>
                </c:pt>
                <c:pt idx="165">
                  <c:v>1976M12</c:v>
                </c:pt>
              </c:strCache>
            </c:strRef>
          </c:cat>
          <c:val>
            <c:numRef>
              <c:f>'Data for Graphs'!$D$7:$D$172</c:f>
              <c:numCache>
                <c:formatCode>0.00%</c:formatCode>
                <c:ptCount val="166"/>
                <c:pt idx="0">
                  <c:v>#N/A</c:v>
                </c:pt>
                <c:pt idx="1">
                  <c:v>#N/A</c:v>
                </c:pt>
                <c:pt idx="2">
                  <c:v>#N/A</c:v>
                </c:pt>
                <c:pt idx="3">
                  <c:v>#N/A</c:v>
                </c:pt>
                <c:pt idx="4">
                  <c:v>#N/A</c:v>
                </c:pt>
                <c:pt idx="5">
                  <c:v>0</c:v>
                </c:pt>
                <c:pt idx="6">
                  <c:v>#N/A</c:v>
                </c:pt>
                <c:pt idx="7">
                  <c:v>#N/A</c:v>
                </c:pt>
                <c:pt idx="8">
                  <c:v>#N/A</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#N/A</c:v>
                </c:pt>
                <c:pt idx="33">
                  <c:v>0</c:v>
                </c:pt>
                <c:pt idx="34">
                  <c:v>0</c:v>
                </c:pt>
                <c:pt idx="35">
                  <c:v>0</c:v>
                </c:pt>
                <c:pt idx="36">
                  <c:v>0</c:v>
                </c:pt>
                <c:pt idx="37">
                  <c:v>0</c:v>
                </c:pt>
                <c:pt idx="38">
                  <c:v>0</c:v>
                </c:pt>
                <c:pt idx="39">
                  <c:v>0</c:v>
                </c:pt>
                <c:pt idx="40">
                  <c:v>0</c:v>
                </c:pt>
                <c:pt idx="41">
                  <c:v>#N/A</c:v>
                </c:pt>
                <c:pt idx="42">
                  <c:v>#N/A</c:v>
                </c:pt>
                <c:pt idx="43">
                  <c:v>#N/A</c:v>
                </c:pt>
                <c:pt idx="44">
                  <c:v>#N/A</c:v>
                </c:pt>
                <c:pt idx="45">
                  <c:v>#N/A</c:v>
                </c:pt>
                <c:pt idx="46">
                  <c:v>#N/A</c:v>
                </c:pt>
                <c:pt idx="47">
                  <c:v>#N/A</c:v>
                </c:pt>
                <c:pt idx="48">
                  <c:v>#N/A</c:v>
                </c:pt>
                <c:pt idx="49">
                  <c:v>#N/A</c:v>
                </c:pt>
                <c:pt idx="50">
                  <c:v>0</c:v>
                </c:pt>
                <c:pt idx="51">
                  <c:v>#N/A</c:v>
                </c:pt>
                <c:pt idx="52">
                  <c:v>0</c:v>
                </c:pt>
                <c:pt idx="53">
                  <c:v>#N/A</c:v>
                </c:pt>
                <c:pt idx="54">
                  <c:v>0</c:v>
                </c:pt>
                <c:pt idx="55">
                  <c:v>0</c:v>
                </c:pt>
                <c:pt idx="56">
                  <c:v>0</c:v>
                </c:pt>
                <c:pt idx="57">
                  <c:v>#N/A</c:v>
                </c:pt>
                <c:pt idx="58">
                  <c:v>0</c:v>
                </c:pt>
                <c:pt idx="59">
                  <c:v>0</c:v>
                </c:pt>
                <c:pt idx="60">
                  <c:v>0</c:v>
                </c:pt>
                <c:pt idx="61">
                  <c:v>#N/A</c:v>
                </c:pt>
                <c:pt idx="62">
                  <c:v>0</c:v>
                </c:pt>
                <c:pt idx="63">
                  <c:v>#N/A</c:v>
                </c:pt>
                <c:pt idx="64">
                  <c:v>0</c:v>
                </c:pt>
                <c:pt idx="65">
                  <c:v>#N/A</c:v>
                </c:pt>
                <c:pt idx="66">
                  <c:v>0</c:v>
                </c:pt>
                <c:pt idx="67">
                  <c:v>#N/A</c:v>
                </c:pt>
                <c:pt idx="68">
                  <c:v>0</c:v>
                </c:pt>
                <c:pt idx="69">
                  <c:v>#N/A</c:v>
                </c:pt>
                <c:pt idx="70">
                  <c:v>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0</c:v>
                </c:pt>
                <c:pt idx="91">
                  <c:v>0</c:v>
                </c:pt>
                <c:pt idx="92">
                  <c:v>0</c:v>
                </c:pt>
                <c:pt idx="93">
                  <c:v>0</c:v>
                </c:pt>
                <c:pt idx="94">
                  <c:v>0</c:v>
                </c:pt>
                <c:pt idx="95">
                  <c:v>0</c:v>
                </c:pt>
                <c:pt idx="96">
                  <c:v>0</c:v>
                </c:pt>
                <c:pt idx="97">
                  <c:v>0</c:v>
                </c:pt>
                <c:pt idx="98">
                  <c:v>0</c:v>
                </c:pt>
                <c:pt idx="99">
                  <c:v>#N/A</c:v>
                </c:pt>
                <c:pt idx="100">
                  <c:v>0</c:v>
                </c:pt>
                <c:pt idx="101">
                  <c:v>#N/A</c:v>
                </c:pt>
                <c:pt idx="102">
                  <c:v>#N/A</c:v>
                </c:pt>
                <c:pt idx="103">
                  <c:v>#N/A</c:v>
                </c:pt>
                <c:pt idx="104">
                  <c:v>0</c:v>
                </c:pt>
                <c:pt idx="105">
                  <c:v>0</c:v>
                </c:pt>
                <c:pt idx="106">
                  <c:v>0</c:v>
                </c:pt>
                <c:pt idx="107">
                  <c:v>0</c:v>
                </c:pt>
                <c:pt idx="108">
                  <c:v>0</c:v>
                </c:pt>
                <c:pt idx="109">
                  <c:v>0</c:v>
                </c:pt>
                <c:pt idx="110">
                  <c:v>#N/A</c:v>
                </c:pt>
                <c:pt idx="111">
                  <c:v>#N/A</c:v>
                </c:pt>
                <c:pt idx="112">
                  <c:v>#N/A</c:v>
                </c:pt>
                <c:pt idx="113">
                  <c:v>0</c:v>
                </c:pt>
                <c:pt idx="114">
                  <c:v>0</c:v>
                </c:pt>
                <c:pt idx="115">
                  <c:v>#N/A</c:v>
                </c:pt>
                <c:pt idx="116">
                  <c:v>#N/A</c:v>
                </c:pt>
                <c:pt idx="117">
                  <c:v>0</c:v>
                </c:pt>
                <c:pt idx="118">
                  <c:v>#N/A</c:v>
                </c:pt>
                <c:pt idx="119">
                  <c:v>#N/A</c:v>
                </c:pt>
                <c:pt idx="120">
                  <c:v>0</c:v>
                </c:pt>
                <c:pt idx="121">
                  <c:v>0</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pt idx="139">
                  <c:v>#N/A</c:v>
                </c:pt>
                <c:pt idx="140">
                  <c:v>0</c:v>
                </c:pt>
                <c:pt idx="141">
                  <c:v>0</c:v>
                </c:pt>
                <c:pt idx="142">
                  <c:v>0</c:v>
                </c:pt>
                <c:pt idx="143">
                  <c:v>0</c:v>
                </c:pt>
                <c:pt idx="144">
                  <c:v>#N/A</c:v>
                </c:pt>
                <c:pt idx="145">
                  <c:v>0</c:v>
                </c:pt>
                <c:pt idx="146">
                  <c:v>0</c:v>
                </c:pt>
                <c:pt idx="147">
                  <c:v>0.10882315269161554</c:v>
                </c:pt>
                <c:pt idx="148">
                  <c:v>#N/A</c:v>
                </c:pt>
                <c:pt idx="149">
                  <c:v>8.8601611748375247E-2</c:v>
                </c:pt>
                <c:pt idx="150">
                  <c:v>#N/A</c:v>
                </c:pt>
                <c:pt idx="151">
                  <c:v>#N/A</c:v>
                </c:pt>
                <c:pt idx="152">
                  <c:v>0.16887841092170458</c:v>
                </c:pt>
                <c:pt idx="153">
                  <c:v>0.15511169224568341</c:v>
                </c:pt>
                <c:pt idx="154">
                  <c:v>0.16361481407794218</c:v>
                </c:pt>
                <c:pt idx="155">
                  <c:v>0.13985140922027697</c:v>
                </c:pt>
                <c:pt idx="156">
                  <c:v>0.13510789446235974</c:v>
                </c:pt>
                <c:pt idx="157">
                  <c:v>#N/A</c:v>
                </c:pt>
                <c:pt idx="158">
                  <c:v>0.13391599289066777</c:v>
                </c:pt>
                <c:pt idx="159">
                  <c:v>#N/A</c:v>
                </c:pt>
                <c:pt idx="160">
                  <c:v>0.11716417700601474</c:v>
                </c:pt>
                <c:pt idx="161">
                  <c:v>#N/A</c:v>
                </c:pt>
                <c:pt idx="162">
                  <c:v>9.4171677227706363E-2</c:v>
                </c:pt>
                <c:pt idx="163">
                  <c:v>6.811525100469995E-2</c:v>
                </c:pt>
                <c:pt idx="164">
                  <c:v>7.7554393549459852E-2</c:v>
                </c:pt>
                <c:pt idx="165">
                  <c:v>#N/A</c:v>
                </c:pt>
              </c:numCache>
            </c:numRef>
          </c:val>
        </c:ser>
        <c:dLbls>
          <c:showLegendKey val="0"/>
          <c:showVal val="0"/>
          <c:showCatName val="0"/>
          <c:showSerName val="0"/>
          <c:showPercent val="0"/>
          <c:showBubbleSize val="0"/>
        </c:dLbls>
        <c:axId val="135991296"/>
        <c:axId val="41117376"/>
      </c:areaChart>
      <c:catAx>
        <c:axId val="135991296"/>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1117376"/>
        <c:crosses val="autoZero"/>
        <c:auto val="1"/>
        <c:lblAlgn val="ctr"/>
        <c:lblOffset val="100"/>
        <c:tickLblSkip val="20"/>
        <c:tickMarkSkip val="20"/>
        <c:noMultiLvlLbl val="0"/>
      </c:catAx>
      <c:valAx>
        <c:axId val="41117376"/>
        <c:scaling>
          <c:orientation val="minMax"/>
        </c:scaling>
        <c:delete val="0"/>
        <c:axPos val="l"/>
        <c:majorGridlines>
          <c:spPr>
            <a:ln w="9525" cap="flat" cmpd="sng" algn="ctr">
              <a:solidFill>
                <a:schemeClr val="bg1">
                  <a:lumMod val="75000"/>
                </a:schemeClr>
              </a:solidFill>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3599129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sz="1800">
                <a:solidFill>
                  <a:schemeClr val="tx1"/>
                </a:solidFill>
              </a:rPr>
              <a:t>Figure 3: Reserve Pass-Through (%)</a:t>
            </a:r>
            <a:r>
              <a:rPr lang="en-US" sz="1800" baseline="0">
                <a:solidFill>
                  <a:schemeClr val="tx1"/>
                </a:solidFill>
              </a:rPr>
              <a:t> </a:t>
            </a:r>
          </a:p>
          <a:p>
            <a:pPr>
              <a:defRPr sz="1800" b="1" i="0" u="none" strike="noStrike" kern="1200" baseline="0">
                <a:solidFill>
                  <a:schemeClr val="tx1"/>
                </a:solidFill>
                <a:latin typeface="+mn-lt"/>
                <a:ea typeface="+mn-ea"/>
                <a:cs typeface="+mn-cs"/>
              </a:defRPr>
            </a:pPr>
            <a:r>
              <a:rPr lang="en-US" sz="1800" baseline="0">
                <a:solidFill>
                  <a:schemeClr val="tx1"/>
                </a:solidFill>
              </a:rPr>
              <a:t>(100% = currency board orthodoxy) </a:t>
            </a:r>
            <a:r>
              <a:rPr lang="en-US" sz="1800">
                <a:solidFill>
                  <a:schemeClr val="tx1"/>
                </a:solidFill>
              </a:rPr>
              <a:t>(continuous)</a:t>
            </a:r>
          </a:p>
        </c:rich>
      </c:tx>
      <c:layout/>
      <c:overlay val="0"/>
      <c:spPr>
        <a:noFill/>
        <a:ln>
          <a:noFill/>
        </a:ln>
        <a:effectLst/>
      </c:spPr>
    </c:title>
    <c:autoTitleDeleted val="0"/>
    <c:plotArea>
      <c:layout/>
      <c:lineChart>
        <c:grouping val="standard"/>
        <c:varyColors val="0"/>
        <c:ser>
          <c:idx val="0"/>
          <c:order val="0"/>
          <c:tx>
            <c:v>Reserve pass-through</c:v>
          </c:tx>
          <c:spPr>
            <a:ln w="31750" cap="rnd">
              <a:solidFill>
                <a:srgbClr val="0070C0"/>
              </a:solidFill>
              <a:round/>
            </a:ln>
            <a:effectLst/>
          </c:spPr>
          <c:marker>
            <c:symbol val="none"/>
          </c:marker>
          <c:cat>
            <c:strRef>
              <c:f>'Data for Graphs'!$S$7:$S$68</c:f>
              <c:strCache>
                <c:ptCount val="62"/>
                <c:pt idx="0">
                  <c:v>1899M12</c:v>
                </c:pt>
                <c:pt idx="1">
                  <c:v>1900M06</c:v>
                </c:pt>
                <c:pt idx="2">
                  <c:v>1900M12</c:v>
                </c:pt>
                <c:pt idx="3">
                  <c:v>1901M06</c:v>
                </c:pt>
                <c:pt idx="4">
                  <c:v>1901M12</c:v>
                </c:pt>
                <c:pt idx="5">
                  <c:v>1902M06</c:v>
                </c:pt>
                <c:pt idx="6">
                  <c:v>1902M12</c:v>
                </c:pt>
                <c:pt idx="7">
                  <c:v>1903M06</c:v>
                </c:pt>
                <c:pt idx="8">
                  <c:v>1903M12</c:v>
                </c:pt>
                <c:pt idx="9">
                  <c:v>1904M06</c:v>
                </c:pt>
                <c:pt idx="10">
                  <c:v>1904M12</c:v>
                </c:pt>
                <c:pt idx="11">
                  <c:v>1905M06</c:v>
                </c:pt>
                <c:pt idx="12">
                  <c:v>1905M12</c:v>
                </c:pt>
                <c:pt idx="13">
                  <c:v>1906M06</c:v>
                </c:pt>
                <c:pt idx="14">
                  <c:v>1906M12</c:v>
                </c:pt>
                <c:pt idx="15">
                  <c:v>1907M06</c:v>
                </c:pt>
                <c:pt idx="16">
                  <c:v>1907M12</c:v>
                </c:pt>
                <c:pt idx="17">
                  <c:v>1908M06</c:v>
                </c:pt>
                <c:pt idx="18">
                  <c:v>1908M12</c:v>
                </c:pt>
                <c:pt idx="19">
                  <c:v>1909M06</c:v>
                </c:pt>
                <c:pt idx="20">
                  <c:v>1909M12</c:v>
                </c:pt>
                <c:pt idx="21">
                  <c:v>1910M12</c:v>
                </c:pt>
                <c:pt idx="22">
                  <c:v>1911M12</c:v>
                </c:pt>
                <c:pt idx="23">
                  <c:v>1912M06</c:v>
                </c:pt>
                <c:pt idx="24">
                  <c:v>1912M12</c:v>
                </c:pt>
                <c:pt idx="25">
                  <c:v>1913M06</c:v>
                </c:pt>
                <c:pt idx="26">
                  <c:v>1913M12</c:v>
                </c:pt>
                <c:pt idx="27">
                  <c:v>1914M06</c:v>
                </c:pt>
                <c:pt idx="28">
                  <c:v>1920M06</c:v>
                </c:pt>
                <c:pt idx="29">
                  <c:v>1921M06</c:v>
                </c:pt>
                <c:pt idx="30">
                  <c:v>1922M06</c:v>
                </c:pt>
                <c:pt idx="31">
                  <c:v>1923M06</c:v>
                </c:pt>
                <c:pt idx="32">
                  <c:v>1924M06</c:v>
                </c:pt>
                <c:pt idx="33">
                  <c:v>1925M03</c:v>
                </c:pt>
                <c:pt idx="34">
                  <c:v>1926M03</c:v>
                </c:pt>
                <c:pt idx="35">
                  <c:v>1927M03</c:v>
                </c:pt>
                <c:pt idx="36">
                  <c:v>1928M03</c:v>
                </c:pt>
                <c:pt idx="37">
                  <c:v>1929M03</c:v>
                </c:pt>
                <c:pt idx="38">
                  <c:v>1940M06</c:v>
                </c:pt>
                <c:pt idx="39">
                  <c:v>1940M12</c:v>
                </c:pt>
                <c:pt idx="40">
                  <c:v>1941M06</c:v>
                </c:pt>
                <c:pt idx="41">
                  <c:v>1941M12</c:v>
                </c:pt>
                <c:pt idx="42">
                  <c:v>1942M06</c:v>
                </c:pt>
                <c:pt idx="43">
                  <c:v>1942M12</c:v>
                </c:pt>
                <c:pt idx="44">
                  <c:v>1943M06</c:v>
                </c:pt>
                <c:pt idx="45">
                  <c:v>1944M06</c:v>
                </c:pt>
                <c:pt idx="46">
                  <c:v>1947M06</c:v>
                </c:pt>
                <c:pt idx="47">
                  <c:v>1947M12</c:v>
                </c:pt>
                <c:pt idx="48">
                  <c:v>1948M06</c:v>
                </c:pt>
                <c:pt idx="49">
                  <c:v>1948M12</c:v>
                </c:pt>
                <c:pt idx="50">
                  <c:v>1965M06</c:v>
                </c:pt>
                <c:pt idx="51">
                  <c:v>1965M12</c:v>
                </c:pt>
                <c:pt idx="52">
                  <c:v>1966M12</c:v>
                </c:pt>
                <c:pt idx="53">
                  <c:v>1967M12</c:v>
                </c:pt>
                <c:pt idx="54">
                  <c:v>1968M12</c:v>
                </c:pt>
                <c:pt idx="55">
                  <c:v>1971M06</c:v>
                </c:pt>
                <c:pt idx="56">
                  <c:v>1971M12</c:v>
                </c:pt>
                <c:pt idx="57">
                  <c:v>1972M06</c:v>
                </c:pt>
                <c:pt idx="58">
                  <c:v>1973M06</c:v>
                </c:pt>
                <c:pt idx="59">
                  <c:v>1974M06</c:v>
                </c:pt>
                <c:pt idx="60">
                  <c:v>1975M06</c:v>
                </c:pt>
                <c:pt idx="61">
                  <c:v>1976M06</c:v>
                </c:pt>
              </c:strCache>
            </c:strRef>
          </c:cat>
          <c:val>
            <c:numRef>
              <c:f>'Data for Graphs'!$T$7:$T$68</c:f>
              <c:numCache>
                <c:formatCode>0.00%</c:formatCode>
                <c:ptCount val="62"/>
                <c:pt idx="0">
                  <c:v>1</c:v>
                </c:pt>
                <c:pt idx="1">
                  <c:v>1.0685224026654496</c:v>
                </c:pt>
                <c:pt idx="2">
                  <c:v>0.98024874007903051</c:v>
                </c:pt>
                <c:pt idx="3">
                  <c:v>1.0285718102879278</c:v>
                </c:pt>
                <c:pt idx="4">
                  <c:v>5.2831155521395372</c:v>
                </c:pt>
                <c:pt idx="5">
                  <c:v>1.0126436196391901</c:v>
                </c:pt>
                <c:pt idx="6">
                  <c:v>0.99561864690960888</c:v>
                </c:pt>
                <c:pt idx="7">
                  <c:v>1.0563250619433644</c:v>
                </c:pt>
                <c:pt idx="8">
                  <c:v>1.0757257600404648</c:v>
                </c:pt>
                <c:pt idx="9">
                  <c:v>0.99770497521938539</c:v>
                </c:pt>
                <c:pt idx="10">
                  <c:v>1.0523046886151539</c:v>
                </c:pt>
                <c:pt idx="11">
                  <c:v>1.1793835928846013</c:v>
                </c:pt>
                <c:pt idx="12">
                  <c:v>1.0288970942366351</c:v>
                </c:pt>
                <c:pt idx="13">
                  <c:v>0.87200926527499079</c:v>
                </c:pt>
                <c:pt idx="14">
                  <c:v>0.99236906000693748</c:v>
                </c:pt>
                <c:pt idx="15">
                  <c:v>1.0104186051007906</c:v>
                </c:pt>
                <c:pt idx="16">
                  <c:v>1.0362964258149523</c:v>
                </c:pt>
                <c:pt idx="17">
                  <c:v>1.0989406779661033</c:v>
                </c:pt>
                <c:pt idx="18">
                  <c:v>1.059143622864865</c:v>
                </c:pt>
                <c:pt idx="19">
                  <c:v>1.1657016088819259</c:v>
                </c:pt>
                <c:pt idx="20">
                  <c:v>1.1334988670438699</c:v>
                </c:pt>
                <c:pt idx="21">
                  <c:v>1.1268650829591225</c:v>
                </c:pt>
                <c:pt idx="22">
                  <c:v>1.1054576343172648</c:v>
                </c:pt>
                <c:pt idx="23">
                  <c:v>1.2180226076243095</c:v>
                </c:pt>
                <c:pt idx="24">
                  <c:v>18.678279071506079</c:v>
                </c:pt>
                <c:pt idx="25">
                  <c:v>0.53746322452462536</c:v>
                </c:pt>
                <c:pt idx="26">
                  <c:v>0.87058681895692014</c:v>
                </c:pt>
                <c:pt idx="27">
                  <c:v>0.95930011271078042</c:v>
                </c:pt>
                <c:pt idx="28">
                  <c:v>1.0273056136726373</c:v>
                </c:pt>
                <c:pt idx="29">
                  <c:v>1.3098818142441682</c:v>
                </c:pt>
                <c:pt idx="30">
                  <c:v>2.0710228242723305</c:v>
                </c:pt>
                <c:pt idx="31">
                  <c:v>1.0453119945165896</c:v>
                </c:pt>
                <c:pt idx="32">
                  <c:v>0</c:v>
                </c:pt>
                <c:pt idx="33">
                  <c:v>0</c:v>
                </c:pt>
                <c:pt idx="34">
                  <c:v>0.89640959362869876</c:v>
                </c:pt>
                <c:pt idx="35">
                  <c:v>1.9976790165907332</c:v>
                </c:pt>
                <c:pt idx="36">
                  <c:v>2.0000404007756951</c:v>
                </c:pt>
                <c:pt idx="37">
                  <c:v>1.5756771516992267</c:v>
                </c:pt>
                <c:pt idx="38">
                  <c:v>-0.60484995849879186</c:v>
                </c:pt>
                <c:pt idx="39">
                  <c:v>-0.56638954889710436</c:v>
                </c:pt>
                <c:pt idx="40">
                  <c:v>-5.5006766952382435E-2</c:v>
                </c:pt>
                <c:pt idx="41">
                  <c:v>5.0266603401830725</c:v>
                </c:pt>
                <c:pt idx="42">
                  <c:v>3.0195991257296808</c:v>
                </c:pt>
                <c:pt idx="43">
                  <c:v>0.98588431472958082</c:v>
                </c:pt>
                <c:pt idx="44">
                  <c:v>0.84898499605067046</c:v>
                </c:pt>
                <c:pt idx="45">
                  <c:v>0.97263207937402385</c:v>
                </c:pt>
                <c:pt idx="46">
                  <c:v>0.58707340001900987</c:v>
                </c:pt>
                <c:pt idx="47">
                  <c:v>0.13682369677694142</c:v>
                </c:pt>
                <c:pt idx="48">
                  <c:v>6.2943650794480707E-2</c:v>
                </c:pt>
                <c:pt idx="49">
                  <c:v>0.65334079901523023</c:v>
                </c:pt>
                <c:pt idx="50">
                  <c:v>1.0042175203684367</c:v>
                </c:pt>
                <c:pt idx="51">
                  <c:v>0.67107282700188919</c:v>
                </c:pt>
                <c:pt idx="52">
                  <c:v>1.3623776915754795</c:v>
                </c:pt>
                <c:pt idx="53">
                  <c:v>-4.675777541365971E-3</c:v>
                </c:pt>
                <c:pt idx="54">
                  <c:v>0.83075242052064791</c:v>
                </c:pt>
                <c:pt idx="55">
                  <c:v>-1.2598689736267429E-2</c:v>
                </c:pt>
                <c:pt idx="56">
                  <c:v>0.44990674989624047</c:v>
                </c:pt>
                <c:pt idx="57">
                  <c:v>0.99410545791795135</c:v>
                </c:pt>
                <c:pt idx="58">
                  <c:v>3.524804177545692</c:v>
                </c:pt>
                <c:pt idx="59">
                  <c:v>1.0925450328942439</c:v>
                </c:pt>
                <c:pt idx="60">
                  <c:v>0.77446791357626577</c:v>
                </c:pt>
                <c:pt idx="61">
                  <c:v>1.3394684239950212</c:v>
                </c:pt>
              </c:numCache>
            </c:numRef>
          </c:val>
          <c:smooth val="0"/>
        </c:ser>
        <c:dLbls>
          <c:showLegendKey val="0"/>
          <c:showVal val="0"/>
          <c:showCatName val="0"/>
          <c:showSerName val="0"/>
          <c:showPercent val="0"/>
          <c:showBubbleSize val="0"/>
        </c:dLbls>
        <c:marker val="1"/>
        <c:smooth val="0"/>
        <c:axId val="135992832"/>
        <c:axId val="41119680"/>
      </c:lineChart>
      <c:catAx>
        <c:axId val="135992832"/>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1119680"/>
        <c:crossesAt val="-10"/>
        <c:auto val="1"/>
        <c:lblAlgn val="ctr"/>
        <c:lblOffset val="100"/>
        <c:tickLblSkip val="10"/>
        <c:tickMarkSkip val="10"/>
        <c:noMultiLvlLbl val="0"/>
      </c:catAx>
      <c:valAx>
        <c:axId val="41119680"/>
        <c:scaling>
          <c:orientation val="minMax"/>
          <c:max val="6"/>
          <c:min val="-1"/>
        </c:scaling>
        <c:delete val="0"/>
        <c:axPos val="l"/>
        <c:majorGridlines>
          <c:spPr>
            <a:ln w="9525" cap="flat" cmpd="sng" algn="ctr">
              <a:solidFill>
                <a:schemeClr val="tx2">
                  <a:lumMod val="15000"/>
                  <a:lumOff val="85000"/>
                </a:schemeClr>
              </a:solidFill>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3599283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800"/>
            </a:pPr>
            <a:r>
              <a:rPr lang="en-US" sz="1800"/>
              <a:t>Figure 3A: Reserve Pass-Through (%) (discrete)</a:t>
            </a:r>
          </a:p>
        </c:rich>
      </c:tx>
      <c:layout/>
      <c:overlay val="0"/>
      <c:spPr>
        <a:noFill/>
        <a:ln>
          <a:noFill/>
        </a:ln>
        <a:effectLst/>
      </c:spPr>
    </c:title>
    <c:autoTitleDeleted val="0"/>
    <c:plotArea>
      <c:layout>
        <c:manualLayout>
          <c:layoutTarget val="inner"/>
          <c:xMode val="edge"/>
          <c:yMode val="edge"/>
          <c:x val="8.3582201245269494E-2"/>
          <c:y val="0.131212359818659"/>
          <c:w val="0.90141154614947805"/>
          <c:h val="0.78161560486757298"/>
        </c:manualLayout>
      </c:layout>
      <c:lineChart>
        <c:grouping val="standard"/>
        <c:varyColors val="0"/>
        <c:ser>
          <c:idx val="0"/>
          <c:order val="0"/>
          <c:tx>
            <c:v>Reserve pas-through</c:v>
          </c:tx>
          <c:spPr>
            <a:ln w="31750" cap="rnd">
              <a:solidFill>
                <a:srgbClr val="0070C0"/>
              </a:solidFill>
              <a:round/>
            </a:ln>
            <a:effectLst/>
          </c:spPr>
          <c:marker>
            <c:symbol val="diamond"/>
            <c:size val="5"/>
            <c:spPr>
              <a:solidFill>
                <a:srgbClr val="FF0000"/>
              </a:solidFill>
            </c:spPr>
          </c:marker>
          <c:cat>
            <c:strRef>
              <c:f>'Data for Graphs'!$A$7:$A$172</c:f>
              <c:strCache>
                <c:ptCount val="166"/>
                <c:pt idx="0">
                  <c:v>1894M06</c:v>
                </c:pt>
                <c:pt idx="1">
                  <c:v>1894M12</c:v>
                </c:pt>
                <c:pt idx="2">
                  <c:v>1895M06</c:v>
                </c:pt>
                <c:pt idx="3">
                  <c:v>1895M12</c:v>
                </c:pt>
                <c:pt idx="4">
                  <c:v>1896M06</c:v>
                </c:pt>
                <c:pt idx="5">
                  <c:v>1896M12</c:v>
                </c:pt>
                <c:pt idx="6">
                  <c:v>1897M06</c:v>
                </c:pt>
                <c:pt idx="7">
                  <c:v>1897M12</c:v>
                </c:pt>
                <c:pt idx="8">
                  <c:v>1898M06</c:v>
                </c:pt>
                <c:pt idx="9">
                  <c:v>1898M12</c:v>
                </c:pt>
                <c:pt idx="10">
                  <c:v>1899M06</c:v>
                </c:pt>
                <c:pt idx="11">
                  <c:v>1899M12</c:v>
                </c:pt>
                <c:pt idx="12">
                  <c:v>1900M06</c:v>
                </c:pt>
                <c:pt idx="13">
                  <c:v>1900M12</c:v>
                </c:pt>
                <c:pt idx="14">
                  <c:v>1901M06</c:v>
                </c:pt>
                <c:pt idx="15">
                  <c:v>1901M12</c:v>
                </c:pt>
                <c:pt idx="16">
                  <c:v>1902M06</c:v>
                </c:pt>
                <c:pt idx="17">
                  <c:v>1902M12</c:v>
                </c:pt>
                <c:pt idx="18">
                  <c:v>1903M06</c:v>
                </c:pt>
                <c:pt idx="19">
                  <c:v>1903M12</c:v>
                </c:pt>
                <c:pt idx="20">
                  <c:v>1904M06</c:v>
                </c:pt>
                <c:pt idx="21">
                  <c:v>1904M12</c:v>
                </c:pt>
                <c:pt idx="22">
                  <c:v>1905M06</c:v>
                </c:pt>
                <c:pt idx="23">
                  <c:v>1905M12</c:v>
                </c:pt>
                <c:pt idx="24">
                  <c:v>1906M06</c:v>
                </c:pt>
                <c:pt idx="25">
                  <c:v>1906M12</c:v>
                </c:pt>
                <c:pt idx="26">
                  <c:v>1907M06</c:v>
                </c:pt>
                <c:pt idx="27">
                  <c:v>1907M12</c:v>
                </c:pt>
                <c:pt idx="28">
                  <c:v>1908M06</c:v>
                </c:pt>
                <c:pt idx="29">
                  <c:v>1908M12</c:v>
                </c:pt>
                <c:pt idx="30">
                  <c:v>1909M06</c:v>
                </c:pt>
                <c:pt idx="31">
                  <c:v>1909M12</c:v>
                </c:pt>
                <c:pt idx="32">
                  <c:v>1910M06</c:v>
                </c:pt>
                <c:pt idx="33">
                  <c:v>1910M12</c:v>
                </c:pt>
                <c:pt idx="34">
                  <c:v>1911M06</c:v>
                </c:pt>
                <c:pt idx="35">
                  <c:v>1911M12</c:v>
                </c:pt>
                <c:pt idx="36">
                  <c:v>1912M06</c:v>
                </c:pt>
                <c:pt idx="37">
                  <c:v>1912M12</c:v>
                </c:pt>
                <c:pt idx="38">
                  <c:v>1913M06</c:v>
                </c:pt>
                <c:pt idx="39">
                  <c:v>1913M12</c:v>
                </c:pt>
                <c:pt idx="40">
                  <c:v>1914M06</c:v>
                </c:pt>
                <c:pt idx="41">
                  <c:v>1914M12</c:v>
                </c:pt>
                <c:pt idx="42">
                  <c:v>1915M06</c:v>
                </c:pt>
                <c:pt idx="43">
                  <c:v>1915M12</c:v>
                </c:pt>
                <c:pt idx="44">
                  <c:v>1916M06</c:v>
                </c:pt>
                <c:pt idx="45">
                  <c:v>1916M12</c:v>
                </c:pt>
                <c:pt idx="46">
                  <c:v>1917M06</c:v>
                </c:pt>
                <c:pt idx="47">
                  <c:v>1917M12</c:v>
                </c:pt>
                <c:pt idx="48">
                  <c:v>1918M06</c:v>
                </c:pt>
                <c:pt idx="49">
                  <c:v>1918M12</c:v>
                </c:pt>
                <c:pt idx="50">
                  <c:v>1919M06</c:v>
                </c:pt>
                <c:pt idx="51">
                  <c:v>1919M12</c:v>
                </c:pt>
                <c:pt idx="52">
                  <c:v>1920M06</c:v>
                </c:pt>
                <c:pt idx="53">
                  <c:v>1920M12</c:v>
                </c:pt>
                <c:pt idx="54">
                  <c:v>1921M06</c:v>
                </c:pt>
                <c:pt idx="55">
                  <c:v>1921M12</c:v>
                </c:pt>
                <c:pt idx="56">
                  <c:v>1922M06</c:v>
                </c:pt>
                <c:pt idx="57">
                  <c:v>1922M12</c:v>
                </c:pt>
                <c:pt idx="58">
                  <c:v>1923M06</c:v>
                </c:pt>
                <c:pt idx="59">
                  <c:v>1923M12</c:v>
                </c:pt>
                <c:pt idx="60">
                  <c:v>1924M06</c:v>
                </c:pt>
                <c:pt idx="61">
                  <c:v>1924M12</c:v>
                </c:pt>
                <c:pt idx="62">
                  <c:v>1925M03</c:v>
                </c:pt>
                <c:pt idx="63">
                  <c:v>1925M12</c:v>
                </c:pt>
                <c:pt idx="64">
                  <c:v>1926M03</c:v>
                </c:pt>
                <c:pt idx="65">
                  <c:v>1926M12</c:v>
                </c:pt>
                <c:pt idx="66">
                  <c:v>1927M03</c:v>
                </c:pt>
                <c:pt idx="67">
                  <c:v>1927M12</c:v>
                </c:pt>
                <c:pt idx="68">
                  <c:v>1928M03</c:v>
                </c:pt>
                <c:pt idx="69">
                  <c:v>1928M12</c:v>
                </c:pt>
                <c:pt idx="70">
                  <c:v>1929M03</c:v>
                </c:pt>
                <c:pt idx="71">
                  <c:v>1929M12</c:v>
                </c:pt>
                <c:pt idx="72">
                  <c:v>1930M06</c:v>
                </c:pt>
                <c:pt idx="73">
                  <c:v>1930M12</c:v>
                </c:pt>
                <c:pt idx="74">
                  <c:v>1931M06</c:v>
                </c:pt>
                <c:pt idx="75">
                  <c:v>1931M12</c:v>
                </c:pt>
                <c:pt idx="76">
                  <c:v>1932M06</c:v>
                </c:pt>
                <c:pt idx="77">
                  <c:v>1932M12</c:v>
                </c:pt>
                <c:pt idx="78">
                  <c:v>1933M06</c:v>
                </c:pt>
                <c:pt idx="79">
                  <c:v>1933M12</c:v>
                </c:pt>
                <c:pt idx="80">
                  <c:v>1934M06</c:v>
                </c:pt>
                <c:pt idx="81">
                  <c:v>1934M12</c:v>
                </c:pt>
                <c:pt idx="82">
                  <c:v>1935M06</c:v>
                </c:pt>
                <c:pt idx="83">
                  <c:v>1935M12</c:v>
                </c:pt>
                <c:pt idx="84">
                  <c:v>1936M06</c:v>
                </c:pt>
                <c:pt idx="85">
                  <c:v>1936M12</c:v>
                </c:pt>
                <c:pt idx="86">
                  <c:v>1937M06</c:v>
                </c:pt>
                <c:pt idx="87">
                  <c:v>1937M12</c:v>
                </c:pt>
                <c:pt idx="88">
                  <c:v>1938M06</c:v>
                </c:pt>
                <c:pt idx="89">
                  <c:v>1938M12</c:v>
                </c:pt>
                <c:pt idx="90">
                  <c:v>1939M06</c:v>
                </c:pt>
                <c:pt idx="91">
                  <c:v>1939M12</c:v>
                </c:pt>
                <c:pt idx="92">
                  <c:v>1940M06</c:v>
                </c:pt>
                <c:pt idx="93">
                  <c:v>1940M12</c:v>
                </c:pt>
                <c:pt idx="94">
                  <c:v>1941M06</c:v>
                </c:pt>
                <c:pt idx="95">
                  <c:v>1941M12</c:v>
                </c:pt>
                <c:pt idx="96">
                  <c:v>1942M06</c:v>
                </c:pt>
                <c:pt idx="97">
                  <c:v>1942M12</c:v>
                </c:pt>
                <c:pt idx="98">
                  <c:v>1943M06</c:v>
                </c:pt>
                <c:pt idx="99">
                  <c:v>1943M12</c:v>
                </c:pt>
                <c:pt idx="100">
                  <c:v>1944M06</c:v>
                </c:pt>
                <c:pt idx="101">
                  <c:v>1944M12</c:v>
                </c:pt>
                <c:pt idx="102">
                  <c:v>1945M06</c:v>
                </c:pt>
                <c:pt idx="103">
                  <c:v>1945M12</c:v>
                </c:pt>
                <c:pt idx="104">
                  <c:v>1946M06</c:v>
                </c:pt>
                <c:pt idx="105">
                  <c:v>1946M12</c:v>
                </c:pt>
                <c:pt idx="106">
                  <c:v>1947M06</c:v>
                </c:pt>
                <c:pt idx="107">
                  <c:v>1947M12</c:v>
                </c:pt>
                <c:pt idx="108">
                  <c:v>1948M06</c:v>
                </c:pt>
                <c:pt idx="109">
                  <c:v>1948M12</c:v>
                </c:pt>
                <c:pt idx="110">
                  <c:v>1949M06</c:v>
                </c:pt>
                <c:pt idx="111">
                  <c:v>1949M12</c:v>
                </c:pt>
                <c:pt idx="112">
                  <c:v>1950M06</c:v>
                </c:pt>
                <c:pt idx="113">
                  <c:v>1950M12</c:v>
                </c:pt>
                <c:pt idx="114">
                  <c:v>1951M06</c:v>
                </c:pt>
                <c:pt idx="115">
                  <c:v>1951M12</c:v>
                </c:pt>
                <c:pt idx="116">
                  <c:v>1952M06</c:v>
                </c:pt>
                <c:pt idx="117">
                  <c:v>1952M12</c:v>
                </c:pt>
                <c:pt idx="118">
                  <c:v>1953M06</c:v>
                </c:pt>
                <c:pt idx="119">
                  <c:v>1953M12</c:v>
                </c:pt>
                <c:pt idx="120">
                  <c:v>1954M06</c:v>
                </c:pt>
                <c:pt idx="121">
                  <c:v>1954M12</c:v>
                </c:pt>
                <c:pt idx="122">
                  <c:v>1955M06</c:v>
                </c:pt>
                <c:pt idx="123">
                  <c:v>1955M12</c:v>
                </c:pt>
                <c:pt idx="124">
                  <c:v>1956M06</c:v>
                </c:pt>
                <c:pt idx="125">
                  <c:v>1956M12</c:v>
                </c:pt>
                <c:pt idx="126">
                  <c:v>1957M06</c:v>
                </c:pt>
                <c:pt idx="127">
                  <c:v>1957M12</c:v>
                </c:pt>
                <c:pt idx="128">
                  <c:v>1958M06</c:v>
                </c:pt>
                <c:pt idx="129">
                  <c:v>1958M12</c:v>
                </c:pt>
                <c:pt idx="130">
                  <c:v>1959M06</c:v>
                </c:pt>
                <c:pt idx="131">
                  <c:v>1959M12</c:v>
                </c:pt>
                <c:pt idx="132">
                  <c:v>1960M06</c:v>
                </c:pt>
                <c:pt idx="133">
                  <c:v>1960M12</c:v>
                </c:pt>
                <c:pt idx="134">
                  <c:v>1961M06</c:v>
                </c:pt>
                <c:pt idx="135">
                  <c:v>1961M12</c:v>
                </c:pt>
                <c:pt idx="136">
                  <c:v>1962M06</c:v>
                </c:pt>
                <c:pt idx="137">
                  <c:v>1962M12</c:v>
                </c:pt>
                <c:pt idx="138">
                  <c:v>1963M06</c:v>
                </c:pt>
                <c:pt idx="139">
                  <c:v>1963M12</c:v>
                </c:pt>
                <c:pt idx="140">
                  <c:v>1964M06</c:v>
                </c:pt>
                <c:pt idx="141">
                  <c:v>1964M12</c:v>
                </c:pt>
                <c:pt idx="142">
                  <c:v>1965M06</c:v>
                </c:pt>
                <c:pt idx="143">
                  <c:v>1965M12</c:v>
                </c:pt>
                <c:pt idx="144">
                  <c:v>1966M06</c:v>
                </c:pt>
                <c:pt idx="145">
                  <c:v>1966M12</c:v>
                </c:pt>
                <c:pt idx="146">
                  <c:v>1967M06</c:v>
                </c:pt>
                <c:pt idx="147">
                  <c:v>1967M12</c:v>
                </c:pt>
                <c:pt idx="148">
                  <c:v>1968M06</c:v>
                </c:pt>
                <c:pt idx="149">
                  <c:v>1968M12</c:v>
                </c:pt>
                <c:pt idx="150">
                  <c:v>1969M06</c:v>
                </c:pt>
                <c:pt idx="151">
                  <c:v>1969M12</c:v>
                </c:pt>
                <c:pt idx="152">
                  <c:v>1970M06</c:v>
                </c:pt>
                <c:pt idx="153">
                  <c:v>1970M12</c:v>
                </c:pt>
                <c:pt idx="154">
                  <c:v>1971M06</c:v>
                </c:pt>
                <c:pt idx="155">
                  <c:v>1971M12</c:v>
                </c:pt>
                <c:pt idx="156">
                  <c:v>1972M06</c:v>
                </c:pt>
                <c:pt idx="157">
                  <c:v>1972M12</c:v>
                </c:pt>
                <c:pt idx="158">
                  <c:v>1973M06</c:v>
                </c:pt>
                <c:pt idx="159">
                  <c:v>1973M12</c:v>
                </c:pt>
                <c:pt idx="160">
                  <c:v>1974M06</c:v>
                </c:pt>
                <c:pt idx="161">
                  <c:v>1974M12</c:v>
                </c:pt>
                <c:pt idx="162">
                  <c:v>1975M06</c:v>
                </c:pt>
                <c:pt idx="163">
                  <c:v>1975M12</c:v>
                </c:pt>
                <c:pt idx="164">
                  <c:v>1976M06</c:v>
                </c:pt>
                <c:pt idx="165">
                  <c:v>1976M12</c:v>
                </c:pt>
              </c:strCache>
            </c:strRef>
          </c:cat>
          <c:val>
            <c:numRef>
              <c:f>'Data for Graphs'!$G$7:$G$172</c:f>
              <c:numCache>
                <c:formatCode>0.00%</c:formatCode>
                <c:ptCount val="166"/>
                <c:pt idx="0">
                  <c:v>#N/A</c:v>
                </c:pt>
                <c:pt idx="1">
                  <c:v>#N/A</c:v>
                </c:pt>
                <c:pt idx="2">
                  <c:v>#N/A</c:v>
                </c:pt>
                <c:pt idx="3">
                  <c:v>#N/A</c:v>
                </c:pt>
                <c:pt idx="4">
                  <c:v>#N/A</c:v>
                </c:pt>
                <c:pt idx="5">
                  <c:v>#N/A</c:v>
                </c:pt>
                <c:pt idx="6">
                  <c:v>#N/A</c:v>
                </c:pt>
                <c:pt idx="7">
                  <c:v>#N/A</c:v>
                </c:pt>
                <c:pt idx="8">
                  <c:v>#N/A</c:v>
                </c:pt>
                <c:pt idx="9">
                  <c:v>#N/A</c:v>
                </c:pt>
                <c:pt idx="10">
                  <c:v>#N/A</c:v>
                </c:pt>
                <c:pt idx="11">
                  <c:v>1</c:v>
                </c:pt>
                <c:pt idx="12">
                  <c:v>1.0685224026654496</c:v>
                </c:pt>
                <c:pt idx="13">
                  <c:v>0.98024874007903051</c:v>
                </c:pt>
                <c:pt idx="14">
                  <c:v>1.0285718102879278</c:v>
                </c:pt>
                <c:pt idx="15">
                  <c:v>5.2831155521395372</c:v>
                </c:pt>
                <c:pt idx="16">
                  <c:v>1.0126436196391901</c:v>
                </c:pt>
                <c:pt idx="17">
                  <c:v>0.99561864690960888</c:v>
                </c:pt>
                <c:pt idx="18">
                  <c:v>1.0563250619433644</c:v>
                </c:pt>
                <c:pt idx="19">
                  <c:v>1.0757257600404648</c:v>
                </c:pt>
                <c:pt idx="20">
                  <c:v>0.99770497521938539</c:v>
                </c:pt>
                <c:pt idx="21">
                  <c:v>1.0523046886151539</c:v>
                </c:pt>
                <c:pt idx="22">
                  <c:v>1.1793835928846013</c:v>
                </c:pt>
                <c:pt idx="23">
                  <c:v>1.0288970942366351</c:v>
                </c:pt>
                <c:pt idx="24">
                  <c:v>0.87200926527499079</c:v>
                </c:pt>
                <c:pt idx="25">
                  <c:v>0.99236906000693748</c:v>
                </c:pt>
                <c:pt idx="26">
                  <c:v>1.0104186051007906</c:v>
                </c:pt>
                <c:pt idx="27">
                  <c:v>1.0362964258149523</c:v>
                </c:pt>
                <c:pt idx="28">
                  <c:v>1.0989406779661033</c:v>
                </c:pt>
                <c:pt idx="29">
                  <c:v>1.059143622864865</c:v>
                </c:pt>
                <c:pt idx="30">
                  <c:v>1.1657016088819259</c:v>
                </c:pt>
                <c:pt idx="31">
                  <c:v>1.1334988670438699</c:v>
                </c:pt>
                <c:pt idx="32">
                  <c:v>#N/A</c:v>
                </c:pt>
                <c:pt idx="33">
                  <c:v>1.1268650829591225</c:v>
                </c:pt>
                <c:pt idx="34">
                  <c:v>#N/A</c:v>
                </c:pt>
                <c:pt idx="35">
                  <c:v>1.1054576343172648</c:v>
                </c:pt>
                <c:pt idx="36">
                  <c:v>1.2180226076243095</c:v>
                </c:pt>
                <c:pt idx="37">
                  <c:v>18.678279071506079</c:v>
                </c:pt>
                <c:pt idx="38">
                  <c:v>0.53746322452462536</c:v>
                </c:pt>
                <c:pt idx="39">
                  <c:v>0.87058681895692014</c:v>
                </c:pt>
                <c:pt idx="40">
                  <c:v>0.95930011271078042</c:v>
                </c:pt>
                <c:pt idx="41">
                  <c:v>#N/A</c:v>
                </c:pt>
                <c:pt idx="42">
                  <c:v>#N/A</c:v>
                </c:pt>
                <c:pt idx="43">
                  <c:v>#N/A</c:v>
                </c:pt>
                <c:pt idx="44">
                  <c:v>#N/A</c:v>
                </c:pt>
                <c:pt idx="45">
                  <c:v>#N/A</c:v>
                </c:pt>
                <c:pt idx="46">
                  <c:v>#N/A</c:v>
                </c:pt>
                <c:pt idx="47">
                  <c:v>#N/A</c:v>
                </c:pt>
                <c:pt idx="48">
                  <c:v>#N/A</c:v>
                </c:pt>
                <c:pt idx="49">
                  <c:v>#N/A</c:v>
                </c:pt>
                <c:pt idx="50">
                  <c:v>#N/A</c:v>
                </c:pt>
                <c:pt idx="51">
                  <c:v>#N/A</c:v>
                </c:pt>
                <c:pt idx="52">
                  <c:v>1.0273056136726373</c:v>
                </c:pt>
                <c:pt idx="53">
                  <c:v>#N/A</c:v>
                </c:pt>
                <c:pt idx="54">
                  <c:v>1.3098818142441682</c:v>
                </c:pt>
                <c:pt idx="55">
                  <c:v>#N/A</c:v>
                </c:pt>
                <c:pt idx="56">
                  <c:v>2.0710228242723305</c:v>
                </c:pt>
                <c:pt idx="57">
                  <c:v>#N/A</c:v>
                </c:pt>
                <c:pt idx="58">
                  <c:v>1.0453119945165896</c:v>
                </c:pt>
                <c:pt idx="59">
                  <c:v>#N/A</c:v>
                </c:pt>
                <c:pt idx="60">
                  <c:v>0</c:v>
                </c:pt>
                <c:pt idx="61">
                  <c:v>#N/A</c:v>
                </c:pt>
                <c:pt idx="62">
                  <c:v>0</c:v>
                </c:pt>
                <c:pt idx="63">
                  <c:v>#N/A</c:v>
                </c:pt>
                <c:pt idx="64">
                  <c:v>0.89640959362869876</c:v>
                </c:pt>
                <c:pt idx="65">
                  <c:v>#N/A</c:v>
                </c:pt>
                <c:pt idx="66">
                  <c:v>1.9976790165907332</c:v>
                </c:pt>
                <c:pt idx="67">
                  <c:v>#N/A</c:v>
                </c:pt>
                <c:pt idx="68">
                  <c:v>2.0000404007756951</c:v>
                </c:pt>
                <c:pt idx="69">
                  <c:v>#N/A</c:v>
                </c:pt>
                <c:pt idx="70">
                  <c:v>1.5756771516992267</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-0.60484995849879186</c:v>
                </c:pt>
                <c:pt idx="93">
                  <c:v>-0.56638954889710436</c:v>
                </c:pt>
                <c:pt idx="94">
                  <c:v>-5.5006766952382435E-2</c:v>
                </c:pt>
                <c:pt idx="95">
                  <c:v>5.0266603401830725</c:v>
                </c:pt>
                <c:pt idx="96">
                  <c:v>3.0195991257296808</c:v>
                </c:pt>
                <c:pt idx="97">
                  <c:v>0.98588431472958082</c:v>
                </c:pt>
                <c:pt idx="98">
                  <c:v>0.84898499605067046</c:v>
                </c:pt>
                <c:pt idx="99">
                  <c:v>#N/A</c:v>
                </c:pt>
                <c:pt idx="100">
                  <c:v>0.97263207937402385</c:v>
                </c:pt>
                <c:pt idx="101">
                  <c:v>#N/A</c:v>
                </c:pt>
                <c:pt idx="102">
                  <c:v>#N/A</c:v>
                </c:pt>
                <c:pt idx="103">
                  <c:v>#N/A</c:v>
                </c:pt>
                <c:pt idx="104">
                  <c:v>#N/A</c:v>
                </c:pt>
                <c:pt idx="105">
                  <c:v>#N/A</c:v>
                </c:pt>
                <c:pt idx="106">
                  <c:v>0.58707340001900987</c:v>
                </c:pt>
                <c:pt idx="107">
                  <c:v>0.13682369677694142</c:v>
                </c:pt>
                <c:pt idx="108">
                  <c:v>6.2943650794480707E-2</c:v>
                </c:pt>
                <c:pt idx="109">
                  <c:v>0.65334079901523023</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1.0042175203684367</c:v>
                </c:pt>
                <c:pt idx="143">
                  <c:v>0.67107282700188919</c:v>
                </c:pt>
                <c:pt idx="144">
                  <c:v>#N/A</c:v>
                </c:pt>
                <c:pt idx="145">
                  <c:v>1.3623776915754795</c:v>
                </c:pt>
                <c:pt idx="146">
                  <c:v>#N/A</c:v>
                </c:pt>
                <c:pt idx="147">
                  <c:v>-4.675777541365971E-3</c:v>
                </c:pt>
                <c:pt idx="148">
                  <c:v>#N/A</c:v>
                </c:pt>
                <c:pt idx="149">
                  <c:v>0.83075242052064791</c:v>
                </c:pt>
                <c:pt idx="150">
                  <c:v>#N/A</c:v>
                </c:pt>
                <c:pt idx="151">
                  <c:v>#N/A</c:v>
                </c:pt>
                <c:pt idx="152">
                  <c:v>#N/A</c:v>
                </c:pt>
                <c:pt idx="153">
                  <c:v>#N/A</c:v>
                </c:pt>
                <c:pt idx="154">
                  <c:v>-1.2598689736267429E-2</c:v>
                </c:pt>
                <c:pt idx="155">
                  <c:v>0.44990674989624047</c:v>
                </c:pt>
                <c:pt idx="156">
                  <c:v>0.99410545791795135</c:v>
                </c:pt>
                <c:pt idx="157">
                  <c:v>#N/A</c:v>
                </c:pt>
                <c:pt idx="158">
                  <c:v>3.524804177545692</c:v>
                </c:pt>
                <c:pt idx="159">
                  <c:v>#N/A</c:v>
                </c:pt>
                <c:pt idx="160">
                  <c:v>1.0925450328942439</c:v>
                </c:pt>
                <c:pt idx="161">
                  <c:v>#N/A</c:v>
                </c:pt>
                <c:pt idx="162">
                  <c:v>0.77446791357626577</c:v>
                </c:pt>
                <c:pt idx="163">
                  <c:v>#N/A</c:v>
                </c:pt>
                <c:pt idx="164">
                  <c:v>1.3394684239950212</c:v>
                </c:pt>
                <c:pt idx="165">
                  <c:v>#N/A</c:v>
                </c:pt>
              </c:numCache>
            </c:numRef>
          </c:val>
          <c:smooth val="0"/>
        </c:ser>
        <c:dLbls>
          <c:showLegendKey val="0"/>
          <c:showVal val="0"/>
          <c:showCatName val="0"/>
          <c:showSerName val="0"/>
          <c:showPercent val="0"/>
          <c:showBubbleSize val="0"/>
        </c:dLbls>
        <c:marker val="1"/>
        <c:smooth val="0"/>
        <c:axId val="135992320"/>
        <c:axId val="41120832"/>
      </c:lineChart>
      <c:dateAx>
        <c:axId val="135992320"/>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60000000" vert="horz"/>
          <a:lstStyle/>
          <a:p>
            <a:pPr>
              <a:defRPr/>
            </a:pPr>
            <a:endParaRPr lang="en-US"/>
          </a:p>
        </c:txPr>
        <c:crossAx val="41120832"/>
        <c:crossesAt val="-10"/>
        <c:auto val="0"/>
        <c:lblOffset val="100"/>
        <c:baseTimeUnit val="days"/>
        <c:majorUnit val="20"/>
        <c:minorUnit val="20"/>
      </c:dateAx>
      <c:valAx>
        <c:axId val="41120832"/>
        <c:scaling>
          <c:orientation val="minMax"/>
          <c:max val="6"/>
          <c:min val="-1"/>
        </c:scaling>
        <c:delete val="0"/>
        <c:axPos val="l"/>
        <c:majorGridlines>
          <c:spPr>
            <a:ln w="9525" cap="flat" cmpd="sng" algn="ctr">
              <a:solidFill>
                <a:schemeClr val="bg1">
                  <a:lumMod val="75000"/>
                </a:schemeClr>
              </a:solidFill>
              <a:round/>
            </a:ln>
            <a:effectLst/>
          </c:spPr>
        </c:majorGridlines>
        <c:numFmt formatCode="0%" sourceLinked="0"/>
        <c:majorTickMark val="none"/>
        <c:minorTickMark val="none"/>
        <c:tickLblPos val="nextTo"/>
        <c:spPr>
          <a:noFill/>
          <a:ln>
            <a:solidFill>
              <a:schemeClr val="bg1">
                <a:lumMod val="50000"/>
              </a:schemeClr>
            </a:solidFill>
          </a:ln>
          <a:effectLst/>
        </c:spPr>
        <c:txPr>
          <a:bodyPr rot="-60000000" vert="horz"/>
          <a:lstStyle/>
          <a:p>
            <a:pPr>
              <a:defRPr/>
            </a:pPr>
            <a:endParaRPr lang="en-US"/>
          </a:p>
        </c:txPr>
        <c:crossAx val="135992320"/>
        <c:crosses val="autoZero"/>
        <c:crossBetween val="between"/>
        <c:majorUnit val="1"/>
      </c:valAx>
      <c:spPr>
        <a:noFill/>
        <a:ln>
          <a:noFill/>
        </a:ln>
        <a:effectLst/>
      </c:spPr>
    </c:plotArea>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sz="1200">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Figure 4A: Changes in Monetary Base and  Foreign Assets (discrete) (million B$)</a:t>
            </a:r>
          </a:p>
        </c:rich>
      </c:tx>
      <c:layout/>
      <c:overlay val="0"/>
      <c:spPr>
        <a:noFill/>
        <a:ln>
          <a:noFill/>
        </a:ln>
        <a:effectLst/>
      </c:spPr>
    </c:title>
    <c:autoTitleDeleted val="0"/>
    <c:plotArea>
      <c:layout/>
      <c:lineChart>
        <c:grouping val="standard"/>
        <c:varyColors val="0"/>
        <c:ser>
          <c:idx val="1"/>
          <c:order val="0"/>
          <c:tx>
            <c:v>YOY change in foreign assets</c:v>
          </c:tx>
          <c:spPr>
            <a:ln w="31750" cap="rnd">
              <a:solidFill>
                <a:schemeClr val="bg1">
                  <a:lumMod val="50000"/>
                </a:schemeClr>
              </a:solidFill>
              <a:prstDash val="solid"/>
              <a:round/>
            </a:ln>
            <a:effectLst/>
          </c:spPr>
          <c:marker>
            <c:symbol val="none"/>
          </c:marker>
          <c:cat>
            <c:strRef>
              <c:f>'Data for Graphs'!$A$7:$A$172</c:f>
              <c:strCache>
                <c:ptCount val="166"/>
                <c:pt idx="0">
                  <c:v>1894M06</c:v>
                </c:pt>
                <c:pt idx="1">
                  <c:v>1894M12</c:v>
                </c:pt>
                <c:pt idx="2">
                  <c:v>1895M06</c:v>
                </c:pt>
                <c:pt idx="3">
                  <c:v>1895M12</c:v>
                </c:pt>
                <c:pt idx="4">
                  <c:v>1896M06</c:v>
                </c:pt>
                <c:pt idx="5">
                  <c:v>1896M12</c:v>
                </c:pt>
                <c:pt idx="6">
                  <c:v>1897M06</c:v>
                </c:pt>
                <c:pt idx="7">
                  <c:v>1897M12</c:v>
                </c:pt>
                <c:pt idx="8">
                  <c:v>1898M06</c:v>
                </c:pt>
                <c:pt idx="9">
                  <c:v>1898M12</c:v>
                </c:pt>
                <c:pt idx="10">
                  <c:v>1899M06</c:v>
                </c:pt>
                <c:pt idx="11">
                  <c:v>1899M12</c:v>
                </c:pt>
                <c:pt idx="12">
                  <c:v>1900M06</c:v>
                </c:pt>
                <c:pt idx="13">
                  <c:v>1900M12</c:v>
                </c:pt>
                <c:pt idx="14">
                  <c:v>1901M06</c:v>
                </c:pt>
                <c:pt idx="15">
                  <c:v>1901M12</c:v>
                </c:pt>
                <c:pt idx="16">
                  <c:v>1902M06</c:v>
                </c:pt>
                <c:pt idx="17">
                  <c:v>1902M12</c:v>
                </c:pt>
                <c:pt idx="18">
                  <c:v>1903M06</c:v>
                </c:pt>
                <c:pt idx="19">
                  <c:v>1903M12</c:v>
                </c:pt>
                <c:pt idx="20">
                  <c:v>1904M06</c:v>
                </c:pt>
                <c:pt idx="21">
                  <c:v>1904M12</c:v>
                </c:pt>
                <c:pt idx="22">
                  <c:v>1905M06</c:v>
                </c:pt>
                <c:pt idx="23">
                  <c:v>1905M12</c:v>
                </c:pt>
                <c:pt idx="24">
                  <c:v>1906M06</c:v>
                </c:pt>
                <c:pt idx="25">
                  <c:v>1906M12</c:v>
                </c:pt>
                <c:pt idx="26">
                  <c:v>1907M06</c:v>
                </c:pt>
                <c:pt idx="27">
                  <c:v>1907M12</c:v>
                </c:pt>
                <c:pt idx="28">
                  <c:v>1908M06</c:v>
                </c:pt>
                <c:pt idx="29">
                  <c:v>1908M12</c:v>
                </c:pt>
                <c:pt idx="30">
                  <c:v>1909M06</c:v>
                </c:pt>
                <c:pt idx="31">
                  <c:v>1909M12</c:v>
                </c:pt>
                <c:pt idx="32">
                  <c:v>1910M06</c:v>
                </c:pt>
                <c:pt idx="33">
                  <c:v>1910M12</c:v>
                </c:pt>
                <c:pt idx="34">
                  <c:v>1911M06</c:v>
                </c:pt>
                <c:pt idx="35">
                  <c:v>1911M12</c:v>
                </c:pt>
                <c:pt idx="36">
                  <c:v>1912M06</c:v>
                </c:pt>
                <c:pt idx="37">
                  <c:v>1912M12</c:v>
                </c:pt>
                <c:pt idx="38">
                  <c:v>1913M06</c:v>
                </c:pt>
                <c:pt idx="39">
                  <c:v>1913M12</c:v>
                </c:pt>
                <c:pt idx="40">
                  <c:v>1914M06</c:v>
                </c:pt>
                <c:pt idx="41">
                  <c:v>1914M12</c:v>
                </c:pt>
                <c:pt idx="42">
                  <c:v>1915M06</c:v>
                </c:pt>
                <c:pt idx="43">
                  <c:v>1915M12</c:v>
                </c:pt>
                <c:pt idx="44">
                  <c:v>1916M06</c:v>
                </c:pt>
                <c:pt idx="45">
                  <c:v>1916M12</c:v>
                </c:pt>
                <c:pt idx="46">
                  <c:v>1917M06</c:v>
                </c:pt>
                <c:pt idx="47">
                  <c:v>1917M12</c:v>
                </c:pt>
                <c:pt idx="48">
                  <c:v>1918M06</c:v>
                </c:pt>
                <c:pt idx="49">
                  <c:v>1918M12</c:v>
                </c:pt>
                <c:pt idx="50">
                  <c:v>1919M06</c:v>
                </c:pt>
                <c:pt idx="51">
                  <c:v>1919M12</c:v>
                </c:pt>
                <c:pt idx="52">
                  <c:v>1920M06</c:v>
                </c:pt>
                <c:pt idx="53">
                  <c:v>1920M12</c:v>
                </c:pt>
                <c:pt idx="54">
                  <c:v>1921M06</c:v>
                </c:pt>
                <c:pt idx="55">
                  <c:v>1921M12</c:v>
                </c:pt>
                <c:pt idx="56">
                  <c:v>1922M06</c:v>
                </c:pt>
                <c:pt idx="57">
                  <c:v>1922M12</c:v>
                </c:pt>
                <c:pt idx="58">
                  <c:v>1923M06</c:v>
                </c:pt>
                <c:pt idx="59">
                  <c:v>1923M12</c:v>
                </c:pt>
                <c:pt idx="60">
                  <c:v>1924M06</c:v>
                </c:pt>
                <c:pt idx="61">
                  <c:v>1924M12</c:v>
                </c:pt>
                <c:pt idx="62">
                  <c:v>1925M03</c:v>
                </c:pt>
                <c:pt idx="63">
                  <c:v>1925M12</c:v>
                </c:pt>
                <c:pt idx="64">
                  <c:v>1926M03</c:v>
                </c:pt>
                <c:pt idx="65">
                  <c:v>1926M12</c:v>
                </c:pt>
                <c:pt idx="66">
                  <c:v>1927M03</c:v>
                </c:pt>
                <c:pt idx="67">
                  <c:v>1927M12</c:v>
                </c:pt>
                <c:pt idx="68">
                  <c:v>1928M03</c:v>
                </c:pt>
                <c:pt idx="69">
                  <c:v>1928M12</c:v>
                </c:pt>
                <c:pt idx="70">
                  <c:v>1929M03</c:v>
                </c:pt>
                <c:pt idx="71">
                  <c:v>1929M12</c:v>
                </c:pt>
                <c:pt idx="72">
                  <c:v>1930M06</c:v>
                </c:pt>
                <c:pt idx="73">
                  <c:v>1930M12</c:v>
                </c:pt>
                <c:pt idx="74">
                  <c:v>1931M06</c:v>
                </c:pt>
                <c:pt idx="75">
                  <c:v>1931M12</c:v>
                </c:pt>
                <c:pt idx="76">
                  <c:v>1932M06</c:v>
                </c:pt>
                <c:pt idx="77">
                  <c:v>1932M12</c:v>
                </c:pt>
                <c:pt idx="78">
                  <c:v>1933M06</c:v>
                </c:pt>
                <c:pt idx="79">
                  <c:v>1933M12</c:v>
                </c:pt>
                <c:pt idx="80">
                  <c:v>1934M06</c:v>
                </c:pt>
                <c:pt idx="81">
                  <c:v>1934M12</c:v>
                </c:pt>
                <c:pt idx="82">
                  <c:v>1935M06</c:v>
                </c:pt>
                <c:pt idx="83">
                  <c:v>1935M12</c:v>
                </c:pt>
                <c:pt idx="84">
                  <c:v>1936M06</c:v>
                </c:pt>
                <c:pt idx="85">
                  <c:v>1936M12</c:v>
                </c:pt>
                <c:pt idx="86">
                  <c:v>1937M06</c:v>
                </c:pt>
                <c:pt idx="87">
                  <c:v>1937M12</c:v>
                </c:pt>
                <c:pt idx="88">
                  <c:v>1938M06</c:v>
                </c:pt>
                <c:pt idx="89">
                  <c:v>1938M12</c:v>
                </c:pt>
                <c:pt idx="90">
                  <c:v>1939M06</c:v>
                </c:pt>
                <c:pt idx="91">
                  <c:v>1939M12</c:v>
                </c:pt>
                <c:pt idx="92">
                  <c:v>1940M06</c:v>
                </c:pt>
                <c:pt idx="93">
                  <c:v>1940M12</c:v>
                </c:pt>
                <c:pt idx="94">
                  <c:v>1941M06</c:v>
                </c:pt>
                <c:pt idx="95">
                  <c:v>1941M12</c:v>
                </c:pt>
                <c:pt idx="96">
                  <c:v>1942M06</c:v>
                </c:pt>
                <c:pt idx="97">
                  <c:v>1942M12</c:v>
                </c:pt>
                <c:pt idx="98">
                  <c:v>1943M06</c:v>
                </c:pt>
                <c:pt idx="99">
                  <c:v>1943M12</c:v>
                </c:pt>
                <c:pt idx="100">
                  <c:v>1944M06</c:v>
                </c:pt>
                <c:pt idx="101">
                  <c:v>1944M12</c:v>
                </c:pt>
                <c:pt idx="102">
                  <c:v>1945M06</c:v>
                </c:pt>
                <c:pt idx="103">
                  <c:v>1945M12</c:v>
                </c:pt>
                <c:pt idx="104">
                  <c:v>1946M06</c:v>
                </c:pt>
                <c:pt idx="105">
                  <c:v>1946M12</c:v>
                </c:pt>
                <c:pt idx="106">
                  <c:v>1947M06</c:v>
                </c:pt>
                <c:pt idx="107">
                  <c:v>1947M12</c:v>
                </c:pt>
                <c:pt idx="108">
                  <c:v>1948M06</c:v>
                </c:pt>
                <c:pt idx="109">
                  <c:v>1948M12</c:v>
                </c:pt>
                <c:pt idx="110">
                  <c:v>1949M06</c:v>
                </c:pt>
                <c:pt idx="111">
                  <c:v>1949M12</c:v>
                </c:pt>
                <c:pt idx="112">
                  <c:v>1950M06</c:v>
                </c:pt>
                <c:pt idx="113">
                  <c:v>1950M12</c:v>
                </c:pt>
                <c:pt idx="114">
                  <c:v>1951M06</c:v>
                </c:pt>
                <c:pt idx="115">
                  <c:v>1951M12</c:v>
                </c:pt>
                <c:pt idx="116">
                  <c:v>1952M06</c:v>
                </c:pt>
                <c:pt idx="117">
                  <c:v>1952M12</c:v>
                </c:pt>
                <c:pt idx="118">
                  <c:v>1953M06</c:v>
                </c:pt>
                <c:pt idx="119">
                  <c:v>1953M12</c:v>
                </c:pt>
                <c:pt idx="120">
                  <c:v>1954M06</c:v>
                </c:pt>
                <c:pt idx="121">
                  <c:v>1954M12</c:v>
                </c:pt>
                <c:pt idx="122">
                  <c:v>1955M06</c:v>
                </c:pt>
                <c:pt idx="123">
                  <c:v>1955M12</c:v>
                </c:pt>
                <c:pt idx="124">
                  <c:v>1956M06</c:v>
                </c:pt>
                <c:pt idx="125">
                  <c:v>1956M12</c:v>
                </c:pt>
                <c:pt idx="126">
                  <c:v>1957M06</c:v>
                </c:pt>
                <c:pt idx="127">
                  <c:v>1957M12</c:v>
                </c:pt>
                <c:pt idx="128">
                  <c:v>1958M06</c:v>
                </c:pt>
                <c:pt idx="129">
                  <c:v>1958M12</c:v>
                </c:pt>
                <c:pt idx="130">
                  <c:v>1959M06</c:v>
                </c:pt>
                <c:pt idx="131">
                  <c:v>1959M12</c:v>
                </c:pt>
                <c:pt idx="132">
                  <c:v>1960M06</c:v>
                </c:pt>
                <c:pt idx="133">
                  <c:v>1960M12</c:v>
                </c:pt>
                <c:pt idx="134">
                  <c:v>1961M06</c:v>
                </c:pt>
                <c:pt idx="135">
                  <c:v>1961M12</c:v>
                </c:pt>
                <c:pt idx="136">
                  <c:v>1962M06</c:v>
                </c:pt>
                <c:pt idx="137">
                  <c:v>1962M12</c:v>
                </c:pt>
                <c:pt idx="138">
                  <c:v>1963M06</c:v>
                </c:pt>
                <c:pt idx="139">
                  <c:v>1963M12</c:v>
                </c:pt>
                <c:pt idx="140">
                  <c:v>1964M06</c:v>
                </c:pt>
                <c:pt idx="141">
                  <c:v>1964M12</c:v>
                </c:pt>
                <c:pt idx="142">
                  <c:v>1965M06</c:v>
                </c:pt>
                <c:pt idx="143">
                  <c:v>1965M12</c:v>
                </c:pt>
                <c:pt idx="144">
                  <c:v>1966M06</c:v>
                </c:pt>
                <c:pt idx="145">
                  <c:v>1966M12</c:v>
                </c:pt>
                <c:pt idx="146">
                  <c:v>1967M06</c:v>
                </c:pt>
                <c:pt idx="147">
                  <c:v>1967M12</c:v>
                </c:pt>
                <c:pt idx="148">
                  <c:v>1968M06</c:v>
                </c:pt>
                <c:pt idx="149">
                  <c:v>1968M12</c:v>
                </c:pt>
                <c:pt idx="150">
                  <c:v>1969M06</c:v>
                </c:pt>
                <c:pt idx="151">
                  <c:v>1969M12</c:v>
                </c:pt>
                <c:pt idx="152">
                  <c:v>1970M06</c:v>
                </c:pt>
                <c:pt idx="153">
                  <c:v>1970M12</c:v>
                </c:pt>
                <c:pt idx="154">
                  <c:v>1971M06</c:v>
                </c:pt>
                <c:pt idx="155">
                  <c:v>1971M12</c:v>
                </c:pt>
                <c:pt idx="156">
                  <c:v>1972M06</c:v>
                </c:pt>
                <c:pt idx="157">
                  <c:v>1972M12</c:v>
                </c:pt>
                <c:pt idx="158">
                  <c:v>1973M06</c:v>
                </c:pt>
                <c:pt idx="159">
                  <c:v>1973M12</c:v>
                </c:pt>
                <c:pt idx="160">
                  <c:v>1974M06</c:v>
                </c:pt>
                <c:pt idx="161">
                  <c:v>1974M12</c:v>
                </c:pt>
                <c:pt idx="162">
                  <c:v>1975M06</c:v>
                </c:pt>
                <c:pt idx="163">
                  <c:v>1975M12</c:v>
                </c:pt>
                <c:pt idx="164">
                  <c:v>1976M06</c:v>
                </c:pt>
                <c:pt idx="165">
                  <c:v>1976M12</c:v>
                </c:pt>
              </c:strCache>
            </c:strRef>
          </c:cat>
          <c:val>
            <c:numRef>
              <c:f>'Data for Graphs'!$F$7:$F$172</c:f>
              <c:numCache>
                <c:formatCode>0.00%</c:formatCode>
                <c:ptCount val="166"/>
                <c:pt idx="0">
                  <c:v>#N/A</c:v>
                </c:pt>
                <c:pt idx="1">
                  <c:v>#N/A</c:v>
                </c:pt>
                <c:pt idx="2">
                  <c:v>#N/A</c:v>
                </c:pt>
                <c:pt idx="3">
                  <c:v>#N/A</c:v>
                </c:pt>
                <c:pt idx="4">
                  <c:v>#N/A</c:v>
                </c:pt>
                <c:pt idx="5">
                  <c:v>#N/A</c:v>
                </c:pt>
                <c:pt idx="6">
                  <c:v>#N/A</c:v>
                </c:pt>
                <c:pt idx="7">
                  <c:v>#N/A</c:v>
                </c:pt>
                <c:pt idx="8">
                  <c:v>#N/A</c:v>
                </c:pt>
                <c:pt idx="9">
                  <c:v>#N/A</c:v>
                </c:pt>
                <c:pt idx="10">
                  <c:v>#N/A</c:v>
                </c:pt>
                <c:pt idx="11" formatCode="#,##0.00">
                  <c:v>-26144</c:v>
                </c:pt>
                <c:pt idx="12" formatCode="#,##0.00">
                  <c:v>-6059.7699999999895</c:v>
                </c:pt>
                <c:pt idx="13" formatCode="#,##0.00">
                  <c:v>21670.010000000009</c:v>
                </c:pt>
                <c:pt idx="14" formatCode="#,##0.00">
                  <c:v>38921.929999999993</c:v>
                </c:pt>
                <c:pt idx="15" formatCode="#,##0.00">
                  <c:v>195.14999999999418</c:v>
                </c:pt>
                <c:pt idx="16" formatCode="#,##0.00">
                  <c:v>-58923</c:v>
                </c:pt>
                <c:pt idx="17" formatCode="#,##0.00">
                  <c:v>-27256.42</c:v>
                </c:pt>
                <c:pt idx="18" formatCode="#,##0.00">
                  <c:v>11405.580000000002</c:v>
                </c:pt>
                <c:pt idx="19" formatCode="#,##0.00">
                  <c:v>11624.710000000006</c:v>
                </c:pt>
                <c:pt idx="20" formatCode="#,##0.00">
                  <c:v>-14505.29</c:v>
                </c:pt>
                <c:pt idx="21" formatCode="#,##0.00">
                  <c:v>-14361.809999999998</c:v>
                </c:pt>
                <c:pt idx="22" formatCode="#,##0.00">
                  <c:v>-3529.8100000000049</c:v>
                </c:pt>
                <c:pt idx="23" formatCode="#,##0.00">
                  <c:v>-12458</c:v>
                </c:pt>
                <c:pt idx="24" formatCode="#,##0.00">
                  <c:v>3540.1000000000058</c:v>
                </c:pt>
                <c:pt idx="25" formatCode="#,##0.00">
                  <c:v>51893.999999999985</c:v>
                </c:pt>
                <c:pt idx="26" formatCode="#,##0.00">
                  <c:v>41377.899999999994</c:v>
                </c:pt>
                <c:pt idx="27" formatCode="#,##0.00">
                  <c:v>11323.979999999996</c:v>
                </c:pt>
                <c:pt idx="28" formatCode="#,##0.00">
                  <c:v>-9439.9999999999854</c:v>
                </c:pt>
                <c:pt idx="29" formatCode="#,##0.00">
                  <c:v>-23548.26999999999</c:v>
                </c:pt>
                <c:pt idx="30" formatCode="#,##0.00">
                  <c:v>-1965.3399999999965</c:v>
                </c:pt>
                <c:pt idx="31" formatCode="#,##0.00">
                  <c:v>3685.0499999999884</c:v>
                </c:pt>
                <c:pt idx="32">
                  <c:v>#N/A</c:v>
                </c:pt>
                <c:pt idx="33" formatCode="#,##0.00">
                  <c:v>6845.5400000000081</c:v>
                </c:pt>
                <c:pt idx="34" formatCode="#,##0.00">
                  <c:v>#N/A</c:v>
                </c:pt>
                <c:pt idx="35" formatCode="#,##0.00">
                  <c:v>41203.75</c:v>
                </c:pt>
                <c:pt idx="36" formatCode="#,##0.00">
                  <c:v>26460.100000000006</c:v>
                </c:pt>
                <c:pt idx="37" formatCode="#,##0.00">
                  <c:v>-267.52999999999884</c:v>
                </c:pt>
                <c:pt idx="38" formatCode="#,##0.00">
                  <c:v>7066.5299999999988</c:v>
                </c:pt>
                <c:pt idx="39" formatCode="#,##0.00">
                  <c:v>-23756.390000000014</c:v>
                </c:pt>
                <c:pt idx="40" formatCode="#,##0.00">
                  <c:v>32578.959999999992</c:v>
                </c:pt>
                <c:pt idx="41">
                  <c:v>#N/A</c:v>
                </c:pt>
                <c:pt idx="42">
                  <c:v>#N/A</c:v>
                </c:pt>
                <c:pt idx="43">
                  <c:v>#N/A</c:v>
                </c:pt>
                <c:pt idx="44">
                  <c:v>#N/A</c:v>
                </c:pt>
                <c:pt idx="45">
                  <c:v>#N/A</c:v>
                </c:pt>
                <c:pt idx="46">
                  <c:v>#N/A</c:v>
                </c:pt>
                <c:pt idx="47">
                  <c:v>#N/A</c:v>
                </c:pt>
                <c:pt idx="48">
                  <c:v>#N/A</c:v>
                </c:pt>
                <c:pt idx="49">
                  <c:v>#N/A</c:v>
                </c:pt>
                <c:pt idx="50">
                  <c:v>#N/A</c:v>
                </c:pt>
                <c:pt idx="51">
                  <c:v>#N/A</c:v>
                </c:pt>
                <c:pt idx="52" formatCode="#,##0.00">
                  <c:v>142858.17000000004</c:v>
                </c:pt>
                <c:pt idx="53">
                  <c:v>#N/A</c:v>
                </c:pt>
                <c:pt idx="54" formatCode="#,##0.00">
                  <c:v>-16161</c:v>
                </c:pt>
                <c:pt idx="55">
                  <c:v>#N/A</c:v>
                </c:pt>
                <c:pt idx="56" formatCode="#,##0.00">
                  <c:v>-27823.450000000012</c:v>
                </c:pt>
                <c:pt idx="57">
                  <c:v>#N/A</c:v>
                </c:pt>
                <c:pt idx="58" formatCode="#,##0.00">
                  <c:v>-135390.20000000001</c:v>
                </c:pt>
                <c:pt idx="59" formatCode="#,##0.00">
                  <c:v>#N/A</c:v>
                </c:pt>
                <c:pt idx="60" formatCode="#,##0.00">
                  <c:v>-2056</c:v>
                </c:pt>
                <c:pt idx="61">
                  <c:v>#N/A</c:v>
                </c:pt>
                <c:pt idx="62" formatCode="#,##0.00">
                  <c:v>-40449</c:v>
                </c:pt>
                <c:pt idx="63">
                  <c:v>#N/A</c:v>
                </c:pt>
                <c:pt idx="64" formatCode="#,##0.00">
                  <c:v>229027</c:v>
                </c:pt>
                <c:pt idx="65">
                  <c:v>#N/A</c:v>
                </c:pt>
                <c:pt idx="66" formatCode="#,##0.00">
                  <c:v>-11633</c:v>
                </c:pt>
                <c:pt idx="67">
                  <c:v>#N/A</c:v>
                </c:pt>
                <c:pt idx="68" formatCode="#,##0.00">
                  <c:v>-24752</c:v>
                </c:pt>
                <c:pt idx="69">
                  <c:v>#N/A</c:v>
                </c:pt>
                <c:pt idx="70" formatCode="#,##0.00">
                  <c:v>104371</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formatCode="#,##0.00">
                  <c:v>-14517.650000000023</c:v>
                </c:pt>
                <c:pt idx="93" formatCode="#,##0.00">
                  <c:v>52520.390000000014</c:v>
                </c:pt>
                <c:pt idx="94" formatCode="#,##0.00">
                  <c:v>64283</c:v>
                </c:pt>
                <c:pt idx="95" formatCode="#,##0.00">
                  <c:v>13129.989999999932</c:v>
                </c:pt>
                <c:pt idx="96" formatCode="#,##0.00">
                  <c:v>31129.960000000021</c:v>
                </c:pt>
                <c:pt idx="97" formatCode="#,##0.00">
                  <c:v>174462.66000000015</c:v>
                </c:pt>
                <c:pt idx="98" formatCode="#,##0.00">
                  <c:v>142745.75</c:v>
                </c:pt>
                <c:pt idx="99">
                  <c:v>#N/A</c:v>
                </c:pt>
                <c:pt idx="100" formatCode="#,##0.00">
                  <c:v>72864.140000000014</c:v>
                </c:pt>
                <c:pt idx="101">
                  <c:v>#N/A</c:v>
                </c:pt>
                <c:pt idx="102">
                  <c:v>#N/A</c:v>
                </c:pt>
                <c:pt idx="103">
                  <c:v>#N/A</c:v>
                </c:pt>
                <c:pt idx="104">
                  <c:v>#N/A</c:v>
                </c:pt>
                <c:pt idx="105">
                  <c:v>#N/A</c:v>
                </c:pt>
                <c:pt idx="106" formatCode="#,##0.00">
                  <c:v>37869.200000000186</c:v>
                </c:pt>
                <c:pt idx="107" formatCode="#,##0.00">
                  <c:v>11036.099999999977</c:v>
                </c:pt>
                <c:pt idx="108" formatCode="#,##0.00">
                  <c:v>19128.219999999972</c:v>
                </c:pt>
                <c:pt idx="109" formatCode="#,##0.00">
                  <c:v>32039.939999999944</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formatCode="#,##0.00">
                  <c:v>439919.62999999989</c:v>
                </c:pt>
                <c:pt idx="143" formatCode="#,##0.00">
                  <c:v>432367.37999999989</c:v>
                </c:pt>
                <c:pt idx="144">
                  <c:v>#N/A</c:v>
                </c:pt>
                <c:pt idx="145" formatCode="#,##0.00">
                  <c:v>598628.02</c:v>
                </c:pt>
                <c:pt idx="146" formatCode="#,##0.00">
                  <c:v>#N/A</c:v>
                </c:pt>
                <c:pt idx="147" formatCode="#,##0.00">
                  <c:v>-395656.12000000011</c:v>
                </c:pt>
                <c:pt idx="148">
                  <c:v>#N/A</c:v>
                </c:pt>
                <c:pt idx="149" formatCode="#,##0.00">
                  <c:v>1048627.7000000002</c:v>
                </c:pt>
                <c:pt idx="150">
                  <c:v>#N/A</c:v>
                </c:pt>
                <c:pt idx="151">
                  <c:v>#N/A</c:v>
                </c:pt>
                <c:pt idx="152">
                  <c:v>#N/A</c:v>
                </c:pt>
                <c:pt idx="153">
                  <c:v>#N/A</c:v>
                </c:pt>
                <c:pt idx="154" formatCode="#,##0.00">
                  <c:v>190496</c:v>
                </c:pt>
                <c:pt idx="155" formatCode="#,##0.00">
                  <c:v>703479.11000000034</c:v>
                </c:pt>
                <c:pt idx="156" formatCode="#,##0.00">
                  <c:v>1289576</c:v>
                </c:pt>
                <c:pt idx="157">
                  <c:v>#N/A</c:v>
                </c:pt>
                <c:pt idx="158" formatCode="#,##0.00">
                  <c:v>65876</c:v>
                </c:pt>
                <c:pt idx="159">
                  <c:v>#N/A</c:v>
                </c:pt>
                <c:pt idx="160" formatCode="#,##0.00">
                  <c:v>1067664</c:v>
                </c:pt>
                <c:pt idx="161">
                  <c:v>#N/A</c:v>
                </c:pt>
                <c:pt idx="162" formatCode="#,##0.00">
                  <c:v>2083872</c:v>
                </c:pt>
                <c:pt idx="163" formatCode="#,##0.00">
                  <c:v>#N/A</c:v>
                </c:pt>
                <c:pt idx="164" formatCode="#,##0.00">
                  <c:v>2275272</c:v>
                </c:pt>
                <c:pt idx="165">
                  <c:v>#N/A</c:v>
                </c:pt>
              </c:numCache>
            </c:numRef>
          </c:val>
          <c:smooth val="0"/>
        </c:ser>
        <c:ser>
          <c:idx val="0"/>
          <c:order val="1"/>
          <c:tx>
            <c:v>YOY change in monetary base</c:v>
          </c:tx>
          <c:spPr>
            <a:ln w="31750" cap="rnd">
              <a:solidFill>
                <a:srgbClr val="FF0000"/>
              </a:solidFill>
              <a:prstDash val="sysDot"/>
              <a:round/>
            </a:ln>
            <a:effectLst/>
          </c:spPr>
          <c:marker>
            <c:symbol val="none"/>
          </c:marker>
          <c:cat>
            <c:strRef>
              <c:f>'Data for Graphs'!$A$7:$A$172</c:f>
              <c:strCache>
                <c:ptCount val="166"/>
                <c:pt idx="0">
                  <c:v>1894M06</c:v>
                </c:pt>
                <c:pt idx="1">
                  <c:v>1894M12</c:v>
                </c:pt>
                <c:pt idx="2">
                  <c:v>1895M06</c:v>
                </c:pt>
                <c:pt idx="3">
                  <c:v>1895M12</c:v>
                </c:pt>
                <c:pt idx="4">
                  <c:v>1896M06</c:v>
                </c:pt>
                <c:pt idx="5">
                  <c:v>1896M12</c:v>
                </c:pt>
                <c:pt idx="6">
                  <c:v>1897M06</c:v>
                </c:pt>
                <c:pt idx="7">
                  <c:v>1897M12</c:v>
                </c:pt>
                <c:pt idx="8">
                  <c:v>1898M06</c:v>
                </c:pt>
                <c:pt idx="9">
                  <c:v>1898M12</c:v>
                </c:pt>
                <c:pt idx="10">
                  <c:v>1899M06</c:v>
                </c:pt>
                <c:pt idx="11">
                  <c:v>1899M12</c:v>
                </c:pt>
                <c:pt idx="12">
                  <c:v>1900M06</c:v>
                </c:pt>
                <c:pt idx="13">
                  <c:v>1900M12</c:v>
                </c:pt>
                <c:pt idx="14">
                  <c:v>1901M06</c:v>
                </c:pt>
                <c:pt idx="15">
                  <c:v>1901M12</c:v>
                </c:pt>
                <c:pt idx="16">
                  <c:v>1902M06</c:v>
                </c:pt>
                <c:pt idx="17">
                  <c:v>1902M12</c:v>
                </c:pt>
                <c:pt idx="18">
                  <c:v>1903M06</c:v>
                </c:pt>
                <c:pt idx="19">
                  <c:v>1903M12</c:v>
                </c:pt>
                <c:pt idx="20">
                  <c:v>1904M06</c:v>
                </c:pt>
                <c:pt idx="21">
                  <c:v>1904M12</c:v>
                </c:pt>
                <c:pt idx="22">
                  <c:v>1905M06</c:v>
                </c:pt>
                <c:pt idx="23">
                  <c:v>1905M12</c:v>
                </c:pt>
                <c:pt idx="24">
                  <c:v>1906M06</c:v>
                </c:pt>
                <c:pt idx="25">
                  <c:v>1906M12</c:v>
                </c:pt>
                <c:pt idx="26">
                  <c:v>1907M06</c:v>
                </c:pt>
                <c:pt idx="27">
                  <c:v>1907M12</c:v>
                </c:pt>
                <c:pt idx="28">
                  <c:v>1908M06</c:v>
                </c:pt>
                <c:pt idx="29">
                  <c:v>1908M12</c:v>
                </c:pt>
                <c:pt idx="30">
                  <c:v>1909M06</c:v>
                </c:pt>
                <c:pt idx="31">
                  <c:v>1909M12</c:v>
                </c:pt>
                <c:pt idx="32">
                  <c:v>1910M06</c:v>
                </c:pt>
                <c:pt idx="33">
                  <c:v>1910M12</c:v>
                </c:pt>
                <c:pt idx="34">
                  <c:v>1911M06</c:v>
                </c:pt>
                <c:pt idx="35">
                  <c:v>1911M12</c:v>
                </c:pt>
                <c:pt idx="36">
                  <c:v>1912M06</c:v>
                </c:pt>
                <c:pt idx="37">
                  <c:v>1912M12</c:v>
                </c:pt>
                <c:pt idx="38">
                  <c:v>1913M06</c:v>
                </c:pt>
                <c:pt idx="39">
                  <c:v>1913M12</c:v>
                </c:pt>
                <c:pt idx="40">
                  <c:v>1914M06</c:v>
                </c:pt>
                <c:pt idx="41">
                  <c:v>1914M12</c:v>
                </c:pt>
                <c:pt idx="42">
                  <c:v>1915M06</c:v>
                </c:pt>
                <c:pt idx="43">
                  <c:v>1915M12</c:v>
                </c:pt>
                <c:pt idx="44">
                  <c:v>1916M06</c:v>
                </c:pt>
                <c:pt idx="45">
                  <c:v>1916M12</c:v>
                </c:pt>
                <c:pt idx="46">
                  <c:v>1917M06</c:v>
                </c:pt>
                <c:pt idx="47">
                  <c:v>1917M12</c:v>
                </c:pt>
                <c:pt idx="48">
                  <c:v>1918M06</c:v>
                </c:pt>
                <c:pt idx="49">
                  <c:v>1918M12</c:v>
                </c:pt>
                <c:pt idx="50">
                  <c:v>1919M06</c:v>
                </c:pt>
                <c:pt idx="51">
                  <c:v>1919M12</c:v>
                </c:pt>
                <c:pt idx="52">
                  <c:v>1920M06</c:v>
                </c:pt>
                <c:pt idx="53">
                  <c:v>1920M12</c:v>
                </c:pt>
                <c:pt idx="54">
                  <c:v>1921M06</c:v>
                </c:pt>
                <c:pt idx="55">
                  <c:v>1921M12</c:v>
                </c:pt>
                <c:pt idx="56">
                  <c:v>1922M06</c:v>
                </c:pt>
                <c:pt idx="57">
                  <c:v>1922M12</c:v>
                </c:pt>
                <c:pt idx="58">
                  <c:v>1923M06</c:v>
                </c:pt>
                <c:pt idx="59">
                  <c:v>1923M12</c:v>
                </c:pt>
                <c:pt idx="60">
                  <c:v>1924M06</c:v>
                </c:pt>
                <c:pt idx="61">
                  <c:v>1924M12</c:v>
                </c:pt>
                <c:pt idx="62">
                  <c:v>1925M03</c:v>
                </c:pt>
                <c:pt idx="63">
                  <c:v>1925M12</c:v>
                </c:pt>
                <c:pt idx="64">
                  <c:v>1926M03</c:v>
                </c:pt>
                <c:pt idx="65">
                  <c:v>1926M12</c:v>
                </c:pt>
                <c:pt idx="66">
                  <c:v>1927M03</c:v>
                </c:pt>
                <c:pt idx="67">
                  <c:v>1927M12</c:v>
                </c:pt>
                <c:pt idx="68">
                  <c:v>1928M03</c:v>
                </c:pt>
                <c:pt idx="69">
                  <c:v>1928M12</c:v>
                </c:pt>
                <c:pt idx="70">
                  <c:v>1929M03</c:v>
                </c:pt>
                <c:pt idx="71">
                  <c:v>1929M12</c:v>
                </c:pt>
                <c:pt idx="72">
                  <c:v>1930M06</c:v>
                </c:pt>
                <c:pt idx="73">
                  <c:v>1930M12</c:v>
                </c:pt>
                <c:pt idx="74">
                  <c:v>1931M06</c:v>
                </c:pt>
                <c:pt idx="75">
                  <c:v>1931M12</c:v>
                </c:pt>
                <c:pt idx="76">
                  <c:v>1932M06</c:v>
                </c:pt>
                <c:pt idx="77">
                  <c:v>1932M12</c:v>
                </c:pt>
                <c:pt idx="78">
                  <c:v>1933M06</c:v>
                </c:pt>
                <c:pt idx="79">
                  <c:v>1933M12</c:v>
                </c:pt>
                <c:pt idx="80">
                  <c:v>1934M06</c:v>
                </c:pt>
                <c:pt idx="81">
                  <c:v>1934M12</c:v>
                </c:pt>
                <c:pt idx="82">
                  <c:v>1935M06</c:v>
                </c:pt>
                <c:pt idx="83">
                  <c:v>1935M12</c:v>
                </c:pt>
                <c:pt idx="84">
                  <c:v>1936M06</c:v>
                </c:pt>
                <c:pt idx="85">
                  <c:v>1936M12</c:v>
                </c:pt>
                <c:pt idx="86">
                  <c:v>1937M06</c:v>
                </c:pt>
                <c:pt idx="87">
                  <c:v>1937M12</c:v>
                </c:pt>
                <c:pt idx="88">
                  <c:v>1938M06</c:v>
                </c:pt>
                <c:pt idx="89">
                  <c:v>1938M12</c:v>
                </c:pt>
                <c:pt idx="90">
                  <c:v>1939M06</c:v>
                </c:pt>
                <c:pt idx="91">
                  <c:v>1939M12</c:v>
                </c:pt>
                <c:pt idx="92">
                  <c:v>1940M06</c:v>
                </c:pt>
                <c:pt idx="93">
                  <c:v>1940M12</c:v>
                </c:pt>
                <c:pt idx="94">
                  <c:v>1941M06</c:v>
                </c:pt>
                <c:pt idx="95">
                  <c:v>1941M12</c:v>
                </c:pt>
                <c:pt idx="96">
                  <c:v>1942M06</c:v>
                </c:pt>
                <c:pt idx="97">
                  <c:v>1942M12</c:v>
                </c:pt>
                <c:pt idx="98">
                  <c:v>1943M06</c:v>
                </c:pt>
                <c:pt idx="99">
                  <c:v>1943M12</c:v>
                </c:pt>
                <c:pt idx="100">
                  <c:v>1944M06</c:v>
                </c:pt>
                <c:pt idx="101">
                  <c:v>1944M12</c:v>
                </c:pt>
                <c:pt idx="102">
                  <c:v>1945M06</c:v>
                </c:pt>
                <c:pt idx="103">
                  <c:v>1945M12</c:v>
                </c:pt>
                <c:pt idx="104">
                  <c:v>1946M06</c:v>
                </c:pt>
                <c:pt idx="105">
                  <c:v>1946M12</c:v>
                </c:pt>
                <c:pt idx="106">
                  <c:v>1947M06</c:v>
                </c:pt>
                <c:pt idx="107">
                  <c:v>1947M12</c:v>
                </c:pt>
                <c:pt idx="108">
                  <c:v>1948M06</c:v>
                </c:pt>
                <c:pt idx="109">
                  <c:v>1948M12</c:v>
                </c:pt>
                <c:pt idx="110">
                  <c:v>1949M06</c:v>
                </c:pt>
                <c:pt idx="111">
                  <c:v>1949M12</c:v>
                </c:pt>
                <c:pt idx="112">
                  <c:v>1950M06</c:v>
                </c:pt>
                <c:pt idx="113">
                  <c:v>1950M12</c:v>
                </c:pt>
                <c:pt idx="114">
                  <c:v>1951M06</c:v>
                </c:pt>
                <c:pt idx="115">
                  <c:v>1951M12</c:v>
                </c:pt>
                <c:pt idx="116">
                  <c:v>1952M06</c:v>
                </c:pt>
                <c:pt idx="117">
                  <c:v>1952M12</c:v>
                </c:pt>
                <c:pt idx="118">
                  <c:v>1953M06</c:v>
                </c:pt>
                <c:pt idx="119">
                  <c:v>1953M12</c:v>
                </c:pt>
                <c:pt idx="120">
                  <c:v>1954M06</c:v>
                </c:pt>
                <c:pt idx="121">
                  <c:v>1954M12</c:v>
                </c:pt>
                <c:pt idx="122">
                  <c:v>1955M06</c:v>
                </c:pt>
                <c:pt idx="123">
                  <c:v>1955M12</c:v>
                </c:pt>
                <c:pt idx="124">
                  <c:v>1956M06</c:v>
                </c:pt>
                <c:pt idx="125">
                  <c:v>1956M12</c:v>
                </c:pt>
                <c:pt idx="126">
                  <c:v>1957M06</c:v>
                </c:pt>
                <c:pt idx="127">
                  <c:v>1957M12</c:v>
                </c:pt>
                <c:pt idx="128">
                  <c:v>1958M06</c:v>
                </c:pt>
                <c:pt idx="129">
                  <c:v>1958M12</c:v>
                </c:pt>
                <c:pt idx="130">
                  <c:v>1959M06</c:v>
                </c:pt>
                <c:pt idx="131">
                  <c:v>1959M12</c:v>
                </c:pt>
                <c:pt idx="132">
                  <c:v>1960M06</c:v>
                </c:pt>
                <c:pt idx="133">
                  <c:v>1960M12</c:v>
                </c:pt>
                <c:pt idx="134">
                  <c:v>1961M06</c:v>
                </c:pt>
                <c:pt idx="135">
                  <c:v>1961M12</c:v>
                </c:pt>
                <c:pt idx="136">
                  <c:v>1962M06</c:v>
                </c:pt>
                <c:pt idx="137">
                  <c:v>1962M12</c:v>
                </c:pt>
                <c:pt idx="138">
                  <c:v>1963M06</c:v>
                </c:pt>
                <c:pt idx="139">
                  <c:v>1963M12</c:v>
                </c:pt>
                <c:pt idx="140">
                  <c:v>1964M06</c:v>
                </c:pt>
                <c:pt idx="141">
                  <c:v>1964M12</c:v>
                </c:pt>
                <c:pt idx="142">
                  <c:v>1965M06</c:v>
                </c:pt>
                <c:pt idx="143">
                  <c:v>1965M12</c:v>
                </c:pt>
                <c:pt idx="144">
                  <c:v>1966M06</c:v>
                </c:pt>
                <c:pt idx="145">
                  <c:v>1966M12</c:v>
                </c:pt>
                <c:pt idx="146">
                  <c:v>1967M06</c:v>
                </c:pt>
                <c:pt idx="147">
                  <c:v>1967M12</c:v>
                </c:pt>
                <c:pt idx="148">
                  <c:v>1968M06</c:v>
                </c:pt>
                <c:pt idx="149">
                  <c:v>1968M12</c:v>
                </c:pt>
                <c:pt idx="150">
                  <c:v>1969M06</c:v>
                </c:pt>
                <c:pt idx="151">
                  <c:v>1969M12</c:v>
                </c:pt>
                <c:pt idx="152">
                  <c:v>1970M06</c:v>
                </c:pt>
                <c:pt idx="153">
                  <c:v>1970M12</c:v>
                </c:pt>
                <c:pt idx="154">
                  <c:v>1971M06</c:v>
                </c:pt>
                <c:pt idx="155">
                  <c:v>1971M12</c:v>
                </c:pt>
                <c:pt idx="156">
                  <c:v>1972M06</c:v>
                </c:pt>
                <c:pt idx="157">
                  <c:v>1972M12</c:v>
                </c:pt>
                <c:pt idx="158">
                  <c:v>1973M06</c:v>
                </c:pt>
                <c:pt idx="159">
                  <c:v>1973M12</c:v>
                </c:pt>
                <c:pt idx="160">
                  <c:v>1974M06</c:v>
                </c:pt>
                <c:pt idx="161">
                  <c:v>1974M12</c:v>
                </c:pt>
                <c:pt idx="162">
                  <c:v>1975M06</c:v>
                </c:pt>
                <c:pt idx="163">
                  <c:v>1975M12</c:v>
                </c:pt>
                <c:pt idx="164">
                  <c:v>1976M06</c:v>
                </c:pt>
                <c:pt idx="165">
                  <c:v>1976M12</c:v>
                </c:pt>
              </c:strCache>
            </c:strRef>
          </c:cat>
          <c:val>
            <c:numRef>
              <c:f>'Data for Graphs'!$E$7:$E$172</c:f>
              <c:numCache>
                <c:formatCode>0.00%</c:formatCode>
                <c:ptCount val="166"/>
                <c:pt idx="0">
                  <c:v>#N/A</c:v>
                </c:pt>
                <c:pt idx="1">
                  <c:v>#N/A</c:v>
                </c:pt>
                <c:pt idx="2">
                  <c:v>#N/A</c:v>
                </c:pt>
                <c:pt idx="3" formatCode="#,##0.00">
                  <c:v>808</c:v>
                </c:pt>
                <c:pt idx="4">
                  <c:v>#N/A</c:v>
                </c:pt>
                <c:pt idx="5" formatCode="#,##0.00">
                  <c:v>48095</c:v>
                </c:pt>
                <c:pt idx="6">
                  <c:v>#N/A</c:v>
                </c:pt>
                <c:pt idx="7" formatCode="#,##0.00">
                  <c:v>4070</c:v>
                </c:pt>
                <c:pt idx="8">
                  <c:v>#N/A</c:v>
                </c:pt>
                <c:pt idx="9" formatCode="#,##0.00">
                  <c:v>-6625</c:v>
                </c:pt>
                <c:pt idx="10" formatCode="#,##0.00">
                  <c:v>#N/A</c:v>
                </c:pt>
                <c:pt idx="11" formatCode="#,##0.00">
                  <c:v>-26144</c:v>
                </c:pt>
                <c:pt idx="12" formatCode="#,##0.00">
                  <c:v>-6475</c:v>
                </c:pt>
                <c:pt idx="13" formatCode="#,##0.00">
                  <c:v>21242</c:v>
                </c:pt>
                <c:pt idx="14" formatCode="#,##0.00">
                  <c:v>40034</c:v>
                </c:pt>
                <c:pt idx="15" formatCode="#,##0.00">
                  <c:v>1031</c:v>
                </c:pt>
                <c:pt idx="16" formatCode="#,##0.00">
                  <c:v>-59668</c:v>
                </c:pt>
                <c:pt idx="17" formatCode="#,##0.00">
                  <c:v>-27137</c:v>
                </c:pt>
                <c:pt idx="18" formatCode="#,##0.00">
                  <c:v>12048</c:v>
                </c:pt>
                <c:pt idx="19" formatCode="#,##0.00">
                  <c:v>12505</c:v>
                </c:pt>
                <c:pt idx="20" formatCode="#,##0.00">
                  <c:v>-14472</c:v>
                </c:pt>
                <c:pt idx="21" formatCode="#,##0.00">
                  <c:v>-15113</c:v>
                </c:pt>
                <c:pt idx="22" formatCode="#,##0.00">
                  <c:v>-4163</c:v>
                </c:pt>
                <c:pt idx="23" formatCode="#,##0.00">
                  <c:v>-12818</c:v>
                </c:pt>
                <c:pt idx="24" formatCode="#,##0.00">
                  <c:v>3087</c:v>
                </c:pt>
                <c:pt idx="25" formatCode="#,##0.00">
                  <c:v>51498</c:v>
                </c:pt>
                <c:pt idx="26" formatCode="#,##0.00">
                  <c:v>41809</c:v>
                </c:pt>
                <c:pt idx="27" formatCode="#,##0.00">
                  <c:v>11735</c:v>
                </c:pt>
                <c:pt idx="28" formatCode="#,##0.00">
                  <c:v>-10374</c:v>
                </c:pt>
                <c:pt idx="29" formatCode="#,##0.00">
                  <c:v>-24941</c:v>
                </c:pt>
                <c:pt idx="30" formatCode="#,##0.00">
                  <c:v>-2291</c:v>
                </c:pt>
                <c:pt idx="31" formatCode="#,##0.00">
                  <c:v>4177</c:v>
                </c:pt>
                <c:pt idx="32">
                  <c:v>#N/A</c:v>
                </c:pt>
                <c:pt idx="33" formatCode="#,##0.00">
                  <c:v>7714</c:v>
                </c:pt>
                <c:pt idx="34" formatCode="#,##0.00">
                  <c:v>#N/A</c:v>
                </c:pt>
                <c:pt idx="35" formatCode="#,##0.00">
                  <c:v>45549</c:v>
                </c:pt>
                <c:pt idx="36" formatCode="#,##0.00">
                  <c:v>32229</c:v>
                </c:pt>
                <c:pt idx="37" formatCode="#,##0.00">
                  <c:v>-4997</c:v>
                </c:pt>
                <c:pt idx="38" formatCode="#,##0.00">
                  <c:v>3798</c:v>
                </c:pt>
                <c:pt idx="39" formatCode="#,##0.00">
                  <c:v>-20682</c:v>
                </c:pt>
                <c:pt idx="40" formatCode="#,##0.00">
                  <c:v>31253</c:v>
                </c:pt>
                <c:pt idx="41">
                  <c:v>#N/A</c:v>
                </c:pt>
                <c:pt idx="42">
                  <c:v>#N/A</c:v>
                </c:pt>
                <c:pt idx="43">
                  <c:v>#N/A</c:v>
                </c:pt>
                <c:pt idx="44">
                  <c:v>#N/A</c:v>
                </c:pt>
                <c:pt idx="45">
                  <c:v>#N/A</c:v>
                </c:pt>
                <c:pt idx="46">
                  <c:v>#N/A</c:v>
                </c:pt>
                <c:pt idx="47">
                  <c:v>#N/A</c:v>
                </c:pt>
                <c:pt idx="48">
                  <c:v>#N/A</c:v>
                </c:pt>
                <c:pt idx="49">
                  <c:v>#N/A</c:v>
                </c:pt>
                <c:pt idx="50">
                  <c:v>#N/A</c:v>
                </c:pt>
                <c:pt idx="51">
                  <c:v>#N/A</c:v>
                </c:pt>
                <c:pt idx="52" formatCode="#,##0.00">
                  <c:v>146759</c:v>
                </c:pt>
                <c:pt idx="53">
                  <c:v>#N/A</c:v>
                </c:pt>
                <c:pt idx="54" formatCode="#,##0.00">
                  <c:v>-21169</c:v>
                </c:pt>
                <c:pt idx="55" formatCode="#,##0.00">
                  <c:v>378321</c:v>
                </c:pt>
                <c:pt idx="56" formatCode="#,##0.00">
                  <c:v>-57623</c:v>
                </c:pt>
                <c:pt idx="57">
                  <c:v>#N/A</c:v>
                </c:pt>
                <c:pt idx="58" formatCode="#,##0.00">
                  <c:v>-141525</c:v>
                </c:pt>
                <c:pt idx="59" formatCode="#,##0.00">
                  <c:v>#N/A</c:v>
                </c:pt>
                <c:pt idx="60" formatCode="#,##0.00">
                  <c:v>0</c:v>
                </c:pt>
                <c:pt idx="61" formatCode="#,##0.00">
                  <c:v>0</c:v>
                </c:pt>
                <c:pt idx="62" formatCode="#,##0.00">
                  <c:v>0</c:v>
                </c:pt>
                <c:pt idx="63">
                  <c:v>#N/A</c:v>
                </c:pt>
                <c:pt idx="64" formatCode="#,##0.00">
                  <c:v>205302</c:v>
                </c:pt>
                <c:pt idx="65">
                  <c:v>#N/A</c:v>
                </c:pt>
                <c:pt idx="66" formatCode="#,##0.00">
                  <c:v>-23239</c:v>
                </c:pt>
                <c:pt idx="67">
                  <c:v>#N/A</c:v>
                </c:pt>
                <c:pt idx="68" formatCode="#,##0.00">
                  <c:v>-49505</c:v>
                </c:pt>
                <c:pt idx="69">
                  <c:v>#N/A</c:v>
                </c:pt>
                <c:pt idx="70" formatCode="#,##0.00">
                  <c:v>164455</c:v>
                </c:pt>
                <c:pt idx="71">
                  <c:v>#N/A</c:v>
                </c:pt>
                <c:pt idx="72">
                  <c:v>#N/A</c:v>
                </c:pt>
                <c:pt idx="73">
                  <c:v>#N/A</c:v>
                </c:pt>
                <c:pt idx="74">
                  <c:v>#N/A</c:v>
                </c:pt>
                <c:pt idx="75">
                  <c:v>#N/A</c:v>
                </c:pt>
                <c:pt idx="76">
                  <c:v>#N/A</c:v>
                </c:pt>
                <c:pt idx="77" formatCode="#,##0.00">
                  <c:v>-79107</c:v>
                </c:pt>
                <c:pt idx="78">
                  <c:v>#N/A</c:v>
                </c:pt>
                <c:pt idx="79" formatCode="#,##0.00">
                  <c:v>0</c:v>
                </c:pt>
                <c:pt idx="80">
                  <c:v>#N/A</c:v>
                </c:pt>
                <c:pt idx="81" formatCode="#,##0.00">
                  <c:v>-33279</c:v>
                </c:pt>
                <c:pt idx="82">
                  <c:v>#N/A</c:v>
                </c:pt>
                <c:pt idx="83" formatCode="#,##0.00">
                  <c:v>-26958</c:v>
                </c:pt>
                <c:pt idx="84">
                  <c:v>#N/A</c:v>
                </c:pt>
                <c:pt idx="85" formatCode="#,##0.00">
                  <c:v>-39707</c:v>
                </c:pt>
                <c:pt idx="86">
                  <c:v>#N/A</c:v>
                </c:pt>
                <c:pt idx="87" formatCode="#,##0.00">
                  <c:v>0</c:v>
                </c:pt>
                <c:pt idx="88">
                  <c:v>#N/A</c:v>
                </c:pt>
                <c:pt idx="89" formatCode="#,##0.00">
                  <c:v>-8863</c:v>
                </c:pt>
                <c:pt idx="90" formatCode="#,##0.00">
                  <c:v>#N/A</c:v>
                </c:pt>
                <c:pt idx="91" formatCode="#,##0.00">
                  <c:v>9203</c:v>
                </c:pt>
                <c:pt idx="92" formatCode="#,##0.00">
                  <c:v>8781</c:v>
                </c:pt>
                <c:pt idx="93" formatCode="#,##0.00">
                  <c:v>-29747</c:v>
                </c:pt>
                <c:pt idx="94" formatCode="#,##0.00">
                  <c:v>-3536</c:v>
                </c:pt>
                <c:pt idx="95" formatCode="#,##0.00">
                  <c:v>66000</c:v>
                </c:pt>
                <c:pt idx="96" formatCode="#,##0.00">
                  <c:v>94000</c:v>
                </c:pt>
                <c:pt idx="97" formatCode="#,##0.00">
                  <c:v>172000</c:v>
                </c:pt>
                <c:pt idx="98" formatCode="#,##0.00">
                  <c:v>121189</c:v>
                </c:pt>
                <c:pt idx="99">
                  <c:v>#N/A</c:v>
                </c:pt>
                <c:pt idx="100" formatCode="#,##0.00">
                  <c:v>70870</c:v>
                </c:pt>
                <c:pt idx="101">
                  <c:v>#N/A</c:v>
                </c:pt>
                <c:pt idx="102">
                  <c:v>#N/A</c:v>
                </c:pt>
                <c:pt idx="103">
                  <c:v>#N/A</c:v>
                </c:pt>
                <c:pt idx="104">
                  <c:v>#N/A</c:v>
                </c:pt>
                <c:pt idx="105">
                  <c:v>#N/A</c:v>
                </c:pt>
                <c:pt idx="106" formatCode="#,##0.00">
                  <c:v>22232</c:v>
                </c:pt>
                <c:pt idx="107" formatCode="#,##0.00">
                  <c:v>1510</c:v>
                </c:pt>
                <c:pt idx="108" formatCode="#,##0.00">
                  <c:v>1204</c:v>
                </c:pt>
                <c:pt idx="109" formatCode="#,##0.00">
                  <c:v>20933</c:v>
                </c:pt>
                <c:pt idx="110">
                  <c:v>#N/A</c:v>
                </c:pt>
                <c:pt idx="111" formatCode="#,##0.00">
                  <c:v>5312</c:v>
                </c:pt>
                <c:pt idx="112">
                  <c:v>#N/A</c:v>
                </c:pt>
                <c:pt idx="113" formatCode="#,##0.00">
                  <c:v>207306</c:v>
                </c:pt>
                <c:pt idx="114" formatCode="#,##0.00">
                  <c:v>#N/A</c:v>
                </c:pt>
                <c:pt idx="115" formatCode="#,##0.00">
                  <c:v>246132</c:v>
                </c:pt>
                <c:pt idx="116">
                  <c:v>#N/A</c:v>
                </c:pt>
                <c:pt idx="117" formatCode="#,##0.00">
                  <c:v>31047</c:v>
                </c:pt>
                <c:pt idx="118">
                  <c:v>#N/A</c:v>
                </c:pt>
                <c:pt idx="119" formatCode="#,##0.00">
                  <c:v>6610</c:v>
                </c:pt>
                <c:pt idx="120" formatCode="#,##0.00">
                  <c:v>#N/A</c:v>
                </c:pt>
                <c:pt idx="121" formatCode="#,##0.00">
                  <c:v>-32293</c:v>
                </c:pt>
                <c:pt idx="122">
                  <c:v>#N/A</c:v>
                </c:pt>
                <c:pt idx="123" formatCode="#,##0.00">
                  <c:v>44248</c:v>
                </c:pt>
                <c:pt idx="124">
                  <c:v>#N/A</c:v>
                </c:pt>
                <c:pt idx="125" formatCode="#,##0.00">
                  <c:v>128001</c:v>
                </c:pt>
                <c:pt idx="126">
                  <c:v>#N/A</c:v>
                </c:pt>
                <c:pt idx="127" formatCode="#,##0.00">
                  <c:v>252214</c:v>
                </c:pt>
                <c:pt idx="128">
                  <c:v>#N/A</c:v>
                </c:pt>
                <c:pt idx="129" formatCode="#,##0.00">
                  <c:v>267097</c:v>
                </c:pt>
                <c:pt idx="130">
                  <c:v>#N/A</c:v>
                </c:pt>
                <c:pt idx="131" formatCode="#,##0.00">
                  <c:v>136037</c:v>
                </c:pt>
                <c:pt idx="132">
                  <c:v>#N/A</c:v>
                </c:pt>
                <c:pt idx="133" formatCode="#,##0.00">
                  <c:v>51085</c:v>
                </c:pt>
                <c:pt idx="134">
                  <c:v>#N/A</c:v>
                </c:pt>
                <c:pt idx="135" formatCode="#,##0.00">
                  <c:v>807520</c:v>
                </c:pt>
                <c:pt idx="136">
                  <c:v>#N/A</c:v>
                </c:pt>
                <c:pt idx="137" formatCode="#,##0.00">
                  <c:v>-134909</c:v>
                </c:pt>
                <c:pt idx="138">
                  <c:v>#N/A</c:v>
                </c:pt>
                <c:pt idx="139" formatCode="#,##0.00">
                  <c:v>201025</c:v>
                </c:pt>
                <c:pt idx="140" formatCode="#,##0.00">
                  <c:v>#N/A</c:v>
                </c:pt>
                <c:pt idx="141" formatCode="#,##0.00">
                  <c:v>182877</c:v>
                </c:pt>
                <c:pt idx="142" formatCode="#,##0.00">
                  <c:v>441775</c:v>
                </c:pt>
                <c:pt idx="143" formatCode="#,##0.00">
                  <c:v>290150</c:v>
                </c:pt>
                <c:pt idx="144">
                  <c:v>#N/A</c:v>
                </c:pt>
                <c:pt idx="145" formatCode="#,##0.00">
                  <c:v>815557.46</c:v>
                </c:pt>
                <c:pt idx="146" formatCode="#,##0.00">
                  <c:v>#N/A</c:v>
                </c:pt>
                <c:pt idx="147" formatCode="#,##0.00">
                  <c:v>1850</c:v>
                </c:pt>
                <c:pt idx="148">
                  <c:v>#N/A</c:v>
                </c:pt>
                <c:pt idx="149" formatCode="#,##0.00">
                  <c:v>871150</c:v>
                </c:pt>
                <c:pt idx="150">
                  <c:v>#N/A</c:v>
                </c:pt>
                <c:pt idx="151" formatCode="#,##0.00">
                  <c:v>545075</c:v>
                </c:pt>
                <c:pt idx="152" formatCode="#,##0.00">
                  <c:v>#N/A</c:v>
                </c:pt>
                <c:pt idx="153" formatCode="#,##0.00">
                  <c:v>34000</c:v>
                </c:pt>
                <c:pt idx="154" formatCode="#,##0.00">
                  <c:v>-2400</c:v>
                </c:pt>
                <c:pt idx="155" formatCode="#,##0.00">
                  <c:v>316500</c:v>
                </c:pt>
                <c:pt idx="156" formatCode="#,##0.00">
                  <c:v>1281974.54</c:v>
                </c:pt>
                <c:pt idx="157">
                  <c:v>#N/A</c:v>
                </c:pt>
                <c:pt idx="158" formatCode="#,##0.00">
                  <c:v>232200</c:v>
                </c:pt>
                <c:pt idx="159">
                  <c:v>#N/A</c:v>
                </c:pt>
                <c:pt idx="160" formatCode="#,##0.00">
                  <c:v>1166471</c:v>
                </c:pt>
                <c:pt idx="161">
                  <c:v>#N/A</c:v>
                </c:pt>
                <c:pt idx="162" formatCode="#,##0.00">
                  <c:v>1613892</c:v>
                </c:pt>
                <c:pt idx="163" formatCode="#,##0.00">
                  <c:v>4751000</c:v>
                </c:pt>
                <c:pt idx="164" formatCode="#,##0.00">
                  <c:v>3047655</c:v>
                </c:pt>
                <c:pt idx="165">
                  <c:v>#N/A</c:v>
                </c:pt>
              </c:numCache>
            </c:numRef>
          </c:val>
          <c:smooth val="0"/>
        </c:ser>
        <c:dLbls>
          <c:showLegendKey val="0"/>
          <c:showVal val="0"/>
          <c:showCatName val="0"/>
          <c:showSerName val="0"/>
          <c:showPercent val="0"/>
          <c:showBubbleSize val="0"/>
        </c:dLbls>
        <c:marker val="1"/>
        <c:smooth val="0"/>
        <c:axId val="135993344"/>
        <c:axId val="41122560"/>
      </c:lineChart>
      <c:catAx>
        <c:axId val="135993344"/>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60000000" vert="horz"/>
          <a:lstStyle/>
          <a:p>
            <a:pPr>
              <a:defRPr sz="1200"/>
            </a:pPr>
            <a:endParaRPr lang="en-US"/>
          </a:p>
        </c:txPr>
        <c:crossAx val="41122560"/>
        <c:crossesAt val="-1.0000000000000001E+25"/>
        <c:auto val="1"/>
        <c:lblAlgn val="ctr"/>
        <c:lblOffset val="100"/>
        <c:tickLblSkip val="10"/>
        <c:tickMarkSkip val="10"/>
        <c:noMultiLvlLbl val="0"/>
      </c:catAx>
      <c:valAx>
        <c:axId val="41122560"/>
        <c:scaling>
          <c:orientation val="minMax"/>
          <c:max val="5000000"/>
          <c:min val="-500000"/>
        </c:scaling>
        <c:delete val="0"/>
        <c:axPos val="l"/>
        <c:majorGridlines>
          <c:spPr>
            <a:ln w="9525" cap="flat" cmpd="sng" algn="ctr">
              <a:solidFill>
                <a:schemeClr val="bg1">
                  <a:lumMod val="75000"/>
                </a:schemeClr>
              </a:solidFill>
              <a:prstDash val="sysDash"/>
              <a:round/>
            </a:ln>
            <a:effectLst/>
          </c:spPr>
        </c:majorGridlines>
        <c:numFmt formatCode="#,##0.0" sourceLinked="0"/>
        <c:majorTickMark val="none"/>
        <c:minorTickMark val="none"/>
        <c:tickLblPos val="nextTo"/>
        <c:spPr>
          <a:noFill/>
          <a:ln>
            <a:solidFill>
              <a:schemeClr val="bg1">
                <a:lumMod val="50000"/>
              </a:schemeClr>
            </a:solidFill>
          </a:ln>
          <a:effectLst/>
        </c:spPr>
        <c:txPr>
          <a:bodyPr rot="-60000000" vert="horz"/>
          <a:lstStyle/>
          <a:p>
            <a:pPr>
              <a:defRPr sz="1200"/>
            </a:pPr>
            <a:endParaRPr lang="en-US"/>
          </a:p>
        </c:txPr>
        <c:crossAx val="135993344"/>
        <c:crossesAt val="1"/>
        <c:crossBetween val="midCat"/>
        <c:majorUnit val="500000"/>
        <c:dispUnits>
          <c:builtInUnit val="millions"/>
        </c:dispUnits>
      </c:valAx>
      <c:spPr>
        <a:noFill/>
        <a:ln>
          <a:noFill/>
        </a:ln>
        <a:effectLst/>
      </c:spPr>
    </c:plotArea>
    <c:legend>
      <c:legendPos val="b"/>
      <c:layout/>
      <c:overlay val="0"/>
      <c:spPr>
        <a:noFill/>
        <a:ln>
          <a:noFill/>
        </a:ln>
        <a:effectLst/>
      </c:spPr>
      <c:txPr>
        <a:bodyPr rot="0" vert="horz"/>
        <a:lstStyle/>
        <a:p>
          <a:pPr>
            <a:defRPr sz="1400" b="1"/>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Figure 4: Changes in Monetary Base and Foreign Assets (continuous) (million B$)</a:t>
            </a:r>
          </a:p>
        </c:rich>
      </c:tx>
      <c:layout/>
      <c:overlay val="0"/>
      <c:spPr>
        <a:noFill/>
        <a:ln>
          <a:noFill/>
        </a:ln>
        <a:effectLst/>
      </c:spPr>
    </c:title>
    <c:autoTitleDeleted val="0"/>
    <c:plotArea>
      <c:layout>
        <c:manualLayout>
          <c:layoutTarget val="inner"/>
          <c:xMode val="edge"/>
          <c:yMode val="edge"/>
          <c:x val="7.61176750716379E-2"/>
          <c:y val="0.18825102250911199"/>
          <c:w val="0.88656868621349405"/>
          <c:h val="0.63971453214991203"/>
        </c:manualLayout>
      </c:layout>
      <c:lineChart>
        <c:grouping val="standard"/>
        <c:varyColors val="0"/>
        <c:ser>
          <c:idx val="0"/>
          <c:order val="0"/>
          <c:tx>
            <c:v>YOY change in foreign assets</c:v>
          </c:tx>
          <c:spPr>
            <a:ln w="31750" cap="rnd">
              <a:solidFill>
                <a:schemeClr val="bg1">
                  <a:lumMod val="50000"/>
                </a:schemeClr>
              </a:solidFill>
              <a:round/>
            </a:ln>
            <a:effectLst/>
          </c:spPr>
          <c:marker>
            <c:symbol val="none"/>
          </c:marker>
          <c:cat>
            <c:strRef>
              <c:f>'Data for Graphs'!$O$7:$O$68</c:f>
              <c:strCache>
                <c:ptCount val="62"/>
                <c:pt idx="0">
                  <c:v>1899M12</c:v>
                </c:pt>
                <c:pt idx="1">
                  <c:v>1900M06</c:v>
                </c:pt>
                <c:pt idx="2">
                  <c:v>1900M12</c:v>
                </c:pt>
                <c:pt idx="3">
                  <c:v>1901M06</c:v>
                </c:pt>
                <c:pt idx="4">
                  <c:v>1901M12</c:v>
                </c:pt>
                <c:pt idx="5">
                  <c:v>1902M06</c:v>
                </c:pt>
                <c:pt idx="6">
                  <c:v>1902M12</c:v>
                </c:pt>
                <c:pt idx="7">
                  <c:v>1903M06</c:v>
                </c:pt>
                <c:pt idx="8">
                  <c:v>1903M12</c:v>
                </c:pt>
                <c:pt idx="9">
                  <c:v>1904M06</c:v>
                </c:pt>
                <c:pt idx="10">
                  <c:v>1904M12</c:v>
                </c:pt>
                <c:pt idx="11">
                  <c:v>1905M06</c:v>
                </c:pt>
                <c:pt idx="12">
                  <c:v>1905M12</c:v>
                </c:pt>
                <c:pt idx="13">
                  <c:v>1906M06</c:v>
                </c:pt>
                <c:pt idx="14">
                  <c:v>1906M12</c:v>
                </c:pt>
                <c:pt idx="15">
                  <c:v>1907M06</c:v>
                </c:pt>
                <c:pt idx="16">
                  <c:v>1907M12</c:v>
                </c:pt>
                <c:pt idx="17">
                  <c:v>1908M06</c:v>
                </c:pt>
                <c:pt idx="18">
                  <c:v>1908M12</c:v>
                </c:pt>
                <c:pt idx="19">
                  <c:v>1909M06</c:v>
                </c:pt>
                <c:pt idx="20">
                  <c:v>1909M12</c:v>
                </c:pt>
                <c:pt idx="21">
                  <c:v>1910M12</c:v>
                </c:pt>
                <c:pt idx="22">
                  <c:v>1911M12</c:v>
                </c:pt>
                <c:pt idx="23">
                  <c:v>1912M06</c:v>
                </c:pt>
                <c:pt idx="24">
                  <c:v>1912M12</c:v>
                </c:pt>
                <c:pt idx="25">
                  <c:v>1913M06</c:v>
                </c:pt>
                <c:pt idx="26">
                  <c:v>1913M12</c:v>
                </c:pt>
                <c:pt idx="27">
                  <c:v>1914M06</c:v>
                </c:pt>
                <c:pt idx="28">
                  <c:v>1920M06</c:v>
                </c:pt>
                <c:pt idx="29">
                  <c:v>1921M06</c:v>
                </c:pt>
                <c:pt idx="30">
                  <c:v>1922M06</c:v>
                </c:pt>
                <c:pt idx="31">
                  <c:v>1923M06</c:v>
                </c:pt>
                <c:pt idx="32">
                  <c:v>1924M06</c:v>
                </c:pt>
                <c:pt idx="33">
                  <c:v>1925M03</c:v>
                </c:pt>
                <c:pt idx="34">
                  <c:v>1926M03</c:v>
                </c:pt>
                <c:pt idx="35">
                  <c:v>1927M03</c:v>
                </c:pt>
                <c:pt idx="36">
                  <c:v>1928M03</c:v>
                </c:pt>
                <c:pt idx="37">
                  <c:v>1929M03</c:v>
                </c:pt>
                <c:pt idx="38">
                  <c:v>1940M06</c:v>
                </c:pt>
                <c:pt idx="39">
                  <c:v>1940M12</c:v>
                </c:pt>
                <c:pt idx="40">
                  <c:v>1941M06</c:v>
                </c:pt>
                <c:pt idx="41">
                  <c:v>1941M12</c:v>
                </c:pt>
                <c:pt idx="42">
                  <c:v>1942M06</c:v>
                </c:pt>
                <c:pt idx="43">
                  <c:v>1942M12</c:v>
                </c:pt>
                <c:pt idx="44">
                  <c:v>1943M06</c:v>
                </c:pt>
                <c:pt idx="45">
                  <c:v>1944M06</c:v>
                </c:pt>
                <c:pt idx="46">
                  <c:v>1947M06</c:v>
                </c:pt>
                <c:pt idx="47">
                  <c:v>1947M12</c:v>
                </c:pt>
                <c:pt idx="48">
                  <c:v>1948M06</c:v>
                </c:pt>
                <c:pt idx="49">
                  <c:v>1948M12</c:v>
                </c:pt>
                <c:pt idx="50">
                  <c:v>1965M06</c:v>
                </c:pt>
                <c:pt idx="51">
                  <c:v>1965M12</c:v>
                </c:pt>
                <c:pt idx="52">
                  <c:v>1966M12</c:v>
                </c:pt>
                <c:pt idx="53">
                  <c:v>1967M12</c:v>
                </c:pt>
                <c:pt idx="54">
                  <c:v>1968M12</c:v>
                </c:pt>
                <c:pt idx="55">
                  <c:v>1971M06</c:v>
                </c:pt>
                <c:pt idx="56">
                  <c:v>1971M12</c:v>
                </c:pt>
                <c:pt idx="57">
                  <c:v>1972M06</c:v>
                </c:pt>
                <c:pt idx="58">
                  <c:v>1973M06</c:v>
                </c:pt>
                <c:pt idx="59">
                  <c:v>1974M06</c:v>
                </c:pt>
                <c:pt idx="60">
                  <c:v>1975M06</c:v>
                </c:pt>
                <c:pt idx="61">
                  <c:v>1976M06</c:v>
                </c:pt>
              </c:strCache>
            </c:strRef>
          </c:cat>
          <c:val>
            <c:numRef>
              <c:f>'Data for Graphs'!$Q$7:$Q$68</c:f>
              <c:numCache>
                <c:formatCode>#,##0.00</c:formatCode>
                <c:ptCount val="62"/>
                <c:pt idx="0">
                  <c:v>-26144</c:v>
                </c:pt>
                <c:pt idx="1">
                  <c:v>-6059.7699999999895</c:v>
                </c:pt>
                <c:pt idx="2">
                  <c:v>21670.010000000009</c:v>
                </c:pt>
                <c:pt idx="3">
                  <c:v>38921.929999999993</c:v>
                </c:pt>
                <c:pt idx="4">
                  <c:v>195.14999999999418</c:v>
                </c:pt>
                <c:pt idx="5">
                  <c:v>-58923</c:v>
                </c:pt>
                <c:pt idx="6">
                  <c:v>-27256.42</c:v>
                </c:pt>
                <c:pt idx="7">
                  <c:v>11405.580000000002</c:v>
                </c:pt>
                <c:pt idx="8">
                  <c:v>11624.710000000006</c:v>
                </c:pt>
                <c:pt idx="9">
                  <c:v>-14505.29</c:v>
                </c:pt>
                <c:pt idx="10">
                  <c:v>-14361.809999999998</c:v>
                </c:pt>
                <c:pt idx="11">
                  <c:v>-3529.8100000000049</c:v>
                </c:pt>
                <c:pt idx="12">
                  <c:v>-12458</c:v>
                </c:pt>
                <c:pt idx="13">
                  <c:v>3540.1000000000058</c:v>
                </c:pt>
                <c:pt idx="14">
                  <c:v>51893.999999999985</c:v>
                </c:pt>
                <c:pt idx="15">
                  <c:v>41377.899999999994</c:v>
                </c:pt>
                <c:pt idx="16">
                  <c:v>11323.979999999996</c:v>
                </c:pt>
                <c:pt idx="17">
                  <c:v>-9439.9999999999854</c:v>
                </c:pt>
                <c:pt idx="18">
                  <c:v>-23548.26999999999</c:v>
                </c:pt>
                <c:pt idx="19">
                  <c:v>-1965.3399999999965</c:v>
                </c:pt>
                <c:pt idx="20">
                  <c:v>3685.0499999999884</c:v>
                </c:pt>
                <c:pt idx="21">
                  <c:v>6845.5400000000081</c:v>
                </c:pt>
                <c:pt idx="22">
                  <c:v>41203.75</c:v>
                </c:pt>
                <c:pt idx="23">
                  <c:v>26460.100000000006</c:v>
                </c:pt>
                <c:pt idx="24">
                  <c:v>-267.52999999999884</c:v>
                </c:pt>
                <c:pt idx="25">
                  <c:v>7066.5299999999988</c:v>
                </c:pt>
                <c:pt idx="26">
                  <c:v>-23756.390000000014</c:v>
                </c:pt>
                <c:pt idx="27">
                  <c:v>32578.959999999992</c:v>
                </c:pt>
                <c:pt idx="28">
                  <c:v>142858.17000000004</c:v>
                </c:pt>
                <c:pt idx="29">
                  <c:v>-16161</c:v>
                </c:pt>
                <c:pt idx="30">
                  <c:v>-27823.450000000012</c:v>
                </c:pt>
                <c:pt idx="31">
                  <c:v>-135390.20000000001</c:v>
                </c:pt>
                <c:pt idx="32">
                  <c:v>-2056</c:v>
                </c:pt>
                <c:pt idx="33">
                  <c:v>-40449</c:v>
                </c:pt>
                <c:pt idx="34">
                  <c:v>229027</c:v>
                </c:pt>
                <c:pt idx="35">
                  <c:v>-11633</c:v>
                </c:pt>
                <c:pt idx="36">
                  <c:v>-24752</c:v>
                </c:pt>
                <c:pt idx="37">
                  <c:v>104371</c:v>
                </c:pt>
                <c:pt idx="38">
                  <c:v>-14517.650000000023</c:v>
                </c:pt>
                <c:pt idx="39">
                  <c:v>52520.390000000014</c:v>
                </c:pt>
                <c:pt idx="40">
                  <c:v>64283</c:v>
                </c:pt>
                <c:pt idx="41">
                  <c:v>13129.989999999932</c:v>
                </c:pt>
                <c:pt idx="42">
                  <c:v>31129.960000000021</c:v>
                </c:pt>
                <c:pt idx="43">
                  <c:v>174462.66000000015</c:v>
                </c:pt>
                <c:pt idx="44">
                  <c:v>142745.75</c:v>
                </c:pt>
                <c:pt idx="45">
                  <c:v>72864.140000000014</c:v>
                </c:pt>
                <c:pt idx="46">
                  <c:v>37869.200000000186</c:v>
                </c:pt>
                <c:pt idx="47">
                  <c:v>11036.099999999977</c:v>
                </c:pt>
                <c:pt idx="48">
                  <c:v>19128.219999999972</c:v>
                </c:pt>
                <c:pt idx="49">
                  <c:v>32039.939999999944</c:v>
                </c:pt>
                <c:pt idx="50">
                  <c:v>439919.62999999989</c:v>
                </c:pt>
                <c:pt idx="51">
                  <c:v>432367.37999999989</c:v>
                </c:pt>
                <c:pt idx="52">
                  <c:v>598628.02</c:v>
                </c:pt>
                <c:pt idx="53">
                  <c:v>-395656.12000000011</c:v>
                </c:pt>
                <c:pt idx="54">
                  <c:v>1048627.7000000002</c:v>
                </c:pt>
                <c:pt idx="55">
                  <c:v>190496</c:v>
                </c:pt>
                <c:pt idx="56">
                  <c:v>703479.11000000034</c:v>
                </c:pt>
                <c:pt idx="57">
                  <c:v>1289576</c:v>
                </c:pt>
                <c:pt idx="58">
                  <c:v>65876</c:v>
                </c:pt>
                <c:pt idx="59">
                  <c:v>1067664</c:v>
                </c:pt>
                <c:pt idx="60">
                  <c:v>2083872</c:v>
                </c:pt>
                <c:pt idx="61">
                  <c:v>2275272</c:v>
                </c:pt>
              </c:numCache>
            </c:numRef>
          </c:val>
          <c:smooth val="0"/>
        </c:ser>
        <c:ser>
          <c:idx val="1"/>
          <c:order val="1"/>
          <c:tx>
            <c:v>YOY change in monetary base</c:v>
          </c:tx>
          <c:spPr>
            <a:ln w="25400" cap="rnd" cmpd="sng">
              <a:solidFill>
                <a:srgbClr val="FF0000"/>
              </a:solidFill>
              <a:prstDash val="sysDot"/>
              <a:round/>
            </a:ln>
            <a:effectLst/>
          </c:spPr>
          <c:marker>
            <c:symbol val="none"/>
          </c:marker>
          <c:cat>
            <c:strRef>
              <c:f>'Data for Graphs'!$O$7:$O$68</c:f>
              <c:strCache>
                <c:ptCount val="62"/>
                <c:pt idx="0">
                  <c:v>1899M12</c:v>
                </c:pt>
                <c:pt idx="1">
                  <c:v>1900M06</c:v>
                </c:pt>
                <c:pt idx="2">
                  <c:v>1900M12</c:v>
                </c:pt>
                <c:pt idx="3">
                  <c:v>1901M06</c:v>
                </c:pt>
                <c:pt idx="4">
                  <c:v>1901M12</c:v>
                </c:pt>
                <c:pt idx="5">
                  <c:v>1902M06</c:v>
                </c:pt>
                <c:pt idx="6">
                  <c:v>1902M12</c:v>
                </c:pt>
                <c:pt idx="7">
                  <c:v>1903M06</c:v>
                </c:pt>
                <c:pt idx="8">
                  <c:v>1903M12</c:v>
                </c:pt>
                <c:pt idx="9">
                  <c:v>1904M06</c:v>
                </c:pt>
                <c:pt idx="10">
                  <c:v>1904M12</c:v>
                </c:pt>
                <c:pt idx="11">
                  <c:v>1905M06</c:v>
                </c:pt>
                <c:pt idx="12">
                  <c:v>1905M12</c:v>
                </c:pt>
                <c:pt idx="13">
                  <c:v>1906M06</c:v>
                </c:pt>
                <c:pt idx="14">
                  <c:v>1906M12</c:v>
                </c:pt>
                <c:pt idx="15">
                  <c:v>1907M06</c:v>
                </c:pt>
                <c:pt idx="16">
                  <c:v>1907M12</c:v>
                </c:pt>
                <c:pt idx="17">
                  <c:v>1908M06</c:v>
                </c:pt>
                <c:pt idx="18">
                  <c:v>1908M12</c:v>
                </c:pt>
                <c:pt idx="19">
                  <c:v>1909M06</c:v>
                </c:pt>
                <c:pt idx="20">
                  <c:v>1909M12</c:v>
                </c:pt>
                <c:pt idx="21">
                  <c:v>1910M12</c:v>
                </c:pt>
                <c:pt idx="22">
                  <c:v>1911M12</c:v>
                </c:pt>
                <c:pt idx="23">
                  <c:v>1912M06</c:v>
                </c:pt>
                <c:pt idx="24">
                  <c:v>1912M12</c:v>
                </c:pt>
                <c:pt idx="25">
                  <c:v>1913M06</c:v>
                </c:pt>
                <c:pt idx="26">
                  <c:v>1913M12</c:v>
                </c:pt>
                <c:pt idx="27">
                  <c:v>1914M06</c:v>
                </c:pt>
                <c:pt idx="28">
                  <c:v>1920M06</c:v>
                </c:pt>
                <c:pt idx="29">
                  <c:v>1921M06</c:v>
                </c:pt>
                <c:pt idx="30">
                  <c:v>1922M06</c:v>
                </c:pt>
                <c:pt idx="31">
                  <c:v>1923M06</c:v>
                </c:pt>
                <c:pt idx="32">
                  <c:v>1924M06</c:v>
                </c:pt>
                <c:pt idx="33">
                  <c:v>1925M03</c:v>
                </c:pt>
                <c:pt idx="34">
                  <c:v>1926M03</c:v>
                </c:pt>
                <c:pt idx="35">
                  <c:v>1927M03</c:v>
                </c:pt>
                <c:pt idx="36">
                  <c:v>1928M03</c:v>
                </c:pt>
                <c:pt idx="37">
                  <c:v>1929M03</c:v>
                </c:pt>
                <c:pt idx="38">
                  <c:v>1940M06</c:v>
                </c:pt>
                <c:pt idx="39">
                  <c:v>1940M12</c:v>
                </c:pt>
                <c:pt idx="40">
                  <c:v>1941M06</c:v>
                </c:pt>
                <c:pt idx="41">
                  <c:v>1941M12</c:v>
                </c:pt>
                <c:pt idx="42">
                  <c:v>1942M06</c:v>
                </c:pt>
                <c:pt idx="43">
                  <c:v>1942M12</c:v>
                </c:pt>
                <c:pt idx="44">
                  <c:v>1943M06</c:v>
                </c:pt>
                <c:pt idx="45">
                  <c:v>1944M06</c:v>
                </c:pt>
                <c:pt idx="46">
                  <c:v>1947M06</c:v>
                </c:pt>
                <c:pt idx="47">
                  <c:v>1947M12</c:v>
                </c:pt>
                <c:pt idx="48">
                  <c:v>1948M06</c:v>
                </c:pt>
                <c:pt idx="49">
                  <c:v>1948M12</c:v>
                </c:pt>
                <c:pt idx="50">
                  <c:v>1965M06</c:v>
                </c:pt>
                <c:pt idx="51">
                  <c:v>1965M12</c:v>
                </c:pt>
                <c:pt idx="52">
                  <c:v>1966M12</c:v>
                </c:pt>
                <c:pt idx="53">
                  <c:v>1967M12</c:v>
                </c:pt>
                <c:pt idx="54">
                  <c:v>1968M12</c:v>
                </c:pt>
                <c:pt idx="55">
                  <c:v>1971M06</c:v>
                </c:pt>
                <c:pt idx="56">
                  <c:v>1971M12</c:v>
                </c:pt>
                <c:pt idx="57">
                  <c:v>1972M06</c:v>
                </c:pt>
                <c:pt idx="58">
                  <c:v>1973M06</c:v>
                </c:pt>
                <c:pt idx="59">
                  <c:v>1974M06</c:v>
                </c:pt>
                <c:pt idx="60">
                  <c:v>1975M06</c:v>
                </c:pt>
                <c:pt idx="61">
                  <c:v>1976M06</c:v>
                </c:pt>
              </c:strCache>
            </c:strRef>
          </c:cat>
          <c:val>
            <c:numRef>
              <c:f>'Data for Graphs'!$P$7:$P$68</c:f>
              <c:numCache>
                <c:formatCode>#,##0.00</c:formatCode>
                <c:ptCount val="62"/>
                <c:pt idx="0">
                  <c:v>-26144</c:v>
                </c:pt>
                <c:pt idx="1">
                  <c:v>-6475</c:v>
                </c:pt>
                <c:pt idx="2">
                  <c:v>21242</c:v>
                </c:pt>
                <c:pt idx="3">
                  <c:v>40034</c:v>
                </c:pt>
                <c:pt idx="4">
                  <c:v>1031</c:v>
                </c:pt>
                <c:pt idx="5">
                  <c:v>-59668</c:v>
                </c:pt>
                <c:pt idx="6">
                  <c:v>-27137</c:v>
                </c:pt>
                <c:pt idx="7">
                  <c:v>12048</c:v>
                </c:pt>
                <c:pt idx="8">
                  <c:v>12505</c:v>
                </c:pt>
                <c:pt idx="9">
                  <c:v>-14472</c:v>
                </c:pt>
                <c:pt idx="10">
                  <c:v>-15113</c:v>
                </c:pt>
                <c:pt idx="11">
                  <c:v>-4163</c:v>
                </c:pt>
                <c:pt idx="12">
                  <c:v>-12818</c:v>
                </c:pt>
                <c:pt idx="13">
                  <c:v>3087</c:v>
                </c:pt>
                <c:pt idx="14">
                  <c:v>51498</c:v>
                </c:pt>
                <c:pt idx="15">
                  <c:v>41809</c:v>
                </c:pt>
                <c:pt idx="16">
                  <c:v>11735</c:v>
                </c:pt>
                <c:pt idx="17">
                  <c:v>-10374</c:v>
                </c:pt>
                <c:pt idx="18">
                  <c:v>-24941</c:v>
                </c:pt>
                <c:pt idx="19">
                  <c:v>-2291</c:v>
                </c:pt>
                <c:pt idx="20">
                  <c:v>4177</c:v>
                </c:pt>
                <c:pt idx="21">
                  <c:v>7714</c:v>
                </c:pt>
                <c:pt idx="22">
                  <c:v>45549</c:v>
                </c:pt>
                <c:pt idx="23">
                  <c:v>32229</c:v>
                </c:pt>
                <c:pt idx="24">
                  <c:v>-4997</c:v>
                </c:pt>
                <c:pt idx="25">
                  <c:v>3798</c:v>
                </c:pt>
                <c:pt idx="26">
                  <c:v>-20682</c:v>
                </c:pt>
                <c:pt idx="27">
                  <c:v>31253</c:v>
                </c:pt>
                <c:pt idx="28">
                  <c:v>146759</c:v>
                </c:pt>
                <c:pt idx="29">
                  <c:v>-21169</c:v>
                </c:pt>
                <c:pt idx="30">
                  <c:v>-57623</c:v>
                </c:pt>
                <c:pt idx="31">
                  <c:v>-141525</c:v>
                </c:pt>
                <c:pt idx="32">
                  <c:v>0</c:v>
                </c:pt>
                <c:pt idx="33">
                  <c:v>0</c:v>
                </c:pt>
                <c:pt idx="34">
                  <c:v>205302</c:v>
                </c:pt>
                <c:pt idx="35">
                  <c:v>-23239</c:v>
                </c:pt>
                <c:pt idx="36">
                  <c:v>-49505</c:v>
                </c:pt>
                <c:pt idx="37">
                  <c:v>164455</c:v>
                </c:pt>
                <c:pt idx="38">
                  <c:v>8781</c:v>
                </c:pt>
                <c:pt idx="39">
                  <c:v>-29747</c:v>
                </c:pt>
                <c:pt idx="40">
                  <c:v>-3536</c:v>
                </c:pt>
                <c:pt idx="41">
                  <c:v>66000</c:v>
                </c:pt>
                <c:pt idx="42">
                  <c:v>94000</c:v>
                </c:pt>
                <c:pt idx="43">
                  <c:v>172000</c:v>
                </c:pt>
                <c:pt idx="44">
                  <c:v>121189</c:v>
                </c:pt>
                <c:pt idx="45">
                  <c:v>70870</c:v>
                </c:pt>
                <c:pt idx="46">
                  <c:v>22232</c:v>
                </c:pt>
                <c:pt idx="47">
                  <c:v>1510</c:v>
                </c:pt>
                <c:pt idx="48">
                  <c:v>1204</c:v>
                </c:pt>
                <c:pt idx="49">
                  <c:v>20933</c:v>
                </c:pt>
                <c:pt idx="50">
                  <c:v>441775</c:v>
                </c:pt>
                <c:pt idx="51">
                  <c:v>290150</c:v>
                </c:pt>
                <c:pt idx="52">
                  <c:v>815557.46</c:v>
                </c:pt>
                <c:pt idx="53">
                  <c:v>1850</c:v>
                </c:pt>
                <c:pt idx="54">
                  <c:v>871150</c:v>
                </c:pt>
                <c:pt idx="55">
                  <c:v>-2400</c:v>
                </c:pt>
                <c:pt idx="56">
                  <c:v>316500</c:v>
                </c:pt>
                <c:pt idx="57">
                  <c:v>1281974.54</c:v>
                </c:pt>
                <c:pt idx="58">
                  <c:v>232200</c:v>
                </c:pt>
                <c:pt idx="59">
                  <c:v>1166471</c:v>
                </c:pt>
                <c:pt idx="60">
                  <c:v>1613892</c:v>
                </c:pt>
                <c:pt idx="61">
                  <c:v>3047655</c:v>
                </c:pt>
              </c:numCache>
            </c:numRef>
          </c:val>
          <c:smooth val="0"/>
        </c:ser>
        <c:dLbls>
          <c:showLegendKey val="0"/>
          <c:showVal val="0"/>
          <c:showCatName val="0"/>
          <c:showSerName val="0"/>
          <c:showPercent val="0"/>
          <c:showBubbleSize val="0"/>
        </c:dLbls>
        <c:marker val="1"/>
        <c:smooth val="0"/>
        <c:axId val="135993856"/>
        <c:axId val="136413760"/>
      </c:lineChart>
      <c:catAx>
        <c:axId val="135993856"/>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0"/>
          <a:lstStyle/>
          <a:p>
            <a:pPr>
              <a:defRPr sz="1200"/>
            </a:pPr>
            <a:endParaRPr lang="en-US"/>
          </a:p>
        </c:txPr>
        <c:crossAx val="136413760"/>
        <c:crossesAt val="-1.0000000000000002E+78"/>
        <c:auto val="1"/>
        <c:lblAlgn val="ctr"/>
        <c:lblOffset val="100"/>
        <c:tickLblSkip val="10"/>
        <c:tickMarkSkip val="10"/>
        <c:noMultiLvlLbl val="0"/>
      </c:catAx>
      <c:valAx>
        <c:axId val="136413760"/>
        <c:scaling>
          <c:orientation val="minMax"/>
          <c:max val="3500000"/>
          <c:min val="-500000"/>
        </c:scaling>
        <c:delete val="0"/>
        <c:axPos val="l"/>
        <c:majorGridlines>
          <c:spPr>
            <a:ln w="9525" cap="flat" cmpd="sng" algn="ctr">
              <a:solidFill>
                <a:schemeClr val="bg1">
                  <a:lumMod val="75000"/>
                </a:schemeClr>
              </a:solidFill>
              <a:prstDash val="sysDash"/>
              <a:round/>
            </a:ln>
            <a:effectLst/>
          </c:spPr>
        </c:majorGridlines>
        <c:numFmt formatCode="#,##0.0" sourceLinked="0"/>
        <c:majorTickMark val="out"/>
        <c:minorTickMark val="none"/>
        <c:tickLblPos val="nextTo"/>
        <c:spPr>
          <a:noFill/>
          <a:ln>
            <a:solidFill>
              <a:schemeClr val="bg1">
                <a:lumMod val="65000"/>
              </a:schemeClr>
            </a:solidFill>
          </a:ln>
          <a:effectLst/>
        </c:spPr>
        <c:txPr>
          <a:bodyPr rot="-60000000" vert="horz"/>
          <a:lstStyle/>
          <a:p>
            <a:pPr>
              <a:defRPr sz="1200"/>
            </a:pPr>
            <a:endParaRPr lang="en-US"/>
          </a:p>
        </c:txPr>
        <c:crossAx val="135993856"/>
        <c:crosses val="autoZero"/>
        <c:crossBetween val="between"/>
        <c:dispUnits>
          <c:builtInUnit val="millions"/>
        </c:dispUnits>
      </c:valAx>
      <c:spPr>
        <a:noFill/>
        <a:ln>
          <a:noFill/>
        </a:ln>
        <a:effectLst/>
      </c:spPr>
    </c:plotArea>
    <c:legend>
      <c:legendPos val="b"/>
      <c:layout>
        <c:manualLayout>
          <c:xMode val="edge"/>
          <c:yMode val="edge"/>
          <c:x val="4.1388257124793798E-3"/>
          <c:y val="0.91046659803566898"/>
          <c:w val="0.98338016142142803"/>
          <c:h val="7.8932695250549495E-2"/>
        </c:manualLayout>
      </c:layout>
      <c:overlay val="0"/>
      <c:spPr>
        <a:noFill/>
        <a:ln>
          <a:noFill/>
        </a:ln>
        <a:effectLst/>
      </c:spPr>
      <c:txPr>
        <a:bodyPr rot="0" vert="horz"/>
        <a:lstStyle/>
        <a:p>
          <a:pPr>
            <a:defRPr sz="1400" b="1"/>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n-US" sz="1800">
                <a:solidFill>
                  <a:schemeClr val="tx1"/>
                </a:solidFill>
              </a:rPr>
              <a:t>Figure</a:t>
            </a:r>
            <a:r>
              <a:rPr lang="en-US" sz="1800" baseline="0">
                <a:solidFill>
                  <a:schemeClr val="tx1"/>
                </a:solidFill>
              </a:rPr>
              <a:t> 1: Foreign Assets as a Percentage of the Monetary Base (continuous)</a:t>
            </a:r>
            <a:endParaRPr lang="en-US" sz="1800">
              <a:solidFill>
                <a:schemeClr val="tx1"/>
              </a:solidFill>
            </a:endParaRPr>
          </a:p>
        </c:rich>
      </c:tx>
      <c:layout/>
      <c:overlay val="0"/>
      <c:spPr>
        <a:noFill/>
        <a:ln>
          <a:noFill/>
        </a:ln>
        <a:effectLst/>
      </c:spPr>
    </c:title>
    <c:autoTitleDeleted val="0"/>
    <c:plotArea>
      <c:layout/>
      <c:areaChart>
        <c:grouping val="standard"/>
        <c:varyColors val="0"/>
        <c:ser>
          <c:idx val="0"/>
          <c:order val="0"/>
          <c:tx>
            <c:v>Foreign assets / monetary base (continuous)</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cat>
            <c:strRef>
              <c:f>'Data for Graphs'!$I$7:$I$91</c:f>
              <c:strCache>
                <c:ptCount val="85"/>
                <c:pt idx="0">
                  <c:v>1896M12</c:v>
                </c:pt>
                <c:pt idx="1">
                  <c:v>1898M12</c:v>
                </c:pt>
                <c:pt idx="2">
                  <c:v>1899M06</c:v>
                </c:pt>
                <c:pt idx="3">
                  <c:v>1899M12</c:v>
                </c:pt>
                <c:pt idx="4">
                  <c:v>1900M06</c:v>
                </c:pt>
                <c:pt idx="5">
                  <c:v>1900M12</c:v>
                </c:pt>
                <c:pt idx="6">
                  <c:v>1901M06</c:v>
                </c:pt>
                <c:pt idx="7">
                  <c:v>1901M12</c:v>
                </c:pt>
                <c:pt idx="8">
                  <c:v>1902M06</c:v>
                </c:pt>
                <c:pt idx="9">
                  <c:v>1902M12</c:v>
                </c:pt>
                <c:pt idx="10">
                  <c:v>1903M06</c:v>
                </c:pt>
                <c:pt idx="11">
                  <c:v>1903M12</c:v>
                </c:pt>
                <c:pt idx="12">
                  <c:v>1904M06</c:v>
                </c:pt>
                <c:pt idx="13">
                  <c:v>1904M12</c:v>
                </c:pt>
                <c:pt idx="14">
                  <c:v>1905M06</c:v>
                </c:pt>
                <c:pt idx="15">
                  <c:v>1905M12</c:v>
                </c:pt>
                <c:pt idx="16">
                  <c:v>1906M06</c:v>
                </c:pt>
                <c:pt idx="17">
                  <c:v>1906M12</c:v>
                </c:pt>
                <c:pt idx="18">
                  <c:v>1907M06</c:v>
                </c:pt>
                <c:pt idx="19">
                  <c:v>1907M12</c:v>
                </c:pt>
                <c:pt idx="20">
                  <c:v>1908M06</c:v>
                </c:pt>
                <c:pt idx="21">
                  <c:v>1908M12</c:v>
                </c:pt>
                <c:pt idx="22">
                  <c:v>1909M06</c:v>
                </c:pt>
                <c:pt idx="23">
                  <c:v>1909M12</c:v>
                </c:pt>
                <c:pt idx="24">
                  <c:v>1910M12</c:v>
                </c:pt>
                <c:pt idx="25">
                  <c:v>1911M06</c:v>
                </c:pt>
                <c:pt idx="26">
                  <c:v>1911M12</c:v>
                </c:pt>
                <c:pt idx="27">
                  <c:v>1912M06</c:v>
                </c:pt>
                <c:pt idx="28">
                  <c:v>1912M12</c:v>
                </c:pt>
                <c:pt idx="29">
                  <c:v>1913M06</c:v>
                </c:pt>
                <c:pt idx="30">
                  <c:v>1913M12</c:v>
                </c:pt>
                <c:pt idx="31">
                  <c:v>1914M06</c:v>
                </c:pt>
                <c:pt idx="32">
                  <c:v>1919M06</c:v>
                </c:pt>
                <c:pt idx="33">
                  <c:v>1920M06</c:v>
                </c:pt>
                <c:pt idx="34">
                  <c:v>1921M06</c:v>
                </c:pt>
                <c:pt idx="35">
                  <c:v>1921M12</c:v>
                </c:pt>
                <c:pt idx="36">
                  <c:v>1922M06</c:v>
                </c:pt>
                <c:pt idx="37">
                  <c:v>1923M06</c:v>
                </c:pt>
                <c:pt idx="38">
                  <c:v>1923M12</c:v>
                </c:pt>
                <c:pt idx="39">
                  <c:v>1924M06</c:v>
                </c:pt>
                <c:pt idx="40">
                  <c:v>1925M03</c:v>
                </c:pt>
                <c:pt idx="41">
                  <c:v>1926M03</c:v>
                </c:pt>
                <c:pt idx="42">
                  <c:v>1927M03</c:v>
                </c:pt>
                <c:pt idx="43">
                  <c:v>1928M03</c:v>
                </c:pt>
                <c:pt idx="44">
                  <c:v>1929M03</c:v>
                </c:pt>
                <c:pt idx="45">
                  <c:v>1939M06</c:v>
                </c:pt>
                <c:pt idx="46">
                  <c:v>1939M12</c:v>
                </c:pt>
                <c:pt idx="47">
                  <c:v>1940M06</c:v>
                </c:pt>
                <c:pt idx="48">
                  <c:v>1940M12</c:v>
                </c:pt>
                <c:pt idx="49">
                  <c:v>1941M06</c:v>
                </c:pt>
                <c:pt idx="50">
                  <c:v>1941M12</c:v>
                </c:pt>
                <c:pt idx="51">
                  <c:v>1942M06</c:v>
                </c:pt>
                <c:pt idx="52">
                  <c:v>1942M12</c:v>
                </c:pt>
                <c:pt idx="53">
                  <c:v>1943M06</c:v>
                </c:pt>
                <c:pt idx="54">
                  <c:v>1944M06</c:v>
                </c:pt>
                <c:pt idx="55">
                  <c:v>1946M06</c:v>
                </c:pt>
                <c:pt idx="56">
                  <c:v>1946M12</c:v>
                </c:pt>
                <c:pt idx="57">
                  <c:v>1947M06</c:v>
                </c:pt>
                <c:pt idx="58">
                  <c:v>1947M12</c:v>
                </c:pt>
                <c:pt idx="59">
                  <c:v>1948M06</c:v>
                </c:pt>
                <c:pt idx="60">
                  <c:v>1948M12</c:v>
                </c:pt>
                <c:pt idx="61">
                  <c:v>1950M12</c:v>
                </c:pt>
                <c:pt idx="62">
                  <c:v>1951M06</c:v>
                </c:pt>
                <c:pt idx="63">
                  <c:v>1952M12</c:v>
                </c:pt>
                <c:pt idx="64">
                  <c:v>1954M06</c:v>
                </c:pt>
                <c:pt idx="65">
                  <c:v>1954M12</c:v>
                </c:pt>
                <c:pt idx="66">
                  <c:v>1959M12</c:v>
                </c:pt>
                <c:pt idx="67">
                  <c:v>1964M06</c:v>
                </c:pt>
                <c:pt idx="68">
                  <c:v>1964M12</c:v>
                </c:pt>
                <c:pt idx="69">
                  <c:v>1965M06</c:v>
                </c:pt>
                <c:pt idx="70">
                  <c:v>1965M12</c:v>
                </c:pt>
                <c:pt idx="71">
                  <c:v>1966M12</c:v>
                </c:pt>
                <c:pt idx="72">
                  <c:v>1967M06</c:v>
                </c:pt>
                <c:pt idx="73">
                  <c:v>1967M12</c:v>
                </c:pt>
                <c:pt idx="74">
                  <c:v>1968M12</c:v>
                </c:pt>
                <c:pt idx="75">
                  <c:v>1970M06</c:v>
                </c:pt>
                <c:pt idx="76">
                  <c:v>1970M12</c:v>
                </c:pt>
                <c:pt idx="77">
                  <c:v>1971M06</c:v>
                </c:pt>
                <c:pt idx="78">
                  <c:v>1971M12</c:v>
                </c:pt>
                <c:pt idx="79">
                  <c:v>1972M06</c:v>
                </c:pt>
                <c:pt idx="80">
                  <c:v>1973M06</c:v>
                </c:pt>
                <c:pt idx="81">
                  <c:v>1974M06</c:v>
                </c:pt>
                <c:pt idx="82">
                  <c:v>1975M06</c:v>
                </c:pt>
                <c:pt idx="83">
                  <c:v>1975M12</c:v>
                </c:pt>
                <c:pt idx="84">
                  <c:v>1976M06</c:v>
                </c:pt>
              </c:strCache>
            </c:strRef>
          </c:cat>
          <c:val>
            <c:numRef>
              <c:f>'Data for Graphs'!$J$7:$J$91</c:f>
              <c:numCache>
                <c:formatCode>0.00%</c:formatCode>
                <c:ptCount val="85"/>
                <c:pt idx="0">
                  <c:v>1</c:v>
                </c:pt>
                <c:pt idx="1">
                  <c:v>1.0091843201481112</c:v>
                </c:pt>
                <c:pt idx="2">
                  <c:v>1.0115909729165029</c:v>
                </c:pt>
                <c:pt idx="3">
                  <c:v>1.0119697461834718</c:v>
                </c:pt>
                <c:pt idx="4">
                  <c:v>1.0175304678603445</c:v>
                </c:pt>
                <c:pt idx="5">
                  <c:v>1.0135868250097724</c:v>
                </c:pt>
                <c:pt idx="6">
                  <c:v>1.0027329091205743</c:v>
                </c:pt>
                <c:pt idx="7">
                  <c:v>1.0057523714704499</c:v>
                </c:pt>
                <c:pt idx="8">
                  <c:v>1.0171668362156663</c:v>
                </c:pt>
                <c:pt idx="9">
                  <c:v>1.0062033439881977</c:v>
                </c:pt>
                <c:pt idx="10">
                  <c:v>1.0058375133404482</c:v>
                </c:pt>
                <c:pt idx="11">
                  <c:v>0.9959964835633226</c:v>
                </c:pt>
                <c:pt idx="12">
                  <c:v>1.0066838050522418</c:v>
                </c:pt>
                <c:pt idx="13">
                  <c:v>1.0047690900777322</c:v>
                </c:pt>
                <c:pt idx="14">
                  <c:v>1.0184195295162006</c:v>
                </c:pt>
                <c:pt idx="15">
                  <c:v>1.0111581758048367</c:v>
                </c:pt>
                <c:pt idx="16">
                  <c:v>1.0250888709351647</c:v>
                </c:pt>
                <c:pt idx="17">
                  <c:v>1.0096368343951214</c:v>
                </c:pt>
                <c:pt idx="18">
                  <c:v>1.0104669979549699</c:v>
                </c:pt>
                <c:pt idx="19">
                  <c:v>1.0055786042261918</c:v>
                </c:pt>
                <c:pt idx="20">
                  <c:v>1.0219432672515329</c:v>
                </c:pt>
                <c:pt idx="21">
                  <c:v>1.0202789666621883</c:v>
                </c:pt>
                <c:pt idx="22">
                  <c:v>1.0261884005600976</c:v>
                </c:pt>
                <c:pt idx="23">
                  <c:v>1.0149584344408256</c:v>
                </c:pt>
                <c:pt idx="24">
                  <c:v>1.0064840607423102</c:v>
                </c:pt>
                <c:pt idx="25">
                  <c:v>1.0161525</c:v>
                </c:pt>
                <c:pt idx="26">
                  <c:v>0.97777569503730377</c:v>
                </c:pt>
                <c:pt idx="27">
                  <c:v>0.9685874505592571</c:v>
                </c:pt>
                <c:pt idx="28">
                  <c:v>1.0072582652937458</c:v>
                </c:pt>
                <c:pt idx="29">
                  <c:v>0.99349305652554276</c:v>
                </c:pt>
                <c:pt idx="30">
                  <c:v>0.98575102782292756</c:v>
                </c:pt>
                <c:pt idx="31">
                  <c:v>1.0026353419416547</c:v>
                </c:pt>
                <c:pt idx="32">
                  <c:v>1.0176072782614234</c:v>
                </c:pt>
                <c:pt idx="33">
                  <c:v>1.0030369243627997</c:v>
                </c:pt>
                <c:pt idx="34">
                  <c:v>1.0150026067284261</c:v>
                </c:pt>
                <c:pt idx="35">
                  <c:v>1.0361920432648464</c:v>
                </c:pt>
                <c:pt idx="36">
                  <c:v>1.098720104837829</c:v>
                </c:pt>
                <c:pt idx="37">
                  <c:v>1.1881782385263955</c:v>
                </c:pt>
                <c:pt idx="38">
                  <c:v>1.1760450268069675</c:v>
                </c:pt>
                <c:pt idx="39">
                  <c:v>1.1790304998776446</c:v>
                </c:pt>
                <c:pt idx="40">
                  <c:v>0.99906119997330423</c:v>
                </c:pt>
                <c:pt idx="41">
                  <c:v>1.0546764731186795</c:v>
                </c:pt>
                <c:pt idx="42">
                  <c:v>1.086328530202695</c:v>
                </c:pt>
                <c:pt idx="43">
                  <c:v>1.1675645722377859</c:v>
                </c:pt>
                <c:pt idx="44">
                  <c:v>0.99959560570981743</c:v>
                </c:pt>
                <c:pt idx="45">
                  <c:v>1.0968551618714855</c:v>
                </c:pt>
                <c:pt idx="46">
                  <c:v>1.0094549722111599</c:v>
                </c:pt>
                <c:pt idx="47">
                  <c:v>1.0116838426161052</c:v>
                </c:pt>
                <c:pt idx="48">
                  <c:v>1.3344496456692914</c:v>
                </c:pt>
                <c:pt idx="49">
                  <c:v>1.2540421071428571</c:v>
                </c:pt>
                <c:pt idx="50">
                  <c:v>1.1002506249999999</c:v>
                </c:pt>
                <c:pt idx="51">
                  <c:v>1.0220902406417112</c:v>
                </c:pt>
                <c:pt idx="52">
                  <c:v>1.0702090650406506</c:v>
                </c:pt>
                <c:pt idx="53">
                  <c:v>1.0602164022221818</c:v>
                </c:pt>
                <c:pt idx="54">
                  <c:v>1.0562002194117575</c:v>
                </c:pt>
                <c:pt idx="55">
                  <c:v>1.0689679481976726</c:v>
                </c:pt>
                <c:pt idx="56">
                  <c:v>1.0899984812714845</c:v>
                </c:pt>
                <c:pt idx="57">
                  <c:v>1.0863636823357607</c:v>
                </c:pt>
                <c:pt idx="58">
                  <c:v>1.1015713496952175</c:v>
                </c:pt>
                <c:pt idx="59">
                  <c:v>1.1083105451912136</c:v>
                </c:pt>
                <c:pt idx="60">
                  <c:v>1.1123612240803238</c:v>
                </c:pt>
                <c:pt idx="61">
                  <c:v>1.0171051601561416</c:v>
                </c:pt>
                <c:pt idx="62">
                  <c:v>0.96690051698645263</c:v>
                </c:pt>
                <c:pt idx="63">
                  <c:v>1</c:v>
                </c:pt>
                <c:pt idx="64">
                  <c:v>1.186185396574851</c:v>
                </c:pt>
                <c:pt idx="65">
                  <c:v>1.0727475442459959</c:v>
                </c:pt>
                <c:pt idx="66">
                  <c:v>0.92268301191784341</c:v>
                </c:pt>
                <c:pt idx="67">
                  <c:v>1.0939377770027756</c:v>
                </c:pt>
                <c:pt idx="68">
                  <c:v>1.0704382975826516</c:v>
                </c:pt>
                <c:pt idx="69">
                  <c:v>1.0816856245796289</c:v>
                </c:pt>
                <c:pt idx="70">
                  <c:v>1.1050172213561853</c:v>
                </c:pt>
                <c:pt idx="71">
                  <c:v>1.0352563776386963</c:v>
                </c:pt>
                <c:pt idx="72">
                  <c:v>1.0764243248069558</c:v>
                </c:pt>
                <c:pt idx="73">
                  <c:v>0.94363313440914487</c:v>
                </c:pt>
                <c:pt idx="74">
                  <c:v>0.98712000293354718</c:v>
                </c:pt>
                <c:pt idx="75">
                  <c:v>0.90460254441343513</c:v>
                </c:pt>
                <c:pt idx="76">
                  <c:v>0.94084812218039449</c:v>
                </c:pt>
                <c:pt idx="77">
                  <c:v>0.94003216014668689</c:v>
                </c:pt>
                <c:pt idx="78">
                  <c:v>1.0072919203104325</c:v>
                </c:pt>
                <c:pt idx="79">
                  <c:v>0.9526034014598519</c:v>
                </c:pt>
                <c:pt idx="80">
                  <c:v>0.93026247673936746</c:v>
                </c:pt>
                <c:pt idx="81">
                  <c:v>0.92811185283103093</c:v>
                </c:pt>
                <c:pt idx="82">
                  <c:v>0.98832208586435633</c:v>
                </c:pt>
                <c:pt idx="83">
                  <c:v>1.017325996430696</c:v>
                </c:pt>
                <c:pt idx="84">
                  <c:v>0.9306710411366319</c:v>
                </c:pt>
              </c:numCache>
            </c:numRef>
          </c:val>
        </c:ser>
        <c:dLbls>
          <c:showLegendKey val="0"/>
          <c:showVal val="0"/>
          <c:showCatName val="0"/>
          <c:showSerName val="0"/>
          <c:showPercent val="0"/>
          <c:showBubbleSize val="0"/>
        </c:dLbls>
        <c:axId val="136263168"/>
        <c:axId val="136415488"/>
      </c:areaChart>
      <c:catAx>
        <c:axId val="136263168"/>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36415488"/>
        <c:crosses val="autoZero"/>
        <c:auto val="1"/>
        <c:lblAlgn val="ctr"/>
        <c:lblOffset val="100"/>
        <c:tickLblSkip val="10"/>
        <c:tickMarkSkip val="10"/>
        <c:noMultiLvlLbl val="0"/>
      </c:catAx>
      <c:valAx>
        <c:axId val="136415488"/>
        <c:scaling>
          <c:orientation val="minMax"/>
          <c:max val="1.4"/>
          <c:min val="0.8"/>
        </c:scaling>
        <c:delete val="0"/>
        <c:axPos val="l"/>
        <c:majorGridlines>
          <c:spPr>
            <a:ln w="9525" cap="flat" cmpd="sng" algn="ctr">
              <a:solidFill>
                <a:schemeClr val="bg1">
                  <a:lumMod val="75000"/>
                </a:schemeClr>
              </a:solidFill>
              <a:prstDash val="sysDash"/>
              <a:round/>
            </a:ln>
            <a:effectLst/>
          </c:spPr>
        </c:majorGridlines>
        <c:numFmt formatCode="0%"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36263168"/>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spPr>
      <a:ln w="9525" cap="flat" cmpd="sng" algn="ctr">
        <a:solidFill>
          <a:schemeClr val="tx2">
            <a:lumMod val="40000"/>
            <a:lumOff val="60000"/>
          </a:schemeClr>
        </a:solidFill>
        <a:round/>
      </a:ln>
    </cs:spPr>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8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spPr>
      <a:ln w="9525" cap="flat" cmpd="sng" algn="ctr">
        <a:solidFill>
          <a:schemeClr val="tx2">
            <a:lumMod val="40000"/>
            <a:lumOff val="60000"/>
          </a:schemeClr>
        </a:solidFill>
        <a:round/>
      </a:ln>
    </cs:spPr>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8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spPr>
      <a:ln w="9525" cap="flat" cmpd="sng" algn="ctr">
        <a:solidFill>
          <a:schemeClr val="tx2">
            <a:lumMod val="40000"/>
            <a:lumOff val="60000"/>
          </a:schemeClr>
        </a:solidFill>
        <a:round/>
      </a:ln>
    </cs:spPr>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0</xdr:colOff>
      <xdr:row>5</xdr:row>
      <xdr:rowOff>0</xdr:rowOff>
    </xdr:from>
    <xdr:to>
      <xdr:col>19</xdr:col>
      <xdr:colOff>806450</xdr:colOff>
      <xdr:row>28</xdr:row>
      <xdr:rowOff>177800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0</xdr:rowOff>
    </xdr:from>
    <xdr:to>
      <xdr:col>10</xdr:col>
      <xdr:colOff>806450</xdr:colOff>
      <xdr:row>54</xdr:row>
      <xdr:rowOff>6350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30</xdr:row>
      <xdr:rowOff>0</xdr:rowOff>
    </xdr:from>
    <xdr:to>
      <xdr:col>20</xdr:col>
      <xdr:colOff>6350</xdr:colOff>
      <xdr:row>53</xdr:row>
      <xdr:rowOff>177800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10</xdr:col>
      <xdr:colOff>800100</xdr:colOff>
      <xdr:row>78</xdr:row>
      <xdr:rowOff>165100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55</xdr:row>
      <xdr:rowOff>0</xdr:rowOff>
    </xdr:from>
    <xdr:to>
      <xdr:col>19</xdr:col>
      <xdr:colOff>787400</xdr:colOff>
      <xdr:row>79</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80</xdr:row>
      <xdr:rowOff>152400</xdr:rowOff>
    </xdr:from>
    <xdr:to>
      <xdr:col>19</xdr:col>
      <xdr:colOff>800100</xdr:colOff>
      <xdr:row>110</xdr:row>
      <xdr:rowOff>177800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81</xdr:row>
      <xdr:rowOff>0</xdr:rowOff>
    </xdr:from>
    <xdr:to>
      <xdr:col>11</xdr:col>
      <xdr:colOff>0</xdr:colOff>
      <xdr:row>104</xdr:row>
      <xdr:rowOff>177800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520699</xdr:colOff>
      <xdr:row>93</xdr:row>
      <xdr:rowOff>177799</xdr:rowOff>
    </xdr:from>
    <xdr:to>
      <xdr:col>8</xdr:col>
      <xdr:colOff>428624</xdr:colOff>
      <xdr:row>95</xdr:row>
      <xdr:rowOff>85724</xdr:rowOff>
    </xdr:to>
    <xdr:sp macro="" textlink="">
      <xdr:nvSpPr>
        <xdr:cNvPr id="10" name="TextBox 9"/>
        <xdr:cNvSpPr txBox="1"/>
      </xdr:nvSpPr>
      <xdr:spPr>
        <a:xfrm>
          <a:off x="5092699" y="14703424"/>
          <a:ext cx="1431925" cy="288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tx1">
                  <a:lumMod val="75000"/>
                  <a:lumOff val="25000"/>
                </a:schemeClr>
              </a:solidFill>
            </a:rPr>
            <a:t>Correlation = 0.96</a:t>
          </a:r>
        </a:p>
      </xdr:txBody>
    </xdr:sp>
    <xdr:clientData/>
  </xdr:twoCellAnchor>
  <xdr:twoCellAnchor>
    <xdr:from>
      <xdr:col>1</xdr:col>
      <xdr:colOff>0</xdr:colOff>
      <xdr:row>4</xdr:row>
      <xdr:rowOff>12700</xdr:rowOff>
    </xdr:from>
    <xdr:to>
      <xdr:col>10</xdr:col>
      <xdr:colOff>812800</xdr:colOff>
      <xdr:row>27</xdr:row>
      <xdr:rowOff>165100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0.46125</cdr:x>
      <cdr:y>0.22207</cdr:y>
    </cdr:from>
    <cdr:to>
      <cdr:x>0.565</cdr:x>
      <cdr:y>0.28911</cdr:y>
    </cdr:to>
    <cdr:sp macro="" textlink="">
      <cdr:nvSpPr>
        <cdr:cNvPr id="2" name="TextBox 1"/>
        <cdr:cNvSpPr txBox="1"/>
      </cdr:nvSpPr>
      <cdr:spPr>
        <a:xfrm xmlns:a="http://schemas.openxmlformats.org/drawingml/2006/main">
          <a:off x="3514725" y="1009651"/>
          <a:ext cx="790575"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a:t>1868%</a:t>
          </a:r>
        </a:p>
      </cdr:txBody>
    </cdr:sp>
  </cdr:relSizeAnchor>
  <cdr:relSizeAnchor xmlns:cdr="http://schemas.openxmlformats.org/drawingml/2006/chartDrawing">
    <cdr:from>
      <cdr:x>0.4475</cdr:x>
      <cdr:y>0.18436</cdr:y>
    </cdr:from>
    <cdr:to>
      <cdr:x>0.46375</cdr:x>
      <cdr:y>0.25559</cdr:y>
    </cdr:to>
    <cdr:cxnSp macro="">
      <cdr:nvCxnSpPr>
        <cdr:cNvPr id="4" name="Straight Arrow Connector 3"/>
        <cdr:cNvCxnSpPr/>
      </cdr:nvCxnSpPr>
      <cdr:spPr>
        <a:xfrm xmlns:a="http://schemas.openxmlformats.org/drawingml/2006/main" flipH="1" flipV="1">
          <a:off x="3409950" y="838200"/>
          <a:ext cx="123825" cy="32385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abSelected="1" workbookViewId="0">
      <selection activeCell="A3" sqref="A3"/>
    </sheetView>
  </sheetViews>
  <sheetFormatPr defaultColWidth="11.42578125" defaultRowHeight="15" x14ac:dyDescent="0.25"/>
  <cols>
    <col min="1" max="1" width="30.140625" customWidth="1"/>
    <col min="2" max="2" width="81.42578125" customWidth="1"/>
  </cols>
  <sheetData>
    <row r="1" spans="1:2" ht="18.95" x14ac:dyDescent="0.25">
      <c r="A1" s="38" t="s">
        <v>0</v>
      </c>
    </row>
    <row r="2" spans="1:2" x14ac:dyDescent="0.2">
      <c r="A2" t="s">
        <v>676</v>
      </c>
    </row>
    <row r="4" spans="1:2" ht="15.95" x14ac:dyDescent="0.2">
      <c r="A4" s="1" t="s">
        <v>1</v>
      </c>
      <c r="B4" s="1" t="s">
        <v>2</v>
      </c>
    </row>
    <row r="5" spans="1:2" x14ac:dyDescent="0.2">
      <c r="A5" t="s">
        <v>3</v>
      </c>
      <c r="B5" t="s">
        <v>578</v>
      </c>
    </row>
    <row r="6" spans="1:2" x14ac:dyDescent="0.2">
      <c r="A6" t="s">
        <v>619</v>
      </c>
      <c r="B6" t="s">
        <v>657</v>
      </c>
    </row>
    <row r="7" spans="1:2" x14ac:dyDescent="0.2">
      <c r="A7" t="s">
        <v>53</v>
      </c>
      <c r="B7" t="s">
        <v>54</v>
      </c>
    </row>
    <row r="8" spans="1:2" x14ac:dyDescent="0.2">
      <c r="A8" t="s">
        <v>150</v>
      </c>
      <c r="B8" t="s">
        <v>656</v>
      </c>
    </row>
    <row r="9" spans="1:2" x14ac:dyDescent="0.2">
      <c r="A9" t="s">
        <v>586</v>
      </c>
      <c r="B9" t="s">
        <v>575</v>
      </c>
    </row>
    <row r="10" spans="1:2" x14ac:dyDescent="0.2">
      <c r="A10" t="s">
        <v>653</v>
      </c>
      <c r="B10" t="s">
        <v>594</v>
      </c>
    </row>
    <row r="11" spans="1:2" x14ac:dyDescent="0.2">
      <c r="A11" t="s">
        <v>654</v>
      </c>
      <c r="B11" t="s">
        <v>655</v>
      </c>
    </row>
    <row r="12" spans="1:2" x14ac:dyDescent="0.2">
      <c r="A12" t="s">
        <v>415</v>
      </c>
      <c r="B12" t="s">
        <v>679</v>
      </c>
    </row>
    <row r="14" spans="1:2" x14ac:dyDescent="0.2">
      <c r="A14" s="5" t="s">
        <v>151</v>
      </c>
    </row>
    <row r="15" spans="1:2" x14ac:dyDescent="0.2">
      <c r="A15" t="s">
        <v>590</v>
      </c>
    </row>
    <row r="16" spans="1:2" x14ac:dyDescent="0.2">
      <c r="A16" t="s">
        <v>658</v>
      </c>
    </row>
    <row r="17" spans="1:1" x14ac:dyDescent="0.2">
      <c r="A17" t="s">
        <v>589</v>
      </c>
    </row>
    <row r="18" spans="1:1" x14ac:dyDescent="0.2">
      <c r="A18" t="s">
        <v>576</v>
      </c>
    </row>
    <row r="19" spans="1:1" x14ac:dyDescent="0.2">
      <c r="A19" t="s">
        <v>577</v>
      </c>
    </row>
    <row r="20" spans="1:1" x14ac:dyDescent="0.2">
      <c r="A20" t="s">
        <v>587</v>
      </c>
    </row>
    <row r="21" spans="1:1" x14ac:dyDescent="0.2">
      <c r="A21" t="s">
        <v>588</v>
      </c>
    </row>
    <row r="23" spans="1:1" x14ac:dyDescent="0.2">
      <c r="A23" s="5" t="s">
        <v>152</v>
      </c>
    </row>
    <row r="24" spans="1:1" x14ac:dyDescent="0.2">
      <c r="A24" t="s">
        <v>416</v>
      </c>
    </row>
    <row r="25" spans="1:1" x14ac:dyDescent="0.2">
      <c r="A25" t="s">
        <v>417</v>
      </c>
    </row>
    <row r="26" spans="1:1" x14ac:dyDescent="0.2">
      <c r="A26" t="s">
        <v>418</v>
      </c>
    </row>
    <row r="28" spans="1:1" x14ac:dyDescent="0.2">
      <c r="A28" s="5" t="s">
        <v>419</v>
      </c>
    </row>
    <row r="29" spans="1:1" x14ac:dyDescent="0.2">
      <c r="A29" t="s">
        <v>579</v>
      </c>
    </row>
    <row r="30" spans="1:1" x14ac:dyDescent="0.25">
      <c r="A30" t="s">
        <v>677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K66"/>
  <sheetViews>
    <sheetView workbookViewId="0">
      <pane xSplit="1" ySplit="6" topLeftCell="B7" activePane="bottomRight" state="frozen"/>
      <selection pane="topRight" activeCell="B1" sqref="B1"/>
      <selection pane="bottomLeft" activeCell="A6" sqref="A6"/>
      <selection pane="bottomRight" activeCell="KP1" sqref="KP1"/>
    </sheetView>
  </sheetViews>
  <sheetFormatPr defaultColWidth="13.7109375" defaultRowHeight="15" x14ac:dyDescent="0.25"/>
  <cols>
    <col min="1" max="1" width="45.85546875" customWidth="1"/>
  </cols>
  <sheetData>
    <row r="1" spans="1:323" ht="18.75" x14ac:dyDescent="0.3">
      <c r="A1" s="38" t="s">
        <v>642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Y1" s="6"/>
      <c r="EZ1" s="6"/>
      <c r="FA1" s="6"/>
      <c r="FB1" s="6"/>
      <c r="FC1" s="6"/>
      <c r="FD1" s="6"/>
      <c r="FE1" s="6"/>
      <c r="FF1" s="6"/>
      <c r="FG1" s="6"/>
      <c r="FH1" s="6"/>
      <c r="FI1" s="6"/>
      <c r="FJ1" s="6"/>
      <c r="FK1" s="6"/>
      <c r="FL1" s="6"/>
      <c r="FM1" s="6"/>
      <c r="FN1" s="6"/>
      <c r="FO1" s="6"/>
      <c r="FP1" s="6"/>
      <c r="FR1" s="6"/>
      <c r="FS1" s="6"/>
      <c r="FT1" s="6"/>
      <c r="FU1" s="6"/>
      <c r="FV1" s="6"/>
      <c r="FW1" s="6"/>
      <c r="FX1" s="6"/>
      <c r="FY1" s="6"/>
      <c r="FZ1" s="6"/>
      <c r="GA1" s="6"/>
      <c r="GB1" s="6"/>
      <c r="GC1" s="6"/>
      <c r="GD1" s="6"/>
      <c r="GE1" s="6"/>
      <c r="GF1" s="6"/>
      <c r="GG1" s="6"/>
      <c r="GH1" s="6"/>
      <c r="GI1" s="6"/>
      <c r="GJ1" s="6"/>
      <c r="GK1" s="6"/>
      <c r="GL1" s="6"/>
      <c r="GM1" s="6"/>
      <c r="GN1" s="6"/>
      <c r="GO1" s="6"/>
      <c r="GP1" s="6"/>
      <c r="GQ1" s="39" t="s">
        <v>591</v>
      </c>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39" t="s">
        <v>617</v>
      </c>
      <c r="IK1" s="6"/>
      <c r="IL1" s="6"/>
      <c r="IM1" s="6"/>
      <c r="IN1" s="6"/>
      <c r="KZ1" s="21"/>
    </row>
    <row r="2" spans="1:323" x14ac:dyDescent="0.25">
      <c r="A2" t="s">
        <v>614</v>
      </c>
    </row>
    <row r="3" spans="1:323" s="21" customFormat="1" x14ac:dyDescent="0.25">
      <c r="A3" s="18" t="s">
        <v>14</v>
      </c>
      <c r="B3" s="16"/>
      <c r="C3" s="16"/>
      <c r="D3" s="16"/>
      <c r="E3" s="16"/>
      <c r="F3" s="16"/>
      <c r="G3" s="16"/>
      <c r="H3" s="16"/>
      <c r="I3" s="16"/>
      <c r="J3" s="16"/>
      <c r="K3" s="16">
        <v>1899</v>
      </c>
      <c r="L3" s="16"/>
      <c r="M3" s="19">
        <v>1899</v>
      </c>
      <c r="N3" s="19">
        <v>1899</v>
      </c>
      <c r="O3" s="19">
        <v>1899</v>
      </c>
      <c r="P3" s="19">
        <v>1899</v>
      </c>
      <c r="Q3" s="16">
        <v>1899</v>
      </c>
      <c r="R3" s="16">
        <v>1899</v>
      </c>
      <c r="S3" s="16">
        <v>1899</v>
      </c>
      <c r="T3" s="16">
        <v>1899</v>
      </c>
      <c r="U3" s="16">
        <v>1899</v>
      </c>
      <c r="V3" s="16">
        <v>1899</v>
      </c>
      <c r="W3" s="16">
        <v>1899</v>
      </c>
      <c r="X3" s="16">
        <v>1900</v>
      </c>
      <c r="Y3" s="16">
        <v>1900</v>
      </c>
      <c r="Z3" s="16"/>
      <c r="AA3" s="16">
        <v>1900</v>
      </c>
      <c r="AB3" s="16">
        <v>1900</v>
      </c>
      <c r="AC3" s="19">
        <v>1900</v>
      </c>
      <c r="AD3" s="19">
        <v>1900</v>
      </c>
      <c r="AE3" s="19">
        <v>1900</v>
      </c>
      <c r="AF3" s="19">
        <v>1900</v>
      </c>
      <c r="AG3" s="19">
        <v>1900</v>
      </c>
      <c r="AH3" s="19">
        <v>1900</v>
      </c>
      <c r="AI3" s="16">
        <v>1900</v>
      </c>
      <c r="AJ3" s="16">
        <v>1901</v>
      </c>
      <c r="AK3" s="16">
        <v>1901</v>
      </c>
      <c r="AL3" s="16">
        <v>1901</v>
      </c>
      <c r="AM3" s="16">
        <v>1901</v>
      </c>
      <c r="AN3" s="16">
        <v>1901</v>
      </c>
      <c r="AO3" s="16">
        <v>1901</v>
      </c>
      <c r="AP3" s="16">
        <v>1901</v>
      </c>
      <c r="AQ3" s="16">
        <v>1901</v>
      </c>
      <c r="AR3" s="16">
        <v>1901</v>
      </c>
      <c r="AS3" s="16">
        <v>1901</v>
      </c>
      <c r="AT3" s="16">
        <v>1901</v>
      </c>
      <c r="AU3" s="16">
        <v>1901</v>
      </c>
      <c r="AV3" s="16">
        <v>1902</v>
      </c>
      <c r="AW3" s="16">
        <v>1902</v>
      </c>
      <c r="AX3" s="16">
        <v>1902</v>
      </c>
      <c r="AY3" s="16">
        <v>1902</v>
      </c>
      <c r="AZ3" s="16">
        <v>1902</v>
      </c>
      <c r="BA3" s="16">
        <v>1902</v>
      </c>
      <c r="BB3" s="16">
        <v>1902</v>
      </c>
      <c r="BC3" s="16">
        <v>1902</v>
      </c>
      <c r="BD3" s="16">
        <v>1902</v>
      </c>
      <c r="BE3" s="16">
        <v>1902</v>
      </c>
      <c r="BF3" s="16">
        <v>1902</v>
      </c>
      <c r="BG3" s="19">
        <v>1902</v>
      </c>
      <c r="BH3" s="19">
        <v>1903</v>
      </c>
      <c r="BI3" s="19">
        <v>1903</v>
      </c>
      <c r="BJ3" s="19">
        <v>1903</v>
      </c>
      <c r="BK3" s="19">
        <v>1903</v>
      </c>
      <c r="BL3" s="19">
        <v>1903</v>
      </c>
      <c r="BM3" s="19">
        <v>1903</v>
      </c>
      <c r="BN3" s="19">
        <v>1903</v>
      </c>
      <c r="BO3" s="19">
        <v>1903</v>
      </c>
      <c r="BP3" s="19">
        <v>1903</v>
      </c>
      <c r="BQ3" s="19">
        <v>1903</v>
      </c>
      <c r="BR3" s="19">
        <v>1903</v>
      </c>
      <c r="BS3" s="16">
        <v>1903</v>
      </c>
      <c r="BT3" s="16">
        <v>1904</v>
      </c>
      <c r="BU3" s="16">
        <v>1904</v>
      </c>
      <c r="BV3" s="16">
        <v>1904</v>
      </c>
      <c r="BW3" s="16">
        <v>1904</v>
      </c>
      <c r="BX3" s="16">
        <v>1904</v>
      </c>
      <c r="BY3" s="19">
        <v>1904</v>
      </c>
      <c r="BZ3" s="19">
        <v>1904</v>
      </c>
      <c r="CA3" s="19">
        <v>1904</v>
      </c>
      <c r="CB3" s="19">
        <v>1904</v>
      </c>
      <c r="CC3" s="19">
        <v>1904</v>
      </c>
      <c r="CD3" s="19">
        <v>1904</v>
      </c>
      <c r="CE3" s="19">
        <v>1904</v>
      </c>
      <c r="CF3" s="19">
        <v>1905</v>
      </c>
      <c r="CG3" s="19">
        <v>1905</v>
      </c>
      <c r="CH3" s="19">
        <v>1905</v>
      </c>
      <c r="CI3" s="19">
        <v>1905</v>
      </c>
      <c r="CJ3" s="19">
        <v>1905</v>
      </c>
      <c r="CK3" s="16">
        <v>1905</v>
      </c>
      <c r="CL3" s="16">
        <v>1905</v>
      </c>
      <c r="CM3" s="16">
        <v>1905</v>
      </c>
      <c r="CN3" s="16">
        <v>1905</v>
      </c>
      <c r="CO3" s="16">
        <v>1905</v>
      </c>
      <c r="CP3" s="16">
        <v>1905</v>
      </c>
      <c r="CQ3" s="16">
        <v>1905</v>
      </c>
      <c r="CR3" s="16">
        <v>1906</v>
      </c>
      <c r="CS3" s="16">
        <v>1906</v>
      </c>
      <c r="CT3" s="16">
        <v>1906</v>
      </c>
      <c r="CU3" s="16">
        <v>1906</v>
      </c>
      <c r="CV3" s="16">
        <v>1906</v>
      </c>
      <c r="CW3" s="16">
        <v>1906</v>
      </c>
      <c r="CX3" s="16">
        <v>1906</v>
      </c>
      <c r="CY3" s="16">
        <v>1906</v>
      </c>
      <c r="CZ3" s="16">
        <v>1906</v>
      </c>
      <c r="DA3" s="16">
        <v>1906</v>
      </c>
      <c r="DB3" s="16">
        <v>1906</v>
      </c>
      <c r="DC3" s="16">
        <v>1906</v>
      </c>
      <c r="DD3" s="16">
        <v>1907</v>
      </c>
      <c r="DE3" s="16">
        <v>1907</v>
      </c>
      <c r="DF3" s="16">
        <v>1907</v>
      </c>
      <c r="DG3" s="16">
        <v>1907</v>
      </c>
      <c r="DH3" s="16">
        <v>1907</v>
      </c>
      <c r="DI3" s="16">
        <v>1907</v>
      </c>
      <c r="DJ3" s="16">
        <v>1907</v>
      </c>
      <c r="DK3" s="16">
        <v>1907</v>
      </c>
      <c r="DL3" s="16">
        <v>1907</v>
      </c>
      <c r="DM3" s="16">
        <v>1907</v>
      </c>
      <c r="DN3" s="16">
        <v>1907</v>
      </c>
      <c r="DO3" s="16">
        <v>1907</v>
      </c>
      <c r="DP3" s="16">
        <v>1908</v>
      </c>
      <c r="DQ3" s="16">
        <v>1908</v>
      </c>
      <c r="DR3" s="16">
        <v>1908</v>
      </c>
      <c r="DS3" s="16">
        <v>1908</v>
      </c>
      <c r="DT3" s="16">
        <v>1908</v>
      </c>
      <c r="DU3" s="16">
        <v>1908</v>
      </c>
      <c r="DV3" s="16">
        <v>1908</v>
      </c>
      <c r="DW3" s="16">
        <v>1908</v>
      </c>
      <c r="DX3" s="16">
        <v>1908</v>
      </c>
      <c r="DY3" s="16">
        <v>1908</v>
      </c>
      <c r="DZ3" s="16">
        <v>1908</v>
      </c>
      <c r="EA3" s="16">
        <v>1909</v>
      </c>
      <c r="EB3" s="19">
        <v>1909</v>
      </c>
      <c r="EC3" s="19">
        <v>1909</v>
      </c>
      <c r="ED3" s="19">
        <v>1909</v>
      </c>
      <c r="EE3" s="19">
        <v>1909</v>
      </c>
      <c r="EF3" s="19">
        <v>1909</v>
      </c>
      <c r="EG3" s="19">
        <v>1909</v>
      </c>
      <c r="EH3" s="19">
        <v>1909</v>
      </c>
      <c r="EI3" s="19">
        <v>1909</v>
      </c>
      <c r="EJ3" s="19">
        <v>1909</v>
      </c>
      <c r="EK3" s="19">
        <v>1909</v>
      </c>
      <c r="EL3" s="19">
        <v>1909</v>
      </c>
      <c r="EM3" s="16">
        <v>1909</v>
      </c>
      <c r="EN3" s="16">
        <v>1910</v>
      </c>
      <c r="EO3" s="16">
        <v>1910</v>
      </c>
      <c r="EP3" s="16">
        <v>1910</v>
      </c>
      <c r="EQ3" s="16">
        <v>1910</v>
      </c>
      <c r="ER3" s="16">
        <v>1910</v>
      </c>
      <c r="ES3" s="16">
        <v>1910</v>
      </c>
      <c r="ET3" s="16">
        <v>1910</v>
      </c>
      <c r="EU3" s="16">
        <v>1910</v>
      </c>
      <c r="EV3" s="16">
        <v>1910</v>
      </c>
      <c r="EW3" s="16">
        <v>1910</v>
      </c>
      <c r="EX3" s="16">
        <v>1910</v>
      </c>
      <c r="EY3" s="16">
        <v>1910</v>
      </c>
      <c r="EZ3" s="16">
        <v>1911</v>
      </c>
      <c r="FA3" s="16">
        <v>1911</v>
      </c>
      <c r="FB3" s="16">
        <v>1911</v>
      </c>
      <c r="FC3" s="16">
        <v>1911</v>
      </c>
      <c r="FD3" s="16">
        <v>1911</v>
      </c>
      <c r="FE3" s="16">
        <v>1911</v>
      </c>
      <c r="FF3" s="16">
        <v>1911</v>
      </c>
      <c r="FG3" s="16">
        <v>1911</v>
      </c>
      <c r="FH3" s="16">
        <v>1911</v>
      </c>
      <c r="FI3" s="16">
        <v>1911</v>
      </c>
      <c r="FJ3" s="16">
        <v>1911</v>
      </c>
      <c r="FK3" s="16">
        <v>1912</v>
      </c>
      <c r="FL3" s="16">
        <v>1912</v>
      </c>
      <c r="FM3" s="16">
        <v>1912</v>
      </c>
      <c r="FN3" s="16">
        <v>1912</v>
      </c>
      <c r="FO3" s="16">
        <v>1912</v>
      </c>
      <c r="FP3" s="16">
        <v>1912</v>
      </c>
      <c r="FQ3" s="16">
        <v>1912</v>
      </c>
      <c r="FR3" s="16">
        <v>1912</v>
      </c>
      <c r="FS3" s="16">
        <v>1912</v>
      </c>
      <c r="FT3" s="16">
        <v>1912</v>
      </c>
      <c r="FU3" s="16">
        <v>1912</v>
      </c>
      <c r="FV3" s="16">
        <v>1912</v>
      </c>
      <c r="FW3" s="16">
        <v>1912</v>
      </c>
      <c r="FX3" s="16">
        <v>1913</v>
      </c>
      <c r="FY3" s="16">
        <v>1913</v>
      </c>
      <c r="FZ3" s="16">
        <v>1913</v>
      </c>
      <c r="GA3" s="16">
        <v>1913</v>
      </c>
      <c r="GB3" s="16">
        <v>1913</v>
      </c>
      <c r="GC3" s="16">
        <v>1913</v>
      </c>
      <c r="GD3" s="16">
        <v>1913</v>
      </c>
      <c r="GE3" s="16">
        <v>1913</v>
      </c>
      <c r="GF3" s="16">
        <v>1913</v>
      </c>
      <c r="GG3" s="16">
        <v>1913</v>
      </c>
      <c r="GH3" s="16">
        <v>1913</v>
      </c>
      <c r="GI3" s="16">
        <v>1913</v>
      </c>
      <c r="GJ3" s="16">
        <v>1914</v>
      </c>
      <c r="GK3" s="16">
        <v>1914</v>
      </c>
      <c r="GL3" s="16">
        <v>1914</v>
      </c>
      <c r="GM3" s="16">
        <v>1914</v>
      </c>
      <c r="GN3" s="16">
        <v>1914</v>
      </c>
      <c r="GO3" s="16">
        <v>1914</v>
      </c>
      <c r="GP3" s="16">
        <v>1914</v>
      </c>
      <c r="GQ3" s="16"/>
      <c r="GR3" s="16"/>
      <c r="GS3" s="16"/>
      <c r="GT3" s="16"/>
      <c r="GU3" s="16"/>
      <c r="GV3" s="16"/>
      <c r="GW3" s="16"/>
      <c r="GX3" s="16"/>
      <c r="GY3" s="16"/>
      <c r="GZ3" s="16"/>
      <c r="HA3" s="16"/>
      <c r="HB3" s="16"/>
      <c r="HC3" s="16"/>
      <c r="HD3" s="16">
        <v>1921</v>
      </c>
      <c r="HE3" s="16">
        <v>1921</v>
      </c>
      <c r="HF3" s="16">
        <v>1922</v>
      </c>
      <c r="HG3" s="16"/>
      <c r="HH3" s="16">
        <v>1923</v>
      </c>
      <c r="HI3" s="16">
        <v>1924</v>
      </c>
      <c r="HJ3" s="19" t="s">
        <v>304</v>
      </c>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v>1939</v>
      </c>
      <c r="IO3" s="16">
        <v>1940</v>
      </c>
      <c r="IP3" s="16">
        <v>1940</v>
      </c>
      <c r="IQ3" s="19">
        <v>1941</v>
      </c>
      <c r="IR3" s="16">
        <v>1941</v>
      </c>
      <c r="IS3" s="16">
        <v>1942</v>
      </c>
      <c r="IT3" s="16">
        <v>1942</v>
      </c>
      <c r="IU3" s="16">
        <v>1943</v>
      </c>
      <c r="IV3" s="19">
        <v>1943</v>
      </c>
      <c r="IW3" s="16"/>
      <c r="IX3" s="16">
        <v>1944</v>
      </c>
      <c r="IY3" s="16"/>
      <c r="IZ3" s="16"/>
      <c r="JA3" s="16"/>
      <c r="JB3" s="16">
        <v>1946</v>
      </c>
      <c r="JC3" s="16">
        <v>1947</v>
      </c>
      <c r="JD3" s="16">
        <v>1948</v>
      </c>
      <c r="JE3" s="16">
        <v>1949</v>
      </c>
      <c r="JF3" s="16">
        <v>1948</v>
      </c>
      <c r="JG3" s="16">
        <v>1949</v>
      </c>
      <c r="JH3" s="16"/>
      <c r="JI3" s="16"/>
      <c r="JJ3" s="16"/>
      <c r="JK3" s="16">
        <v>1951</v>
      </c>
      <c r="JL3" s="16">
        <v>1951</v>
      </c>
      <c r="JM3" s="19">
        <v>1953</v>
      </c>
      <c r="JN3" s="16"/>
      <c r="JO3" s="16">
        <v>1953</v>
      </c>
      <c r="JP3" s="16"/>
      <c r="JQ3" s="16"/>
      <c r="JR3" s="20">
        <v>1955</v>
      </c>
      <c r="JS3" s="20">
        <v>1955</v>
      </c>
      <c r="JT3" s="20"/>
      <c r="JU3" s="20"/>
      <c r="JV3" s="20"/>
      <c r="JW3" s="20"/>
      <c r="JX3" s="20"/>
      <c r="JY3" s="20"/>
      <c r="JZ3" s="20"/>
      <c r="KC3" s="20">
        <v>1960</v>
      </c>
      <c r="KD3" s="20"/>
      <c r="KE3" s="20"/>
      <c r="KF3" s="20"/>
      <c r="KG3" s="20">
        <v>1966</v>
      </c>
      <c r="KH3" s="20"/>
      <c r="KI3" s="20">
        <v>1966</v>
      </c>
      <c r="KJ3" s="20"/>
      <c r="KK3" s="20">
        <v>1966</v>
      </c>
      <c r="KL3" s="20">
        <v>1964</v>
      </c>
      <c r="KM3" s="20">
        <v>1964</v>
      </c>
      <c r="KN3" s="20">
        <v>1965</v>
      </c>
      <c r="KO3" s="20">
        <v>1966</v>
      </c>
      <c r="KP3" s="20"/>
      <c r="KQ3" s="20">
        <v>1966</v>
      </c>
      <c r="KR3" s="20">
        <v>1967</v>
      </c>
      <c r="KS3" s="20">
        <v>1968</v>
      </c>
      <c r="KU3" s="20">
        <v>1969</v>
      </c>
      <c r="KW3" s="20">
        <v>1972</v>
      </c>
      <c r="KX3" s="20">
        <v>1971</v>
      </c>
      <c r="KY3" s="20">
        <v>1972</v>
      </c>
      <c r="KZ3" s="20">
        <v>1971</v>
      </c>
      <c r="LA3" s="20">
        <v>1972</v>
      </c>
      <c r="LB3" s="20">
        <v>1973</v>
      </c>
      <c r="LD3" s="20">
        <v>1974</v>
      </c>
      <c r="LF3" s="20">
        <v>1974</v>
      </c>
      <c r="LH3" s="20">
        <v>1975</v>
      </c>
      <c r="LJ3" s="20">
        <v>1976</v>
      </c>
    </row>
    <row r="4" spans="1:323" s="21" customFormat="1" x14ac:dyDescent="0.25">
      <c r="A4" s="18" t="s">
        <v>4</v>
      </c>
      <c r="B4" s="16"/>
      <c r="C4" s="16"/>
      <c r="D4" s="16"/>
      <c r="E4" s="16"/>
      <c r="F4" s="16"/>
      <c r="G4" s="16"/>
      <c r="H4" s="16"/>
      <c r="I4" s="16"/>
      <c r="J4" s="16"/>
      <c r="K4" s="16">
        <v>39</v>
      </c>
      <c r="L4" s="16"/>
      <c r="M4" s="16">
        <v>51</v>
      </c>
      <c r="N4" s="16">
        <v>63</v>
      </c>
      <c r="O4" s="16">
        <v>93</v>
      </c>
      <c r="P4" s="16">
        <v>114</v>
      </c>
      <c r="Q4" s="16">
        <v>128</v>
      </c>
      <c r="R4" s="16">
        <v>174</v>
      </c>
      <c r="S4" s="16">
        <v>190</v>
      </c>
      <c r="T4" s="16">
        <v>232</v>
      </c>
      <c r="U4" s="16">
        <v>237</v>
      </c>
      <c r="V4" s="16">
        <v>256</v>
      </c>
      <c r="W4" s="16">
        <v>294</v>
      </c>
      <c r="X4" s="16">
        <v>17</v>
      </c>
      <c r="Y4" s="16">
        <v>44</v>
      </c>
      <c r="Z4" s="16"/>
      <c r="AA4" s="16">
        <v>102</v>
      </c>
      <c r="AB4" s="16">
        <v>112</v>
      </c>
      <c r="AC4" s="16">
        <v>144</v>
      </c>
      <c r="AD4" s="16">
        <v>161</v>
      </c>
      <c r="AE4" s="16">
        <v>187</v>
      </c>
      <c r="AF4" s="16">
        <v>219</v>
      </c>
      <c r="AG4" s="16">
        <v>232</v>
      </c>
      <c r="AH4" s="16">
        <v>270</v>
      </c>
      <c r="AI4" s="16">
        <v>298</v>
      </c>
      <c r="AJ4" s="16">
        <v>18</v>
      </c>
      <c r="AK4" s="16">
        <v>42</v>
      </c>
      <c r="AL4" s="16">
        <v>72</v>
      </c>
      <c r="AM4" s="16">
        <v>103</v>
      </c>
      <c r="AN4" s="16">
        <v>138</v>
      </c>
      <c r="AO4" s="16">
        <v>170</v>
      </c>
      <c r="AP4" s="16">
        <v>178</v>
      </c>
      <c r="AQ4" s="16">
        <v>211</v>
      </c>
      <c r="AR4" s="16">
        <v>240</v>
      </c>
      <c r="AS4" s="16">
        <v>173</v>
      </c>
      <c r="AT4" s="16">
        <v>300</v>
      </c>
      <c r="AU4" s="16">
        <v>326</v>
      </c>
      <c r="AV4" s="16">
        <v>12</v>
      </c>
      <c r="AW4" s="16">
        <v>46</v>
      </c>
      <c r="AX4" s="16">
        <v>74</v>
      </c>
      <c r="AY4" s="16">
        <v>100</v>
      </c>
      <c r="AZ4" s="16">
        <v>122</v>
      </c>
      <c r="BA4" s="16">
        <v>155</v>
      </c>
      <c r="BB4" s="16">
        <v>186</v>
      </c>
      <c r="BC4" s="16">
        <v>219</v>
      </c>
      <c r="BD4" s="16">
        <v>244</v>
      </c>
      <c r="BE4" s="16">
        <v>272</v>
      </c>
      <c r="BF4" s="16">
        <v>306</v>
      </c>
      <c r="BG4" s="16">
        <v>324</v>
      </c>
      <c r="BH4" s="16">
        <v>17</v>
      </c>
      <c r="BI4" s="16">
        <v>42</v>
      </c>
      <c r="BJ4" s="16">
        <v>76</v>
      </c>
      <c r="BK4" s="16">
        <v>106</v>
      </c>
      <c r="BL4" s="16"/>
      <c r="BM4" s="16">
        <v>153</v>
      </c>
      <c r="BN4" s="16">
        <v>170</v>
      </c>
      <c r="BO4" s="16">
        <v>190</v>
      </c>
      <c r="BP4" s="16">
        <v>224</v>
      </c>
      <c r="BQ4" s="16">
        <v>253</v>
      </c>
      <c r="BR4" s="16">
        <v>278</v>
      </c>
      <c r="BS4" s="16">
        <v>316</v>
      </c>
      <c r="BT4" s="16">
        <v>14</v>
      </c>
      <c r="BU4" s="16">
        <v>60</v>
      </c>
      <c r="BV4" s="16">
        <v>79</v>
      </c>
      <c r="BW4" s="16">
        <v>107</v>
      </c>
      <c r="BX4" s="16">
        <v>125</v>
      </c>
      <c r="BY4" s="16">
        <v>148</v>
      </c>
      <c r="BZ4" s="16">
        <v>165</v>
      </c>
      <c r="CA4" s="16">
        <v>184</v>
      </c>
      <c r="CB4" s="16">
        <v>218</v>
      </c>
      <c r="CC4" s="16">
        <v>242</v>
      </c>
      <c r="CD4" s="16">
        <v>279</v>
      </c>
      <c r="CE4" s="16">
        <v>307</v>
      </c>
      <c r="CF4" s="16">
        <v>16</v>
      </c>
      <c r="CG4" s="16">
        <v>51</v>
      </c>
      <c r="CH4" s="16">
        <v>80</v>
      </c>
      <c r="CI4" s="16">
        <v>121</v>
      </c>
      <c r="CJ4" s="16">
        <v>132</v>
      </c>
      <c r="CK4" s="16">
        <v>169</v>
      </c>
      <c r="CL4" s="16">
        <v>205</v>
      </c>
      <c r="CM4" s="16">
        <v>234</v>
      </c>
      <c r="CN4" s="16">
        <v>258</v>
      </c>
      <c r="CO4" s="16">
        <v>284</v>
      </c>
      <c r="CP4" s="16">
        <v>323</v>
      </c>
      <c r="CQ4" s="16">
        <v>352</v>
      </c>
      <c r="CR4" s="16">
        <v>38</v>
      </c>
      <c r="CS4" s="16">
        <v>62</v>
      </c>
      <c r="CT4" s="16">
        <v>80</v>
      </c>
      <c r="CU4" s="16">
        <v>118</v>
      </c>
      <c r="CV4" s="16">
        <v>138</v>
      </c>
      <c r="CW4" s="16">
        <v>167</v>
      </c>
      <c r="CX4" s="19">
        <v>190</v>
      </c>
      <c r="CY4" s="16">
        <v>223</v>
      </c>
      <c r="CZ4" s="16">
        <v>265</v>
      </c>
      <c r="DA4" s="16">
        <v>278</v>
      </c>
      <c r="DB4" s="16">
        <v>306</v>
      </c>
      <c r="DC4" s="16">
        <v>338</v>
      </c>
      <c r="DD4" s="16">
        <v>32</v>
      </c>
      <c r="DE4" s="16">
        <v>72</v>
      </c>
      <c r="DF4" s="16">
        <v>79</v>
      </c>
      <c r="DG4" s="16">
        <v>106</v>
      </c>
      <c r="DH4" s="16">
        <v>137</v>
      </c>
      <c r="DI4" s="16">
        <v>152</v>
      </c>
      <c r="DJ4" s="16">
        <v>170</v>
      </c>
      <c r="DK4" s="16">
        <v>206</v>
      </c>
      <c r="DL4" s="16">
        <v>230</v>
      </c>
      <c r="DM4" s="16">
        <v>272</v>
      </c>
      <c r="DN4" s="16">
        <v>290</v>
      </c>
      <c r="DO4" s="16">
        <v>331</v>
      </c>
      <c r="DP4" s="16">
        <v>25</v>
      </c>
      <c r="DQ4" s="16">
        <v>54</v>
      </c>
      <c r="DR4" s="16"/>
      <c r="DS4" s="16">
        <v>114</v>
      </c>
      <c r="DT4" s="16">
        <v>132</v>
      </c>
      <c r="DU4" s="16">
        <v>171</v>
      </c>
      <c r="DV4" s="16">
        <v>182</v>
      </c>
      <c r="DW4" s="16">
        <v>203</v>
      </c>
      <c r="DX4" s="16">
        <v>232</v>
      </c>
      <c r="DY4" s="16">
        <v>255</v>
      </c>
      <c r="DZ4" s="16">
        <v>299</v>
      </c>
      <c r="EA4" s="16">
        <v>32</v>
      </c>
      <c r="EB4" s="16">
        <v>42</v>
      </c>
      <c r="EC4" s="16">
        <v>62</v>
      </c>
      <c r="ED4" s="16">
        <v>109</v>
      </c>
      <c r="EE4" s="16">
        <v>144</v>
      </c>
      <c r="EF4" s="16">
        <v>180</v>
      </c>
      <c r="EG4" s="16">
        <v>186</v>
      </c>
      <c r="EH4" s="16"/>
      <c r="EI4" s="16">
        <v>241</v>
      </c>
      <c r="EJ4" s="16">
        <v>254</v>
      </c>
      <c r="EK4" s="16">
        <v>269</v>
      </c>
      <c r="EL4" s="16">
        <v>306</v>
      </c>
      <c r="EM4" s="16">
        <v>322</v>
      </c>
      <c r="EN4" s="16"/>
      <c r="EO4" s="16">
        <v>66</v>
      </c>
      <c r="EP4" s="16"/>
      <c r="EQ4" s="16">
        <v>115</v>
      </c>
      <c r="ER4" s="16">
        <v>158</v>
      </c>
      <c r="ES4" s="16"/>
      <c r="ET4" s="16">
        <v>226</v>
      </c>
      <c r="EU4" s="16">
        <v>232</v>
      </c>
      <c r="EV4" s="16">
        <v>273</v>
      </c>
      <c r="EW4" s="16">
        <v>310</v>
      </c>
      <c r="EX4" s="16">
        <v>331</v>
      </c>
      <c r="EY4" s="16">
        <v>373</v>
      </c>
      <c r="EZ4" s="16">
        <v>21</v>
      </c>
      <c r="FA4" s="16">
        <v>59</v>
      </c>
      <c r="FB4" s="16">
        <v>78</v>
      </c>
      <c r="FC4" s="16">
        <v>107</v>
      </c>
      <c r="FD4" s="16">
        <v>159</v>
      </c>
      <c r="FE4" s="16">
        <v>228</v>
      </c>
      <c r="FF4" s="16">
        <v>234</v>
      </c>
      <c r="FG4" s="16">
        <v>239</v>
      </c>
      <c r="FH4" s="16">
        <v>245</v>
      </c>
      <c r="FI4" s="16">
        <v>278</v>
      </c>
      <c r="FJ4" s="16">
        <v>284</v>
      </c>
      <c r="FK4" s="16">
        <v>6</v>
      </c>
      <c r="FL4" s="16">
        <v>17</v>
      </c>
      <c r="FM4" s="16">
        <v>59</v>
      </c>
      <c r="FN4" s="16">
        <v>90</v>
      </c>
      <c r="FO4" s="16">
        <v>120</v>
      </c>
      <c r="FP4" s="16">
        <v>154</v>
      </c>
      <c r="FQ4" s="16">
        <v>181</v>
      </c>
      <c r="FR4" s="16">
        <v>208</v>
      </c>
      <c r="FS4" s="16">
        <v>236</v>
      </c>
      <c r="FT4" s="16">
        <v>282</v>
      </c>
      <c r="FU4" s="16">
        <v>310</v>
      </c>
      <c r="FV4" s="16">
        <v>338</v>
      </c>
      <c r="FW4" s="16">
        <v>368</v>
      </c>
      <c r="FX4" s="16">
        <v>38</v>
      </c>
      <c r="FY4" s="16">
        <v>56</v>
      </c>
      <c r="FZ4" s="16">
        <v>76</v>
      </c>
      <c r="GA4" s="16">
        <v>113</v>
      </c>
      <c r="GB4" s="16">
        <v>146</v>
      </c>
      <c r="GC4" s="16">
        <v>182</v>
      </c>
      <c r="GD4" s="16">
        <v>228</v>
      </c>
      <c r="GE4" s="16">
        <v>246</v>
      </c>
      <c r="GF4" s="16">
        <v>298</v>
      </c>
      <c r="GG4" s="16">
        <v>335</v>
      </c>
      <c r="GH4" s="16">
        <v>356</v>
      </c>
      <c r="GI4" s="16">
        <v>388</v>
      </c>
      <c r="GJ4" s="16">
        <v>22</v>
      </c>
      <c r="GK4" s="16">
        <v>64</v>
      </c>
      <c r="GL4" s="16">
        <v>89</v>
      </c>
      <c r="GM4" s="16">
        <v>126</v>
      </c>
      <c r="GN4" s="16">
        <v>156</v>
      </c>
      <c r="GO4" s="16">
        <v>179</v>
      </c>
      <c r="GP4" s="16">
        <v>218</v>
      </c>
      <c r="GQ4" s="16"/>
      <c r="GR4" s="16"/>
      <c r="GS4" s="16"/>
      <c r="GT4" s="16"/>
      <c r="GU4" s="16"/>
      <c r="GV4" s="16"/>
      <c r="GW4" s="16"/>
      <c r="GX4" s="16"/>
      <c r="GY4" s="16"/>
      <c r="GZ4" s="16"/>
      <c r="HA4" s="16"/>
      <c r="HB4" s="16"/>
      <c r="HC4" s="16"/>
      <c r="HD4" s="16">
        <v>247</v>
      </c>
      <c r="HE4" s="16">
        <v>487</v>
      </c>
      <c r="HF4" s="16">
        <v>268</v>
      </c>
      <c r="HG4" s="16"/>
      <c r="HH4" s="16">
        <v>352</v>
      </c>
      <c r="HI4" s="16">
        <v>67</v>
      </c>
      <c r="HJ4" s="16">
        <v>296</v>
      </c>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t="s">
        <v>18</v>
      </c>
      <c r="IO4" s="16">
        <v>159</v>
      </c>
      <c r="IP4" s="16">
        <v>281</v>
      </c>
      <c r="IQ4" s="16">
        <v>98</v>
      </c>
      <c r="IR4" s="16">
        <v>348</v>
      </c>
      <c r="IS4" s="16">
        <v>71</v>
      </c>
      <c r="IT4" s="16">
        <v>390</v>
      </c>
      <c r="IU4" s="16">
        <v>326</v>
      </c>
      <c r="IV4" s="16">
        <v>498</v>
      </c>
      <c r="IW4" s="16"/>
      <c r="IX4" s="16">
        <v>448</v>
      </c>
      <c r="IY4" s="16"/>
      <c r="IZ4" s="16"/>
      <c r="JA4" s="16"/>
      <c r="JB4" s="16">
        <v>93</v>
      </c>
      <c r="JC4" s="16">
        <v>132</v>
      </c>
      <c r="JD4" s="16">
        <v>184</v>
      </c>
      <c r="JE4" s="16">
        <v>221</v>
      </c>
      <c r="JF4" s="16">
        <v>54</v>
      </c>
      <c r="JG4" s="16">
        <v>156</v>
      </c>
      <c r="JH4" s="16"/>
      <c r="JI4" s="16"/>
      <c r="JJ4" s="16"/>
      <c r="JK4" s="16">
        <v>86</v>
      </c>
      <c r="JL4" s="16">
        <v>123</v>
      </c>
      <c r="JM4" s="16">
        <v>81</v>
      </c>
      <c r="JN4" s="16"/>
      <c r="JO4" s="16">
        <v>81</v>
      </c>
      <c r="JP4" s="16"/>
      <c r="JQ4" s="16"/>
      <c r="JR4" s="20">
        <v>34</v>
      </c>
      <c r="JS4" s="20">
        <v>205</v>
      </c>
      <c r="JT4" s="20"/>
      <c r="JU4" s="20"/>
      <c r="JV4" s="20"/>
      <c r="JW4" s="20"/>
      <c r="JX4" s="20"/>
      <c r="JY4" s="20"/>
      <c r="JZ4" s="20"/>
      <c r="KC4" s="20">
        <v>139</v>
      </c>
      <c r="KD4" s="20"/>
      <c r="KE4" s="20"/>
      <c r="KF4" s="20"/>
      <c r="KG4" s="20">
        <v>334</v>
      </c>
      <c r="KH4" s="20"/>
      <c r="KI4" s="20">
        <v>334</v>
      </c>
      <c r="KJ4" s="20"/>
      <c r="KK4" s="20">
        <v>334</v>
      </c>
      <c r="KL4" s="20">
        <v>652</v>
      </c>
      <c r="KN4" s="20">
        <v>648</v>
      </c>
      <c r="KO4" s="33">
        <v>251335</v>
      </c>
      <c r="KP4" s="20"/>
      <c r="KQ4" s="20" t="s">
        <v>241</v>
      </c>
      <c r="KR4" s="20">
        <v>507</v>
      </c>
      <c r="KS4" s="20" t="s">
        <v>268</v>
      </c>
      <c r="KU4" s="20" t="s">
        <v>270</v>
      </c>
      <c r="KW4" s="20">
        <v>378</v>
      </c>
      <c r="KX4" s="20">
        <v>420</v>
      </c>
      <c r="KY4" s="20">
        <v>377</v>
      </c>
      <c r="KZ4" s="20">
        <v>420</v>
      </c>
      <c r="LA4" s="20" t="s">
        <v>281</v>
      </c>
      <c r="LB4" s="20">
        <v>68</v>
      </c>
      <c r="LD4" s="20" t="s">
        <v>284</v>
      </c>
      <c r="LF4" s="20" t="s">
        <v>285</v>
      </c>
      <c r="LH4" s="20">
        <v>479</v>
      </c>
      <c r="LJ4" s="20" t="s">
        <v>292</v>
      </c>
    </row>
    <row r="5" spans="1:323" s="2" customFormat="1" x14ac:dyDescent="0.25">
      <c r="A5" s="17" t="s">
        <v>5</v>
      </c>
      <c r="B5" s="29" t="s">
        <v>621</v>
      </c>
      <c r="C5" s="29" t="s">
        <v>397</v>
      </c>
      <c r="D5" s="29" t="s">
        <v>622</v>
      </c>
      <c r="E5" s="29" t="s">
        <v>398</v>
      </c>
      <c r="F5" s="29" t="s">
        <v>623</v>
      </c>
      <c r="G5" s="29" t="s">
        <v>399</v>
      </c>
      <c r="H5" s="29" t="s">
        <v>624</v>
      </c>
      <c r="I5" s="29" t="s">
        <v>400</v>
      </c>
      <c r="J5" s="29" t="s">
        <v>625</v>
      </c>
      <c r="K5" s="29" t="s">
        <v>385</v>
      </c>
      <c r="L5" s="29" t="s">
        <v>628</v>
      </c>
      <c r="M5" s="29" t="s">
        <v>629</v>
      </c>
      <c r="N5" s="29" t="s">
        <v>626</v>
      </c>
      <c r="O5" s="29" t="s">
        <v>630</v>
      </c>
      <c r="P5" s="29" t="s">
        <v>631</v>
      </c>
      <c r="Q5" s="7" t="s">
        <v>632</v>
      </c>
      <c r="R5" s="7" t="s">
        <v>633</v>
      </c>
      <c r="S5" s="7" t="s">
        <v>634</v>
      </c>
      <c r="T5" s="7" t="s">
        <v>635</v>
      </c>
      <c r="U5" s="7" t="s">
        <v>636</v>
      </c>
      <c r="V5" s="7" t="s">
        <v>637</v>
      </c>
      <c r="W5" s="7" t="s">
        <v>638</v>
      </c>
      <c r="X5" s="29">
        <v>10</v>
      </c>
      <c r="Y5" s="7">
        <v>41</v>
      </c>
      <c r="Z5" s="29">
        <v>70</v>
      </c>
      <c r="AA5" s="7">
        <v>101</v>
      </c>
      <c r="AB5" s="29">
        <v>131</v>
      </c>
      <c r="AC5" s="7">
        <v>162</v>
      </c>
      <c r="AD5" s="29">
        <v>192</v>
      </c>
      <c r="AE5" s="7">
        <v>223</v>
      </c>
      <c r="AF5" s="29">
        <v>254</v>
      </c>
      <c r="AG5" s="7">
        <v>284</v>
      </c>
      <c r="AH5" s="29">
        <v>315</v>
      </c>
      <c r="AI5" s="7">
        <v>345</v>
      </c>
      <c r="AJ5" s="29">
        <v>376</v>
      </c>
      <c r="AK5" s="7">
        <v>407</v>
      </c>
      <c r="AL5" s="29">
        <v>435</v>
      </c>
      <c r="AM5" s="7">
        <v>466</v>
      </c>
      <c r="AN5" s="29">
        <v>496</v>
      </c>
      <c r="AO5" s="7">
        <v>527</v>
      </c>
      <c r="AP5" s="29">
        <v>557</v>
      </c>
      <c r="AQ5" s="7">
        <v>588</v>
      </c>
      <c r="AR5" s="29">
        <v>619</v>
      </c>
      <c r="AS5" s="7">
        <v>649</v>
      </c>
      <c r="AT5" s="29">
        <v>680</v>
      </c>
      <c r="AU5" s="7">
        <v>710</v>
      </c>
      <c r="AV5" s="29">
        <v>741</v>
      </c>
      <c r="AW5" s="7">
        <v>772</v>
      </c>
      <c r="AX5" s="29">
        <v>800</v>
      </c>
      <c r="AY5" s="7">
        <v>831</v>
      </c>
      <c r="AZ5" s="29">
        <v>861</v>
      </c>
      <c r="BA5" s="7">
        <v>892</v>
      </c>
      <c r="BB5" s="29">
        <v>922</v>
      </c>
      <c r="BC5" s="7">
        <v>953</v>
      </c>
      <c r="BD5" s="29">
        <v>984</v>
      </c>
      <c r="BE5" s="7">
        <v>1014</v>
      </c>
      <c r="BF5" s="29">
        <v>1045</v>
      </c>
      <c r="BG5" s="7">
        <v>1075</v>
      </c>
      <c r="BH5" s="29">
        <v>1106</v>
      </c>
      <c r="BI5" s="7">
        <v>1137</v>
      </c>
      <c r="BJ5" s="29">
        <v>1165</v>
      </c>
      <c r="BK5" s="7">
        <v>1196</v>
      </c>
      <c r="BL5" s="29">
        <v>1226</v>
      </c>
      <c r="BM5" s="7">
        <v>1257</v>
      </c>
      <c r="BN5" s="29">
        <v>1287</v>
      </c>
      <c r="BO5" s="7">
        <v>1318</v>
      </c>
      <c r="BP5" s="29">
        <v>1349</v>
      </c>
      <c r="BQ5" s="7">
        <v>1379</v>
      </c>
      <c r="BR5" s="29">
        <v>1410</v>
      </c>
      <c r="BS5" s="7">
        <v>1440</v>
      </c>
      <c r="BT5" s="29">
        <v>1471</v>
      </c>
      <c r="BU5" s="7">
        <v>1502</v>
      </c>
      <c r="BV5" s="29">
        <v>1531</v>
      </c>
      <c r="BW5" s="7">
        <v>1562</v>
      </c>
      <c r="BX5" s="29">
        <v>1592</v>
      </c>
      <c r="BY5" s="7">
        <v>1623</v>
      </c>
      <c r="BZ5" s="29">
        <v>1653</v>
      </c>
      <c r="CA5" s="7">
        <v>1684</v>
      </c>
      <c r="CB5" s="29">
        <v>1715</v>
      </c>
      <c r="CC5" s="7">
        <v>1745</v>
      </c>
      <c r="CD5" s="29">
        <v>1776</v>
      </c>
      <c r="CE5" s="7">
        <v>1806</v>
      </c>
      <c r="CF5" s="29">
        <v>1837</v>
      </c>
      <c r="CG5" s="7">
        <v>1868</v>
      </c>
      <c r="CH5" s="29">
        <v>1896</v>
      </c>
      <c r="CI5" s="7">
        <v>1927</v>
      </c>
      <c r="CJ5" s="29">
        <v>1957</v>
      </c>
      <c r="CK5" s="7">
        <v>1988</v>
      </c>
      <c r="CL5" s="29">
        <v>2018</v>
      </c>
      <c r="CM5" s="7">
        <v>2049</v>
      </c>
      <c r="CN5" s="29">
        <v>2080</v>
      </c>
      <c r="CO5" s="7">
        <v>2110</v>
      </c>
      <c r="CP5" s="29">
        <v>2141</v>
      </c>
      <c r="CQ5" s="7">
        <v>2171</v>
      </c>
      <c r="CR5" s="29">
        <v>2202</v>
      </c>
      <c r="CS5" s="7">
        <v>2233</v>
      </c>
      <c r="CT5" s="29">
        <v>2261</v>
      </c>
      <c r="CU5" s="7">
        <v>2292</v>
      </c>
      <c r="CV5" s="29">
        <v>2322</v>
      </c>
      <c r="CW5" s="7">
        <v>2353</v>
      </c>
      <c r="CX5" s="29">
        <v>2383</v>
      </c>
      <c r="CY5" s="7">
        <v>2414</v>
      </c>
      <c r="CZ5" s="29">
        <v>2445</v>
      </c>
      <c r="DA5" s="7">
        <v>2475</v>
      </c>
      <c r="DB5" s="29">
        <v>2506</v>
      </c>
      <c r="DC5" s="7">
        <v>2536</v>
      </c>
      <c r="DD5" s="29">
        <v>2567</v>
      </c>
      <c r="DE5" s="7">
        <v>2598</v>
      </c>
      <c r="DF5" s="29">
        <v>2626</v>
      </c>
      <c r="DG5" s="7">
        <v>2657</v>
      </c>
      <c r="DH5" s="29">
        <v>2687</v>
      </c>
      <c r="DI5" s="7">
        <v>2718</v>
      </c>
      <c r="DJ5" s="29">
        <v>2748</v>
      </c>
      <c r="DK5" s="7">
        <v>2779</v>
      </c>
      <c r="DL5" s="29">
        <v>2810</v>
      </c>
      <c r="DM5" s="7">
        <v>2840</v>
      </c>
      <c r="DN5" s="29">
        <v>2871</v>
      </c>
      <c r="DO5" s="7">
        <v>2901</v>
      </c>
      <c r="DP5" s="29">
        <v>2932</v>
      </c>
      <c r="DQ5" s="7">
        <v>2963</v>
      </c>
      <c r="DR5" s="29">
        <v>2992</v>
      </c>
      <c r="DS5" s="7">
        <v>3023</v>
      </c>
      <c r="DT5" s="29">
        <v>3053</v>
      </c>
      <c r="DU5" s="7">
        <v>3084</v>
      </c>
      <c r="DV5" s="29">
        <v>3114</v>
      </c>
      <c r="DW5" s="7">
        <v>3145</v>
      </c>
      <c r="DX5" s="29">
        <v>3176</v>
      </c>
      <c r="DY5" s="7">
        <v>3206</v>
      </c>
      <c r="DZ5" s="29">
        <v>3237</v>
      </c>
      <c r="EA5" s="7">
        <v>3267</v>
      </c>
      <c r="EB5" s="29">
        <v>3298</v>
      </c>
      <c r="EC5" s="7">
        <v>3329</v>
      </c>
      <c r="ED5" s="29">
        <v>3357</v>
      </c>
      <c r="EE5" s="7">
        <v>3388</v>
      </c>
      <c r="EF5" s="29">
        <v>3418</v>
      </c>
      <c r="EG5" s="7">
        <v>3449</v>
      </c>
      <c r="EH5" s="29">
        <v>3479</v>
      </c>
      <c r="EI5" s="7">
        <v>3510</v>
      </c>
      <c r="EJ5" s="29">
        <v>3541</v>
      </c>
      <c r="EK5" s="7">
        <v>3571</v>
      </c>
      <c r="EL5" s="29">
        <v>3602</v>
      </c>
      <c r="EM5" s="7">
        <v>3632</v>
      </c>
      <c r="EN5" s="29">
        <v>3663</v>
      </c>
      <c r="EO5" s="7">
        <v>3694</v>
      </c>
      <c r="EP5" s="29">
        <v>3722</v>
      </c>
      <c r="EQ5" s="7">
        <v>3753</v>
      </c>
      <c r="ER5" s="29">
        <v>3783</v>
      </c>
      <c r="ES5" s="7">
        <v>3814</v>
      </c>
      <c r="ET5" s="29">
        <v>3844</v>
      </c>
      <c r="EU5" s="7">
        <v>3875</v>
      </c>
      <c r="EV5" s="29">
        <v>3906</v>
      </c>
      <c r="EW5" s="7">
        <v>3936</v>
      </c>
      <c r="EX5" s="29">
        <v>3967</v>
      </c>
      <c r="EY5" s="7">
        <v>3997</v>
      </c>
      <c r="EZ5" s="29">
        <v>4028</v>
      </c>
      <c r="FA5" s="7">
        <v>4059</v>
      </c>
      <c r="FB5" s="29">
        <v>4087</v>
      </c>
      <c r="FC5" s="7">
        <v>4118</v>
      </c>
      <c r="FD5" s="29">
        <v>4148</v>
      </c>
      <c r="FE5" s="7">
        <v>4179</v>
      </c>
      <c r="FF5" s="29">
        <v>4209</v>
      </c>
      <c r="FG5" s="7">
        <v>4240</v>
      </c>
      <c r="FH5" s="29">
        <v>4271</v>
      </c>
      <c r="FI5" s="7">
        <v>4301</v>
      </c>
      <c r="FJ5" s="29">
        <v>4332</v>
      </c>
      <c r="FK5" s="7">
        <v>4362</v>
      </c>
      <c r="FL5" s="29">
        <v>4393</v>
      </c>
      <c r="FM5" s="7">
        <v>4424</v>
      </c>
      <c r="FN5" s="29">
        <v>4453</v>
      </c>
      <c r="FO5" s="7">
        <v>4484</v>
      </c>
      <c r="FP5" s="29">
        <v>4514</v>
      </c>
      <c r="FQ5" s="7">
        <v>4545</v>
      </c>
      <c r="FR5" s="29">
        <v>4575</v>
      </c>
      <c r="FS5" s="7">
        <v>4606</v>
      </c>
      <c r="FT5" s="29">
        <v>4637</v>
      </c>
      <c r="FU5" s="7">
        <v>4667</v>
      </c>
      <c r="FV5" s="29">
        <v>4698</v>
      </c>
      <c r="FW5" s="7">
        <v>4728</v>
      </c>
      <c r="FX5" s="29">
        <v>4759</v>
      </c>
      <c r="FY5" s="7">
        <v>4790</v>
      </c>
      <c r="FZ5" s="29">
        <v>4818</v>
      </c>
      <c r="GA5" s="7">
        <v>4849</v>
      </c>
      <c r="GB5" s="29">
        <v>4879</v>
      </c>
      <c r="GC5" s="7">
        <v>4910</v>
      </c>
      <c r="GD5" s="29">
        <v>4940</v>
      </c>
      <c r="GE5" s="7">
        <v>4971</v>
      </c>
      <c r="GF5" s="29">
        <v>5002</v>
      </c>
      <c r="GG5" s="7">
        <v>5032</v>
      </c>
      <c r="GH5" s="29">
        <v>5063</v>
      </c>
      <c r="GI5" s="7">
        <v>5093</v>
      </c>
      <c r="GJ5" s="29">
        <v>5124</v>
      </c>
      <c r="GK5" s="7">
        <v>5155</v>
      </c>
      <c r="GL5" s="29">
        <v>5183</v>
      </c>
      <c r="GM5" s="7">
        <v>5214</v>
      </c>
      <c r="GN5" s="29">
        <v>5244</v>
      </c>
      <c r="GO5" s="7">
        <v>5275</v>
      </c>
      <c r="GP5" s="29">
        <v>5305</v>
      </c>
      <c r="GQ5" s="7">
        <v>5458</v>
      </c>
      <c r="GR5" s="7">
        <v>5640</v>
      </c>
      <c r="GS5" s="7">
        <v>5823</v>
      </c>
      <c r="GT5" s="7">
        <v>6006</v>
      </c>
      <c r="GU5" s="7">
        <v>6189</v>
      </c>
      <c r="GV5" s="7">
        <v>6371</v>
      </c>
      <c r="GW5" s="7">
        <v>6554</v>
      </c>
      <c r="GX5" s="7">
        <v>6736</v>
      </c>
      <c r="GY5" s="7">
        <v>6919</v>
      </c>
      <c r="GZ5" s="7">
        <v>7101</v>
      </c>
      <c r="HA5" s="7">
        <v>7284</v>
      </c>
      <c r="HB5" s="7">
        <v>7467</v>
      </c>
      <c r="HC5" s="7">
        <v>7650</v>
      </c>
      <c r="HD5" s="7">
        <v>7832</v>
      </c>
      <c r="HE5" s="7">
        <v>8015</v>
      </c>
      <c r="HF5" s="7">
        <v>8197</v>
      </c>
      <c r="HG5" s="7">
        <v>8380</v>
      </c>
      <c r="HH5" s="7">
        <v>8562</v>
      </c>
      <c r="HI5" s="7">
        <v>8745</v>
      </c>
      <c r="HJ5" s="7">
        <v>8928</v>
      </c>
      <c r="HK5" s="7">
        <v>9111</v>
      </c>
      <c r="HL5" s="7">
        <v>9293</v>
      </c>
      <c r="HM5" s="7">
        <v>9476</v>
      </c>
      <c r="HN5" s="7">
        <v>9658</v>
      </c>
      <c r="HO5" s="7">
        <v>9841</v>
      </c>
      <c r="HP5" s="7">
        <v>10023</v>
      </c>
      <c r="HQ5" s="7">
        <v>10206</v>
      </c>
      <c r="HR5" s="7">
        <v>10389</v>
      </c>
      <c r="HS5" s="7">
        <v>10572</v>
      </c>
      <c r="HT5" s="7">
        <v>10754</v>
      </c>
      <c r="HU5" s="7">
        <v>10937</v>
      </c>
      <c r="HV5" s="7">
        <v>11119</v>
      </c>
      <c r="HW5" s="7">
        <v>11302</v>
      </c>
      <c r="HX5" s="7">
        <v>11484</v>
      </c>
      <c r="HY5" s="7">
        <v>11667</v>
      </c>
      <c r="HZ5" s="7">
        <v>11850</v>
      </c>
      <c r="IA5" s="7">
        <v>12033</v>
      </c>
      <c r="IB5" s="7">
        <v>12215</v>
      </c>
      <c r="IC5" s="7">
        <v>12398</v>
      </c>
      <c r="ID5" s="7">
        <v>12580</v>
      </c>
      <c r="IE5" s="7">
        <v>12763</v>
      </c>
      <c r="IF5" s="7">
        <v>12945</v>
      </c>
      <c r="IG5" s="7">
        <v>13128</v>
      </c>
      <c r="IH5" s="7">
        <v>13311</v>
      </c>
      <c r="II5" s="7">
        <v>13494</v>
      </c>
      <c r="IJ5" s="7">
        <v>13676</v>
      </c>
      <c r="IK5" s="7">
        <v>13859</v>
      </c>
      <c r="IL5" s="7">
        <v>14041</v>
      </c>
      <c r="IM5" s="7">
        <v>14224</v>
      </c>
      <c r="IN5" s="7">
        <v>14426</v>
      </c>
      <c r="IO5" s="7">
        <v>14610</v>
      </c>
      <c r="IP5" s="7">
        <v>14792</v>
      </c>
      <c r="IQ5" s="7">
        <v>14976</v>
      </c>
      <c r="IR5" s="7">
        <v>15157</v>
      </c>
      <c r="IS5" s="7">
        <v>15341</v>
      </c>
      <c r="IT5" s="7">
        <v>15522</v>
      </c>
      <c r="IU5" s="7">
        <v>15706</v>
      </c>
      <c r="IV5" s="7">
        <v>15887</v>
      </c>
      <c r="IW5" s="7">
        <v>16071</v>
      </c>
      <c r="IX5" s="7">
        <v>16253</v>
      </c>
      <c r="IY5" s="7">
        <v>16437</v>
      </c>
      <c r="IZ5" s="7">
        <v>16618</v>
      </c>
      <c r="JA5" s="7">
        <v>16802</v>
      </c>
      <c r="JB5" s="7">
        <v>16983</v>
      </c>
      <c r="JC5" s="7">
        <v>17167</v>
      </c>
      <c r="JD5" s="7">
        <v>17348</v>
      </c>
      <c r="JE5" s="7">
        <v>17532</v>
      </c>
      <c r="JF5" s="7">
        <v>17714</v>
      </c>
      <c r="JG5" s="7">
        <v>17898</v>
      </c>
      <c r="JH5" s="7">
        <v>18079</v>
      </c>
      <c r="JI5" s="7">
        <v>18263</v>
      </c>
      <c r="JJ5" s="7">
        <v>18444</v>
      </c>
      <c r="JK5" s="7">
        <v>18628</v>
      </c>
      <c r="JL5" s="7">
        <v>18809</v>
      </c>
      <c r="JM5" s="7">
        <v>18993</v>
      </c>
      <c r="JN5" s="7">
        <v>19175</v>
      </c>
      <c r="JO5" s="7">
        <v>19359</v>
      </c>
      <c r="JP5" s="29">
        <v>19540</v>
      </c>
      <c r="JQ5" s="7">
        <v>19724</v>
      </c>
      <c r="JR5" s="3">
        <v>19905</v>
      </c>
      <c r="JS5" s="3">
        <v>20089</v>
      </c>
      <c r="JT5" s="3">
        <v>20270</v>
      </c>
      <c r="JU5" s="3">
        <v>20454</v>
      </c>
      <c r="JV5" s="3">
        <v>20636</v>
      </c>
      <c r="JW5" s="3">
        <v>20820</v>
      </c>
      <c r="JX5" s="3">
        <v>21001</v>
      </c>
      <c r="JY5" s="3">
        <v>21185</v>
      </c>
      <c r="JZ5" s="3">
        <v>21366</v>
      </c>
      <c r="KA5" s="3">
        <v>21550</v>
      </c>
      <c r="KB5" s="3">
        <v>21731</v>
      </c>
      <c r="KC5" s="3">
        <v>21915</v>
      </c>
      <c r="KD5" s="3">
        <v>22097</v>
      </c>
      <c r="KE5" s="3">
        <v>22281</v>
      </c>
      <c r="KF5" s="3">
        <v>22462</v>
      </c>
      <c r="KG5" s="3">
        <v>22646</v>
      </c>
      <c r="KH5" s="3">
        <v>22827</v>
      </c>
      <c r="KI5" s="3">
        <v>23011</v>
      </c>
      <c r="KJ5" s="3">
        <v>23192</v>
      </c>
      <c r="KK5" s="3">
        <v>23376</v>
      </c>
      <c r="KL5" s="3">
        <v>23558</v>
      </c>
      <c r="KM5" s="3">
        <v>23742</v>
      </c>
      <c r="KN5" s="3">
        <v>23923</v>
      </c>
      <c r="KO5" s="3">
        <v>24107</v>
      </c>
      <c r="KP5" s="3">
        <v>24288</v>
      </c>
      <c r="KQ5" s="3">
        <v>24472</v>
      </c>
      <c r="KR5" s="3">
        <v>24653</v>
      </c>
      <c r="KS5" s="3">
        <v>24837</v>
      </c>
      <c r="KT5" s="3">
        <v>25019</v>
      </c>
      <c r="KU5" s="3">
        <v>25203</v>
      </c>
      <c r="KV5" s="3">
        <v>25384</v>
      </c>
      <c r="KW5" s="3">
        <v>25568</v>
      </c>
      <c r="KX5" s="3">
        <v>25749</v>
      </c>
      <c r="KY5" s="3">
        <v>25933</v>
      </c>
      <c r="KZ5" s="3">
        <v>26114</v>
      </c>
      <c r="LA5" s="3">
        <v>26298</v>
      </c>
      <c r="LB5" s="3">
        <v>26480</v>
      </c>
      <c r="LC5" s="3">
        <v>26664</v>
      </c>
      <c r="LD5" s="3">
        <v>26845</v>
      </c>
      <c r="LE5" s="3">
        <v>27029</v>
      </c>
      <c r="LF5" s="3">
        <v>27210</v>
      </c>
      <c r="LG5" s="3">
        <v>27394</v>
      </c>
      <c r="LH5" s="3">
        <v>27575</v>
      </c>
      <c r="LI5" s="3">
        <v>27759</v>
      </c>
      <c r="LJ5" s="3">
        <v>27941</v>
      </c>
      <c r="LK5" s="3">
        <v>28125</v>
      </c>
    </row>
    <row r="6" spans="1:323" s="21" customFormat="1" x14ac:dyDescent="0.25">
      <c r="A6" s="18" t="s">
        <v>6</v>
      </c>
      <c r="B6" s="42" t="s">
        <v>384</v>
      </c>
      <c r="C6" s="42" t="s">
        <v>383</v>
      </c>
      <c r="D6" s="42" t="s">
        <v>382</v>
      </c>
      <c r="E6" s="42" t="s">
        <v>381</v>
      </c>
      <c r="F6" s="42" t="s">
        <v>380</v>
      </c>
      <c r="G6" s="42" t="s">
        <v>379</v>
      </c>
      <c r="H6" s="42" t="s">
        <v>376</v>
      </c>
      <c r="I6" s="42" t="s">
        <v>377</v>
      </c>
      <c r="J6" s="42" t="s">
        <v>378</v>
      </c>
      <c r="K6" s="42" t="s">
        <v>375</v>
      </c>
      <c r="L6" s="42" t="s">
        <v>627</v>
      </c>
      <c r="M6" s="42" t="s">
        <v>421</v>
      </c>
      <c r="N6" s="42" t="s">
        <v>422</v>
      </c>
      <c r="O6" s="42" t="s">
        <v>423</v>
      </c>
      <c r="P6" s="42" t="s">
        <v>424</v>
      </c>
      <c r="Q6" s="42" t="s">
        <v>374</v>
      </c>
      <c r="R6" s="42" t="s">
        <v>425</v>
      </c>
      <c r="S6" s="42" t="s">
        <v>426</v>
      </c>
      <c r="T6" s="42" t="s">
        <v>427</v>
      </c>
      <c r="U6" s="42" t="s">
        <v>428</v>
      </c>
      <c r="V6" s="42" t="s">
        <v>429</v>
      </c>
      <c r="W6" s="42" t="s">
        <v>373</v>
      </c>
      <c r="X6" s="42" t="s">
        <v>430</v>
      </c>
      <c r="Y6" s="42" t="s">
        <v>431</v>
      </c>
      <c r="Z6" s="42" t="s">
        <v>639</v>
      </c>
      <c r="AA6" s="42" t="s">
        <v>432</v>
      </c>
      <c r="AB6" s="42" t="s">
        <v>433</v>
      </c>
      <c r="AC6" s="42" t="s">
        <v>372</v>
      </c>
      <c r="AD6" s="42" t="s">
        <v>434</v>
      </c>
      <c r="AE6" s="42" t="s">
        <v>435</v>
      </c>
      <c r="AF6" s="42" t="s">
        <v>436</v>
      </c>
      <c r="AG6" s="42" t="s">
        <v>437</v>
      </c>
      <c r="AH6" s="42" t="s">
        <v>438</v>
      </c>
      <c r="AI6" s="42" t="s">
        <v>371</v>
      </c>
      <c r="AJ6" s="42" t="s">
        <v>439</v>
      </c>
      <c r="AK6" s="42" t="s">
        <v>440</v>
      </c>
      <c r="AL6" s="42" t="s">
        <v>441</v>
      </c>
      <c r="AM6" s="42" t="s">
        <v>442</v>
      </c>
      <c r="AN6" s="42" t="s">
        <v>443</v>
      </c>
      <c r="AO6" s="42" t="s">
        <v>370</v>
      </c>
      <c r="AP6" s="42" t="s">
        <v>444</v>
      </c>
      <c r="AQ6" s="42" t="s">
        <v>445</v>
      </c>
      <c r="AR6" s="42" t="s">
        <v>446</v>
      </c>
      <c r="AS6" s="42" t="s">
        <v>447</v>
      </c>
      <c r="AT6" s="42" t="s">
        <v>448</v>
      </c>
      <c r="AU6" s="42" t="s">
        <v>369</v>
      </c>
      <c r="AV6" s="42" t="s">
        <v>449</v>
      </c>
      <c r="AW6" s="42" t="s">
        <v>450</v>
      </c>
      <c r="AX6" s="42" t="s">
        <v>451</v>
      </c>
      <c r="AY6" s="42" t="s">
        <v>452</v>
      </c>
      <c r="AZ6" s="42" t="s">
        <v>453</v>
      </c>
      <c r="BA6" s="42" t="s">
        <v>368</v>
      </c>
      <c r="BB6" s="42" t="s">
        <v>454</v>
      </c>
      <c r="BC6" s="42" t="s">
        <v>455</v>
      </c>
      <c r="BD6" s="42" t="s">
        <v>456</v>
      </c>
      <c r="BE6" s="42" t="s">
        <v>457</v>
      </c>
      <c r="BF6" s="42" t="s">
        <v>458</v>
      </c>
      <c r="BG6" s="42" t="s">
        <v>367</v>
      </c>
      <c r="BH6" s="42" t="s">
        <v>459</v>
      </c>
      <c r="BI6" s="42" t="s">
        <v>460</v>
      </c>
      <c r="BJ6" s="42" t="s">
        <v>461</v>
      </c>
      <c r="BK6" s="42" t="s">
        <v>462</v>
      </c>
      <c r="BL6" s="42" t="s">
        <v>463</v>
      </c>
      <c r="BM6" s="42" t="s">
        <v>366</v>
      </c>
      <c r="BN6" s="42" t="s">
        <v>464</v>
      </c>
      <c r="BO6" s="42" t="s">
        <v>465</v>
      </c>
      <c r="BP6" s="42" t="s">
        <v>466</v>
      </c>
      <c r="BQ6" s="42" t="s">
        <v>467</v>
      </c>
      <c r="BR6" s="42" t="s">
        <v>468</v>
      </c>
      <c r="BS6" s="42" t="s">
        <v>365</v>
      </c>
      <c r="BT6" s="42" t="s">
        <v>469</v>
      </c>
      <c r="BU6" s="42" t="s">
        <v>470</v>
      </c>
      <c r="BV6" s="42" t="s">
        <v>471</v>
      </c>
      <c r="BW6" s="42" t="s">
        <v>472</v>
      </c>
      <c r="BX6" s="42" t="s">
        <v>473</v>
      </c>
      <c r="BY6" s="42" t="s">
        <v>364</v>
      </c>
      <c r="BZ6" s="42" t="s">
        <v>474</v>
      </c>
      <c r="CA6" s="42" t="s">
        <v>475</v>
      </c>
      <c r="CB6" s="42" t="s">
        <v>476</v>
      </c>
      <c r="CC6" s="42" t="s">
        <v>477</v>
      </c>
      <c r="CD6" s="42" t="s">
        <v>478</v>
      </c>
      <c r="CE6" s="42" t="s">
        <v>363</v>
      </c>
      <c r="CF6" s="42" t="s">
        <v>479</v>
      </c>
      <c r="CG6" s="42" t="s">
        <v>480</v>
      </c>
      <c r="CH6" s="42" t="s">
        <v>481</v>
      </c>
      <c r="CI6" s="42" t="s">
        <v>482</v>
      </c>
      <c r="CJ6" s="42" t="s">
        <v>483</v>
      </c>
      <c r="CK6" s="42" t="s">
        <v>362</v>
      </c>
      <c r="CL6" s="42" t="s">
        <v>484</v>
      </c>
      <c r="CM6" s="42" t="s">
        <v>485</v>
      </c>
      <c r="CN6" s="42" t="s">
        <v>486</v>
      </c>
      <c r="CO6" s="42" t="s">
        <v>487</v>
      </c>
      <c r="CP6" s="42" t="s">
        <v>488</v>
      </c>
      <c r="CQ6" s="42" t="s">
        <v>361</v>
      </c>
      <c r="CR6" s="42" t="s">
        <v>489</v>
      </c>
      <c r="CS6" s="42" t="s">
        <v>490</v>
      </c>
      <c r="CT6" s="42" t="s">
        <v>491</v>
      </c>
      <c r="CU6" s="42" t="s">
        <v>492</v>
      </c>
      <c r="CV6" s="42" t="s">
        <v>493</v>
      </c>
      <c r="CW6" s="42" t="s">
        <v>360</v>
      </c>
      <c r="CX6" s="42" t="s">
        <v>494</v>
      </c>
      <c r="CY6" s="42" t="s">
        <v>495</v>
      </c>
      <c r="CZ6" s="42" t="s">
        <v>496</v>
      </c>
      <c r="DA6" s="42" t="s">
        <v>497</v>
      </c>
      <c r="DB6" s="42" t="s">
        <v>498</v>
      </c>
      <c r="DC6" s="42" t="s">
        <v>359</v>
      </c>
      <c r="DD6" s="42" t="s">
        <v>499</v>
      </c>
      <c r="DE6" s="42" t="s">
        <v>500</v>
      </c>
      <c r="DF6" s="42" t="s">
        <v>501</v>
      </c>
      <c r="DG6" s="42" t="s">
        <v>502</v>
      </c>
      <c r="DH6" s="42" t="s">
        <v>503</v>
      </c>
      <c r="DI6" s="42" t="s">
        <v>358</v>
      </c>
      <c r="DJ6" s="42" t="s">
        <v>504</v>
      </c>
      <c r="DK6" s="42" t="s">
        <v>505</v>
      </c>
      <c r="DL6" s="42" t="s">
        <v>506</v>
      </c>
      <c r="DM6" s="42" t="s">
        <v>507</v>
      </c>
      <c r="DN6" s="42" t="s">
        <v>508</v>
      </c>
      <c r="DO6" s="42" t="s">
        <v>357</v>
      </c>
      <c r="DP6" s="42" t="s">
        <v>509</v>
      </c>
      <c r="DQ6" s="42" t="s">
        <v>510</v>
      </c>
      <c r="DR6" s="42" t="s">
        <v>511</v>
      </c>
      <c r="DS6" s="42" t="s">
        <v>512</v>
      </c>
      <c r="DT6" s="42" t="s">
        <v>513</v>
      </c>
      <c r="DU6" s="42" t="s">
        <v>356</v>
      </c>
      <c r="DV6" s="42" t="s">
        <v>514</v>
      </c>
      <c r="DW6" s="42" t="s">
        <v>515</v>
      </c>
      <c r="DX6" s="42" t="s">
        <v>516</v>
      </c>
      <c r="DY6" s="42" t="s">
        <v>517</v>
      </c>
      <c r="DZ6" s="42" t="s">
        <v>518</v>
      </c>
      <c r="EA6" s="42" t="s">
        <v>355</v>
      </c>
      <c r="EB6" s="42" t="s">
        <v>519</v>
      </c>
      <c r="EC6" s="42" t="s">
        <v>520</v>
      </c>
      <c r="ED6" s="42" t="s">
        <v>521</v>
      </c>
      <c r="EE6" s="42" t="s">
        <v>522</v>
      </c>
      <c r="EF6" s="42" t="s">
        <v>523</v>
      </c>
      <c r="EG6" s="42" t="s">
        <v>354</v>
      </c>
      <c r="EH6" s="42" t="s">
        <v>524</v>
      </c>
      <c r="EI6" s="42" t="s">
        <v>525</v>
      </c>
      <c r="EJ6" s="42" t="s">
        <v>526</v>
      </c>
      <c r="EK6" s="42" t="s">
        <v>527</v>
      </c>
      <c r="EL6" s="42" t="s">
        <v>528</v>
      </c>
      <c r="EM6" s="42" t="s">
        <v>353</v>
      </c>
      <c r="EN6" s="42" t="s">
        <v>529</v>
      </c>
      <c r="EO6" s="42" t="s">
        <v>530</v>
      </c>
      <c r="EP6" s="42" t="s">
        <v>531</v>
      </c>
      <c r="EQ6" s="42" t="s">
        <v>532</v>
      </c>
      <c r="ER6" s="42" t="s">
        <v>533</v>
      </c>
      <c r="ES6" s="42" t="s">
        <v>352</v>
      </c>
      <c r="ET6" s="42" t="s">
        <v>534</v>
      </c>
      <c r="EU6" s="42" t="s">
        <v>535</v>
      </c>
      <c r="EV6" s="42" t="s">
        <v>536</v>
      </c>
      <c r="EW6" s="42" t="s">
        <v>537</v>
      </c>
      <c r="EX6" s="42" t="s">
        <v>538</v>
      </c>
      <c r="EY6" s="42" t="s">
        <v>351</v>
      </c>
      <c r="EZ6" s="42" t="s">
        <v>539</v>
      </c>
      <c r="FA6" s="42" t="s">
        <v>540</v>
      </c>
      <c r="FB6" s="42" t="s">
        <v>541</v>
      </c>
      <c r="FC6" s="42" t="s">
        <v>542</v>
      </c>
      <c r="FD6" s="42" t="s">
        <v>543</v>
      </c>
      <c r="FE6" s="42" t="s">
        <v>348</v>
      </c>
      <c r="FF6" s="42" t="s">
        <v>544</v>
      </c>
      <c r="FG6" s="42" t="s">
        <v>545</v>
      </c>
      <c r="FH6" s="42" t="s">
        <v>546</v>
      </c>
      <c r="FI6" s="42" t="s">
        <v>547</v>
      </c>
      <c r="FJ6" s="42" t="s">
        <v>548</v>
      </c>
      <c r="FK6" s="42" t="s">
        <v>350</v>
      </c>
      <c r="FL6" s="42" t="s">
        <v>549</v>
      </c>
      <c r="FM6" s="42" t="s">
        <v>550</v>
      </c>
      <c r="FN6" s="42" t="s">
        <v>551</v>
      </c>
      <c r="FO6" s="42" t="s">
        <v>552</v>
      </c>
      <c r="FP6" s="42" t="s">
        <v>553</v>
      </c>
      <c r="FQ6" s="42" t="s">
        <v>349</v>
      </c>
      <c r="FR6" s="42" t="s">
        <v>554</v>
      </c>
      <c r="FS6" s="42" t="s">
        <v>555</v>
      </c>
      <c r="FT6" s="42" t="s">
        <v>556</v>
      </c>
      <c r="FU6" s="42" t="s">
        <v>557</v>
      </c>
      <c r="FV6" s="42" t="s">
        <v>558</v>
      </c>
      <c r="FW6" s="42" t="s">
        <v>347</v>
      </c>
      <c r="FX6" s="42" t="s">
        <v>564</v>
      </c>
      <c r="FY6" s="42" t="s">
        <v>565</v>
      </c>
      <c r="FZ6" s="42" t="s">
        <v>566</v>
      </c>
      <c r="GA6" s="42" t="s">
        <v>567</v>
      </c>
      <c r="GB6" s="42" t="s">
        <v>568</v>
      </c>
      <c r="GC6" s="42" t="s">
        <v>346</v>
      </c>
      <c r="GD6" s="42" t="s">
        <v>569</v>
      </c>
      <c r="GE6" s="42" t="s">
        <v>570</v>
      </c>
      <c r="GF6" s="42" t="s">
        <v>571</v>
      </c>
      <c r="GG6" s="42" t="s">
        <v>572</v>
      </c>
      <c r="GH6" s="42" t="s">
        <v>573</v>
      </c>
      <c r="GI6" s="42" t="s">
        <v>345</v>
      </c>
      <c r="GJ6" s="42" t="s">
        <v>559</v>
      </c>
      <c r="GK6" s="42" t="s">
        <v>560</v>
      </c>
      <c r="GL6" s="42" t="s">
        <v>561</v>
      </c>
      <c r="GM6" s="42" t="s">
        <v>562</v>
      </c>
      <c r="GN6" s="42" t="s">
        <v>563</v>
      </c>
      <c r="GO6" s="42" t="s">
        <v>344</v>
      </c>
      <c r="GP6" s="42" t="s">
        <v>574</v>
      </c>
      <c r="GQ6" s="42" t="s">
        <v>343</v>
      </c>
      <c r="GR6" s="42" t="s">
        <v>342</v>
      </c>
      <c r="GS6" s="42" t="s">
        <v>341</v>
      </c>
      <c r="GT6" s="42" t="s">
        <v>340</v>
      </c>
      <c r="GU6" s="42" t="s">
        <v>339</v>
      </c>
      <c r="GV6" s="42" t="s">
        <v>338</v>
      </c>
      <c r="GW6" s="42" t="s">
        <v>337</v>
      </c>
      <c r="GX6" s="42" t="s">
        <v>336</v>
      </c>
      <c r="GY6" s="42" t="s">
        <v>335</v>
      </c>
      <c r="GZ6" s="42" t="s">
        <v>334</v>
      </c>
      <c r="HA6" s="42" t="s">
        <v>333</v>
      </c>
      <c r="HB6" s="42" t="s">
        <v>332</v>
      </c>
      <c r="HC6" s="42" t="s">
        <v>331</v>
      </c>
      <c r="HD6" s="42" t="s">
        <v>330</v>
      </c>
      <c r="HE6" s="42" t="s">
        <v>329</v>
      </c>
      <c r="HF6" s="42" t="s">
        <v>328</v>
      </c>
      <c r="HG6" s="42" t="s">
        <v>327</v>
      </c>
      <c r="HH6" s="42" t="s">
        <v>326</v>
      </c>
      <c r="HI6" s="42" t="s">
        <v>325</v>
      </c>
      <c r="HJ6" s="42" t="s">
        <v>304</v>
      </c>
      <c r="HK6" s="42" t="s">
        <v>324</v>
      </c>
      <c r="HL6" s="42" t="s">
        <v>323</v>
      </c>
      <c r="HM6" s="42" t="s">
        <v>322</v>
      </c>
      <c r="HN6" s="42" t="s">
        <v>321</v>
      </c>
      <c r="HO6" s="42" t="s">
        <v>320</v>
      </c>
      <c r="HP6" s="42" t="s">
        <v>319</v>
      </c>
      <c r="HQ6" s="42" t="s">
        <v>318</v>
      </c>
      <c r="HR6" s="42" t="s">
        <v>317</v>
      </c>
      <c r="HS6" s="42" t="s">
        <v>316</v>
      </c>
      <c r="HT6" s="42" t="s">
        <v>315</v>
      </c>
      <c r="HU6" s="42" t="s">
        <v>314</v>
      </c>
      <c r="HV6" s="42" t="s">
        <v>313</v>
      </c>
      <c r="HW6" s="42" t="s">
        <v>312</v>
      </c>
      <c r="HX6" s="42" t="s">
        <v>311</v>
      </c>
      <c r="HY6" s="42" t="s">
        <v>310</v>
      </c>
      <c r="HZ6" s="42" t="s">
        <v>309</v>
      </c>
      <c r="IA6" s="42" t="s">
        <v>308</v>
      </c>
      <c r="IB6" s="42" t="s">
        <v>307</v>
      </c>
      <c r="IC6" s="42" t="s">
        <v>306</v>
      </c>
      <c r="ID6" s="42" t="s">
        <v>305</v>
      </c>
      <c r="IE6" s="42" t="s">
        <v>303</v>
      </c>
      <c r="IF6" s="42" t="s">
        <v>302</v>
      </c>
      <c r="IG6" s="42" t="s">
        <v>301</v>
      </c>
      <c r="IH6" s="42" t="s">
        <v>300</v>
      </c>
      <c r="II6" s="42" t="s">
        <v>299</v>
      </c>
      <c r="IJ6" s="42" t="s">
        <v>298</v>
      </c>
      <c r="IK6" s="42" t="s">
        <v>297</v>
      </c>
      <c r="IL6" s="42" t="s">
        <v>296</v>
      </c>
      <c r="IM6" s="42" t="s">
        <v>295</v>
      </c>
      <c r="IN6" s="42" t="s">
        <v>19</v>
      </c>
      <c r="IO6" s="42" t="s">
        <v>23</v>
      </c>
      <c r="IP6" s="42" t="s">
        <v>27</v>
      </c>
      <c r="IQ6" s="42" t="s">
        <v>28</v>
      </c>
      <c r="IR6" s="42" t="s">
        <v>30</v>
      </c>
      <c r="IS6" s="42" t="s">
        <v>153</v>
      </c>
      <c r="IT6" s="42" t="s">
        <v>154</v>
      </c>
      <c r="IU6" s="42" t="s">
        <v>155</v>
      </c>
      <c r="IV6" s="42" t="s">
        <v>156</v>
      </c>
      <c r="IW6" s="42" t="s">
        <v>157</v>
      </c>
      <c r="IX6" s="42" t="s">
        <v>158</v>
      </c>
      <c r="IY6" s="42" t="s">
        <v>159</v>
      </c>
      <c r="IZ6" s="42" t="s">
        <v>160</v>
      </c>
      <c r="JA6" s="42" t="s">
        <v>161</v>
      </c>
      <c r="JB6" s="42" t="s">
        <v>162</v>
      </c>
      <c r="JC6" s="42" t="s">
        <v>163</v>
      </c>
      <c r="JD6" s="42" t="s">
        <v>164</v>
      </c>
      <c r="JE6" s="42" t="s">
        <v>165</v>
      </c>
      <c r="JF6" s="42" t="s">
        <v>166</v>
      </c>
      <c r="JG6" s="42" t="s">
        <v>167</v>
      </c>
      <c r="JH6" s="42" t="s">
        <v>168</v>
      </c>
      <c r="JI6" s="42" t="s">
        <v>169</v>
      </c>
      <c r="JJ6" s="42" t="s">
        <v>170</v>
      </c>
      <c r="JK6" s="42" t="s">
        <v>171</v>
      </c>
      <c r="JL6" s="42" t="s">
        <v>172</v>
      </c>
      <c r="JM6" s="42" t="s">
        <v>173</v>
      </c>
      <c r="JN6" s="42" t="s">
        <v>174</v>
      </c>
      <c r="JO6" s="42" t="s">
        <v>175</v>
      </c>
      <c r="JP6" s="42" t="s">
        <v>176</v>
      </c>
      <c r="JQ6" s="42" t="s">
        <v>177</v>
      </c>
      <c r="JR6" s="42" t="s">
        <v>31</v>
      </c>
      <c r="JS6" s="42" t="s">
        <v>32</v>
      </c>
      <c r="JT6" s="42" t="s">
        <v>189</v>
      </c>
      <c r="JU6" s="42" t="s">
        <v>190</v>
      </c>
      <c r="JV6" s="42" t="s">
        <v>191</v>
      </c>
      <c r="JW6" s="42" t="s">
        <v>293</v>
      </c>
      <c r="JX6" s="42" t="s">
        <v>294</v>
      </c>
      <c r="JY6" s="42" t="s">
        <v>194</v>
      </c>
      <c r="JZ6" s="42" t="s">
        <v>200</v>
      </c>
      <c r="KA6" s="42" t="s">
        <v>197</v>
      </c>
      <c r="KB6" s="42" t="s">
        <v>201</v>
      </c>
      <c r="KC6" s="42" t="s">
        <v>205</v>
      </c>
      <c r="KD6" s="42" t="s">
        <v>207</v>
      </c>
      <c r="KE6" s="42" t="s">
        <v>209</v>
      </c>
      <c r="KF6" s="42" t="s">
        <v>211</v>
      </c>
      <c r="KG6" s="42" t="s">
        <v>213</v>
      </c>
      <c r="KH6" s="42" t="s">
        <v>219</v>
      </c>
      <c r="KI6" s="42" t="s">
        <v>222</v>
      </c>
      <c r="KJ6" s="42" t="s">
        <v>224</v>
      </c>
      <c r="KK6" s="42" t="s">
        <v>226</v>
      </c>
      <c r="KL6" s="42" t="s">
        <v>228</v>
      </c>
      <c r="KM6" s="42" t="s">
        <v>229</v>
      </c>
      <c r="KN6" s="42" t="s">
        <v>233</v>
      </c>
      <c r="KO6" s="42" t="s">
        <v>235</v>
      </c>
      <c r="KP6" s="56" t="s">
        <v>237</v>
      </c>
      <c r="KQ6" s="42" t="s">
        <v>239</v>
      </c>
      <c r="KR6" s="42" t="s">
        <v>243</v>
      </c>
      <c r="KS6" s="42" t="s">
        <v>245</v>
      </c>
      <c r="KT6" s="42" t="s">
        <v>246</v>
      </c>
      <c r="KU6" s="42" t="s">
        <v>247</v>
      </c>
      <c r="KV6" s="42" t="s">
        <v>248</v>
      </c>
      <c r="KW6" s="42" t="s">
        <v>204</v>
      </c>
      <c r="KX6" s="42" t="s">
        <v>249</v>
      </c>
      <c r="KY6" s="42" t="s">
        <v>250</v>
      </c>
      <c r="KZ6" s="42" t="s">
        <v>251</v>
      </c>
      <c r="LA6" s="42" t="s">
        <v>252</v>
      </c>
      <c r="LB6" s="42" t="s">
        <v>253</v>
      </c>
      <c r="LC6" s="42" t="s">
        <v>254</v>
      </c>
      <c r="LD6" s="42" t="s">
        <v>255</v>
      </c>
      <c r="LE6" s="42" t="s">
        <v>256</v>
      </c>
      <c r="LF6" s="42" t="s">
        <v>257</v>
      </c>
      <c r="LG6" s="42" t="s">
        <v>258</v>
      </c>
      <c r="LH6" s="42" t="s">
        <v>259</v>
      </c>
      <c r="LI6" s="42" t="s">
        <v>260</v>
      </c>
      <c r="LJ6" s="42" t="s">
        <v>261</v>
      </c>
      <c r="LK6" s="42" t="s">
        <v>262</v>
      </c>
    </row>
    <row r="7" spans="1:323" x14ac:dyDescent="0.25">
      <c r="A7" s="5" t="s">
        <v>7</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row>
    <row r="8" spans="1:323" x14ac:dyDescent="0.25">
      <c r="A8" s="6" t="s">
        <v>8</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v>362395</v>
      </c>
      <c r="IO8" s="12">
        <v>328251</v>
      </c>
      <c r="IP8" s="14">
        <v>300000</v>
      </c>
      <c r="IQ8" s="6">
        <v>300000</v>
      </c>
      <c r="IR8" s="30">
        <v>300000</v>
      </c>
      <c r="IS8" s="30">
        <v>450000</v>
      </c>
      <c r="IT8" s="14">
        <v>450000</v>
      </c>
      <c r="IU8" s="14">
        <v>675000</v>
      </c>
      <c r="IV8" s="14">
        <v>1046189</v>
      </c>
      <c r="IW8" s="14"/>
      <c r="IX8" s="14">
        <v>1042059</v>
      </c>
      <c r="IY8" s="14"/>
      <c r="IZ8" s="14"/>
      <c r="JA8" s="14"/>
      <c r="JB8" s="14">
        <v>1098536</v>
      </c>
      <c r="JC8" s="14">
        <v>1079793</v>
      </c>
      <c r="JD8" s="14">
        <v>1051940</v>
      </c>
      <c r="JE8" s="14">
        <v>2027398</v>
      </c>
      <c r="JF8" s="14">
        <v>1984837</v>
      </c>
      <c r="JG8" s="14">
        <v>1920073</v>
      </c>
      <c r="JH8" s="14"/>
      <c r="JI8" s="14"/>
      <c r="JJ8" s="14"/>
      <c r="JK8" s="14">
        <v>1795949</v>
      </c>
      <c r="JL8" s="14">
        <v>1670988</v>
      </c>
      <c r="JM8" s="14"/>
      <c r="JN8" s="14"/>
      <c r="JO8" s="14"/>
      <c r="JP8" s="14"/>
      <c r="JQ8" s="14"/>
      <c r="JR8" s="4"/>
      <c r="JS8" s="4"/>
      <c r="JT8" s="4"/>
      <c r="JU8" s="4"/>
      <c r="JV8" s="4"/>
      <c r="JW8" s="4"/>
      <c r="JX8" s="4"/>
      <c r="JY8" s="4"/>
      <c r="JZ8" s="4"/>
      <c r="KA8" s="4"/>
      <c r="KB8" s="4"/>
      <c r="KC8" s="4"/>
      <c r="KD8" s="4"/>
      <c r="KE8" s="4"/>
      <c r="KF8" s="4"/>
      <c r="KG8" s="4"/>
      <c r="KH8" s="4"/>
      <c r="KI8" s="4"/>
      <c r="KJ8" s="4"/>
      <c r="KK8" s="4"/>
      <c r="KL8" s="4"/>
      <c r="KM8" s="4"/>
      <c r="KN8" s="4"/>
      <c r="KO8" s="4"/>
    </row>
    <row r="9" spans="1:323" x14ac:dyDescent="0.25">
      <c r="A9" s="15" t="s">
        <v>387</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v>67516</v>
      </c>
      <c r="AL9" s="8">
        <v>69284</v>
      </c>
      <c r="AM9" s="8">
        <v>69284</v>
      </c>
      <c r="AN9" s="8">
        <v>69284</v>
      </c>
      <c r="AO9" s="8">
        <v>69284</v>
      </c>
      <c r="AP9" s="8">
        <v>76166</v>
      </c>
      <c r="AQ9" s="8">
        <v>79566</v>
      </c>
      <c r="AR9" s="8">
        <v>68172</v>
      </c>
      <c r="AS9" s="8">
        <v>72073</v>
      </c>
      <c r="AT9" s="8">
        <v>71773</v>
      </c>
      <c r="AU9" s="8">
        <v>71773</v>
      </c>
      <c r="AV9" s="8">
        <v>87676</v>
      </c>
      <c r="AW9" s="8">
        <v>95033</v>
      </c>
      <c r="AX9" s="8">
        <v>106289</v>
      </c>
      <c r="AY9" s="8">
        <v>111895</v>
      </c>
      <c r="AZ9" s="8">
        <v>121677</v>
      </c>
      <c r="BA9" s="8">
        <v>130939</v>
      </c>
      <c r="BB9" s="8">
        <v>136924</v>
      </c>
      <c r="BC9" s="8">
        <v>136924</v>
      </c>
      <c r="BD9" s="8">
        <v>136924</v>
      </c>
      <c r="BE9" s="8">
        <v>136924</v>
      </c>
      <c r="BF9" s="8">
        <v>134669</v>
      </c>
      <c r="BG9" s="8">
        <v>112511</v>
      </c>
      <c r="BH9" s="8">
        <v>95310</v>
      </c>
      <c r="BI9" s="8">
        <v>91053</v>
      </c>
      <c r="BJ9" s="8">
        <v>88373</v>
      </c>
      <c r="BK9" s="8">
        <v>98373</v>
      </c>
      <c r="BL9" s="8"/>
      <c r="BM9" s="8">
        <v>117810</v>
      </c>
      <c r="BN9" s="8">
        <v>105295</v>
      </c>
      <c r="BO9" s="8">
        <v>109471</v>
      </c>
      <c r="BP9" s="8">
        <v>108162</v>
      </c>
      <c r="BQ9" s="8">
        <v>121902</v>
      </c>
      <c r="BR9" s="8">
        <v>115925</v>
      </c>
      <c r="BS9" s="8">
        <v>98925</v>
      </c>
      <c r="BT9" s="8">
        <v>96469</v>
      </c>
      <c r="BU9" s="8">
        <v>107268</v>
      </c>
      <c r="BV9" s="8">
        <v>134586</v>
      </c>
      <c r="BW9" s="8">
        <v>130586</v>
      </c>
      <c r="BX9" s="8">
        <v>123540</v>
      </c>
      <c r="BY9" s="8">
        <v>138963</v>
      </c>
      <c r="BZ9" s="8">
        <v>200790</v>
      </c>
      <c r="CA9" s="8">
        <v>200790</v>
      </c>
      <c r="CB9" s="8">
        <v>198955</v>
      </c>
      <c r="CC9" s="8">
        <v>178891</v>
      </c>
      <c r="CD9" s="8">
        <v>175874</v>
      </c>
      <c r="CE9" s="8">
        <v>170874</v>
      </c>
      <c r="CF9" s="8">
        <v>148755</v>
      </c>
      <c r="CG9" s="8">
        <v>162227</v>
      </c>
      <c r="CH9" s="8">
        <v>171874</v>
      </c>
      <c r="CI9" s="8">
        <v>182815</v>
      </c>
      <c r="CJ9" s="8">
        <v>182815</v>
      </c>
      <c r="CK9" s="8">
        <v>193281</v>
      </c>
      <c r="CL9" s="8">
        <v>193281</v>
      </c>
      <c r="CM9" s="8">
        <v>193281</v>
      </c>
      <c r="CN9" s="8">
        <v>188281</v>
      </c>
      <c r="CO9" s="8">
        <v>188281</v>
      </c>
      <c r="CP9" s="8">
        <v>173581</v>
      </c>
      <c r="CQ9" s="8">
        <v>183692</v>
      </c>
      <c r="CR9" s="8">
        <v>142887</v>
      </c>
      <c r="CS9" s="8">
        <v>161117</v>
      </c>
      <c r="CT9" s="8">
        <v>161117</v>
      </c>
      <c r="CU9" s="8">
        <v>171117</v>
      </c>
      <c r="CV9" s="8">
        <v>171117</v>
      </c>
      <c r="CW9" s="8">
        <v>183817</v>
      </c>
      <c r="CX9" s="8">
        <v>178817</v>
      </c>
      <c r="CY9" s="8">
        <v>170817</v>
      </c>
      <c r="CZ9" s="8">
        <v>167817</v>
      </c>
      <c r="DA9" s="8">
        <v>157817</v>
      </c>
      <c r="DB9" s="8">
        <v>145817</v>
      </c>
      <c r="DC9" s="8">
        <v>125817</v>
      </c>
      <c r="DD9" s="8">
        <v>106374</v>
      </c>
      <c r="DE9" s="8">
        <v>118574</v>
      </c>
      <c r="DF9" s="8">
        <v>139574</v>
      </c>
      <c r="DG9" s="8">
        <v>139574</v>
      </c>
      <c r="DH9" s="8">
        <v>131374</v>
      </c>
      <c r="DI9" s="8">
        <v>131374</v>
      </c>
      <c r="DJ9" s="8">
        <v>131374</v>
      </c>
      <c r="DK9" s="8">
        <v>120374</v>
      </c>
      <c r="DL9" s="8">
        <v>110654</v>
      </c>
      <c r="DM9" s="8">
        <v>116842</v>
      </c>
      <c r="DN9" s="8">
        <v>162842</v>
      </c>
      <c r="DO9" s="8">
        <v>149448</v>
      </c>
      <c r="DP9" s="8">
        <v>149448</v>
      </c>
      <c r="DQ9" s="8">
        <v>158448</v>
      </c>
      <c r="DR9" s="8"/>
      <c r="DS9" s="8">
        <v>173748</v>
      </c>
      <c r="DT9" s="8">
        <v>183748</v>
      </c>
      <c r="DU9" s="8">
        <v>187748</v>
      </c>
      <c r="DV9" s="8">
        <v>187748</v>
      </c>
      <c r="DW9" s="8">
        <v>202389</v>
      </c>
      <c r="DX9" s="8">
        <v>202389</v>
      </c>
      <c r="DY9" s="8">
        <v>197389</v>
      </c>
      <c r="DZ9" s="8">
        <v>187389</v>
      </c>
      <c r="EA9" s="8">
        <v>174389</v>
      </c>
      <c r="EB9" s="8">
        <v>154389</v>
      </c>
      <c r="EC9" s="8">
        <v>175039</v>
      </c>
      <c r="ED9" s="8">
        <v>185039</v>
      </c>
      <c r="EE9" s="8">
        <v>185039</v>
      </c>
      <c r="EF9" s="8">
        <v>185039</v>
      </c>
      <c r="EG9" s="8">
        <v>190039</v>
      </c>
      <c r="EH9" s="8"/>
      <c r="EI9" s="8">
        <v>161285</v>
      </c>
      <c r="EJ9" s="8">
        <v>166458</v>
      </c>
      <c r="EK9" s="8">
        <v>166458</v>
      </c>
      <c r="EL9" s="8">
        <v>166458</v>
      </c>
      <c r="EM9" s="8">
        <v>151321</v>
      </c>
      <c r="EN9" s="8"/>
      <c r="EO9" s="8">
        <v>141321</v>
      </c>
      <c r="EP9" s="8"/>
      <c r="EQ9" s="8">
        <v>165484</v>
      </c>
      <c r="ER9" s="8">
        <v>165484</v>
      </c>
      <c r="ES9" s="8"/>
      <c r="ET9" s="8">
        <v>161048</v>
      </c>
      <c r="EU9" s="8">
        <v>156048</v>
      </c>
      <c r="EV9" s="8">
        <v>152044</v>
      </c>
      <c r="EW9" s="8">
        <v>139218</v>
      </c>
      <c r="EX9" s="8">
        <v>133074</v>
      </c>
      <c r="EY9" s="8">
        <v>131874</v>
      </c>
      <c r="EZ9" s="8">
        <v>111394</v>
      </c>
      <c r="FA9" s="8">
        <v>125668</v>
      </c>
      <c r="FB9" s="8">
        <v>140686</v>
      </c>
      <c r="FC9" s="8">
        <v>146147</v>
      </c>
      <c r="FD9" s="8">
        <v>177281</v>
      </c>
      <c r="FE9" s="8">
        <v>179105</v>
      </c>
      <c r="FF9" s="8">
        <v>173105</v>
      </c>
      <c r="FG9" s="8">
        <v>163105</v>
      </c>
      <c r="FH9" s="8">
        <v>167905</v>
      </c>
      <c r="FI9" s="8">
        <v>141952</v>
      </c>
      <c r="FJ9" s="8">
        <v>141952</v>
      </c>
      <c r="FK9" s="8">
        <v>108153</v>
      </c>
      <c r="FL9" s="8">
        <v>108153</v>
      </c>
      <c r="FM9" s="8">
        <v>115110</v>
      </c>
      <c r="FN9" s="8">
        <v>145062</v>
      </c>
      <c r="FO9" s="8">
        <v>145062</v>
      </c>
      <c r="FP9" s="8">
        <v>145062</v>
      </c>
      <c r="FQ9" s="8">
        <v>126541</v>
      </c>
      <c r="FR9" s="8">
        <v>126541</v>
      </c>
      <c r="FS9" s="8">
        <v>126541</v>
      </c>
      <c r="FT9" s="8">
        <v>126711</v>
      </c>
      <c r="FU9" s="8">
        <v>126711</v>
      </c>
      <c r="FV9" s="8">
        <v>111774</v>
      </c>
      <c r="FW9" s="8">
        <v>88781</v>
      </c>
      <c r="FX9" s="8">
        <v>88781</v>
      </c>
      <c r="FY9" s="8">
        <v>114131</v>
      </c>
      <c r="FZ9" s="8">
        <v>114131</v>
      </c>
      <c r="GA9" s="8">
        <v>110011</v>
      </c>
      <c r="GB9" s="8">
        <v>110780</v>
      </c>
      <c r="GC9" s="8">
        <v>104919</v>
      </c>
      <c r="GD9" s="8">
        <v>104919</v>
      </c>
      <c r="GE9" s="8">
        <v>110279</v>
      </c>
      <c r="GF9" s="8">
        <v>100279</v>
      </c>
      <c r="GG9" s="8">
        <v>104979</v>
      </c>
      <c r="GH9" s="8">
        <v>96330</v>
      </c>
      <c r="GI9" s="8">
        <v>96330</v>
      </c>
      <c r="GJ9" s="8">
        <v>82330</v>
      </c>
      <c r="GK9" s="8">
        <v>102330</v>
      </c>
      <c r="GL9" s="8">
        <v>102330</v>
      </c>
      <c r="GM9" s="8">
        <v>87876</v>
      </c>
      <c r="GN9" s="8">
        <v>90876</v>
      </c>
      <c r="GO9" s="8">
        <v>50410</v>
      </c>
      <c r="GP9" s="8">
        <v>55410</v>
      </c>
      <c r="GQ9" s="8"/>
      <c r="GR9" s="8"/>
      <c r="GS9" s="8"/>
      <c r="GT9" s="8"/>
      <c r="GU9" s="8"/>
      <c r="GV9" s="8"/>
      <c r="GW9" s="8"/>
      <c r="GX9" s="8"/>
      <c r="GY9" s="8"/>
      <c r="GZ9" s="8"/>
      <c r="HA9" s="8"/>
      <c r="HB9" s="8"/>
      <c r="HC9" s="8"/>
      <c r="HD9" s="8">
        <v>192</v>
      </c>
      <c r="HE9" s="8">
        <v>192</v>
      </c>
      <c r="HF9" s="8">
        <v>192</v>
      </c>
      <c r="HG9" s="8"/>
      <c r="HH9" s="8">
        <v>115947</v>
      </c>
      <c r="HI9" s="8">
        <v>93144</v>
      </c>
      <c r="HJ9" s="8">
        <v>78505</v>
      </c>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v>87851</v>
      </c>
      <c r="IO9" s="8">
        <v>44715</v>
      </c>
      <c r="IP9" s="6">
        <v>175000</v>
      </c>
      <c r="IQ9" s="6">
        <v>46000</v>
      </c>
      <c r="IR9" s="30">
        <v>20000</v>
      </c>
      <c r="IS9" s="30">
        <v>130000</v>
      </c>
      <c r="IT9" s="14">
        <v>76000</v>
      </c>
      <c r="IU9" s="14">
        <v>183000</v>
      </c>
      <c r="IV9" s="14">
        <v>551000</v>
      </c>
      <c r="IW9" s="14"/>
      <c r="IX9" s="14">
        <v>476000</v>
      </c>
      <c r="IY9" s="14"/>
      <c r="IZ9" s="14"/>
      <c r="JA9" s="14"/>
      <c r="JB9" s="14">
        <v>310000</v>
      </c>
      <c r="JC9" s="14">
        <v>269905</v>
      </c>
      <c r="JD9" s="14">
        <v>241172</v>
      </c>
      <c r="JE9" s="14">
        <v>1216000</v>
      </c>
      <c r="JF9" s="14">
        <v>1172865</v>
      </c>
      <c r="JG9" s="14">
        <v>1087742</v>
      </c>
      <c r="JH9" s="14"/>
      <c r="JI9" s="14"/>
      <c r="JJ9" s="14"/>
      <c r="JK9" s="14">
        <v>751000</v>
      </c>
      <c r="JL9" s="14">
        <v>505000</v>
      </c>
      <c r="JM9" s="14"/>
      <c r="JN9" s="14"/>
      <c r="JO9" s="14"/>
      <c r="JP9" s="14"/>
      <c r="JQ9" s="14"/>
      <c r="JR9" s="4"/>
      <c r="JS9" s="4"/>
      <c r="JT9" s="4"/>
      <c r="JU9" s="4"/>
      <c r="JV9" s="4"/>
      <c r="JW9" s="4"/>
      <c r="JX9" s="4"/>
      <c r="JY9" s="4"/>
      <c r="JZ9" s="4"/>
      <c r="KA9" s="4"/>
      <c r="KB9" s="4"/>
      <c r="KC9" s="4"/>
      <c r="KD9" s="4"/>
      <c r="KE9" s="4"/>
      <c r="KF9" s="4"/>
      <c r="KG9" s="4"/>
      <c r="KH9" s="4"/>
      <c r="KI9" s="4"/>
      <c r="KJ9" s="4"/>
      <c r="KK9" s="4"/>
      <c r="KL9" s="4"/>
      <c r="KM9" s="4"/>
      <c r="KN9" s="4"/>
      <c r="KO9" s="4"/>
    </row>
    <row r="10" spans="1:323" x14ac:dyDescent="0.25">
      <c r="A10" s="15" t="s">
        <v>240</v>
      </c>
      <c r="B10" s="8"/>
      <c r="C10" s="8"/>
      <c r="D10" s="8"/>
      <c r="E10" s="8"/>
      <c r="F10" s="8"/>
      <c r="G10" s="8"/>
      <c r="H10" s="8"/>
      <c r="I10" s="8"/>
      <c r="J10" s="8"/>
      <c r="K10" s="8">
        <v>112348</v>
      </c>
      <c r="L10" s="8"/>
      <c r="M10" s="8">
        <v>114697</v>
      </c>
      <c r="N10" s="8">
        <v>102538</v>
      </c>
      <c r="O10" s="8">
        <v>102538</v>
      </c>
      <c r="P10" s="8">
        <v>95228</v>
      </c>
      <c r="Q10" s="8">
        <v>89021</v>
      </c>
      <c r="R10" s="8">
        <v>86220</v>
      </c>
      <c r="S10" s="8">
        <v>86220</v>
      </c>
      <c r="T10" s="8">
        <v>84904</v>
      </c>
      <c r="U10" s="8">
        <v>84904</v>
      </c>
      <c r="V10" s="8">
        <v>86204</v>
      </c>
      <c r="W10" s="8">
        <v>86204</v>
      </c>
      <c r="X10" s="8">
        <v>101905</v>
      </c>
      <c r="Y10" s="8">
        <v>100274</v>
      </c>
      <c r="Z10" s="8"/>
      <c r="AA10" s="8">
        <v>87026</v>
      </c>
      <c r="AB10" s="8">
        <v>84046</v>
      </c>
      <c r="AC10" s="8">
        <v>82546</v>
      </c>
      <c r="AD10" s="8">
        <v>82546</v>
      </c>
      <c r="AE10" s="8">
        <v>79946</v>
      </c>
      <c r="AF10" s="8">
        <v>79946</v>
      </c>
      <c r="AG10" s="8">
        <v>83946</v>
      </c>
      <c r="AH10" s="8">
        <v>83946</v>
      </c>
      <c r="AI10" s="8">
        <v>107446</v>
      </c>
      <c r="AJ10" s="8">
        <v>109846</v>
      </c>
      <c r="AK10" s="8">
        <v>123896</v>
      </c>
      <c r="AL10" s="8">
        <v>122128</v>
      </c>
      <c r="AM10" s="8">
        <v>122128</v>
      </c>
      <c r="AN10" s="8">
        <v>122128</v>
      </c>
      <c r="AO10" s="8">
        <v>122128</v>
      </c>
      <c r="AP10" s="8">
        <v>115246</v>
      </c>
      <c r="AQ10" s="8">
        <v>111846</v>
      </c>
      <c r="AR10" s="8">
        <v>111846</v>
      </c>
      <c r="AS10" s="8">
        <v>107945</v>
      </c>
      <c r="AT10" s="8">
        <v>108245</v>
      </c>
      <c r="AU10" s="8">
        <v>108245</v>
      </c>
      <c r="AV10" s="8">
        <v>112342</v>
      </c>
      <c r="AW10" s="8">
        <v>104985</v>
      </c>
      <c r="AX10" s="8">
        <v>93729</v>
      </c>
      <c r="AY10" s="8">
        <v>81741</v>
      </c>
      <c r="AZ10" s="8">
        <v>71959</v>
      </c>
      <c r="BA10" s="8">
        <v>62697</v>
      </c>
      <c r="BB10" s="8">
        <v>56712</v>
      </c>
      <c r="BC10" s="8">
        <v>56712</v>
      </c>
      <c r="BD10" s="8">
        <v>56712</v>
      </c>
      <c r="BE10" s="8">
        <v>56712</v>
      </c>
      <c r="BF10" s="8">
        <v>58967</v>
      </c>
      <c r="BG10" s="8">
        <v>81125</v>
      </c>
      <c r="BH10" s="8">
        <v>97247</v>
      </c>
      <c r="BI10" s="8">
        <v>101504</v>
      </c>
      <c r="BJ10" s="8">
        <v>104184</v>
      </c>
      <c r="BK10" s="8">
        <v>94184</v>
      </c>
      <c r="BL10" s="8"/>
      <c r="BM10" s="8">
        <v>74747</v>
      </c>
      <c r="BN10" s="8">
        <v>87262</v>
      </c>
      <c r="BO10" s="8">
        <v>83086</v>
      </c>
      <c r="BP10" s="8">
        <v>84395</v>
      </c>
      <c r="BQ10" s="8">
        <v>70655</v>
      </c>
      <c r="BR10" s="8">
        <v>76632</v>
      </c>
      <c r="BS10" s="8">
        <v>93632</v>
      </c>
      <c r="BT10" s="8">
        <v>119088</v>
      </c>
      <c r="BU10" s="8">
        <v>96673</v>
      </c>
      <c r="BV10" s="8">
        <v>69355</v>
      </c>
      <c r="BW10" s="8">
        <v>73355</v>
      </c>
      <c r="BX10" s="8">
        <v>75698</v>
      </c>
      <c r="BY10" s="8">
        <v>60275</v>
      </c>
      <c r="BZ10" s="8">
        <v>57448</v>
      </c>
      <c r="CA10" s="8">
        <v>57448</v>
      </c>
      <c r="CB10" s="8">
        <v>59283</v>
      </c>
      <c r="CC10" s="8">
        <v>70502</v>
      </c>
      <c r="CD10" s="8">
        <v>73519</v>
      </c>
      <c r="CE10" s="8">
        <v>78519</v>
      </c>
      <c r="CF10" s="8">
        <v>100638</v>
      </c>
      <c r="CG10" s="8">
        <v>87166</v>
      </c>
      <c r="CH10" s="8">
        <v>77519</v>
      </c>
      <c r="CI10" s="8">
        <v>66578</v>
      </c>
      <c r="CJ10" s="8">
        <v>66578</v>
      </c>
      <c r="CK10" s="8">
        <v>56112</v>
      </c>
      <c r="CL10" s="8">
        <v>56112</v>
      </c>
      <c r="CM10" s="8">
        <v>56112</v>
      </c>
      <c r="CN10" s="8">
        <v>61112</v>
      </c>
      <c r="CO10" s="8">
        <v>61112</v>
      </c>
      <c r="CP10" s="8">
        <v>75812</v>
      </c>
      <c r="CQ10" s="8">
        <v>65701</v>
      </c>
      <c r="CR10" s="8">
        <v>100129</v>
      </c>
      <c r="CS10" s="8">
        <v>81899</v>
      </c>
      <c r="CT10" s="8">
        <v>81899</v>
      </c>
      <c r="CU10" s="8">
        <v>71899</v>
      </c>
      <c r="CV10" s="8">
        <v>71899</v>
      </c>
      <c r="CW10" s="8">
        <v>59199</v>
      </c>
      <c r="CX10" s="8">
        <v>64199</v>
      </c>
      <c r="CY10" s="8">
        <v>72199</v>
      </c>
      <c r="CZ10" s="8">
        <v>75199</v>
      </c>
      <c r="DA10" s="8">
        <v>85199</v>
      </c>
      <c r="DB10" s="8">
        <v>97199</v>
      </c>
      <c r="DC10" s="8">
        <v>117199</v>
      </c>
      <c r="DD10" s="8">
        <v>136642</v>
      </c>
      <c r="DE10" s="8">
        <v>124442</v>
      </c>
      <c r="DF10" s="8">
        <v>103442</v>
      </c>
      <c r="DG10" s="8">
        <v>103442</v>
      </c>
      <c r="DH10" s="8">
        <v>101008</v>
      </c>
      <c r="DI10" s="8">
        <v>101008</v>
      </c>
      <c r="DJ10" s="8">
        <v>101008</v>
      </c>
      <c r="DK10" s="8">
        <v>112008</v>
      </c>
      <c r="DL10" s="8">
        <v>121728</v>
      </c>
      <c r="DM10" s="8">
        <v>15540</v>
      </c>
      <c r="DN10" s="8">
        <v>115540</v>
      </c>
      <c r="DO10" s="8">
        <v>128934</v>
      </c>
      <c r="DP10" s="8">
        <v>128934</v>
      </c>
      <c r="DQ10" s="8">
        <v>119934</v>
      </c>
      <c r="DR10" s="8"/>
      <c r="DS10" s="8">
        <v>164634</v>
      </c>
      <c r="DT10" s="8">
        <v>94634</v>
      </c>
      <c r="DU10" s="8">
        <v>90634</v>
      </c>
      <c r="DV10" s="8">
        <v>90634</v>
      </c>
      <c r="DW10" s="8">
        <v>75993</v>
      </c>
      <c r="DX10" s="8">
        <v>75993</v>
      </c>
      <c r="DY10" s="8">
        <v>80993</v>
      </c>
      <c r="DZ10" s="8">
        <v>90993</v>
      </c>
      <c r="EA10" s="8">
        <v>103993</v>
      </c>
      <c r="EB10" s="8">
        <v>123993</v>
      </c>
      <c r="EC10" s="8">
        <v>103343</v>
      </c>
      <c r="ED10" s="8">
        <v>93343</v>
      </c>
      <c r="EE10" s="8">
        <v>93343</v>
      </c>
      <c r="EF10" s="8">
        <v>93343</v>
      </c>
      <c r="EG10" s="8">
        <v>88343</v>
      </c>
      <c r="EH10" s="8"/>
      <c r="EI10" s="8">
        <v>98343</v>
      </c>
      <c r="EJ10" s="8">
        <v>93170</v>
      </c>
      <c r="EK10" s="8">
        <v>93170</v>
      </c>
      <c r="EL10" s="8">
        <v>93170</v>
      </c>
      <c r="EM10" s="8">
        <v>108170</v>
      </c>
      <c r="EN10" s="8"/>
      <c r="EO10" s="8">
        <v>118170</v>
      </c>
      <c r="EP10" s="8"/>
      <c r="EQ10" s="8">
        <v>94007</v>
      </c>
      <c r="ER10" s="8">
        <v>94007</v>
      </c>
      <c r="ES10" s="8"/>
      <c r="ET10" s="8">
        <v>86710</v>
      </c>
      <c r="EU10" s="8">
        <v>91710</v>
      </c>
      <c r="EV10" s="8">
        <v>95714</v>
      </c>
      <c r="EW10" s="8">
        <v>108540</v>
      </c>
      <c r="EX10" s="8">
        <v>114684</v>
      </c>
      <c r="EY10" s="8">
        <v>115884</v>
      </c>
      <c r="EZ10" s="8">
        <v>136364</v>
      </c>
      <c r="FA10" s="8">
        <v>122090</v>
      </c>
      <c r="FB10" s="8">
        <v>107072</v>
      </c>
      <c r="FC10" s="8">
        <v>101611</v>
      </c>
      <c r="FD10" s="8">
        <v>101611</v>
      </c>
      <c r="FE10" s="8">
        <v>99787</v>
      </c>
      <c r="FF10" s="8">
        <v>105787</v>
      </c>
      <c r="FG10" s="8">
        <v>115787</v>
      </c>
      <c r="FH10" s="8">
        <v>110987</v>
      </c>
      <c r="FI10" s="8">
        <v>136940</v>
      </c>
      <c r="FJ10" s="8">
        <v>136940</v>
      </c>
      <c r="FK10" s="34">
        <v>156436</v>
      </c>
      <c r="FL10" s="34">
        <v>156436</v>
      </c>
      <c r="FM10" s="34">
        <v>149479</v>
      </c>
      <c r="FN10" s="34">
        <v>119527</v>
      </c>
      <c r="FO10" s="34">
        <v>119527</v>
      </c>
      <c r="FP10" s="34">
        <v>119527</v>
      </c>
      <c r="FQ10" s="34">
        <v>127019</v>
      </c>
      <c r="FR10" s="8">
        <v>127019</v>
      </c>
      <c r="FS10" s="8">
        <v>127019</v>
      </c>
      <c r="FT10" s="8">
        <v>126849</v>
      </c>
      <c r="FU10" s="8">
        <v>126849</v>
      </c>
      <c r="FV10" s="8">
        <v>141786</v>
      </c>
      <c r="FW10" s="34">
        <v>157786</v>
      </c>
      <c r="FX10" s="8">
        <v>157786</v>
      </c>
      <c r="FY10" s="8">
        <v>132436</v>
      </c>
      <c r="FZ10" s="8">
        <v>132436</v>
      </c>
      <c r="GA10" s="8">
        <v>136556</v>
      </c>
      <c r="GB10" s="8">
        <v>133956</v>
      </c>
      <c r="GC10" s="8">
        <v>135814</v>
      </c>
      <c r="GD10" s="8">
        <v>135814</v>
      </c>
      <c r="GE10" s="8">
        <v>130454</v>
      </c>
      <c r="GF10" s="8">
        <v>140454</v>
      </c>
      <c r="GG10" s="8">
        <v>135754</v>
      </c>
      <c r="GH10" s="8">
        <v>135754</v>
      </c>
      <c r="GI10" s="8">
        <v>135754</v>
      </c>
      <c r="GJ10" s="8">
        <v>149754</v>
      </c>
      <c r="GK10" s="8">
        <v>129754</v>
      </c>
      <c r="GL10" s="8">
        <v>129754</v>
      </c>
      <c r="GM10" s="8">
        <v>144208</v>
      </c>
      <c r="GN10" s="8">
        <v>141208</v>
      </c>
      <c r="GO10" s="8">
        <v>167067</v>
      </c>
      <c r="GP10" s="8">
        <v>162067</v>
      </c>
      <c r="GQ10" s="8"/>
      <c r="GR10" s="8"/>
      <c r="GS10" s="8"/>
      <c r="GT10" s="8"/>
      <c r="GU10" s="8"/>
      <c r="GV10" s="8"/>
      <c r="GW10" s="8"/>
      <c r="GX10" s="8"/>
      <c r="GY10" s="8"/>
      <c r="GZ10" s="8"/>
      <c r="HA10" s="8"/>
      <c r="HB10" s="8"/>
      <c r="HC10" s="8"/>
      <c r="HD10" s="8">
        <v>423692</v>
      </c>
      <c r="HE10" s="8">
        <v>378110</v>
      </c>
      <c r="HF10" s="8">
        <v>366069</v>
      </c>
      <c r="HG10" s="8"/>
      <c r="HH10" s="8">
        <v>224544</v>
      </c>
      <c r="HI10" s="8">
        <v>224544</v>
      </c>
      <c r="HJ10" s="8">
        <v>224544</v>
      </c>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v>274544</v>
      </c>
      <c r="IO10" s="8">
        <v>283536</v>
      </c>
      <c r="IP10" s="6">
        <v>125000</v>
      </c>
      <c r="IQ10" s="15">
        <v>254000</v>
      </c>
      <c r="IR10" s="30">
        <v>280000</v>
      </c>
      <c r="IS10" s="30">
        <v>320000</v>
      </c>
      <c r="IT10" s="14">
        <v>374000</v>
      </c>
      <c r="IU10" s="14">
        <v>492000</v>
      </c>
      <c r="IV10" s="14">
        <v>495189</v>
      </c>
      <c r="IW10" s="14"/>
      <c r="IX10" s="14">
        <v>566059</v>
      </c>
      <c r="IY10" s="14"/>
      <c r="IZ10" s="14"/>
      <c r="JA10" s="14"/>
      <c r="JB10" s="14">
        <v>788536</v>
      </c>
      <c r="JC10" s="14">
        <v>809888</v>
      </c>
      <c r="JD10" s="14">
        <v>810768</v>
      </c>
      <c r="JE10" s="14">
        <v>811398</v>
      </c>
      <c r="JF10" s="14">
        <v>811972</v>
      </c>
      <c r="JG10" s="14">
        <v>832331</v>
      </c>
      <c r="JH10" s="14"/>
      <c r="JI10" s="14"/>
      <c r="JJ10" s="14"/>
      <c r="JK10" s="14">
        <v>1044949</v>
      </c>
      <c r="JL10" s="14">
        <v>1165988</v>
      </c>
      <c r="JM10" s="14">
        <v>1291081</v>
      </c>
      <c r="JN10" s="14"/>
      <c r="JO10" s="14">
        <v>1322128</v>
      </c>
      <c r="JP10" s="14"/>
      <c r="JQ10" s="14"/>
      <c r="JR10" s="4">
        <v>1256938</v>
      </c>
      <c r="JS10" s="4">
        <v>1296445</v>
      </c>
      <c r="JT10" s="4"/>
      <c r="JU10" s="4"/>
      <c r="JV10" s="4"/>
      <c r="JW10" s="4"/>
      <c r="JX10" s="4"/>
      <c r="JY10" s="4"/>
      <c r="JZ10" s="4"/>
      <c r="KA10" s="4"/>
      <c r="KB10" s="4"/>
      <c r="KC10" s="4">
        <v>2124042</v>
      </c>
      <c r="KD10" s="4"/>
      <c r="KE10" s="4"/>
      <c r="KF10" s="4"/>
      <c r="KG10" s="4">
        <v>2982647</v>
      </c>
      <c r="KH10" s="4"/>
      <c r="KI10" s="4">
        <v>2847738</v>
      </c>
      <c r="KJ10" s="4"/>
      <c r="KK10" s="4">
        <v>3048763</v>
      </c>
      <c r="KL10" s="4">
        <v>3096765</v>
      </c>
      <c r="KM10" s="4">
        <v>3231640</v>
      </c>
      <c r="KN10" s="4">
        <v>3538540</v>
      </c>
      <c r="KO10" s="4">
        <v>3521790</v>
      </c>
      <c r="KQ10" s="4">
        <v>4337347.46</v>
      </c>
      <c r="KR10" s="4">
        <v>4051997.46</v>
      </c>
      <c r="KS10" s="4">
        <v>4339197.46</v>
      </c>
      <c r="KU10" s="4">
        <v>5210347.46</v>
      </c>
      <c r="KW10" s="4">
        <v>5755422.46</v>
      </c>
      <c r="KX10">
        <v>5440422.46</v>
      </c>
      <c r="KY10">
        <v>5789422.46</v>
      </c>
      <c r="KZ10">
        <v>5438022.46</v>
      </c>
      <c r="LA10">
        <v>6105922.46</v>
      </c>
      <c r="LB10">
        <v>6719997</v>
      </c>
      <c r="LD10">
        <v>6952197</v>
      </c>
      <c r="LF10">
        <v>8118668</v>
      </c>
      <c r="LH10">
        <v>9732560</v>
      </c>
      <c r="LJ10">
        <v>12780215</v>
      </c>
    </row>
    <row r="11" spans="1:323" x14ac:dyDescent="0.25">
      <c r="A11" s="15" t="s">
        <v>390</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34">
        <v>4997</v>
      </c>
      <c r="FL11" s="34">
        <v>4997</v>
      </c>
      <c r="FM11" s="34">
        <v>4997</v>
      </c>
      <c r="FN11" s="34">
        <v>4997</v>
      </c>
      <c r="FO11" s="34">
        <v>4997</v>
      </c>
      <c r="FP11" s="34">
        <v>4997</v>
      </c>
      <c r="FQ11" s="8">
        <v>4997</v>
      </c>
      <c r="FR11" s="8">
        <v>4997</v>
      </c>
      <c r="FS11" s="8">
        <v>4997</v>
      </c>
      <c r="FT11" s="8">
        <v>4997</v>
      </c>
      <c r="FU11" s="8">
        <v>4997</v>
      </c>
      <c r="FV11" s="8">
        <v>4997</v>
      </c>
      <c r="FW11" s="8">
        <v>4997</v>
      </c>
      <c r="FX11" s="8">
        <v>4997</v>
      </c>
      <c r="FY11" s="8">
        <v>4997</v>
      </c>
      <c r="FZ11" s="8">
        <v>4997</v>
      </c>
      <c r="GA11" s="8">
        <v>4997</v>
      </c>
      <c r="GB11" s="8">
        <v>4997</v>
      </c>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6"/>
      <c r="IQ11" s="15"/>
      <c r="IR11" s="30"/>
      <c r="IS11" s="30"/>
      <c r="IT11" s="14"/>
      <c r="IU11" s="14"/>
      <c r="IV11" s="14"/>
      <c r="IW11" s="14"/>
      <c r="IX11" s="14"/>
      <c r="IY11" s="14"/>
      <c r="IZ11" s="14"/>
      <c r="JA11" s="14"/>
      <c r="JB11" s="14"/>
      <c r="JC11" s="14"/>
      <c r="JD11" s="14"/>
      <c r="JE11" s="14"/>
      <c r="JF11" s="14"/>
      <c r="JG11" s="14"/>
      <c r="JH11" s="14"/>
      <c r="JI11" s="14"/>
      <c r="JJ11" s="14"/>
      <c r="JK11" s="14"/>
      <c r="JL11" s="14"/>
      <c r="JM11" s="14"/>
      <c r="JN11" s="14"/>
      <c r="JO11" s="14"/>
      <c r="JP11" s="14"/>
      <c r="JQ11" s="14"/>
      <c r="JR11" s="4"/>
      <c r="JS11" s="4"/>
      <c r="JT11" s="4"/>
      <c r="JU11" s="4"/>
      <c r="JV11" s="4"/>
      <c r="JW11" s="4"/>
      <c r="JX11" s="4"/>
      <c r="JY11" s="4"/>
      <c r="JZ11" s="4"/>
      <c r="KA11" s="4"/>
      <c r="KB11" s="4"/>
      <c r="KC11" s="4"/>
      <c r="KD11" s="4"/>
      <c r="KE11" s="4"/>
      <c r="KF11" s="4"/>
      <c r="KG11" s="4"/>
      <c r="KH11" s="4"/>
      <c r="KI11" s="4"/>
      <c r="KJ11" s="4"/>
      <c r="KK11" s="4"/>
      <c r="KL11" s="4"/>
      <c r="KM11" s="4"/>
      <c r="KN11" s="4"/>
      <c r="KO11" s="4"/>
      <c r="KQ11" s="4"/>
      <c r="KR11" s="4"/>
      <c r="KS11" s="4"/>
      <c r="KU11" s="4"/>
      <c r="KW11" s="4"/>
    </row>
    <row r="12" spans="1:323" x14ac:dyDescent="0.25">
      <c r="A12" s="6" t="s">
        <v>9</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v>452</v>
      </c>
      <c r="AL12" s="8">
        <v>452</v>
      </c>
      <c r="AM12" s="8">
        <v>452</v>
      </c>
      <c r="AN12" s="8">
        <v>452</v>
      </c>
      <c r="AO12" s="8">
        <v>452</v>
      </c>
      <c r="AP12" s="8">
        <v>452</v>
      </c>
      <c r="AQ12" s="8">
        <v>452</v>
      </c>
      <c r="AR12" s="8">
        <v>232</v>
      </c>
      <c r="AS12" s="8">
        <v>232</v>
      </c>
      <c r="AT12" s="8">
        <v>232</v>
      </c>
      <c r="AU12" s="8">
        <v>232</v>
      </c>
      <c r="AV12" s="8">
        <v>232</v>
      </c>
      <c r="AW12" s="8">
        <v>232</v>
      </c>
      <c r="AX12" s="8">
        <v>232</v>
      </c>
      <c r="AY12" s="8">
        <v>215</v>
      </c>
      <c r="AZ12" s="8">
        <v>215</v>
      </c>
      <c r="BA12" s="8">
        <v>215</v>
      </c>
      <c r="BB12" s="8">
        <v>215</v>
      </c>
      <c r="BC12" s="8">
        <v>215</v>
      </c>
      <c r="BD12" s="8">
        <v>215</v>
      </c>
      <c r="BE12" s="8">
        <v>215</v>
      </c>
      <c r="BF12" s="8">
        <v>215</v>
      </c>
      <c r="BG12" s="8">
        <v>215</v>
      </c>
      <c r="BH12" s="8">
        <v>213</v>
      </c>
      <c r="BI12" s="8">
        <v>213</v>
      </c>
      <c r="BJ12" s="8">
        <v>213</v>
      </c>
      <c r="BK12" s="8">
        <v>213</v>
      </c>
      <c r="BL12" s="8"/>
      <c r="BM12" s="8">
        <v>213</v>
      </c>
      <c r="BN12" s="8">
        <v>213</v>
      </c>
      <c r="BO12" s="8">
        <v>213</v>
      </c>
      <c r="BP12" s="8">
        <v>213</v>
      </c>
      <c r="BQ12" s="8">
        <v>213</v>
      </c>
      <c r="BR12" s="8">
        <v>213</v>
      </c>
      <c r="BS12" s="8">
        <v>213</v>
      </c>
      <c r="BT12" s="8">
        <v>213</v>
      </c>
      <c r="BU12" s="8">
        <v>213</v>
      </c>
      <c r="BV12" s="8">
        <v>213</v>
      </c>
      <c r="BW12" s="8">
        <v>213</v>
      </c>
      <c r="BX12" s="8">
        <v>213</v>
      </c>
      <c r="BY12" s="8">
        <v>213</v>
      </c>
      <c r="BZ12" s="8">
        <v>213</v>
      </c>
      <c r="CA12" s="8">
        <v>213</v>
      </c>
      <c r="CB12" s="8">
        <v>213</v>
      </c>
      <c r="CC12" s="8">
        <v>213</v>
      </c>
      <c r="CD12" s="8">
        <v>13</v>
      </c>
      <c r="CE12" s="8">
        <v>213</v>
      </c>
      <c r="CF12" s="8">
        <v>213</v>
      </c>
      <c r="CG12" s="8">
        <v>213</v>
      </c>
      <c r="CH12" s="8">
        <v>213</v>
      </c>
      <c r="CI12" s="8">
        <v>213</v>
      </c>
      <c r="CJ12" s="8">
        <v>213</v>
      </c>
      <c r="CK12" s="8">
        <v>213</v>
      </c>
      <c r="CL12" s="8">
        <v>213</v>
      </c>
      <c r="CM12" s="8">
        <v>213</v>
      </c>
      <c r="CN12" s="8">
        <v>213</v>
      </c>
      <c r="CO12" s="8">
        <v>213</v>
      </c>
      <c r="CP12" s="8">
        <v>213</v>
      </c>
      <c r="CQ12" s="8">
        <v>213</v>
      </c>
      <c r="CR12" s="8">
        <v>213</v>
      </c>
      <c r="CS12" s="8">
        <v>213</v>
      </c>
      <c r="CT12" s="8">
        <v>213</v>
      </c>
      <c r="CU12" s="8">
        <v>213</v>
      </c>
      <c r="CV12" s="8">
        <v>213</v>
      </c>
      <c r="CW12" s="8">
        <v>213</v>
      </c>
      <c r="CX12" s="8">
        <v>213</v>
      </c>
      <c r="CY12" s="8">
        <v>213</v>
      </c>
      <c r="CZ12" s="8">
        <v>213</v>
      </c>
      <c r="DA12" s="8">
        <v>213</v>
      </c>
      <c r="DB12" s="8">
        <v>213</v>
      </c>
      <c r="DC12" s="8">
        <v>213</v>
      </c>
      <c r="DD12" s="8">
        <v>213</v>
      </c>
      <c r="DE12" s="8">
        <v>213</v>
      </c>
      <c r="DF12" s="8">
        <v>213</v>
      </c>
      <c r="DG12" s="8">
        <v>213</v>
      </c>
      <c r="DH12" s="8">
        <v>213</v>
      </c>
      <c r="DI12" s="8">
        <v>213</v>
      </c>
      <c r="DJ12" s="8">
        <v>213</v>
      </c>
      <c r="DK12" s="8">
        <v>213</v>
      </c>
      <c r="DL12" s="8">
        <v>213</v>
      </c>
      <c r="DM12" s="8">
        <v>213</v>
      </c>
      <c r="DN12" s="8">
        <v>213</v>
      </c>
      <c r="DO12" s="8">
        <v>213</v>
      </c>
      <c r="DP12" s="8">
        <v>213</v>
      </c>
      <c r="DQ12" s="8">
        <v>213</v>
      </c>
      <c r="DR12" s="8"/>
      <c r="DS12" s="8">
        <v>213</v>
      </c>
      <c r="DT12" s="8">
        <v>213</v>
      </c>
      <c r="DU12" s="8">
        <v>213</v>
      </c>
      <c r="DV12" s="8">
        <v>213</v>
      </c>
      <c r="DW12" s="8">
        <v>213</v>
      </c>
      <c r="DX12" s="8">
        <v>213</v>
      </c>
      <c r="DY12" s="8">
        <v>213</v>
      </c>
      <c r="DZ12" s="8">
        <v>213</v>
      </c>
      <c r="EA12" s="8">
        <v>213</v>
      </c>
      <c r="EB12" s="8">
        <v>213</v>
      </c>
      <c r="EC12" s="8">
        <v>213</v>
      </c>
      <c r="ED12" s="8">
        <v>213</v>
      </c>
      <c r="EE12" s="8">
        <v>213</v>
      </c>
      <c r="EF12" s="8">
        <v>213</v>
      </c>
      <c r="EG12" s="8">
        <v>213</v>
      </c>
      <c r="EH12" s="8"/>
      <c r="EI12" s="8">
        <v>213</v>
      </c>
      <c r="EJ12" s="8">
        <v>213</v>
      </c>
      <c r="EK12" s="8">
        <v>213</v>
      </c>
      <c r="EL12" s="8">
        <v>213</v>
      </c>
      <c r="EM12" s="8">
        <v>213</v>
      </c>
      <c r="EN12" s="8"/>
      <c r="EO12" s="8">
        <v>213</v>
      </c>
      <c r="EP12" s="8"/>
      <c r="EQ12" s="8">
        <v>213</v>
      </c>
      <c r="ER12" s="8">
        <v>213</v>
      </c>
      <c r="ES12" s="8"/>
      <c r="ET12" s="8">
        <v>213</v>
      </c>
      <c r="EU12" s="8">
        <v>213</v>
      </c>
      <c r="EV12" s="8">
        <v>213</v>
      </c>
      <c r="EW12" s="8">
        <v>213</v>
      </c>
      <c r="EX12" s="8">
        <v>213</v>
      </c>
      <c r="EY12" s="8">
        <v>213</v>
      </c>
      <c r="EZ12" s="8">
        <v>213</v>
      </c>
      <c r="FA12" s="8">
        <v>213</v>
      </c>
      <c r="FB12" s="8">
        <v>213</v>
      </c>
      <c r="FC12" s="8">
        <v>213</v>
      </c>
      <c r="FD12" s="8">
        <v>213</v>
      </c>
      <c r="FE12" s="8">
        <v>213</v>
      </c>
      <c r="FF12" s="8">
        <v>213</v>
      </c>
      <c r="FG12" s="8">
        <v>213</v>
      </c>
      <c r="FH12" s="8">
        <v>213</v>
      </c>
      <c r="FI12" s="8">
        <v>213</v>
      </c>
      <c r="FJ12" s="8">
        <v>213</v>
      </c>
      <c r="FK12" s="8">
        <v>213</v>
      </c>
      <c r="FL12" s="8">
        <v>213</v>
      </c>
      <c r="FM12" s="8">
        <v>213</v>
      </c>
      <c r="FN12" s="8">
        <v>213</v>
      </c>
      <c r="FO12" s="8">
        <v>213</v>
      </c>
      <c r="FP12" s="8">
        <v>213</v>
      </c>
      <c r="FQ12" s="8">
        <v>213</v>
      </c>
      <c r="FR12" s="8">
        <v>213</v>
      </c>
      <c r="FS12" s="8">
        <v>213</v>
      </c>
      <c r="FT12" s="8">
        <v>213</v>
      </c>
      <c r="FU12" s="8">
        <v>213</v>
      </c>
      <c r="FV12" s="8">
        <v>213</v>
      </c>
      <c r="FW12" s="8">
        <v>213</v>
      </c>
      <c r="FX12" s="8">
        <v>213</v>
      </c>
      <c r="FY12" s="8">
        <v>213</v>
      </c>
      <c r="FZ12" s="8">
        <v>213</v>
      </c>
      <c r="GA12" s="8">
        <v>213</v>
      </c>
      <c r="GB12" s="8">
        <v>213</v>
      </c>
      <c r="GC12" s="8">
        <v>213</v>
      </c>
      <c r="GD12" s="8">
        <v>213</v>
      </c>
      <c r="GE12" s="8">
        <v>213</v>
      </c>
      <c r="GF12" s="8">
        <v>213</v>
      </c>
      <c r="GG12" s="8">
        <v>213</v>
      </c>
      <c r="GH12" s="8">
        <v>213</v>
      </c>
      <c r="GI12" s="8">
        <v>213</v>
      </c>
      <c r="GJ12" s="8">
        <v>213</v>
      </c>
      <c r="GK12" s="8">
        <v>213</v>
      </c>
      <c r="GL12" s="8">
        <v>213</v>
      </c>
      <c r="GM12" s="8">
        <v>213</v>
      </c>
      <c r="GN12" s="8">
        <v>213</v>
      </c>
      <c r="GO12" s="8">
        <v>213</v>
      </c>
      <c r="GP12" s="8">
        <v>213</v>
      </c>
      <c r="GQ12" s="8"/>
      <c r="GR12" s="8"/>
      <c r="GS12" s="8"/>
      <c r="GT12" s="8"/>
      <c r="GU12" s="8"/>
      <c r="GV12" s="8"/>
      <c r="GW12" s="8"/>
      <c r="GX12" s="8"/>
      <c r="GY12" s="8"/>
      <c r="GZ12" s="8"/>
      <c r="HA12" s="8"/>
      <c r="HB12" s="8"/>
      <c r="HC12" s="8"/>
      <c r="HD12" s="8">
        <v>211</v>
      </c>
      <c r="HE12" s="8">
        <v>211</v>
      </c>
      <c r="HF12" s="8">
        <v>211</v>
      </c>
      <c r="HG12" s="8"/>
      <c r="HH12" s="8">
        <v>211</v>
      </c>
      <c r="HI12" s="8">
        <v>211</v>
      </c>
      <c r="HJ12" s="8">
        <v>211</v>
      </c>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v>211</v>
      </c>
      <c r="IO12" s="8">
        <v>211</v>
      </c>
      <c r="IP12" s="35">
        <v>158536</v>
      </c>
      <c r="IQ12" s="6"/>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4"/>
      <c r="JS12" s="4"/>
      <c r="JT12" s="4"/>
      <c r="JU12" s="4"/>
      <c r="JV12" s="4"/>
      <c r="JW12" s="4"/>
      <c r="JX12" s="4"/>
      <c r="JY12" s="4"/>
      <c r="JZ12" s="4"/>
      <c r="KA12" s="4"/>
      <c r="KB12" s="4"/>
      <c r="KC12" s="4"/>
      <c r="KD12" s="4"/>
      <c r="KE12" s="4"/>
      <c r="KF12" s="4"/>
      <c r="KG12" s="4"/>
      <c r="KH12" s="4"/>
      <c r="KI12" s="4"/>
      <c r="KJ12" s="4"/>
      <c r="KK12" s="4"/>
      <c r="KL12" s="4"/>
      <c r="KM12" s="4"/>
      <c r="KN12" s="4"/>
      <c r="KO12" s="4"/>
    </row>
    <row r="13" spans="1:323" x14ac:dyDescent="0.25">
      <c r="A13" s="15"/>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35"/>
      <c r="IQ13" s="6"/>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4"/>
      <c r="JS13" s="4"/>
      <c r="JT13" s="4"/>
      <c r="JU13" s="4"/>
      <c r="JV13" s="4"/>
      <c r="JW13" s="4"/>
      <c r="JX13" s="4"/>
      <c r="JY13" s="4"/>
      <c r="JZ13" s="4"/>
      <c r="KA13" s="4"/>
      <c r="KB13" s="4"/>
      <c r="KC13" s="4"/>
      <c r="KD13" s="4"/>
      <c r="KE13" s="4"/>
      <c r="KF13" s="4"/>
      <c r="KG13" s="4"/>
      <c r="KH13" s="4"/>
      <c r="KI13" s="4"/>
      <c r="KJ13" s="4"/>
      <c r="KK13" s="4"/>
      <c r="KL13" s="4"/>
      <c r="KM13" s="4"/>
      <c r="KN13" s="4"/>
      <c r="KO13" s="4"/>
    </row>
    <row r="14" spans="1:323" x14ac:dyDescent="0.25">
      <c r="A14" s="5" t="s">
        <v>10</v>
      </c>
      <c r="B14" s="10"/>
      <c r="C14" s="10"/>
      <c r="D14" s="10"/>
      <c r="E14" s="10"/>
      <c r="F14" s="10"/>
      <c r="G14" s="10"/>
      <c r="H14" s="10"/>
      <c r="I14" s="10"/>
      <c r="J14" s="10"/>
      <c r="K14" s="8">
        <f t="shared" ref="K14:Q14" si="0">K18+K26</f>
        <v>112348</v>
      </c>
      <c r="L14" s="8"/>
      <c r="M14" s="8">
        <f t="shared" si="0"/>
        <v>114697</v>
      </c>
      <c r="N14" s="8">
        <f t="shared" si="0"/>
        <v>102538</v>
      </c>
      <c r="O14" s="8">
        <f t="shared" si="0"/>
        <v>102538</v>
      </c>
      <c r="P14" s="8">
        <f t="shared" si="0"/>
        <v>95228</v>
      </c>
      <c r="Q14" s="8">
        <f t="shared" si="0"/>
        <v>89021</v>
      </c>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8"/>
      <c r="IP14" s="15"/>
      <c r="IQ14" s="6"/>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4"/>
      <c r="JS14" s="4"/>
      <c r="JT14" s="4"/>
      <c r="JU14" s="4"/>
      <c r="JV14" s="4"/>
      <c r="JW14" s="4"/>
      <c r="JX14" s="4"/>
      <c r="JY14" s="4"/>
      <c r="JZ14" s="4"/>
      <c r="KA14" s="4"/>
      <c r="KB14" s="4"/>
      <c r="KC14" s="4"/>
      <c r="KD14" s="4"/>
      <c r="KE14" s="4"/>
      <c r="KF14" s="4"/>
      <c r="KG14" s="4"/>
      <c r="KH14" s="4"/>
      <c r="KI14" s="4"/>
      <c r="KJ14" s="4"/>
      <c r="KK14" s="4"/>
      <c r="KL14" s="4"/>
      <c r="KM14" s="4"/>
      <c r="KN14" s="4"/>
      <c r="KO14" s="4"/>
    </row>
    <row r="15" spans="1:323" x14ac:dyDescent="0.25">
      <c r="A15" s="6" t="s">
        <v>11</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8"/>
      <c r="IP15" s="15"/>
      <c r="IQ15" s="6"/>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4"/>
      <c r="JS15" s="4"/>
      <c r="JT15" s="4"/>
      <c r="JU15" s="4"/>
      <c r="JV15" s="4"/>
      <c r="JW15" s="4"/>
      <c r="JX15" s="4"/>
      <c r="JY15" s="4"/>
      <c r="JZ15" s="4"/>
      <c r="KA15" s="4"/>
      <c r="KB15" s="4"/>
      <c r="KC15" s="4"/>
      <c r="KD15" s="4"/>
      <c r="KE15" s="4"/>
      <c r="KF15" s="4"/>
      <c r="KG15" s="4"/>
      <c r="KH15" s="4"/>
      <c r="KI15" s="4"/>
      <c r="KJ15" s="4"/>
      <c r="KK15" s="4"/>
      <c r="KL15" s="4"/>
      <c r="KM15" s="4"/>
      <c r="KN15" s="4"/>
      <c r="KO15" s="4"/>
    </row>
    <row r="16" spans="1:323" x14ac:dyDescent="0.25">
      <c r="A16" s="9" t="s">
        <v>15</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34"/>
      <c r="AP16" s="34"/>
      <c r="AQ16" s="34"/>
      <c r="AR16" s="34"/>
      <c r="AS16" s="34"/>
      <c r="AT16" s="34"/>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v>146362.73000000001</v>
      </c>
      <c r="IO16" s="8">
        <v>126034.57</v>
      </c>
      <c r="IP16" s="6">
        <v>126035.93</v>
      </c>
      <c r="IQ16" s="6">
        <v>175918.43</v>
      </c>
      <c r="IR16" s="8">
        <v>348348</v>
      </c>
      <c r="IS16" s="8">
        <v>348462.38</v>
      </c>
      <c r="IT16" s="8">
        <v>378425.21</v>
      </c>
      <c r="IU16" s="8">
        <v>515225.49</v>
      </c>
      <c r="IV16" s="8">
        <v>515261.41</v>
      </c>
      <c r="IW16" s="8"/>
      <c r="IX16" s="8">
        <v>583837.86</v>
      </c>
      <c r="IY16" s="8"/>
      <c r="IZ16" s="8"/>
      <c r="JA16" s="8"/>
      <c r="JB16" s="8">
        <v>806401.92</v>
      </c>
      <c r="JC16" s="8">
        <v>827034.25</v>
      </c>
      <c r="JD16" s="8">
        <v>825753.9</v>
      </c>
      <c r="JE16" s="8">
        <v>875780.89</v>
      </c>
      <c r="JF16" s="8">
        <v>875780.89</v>
      </c>
      <c r="JG16" s="8">
        <v>904382.04</v>
      </c>
      <c r="JH16" s="8"/>
      <c r="JI16" s="8"/>
      <c r="JJ16" s="8"/>
      <c r="JK16" s="8">
        <v>1095283.1499999999</v>
      </c>
      <c r="JL16" s="8">
        <v>1153528.22</v>
      </c>
      <c r="JM16" s="8"/>
      <c r="JN16" s="8"/>
      <c r="JO16" s="8">
        <v>1372154.37</v>
      </c>
      <c r="JP16" s="8"/>
      <c r="JQ16" s="8"/>
      <c r="JR16" s="4">
        <v>1403575.25</v>
      </c>
      <c r="JS16" s="4">
        <v>1397575.25</v>
      </c>
      <c r="JT16" s="4"/>
      <c r="JU16" s="4"/>
      <c r="JV16" s="4"/>
      <c r="JW16" s="4"/>
      <c r="JX16" s="4"/>
      <c r="JY16" s="4"/>
      <c r="JZ16" s="4"/>
      <c r="KA16" s="4"/>
      <c r="KB16" s="4"/>
      <c r="KC16" s="4">
        <v>2085689.38</v>
      </c>
      <c r="KD16" s="4"/>
      <c r="KE16" s="4"/>
      <c r="KF16" s="4"/>
      <c r="KG16" s="4"/>
      <c r="KH16" s="4"/>
      <c r="KI16" s="4"/>
      <c r="KJ16" s="4"/>
      <c r="KK16" s="4"/>
      <c r="KL16" s="4">
        <v>3534026.48</v>
      </c>
      <c r="KM16" s="4">
        <v>3781764.38</v>
      </c>
      <c r="KN16" s="4">
        <v>4152506.77</v>
      </c>
      <c r="KO16" s="4">
        <v>4165004.32</v>
      </c>
      <c r="KQ16" s="4">
        <v>5000429.4800000004</v>
      </c>
      <c r="KR16" s="4">
        <v>4778762.08</v>
      </c>
      <c r="KS16" s="4">
        <v>4552064.28</v>
      </c>
      <c r="KU16" s="4">
        <v>5690060.1699999999</v>
      </c>
      <c r="KZ16">
        <v>5584191.2800000003</v>
      </c>
      <c r="LA16">
        <f>1579359.08*4</f>
        <v>6317436.3200000003</v>
      </c>
      <c r="LB16">
        <v>6696812</v>
      </c>
      <c r="LF16">
        <v>8184044.8399999999</v>
      </c>
      <c r="LH16">
        <v>10308512.83</v>
      </c>
      <c r="LJ16">
        <v>12625821.43</v>
      </c>
    </row>
    <row r="17" spans="1:322" x14ac:dyDescent="0.25">
      <c r="A17" s="9" t="s">
        <v>16</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34"/>
      <c r="AP17" s="34"/>
      <c r="AQ17" s="34"/>
      <c r="AR17" s="34"/>
      <c r="AS17" s="34"/>
      <c r="AT17" s="34"/>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v>142653.85</v>
      </c>
      <c r="IO17" s="8">
        <v>123621.34</v>
      </c>
      <c r="IP17" s="6">
        <v>123627.79</v>
      </c>
      <c r="IQ17" s="6">
        <v>173387.96</v>
      </c>
      <c r="IR17" s="8">
        <v>345818.53</v>
      </c>
      <c r="IS17" s="8">
        <v>345736.32</v>
      </c>
      <c r="IT17" s="8">
        <v>375699.15</v>
      </c>
      <c r="IU17" s="8">
        <v>512499.43</v>
      </c>
      <c r="IV17" s="8">
        <v>512530.65</v>
      </c>
      <c r="IW17" s="8"/>
      <c r="IX17" s="8">
        <v>583094.93000000005</v>
      </c>
      <c r="IY17" s="8"/>
      <c r="IZ17" s="8"/>
      <c r="JA17" s="8"/>
      <c r="JB17" s="8">
        <v>809920.67</v>
      </c>
      <c r="JC17" s="8">
        <v>830056.52</v>
      </c>
      <c r="JD17" s="8">
        <v>829780.86</v>
      </c>
      <c r="JE17" s="8">
        <v>874227.01</v>
      </c>
      <c r="JF17" s="8">
        <v>874227.01</v>
      </c>
      <c r="JG17" s="8">
        <v>903346.3</v>
      </c>
      <c r="JH17" s="8"/>
      <c r="JI17" s="8"/>
      <c r="JJ17" s="8"/>
      <c r="JK17" s="8">
        <v>1096652.17</v>
      </c>
      <c r="JL17" s="8">
        <v>1157616.68</v>
      </c>
      <c r="JM17" s="8"/>
      <c r="JN17" s="8"/>
      <c r="JO17" s="8">
        <v>1370321.2</v>
      </c>
      <c r="JP17" s="8"/>
      <c r="JQ17" s="8"/>
      <c r="JR17" s="4">
        <v>1400165.95</v>
      </c>
      <c r="JS17" s="4">
        <v>1394165.95</v>
      </c>
      <c r="JT17" s="4"/>
      <c r="JU17" s="4"/>
      <c r="JV17" s="4"/>
      <c r="JW17" s="4"/>
      <c r="JX17" s="4"/>
      <c r="JY17" s="4"/>
      <c r="JZ17" s="4"/>
      <c r="KA17" s="4"/>
      <c r="KB17" s="4"/>
      <c r="KC17" s="4">
        <v>2040869.98</v>
      </c>
      <c r="KD17" s="4"/>
      <c r="KE17" s="4"/>
      <c r="KF17" s="4"/>
      <c r="KG17" s="4"/>
      <c r="KH17" s="4"/>
      <c r="KI17" s="4"/>
      <c r="KJ17" s="4"/>
      <c r="KK17" s="4"/>
      <c r="KL17" s="4">
        <v>3461768.23</v>
      </c>
      <c r="KM17" s="4">
        <v>3591481.48</v>
      </c>
      <c r="KN17" s="4">
        <v>3930634.65</v>
      </c>
      <c r="KO17" s="4">
        <v>3959023.78</v>
      </c>
      <c r="KQ17" s="4">
        <v>4505139.43</v>
      </c>
      <c r="KR17" s="4">
        <v>4290117.5</v>
      </c>
      <c r="KS17" s="4">
        <v>4096154.8</v>
      </c>
      <c r="KU17" s="4">
        <v>5151563.2699999996</v>
      </c>
      <c r="KZ17">
        <v>5160289.88</v>
      </c>
      <c r="LA17">
        <f>1505464.95*4</f>
        <v>6021859.7999999998</v>
      </c>
      <c r="LB17">
        <v>6448648</v>
      </c>
      <c r="LF17">
        <v>7697312</v>
      </c>
      <c r="LH17">
        <v>9599652</v>
      </c>
      <c r="LJ17">
        <v>11879518</v>
      </c>
    </row>
    <row r="18" spans="1:322" x14ac:dyDescent="0.25">
      <c r="A18" s="9" t="s">
        <v>17</v>
      </c>
      <c r="B18" s="8"/>
      <c r="C18" s="8"/>
      <c r="D18" s="8"/>
      <c r="E18" s="8"/>
      <c r="F18" s="8"/>
      <c r="G18" s="8"/>
      <c r="H18" s="8"/>
      <c r="I18" s="8"/>
      <c r="J18" s="8"/>
      <c r="K18" s="8">
        <v>35798</v>
      </c>
      <c r="L18" s="8"/>
      <c r="M18" s="8">
        <v>35798</v>
      </c>
      <c r="N18" s="8">
        <v>35798</v>
      </c>
      <c r="O18" s="8">
        <v>35798</v>
      </c>
      <c r="P18" s="8">
        <v>35798</v>
      </c>
      <c r="Q18" s="8">
        <v>35798</v>
      </c>
      <c r="R18" s="8">
        <v>35798</v>
      </c>
      <c r="S18" s="8">
        <v>35798</v>
      </c>
      <c r="T18" s="8">
        <v>35798</v>
      </c>
      <c r="U18" s="8">
        <v>35798</v>
      </c>
      <c r="V18" s="8">
        <v>35798</v>
      </c>
      <c r="W18" s="8">
        <v>35798</v>
      </c>
      <c r="X18" s="8">
        <v>35798</v>
      </c>
      <c r="Y18" s="8">
        <v>35798</v>
      </c>
      <c r="Z18" s="8"/>
      <c r="AA18" s="8">
        <v>35798</v>
      </c>
      <c r="AB18" s="8">
        <v>35798</v>
      </c>
      <c r="AC18" s="8">
        <v>35798</v>
      </c>
      <c r="AD18" s="8">
        <v>35798</v>
      </c>
      <c r="AE18" s="8">
        <v>35798</v>
      </c>
      <c r="AF18" s="8">
        <v>35798</v>
      </c>
      <c r="AG18" s="8">
        <v>35798</v>
      </c>
      <c r="AH18" s="8">
        <v>35798</v>
      </c>
      <c r="AI18" s="8">
        <v>35798</v>
      </c>
      <c r="AJ18" s="8">
        <v>35798</v>
      </c>
      <c r="AK18" s="8"/>
      <c r="AL18" s="8"/>
      <c r="AM18" s="8"/>
      <c r="AN18" s="8"/>
      <c r="AO18" s="34"/>
      <c r="AP18" s="34"/>
      <c r="AQ18" s="34"/>
      <c r="AR18" s="34"/>
      <c r="AS18" s="34"/>
      <c r="AT18" s="34"/>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v>140475.82</v>
      </c>
      <c r="IO18" s="8">
        <v>121692.85</v>
      </c>
      <c r="IP18" s="6">
        <v>123370.95</v>
      </c>
      <c r="IQ18" s="6">
        <v>175879.73</v>
      </c>
      <c r="IR18" s="8">
        <v>349963.25</v>
      </c>
      <c r="IS18" s="8">
        <v>350911.66</v>
      </c>
      <c r="IT18" s="8">
        <v>381093.21</v>
      </c>
      <c r="IU18" s="8">
        <v>520012.51</v>
      </c>
      <c r="IV18" s="8">
        <v>518477.15</v>
      </c>
      <c r="IW18" s="8"/>
      <c r="IX18" s="8">
        <v>590997.11</v>
      </c>
      <c r="IY18" s="8"/>
      <c r="IZ18" s="8"/>
      <c r="JA18" s="8"/>
      <c r="JB18" s="8">
        <v>833402.69</v>
      </c>
      <c r="JC18" s="8">
        <v>865205.27</v>
      </c>
      <c r="JD18" s="8">
        <v>832118.18</v>
      </c>
      <c r="JE18" s="4" t="s">
        <v>184</v>
      </c>
      <c r="JF18" s="8">
        <v>889593.17</v>
      </c>
      <c r="JG18" s="8">
        <v>924684.19</v>
      </c>
      <c r="JH18" s="8"/>
      <c r="JI18" s="8"/>
      <c r="JJ18" s="8"/>
      <c r="JK18" s="8">
        <v>1097858.5</v>
      </c>
      <c r="JL18" s="8">
        <v>1127394.3999999999</v>
      </c>
      <c r="JM18" s="8"/>
      <c r="JN18" s="8"/>
      <c r="JO18" s="8">
        <v>1297076.72</v>
      </c>
      <c r="JP18" s="8"/>
      <c r="JQ18" s="8"/>
      <c r="JR18" s="4">
        <v>1395745.5</v>
      </c>
      <c r="JS18" s="4">
        <v>1391284.83</v>
      </c>
      <c r="JT18" s="4"/>
      <c r="JU18" s="4"/>
      <c r="JV18" s="4"/>
      <c r="JW18" s="4"/>
      <c r="JX18" s="4"/>
      <c r="JY18" s="4"/>
      <c r="JZ18" s="4"/>
      <c r="KA18" s="4"/>
      <c r="KB18" s="4"/>
      <c r="KC18" s="4">
        <v>1959817.47</v>
      </c>
      <c r="KD18" s="4"/>
      <c r="KE18" s="4"/>
      <c r="KF18" s="4"/>
      <c r="KG18" s="4"/>
      <c r="KH18" s="4"/>
      <c r="KI18" s="4"/>
      <c r="KJ18" s="4"/>
      <c r="KK18" s="4"/>
      <c r="KL18" s="4">
        <v>3387668.22</v>
      </c>
      <c r="KM18" s="4">
        <v>3459271.22</v>
      </c>
      <c r="KN18" s="4">
        <v>3827587.85</v>
      </c>
      <c r="KO18" s="4">
        <v>3891638.6</v>
      </c>
      <c r="KQ18" s="4">
        <v>4490266.62</v>
      </c>
      <c r="KR18" s="4">
        <v>4361668.63</v>
      </c>
      <c r="KS18" s="4">
        <v>4094610.5</v>
      </c>
      <c r="KU18" s="4">
        <v>5143238.2</v>
      </c>
      <c r="KX18">
        <v>4921420</v>
      </c>
      <c r="KY18">
        <v>5446967.25</v>
      </c>
      <c r="KZ18">
        <v>5111916</v>
      </c>
      <c r="LA18">
        <v>6150446.3600000003</v>
      </c>
      <c r="LB18">
        <v>6401492</v>
      </c>
      <c r="LD18">
        <v>6467368</v>
      </c>
      <c r="LF18">
        <v>7535032</v>
      </c>
      <c r="LH18">
        <v>9618904</v>
      </c>
      <c r="LJ18">
        <v>11894176</v>
      </c>
    </row>
    <row r="19" spans="1:322" x14ac:dyDescent="0.25">
      <c r="A19" s="9" t="s">
        <v>12</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6"/>
      <c r="IQ19" s="6"/>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4"/>
      <c r="JS19" s="4"/>
      <c r="JT19" s="4"/>
      <c r="JU19" s="4"/>
      <c r="JV19" s="4"/>
      <c r="JW19" s="4"/>
      <c r="JX19" s="4"/>
      <c r="JY19" s="4"/>
      <c r="JZ19" s="4"/>
      <c r="KA19" s="4"/>
      <c r="KB19" s="4"/>
      <c r="KC19" s="4"/>
      <c r="KD19" s="4"/>
      <c r="KE19" s="4"/>
      <c r="KF19" s="4"/>
      <c r="KG19" s="4"/>
      <c r="KH19" s="4"/>
      <c r="KI19" s="4"/>
      <c r="KJ19" s="4"/>
      <c r="KK19" s="4"/>
      <c r="KL19" s="4"/>
      <c r="KM19" s="4"/>
      <c r="KN19" s="4"/>
      <c r="KO19" s="4"/>
    </row>
    <row r="20" spans="1:322" x14ac:dyDescent="0.25">
      <c r="A20" s="9" t="s">
        <v>15</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v>147100</v>
      </c>
      <c r="IO20" s="8">
        <v>147100</v>
      </c>
      <c r="IP20" s="11">
        <v>147100</v>
      </c>
      <c r="IQ20" s="15">
        <v>147100</v>
      </c>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4"/>
      <c r="JS20" s="4"/>
      <c r="JT20" s="4"/>
      <c r="JU20" s="4"/>
      <c r="JV20" s="4"/>
      <c r="JW20" s="4"/>
      <c r="JX20" s="4"/>
      <c r="JY20" s="4"/>
      <c r="JZ20" s="4"/>
      <c r="KA20" s="4"/>
      <c r="KB20" s="4"/>
      <c r="KC20" s="4"/>
      <c r="KD20" s="4"/>
      <c r="KE20" s="4"/>
      <c r="KF20" s="4"/>
      <c r="KG20" s="4"/>
      <c r="KH20" s="4"/>
      <c r="KI20" s="4"/>
      <c r="KJ20" s="4"/>
      <c r="KK20" s="4"/>
      <c r="KL20" s="4"/>
      <c r="KM20" s="4"/>
      <c r="KN20" s="4"/>
      <c r="KO20" s="4"/>
    </row>
    <row r="21" spans="1:322" x14ac:dyDescent="0.25">
      <c r="A21" s="9" t="s">
        <v>16</v>
      </c>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v>151720.85999999999</v>
      </c>
      <c r="IO21" s="8">
        <v>151720.85999999999</v>
      </c>
      <c r="IP21" s="15">
        <v>151720.85999999999</v>
      </c>
      <c r="IQ21" s="15">
        <v>151720.85999999999</v>
      </c>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4"/>
      <c r="JS21" s="4"/>
      <c r="JT21" s="4"/>
      <c r="JU21" s="4"/>
      <c r="JV21" s="4"/>
      <c r="JW21" s="4"/>
      <c r="JX21" s="4"/>
      <c r="JY21" s="4"/>
      <c r="JZ21" s="4"/>
      <c r="KA21" s="4"/>
      <c r="KB21" s="4"/>
      <c r="KC21" s="4"/>
      <c r="KD21" s="4"/>
      <c r="KE21" s="4"/>
      <c r="KF21" s="4"/>
      <c r="KG21" s="4"/>
      <c r="KH21" s="4"/>
      <c r="KI21" s="4"/>
      <c r="KJ21" s="4"/>
      <c r="KK21" s="4"/>
      <c r="KL21" s="4"/>
      <c r="KM21" s="4"/>
      <c r="KN21" s="4"/>
      <c r="KO21" s="4"/>
    </row>
    <row r="22" spans="1:322" x14ac:dyDescent="0.25">
      <c r="A22" s="9" t="s">
        <v>17</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v>160890.62</v>
      </c>
      <c r="IO22" s="8">
        <v>160568.84</v>
      </c>
      <c r="IP22" s="15">
        <v>159309.29999999999</v>
      </c>
      <c r="IQ22" s="15">
        <v>161901.94</v>
      </c>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4"/>
      <c r="JS22" s="4"/>
      <c r="JT22" s="4"/>
      <c r="JU22" s="4"/>
      <c r="JV22" s="4"/>
      <c r="JW22" s="4"/>
      <c r="JX22" s="4"/>
      <c r="JY22" s="4"/>
      <c r="JZ22" s="4"/>
      <c r="KA22" s="4"/>
      <c r="KB22" s="4"/>
      <c r="KC22" s="4"/>
      <c r="KD22" s="4"/>
      <c r="KE22" s="4"/>
      <c r="KF22" s="4"/>
      <c r="KG22" s="4"/>
      <c r="KH22" s="4"/>
      <c r="KI22" s="4"/>
      <c r="KJ22" s="4"/>
      <c r="KK22" s="4"/>
      <c r="KL22" s="4"/>
      <c r="KM22" s="4"/>
      <c r="KN22" s="4"/>
      <c r="KO22" s="4"/>
    </row>
    <row r="23" spans="1:322" x14ac:dyDescent="0.25">
      <c r="A23" s="13" t="s">
        <v>388</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15"/>
      <c r="IQ23" s="15"/>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4"/>
      <c r="JS23" s="4"/>
      <c r="JT23" s="4"/>
      <c r="JU23" s="4"/>
      <c r="JV23" s="4"/>
      <c r="JW23" s="4"/>
      <c r="JX23" s="4"/>
      <c r="JY23" s="4"/>
      <c r="JZ23" s="4"/>
      <c r="KA23" s="4"/>
      <c r="KB23" s="4"/>
      <c r="KC23" s="4"/>
      <c r="KD23" s="4"/>
      <c r="KE23" s="4"/>
      <c r="KF23" s="4"/>
      <c r="KG23" s="4"/>
      <c r="KH23" s="4"/>
      <c r="KI23" s="4"/>
      <c r="KJ23" s="4"/>
      <c r="KK23" s="4"/>
      <c r="KL23" s="4"/>
      <c r="KM23" s="4"/>
      <c r="KN23" s="4"/>
      <c r="KO23" s="4"/>
    </row>
    <row r="24" spans="1:322" x14ac:dyDescent="0.25">
      <c r="A24" s="13" t="s">
        <v>389</v>
      </c>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v>35798</v>
      </c>
      <c r="AL24" s="8">
        <v>35798</v>
      </c>
      <c r="AM24" s="8">
        <v>35798</v>
      </c>
      <c r="AN24" s="8">
        <v>35798</v>
      </c>
      <c r="AO24" s="8">
        <v>35798</v>
      </c>
      <c r="AP24" s="8">
        <v>35798</v>
      </c>
      <c r="AQ24" s="8">
        <v>35798</v>
      </c>
      <c r="AR24" s="8">
        <v>35798</v>
      </c>
      <c r="AS24" s="8">
        <v>35798</v>
      </c>
      <c r="AT24" s="8">
        <v>35798</v>
      </c>
      <c r="AU24" s="8">
        <v>35798</v>
      </c>
      <c r="AV24" s="8">
        <v>39895</v>
      </c>
      <c r="AW24" s="8">
        <v>39895</v>
      </c>
      <c r="AX24" s="8">
        <v>39895</v>
      </c>
      <c r="AY24" s="8">
        <v>39895</v>
      </c>
      <c r="AZ24" s="8">
        <v>35798</v>
      </c>
      <c r="BA24" s="8">
        <v>29966</v>
      </c>
      <c r="BB24" s="8">
        <v>25266.6</v>
      </c>
      <c r="BC24" s="8">
        <v>25266.6</v>
      </c>
      <c r="BD24" s="8">
        <v>25324.42</v>
      </c>
      <c r="BE24" s="8">
        <v>25324.42</v>
      </c>
      <c r="BF24" s="8">
        <v>25324.42</v>
      </c>
      <c r="BG24" s="8">
        <v>25324.42</v>
      </c>
      <c r="BH24" s="8">
        <v>25324.42</v>
      </c>
      <c r="BI24" s="8">
        <v>28240.42</v>
      </c>
      <c r="BJ24" s="8">
        <v>28240.42</v>
      </c>
      <c r="BK24" s="8">
        <v>28240.42</v>
      </c>
      <c r="BL24" s="8"/>
      <c r="BM24" s="8">
        <v>28240.42</v>
      </c>
      <c r="BN24" s="8">
        <v>37240.42</v>
      </c>
      <c r="BO24" s="8">
        <v>37240.42</v>
      </c>
      <c r="BP24" s="8">
        <v>37240.42</v>
      </c>
      <c r="BQ24" s="8">
        <v>37240.42</v>
      </c>
      <c r="BR24" s="8">
        <v>37212.71</v>
      </c>
      <c r="BS24" s="8">
        <v>37212.71</v>
      </c>
      <c r="BT24" s="8">
        <v>37212.71</v>
      </c>
      <c r="BU24" s="8">
        <v>37212.71</v>
      </c>
      <c r="BV24" s="8">
        <v>37212.71</v>
      </c>
      <c r="BW24" s="8">
        <v>37212.71</v>
      </c>
      <c r="BX24" s="8">
        <v>37212.71</v>
      </c>
      <c r="BY24" s="8">
        <v>27212.71</v>
      </c>
      <c r="BZ24" s="8">
        <v>27212.71</v>
      </c>
      <c r="CA24" s="8">
        <v>27212.71</v>
      </c>
      <c r="CB24" s="8">
        <v>27212.71</v>
      </c>
      <c r="CC24" s="8">
        <v>27243.52</v>
      </c>
      <c r="CD24" s="8">
        <v>27243.52</v>
      </c>
      <c r="CE24" s="8">
        <v>27243.52</v>
      </c>
      <c r="CF24" s="8">
        <v>27243.52</v>
      </c>
      <c r="CG24" s="8">
        <v>27243.52</v>
      </c>
      <c r="CH24" s="8">
        <v>27243.52</v>
      </c>
      <c r="CI24" s="8">
        <v>27243.52</v>
      </c>
      <c r="CJ24" s="8">
        <v>27243.52</v>
      </c>
      <c r="CK24" s="8">
        <v>27243.52</v>
      </c>
      <c r="CL24" s="8">
        <v>27243.52</v>
      </c>
      <c r="CM24" s="8">
        <v>27243.52</v>
      </c>
      <c r="CN24" s="8">
        <v>27243.52</v>
      </c>
      <c r="CO24" s="8">
        <v>27243.52</v>
      </c>
      <c r="CP24" s="8">
        <v>27243.52</v>
      </c>
      <c r="CQ24" s="8">
        <v>27243.52</v>
      </c>
      <c r="CR24" s="8">
        <v>27243.52</v>
      </c>
      <c r="CS24" s="8">
        <v>27243.52</v>
      </c>
      <c r="CT24" s="8">
        <v>27243.52</v>
      </c>
      <c r="CU24" s="8">
        <v>27243.52</v>
      </c>
      <c r="CV24" s="8">
        <v>27243.52</v>
      </c>
      <c r="CW24" s="8">
        <v>27243.52</v>
      </c>
      <c r="CX24" s="8">
        <v>27243.52</v>
      </c>
      <c r="CY24" s="8">
        <v>27243.52</v>
      </c>
      <c r="CZ24" s="8">
        <v>27243.52</v>
      </c>
      <c r="DA24" s="8">
        <v>27243.52</v>
      </c>
      <c r="DB24" s="8">
        <v>27243.52</v>
      </c>
      <c r="DC24" s="8">
        <v>27243.52</v>
      </c>
      <c r="DD24" s="8">
        <v>27243.52</v>
      </c>
      <c r="DE24" s="8">
        <v>27243.52</v>
      </c>
      <c r="DF24" s="8">
        <v>27243.52</v>
      </c>
      <c r="DG24" s="8">
        <v>27243.52</v>
      </c>
      <c r="DH24" s="8">
        <v>27243.52</v>
      </c>
      <c r="DI24" s="8">
        <v>27243.52</v>
      </c>
      <c r="DJ24" s="8">
        <v>27243.52</v>
      </c>
      <c r="DK24" s="8">
        <v>27243.52</v>
      </c>
      <c r="DL24" s="8">
        <v>36963.519999999997</v>
      </c>
      <c r="DM24" s="8">
        <v>36963.519999999997</v>
      </c>
      <c r="DN24" s="8">
        <v>36963.519999999997</v>
      </c>
      <c r="DO24" s="8">
        <v>36963.519999999997</v>
      </c>
      <c r="DP24" s="8">
        <v>36963.519999999997</v>
      </c>
      <c r="DQ24" s="8">
        <v>36963.519999999997</v>
      </c>
      <c r="DR24" s="8"/>
      <c r="DS24" s="8">
        <v>36963.519999999997</v>
      </c>
      <c r="DT24" s="8">
        <v>36963.519999999997</v>
      </c>
      <c r="DU24" s="8">
        <v>36963.519999999997</v>
      </c>
      <c r="DV24" s="8">
        <v>36963.519999999997</v>
      </c>
      <c r="DW24" s="8">
        <v>36963.519999999997</v>
      </c>
      <c r="DX24" s="8">
        <v>36963.519999999997</v>
      </c>
      <c r="DY24" s="8">
        <v>36963.519999999997</v>
      </c>
      <c r="DZ24" s="8">
        <v>36963.519999999997</v>
      </c>
      <c r="EA24" s="8">
        <v>36963.519999999997</v>
      </c>
      <c r="EB24" s="8">
        <v>36963.519999999997</v>
      </c>
      <c r="EC24" s="8">
        <v>36963.519999999997</v>
      </c>
      <c r="ED24" s="8">
        <v>36963.519999999997</v>
      </c>
      <c r="EE24" s="8">
        <v>36963.519999999997</v>
      </c>
      <c r="EF24" s="8">
        <v>36963.519999999997</v>
      </c>
      <c r="EG24" s="8">
        <v>36963.519999999997</v>
      </c>
      <c r="EH24" s="8"/>
      <c r="EI24" s="8">
        <v>36963.519999999997</v>
      </c>
      <c r="EJ24" s="8">
        <v>36963.519999999997</v>
      </c>
      <c r="EK24" s="8">
        <v>36963.519999999997</v>
      </c>
      <c r="EL24" s="8">
        <v>36963.519999999997</v>
      </c>
      <c r="EM24" s="8">
        <v>36963.519999999997</v>
      </c>
      <c r="EN24" s="8"/>
      <c r="EO24" s="8">
        <v>36963.519999999997</v>
      </c>
      <c r="EP24" s="8"/>
      <c r="EQ24" s="8">
        <v>36963.519999999997</v>
      </c>
      <c r="ER24" s="8">
        <v>36963.519999999997</v>
      </c>
      <c r="ES24" s="8"/>
      <c r="ET24" s="8">
        <v>36963.519999999997</v>
      </c>
      <c r="EU24" s="8">
        <v>36963.519999999997</v>
      </c>
      <c r="EV24" s="8">
        <v>36963.519999999997</v>
      </c>
      <c r="EW24" s="8">
        <v>42795.519999999997</v>
      </c>
      <c r="EX24" s="8">
        <v>42795.519999999997</v>
      </c>
      <c r="EY24" s="8">
        <v>42795.519999999997</v>
      </c>
      <c r="EZ24" s="8">
        <v>42795.519999999997</v>
      </c>
      <c r="FA24" s="8">
        <v>42795.519999999997</v>
      </c>
      <c r="FB24" s="8">
        <v>42795.519999999997</v>
      </c>
      <c r="FC24" s="8">
        <v>42795.519999999997</v>
      </c>
      <c r="FD24" s="8">
        <v>42795.519999999997</v>
      </c>
      <c r="FE24" s="8">
        <v>42795.519999999997</v>
      </c>
      <c r="FF24" s="8">
        <v>42795.519999999997</v>
      </c>
      <c r="FG24" s="8">
        <v>42795.519999999997</v>
      </c>
      <c r="FH24" s="8">
        <v>42796</v>
      </c>
      <c r="FI24" s="8">
        <v>42796</v>
      </c>
      <c r="FJ24" s="8">
        <v>42796</v>
      </c>
      <c r="FK24" s="8">
        <v>42796</v>
      </c>
      <c r="FL24" s="8">
        <v>42796</v>
      </c>
      <c r="FM24" s="8">
        <v>42796</v>
      </c>
      <c r="FN24" s="8">
        <v>42796</v>
      </c>
      <c r="FO24" s="8">
        <v>42796</v>
      </c>
      <c r="FP24" s="8">
        <v>42796</v>
      </c>
      <c r="FQ24" s="8">
        <v>42796</v>
      </c>
      <c r="FR24" s="8">
        <v>42796</v>
      </c>
      <c r="FS24" s="8">
        <v>42796</v>
      </c>
      <c r="FT24" s="8">
        <v>47656</v>
      </c>
      <c r="FU24" s="8">
        <v>47656</v>
      </c>
      <c r="FV24" s="8">
        <v>47656</v>
      </c>
      <c r="FW24" s="8">
        <v>47656</v>
      </c>
      <c r="FX24" s="8">
        <v>47656</v>
      </c>
      <c r="FY24" s="8">
        <v>47656</v>
      </c>
      <c r="FZ24" s="8">
        <v>47656</v>
      </c>
      <c r="GA24" s="8">
        <v>57376</v>
      </c>
      <c r="GB24" s="8">
        <v>57376</v>
      </c>
      <c r="GC24" s="8">
        <v>62373</v>
      </c>
      <c r="GD24" s="8">
        <v>62373</v>
      </c>
      <c r="GE24" s="8">
        <v>62373</v>
      </c>
      <c r="GF24" s="8">
        <v>62373</v>
      </c>
      <c r="GG24" s="8">
        <v>62373</v>
      </c>
      <c r="GH24" s="8">
        <v>62373</v>
      </c>
      <c r="GI24" s="8">
        <v>62373</v>
      </c>
      <c r="GJ24" s="8">
        <v>62373</v>
      </c>
      <c r="GK24" s="8">
        <v>62373</v>
      </c>
      <c r="GL24" s="8">
        <v>62373</v>
      </c>
      <c r="GM24" s="8">
        <v>62373</v>
      </c>
      <c r="GN24" s="8">
        <v>62373</v>
      </c>
      <c r="GO24" s="8">
        <v>62373</v>
      </c>
      <c r="GP24" s="8">
        <v>62373</v>
      </c>
      <c r="GQ24" s="8"/>
      <c r="GR24" s="8"/>
      <c r="GS24" s="8"/>
      <c r="GT24" s="8"/>
      <c r="GU24" s="8"/>
      <c r="GV24" s="8"/>
      <c r="GW24" s="8"/>
      <c r="GX24" s="8"/>
      <c r="GY24" s="8"/>
      <c r="GZ24" s="8"/>
      <c r="HA24" s="8"/>
      <c r="HB24" s="8"/>
      <c r="HC24" s="8"/>
      <c r="HD24" s="8">
        <v>134937</v>
      </c>
      <c r="HE24" s="8">
        <v>134937</v>
      </c>
      <c r="HF24" s="8">
        <v>134937</v>
      </c>
      <c r="HG24" s="8"/>
      <c r="HH24" s="8">
        <v>134937</v>
      </c>
      <c r="HI24" s="8">
        <v>134937</v>
      </c>
      <c r="HJ24" s="8">
        <v>134937</v>
      </c>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15"/>
      <c r="IQ24" s="15"/>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4"/>
      <c r="JS24" s="4"/>
      <c r="JT24" s="4"/>
      <c r="JU24" s="4"/>
      <c r="JV24" s="4"/>
      <c r="JW24" s="4"/>
      <c r="JX24" s="4"/>
      <c r="JY24" s="4"/>
      <c r="JZ24" s="4"/>
      <c r="KA24" s="4"/>
      <c r="KB24" s="4"/>
      <c r="KC24" s="4"/>
      <c r="KD24" s="4"/>
      <c r="KE24" s="4"/>
      <c r="KF24" s="4"/>
      <c r="KG24" s="4"/>
      <c r="KH24" s="4"/>
      <c r="KI24" s="4"/>
      <c r="KJ24" s="4"/>
      <c r="KK24" s="4"/>
      <c r="KL24" s="4"/>
      <c r="KM24" s="4"/>
      <c r="KN24" s="4"/>
      <c r="KO24" s="4"/>
    </row>
    <row r="25" spans="1:322" x14ac:dyDescent="0.25">
      <c r="A25" s="13" t="s">
        <v>391</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v>88098</v>
      </c>
      <c r="AL25" s="8">
        <v>86330</v>
      </c>
      <c r="AM25" s="8">
        <v>86330</v>
      </c>
      <c r="AN25" s="8">
        <v>86330</v>
      </c>
      <c r="AO25" s="8">
        <v>86330</v>
      </c>
      <c r="AP25" s="8">
        <v>79448</v>
      </c>
      <c r="AQ25" s="8">
        <v>76048</v>
      </c>
      <c r="AR25" s="8">
        <v>76048</v>
      </c>
      <c r="AS25" s="8">
        <v>72147</v>
      </c>
      <c r="AT25" s="8">
        <v>72447</v>
      </c>
      <c r="AU25" s="8">
        <v>72447</v>
      </c>
      <c r="AV25" s="8">
        <v>72447</v>
      </c>
      <c r="AW25" s="8">
        <v>65090</v>
      </c>
      <c r="AX25" s="8">
        <v>53834</v>
      </c>
      <c r="AY25" s="8">
        <v>41864</v>
      </c>
      <c r="AZ25" s="8">
        <v>36161</v>
      </c>
      <c r="BA25" s="8">
        <v>32731</v>
      </c>
      <c r="BB25" s="8">
        <v>31445.4</v>
      </c>
      <c r="BC25" s="8">
        <v>31445.4</v>
      </c>
      <c r="BD25" s="8">
        <v>31387.58</v>
      </c>
      <c r="BE25" s="8">
        <v>31387.58</v>
      </c>
      <c r="BF25" s="8">
        <v>33642.58</v>
      </c>
      <c r="BG25" s="8">
        <v>55800.58</v>
      </c>
      <c r="BH25" s="8">
        <v>71922.58</v>
      </c>
      <c r="BI25" s="8">
        <v>73263.58</v>
      </c>
      <c r="BJ25" s="8">
        <v>75943.58</v>
      </c>
      <c r="BK25" s="8">
        <v>65943.58</v>
      </c>
      <c r="BL25" s="8"/>
      <c r="BM25" s="8">
        <v>46506.58</v>
      </c>
      <c r="BN25" s="8">
        <v>50021.58</v>
      </c>
      <c r="BO25" s="8">
        <v>45845.58</v>
      </c>
      <c r="BP25" s="8">
        <v>47154.58</v>
      </c>
      <c r="BQ25" s="8">
        <v>33414.58</v>
      </c>
      <c r="BR25" s="8">
        <v>39419.29</v>
      </c>
      <c r="BS25" s="8">
        <v>56419.29</v>
      </c>
      <c r="BT25" s="8">
        <v>81875.289999999994</v>
      </c>
      <c r="BU25" s="8">
        <v>59460.29</v>
      </c>
      <c r="BV25" s="8">
        <v>32142.29</v>
      </c>
      <c r="BW25" s="8">
        <v>36142.29</v>
      </c>
      <c r="BX25" s="8">
        <v>38485.29</v>
      </c>
      <c r="BY25" s="8">
        <v>33062.29</v>
      </c>
      <c r="BZ25" s="8">
        <v>30235.39</v>
      </c>
      <c r="CA25" s="8">
        <v>30235.39</v>
      </c>
      <c r="CB25" s="8">
        <v>32070.29</v>
      </c>
      <c r="CC25" s="8">
        <v>43258.48</v>
      </c>
      <c r="CD25" s="8">
        <v>46275.48</v>
      </c>
      <c r="CE25" s="8">
        <v>51275.48</v>
      </c>
      <c r="CF25" s="8">
        <v>73394.48</v>
      </c>
      <c r="CG25" s="8">
        <v>59922.48</v>
      </c>
      <c r="CH25" s="8">
        <v>50275.48</v>
      </c>
      <c r="CI25" s="8">
        <v>39334.480000000003</v>
      </c>
      <c r="CJ25" s="8">
        <v>39334.480000000003</v>
      </c>
      <c r="CK25" s="8">
        <v>28868.48</v>
      </c>
      <c r="CL25" s="8">
        <v>28868.48</v>
      </c>
      <c r="CM25" s="8">
        <v>28868.48</v>
      </c>
      <c r="CN25" s="8">
        <v>33868.480000000003</v>
      </c>
      <c r="CO25" s="8">
        <v>33868.480000000003</v>
      </c>
      <c r="CP25" s="8">
        <v>48568.480000000003</v>
      </c>
      <c r="CQ25" s="8">
        <v>38457.480000000003</v>
      </c>
      <c r="CR25" s="8">
        <v>72885.48</v>
      </c>
      <c r="CS25" s="8">
        <v>54655.48</v>
      </c>
      <c r="CT25" s="8">
        <v>54655.48</v>
      </c>
      <c r="CU25" s="8">
        <v>44655.48</v>
      </c>
      <c r="CV25" s="8">
        <v>44655.48</v>
      </c>
      <c r="CW25" s="8">
        <v>31955.58</v>
      </c>
      <c r="CX25" s="8">
        <v>36955.480000000003</v>
      </c>
      <c r="CY25" s="8">
        <v>44955.48</v>
      </c>
      <c r="CZ25" s="8">
        <v>47955.48</v>
      </c>
      <c r="DA25" s="8">
        <v>57955.48</v>
      </c>
      <c r="DB25" s="8">
        <v>69955.48</v>
      </c>
      <c r="DC25" s="8">
        <v>89955.48</v>
      </c>
      <c r="DD25" s="8">
        <v>109398.48</v>
      </c>
      <c r="DE25" s="8">
        <v>97198.48</v>
      </c>
      <c r="DF25" s="8">
        <v>76198.48</v>
      </c>
      <c r="DG25" s="8">
        <v>76198.48</v>
      </c>
      <c r="DH25" s="8">
        <v>73764.479999999996</v>
      </c>
      <c r="DI25" s="8">
        <v>73764.479999999996</v>
      </c>
      <c r="DJ25" s="8">
        <v>73764.479999999996</v>
      </c>
      <c r="DK25" s="8">
        <v>84764.479999999996</v>
      </c>
      <c r="DL25" s="8">
        <v>84764.479999999996</v>
      </c>
      <c r="DM25" s="8">
        <v>78576.479999999996</v>
      </c>
      <c r="DN25" s="8">
        <v>78576.479999999996</v>
      </c>
      <c r="DO25" s="8">
        <v>91970.48</v>
      </c>
      <c r="DP25" s="8">
        <v>91970.48</v>
      </c>
      <c r="DQ25" s="8">
        <v>82970.48</v>
      </c>
      <c r="DR25" s="8"/>
      <c r="DS25" s="8">
        <v>67670.48</v>
      </c>
      <c r="DT25" s="8">
        <v>57670.48</v>
      </c>
      <c r="DU25" s="8">
        <v>53670.48</v>
      </c>
      <c r="DV25" s="8">
        <v>53670.48</v>
      </c>
      <c r="DW25" s="8">
        <v>39029.480000000003</v>
      </c>
      <c r="DX25" s="8">
        <v>39029.480000000003</v>
      </c>
      <c r="DY25" s="8">
        <v>44029.48</v>
      </c>
      <c r="DZ25" s="8">
        <v>54029.48</v>
      </c>
      <c r="EA25" s="8">
        <v>67029.48</v>
      </c>
      <c r="EB25" s="8">
        <v>87029.48</v>
      </c>
      <c r="EC25" s="8">
        <v>66379.48</v>
      </c>
      <c r="ED25" s="8">
        <v>56379.48</v>
      </c>
      <c r="EE25" s="8">
        <v>56379.48</v>
      </c>
      <c r="EF25" s="8">
        <v>56379.48</v>
      </c>
      <c r="EG25" s="8">
        <v>51379.48</v>
      </c>
      <c r="EH25" s="8"/>
      <c r="EI25" s="8">
        <v>61379.48</v>
      </c>
      <c r="EJ25" s="8">
        <v>56206.48</v>
      </c>
      <c r="EK25" s="8">
        <v>56206.48</v>
      </c>
      <c r="EL25" s="8">
        <v>56206.48</v>
      </c>
      <c r="EM25" s="8">
        <v>71206.48</v>
      </c>
      <c r="EN25" s="8"/>
      <c r="EO25" s="8">
        <v>81206.48</v>
      </c>
      <c r="EP25" s="8"/>
      <c r="EQ25" s="8">
        <v>57043.48</v>
      </c>
      <c r="ER25" s="8">
        <v>57043.48</v>
      </c>
      <c r="ES25" s="8"/>
      <c r="ET25" s="8">
        <v>49746.48</v>
      </c>
      <c r="EU25" s="8">
        <v>54746.48</v>
      </c>
      <c r="EV25" s="8">
        <v>58750.48</v>
      </c>
      <c r="EW25" s="8">
        <v>65744.479999999996</v>
      </c>
      <c r="EX25" s="8">
        <v>71888.479999999996</v>
      </c>
      <c r="EY25" s="8">
        <v>73088.479999999996</v>
      </c>
      <c r="EZ25" s="8">
        <v>93568.48</v>
      </c>
      <c r="FA25" s="8">
        <v>79294.48</v>
      </c>
      <c r="FB25" s="8">
        <v>64276.480000000003</v>
      </c>
      <c r="FC25" s="8">
        <v>58815.48</v>
      </c>
      <c r="FD25" s="8">
        <v>58815.48</v>
      </c>
      <c r="FE25" s="8">
        <v>56991.48</v>
      </c>
      <c r="FF25" s="8">
        <v>62991.48</v>
      </c>
      <c r="FG25" s="8">
        <v>72991.48</v>
      </c>
      <c r="FH25" s="8">
        <v>68191</v>
      </c>
      <c r="FI25" s="8">
        <v>89147</v>
      </c>
      <c r="FJ25" s="8">
        <v>89147</v>
      </c>
      <c r="FK25" s="8">
        <v>113640</v>
      </c>
      <c r="FL25" s="8">
        <v>113640</v>
      </c>
      <c r="FM25" s="8">
        <v>106683</v>
      </c>
      <c r="FN25" s="8">
        <v>76731</v>
      </c>
      <c r="FO25" s="8">
        <v>76731</v>
      </c>
      <c r="FP25" s="8">
        <v>76731</v>
      </c>
      <c r="FQ25" s="8">
        <v>84223</v>
      </c>
      <c r="FR25" s="8">
        <v>84223</v>
      </c>
      <c r="FS25" s="8">
        <v>84223</v>
      </c>
      <c r="FT25" s="8">
        <v>79193</v>
      </c>
      <c r="FU25" s="8">
        <v>79193</v>
      </c>
      <c r="FV25" s="8">
        <v>94130</v>
      </c>
      <c r="FW25" s="8">
        <v>110130</v>
      </c>
      <c r="FX25" s="8">
        <v>110130</v>
      </c>
      <c r="FY25" s="8">
        <v>84780</v>
      </c>
      <c r="FZ25" s="8">
        <v>84780</v>
      </c>
      <c r="GA25" s="8">
        <v>79180</v>
      </c>
      <c r="GB25" s="8">
        <v>76580</v>
      </c>
      <c r="GC25" s="8">
        <v>73441</v>
      </c>
      <c r="GD25" s="8">
        <v>73441</v>
      </c>
      <c r="GE25" s="8">
        <v>68081</v>
      </c>
      <c r="GF25" s="8">
        <v>78081</v>
      </c>
      <c r="GG25" s="8">
        <v>73381</v>
      </c>
      <c r="GH25" s="8">
        <v>73381</v>
      </c>
      <c r="GI25" s="8">
        <v>73281</v>
      </c>
      <c r="GJ25" s="8">
        <v>87381</v>
      </c>
      <c r="GK25" s="8">
        <v>67381</v>
      </c>
      <c r="GL25" s="8">
        <v>67381</v>
      </c>
      <c r="GM25" s="8">
        <v>81835</v>
      </c>
      <c r="GN25" s="8">
        <v>78835</v>
      </c>
      <c r="GO25" s="8">
        <v>104494</v>
      </c>
      <c r="GP25" s="8">
        <v>99694</v>
      </c>
      <c r="GQ25" s="8"/>
      <c r="GR25" s="8"/>
      <c r="GS25" s="8"/>
      <c r="GT25" s="8"/>
      <c r="GU25" s="8"/>
      <c r="GV25" s="8"/>
      <c r="GW25" s="8"/>
      <c r="GX25" s="8"/>
      <c r="GY25" s="8"/>
      <c r="GZ25" s="8"/>
      <c r="HA25" s="8"/>
      <c r="HB25" s="8"/>
      <c r="HC25" s="8"/>
      <c r="HD25" s="8">
        <v>288755</v>
      </c>
      <c r="HE25" s="8">
        <v>243173</v>
      </c>
      <c r="HF25" s="8">
        <v>231132</v>
      </c>
      <c r="HG25" s="8"/>
      <c r="HH25" s="8">
        <v>89607</v>
      </c>
      <c r="HI25" s="8">
        <v>89607</v>
      </c>
      <c r="HJ25" s="8">
        <v>89607</v>
      </c>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15"/>
      <c r="IQ25" s="15"/>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4"/>
      <c r="JS25" s="4"/>
      <c r="JT25" s="4"/>
      <c r="JU25" s="4"/>
      <c r="JV25" s="4"/>
      <c r="JW25" s="4"/>
      <c r="JX25" s="4"/>
      <c r="JY25" s="4"/>
      <c r="JZ25" s="4"/>
      <c r="KA25" s="4"/>
      <c r="KB25" s="4"/>
      <c r="KC25" s="4"/>
      <c r="KD25" s="4"/>
      <c r="KE25" s="4"/>
      <c r="KF25" s="4"/>
      <c r="KG25" s="4"/>
      <c r="KH25" s="4"/>
      <c r="KI25" s="4"/>
      <c r="KJ25" s="4"/>
      <c r="KK25" s="4"/>
      <c r="KL25" s="4"/>
      <c r="KM25" s="4"/>
      <c r="KN25" s="4"/>
      <c r="KO25" s="4"/>
    </row>
    <row r="26" spans="1:322" x14ac:dyDescent="0.25">
      <c r="A26" s="13" t="s">
        <v>386</v>
      </c>
      <c r="B26" s="8"/>
      <c r="C26" s="8"/>
      <c r="D26" s="8"/>
      <c r="E26" s="8"/>
      <c r="F26" s="8"/>
      <c r="G26" s="8"/>
      <c r="H26" s="8"/>
      <c r="I26" s="8"/>
      <c r="J26" s="8"/>
      <c r="K26" s="8">
        <v>76550</v>
      </c>
      <c r="L26" s="8"/>
      <c r="M26" s="8">
        <v>78899</v>
      </c>
      <c r="N26" s="8">
        <v>66740</v>
      </c>
      <c r="O26" s="8">
        <v>66740</v>
      </c>
      <c r="P26" s="8">
        <v>59430</v>
      </c>
      <c r="Q26" s="8">
        <v>53223</v>
      </c>
      <c r="R26" s="8">
        <v>50422</v>
      </c>
      <c r="S26" s="8">
        <v>50422</v>
      </c>
      <c r="T26" s="8">
        <v>49106</v>
      </c>
      <c r="U26" s="8">
        <v>49106</v>
      </c>
      <c r="V26" s="8">
        <v>50406</v>
      </c>
      <c r="W26" s="8">
        <v>50406</v>
      </c>
      <c r="X26" s="8">
        <v>66107</v>
      </c>
      <c r="Y26" s="8">
        <v>64476</v>
      </c>
      <c r="Z26" s="8"/>
      <c r="AA26" s="8">
        <v>51228</v>
      </c>
      <c r="AB26" s="8">
        <v>48248</v>
      </c>
      <c r="AC26" s="8">
        <v>46748</v>
      </c>
      <c r="AD26" s="8">
        <v>46748</v>
      </c>
      <c r="AE26" s="8">
        <v>44148</v>
      </c>
      <c r="AF26" s="8">
        <v>44148</v>
      </c>
      <c r="AG26" s="8">
        <v>48148</v>
      </c>
      <c r="AH26" s="8">
        <v>48148</v>
      </c>
      <c r="AI26" s="8">
        <v>71648</v>
      </c>
      <c r="AJ26" s="8">
        <v>74048</v>
      </c>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15"/>
      <c r="IQ26" s="15"/>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4"/>
      <c r="JS26" s="4"/>
      <c r="JT26" s="4"/>
      <c r="JU26" s="4"/>
      <c r="JV26" s="4"/>
      <c r="JW26" s="4"/>
      <c r="JX26" s="4"/>
      <c r="JY26" s="4"/>
      <c r="JZ26" s="4"/>
      <c r="KA26" s="4"/>
      <c r="KB26" s="4"/>
      <c r="KC26" s="4"/>
      <c r="KD26" s="4"/>
      <c r="KE26" s="4"/>
      <c r="KF26" s="4"/>
      <c r="KG26" s="4"/>
      <c r="KH26" s="4"/>
      <c r="KI26" s="4"/>
      <c r="KJ26" s="4"/>
      <c r="KK26" s="4"/>
      <c r="KL26" s="4"/>
      <c r="KM26" s="4"/>
      <c r="KN26" s="4"/>
      <c r="KO26" s="4"/>
    </row>
    <row r="27" spans="1:322" x14ac:dyDescent="0.25">
      <c r="A27" s="13" t="s">
        <v>269</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15"/>
      <c r="IQ27" s="15"/>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4"/>
      <c r="JS27" s="4"/>
      <c r="JT27" s="4"/>
      <c r="JU27" s="4"/>
      <c r="JV27" s="4"/>
      <c r="JW27" s="4"/>
      <c r="JX27" s="4"/>
      <c r="JY27" s="4"/>
      <c r="JZ27" s="4"/>
      <c r="KA27" s="4"/>
      <c r="KB27" s="4"/>
      <c r="KC27" s="4"/>
      <c r="KD27" s="4"/>
      <c r="KE27" s="4"/>
      <c r="KF27" s="4"/>
      <c r="KG27" s="4"/>
      <c r="KH27" s="4"/>
      <c r="KI27" s="4"/>
      <c r="KJ27" s="4"/>
      <c r="KK27" s="4"/>
      <c r="KL27" s="4"/>
      <c r="KM27" s="4"/>
      <c r="KN27" s="4"/>
      <c r="KO27" s="4"/>
      <c r="KS27">
        <v>500000</v>
      </c>
      <c r="KU27">
        <v>500000</v>
      </c>
      <c r="KX27">
        <v>1000000</v>
      </c>
      <c r="KY27">
        <v>1000000</v>
      </c>
      <c r="KZ27">
        <v>1000000</v>
      </c>
      <c r="LA27">
        <v>1000000</v>
      </c>
      <c r="LB27">
        <v>1000000</v>
      </c>
      <c r="LD27">
        <v>1000000</v>
      </c>
      <c r="LF27">
        <v>1000000</v>
      </c>
      <c r="LH27">
        <v>1000000</v>
      </c>
      <c r="LJ27">
        <v>1000000</v>
      </c>
    </row>
    <row r="28" spans="1:322" x14ac:dyDescent="0.25">
      <c r="A28" s="9" t="s">
        <v>24</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v>500</v>
      </c>
      <c r="IP28" s="15">
        <v>500</v>
      </c>
      <c r="IQ28" s="11">
        <v>500</v>
      </c>
      <c r="IR28" s="8">
        <v>500</v>
      </c>
      <c r="IS28" s="8">
        <v>500</v>
      </c>
      <c r="IT28" s="8">
        <v>500</v>
      </c>
      <c r="IU28" s="8">
        <v>500</v>
      </c>
      <c r="IV28" s="8">
        <v>500</v>
      </c>
      <c r="IW28" s="8"/>
      <c r="IX28" s="8">
        <v>500</v>
      </c>
      <c r="IY28" s="8"/>
      <c r="IZ28" s="8"/>
      <c r="JA28" s="8"/>
      <c r="JB28" s="8">
        <v>500</v>
      </c>
      <c r="JC28" s="8">
        <v>500</v>
      </c>
      <c r="JD28" s="8">
        <v>500</v>
      </c>
      <c r="JE28" s="8">
        <v>500</v>
      </c>
      <c r="JF28" s="8">
        <v>500</v>
      </c>
      <c r="JG28" s="8">
        <v>500</v>
      </c>
      <c r="JH28" s="8"/>
      <c r="JI28" s="8"/>
      <c r="JJ28" s="8"/>
      <c r="JK28" s="8"/>
      <c r="JL28" s="8"/>
      <c r="JM28" s="8"/>
      <c r="JN28" s="8"/>
      <c r="JO28" s="8"/>
      <c r="JP28" s="8"/>
      <c r="JQ28" s="8"/>
      <c r="JR28" s="4"/>
      <c r="JS28" s="4"/>
      <c r="JT28" s="4"/>
      <c r="JU28" s="4"/>
      <c r="JV28" s="4"/>
      <c r="JW28" s="4"/>
      <c r="JX28" s="4"/>
      <c r="JY28" s="4"/>
      <c r="JZ28" s="4"/>
      <c r="KA28" s="4"/>
      <c r="KB28" s="4"/>
      <c r="KC28" s="4"/>
      <c r="KD28" s="4"/>
      <c r="KE28" s="4"/>
      <c r="KF28" s="4"/>
      <c r="KG28" s="4"/>
      <c r="KH28" s="4"/>
      <c r="KI28" s="4"/>
      <c r="KJ28" s="4"/>
      <c r="KK28" s="4"/>
      <c r="KL28" s="4"/>
      <c r="KM28" s="4"/>
      <c r="KN28" s="4"/>
      <c r="KO28" s="4"/>
    </row>
    <row r="29" spans="1:322" x14ac:dyDescent="0.25">
      <c r="A29" s="9" t="s">
        <v>25</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8">
        <v>500</v>
      </c>
      <c r="IP29" s="15">
        <v>500</v>
      </c>
      <c r="IQ29" s="15">
        <v>668.54</v>
      </c>
      <c r="IR29" s="8">
        <v>668.54</v>
      </c>
      <c r="IS29" s="8">
        <v>668.54</v>
      </c>
      <c r="IT29" s="8">
        <v>668.54</v>
      </c>
      <c r="IU29" s="8">
        <v>668.54</v>
      </c>
      <c r="IV29" s="8">
        <v>668.54</v>
      </c>
      <c r="IW29" s="8"/>
      <c r="IX29" s="8">
        <v>668.54</v>
      </c>
      <c r="IY29" s="8"/>
      <c r="IZ29" s="8"/>
      <c r="JA29" s="8"/>
      <c r="JB29" s="8">
        <v>668.54</v>
      </c>
      <c r="JC29" s="8">
        <v>668.54</v>
      </c>
      <c r="JD29" s="8">
        <v>668.54</v>
      </c>
      <c r="JE29" s="8">
        <v>668.54</v>
      </c>
      <c r="JF29" s="8">
        <v>668.54</v>
      </c>
      <c r="JG29" s="8">
        <v>668.54</v>
      </c>
      <c r="JH29" s="8"/>
      <c r="JI29" s="8"/>
      <c r="JJ29" s="8"/>
      <c r="JK29" s="8"/>
      <c r="JL29" s="8"/>
      <c r="JM29" s="8"/>
      <c r="JN29" s="8"/>
      <c r="JO29" s="8"/>
      <c r="JP29" s="8"/>
      <c r="JQ29" s="8"/>
      <c r="JR29" s="4"/>
      <c r="JS29" s="4"/>
      <c r="JT29" s="4"/>
      <c r="JU29" s="4"/>
      <c r="JV29" s="4"/>
      <c r="JW29" s="4"/>
      <c r="JX29" s="4"/>
      <c r="JY29" s="4"/>
      <c r="JZ29" s="4"/>
      <c r="KA29" s="4"/>
      <c r="KB29" s="4"/>
      <c r="KC29" s="4"/>
      <c r="KD29" s="4"/>
      <c r="KE29" s="4"/>
      <c r="KF29" s="4"/>
      <c r="KG29" s="4"/>
      <c r="KH29" s="4"/>
      <c r="KI29" s="4"/>
      <c r="KJ29" s="4"/>
      <c r="KK29" s="4"/>
      <c r="KL29" s="4"/>
      <c r="KM29" s="4"/>
      <c r="KN29" s="4"/>
      <c r="KO29" s="4"/>
    </row>
    <row r="30" spans="1:322" x14ac:dyDescent="0.25">
      <c r="A30" s="13" t="s">
        <v>29</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8"/>
      <c r="IP30" s="6"/>
      <c r="IQ30" s="6"/>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4"/>
      <c r="JS30" s="4"/>
      <c r="JT30" s="4"/>
      <c r="JU30" s="4"/>
      <c r="JV30" s="4"/>
      <c r="JW30" s="4"/>
      <c r="JX30" s="4"/>
      <c r="JY30" s="4"/>
      <c r="JZ30" s="4"/>
      <c r="KA30" s="4"/>
      <c r="KB30" s="4"/>
      <c r="KC30" s="4"/>
      <c r="KD30" s="4"/>
      <c r="KE30" s="4"/>
      <c r="KF30" s="4"/>
      <c r="KG30" s="4"/>
      <c r="KH30" s="4"/>
      <c r="KI30" s="4"/>
      <c r="KJ30" s="4"/>
      <c r="KK30" s="4"/>
      <c r="KL30" s="4"/>
      <c r="KM30" s="4"/>
      <c r="KN30" s="4"/>
      <c r="KO30" s="4"/>
      <c r="KX30">
        <v>376024</v>
      </c>
    </row>
    <row r="31" spans="1:322" x14ac:dyDescent="0.25">
      <c r="A31" s="9" t="s">
        <v>15</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8"/>
      <c r="IP31" s="15"/>
      <c r="IQ31" s="15">
        <v>2996.1</v>
      </c>
      <c r="IR31" s="8">
        <v>2996.1</v>
      </c>
      <c r="IS31" s="8">
        <v>2996.1</v>
      </c>
      <c r="IT31" s="8">
        <v>2996.1</v>
      </c>
      <c r="IU31" s="8"/>
      <c r="IV31" s="8"/>
      <c r="IW31" s="8"/>
      <c r="IX31" s="8"/>
      <c r="IY31" s="8"/>
      <c r="IZ31" s="8"/>
      <c r="JA31" s="8"/>
      <c r="JB31" s="8"/>
      <c r="JC31" s="8"/>
      <c r="JD31" s="8"/>
      <c r="JE31" s="8"/>
      <c r="JF31" s="8"/>
      <c r="JG31" s="8"/>
      <c r="JH31" s="8"/>
      <c r="JI31" s="8"/>
      <c r="JJ31" s="8"/>
      <c r="JK31" s="8"/>
      <c r="JL31" s="8"/>
      <c r="JM31" s="8"/>
      <c r="JN31" s="8"/>
      <c r="JO31" s="8"/>
      <c r="JP31" s="8"/>
      <c r="JQ31" s="8"/>
      <c r="JR31" s="4"/>
      <c r="JS31" s="4"/>
      <c r="JT31" s="4"/>
      <c r="JU31" s="4"/>
      <c r="JV31" s="4"/>
      <c r="JW31" s="4"/>
      <c r="JX31" s="4"/>
      <c r="JY31" s="4"/>
      <c r="JZ31" s="4"/>
      <c r="KA31" s="4"/>
      <c r="KB31" s="4"/>
      <c r="KC31" s="4"/>
      <c r="KD31" s="4"/>
      <c r="KE31" s="4"/>
      <c r="KF31" s="4"/>
      <c r="KG31" s="4"/>
      <c r="KH31" s="4"/>
      <c r="KI31" s="4"/>
      <c r="KJ31" s="4"/>
      <c r="KK31" s="4"/>
      <c r="KL31" s="4"/>
      <c r="KM31" s="4"/>
      <c r="KN31" s="4"/>
      <c r="KO31" s="4"/>
      <c r="KX31">
        <f>146173*2</f>
        <v>292346</v>
      </c>
    </row>
    <row r="32" spans="1:322" x14ac:dyDescent="0.25">
      <c r="A32" s="9" t="s">
        <v>16</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Q32" s="15">
        <v>3000</v>
      </c>
      <c r="IR32" s="4">
        <v>3000</v>
      </c>
      <c r="IS32" s="4">
        <v>3000</v>
      </c>
      <c r="IT32" s="4">
        <v>3000</v>
      </c>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c r="JY32" s="4"/>
      <c r="JZ32" s="4"/>
      <c r="KA32" s="4"/>
      <c r="KB32" s="4"/>
      <c r="KC32" s="4"/>
      <c r="KD32" s="4"/>
      <c r="KE32" s="4"/>
      <c r="KF32" s="4"/>
      <c r="KG32" s="4"/>
      <c r="KH32" s="4"/>
      <c r="KI32" s="4"/>
      <c r="KJ32" s="4"/>
      <c r="KK32" s="4"/>
      <c r="KL32" s="4"/>
      <c r="KM32" s="4"/>
      <c r="KN32" s="4"/>
      <c r="KO32" s="4"/>
      <c r="KX32">
        <f>200261*5</f>
        <v>1001305</v>
      </c>
    </row>
    <row r="33" spans="1:310" x14ac:dyDescent="0.25">
      <c r="A33" s="9" t="s">
        <v>17</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Q33" s="15">
        <v>2996.1</v>
      </c>
      <c r="IR33" s="4">
        <v>2996.1</v>
      </c>
      <c r="IS33" s="4">
        <v>2996.1</v>
      </c>
      <c r="IT33" s="4">
        <v>2996.1</v>
      </c>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X33">
        <f>149385*10</f>
        <v>1493850</v>
      </c>
    </row>
    <row r="34" spans="1:310" x14ac:dyDescent="0.25">
      <c r="A34" s="13" t="s">
        <v>26</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v>3168.13</v>
      </c>
      <c r="IP34">
        <v>3168.54</v>
      </c>
      <c r="IR34" s="4"/>
      <c r="IS34" s="4"/>
      <c r="IT34" s="4"/>
      <c r="IU34" s="4">
        <v>5361.81</v>
      </c>
      <c r="IV34" s="4">
        <v>5361.81</v>
      </c>
      <c r="IW34" s="4"/>
      <c r="IX34" s="4">
        <v>5705.99</v>
      </c>
      <c r="IY34" s="4"/>
      <c r="IZ34" s="4"/>
      <c r="JA34" s="4"/>
      <c r="JB34" s="4">
        <v>8348.48</v>
      </c>
      <c r="JC34" s="4">
        <v>16402.88</v>
      </c>
      <c r="JD34" s="4">
        <v>47502.19</v>
      </c>
      <c r="JE34" s="4">
        <v>9155.42</v>
      </c>
      <c r="JF34" s="4">
        <v>9155.42</v>
      </c>
      <c r="JG34" s="4"/>
      <c r="JH34" s="4"/>
      <c r="JI34" s="4"/>
      <c r="JJ34" s="4"/>
      <c r="JK34" s="4">
        <v>-35035.480000000003</v>
      </c>
      <c r="JL34" s="4"/>
      <c r="JM34" s="4"/>
      <c r="JN34" s="4"/>
      <c r="JO34" s="4">
        <v>25051.279999999999</v>
      </c>
      <c r="JP34" s="4"/>
      <c r="JQ34" s="4"/>
      <c r="JR34" s="4">
        <v>95216</v>
      </c>
      <c r="JS34" s="4">
        <v>-526.64</v>
      </c>
      <c r="JT34" s="4"/>
      <c r="JU34" s="4"/>
      <c r="JV34" s="4"/>
      <c r="JW34" s="4"/>
      <c r="JX34" s="4"/>
      <c r="JY34" s="4"/>
      <c r="JZ34" s="4"/>
      <c r="KA34" s="4"/>
      <c r="KB34" s="4"/>
      <c r="KC34" s="4"/>
      <c r="KD34" s="4"/>
      <c r="KE34" s="4"/>
      <c r="KF34" s="4"/>
      <c r="KG34" s="4"/>
      <c r="KH34" s="4"/>
      <c r="KI34" s="4"/>
      <c r="KJ34" s="4"/>
      <c r="KK34" s="4"/>
      <c r="KL34" s="4"/>
      <c r="KM34" s="4"/>
      <c r="KN34" s="4"/>
      <c r="KO34" s="4"/>
      <c r="KX34">
        <f>111157*20</f>
        <v>2223140</v>
      </c>
    </row>
    <row r="35" spans="1:310" x14ac:dyDescent="0.25">
      <c r="A35" s="9" t="s">
        <v>13</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6"/>
      <c r="IQ35" s="6"/>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4"/>
      <c r="JS35" s="4"/>
      <c r="JT35" s="4"/>
      <c r="JU35" s="4"/>
      <c r="JV35" s="4"/>
      <c r="JW35" s="4"/>
      <c r="JX35" s="4"/>
      <c r="JY35" s="4"/>
      <c r="JZ35" s="4"/>
      <c r="KA35" s="4"/>
      <c r="KB35" s="4"/>
      <c r="KC35" s="4"/>
      <c r="KD35" s="4"/>
      <c r="KE35" s="4"/>
      <c r="KF35" s="4"/>
      <c r="KG35" s="4"/>
      <c r="KH35" s="4"/>
      <c r="KI35" s="4"/>
      <c r="KJ35" s="4"/>
      <c r="KK35" s="4"/>
      <c r="KL35" s="4"/>
      <c r="KM35" s="4"/>
      <c r="KN35" s="4"/>
      <c r="KO35" s="4"/>
      <c r="KX35">
        <f>SUM(KX30:KX34)</f>
        <v>5386665</v>
      </c>
    </row>
    <row r="36" spans="1:310" x14ac:dyDescent="0.25">
      <c r="A36" s="9" t="s">
        <v>15</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v>50000.41</v>
      </c>
      <c r="IO36" s="8">
        <v>50000.41</v>
      </c>
      <c r="IP36" s="15">
        <v>50000</v>
      </c>
      <c r="IQ36" s="15">
        <v>50000</v>
      </c>
      <c r="IR36" s="15">
        <v>50000</v>
      </c>
      <c r="IS36" s="8">
        <v>50000</v>
      </c>
      <c r="IT36" s="8">
        <v>50000</v>
      </c>
      <c r="IU36" s="8">
        <v>50000</v>
      </c>
      <c r="IV36" s="8">
        <v>50000</v>
      </c>
      <c r="IW36" s="8"/>
      <c r="IX36" s="8">
        <v>50000</v>
      </c>
      <c r="IY36" s="8"/>
      <c r="IZ36" s="8"/>
      <c r="JA36" s="8"/>
      <c r="JB36" s="8">
        <v>50000</v>
      </c>
      <c r="JC36" s="8">
        <v>15000</v>
      </c>
      <c r="JD36" s="8"/>
      <c r="JE36" s="8"/>
      <c r="JF36" s="8"/>
      <c r="JG36" s="8"/>
      <c r="JH36" s="8"/>
      <c r="JI36" s="8"/>
      <c r="JJ36" s="8"/>
      <c r="JK36" s="8"/>
      <c r="JL36" s="8"/>
      <c r="JM36" s="8"/>
      <c r="JN36" s="8"/>
      <c r="JO36" s="8"/>
      <c r="JP36" s="8"/>
      <c r="JQ36" s="8"/>
      <c r="JR36" s="4"/>
      <c r="JS36" s="4"/>
      <c r="JT36" s="4"/>
      <c r="JU36" s="4"/>
      <c r="JV36" s="4"/>
      <c r="JW36" s="4"/>
      <c r="JX36" s="4"/>
      <c r="JY36" s="4"/>
      <c r="JZ36" s="4"/>
      <c r="KA36" s="4"/>
      <c r="KB36" s="4"/>
      <c r="KC36" s="4"/>
      <c r="KD36" s="4"/>
      <c r="KE36" s="4"/>
      <c r="KF36" s="4"/>
      <c r="KG36" s="4"/>
      <c r="KH36" s="4"/>
      <c r="KI36" s="4"/>
      <c r="KJ36" s="4"/>
      <c r="KK36" s="4"/>
      <c r="KL36" s="4"/>
      <c r="KM36" s="4"/>
      <c r="KN36" s="4"/>
      <c r="KO36" s="4"/>
    </row>
    <row r="37" spans="1:310" x14ac:dyDescent="0.25">
      <c r="A37" s="9" t="s">
        <v>16</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v>50000.41</v>
      </c>
      <c r="IO37" s="8">
        <v>50000.41</v>
      </c>
      <c r="IP37" s="15">
        <v>50000</v>
      </c>
      <c r="IQ37" s="15">
        <v>50000</v>
      </c>
      <c r="IR37" s="15">
        <v>50000</v>
      </c>
      <c r="IS37" s="8">
        <v>50000</v>
      </c>
      <c r="IT37" s="8">
        <v>50000</v>
      </c>
      <c r="IU37" s="8">
        <v>50000</v>
      </c>
      <c r="IV37" s="8">
        <v>50000</v>
      </c>
      <c r="IW37" s="8"/>
      <c r="IX37" s="8">
        <v>50000</v>
      </c>
      <c r="IY37" s="8"/>
      <c r="IZ37" s="8"/>
      <c r="JA37" s="8"/>
      <c r="JB37" s="8">
        <v>50000</v>
      </c>
      <c r="JC37" s="8">
        <v>15000</v>
      </c>
      <c r="JD37" s="8"/>
      <c r="JE37" s="8"/>
      <c r="JF37" s="8"/>
      <c r="JG37" s="8"/>
      <c r="JH37" s="8"/>
      <c r="JI37" s="8"/>
      <c r="JJ37" s="8"/>
      <c r="JK37" s="8"/>
      <c r="JL37" s="8"/>
      <c r="JM37" s="8"/>
      <c r="JN37" s="8"/>
      <c r="JO37" s="8"/>
      <c r="JP37" s="8"/>
      <c r="JQ37" s="8"/>
      <c r="JR37" s="4"/>
      <c r="JS37" s="4"/>
      <c r="JT37" s="4"/>
      <c r="JU37" s="4"/>
      <c r="JV37" s="4"/>
      <c r="JW37" s="4"/>
      <c r="JX37" s="4"/>
      <c r="JY37" s="4"/>
      <c r="JZ37" s="4"/>
      <c r="KA37" s="4"/>
      <c r="KB37" s="4"/>
      <c r="KC37" s="4"/>
      <c r="KD37" s="4"/>
      <c r="KE37" s="4"/>
      <c r="KF37" s="4"/>
      <c r="KG37" s="4"/>
      <c r="KH37" s="4"/>
      <c r="KI37" s="4"/>
      <c r="KJ37" s="4"/>
      <c r="KK37" s="4"/>
      <c r="KL37" s="4"/>
      <c r="KM37" s="4"/>
      <c r="KN37" s="4"/>
      <c r="KO37" s="4"/>
    </row>
    <row r="38" spans="1:310" x14ac:dyDescent="0.25">
      <c r="A38" s="9" t="s">
        <v>17</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v>50000.41</v>
      </c>
      <c r="IO38" s="8">
        <v>15000.41</v>
      </c>
      <c r="IP38" s="15">
        <v>15000</v>
      </c>
      <c r="IQ38" s="15">
        <v>15000</v>
      </c>
      <c r="IR38" s="15">
        <v>15000</v>
      </c>
      <c r="IS38" s="8">
        <v>15000</v>
      </c>
      <c r="IT38" s="8">
        <v>15000</v>
      </c>
      <c r="IU38" s="8">
        <v>15000</v>
      </c>
      <c r="IV38" s="8">
        <v>15000</v>
      </c>
      <c r="IW38" s="8"/>
      <c r="IX38" s="8">
        <v>15000</v>
      </c>
      <c r="IY38" s="8"/>
      <c r="IZ38" s="8"/>
      <c r="JA38" s="8"/>
      <c r="JB38" s="8">
        <v>15000</v>
      </c>
      <c r="JC38" s="8">
        <v>15000</v>
      </c>
      <c r="JD38" s="8"/>
      <c r="JE38" s="8"/>
      <c r="JF38" s="8"/>
      <c r="JG38" s="8"/>
      <c r="JH38" s="8"/>
      <c r="JI38" s="8"/>
      <c r="JJ38" s="8"/>
      <c r="JK38" s="8"/>
      <c r="JL38" s="8"/>
      <c r="JM38" s="8"/>
      <c r="JN38" s="8"/>
      <c r="JO38" s="8"/>
      <c r="JP38" s="8"/>
      <c r="JQ38" s="8"/>
      <c r="JR38" s="4"/>
      <c r="JS38" s="4"/>
      <c r="JT38" s="4"/>
      <c r="JU38" s="4"/>
      <c r="JV38" s="4"/>
      <c r="JW38" s="4"/>
      <c r="JX38" s="4"/>
      <c r="JY38" s="4"/>
      <c r="JZ38" s="4"/>
      <c r="KA38" s="4"/>
      <c r="KB38" s="4"/>
      <c r="KC38" s="4"/>
      <c r="KD38" s="4"/>
      <c r="KE38" s="4"/>
      <c r="KF38" s="4"/>
      <c r="KG38" s="4"/>
      <c r="KH38" s="4"/>
      <c r="KI38" s="4"/>
      <c r="KJ38" s="4"/>
      <c r="KK38" s="4"/>
      <c r="KL38" s="4"/>
      <c r="KM38" s="4"/>
      <c r="KN38" s="4"/>
      <c r="KO38" s="4"/>
    </row>
    <row r="39" spans="1:310" x14ac:dyDescent="0.25">
      <c r="A39" s="13" t="s">
        <v>178</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15"/>
      <c r="IQ39" s="15"/>
      <c r="IR39" s="15"/>
      <c r="IS39" s="8"/>
      <c r="IT39" s="8">
        <v>24000</v>
      </c>
      <c r="IU39" s="8"/>
      <c r="IV39" s="8"/>
      <c r="IW39" s="8"/>
      <c r="IX39" s="8"/>
      <c r="IY39" s="8"/>
      <c r="IZ39" s="8"/>
      <c r="JA39" s="8"/>
      <c r="JB39" s="8"/>
      <c r="JC39" s="8"/>
      <c r="JD39" s="8"/>
      <c r="JE39" s="8"/>
      <c r="JF39" s="8"/>
      <c r="JG39" s="8"/>
      <c r="JH39" s="8"/>
      <c r="JI39" s="8"/>
      <c r="JJ39" s="8"/>
      <c r="JK39" s="8"/>
      <c r="JL39" s="8"/>
      <c r="JM39" s="8"/>
      <c r="JN39" s="8"/>
      <c r="JO39" s="8"/>
      <c r="JP39" s="8"/>
      <c r="JQ39" s="8"/>
      <c r="JR39" s="4"/>
      <c r="JS39" s="4"/>
      <c r="JT39" s="4"/>
      <c r="JU39" s="4"/>
      <c r="JV39" s="4"/>
      <c r="JW39" s="4"/>
      <c r="JX39" s="4"/>
      <c r="JY39" s="4"/>
      <c r="JZ39" s="4"/>
      <c r="KA39" s="4"/>
      <c r="KB39" s="4"/>
      <c r="KC39" s="4"/>
      <c r="KD39" s="4"/>
      <c r="KE39" s="4"/>
      <c r="KF39" s="4"/>
      <c r="KG39" s="4"/>
      <c r="KH39" s="4"/>
      <c r="KI39" s="4"/>
      <c r="KJ39" s="4"/>
      <c r="KK39" s="4"/>
      <c r="KL39" s="4"/>
      <c r="KM39" s="4"/>
      <c r="KN39" s="4"/>
      <c r="KO39" s="4"/>
    </row>
    <row r="40" spans="1:310" x14ac:dyDescent="0.25">
      <c r="A40" s="13" t="s">
        <v>179</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15"/>
      <c r="IQ40" s="15"/>
      <c r="IR40" s="15"/>
      <c r="IS40" s="8"/>
      <c r="IT40" s="8"/>
      <c r="IU40" s="8">
        <v>445706.01</v>
      </c>
      <c r="IV40" s="8">
        <v>791887.71</v>
      </c>
      <c r="IW40" s="8"/>
      <c r="IX40" s="8">
        <v>971315.42</v>
      </c>
      <c r="IY40" s="8"/>
      <c r="IZ40" s="8"/>
      <c r="JA40" s="8"/>
      <c r="JB40" s="8">
        <v>377009.89</v>
      </c>
      <c r="JC40" s="8">
        <v>1866846.33</v>
      </c>
      <c r="JD40" s="8">
        <v>1788223.39</v>
      </c>
      <c r="JE40" s="8">
        <v>1546365.69</v>
      </c>
      <c r="JF40" s="8">
        <v>1757080</v>
      </c>
      <c r="JG40" s="8">
        <v>1947235.95</v>
      </c>
      <c r="JH40" s="8"/>
      <c r="JI40" s="8"/>
      <c r="JJ40" s="8"/>
      <c r="JK40" s="8"/>
      <c r="JL40" s="8"/>
      <c r="JM40" s="8"/>
      <c r="JN40" s="8"/>
      <c r="JO40" s="8"/>
      <c r="JP40" s="8"/>
      <c r="JQ40" s="8"/>
      <c r="JR40" s="4"/>
      <c r="JS40" s="4"/>
      <c r="JT40" s="4"/>
      <c r="JU40" s="4"/>
      <c r="JV40" s="4"/>
      <c r="JW40" s="4"/>
      <c r="JX40" s="4"/>
      <c r="JY40" s="4"/>
      <c r="JZ40" s="4"/>
      <c r="KA40" s="4"/>
      <c r="KB40" s="4"/>
      <c r="KC40" s="4"/>
      <c r="KD40" s="4"/>
      <c r="KE40" s="4"/>
      <c r="KF40" s="4"/>
      <c r="KG40" s="4"/>
      <c r="KH40" s="4"/>
      <c r="KI40" s="4"/>
      <c r="KJ40" s="4"/>
      <c r="KK40" s="4"/>
      <c r="KL40" s="4"/>
      <c r="KM40" s="4"/>
      <c r="KN40" s="4"/>
      <c r="KO40" s="4"/>
    </row>
    <row r="41" spans="1:310" x14ac:dyDescent="0.25">
      <c r="A41" s="13" t="s">
        <v>180</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15"/>
      <c r="IQ41" s="15"/>
      <c r="IR41" s="15"/>
      <c r="IS41" s="8"/>
      <c r="IT41" s="8"/>
      <c r="IU41" s="8">
        <v>394103.8</v>
      </c>
      <c r="IV41" s="8">
        <v>732488.2</v>
      </c>
      <c r="IW41" s="8"/>
      <c r="IX41" s="8">
        <v>936861.68</v>
      </c>
      <c r="IY41" s="8"/>
      <c r="IZ41" s="8"/>
      <c r="JA41" s="8"/>
      <c r="JB41" s="8">
        <v>282100</v>
      </c>
      <c r="JC41" s="8">
        <v>1757080</v>
      </c>
      <c r="JD41" s="8">
        <v>1571700</v>
      </c>
      <c r="JE41" s="8">
        <v>1531400</v>
      </c>
      <c r="JF41" s="8">
        <v>1757080</v>
      </c>
      <c r="JG41" s="8">
        <v>1849770</v>
      </c>
      <c r="JH41" s="8"/>
      <c r="JI41" s="8"/>
      <c r="JJ41" s="8"/>
      <c r="JK41" s="8"/>
      <c r="JL41" s="8"/>
      <c r="JM41" s="8"/>
      <c r="JN41" s="8"/>
      <c r="JO41" s="8"/>
      <c r="JP41" s="8"/>
      <c r="JQ41" s="8"/>
      <c r="JR41" s="4"/>
      <c r="JS41" s="4"/>
      <c r="JT41" s="4"/>
      <c r="JU41" s="4"/>
      <c r="JV41" s="4"/>
      <c r="JW41" s="4"/>
      <c r="JX41" s="4"/>
      <c r="JY41" s="4"/>
      <c r="JZ41" s="4"/>
      <c r="KA41" s="4"/>
      <c r="KB41" s="4"/>
      <c r="KC41" s="4"/>
      <c r="KD41" s="4"/>
      <c r="KE41" s="4"/>
      <c r="KF41" s="4"/>
      <c r="KG41" s="4"/>
      <c r="KH41" s="4"/>
      <c r="KI41" s="4"/>
      <c r="KJ41" s="4"/>
      <c r="KK41" s="4"/>
      <c r="KL41" s="4"/>
      <c r="KM41" s="4"/>
      <c r="KN41" s="4"/>
      <c r="KO41" s="4"/>
    </row>
    <row r="42" spans="1:310" x14ac:dyDescent="0.25">
      <c r="A42" s="13" t="s">
        <v>181</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15"/>
      <c r="IQ42" s="15"/>
      <c r="IR42" s="15"/>
      <c r="IS42" s="8"/>
      <c r="IT42" s="8"/>
      <c r="IU42" s="8">
        <v>110579.06</v>
      </c>
      <c r="IV42" s="8">
        <v>196498.31</v>
      </c>
      <c r="IW42" s="8"/>
      <c r="IX42" s="8">
        <v>241021.31</v>
      </c>
      <c r="IY42" s="8"/>
      <c r="IZ42" s="8"/>
      <c r="JA42" s="8"/>
      <c r="JB42" s="8">
        <v>377009.89</v>
      </c>
      <c r="JC42" s="8">
        <v>1866846.33</v>
      </c>
      <c r="JD42" s="8">
        <v>1788223.39</v>
      </c>
      <c r="JE42" s="8">
        <v>1546365.69</v>
      </c>
      <c r="JF42" s="8">
        <v>1669813.47</v>
      </c>
      <c r="JG42" s="8">
        <v>1841521.75</v>
      </c>
      <c r="JH42" s="8"/>
      <c r="JI42" s="8"/>
      <c r="JJ42" s="8"/>
      <c r="JK42" s="8"/>
      <c r="JL42" s="8"/>
      <c r="JM42" s="8"/>
      <c r="JN42" s="8"/>
      <c r="JO42" s="8"/>
      <c r="JP42" s="8"/>
      <c r="JQ42" s="8"/>
      <c r="JR42" s="4"/>
      <c r="JS42" s="4"/>
      <c r="JT42" s="4"/>
      <c r="JU42" s="4"/>
      <c r="JV42" s="4"/>
      <c r="JW42" s="4"/>
      <c r="JX42" s="4"/>
      <c r="JY42" s="4"/>
      <c r="JZ42" s="4"/>
      <c r="KA42" s="4"/>
      <c r="KB42" s="4"/>
      <c r="KC42" s="4"/>
      <c r="KD42" s="4"/>
      <c r="KE42" s="4"/>
      <c r="KF42" s="4"/>
      <c r="KG42" s="4"/>
      <c r="KH42" s="4"/>
      <c r="KI42" s="4"/>
      <c r="KJ42" s="4"/>
      <c r="KK42" s="4"/>
      <c r="KL42" s="4"/>
      <c r="KM42" s="4"/>
      <c r="KN42" s="4"/>
      <c r="KO42" s="4"/>
    </row>
    <row r="43" spans="1:310" x14ac:dyDescent="0.25">
      <c r="A43" s="13" t="s">
        <v>182</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15"/>
      <c r="IQ43" s="15"/>
      <c r="IR43" s="15"/>
      <c r="IS43" s="8"/>
      <c r="IT43" s="8"/>
      <c r="IU43" s="8">
        <v>51602.21</v>
      </c>
      <c r="IV43" s="8">
        <v>59399.51</v>
      </c>
      <c r="IW43" s="8"/>
      <c r="IX43" s="8">
        <v>34453.74</v>
      </c>
      <c r="IY43" s="8"/>
      <c r="IZ43" s="8"/>
      <c r="JA43" s="8"/>
      <c r="JB43" s="8">
        <v>94909.89</v>
      </c>
      <c r="JC43" s="8">
        <v>109766.33</v>
      </c>
      <c r="JD43" s="8">
        <v>216523.39</v>
      </c>
      <c r="JE43" s="8">
        <v>14965.69</v>
      </c>
      <c r="JF43" s="8">
        <v>87266.53</v>
      </c>
      <c r="JG43" s="8">
        <v>97465.95</v>
      </c>
      <c r="JH43" s="8"/>
      <c r="JI43" s="8"/>
      <c r="JJ43" s="8"/>
      <c r="JK43" s="8"/>
      <c r="JL43" s="8"/>
      <c r="JM43" s="8"/>
      <c r="JN43" s="8"/>
      <c r="JO43" s="8"/>
      <c r="JP43" s="8"/>
      <c r="JQ43" s="8"/>
      <c r="JR43" s="4"/>
      <c r="JS43" s="4"/>
      <c r="JT43" s="4"/>
      <c r="JU43" s="4"/>
      <c r="JV43" s="4"/>
      <c r="JW43" s="4"/>
      <c r="JX43" s="4"/>
      <c r="JY43" s="4"/>
      <c r="JZ43" s="4"/>
      <c r="KA43" s="4"/>
      <c r="KB43" s="4"/>
      <c r="KC43" s="4"/>
      <c r="KD43" s="4"/>
      <c r="KE43" s="4"/>
      <c r="KF43" s="4"/>
      <c r="KG43" s="4"/>
      <c r="KH43" s="4"/>
      <c r="KI43" s="4"/>
      <c r="KJ43" s="4"/>
      <c r="KK43" s="4"/>
      <c r="KL43" s="4"/>
      <c r="KM43" s="4"/>
      <c r="KN43" s="4"/>
      <c r="KO43" s="4"/>
    </row>
    <row r="44" spans="1:310" x14ac:dyDescent="0.25">
      <c r="A44" s="13" t="s">
        <v>183</v>
      </c>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4"/>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15"/>
      <c r="IQ44" s="15"/>
      <c r="IR44" s="15"/>
      <c r="IS44" s="8"/>
      <c r="IT44" s="8"/>
      <c r="IU44" s="8"/>
      <c r="IV44" s="8"/>
      <c r="IW44" s="8"/>
      <c r="IX44" s="8"/>
      <c r="IY44" s="8"/>
      <c r="IZ44" s="8"/>
      <c r="JA44" s="8"/>
      <c r="JB44" s="8"/>
      <c r="JC44" s="8"/>
      <c r="JD44" s="8"/>
      <c r="JE44" s="8"/>
      <c r="JF44" s="8"/>
      <c r="JG44" s="8">
        <v>105714.2</v>
      </c>
      <c r="JH44" s="8"/>
      <c r="JI44" s="8"/>
      <c r="JJ44" s="8"/>
      <c r="JK44" s="8"/>
      <c r="JL44" s="8"/>
      <c r="JM44" s="8"/>
      <c r="JN44" s="8"/>
      <c r="JO44" s="8"/>
      <c r="JP44" s="8"/>
      <c r="JQ44" s="8"/>
      <c r="JR44" s="4"/>
      <c r="JS44" s="4"/>
      <c r="JT44" s="4"/>
      <c r="JU44" s="4"/>
      <c r="JV44" s="4"/>
      <c r="JW44" s="4"/>
      <c r="JX44" s="4"/>
      <c r="JY44" s="4"/>
      <c r="JZ44" s="4"/>
      <c r="KA44" s="4"/>
      <c r="KB44" s="4"/>
      <c r="KC44" s="4"/>
      <c r="KD44" s="4"/>
      <c r="KE44" s="4"/>
      <c r="KF44" s="4"/>
      <c r="KG44" s="4"/>
      <c r="KH44" s="4"/>
      <c r="KI44" s="4"/>
      <c r="KJ44" s="4"/>
      <c r="KK44" s="4"/>
      <c r="KL44" s="4"/>
      <c r="KM44" s="4"/>
      <c r="KN44" s="4"/>
      <c r="KO44" s="4"/>
    </row>
    <row r="45" spans="1:310" x14ac:dyDescent="0.25">
      <c r="A45" s="13"/>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15"/>
      <c r="IQ45" s="15"/>
      <c r="IR45" s="15"/>
      <c r="IS45" s="8"/>
      <c r="IT45" s="8"/>
      <c r="IU45" s="8"/>
      <c r="IV45" s="8"/>
      <c r="IW45" s="8"/>
      <c r="IX45" s="8"/>
      <c r="IY45" s="8"/>
      <c r="IZ45" s="8"/>
      <c r="JA45" s="8"/>
      <c r="JB45" s="8"/>
      <c r="JC45" s="8"/>
      <c r="JD45" s="8"/>
      <c r="JE45" s="8"/>
      <c r="JF45" s="8"/>
      <c r="JG45" s="8"/>
      <c r="JH45" s="8"/>
      <c r="JI45" s="8"/>
      <c r="JJ45" s="8"/>
      <c r="JK45" s="8"/>
      <c r="JL45" s="8"/>
      <c r="JM45" s="8"/>
      <c r="JN45" s="8"/>
      <c r="JO45" s="8"/>
      <c r="JP45" s="8"/>
      <c r="JQ45" s="8"/>
      <c r="JR45" s="4"/>
      <c r="JS45" s="4"/>
      <c r="JT45" s="4"/>
      <c r="JU45" s="4"/>
      <c r="JV45" s="4"/>
      <c r="JW45" s="4"/>
      <c r="JX45" s="4"/>
      <c r="JY45" s="4"/>
      <c r="JZ45" s="4"/>
      <c r="KA45" s="4"/>
      <c r="KB45" s="4"/>
      <c r="KC45" s="4"/>
      <c r="KD45" s="4"/>
      <c r="KE45" s="4"/>
      <c r="KF45" s="4"/>
      <c r="KG45" s="4"/>
      <c r="KH45" s="4"/>
      <c r="KI45" s="4"/>
      <c r="KJ45" s="4"/>
      <c r="KK45" s="4"/>
      <c r="KL45" s="4"/>
      <c r="KM45" s="4"/>
      <c r="KN45" s="4"/>
      <c r="KO45" s="4"/>
    </row>
    <row r="46" spans="1:310" x14ac:dyDescent="0.25">
      <c r="A46" s="32" t="s">
        <v>392</v>
      </c>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15"/>
      <c r="IQ46" s="15"/>
      <c r="IR46" s="15"/>
      <c r="IS46" s="8"/>
      <c r="IT46" s="8"/>
      <c r="IU46" s="8"/>
      <c r="IV46" s="8"/>
      <c r="IW46" s="8"/>
      <c r="IX46" s="8"/>
      <c r="IY46" s="8"/>
      <c r="IZ46" s="8"/>
      <c r="JA46" s="8"/>
      <c r="JB46" s="8"/>
      <c r="JC46" s="8"/>
      <c r="JD46" s="8"/>
      <c r="JE46" s="8"/>
      <c r="JF46" s="8"/>
      <c r="JG46" s="8"/>
      <c r="JH46" s="8"/>
      <c r="JI46" s="8"/>
      <c r="JJ46" s="8"/>
      <c r="JK46" s="8"/>
      <c r="JL46" s="8"/>
      <c r="JM46" s="8"/>
      <c r="JN46" s="8"/>
      <c r="JO46" s="8"/>
      <c r="JP46" s="8"/>
      <c r="JQ46" s="8"/>
      <c r="JR46" s="4"/>
      <c r="JS46" s="4"/>
      <c r="JT46" s="4"/>
      <c r="JU46" s="4"/>
      <c r="JV46" s="4"/>
      <c r="JW46" s="4"/>
      <c r="JX46" s="4"/>
      <c r="JY46" s="4"/>
      <c r="JZ46" s="4"/>
      <c r="KA46" s="4"/>
      <c r="KB46" s="4"/>
      <c r="KC46" s="4"/>
      <c r="KD46" s="4"/>
      <c r="KE46" s="4"/>
      <c r="KF46" s="4"/>
      <c r="KG46" s="4"/>
      <c r="KH46" s="4"/>
      <c r="KI46" s="4"/>
      <c r="KJ46" s="4"/>
      <c r="KK46" s="4"/>
      <c r="KL46" s="4"/>
      <c r="KM46" s="4"/>
      <c r="KN46" s="4"/>
      <c r="KO46" s="4"/>
    </row>
    <row r="47" spans="1:310" x14ac:dyDescent="0.25">
      <c r="A47" s="13" t="s">
        <v>393</v>
      </c>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f>HD25</f>
        <v>288755</v>
      </c>
      <c r="HE47" s="8">
        <f>HE25</f>
        <v>243173</v>
      </c>
      <c r="HF47" s="8">
        <f>HF25</f>
        <v>231132</v>
      </c>
      <c r="HG47" s="8"/>
      <c r="HH47" s="8">
        <v>89607</v>
      </c>
      <c r="HI47" s="8">
        <v>89607</v>
      </c>
      <c r="HJ47" s="8">
        <v>89607</v>
      </c>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15"/>
      <c r="IQ47" s="15"/>
      <c r="IR47" s="15"/>
      <c r="IS47" s="8"/>
      <c r="IT47" s="8"/>
      <c r="IU47" s="8"/>
      <c r="IV47" s="8"/>
      <c r="IW47" s="8"/>
      <c r="IX47" s="8"/>
      <c r="IY47" s="8"/>
      <c r="IZ47" s="8"/>
      <c r="JA47" s="8"/>
      <c r="JB47" s="8"/>
      <c r="JC47" s="8"/>
      <c r="JD47" s="8"/>
      <c r="JE47" s="8"/>
      <c r="JF47" s="8"/>
      <c r="JG47" s="8"/>
      <c r="JH47" s="8"/>
      <c r="JI47" s="8"/>
      <c r="JJ47" s="8"/>
      <c r="JK47" s="8"/>
      <c r="JL47" s="8"/>
      <c r="JM47" s="8"/>
      <c r="JN47" s="8"/>
      <c r="JO47" s="8"/>
      <c r="JP47" s="8"/>
      <c r="JQ47" s="8"/>
      <c r="JR47" s="4"/>
      <c r="JS47" s="4"/>
      <c r="JT47" s="4"/>
      <c r="JU47" s="4"/>
      <c r="JV47" s="4"/>
      <c r="JW47" s="4"/>
      <c r="JX47" s="4"/>
      <c r="JY47" s="4"/>
      <c r="JZ47" s="4"/>
      <c r="KA47" s="4"/>
      <c r="KB47" s="4"/>
      <c r="KC47" s="4"/>
      <c r="KD47" s="4"/>
      <c r="KE47" s="4"/>
      <c r="KF47" s="4"/>
      <c r="KG47" s="4"/>
      <c r="KH47" s="4"/>
      <c r="KI47" s="4"/>
      <c r="KJ47" s="4"/>
      <c r="KK47" s="4"/>
      <c r="KL47" s="4"/>
      <c r="KM47" s="4"/>
      <c r="KN47" s="4"/>
      <c r="KO47" s="4"/>
    </row>
    <row r="48" spans="1:310" x14ac:dyDescent="0.25">
      <c r="A48" s="13" t="s">
        <v>404</v>
      </c>
      <c r="B48" s="8"/>
      <c r="C48" s="8"/>
      <c r="D48" s="8"/>
      <c r="E48" s="8"/>
      <c r="F48" s="8"/>
      <c r="G48" s="8"/>
      <c r="H48" s="8"/>
      <c r="I48" s="8"/>
      <c r="J48" s="8"/>
      <c r="AO48" s="8">
        <f>36585</f>
        <v>36585</v>
      </c>
      <c r="AP48" s="8"/>
      <c r="AQ48" s="8"/>
      <c r="AR48" s="8"/>
      <c r="AS48" s="8"/>
      <c r="AT48" s="8"/>
      <c r="AU48" s="8">
        <f>36654</f>
        <v>36654</v>
      </c>
      <c r="AV48" s="8"/>
      <c r="AW48" s="8"/>
      <c r="AX48" s="8"/>
      <c r="AY48" s="8"/>
      <c r="AZ48" s="8"/>
      <c r="BA48" s="8">
        <f>31261</f>
        <v>31261</v>
      </c>
      <c r="BB48" s="8"/>
      <c r="BC48" s="8"/>
      <c r="BD48" s="8"/>
      <c r="BE48" s="8"/>
      <c r="BF48" s="8"/>
      <c r="BG48" s="8">
        <f>26044</f>
        <v>26044</v>
      </c>
      <c r="BH48" s="8"/>
      <c r="BI48" s="8"/>
      <c r="BJ48" s="8"/>
      <c r="BK48" s="8"/>
      <c r="BL48" s="8"/>
      <c r="BM48" s="8">
        <f>28891</f>
        <v>28891</v>
      </c>
      <c r="BN48" s="8"/>
      <c r="BO48" s="8"/>
      <c r="BP48" s="8"/>
      <c r="BQ48" s="8"/>
      <c r="BR48" s="8"/>
      <c r="BS48" s="8">
        <f>37050</f>
        <v>37050</v>
      </c>
      <c r="BT48" s="8"/>
      <c r="BU48" s="8"/>
      <c r="BV48" s="8"/>
      <c r="BW48" s="8"/>
      <c r="BX48" s="8"/>
      <c r="BY48" s="8">
        <v>27830</v>
      </c>
      <c r="BZ48" s="8"/>
      <c r="CA48" s="8"/>
      <c r="CB48" s="8"/>
      <c r="CC48" s="8"/>
      <c r="CD48" s="8"/>
      <c r="CE48" s="8">
        <v>27832</v>
      </c>
      <c r="CF48" s="8"/>
      <c r="CG48" s="8"/>
      <c r="CH48" s="8"/>
      <c r="CI48" s="8"/>
      <c r="CJ48" s="8"/>
      <c r="CK48" s="8">
        <v>28494</v>
      </c>
      <c r="CL48" s="8"/>
      <c r="CM48" s="8"/>
      <c r="CN48" s="8"/>
      <c r="CO48" s="8"/>
      <c r="CP48" s="8"/>
      <c r="CQ48" s="8">
        <v>28192</v>
      </c>
      <c r="CR48" s="8"/>
      <c r="CS48" s="8"/>
      <c r="CT48" s="8"/>
      <c r="CU48" s="8"/>
      <c r="CV48" s="8"/>
      <c r="CW48" s="8">
        <v>28947</v>
      </c>
      <c r="CX48" s="8"/>
      <c r="CY48" s="8"/>
      <c r="CZ48" s="8"/>
      <c r="DA48" s="8"/>
      <c r="DB48" s="8"/>
      <c r="DC48" s="8">
        <v>28588</v>
      </c>
      <c r="DD48" s="8"/>
      <c r="DE48" s="8"/>
      <c r="DF48" s="8"/>
      <c r="DG48" s="8"/>
      <c r="DH48" s="8"/>
      <c r="DI48" s="8">
        <v>28516</v>
      </c>
      <c r="DJ48" s="8"/>
      <c r="DK48" s="8"/>
      <c r="DL48" s="8"/>
      <c r="DM48" s="8"/>
      <c r="DN48" s="8"/>
      <c r="DO48" s="8">
        <v>37896.980000000003</v>
      </c>
      <c r="DP48" s="8"/>
      <c r="DQ48" s="8"/>
      <c r="DR48" s="8"/>
      <c r="DS48" s="8"/>
      <c r="DT48" s="8"/>
      <c r="DU48" s="8">
        <f>39170</f>
        <v>39170</v>
      </c>
      <c r="DV48" s="8"/>
      <c r="DW48" s="8"/>
      <c r="DX48" s="8"/>
      <c r="DY48" s="8"/>
      <c r="DZ48" s="8"/>
      <c r="EA48" s="8">
        <f>39289.71</f>
        <v>39289.71</v>
      </c>
      <c r="EB48" s="8"/>
      <c r="EC48" s="8"/>
      <c r="ED48" s="8"/>
      <c r="EE48" s="8"/>
      <c r="EF48" s="8"/>
      <c r="EG48" s="8">
        <f>39495.66</f>
        <v>39495.660000000003</v>
      </c>
      <c r="EH48" s="8"/>
      <c r="EI48" s="8"/>
      <c r="EJ48" s="8"/>
      <c r="EK48" s="8"/>
      <c r="EL48" s="8"/>
      <c r="EM48" s="8">
        <f>38797.76</f>
        <v>38797.760000000002</v>
      </c>
      <c r="EN48" s="8"/>
      <c r="EO48" s="8"/>
      <c r="EP48" s="8"/>
      <c r="EQ48" s="8"/>
      <c r="ER48" s="8"/>
      <c r="ES48" s="8"/>
      <c r="ET48" s="8"/>
      <c r="EU48" s="8"/>
      <c r="EV48" s="8"/>
      <c r="EW48" s="8"/>
      <c r="EX48" s="8"/>
      <c r="EY48" s="8">
        <f>43761.3</f>
        <v>43761.3</v>
      </c>
      <c r="EZ48" s="8"/>
      <c r="FA48" s="8"/>
      <c r="FB48" s="8"/>
      <c r="FC48" s="8"/>
      <c r="FD48" s="8"/>
      <c r="FE48" s="8">
        <f>44623.77</f>
        <v>44623.77</v>
      </c>
      <c r="FF48" s="8"/>
      <c r="FG48" s="8"/>
      <c r="FH48" s="8"/>
      <c r="FI48" s="8"/>
      <c r="FJ48" s="8"/>
      <c r="FK48" s="8">
        <f>44413.53</f>
        <v>44413.53</v>
      </c>
      <c r="FL48" s="8"/>
      <c r="FM48" s="8"/>
      <c r="FN48" s="8"/>
      <c r="FO48" s="8"/>
      <c r="FP48" s="8"/>
      <c r="FQ48" s="8">
        <f>43852.35</f>
        <v>43852.35</v>
      </c>
      <c r="FR48" s="8"/>
      <c r="FS48" s="8"/>
      <c r="FT48" s="8"/>
      <c r="FU48" s="8"/>
      <c r="FV48" s="8"/>
      <c r="FW48" s="34">
        <f>47121.22</f>
        <v>47121.22</v>
      </c>
      <c r="FX48" s="34"/>
      <c r="FY48" s="34"/>
      <c r="FZ48" s="34"/>
      <c r="GA48" s="34"/>
      <c r="GB48" s="34"/>
      <c r="GC48" s="8">
        <f>61700.88</f>
        <v>61700.88</v>
      </c>
      <c r="GD48" s="8"/>
      <c r="GE48" s="8"/>
      <c r="GF48" s="8"/>
      <c r="GG48" s="8"/>
      <c r="GH48" s="8"/>
      <c r="GI48" s="8">
        <f>60748.61</f>
        <v>60748.61</v>
      </c>
      <c r="GJ48" s="8"/>
      <c r="GK48" s="8"/>
      <c r="GL48" s="8"/>
      <c r="GM48" s="8"/>
      <c r="GN48" s="8"/>
      <c r="GO48" s="8">
        <f>63226.84</f>
        <v>63226.84</v>
      </c>
      <c r="GP48" s="8"/>
      <c r="GQ48" s="8"/>
      <c r="GR48" s="8"/>
      <c r="GS48" s="8"/>
      <c r="GT48" s="8"/>
      <c r="GU48" s="8"/>
      <c r="GV48" s="8"/>
      <c r="GW48" s="8"/>
      <c r="GX48" s="8"/>
      <c r="GY48" s="8"/>
      <c r="GZ48" s="8"/>
      <c r="HA48" s="8"/>
      <c r="HB48" s="8"/>
      <c r="HC48" s="8"/>
      <c r="HD48" s="8">
        <f>141507.65</f>
        <v>141507.65</v>
      </c>
      <c r="HE48" s="8">
        <f>148840.21</f>
        <v>148840.21</v>
      </c>
      <c r="HF48" s="8">
        <f>171307.2</f>
        <v>171307.2</v>
      </c>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15"/>
      <c r="IQ48" s="15"/>
      <c r="IR48" s="15"/>
      <c r="IS48" s="8"/>
      <c r="IT48" s="8"/>
      <c r="IU48" s="8"/>
      <c r="IV48" s="8"/>
      <c r="IW48" s="8"/>
      <c r="IX48" s="8"/>
      <c r="IY48" s="8"/>
      <c r="IZ48" s="8"/>
      <c r="JA48" s="8"/>
      <c r="JB48" s="8"/>
      <c r="JC48" s="8"/>
      <c r="JD48" s="8"/>
      <c r="JE48" s="8"/>
      <c r="JF48" s="8"/>
      <c r="JG48" s="8"/>
      <c r="JH48" s="8"/>
      <c r="JI48" s="8"/>
      <c r="JJ48" s="8"/>
      <c r="JK48" s="8"/>
      <c r="JL48" s="8"/>
      <c r="JM48" s="8"/>
      <c r="JN48" s="8"/>
      <c r="JO48" s="8"/>
      <c r="JP48" s="8"/>
      <c r="JQ48" s="8"/>
      <c r="JR48" s="4"/>
      <c r="JS48" s="4"/>
      <c r="JT48" s="4"/>
      <c r="JU48" s="4"/>
      <c r="JV48" s="4"/>
      <c r="JW48" s="4"/>
      <c r="JX48" s="4"/>
      <c r="JY48" s="4"/>
      <c r="JZ48" s="4"/>
      <c r="KA48" s="4"/>
      <c r="KB48" s="4"/>
      <c r="KC48" s="4"/>
      <c r="KD48" s="4"/>
      <c r="KE48" s="4"/>
      <c r="KF48" s="4"/>
      <c r="KG48" s="4"/>
      <c r="KH48" s="4"/>
      <c r="KI48" s="4"/>
      <c r="KJ48" s="4"/>
      <c r="KK48" s="4"/>
      <c r="KL48" s="4"/>
      <c r="KM48" s="4"/>
      <c r="KN48" s="4"/>
      <c r="KO48" s="4"/>
    </row>
    <row r="49" spans="1:322" x14ac:dyDescent="0.25">
      <c r="A49" s="13" t="s">
        <v>396</v>
      </c>
      <c r="B49" s="8"/>
      <c r="C49" s="8"/>
      <c r="D49" s="8"/>
      <c r="E49" s="8"/>
      <c r="F49" s="8"/>
      <c r="G49" s="8"/>
      <c r="H49" s="8"/>
      <c r="I49" s="8"/>
      <c r="J49" s="8"/>
      <c r="K49" s="8">
        <v>35798</v>
      </c>
      <c r="L49" s="8"/>
      <c r="M49" s="8"/>
      <c r="N49" s="8"/>
      <c r="O49" s="8"/>
      <c r="P49" s="8"/>
      <c r="Q49" s="8">
        <v>35798</v>
      </c>
      <c r="R49" s="8"/>
      <c r="S49" s="8"/>
      <c r="T49" s="8"/>
      <c r="U49" s="8"/>
      <c r="V49" s="8"/>
      <c r="W49" s="8">
        <v>35798</v>
      </c>
      <c r="X49" s="8"/>
      <c r="Y49" s="8"/>
      <c r="Z49" s="8"/>
      <c r="AA49" s="8"/>
      <c r="AB49" s="8"/>
      <c r="AC49" s="8">
        <v>35798</v>
      </c>
      <c r="AD49" s="8"/>
      <c r="AE49" s="8"/>
      <c r="AF49" s="8"/>
      <c r="AG49" s="8"/>
      <c r="AH49" s="8"/>
      <c r="AI49" s="8">
        <v>35798</v>
      </c>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v>154056</v>
      </c>
      <c r="HI49" s="8">
        <v>151847</v>
      </c>
      <c r="HJ49" s="8">
        <v>152470</v>
      </c>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15"/>
      <c r="IQ49" s="15"/>
      <c r="IR49" s="15"/>
      <c r="IS49" s="8"/>
      <c r="IT49" s="8"/>
      <c r="IU49" s="8"/>
      <c r="IV49" s="8"/>
      <c r="IW49" s="8"/>
      <c r="IX49" s="8"/>
      <c r="IY49" s="8"/>
      <c r="IZ49" s="8"/>
      <c r="JA49" s="8"/>
      <c r="JB49" s="8"/>
      <c r="JC49" s="8"/>
      <c r="JD49" s="8"/>
      <c r="JE49" s="8"/>
      <c r="JF49" s="8"/>
      <c r="JG49" s="8"/>
      <c r="JH49" s="8"/>
      <c r="JI49" s="8"/>
      <c r="JJ49" s="8"/>
      <c r="JK49" s="8"/>
      <c r="JL49" s="8"/>
      <c r="JM49" s="8"/>
      <c r="JN49" s="8"/>
      <c r="JO49" s="8"/>
      <c r="JP49" s="8"/>
      <c r="JQ49" s="8"/>
      <c r="JR49" s="4"/>
      <c r="JS49" s="4"/>
      <c r="JT49" s="4"/>
      <c r="JU49" s="4"/>
      <c r="JV49" s="4"/>
      <c r="JW49" s="4"/>
      <c r="JX49" s="4"/>
      <c r="JY49" s="4"/>
      <c r="JZ49" s="4"/>
      <c r="KA49" s="4"/>
      <c r="KB49" s="4"/>
      <c r="KC49" s="4"/>
      <c r="KD49" s="4"/>
      <c r="KE49" s="4"/>
      <c r="KF49" s="4"/>
      <c r="KG49" s="4"/>
      <c r="KH49" s="4"/>
      <c r="KI49" s="4"/>
      <c r="KJ49" s="4"/>
      <c r="KK49" s="4"/>
      <c r="KL49" s="4"/>
      <c r="KM49" s="4"/>
      <c r="KN49" s="4"/>
      <c r="KO49" s="4"/>
    </row>
    <row r="50" spans="1:322" x14ac:dyDescent="0.25">
      <c r="A50" s="13" t="s">
        <v>395</v>
      </c>
      <c r="B50" s="8"/>
      <c r="C50" s="8"/>
      <c r="D50" s="8"/>
      <c r="E50" s="8"/>
      <c r="F50" s="8"/>
      <c r="G50" s="8"/>
      <c r="H50" s="8"/>
      <c r="I50" s="8"/>
      <c r="J50" s="8"/>
      <c r="K50" s="8">
        <v>1031.8399999999999</v>
      </c>
      <c r="L50" s="8"/>
      <c r="M50" s="8"/>
      <c r="N50" s="8"/>
      <c r="O50" s="8"/>
      <c r="P50" s="8"/>
      <c r="Q50" s="8">
        <f>625.2+406.64</f>
        <v>1031.8400000000001</v>
      </c>
      <c r="R50" s="8"/>
      <c r="S50" s="8"/>
      <c r="T50" s="8"/>
      <c r="U50" s="8"/>
      <c r="V50" s="8"/>
      <c r="W50" s="8">
        <v>1031.8399999999999</v>
      </c>
      <c r="X50" s="8"/>
      <c r="Y50" s="8"/>
      <c r="Z50" s="8"/>
      <c r="AA50" s="8"/>
      <c r="AB50" s="8"/>
      <c r="AC50" s="8">
        <v>1447.07</v>
      </c>
      <c r="AD50" s="8"/>
      <c r="AE50" s="8"/>
      <c r="AF50" s="8"/>
      <c r="AG50" s="8"/>
      <c r="AH50" s="8"/>
      <c r="AI50" s="8">
        <v>1459.85</v>
      </c>
      <c r="AJ50" s="8"/>
      <c r="AK50" s="8"/>
      <c r="AL50" s="8"/>
      <c r="AM50" s="8"/>
      <c r="AN50" s="8"/>
      <c r="AO50" s="8"/>
      <c r="AP50" s="8"/>
      <c r="AQ50" s="8"/>
      <c r="AR50" s="8"/>
      <c r="AS50" s="8"/>
      <c r="AT50" s="8"/>
      <c r="ES50" s="8"/>
      <c r="ET50" s="8"/>
      <c r="EU50" s="8"/>
      <c r="EV50" s="8"/>
      <c r="EW50" s="8"/>
      <c r="EX50" s="8"/>
      <c r="GQ50" s="8"/>
      <c r="GR50" s="8"/>
      <c r="GS50" s="8"/>
      <c r="GT50" s="8"/>
      <c r="GU50" s="8"/>
      <c r="GV50" s="8"/>
      <c r="GW50" s="8"/>
      <c r="GX50" s="8"/>
      <c r="GY50" s="8"/>
      <c r="GZ50" s="8"/>
      <c r="HA50" s="8"/>
      <c r="HB50" s="8"/>
      <c r="HC50" s="8"/>
      <c r="HG50" s="8"/>
      <c r="HH50" s="8">
        <v>23386</v>
      </c>
      <c r="HI50" s="8">
        <v>22868</v>
      </c>
      <c r="HJ50" s="8">
        <v>22916</v>
      </c>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15"/>
      <c r="IQ50" s="15"/>
      <c r="IR50" s="15"/>
      <c r="IS50" s="8"/>
      <c r="IT50" s="8"/>
      <c r="IU50" s="8"/>
      <c r="IV50" s="8"/>
      <c r="IW50" s="8"/>
      <c r="IX50" s="8"/>
      <c r="IY50" s="8"/>
      <c r="IZ50" s="8"/>
      <c r="JA50" s="8"/>
      <c r="JB50" s="8"/>
      <c r="JC50" s="8"/>
      <c r="JD50" s="8"/>
      <c r="JE50" s="8"/>
      <c r="JF50" s="8"/>
      <c r="JG50" s="8"/>
      <c r="JH50" s="8"/>
      <c r="JI50" s="8"/>
      <c r="JJ50" s="8"/>
      <c r="JK50" s="8"/>
      <c r="JL50" s="8"/>
      <c r="JM50" s="8"/>
      <c r="JN50" s="8"/>
      <c r="JO50" s="8"/>
      <c r="JP50" s="8"/>
      <c r="JQ50" s="8"/>
      <c r="JR50" s="4"/>
      <c r="JS50" s="4"/>
      <c r="JT50" s="4"/>
      <c r="JU50" s="4"/>
      <c r="JV50" s="4"/>
      <c r="JW50" s="4"/>
      <c r="JX50" s="4"/>
      <c r="JY50" s="4"/>
      <c r="JZ50" s="4"/>
      <c r="KA50" s="4"/>
      <c r="KB50" s="4"/>
      <c r="KC50" s="4"/>
      <c r="KD50" s="4"/>
      <c r="KE50" s="4"/>
      <c r="KF50" s="4"/>
      <c r="KG50" s="4"/>
      <c r="KH50" s="4"/>
      <c r="KI50" s="4"/>
      <c r="KJ50" s="4"/>
      <c r="KK50" s="4"/>
      <c r="KL50" s="4"/>
      <c r="KM50" s="4"/>
      <c r="KN50" s="4"/>
      <c r="KO50" s="4"/>
    </row>
    <row r="51" spans="1:322" x14ac:dyDescent="0.25">
      <c r="A51" s="13" t="s">
        <v>394</v>
      </c>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v>42505</v>
      </c>
      <c r="HI51" s="8">
        <v>39778</v>
      </c>
      <c r="HJ51" s="8">
        <v>40449</v>
      </c>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15"/>
      <c r="IQ51" s="15"/>
      <c r="IR51" s="15"/>
      <c r="IS51" s="8"/>
      <c r="IT51" s="8"/>
      <c r="IU51" s="8"/>
      <c r="IV51" s="8"/>
      <c r="IW51" s="8"/>
      <c r="IX51" s="8"/>
      <c r="IY51" s="8"/>
      <c r="IZ51" s="8"/>
      <c r="JA51" s="8"/>
      <c r="JB51" s="8"/>
      <c r="JC51" s="8"/>
      <c r="JD51" s="8"/>
      <c r="JE51" s="8"/>
      <c r="JF51" s="8"/>
      <c r="JG51" s="8"/>
      <c r="JH51" s="8"/>
      <c r="JI51" s="8"/>
      <c r="JJ51" s="8"/>
      <c r="JK51" s="8"/>
      <c r="JL51" s="8"/>
      <c r="JM51" s="8"/>
      <c r="JN51" s="8"/>
      <c r="JO51" s="8"/>
      <c r="JP51" s="8"/>
      <c r="JQ51" s="8"/>
      <c r="JR51" s="4"/>
      <c r="JS51" s="4"/>
      <c r="JT51" s="4"/>
      <c r="JU51" s="4"/>
      <c r="JV51" s="4"/>
      <c r="JW51" s="4"/>
      <c r="JX51" s="4"/>
      <c r="JY51" s="4"/>
      <c r="JZ51" s="4"/>
      <c r="KA51" s="4"/>
      <c r="KB51" s="4"/>
      <c r="KC51" s="4"/>
      <c r="KD51" s="4"/>
      <c r="KE51" s="4"/>
      <c r="KF51" s="4"/>
      <c r="KG51" s="4"/>
      <c r="KH51" s="4"/>
      <c r="KI51" s="4"/>
      <c r="KJ51" s="4"/>
      <c r="KK51" s="4"/>
      <c r="KL51" s="4"/>
      <c r="KM51" s="4"/>
      <c r="KN51" s="4"/>
      <c r="KO51" s="4"/>
    </row>
    <row r="52" spans="1:322" x14ac:dyDescent="0.25">
      <c r="A52" s="13"/>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15"/>
      <c r="IQ52" s="15"/>
      <c r="IR52" s="15"/>
      <c r="IS52" s="8"/>
      <c r="IT52" s="8"/>
      <c r="IU52" s="8"/>
      <c r="IV52" s="8"/>
      <c r="IW52" s="8"/>
      <c r="IX52" s="8"/>
      <c r="IY52" s="8"/>
      <c r="IZ52" s="8"/>
      <c r="JA52" s="8"/>
      <c r="JB52" s="8"/>
      <c r="JC52" s="8"/>
      <c r="JD52" s="8"/>
      <c r="JE52" s="8"/>
      <c r="JF52" s="8"/>
      <c r="JG52" s="8"/>
      <c r="JH52" s="8"/>
      <c r="JI52" s="8"/>
      <c r="JJ52" s="8"/>
      <c r="JK52" s="8"/>
      <c r="JL52" s="8"/>
      <c r="JM52" s="8"/>
      <c r="JN52" s="8"/>
      <c r="JO52" s="8"/>
      <c r="JP52" s="8"/>
      <c r="JQ52" s="8"/>
      <c r="JR52" s="4"/>
      <c r="JS52" s="4"/>
      <c r="JT52" s="4"/>
      <c r="JU52" s="4"/>
      <c r="JV52" s="4"/>
      <c r="JW52" s="4"/>
      <c r="JX52" s="4"/>
      <c r="JY52" s="4"/>
      <c r="JZ52" s="4"/>
      <c r="KA52" s="4"/>
      <c r="KB52" s="4"/>
      <c r="KC52" s="4"/>
      <c r="KD52" s="4"/>
      <c r="KE52" s="4"/>
      <c r="KF52" s="4"/>
      <c r="KG52" s="4"/>
      <c r="KH52" s="4"/>
      <c r="KI52" s="4"/>
      <c r="KJ52" s="4"/>
      <c r="KK52" s="4"/>
      <c r="KL52" s="4"/>
      <c r="KM52" s="4"/>
      <c r="KN52" s="4"/>
      <c r="KO52" s="4"/>
    </row>
    <row r="53" spans="1:322" x14ac:dyDescent="0.25">
      <c r="A53" s="32" t="s">
        <v>420</v>
      </c>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15"/>
      <c r="IQ53" s="15"/>
      <c r="IR53" s="15"/>
      <c r="IS53" s="8"/>
      <c r="IT53" s="8"/>
      <c r="IU53" s="8"/>
      <c r="IV53" s="8"/>
      <c r="IW53" s="8"/>
      <c r="IX53" s="8"/>
      <c r="IY53" s="8"/>
      <c r="IZ53" s="8"/>
      <c r="JA53" s="8"/>
      <c r="JB53" s="8"/>
      <c r="JC53" s="8"/>
      <c r="JD53" s="8"/>
      <c r="JE53" s="8"/>
      <c r="JF53" s="8"/>
      <c r="JG53" s="8"/>
      <c r="JH53" s="8"/>
      <c r="JI53" s="8"/>
      <c r="JJ53" s="8"/>
      <c r="JK53" s="8"/>
      <c r="JL53" s="8"/>
      <c r="JM53" s="8"/>
      <c r="JN53" s="8"/>
      <c r="JO53" s="8"/>
      <c r="JP53" s="8"/>
      <c r="JQ53" s="8"/>
      <c r="JR53" s="4"/>
      <c r="JS53" s="4"/>
      <c r="JT53" s="4"/>
      <c r="JU53" s="4"/>
      <c r="JV53" s="4"/>
      <c r="JW53" s="4"/>
      <c r="JX53" s="4"/>
      <c r="JY53" s="4"/>
      <c r="JZ53" s="4"/>
      <c r="KA53" s="4"/>
      <c r="KB53" s="4"/>
      <c r="KC53" s="4"/>
      <c r="KD53" s="4"/>
      <c r="KE53" s="4"/>
      <c r="KF53" s="4"/>
      <c r="KG53" s="4"/>
      <c r="KH53" s="4"/>
      <c r="KI53" s="4"/>
      <c r="KJ53" s="4"/>
      <c r="KK53" s="4"/>
      <c r="KL53" s="4"/>
      <c r="KM53" s="4"/>
      <c r="KN53" s="4"/>
      <c r="KO53" s="4"/>
    </row>
    <row r="54" spans="1:322" x14ac:dyDescent="0.25">
      <c r="A54" s="13" t="s">
        <v>265</v>
      </c>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15"/>
      <c r="IQ54" s="15"/>
      <c r="IR54" s="15"/>
      <c r="IS54" s="8"/>
      <c r="IT54" s="8"/>
      <c r="IU54" s="8"/>
      <c r="IV54" s="8"/>
      <c r="IW54" s="8"/>
      <c r="IX54" s="8"/>
      <c r="IY54" s="8"/>
      <c r="IZ54" s="8"/>
      <c r="JA54" s="8"/>
      <c r="JB54" s="8"/>
      <c r="JC54" s="8"/>
      <c r="JD54" s="8"/>
      <c r="JE54" s="8"/>
      <c r="JF54" s="8"/>
      <c r="JG54" s="8"/>
      <c r="JH54" s="8"/>
      <c r="JI54" s="8"/>
      <c r="JJ54" s="8"/>
      <c r="JK54" s="8"/>
      <c r="JL54" s="8"/>
      <c r="JM54" s="8"/>
      <c r="JN54" s="8"/>
      <c r="JO54" s="8"/>
      <c r="JP54" s="8"/>
      <c r="JQ54" s="8"/>
      <c r="JR54" s="4"/>
      <c r="JS54" s="4"/>
      <c r="JT54" s="4"/>
      <c r="JU54" s="4"/>
      <c r="JV54" s="4"/>
      <c r="JW54" s="4"/>
      <c r="JX54" s="4"/>
      <c r="JY54" s="4"/>
      <c r="JZ54" s="4"/>
      <c r="KA54" s="4"/>
      <c r="KB54" s="4"/>
      <c r="KC54" s="4"/>
      <c r="KD54" s="4"/>
      <c r="KE54" s="4"/>
      <c r="KF54" s="4"/>
      <c r="KG54" s="4"/>
      <c r="KH54" s="4"/>
      <c r="KI54" s="4"/>
      <c r="KJ54" s="4"/>
      <c r="KK54" s="4"/>
      <c r="KL54" s="4">
        <v>290923.21999999997</v>
      </c>
      <c r="KM54" s="4">
        <v>257049.7</v>
      </c>
      <c r="KN54" s="4">
        <v>289047.84999999998</v>
      </c>
      <c r="KO54" s="4">
        <v>346473.24</v>
      </c>
      <c r="KQ54" s="4">
        <v>216971.86</v>
      </c>
      <c r="KR54" s="4">
        <v>309671.17</v>
      </c>
      <c r="KS54" s="4">
        <v>301359.14</v>
      </c>
      <c r="KU54" s="4">
        <v>388323.12</v>
      </c>
      <c r="KX54">
        <v>480997.54</v>
      </c>
      <c r="KY54">
        <v>591841.44999999995</v>
      </c>
      <c r="KZ54">
        <v>673893.54</v>
      </c>
      <c r="LA54">
        <v>1029107.34</v>
      </c>
      <c r="LB54">
        <v>681495</v>
      </c>
      <c r="LD54">
        <v>515171</v>
      </c>
      <c r="LF54">
        <v>416365</v>
      </c>
      <c r="LH54">
        <v>886344</v>
      </c>
      <c r="LJ54">
        <v>99303</v>
      </c>
    </row>
    <row r="55" spans="1:322" x14ac:dyDescent="0.25">
      <c r="A55" s="13" t="s">
        <v>266</v>
      </c>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15"/>
      <c r="IQ55" s="15"/>
      <c r="IR55" s="15"/>
      <c r="IS55" s="8"/>
      <c r="IT55" s="8"/>
      <c r="IU55" s="8"/>
      <c r="IV55" s="8"/>
      <c r="IW55" s="8"/>
      <c r="IX55" s="8"/>
      <c r="IY55" s="8"/>
      <c r="IZ55" s="8"/>
      <c r="JA55" s="8"/>
      <c r="JB55" s="8"/>
      <c r="JC55" s="8"/>
      <c r="JD55" s="8"/>
      <c r="JE55" s="8"/>
      <c r="JF55" s="8"/>
      <c r="JG55" s="8"/>
      <c r="JH55" s="8"/>
      <c r="JI55" s="8"/>
      <c r="JJ55" s="8"/>
      <c r="JK55" s="8"/>
      <c r="JL55" s="8"/>
      <c r="JM55" s="8"/>
      <c r="JN55" s="8"/>
      <c r="JO55" s="8"/>
      <c r="JP55" s="8"/>
      <c r="JQ55" s="8"/>
      <c r="JR55" s="4"/>
      <c r="JS55" s="4"/>
      <c r="JT55" s="4"/>
      <c r="JU55" s="4"/>
      <c r="JV55" s="4"/>
      <c r="JW55" s="4"/>
      <c r="JX55" s="4"/>
      <c r="JY55" s="4"/>
      <c r="JZ55" s="4"/>
      <c r="KA55" s="4"/>
      <c r="KB55" s="4"/>
      <c r="KC55" s="4"/>
      <c r="KD55" s="4"/>
      <c r="KE55" s="4"/>
      <c r="KF55" s="4"/>
      <c r="KG55" s="4"/>
      <c r="KH55" s="4"/>
      <c r="KI55" s="4"/>
      <c r="KJ55" s="4"/>
      <c r="KK55" s="4"/>
      <c r="KL55" s="4"/>
      <c r="KM55" s="4">
        <v>29418.48</v>
      </c>
      <c r="KN55" s="4"/>
      <c r="KO55" s="4"/>
      <c r="KQ55">
        <v>64052.7</v>
      </c>
      <c r="KS55">
        <v>45946.1</v>
      </c>
      <c r="KU55">
        <v>55432.38</v>
      </c>
      <c r="KY55">
        <v>94296.66</v>
      </c>
      <c r="LA55">
        <v>71683.44</v>
      </c>
    </row>
    <row r="56" spans="1:322" x14ac:dyDescent="0.25">
      <c r="A56" s="13" t="s">
        <v>267</v>
      </c>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15"/>
      <c r="IQ56" s="15"/>
      <c r="IR56" s="15"/>
      <c r="IS56" s="8"/>
      <c r="IT56" s="8"/>
      <c r="IU56" s="8"/>
      <c r="IV56" s="8"/>
      <c r="IW56" s="8"/>
      <c r="IX56" s="8"/>
      <c r="IY56" s="8"/>
      <c r="IZ56" s="8"/>
      <c r="JA56" s="8"/>
      <c r="JB56" s="8"/>
      <c r="JC56" s="8"/>
      <c r="JD56" s="8"/>
      <c r="JE56" s="8"/>
      <c r="JF56" s="8"/>
      <c r="JG56" s="8"/>
      <c r="JH56" s="8"/>
      <c r="JI56" s="8"/>
      <c r="JJ56" s="8"/>
      <c r="JK56" s="8"/>
      <c r="JL56" s="8"/>
      <c r="JM56" s="8"/>
      <c r="JN56" s="8"/>
      <c r="JO56" s="8"/>
      <c r="JP56" s="8"/>
      <c r="JQ56" s="8"/>
      <c r="JR56" s="4"/>
      <c r="JS56" s="4"/>
      <c r="JT56" s="4"/>
      <c r="JU56" s="4"/>
      <c r="JV56" s="4"/>
      <c r="JW56" s="4"/>
      <c r="JX56" s="4"/>
      <c r="JY56" s="4"/>
      <c r="JZ56" s="4"/>
      <c r="KA56" s="4"/>
      <c r="KB56" s="4"/>
      <c r="KC56" s="4"/>
      <c r="KD56" s="4"/>
      <c r="KE56" s="4"/>
      <c r="KF56" s="4"/>
      <c r="KG56" s="4"/>
      <c r="KH56" s="4"/>
      <c r="KI56" s="4"/>
      <c r="KJ56" s="4"/>
      <c r="KK56" s="4"/>
      <c r="KL56" s="4"/>
      <c r="KM56" s="4"/>
      <c r="KN56" s="4"/>
      <c r="KO56" s="4">
        <v>23375.360000000001</v>
      </c>
    </row>
    <row r="57" spans="1:322" x14ac:dyDescent="0.25">
      <c r="A57" s="13" t="s">
        <v>271</v>
      </c>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15"/>
      <c r="IQ57" s="15"/>
      <c r="IR57" s="15"/>
      <c r="IS57" s="8"/>
      <c r="IT57" s="8"/>
      <c r="IU57" s="8"/>
      <c r="IV57" s="8"/>
      <c r="IW57" s="8"/>
      <c r="IX57" s="8"/>
      <c r="IY57" s="8"/>
      <c r="IZ57" s="8"/>
      <c r="JA57" s="8"/>
      <c r="JB57" s="8"/>
      <c r="JC57" s="8"/>
      <c r="JD57" s="8"/>
      <c r="JE57" s="8"/>
      <c r="JF57" s="8"/>
      <c r="JG57" s="8"/>
      <c r="JH57" s="8"/>
      <c r="JI57" s="8"/>
      <c r="JJ57" s="8"/>
      <c r="JK57" s="8"/>
      <c r="JL57" s="8"/>
      <c r="JM57" s="8"/>
      <c r="JN57" s="8"/>
      <c r="JO57" s="8"/>
      <c r="JP57" s="8"/>
      <c r="JQ57" s="8"/>
      <c r="JR57" s="4"/>
      <c r="JS57" s="4"/>
      <c r="JT57" s="4"/>
      <c r="JU57" s="4"/>
      <c r="JV57" s="4"/>
      <c r="JW57" s="4"/>
      <c r="JX57" s="4"/>
      <c r="JY57" s="4"/>
      <c r="JZ57" s="4"/>
      <c r="KA57" s="4"/>
      <c r="KB57" s="4"/>
      <c r="KC57" s="4"/>
      <c r="KD57" s="4"/>
      <c r="KE57" s="4"/>
      <c r="KF57" s="4"/>
      <c r="KG57" s="4"/>
      <c r="KH57" s="4"/>
      <c r="KI57" s="4"/>
      <c r="KJ57" s="4"/>
      <c r="KK57" s="4"/>
      <c r="KL57" s="4"/>
      <c r="KM57" s="4"/>
      <c r="KN57" s="4"/>
      <c r="KO57" s="4"/>
      <c r="KU57">
        <v>100000</v>
      </c>
      <c r="LA57">
        <v>87100</v>
      </c>
    </row>
    <row r="58" spans="1:322" x14ac:dyDescent="0.25">
      <c r="A58" s="13" t="s">
        <v>280</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15"/>
      <c r="IQ58" s="15"/>
      <c r="IR58" s="15"/>
      <c r="IS58" s="8"/>
      <c r="IT58" s="8"/>
      <c r="IU58" s="8"/>
      <c r="IV58" s="8"/>
      <c r="IW58" s="8"/>
      <c r="IX58" s="8"/>
      <c r="IY58" s="8"/>
      <c r="IZ58" s="8"/>
      <c r="JA58" s="8"/>
      <c r="JB58" s="8"/>
      <c r="JC58" s="8"/>
      <c r="JD58" s="8"/>
      <c r="JE58" s="8"/>
      <c r="JF58" s="8"/>
      <c r="JG58" s="8"/>
      <c r="JH58" s="8"/>
      <c r="JI58" s="8"/>
      <c r="JJ58" s="8"/>
      <c r="JK58" s="8"/>
      <c r="JL58" s="8"/>
      <c r="JM58" s="8"/>
      <c r="JN58" s="8"/>
      <c r="JO58" s="8"/>
      <c r="JP58" s="8"/>
      <c r="JQ58" s="8"/>
      <c r="JR58" s="4"/>
      <c r="JS58" s="4"/>
      <c r="JT58" s="4"/>
      <c r="JU58" s="4"/>
      <c r="JV58" s="4"/>
      <c r="JW58" s="4"/>
      <c r="JX58" s="4"/>
      <c r="JY58" s="4"/>
      <c r="JZ58" s="4"/>
      <c r="KA58" s="4"/>
      <c r="KB58" s="4"/>
      <c r="KC58" s="4"/>
      <c r="KD58" s="4"/>
      <c r="KE58" s="4"/>
      <c r="KF58" s="4"/>
      <c r="KG58" s="4"/>
      <c r="KH58" s="4"/>
      <c r="KI58" s="4"/>
      <c r="KJ58" s="4"/>
      <c r="KK58" s="4"/>
      <c r="KL58" s="4"/>
      <c r="KM58" s="4"/>
      <c r="KN58" s="4"/>
      <c r="KO58" s="4"/>
      <c r="KY58">
        <v>160000</v>
      </c>
    </row>
    <row r="59" spans="1:322" x14ac:dyDescent="0.25">
      <c r="IR59" s="4"/>
      <c r="IS59" s="4"/>
      <c r="IT59" s="4"/>
      <c r="IU59" s="4"/>
      <c r="IV59" s="4"/>
      <c r="IW59" s="4"/>
      <c r="IX59" s="4"/>
      <c r="IY59" s="4"/>
      <c r="IZ59" s="4"/>
      <c r="JA59" s="4"/>
      <c r="JB59" s="4"/>
      <c r="JC59" s="4"/>
      <c r="JD59" s="4"/>
      <c r="JE59" s="4"/>
      <c r="JF59" s="4"/>
      <c r="JG59" s="4"/>
      <c r="JH59" s="4"/>
      <c r="JI59" s="4"/>
      <c r="JJ59" s="4"/>
      <c r="JK59" s="4"/>
      <c r="JL59" s="4"/>
      <c r="JM59" s="4"/>
      <c r="JN59" s="4"/>
      <c r="JO59" s="4"/>
      <c r="JP59" s="4"/>
      <c r="JQ59" s="4"/>
      <c r="JR59" s="4"/>
      <c r="JS59" s="4"/>
      <c r="JT59" s="4"/>
      <c r="JU59" s="4"/>
      <c r="JV59" s="4"/>
      <c r="JW59" s="4"/>
      <c r="JX59" s="4"/>
      <c r="JY59" s="4"/>
      <c r="JZ59" s="4"/>
      <c r="KA59" s="4"/>
      <c r="KB59" s="4"/>
      <c r="KC59" s="4"/>
      <c r="KD59" s="4"/>
      <c r="KE59" s="4"/>
      <c r="KF59" s="4"/>
      <c r="KG59" s="4"/>
      <c r="KH59" s="4"/>
      <c r="KI59" s="4"/>
      <c r="KJ59" s="4"/>
      <c r="KK59" s="4"/>
      <c r="KL59" s="4"/>
      <c r="KM59" s="4"/>
      <c r="KN59" s="4"/>
      <c r="KO59" s="4"/>
    </row>
    <row r="60" spans="1:322" x14ac:dyDescent="0.25">
      <c r="A60" s="5" t="s">
        <v>20</v>
      </c>
      <c r="IR60" s="4"/>
      <c r="IS60" s="4"/>
      <c r="IT60" s="4"/>
      <c r="IU60" s="4"/>
      <c r="IV60" s="4"/>
      <c r="IW60" s="4"/>
      <c r="IX60" s="4"/>
      <c r="IY60" s="4"/>
      <c r="IZ60" s="4"/>
      <c r="JA60" s="4"/>
      <c r="JB60" s="4">
        <v>4.03</v>
      </c>
      <c r="JC60" s="4">
        <v>4.03</v>
      </c>
      <c r="JD60" s="4">
        <v>4.03</v>
      </c>
      <c r="JE60" s="4">
        <v>4.03</v>
      </c>
      <c r="JF60" s="4">
        <v>4.03</v>
      </c>
      <c r="JG60" s="4">
        <v>4.03</v>
      </c>
      <c r="JH60" s="4"/>
      <c r="JI60" s="4"/>
      <c r="JJ60" s="4"/>
      <c r="JK60" s="4"/>
      <c r="JL60" s="4"/>
      <c r="JM60" s="4"/>
      <c r="JN60" s="4"/>
      <c r="JO60" s="4"/>
      <c r="JP60" s="4"/>
      <c r="JQ60" s="4"/>
      <c r="JR60" s="4"/>
      <c r="JS60" s="4"/>
      <c r="JT60" s="4"/>
      <c r="JU60" s="4"/>
      <c r="JV60" s="4"/>
      <c r="JW60" s="4"/>
      <c r="JX60" s="4"/>
      <c r="JY60" s="4"/>
      <c r="JZ60" s="4"/>
      <c r="KA60" s="4"/>
      <c r="KB60" s="4"/>
      <c r="KC60" s="4"/>
      <c r="KD60" s="4"/>
      <c r="KE60" s="4"/>
      <c r="KF60" s="4"/>
      <c r="KG60" s="4"/>
      <c r="KH60" s="4"/>
      <c r="KI60" s="4"/>
      <c r="KJ60" s="4"/>
      <c r="KK60" s="4"/>
      <c r="KL60" s="4"/>
      <c r="KM60" s="4"/>
      <c r="KN60" s="4"/>
      <c r="KO60" s="4"/>
    </row>
    <row r="61" spans="1:322" x14ac:dyDescent="0.25">
      <c r="A61" s="6" t="s">
        <v>22</v>
      </c>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v>4.8600000000000003</v>
      </c>
      <c r="HF61" s="8">
        <v>4.8600000000000003</v>
      </c>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v>4.8600000000000003</v>
      </c>
      <c r="IO61" s="8">
        <v>4.03</v>
      </c>
      <c r="IP61">
        <v>4.03</v>
      </c>
      <c r="IQ61">
        <v>4.03</v>
      </c>
      <c r="IR61" s="4">
        <v>4.03</v>
      </c>
      <c r="IS61" s="4">
        <v>4.03</v>
      </c>
      <c r="IT61" s="4">
        <v>4.03</v>
      </c>
      <c r="IU61" s="4">
        <v>4.03</v>
      </c>
      <c r="IV61" s="4">
        <v>4.03</v>
      </c>
      <c r="IW61" s="4"/>
      <c r="IX61" s="4"/>
      <c r="IY61" s="4"/>
      <c r="IZ61" s="4"/>
      <c r="JA61" s="4"/>
      <c r="JB61" s="4">
        <v>1</v>
      </c>
      <c r="JC61" s="4">
        <v>1</v>
      </c>
      <c r="JD61" s="4">
        <v>1</v>
      </c>
      <c r="JE61" s="4">
        <v>1</v>
      </c>
      <c r="JF61" s="4">
        <v>1</v>
      </c>
      <c r="JG61" s="4">
        <v>1</v>
      </c>
      <c r="JH61" s="4"/>
      <c r="JI61" s="4"/>
      <c r="JJ61" s="4"/>
      <c r="JK61" s="4"/>
      <c r="JL61" s="4"/>
      <c r="JM61" s="4"/>
      <c r="JN61" s="4"/>
      <c r="JO61" s="4"/>
      <c r="JP61" s="4"/>
      <c r="JQ61" s="4"/>
      <c r="JR61" s="4">
        <v>4</v>
      </c>
      <c r="JS61" s="4"/>
      <c r="JT61" s="4"/>
      <c r="JU61" s="4"/>
      <c r="JV61" s="4"/>
      <c r="JW61" s="4"/>
      <c r="JX61" s="4"/>
      <c r="JY61" s="4"/>
      <c r="JZ61" s="4"/>
      <c r="KA61" s="4"/>
      <c r="KB61" s="4"/>
      <c r="KC61" s="4">
        <v>4</v>
      </c>
      <c r="KD61" s="4"/>
      <c r="KE61" s="4"/>
      <c r="KF61" s="4"/>
      <c r="KG61" s="4"/>
      <c r="KH61" s="4"/>
      <c r="KI61" s="4"/>
      <c r="KJ61" s="4"/>
      <c r="KK61" s="4"/>
      <c r="KL61" s="4"/>
      <c r="KM61" s="4"/>
      <c r="KN61" s="4"/>
      <c r="KO61" s="4"/>
    </row>
    <row r="62" spans="1:322" x14ac:dyDescent="0.25">
      <c r="A62" s="6" t="s">
        <v>21</v>
      </c>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v>1</v>
      </c>
      <c r="IO62" s="8">
        <v>1</v>
      </c>
      <c r="IP62">
        <v>1</v>
      </c>
      <c r="IQ62">
        <v>1</v>
      </c>
      <c r="IR62" s="4">
        <v>1</v>
      </c>
      <c r="IS62" s="4">
        <v>1</v>
      </c>
      <c r="IT62" s="4">
        <v>1</v>
      </c>
      <c r="IU62" s="4">
        <v>1</v>
      </c>
      <c r="IV62" s="4">
        <v>1</v>
      </c>
      <c r="IW62" s="4"/>
      <c r="IX62" s="4"/>
      <c r="IY62" s="4"/>
      <c r="IZ62" s="4"/>
      <c r="JA62" s="4"/>
      <c r="JB62" s="4"/>
      <c r="JC62" s="4"/>
      <c r="JD62" s="4"/>
      <c r="JE62" s="4"/>
      <c r="JF62" s="4"/>
      <c r="JG62" s="4"/>
      <c r="JH62" s="4"/>
      <c r="JI62" s="4"/>
      <c r="JJ62" s="4"/>
      <c r="JK62" s="4"/>
      <c r="JL62" s="4"/>
      <c r="JM62" s="4"/>
      <c r="JN62" s="4"/>
      <c r="JO62" s="4"/>
      <c r="JP62" s="4"/>
      <c r="JQ62" s="4"/>
      <c r="JR62" s="4"/>
      <c r="JS62" s="4"/>
      <c r="JT62" s="4"/>
      <c r="JU62" s="4"/>
      <c r="JV62" s="4"/>
      <c r="JW62" s="4"/>
      <c r="JX62" s="4"/>
      <c r="JY62" s="4"/>
      <c r="JZ62" s="4"/>
      <c r="KA62" s="4"/>
      <c r="KB62" s="4"/>
      <c r="KC62" s="4"/>
      <c r="KD62" s="4"/>
      <c r="KE62" s="4"/>
      <c r="KF62" s="4"/>
      <c r="KG62" s="4"/>
      <c r="KH62" s="4"/>
      <c r="KI62" s="4"/>
      <c r="KJ62" s="4"/>
      <c r="KK62" s="4"/>
      <c r="KL62" s="4"/>
      <c r="KM62" s="4"/>
      <c r="KN62" s="4"/>
      <c r="KO62" s="4"/>
    </row>
    <row r="63" spans="1:322" x14ac:dyDescent="0.25">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row>
    <row r="65" spans="1:1" x14ac:dyDescent="0.25">
      <c r="A65" s="5"/>
    </row>
    <row r="66" spans="1:1" x14ac:dyDescent="0.25">
      <c r="A66" s="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0"/>
  <sheetViews>
    <sheetView workbookViewId="0">
      <pane xSplit="1" ySplit="3" topLeftCell="B4" activePane="bottomRight" state="frozen"/>
      <selection pane="topRight" activeCell="C1" sqref="C1"/>
      <selection pane="bottomLeft" activeCell="A4" sqref="A4"/>
      <selection pane="bottomRight"/>
    </sheetView>
  </sheetViews>
  <sheetFormatPr defaultColWidth="13.7109375" defaultRowHeight="15" x14ac:dyDescent="0.25"/>
  <cols>
    <col min="1" max="1" width="46.85546875" customWidth="1"/>
  </cols>
  <sheetData>
    <row r="1" spans="1:47" ht="18.75" x14ac:dyDescent="0.3">
      <c r="A1" s="38" t="s">
        <v>33</v>
      </c>
    </row>
    <row r="2" spans="1:47" ht="15" customHeight="1" x14ac:dyDescent="0.25">
      <c r="A2" t="s">
        <v>616</v>
      </c>
    </row>
    <row r="3" spans="1:47" ht="15" customHeight="1" x14ac:dyDescent="0.25">
      <c r="A3" t="s">
        <v>604</v>
      </c>
      <c r="B3" s="42">
        <v>1894</v>
      </c>
      <c r="C3" s="42">
        <v>1895</v>
      </c>
      <c r="D3" s="42">
        <v>1896</v>
      </c>
      <c r="E3" s="42">
        <v>1897</v>
      </c>
      <c r="F3" s="42">
        <v>1898</v>
      </c>
      <c r="G3" s="42">
        <v>1899</v>
      </c>
      <c r="H3" s="42">
        <v>1900</v>
      </c>
      <c r="I3" s="42">
        <v>1901</v>
      </c>
      <c r="J3" s="42">
        <v>1902</v>
      </c>
      <c r="K3" s="42">
        <v>1903</v>
      </c>
      <c r="L3" s="42">
        <v>1904</v>
      </c>
      <c r="M3" s="42">
        <v>1905</v>
      </c>
      <c r="N3" s="42">
        <v>1906</v>
      </c>
      <c r="O3" s="42">
        <v>1907</v>
      </c>
      <c r="P3" s="42">
        <v>1908</v>
      </c>
      <c r="Q3" s="42">
        <v>1909</v>
      </c>
      <c r="R3" s="42">
        <v>1910</v>
      </c>
      <c r="S3" s="42">
        <v>1911</v>
      </c>
      <c r="T3" s="42">
        <v>1912</v>
      </c>
      <c r="U3" s="42">
        <v>1913</v>
      </c>
      <c r="V3" s="42">
        <v>1914</v>
      </c>
      <c r="W3" s="42">
        <v>1915</v>
      </c>
      <c r="X3" s="42">
        <v>1916</v>
      </c>
      <c r="Y3" s="42">
        <v>1917</v>
      </c>
      <c r="Z3" s="42">
        <v>1918</v>
      </c>
      <c r="AA3" s="42">
        <v>1919</v>
      </c>
      <c r="AB3" s="42">
        <v>1920</v>
      </c>
      <c r="AC3" s="42">
        <v>1921</v>
      </c>
      <c r="AD3" s="42">
        <v>1922</v>
      </c>
      <c r="AE3" s="42">
        <v>1923</v>
      </c>
      <c r="AF3" s="42">
        <v>1924</v>
      </c>
      <c r="AG3" s="42">
        <v>1925</v>
      </c>
      <c r="AH3" s="42">
        <v>1926</v>
      </c>
      <c r="AI3" s="42">
        <v>1927</v>
      </c>
      <c r="AJ3" s="42">
        <v>1928</v>
      </c>
      <c r="AK3" s="42">
        <v>1929</v>
      </c>
      <c r="AL3" s="42">
        <v>1930</v>
      </c>
      <c r="AM3" s="42">
        <v>1931</v>
      </c>
      <c r="AN3" s="42">
        <v>1932</v>
      </c>
      <c r="AO3" s="42">
        <v>1933</v>
      </c>
      <c r="AP3" s="42">
        <v>1934</v>
      </c>
      <c r="AQ3" s="42">
        <v>1935</v>
      </c>
      <c r="AR3" s="42">
        <v>1936</v>
      </c>
      <c r="AS3" s="42">
        <v>1937</v>
      </c>
      <c r="AT3" s="55">
        <v>1938</v>
      </c>
      <c r="AU3" s="42">
        <v>1939</v>
      </c>
    </row>
    <row r="4" spans="1:47" x14ac:dyDescent="0.25">
      <c r="A4" t="s">
        <v>615</v>
      </c>
      <c r="B4">
        <v>4.8600000000000003</v>
      </c>
      <c r="C4">
        <v>4.8600000000000003</v>
      </c>
      <c r="D4">
        <v>4.8600000000000003</v>
      </c>
      <c r="E4">
        <v>4.8600000000000003</v>
      </c>
      <c r="F4">
        <v>4.8600000000000003</v>
      </c>
      <c r="G4">
        <v>4.8600000000000003</v>
      </c>
      <c r="H4">
        <v>4.8600000000000003</v>
      </c>
      <c r="I4">
        <v>4.8600000000000003</v>
      </c>
      <c r="J4">
        <v>4.8600000000000003</v>
      </c>
      <c r="K4">
        <v>4.8600000000000003</v>
      </c>
      <c r="L4">
        <v>4.8600000000000003</v>
      </c>
      <c r="M4">
        <v>4.8600000000000003</v>
      </c>
      <c r="N4">
        <v>4.8600000000000003</v>
      </c>
      <c r="O4">
        <v>4.8600000000000003</v>
      </c>
      <c r="P4">
        <v>4.8600000000000003</v>
      </c>
      <c r="Q4">
        <v>4.8600000000000003</v>
      </c>
      <c r="R4">
        <v>4.8600000000000003</v>
      </c>
      <c r="S4">
        <v>4.8600000000000003</v>
      </c>
      <c r="T4">
        <v>4.8600000000000003</v>
      </c>
      <c r="U4">
        <v>4.8600000000000003</v>
      </c>
      <c r="Y4">
        <v>4.8600000000000003</v>
      </c>
      <c r="AD4">
        <v>4.8600000000000003</v>
      </c>
      <c r="AE4">
        <v>4.8600000000000003</v>
      </c>
      <c r="AF4">
        <v>4.8600000000000003</v>
      </c>
      <c r="AG4">
        <v>4.8600000000000003</v>
      </c>
      <c r="AH4">
        <v>4.8600000000000003</v>
      </c>
      <c r="AM4">
        <v>4.8600000000000003</v>
      </c>
      <c r="AN4">
        <v>4.8600000000000003</v>
      </c>
      <c r="AO4">
        <v>4.8600000000000003</v>
      </c>
      <c r="AP4">
        <v>4.8600000000000003</v>
      </c>
      <c r="AQ4">
        <v>4.8600000000000003</v>
      </c>
      <c r="AR4">
        <v>4.8600000000000003</v>
      </c>
      <c r="AS4">
        <v>4.8600000000000003</v>
      </c>
      <c r="AT4">
        <v>4.8600000000000003</v>
      </c>
      <c r="AU4">
        <v>4.8600000000000003</v>
      </c>
    </row>
    <row r="6" spans="1:47" x14ac:dyDescent="0.25">
      <c r="A6" t="s">
        <v>593</v>
      </c>
      <c r="B6">
        <v>150000</v>
      </c>
      <c r="C6">
        <v>200000</v>
      </c>
      <c r="D6">
        <v>200000</v>
      </c>
      <c r="E6">
        <v>200000</v>
      </c>
      <c r="F6">
        <v>200000</v>
      </c>
      <c r="G6">
        <v>200000</v>
      </c>
      <c r="H6">
        <v>200000</v>
      </c>
      <c r="I6">
        <v>200000</v>
      </c>
      <c r="J6">
        <v>210000</v>
      </c>
      <c r="K6">
        <v>210000</v>
      </c>
      <c r="L6">
        <v>210500</v>
      </c>
      <c r="M6">
        <v>210500</v>
      </c>
      <c r="N6">
        <v>225000</v>
      </c>
      <c r="O6">
        <v>250000</v>
      </c>
      <c r="P6">
        <v>250000</v>
      </c>
    </row>
    <row r="7" spans="1:47" x14ac:dyDescent="0.25">
      <c r="A7" t="s">
        <v>34</v>
      </c>
      <c r="Q7">
        <v>100000</v>
      </c>
      <c r="R7">
        <v>100000</v>
      </c>
      <c r="S7">
        <v>100000</v>
      </c>
      <c r="T7">
        <v>100000</v>
      </c>
      <c r="U7">
        <v>100000</v>
      </c>
      <c r="Y7">
        <v>50000</v>
      </c>
      <c r="AE7">
        <v>89607</v>
      </c>
      <c r="AF7">
        <v>89607</v>
      </c>
      <c r="AG7">
        <v>89607</v>
      </c>
      <c r="AH7">
        <v>89607</v>
      </c>
      <c r="AM7">
        <v>20000</v>
      </c>
      <c r="AN7">
        <v>10000</v>
      </c>
      <c r="AO7">
        <v>0</v>
      </c>
      <c r="AP7">
        <v>0</v>
      </c>
      <c r="AQ7">
        <v>0</v>
      </c>
      <c r="AR7">
        <v>0</v>
      </c>
      <c r="AS7">
        <v>0</v>
      </c>
      <c r="AT7">
        <v>0</v>
      </c>
      <c r="AU7">
        <v>0</v>
      </c>
    </row>
    <row r="8" spans="1:47" x14ac:dyDescent="0.25">
      <c r="A8" t="s">
        <v>35</v>
      </c>
      <c r="Q8">
        <v>149500</v>
      </c>
      <c r="R8">
        <v>149500</v>
      </c>
      <c r="S8">
        <v>159000</v>
      </c>
      <c r="T8">
        <v>159000</v>
      </c>
      <c r="U8">
        <v>158916.75</v>
      </c>
      <c r="Y8">
        <v>158916.75</v>
      </c>
      <c r="AD8">
        <v>190159.75</v>
      </c>
      <c r="AE8">
        <v>190159.75</v>
      </c>
      <c r="AF8">
        <v>190159.75</v>
      </c>
      <c r="AG8">
        <v>190123.3</v>
      </c>
      <c r="AH8">
        <v>190123.3</v>
      </c>
      <c r="AM8">
        <v>190123.3</v>
      </c>
      <c r="AN8">
        <v>190123.3</v>
      </c>
      <c r="AO8">
        <v>190123.3</v>
      </c>
      <c r="AP8">
        <v>190123.3</v>
      </c>
      <c r="AQ8">
        <v>190123.3</v>
      </c>
      <c r="AR8">
        <v>177161.41</v>
      </c>
      <c r="AS8">
        <v>192873.3</v>
      </c>
      <c r="AT8">
        <v>192873.3</v>
      </c>
      <c r="AU8">
        <v>194873.3</v>
      </c>
    </row>
    <row r="9" spans="1:47" x14ac:dyDescent="0.25">
      <c r="A9" t="s">
        <v>36</v>
      </c>
      <c r="Q9">
        <v>1000</v>
      </c>
      <c r="R9">
        <v>1000</v>
      </c>
      <c r="S9">
        <v>1500</v>
      </c>
      <c r="T9">
        <v>2500</v>
      </c>
      <c r="U9">
        <v>2500</v>
      </c>
      <c r="Y9">
        <v>2500</v>
      </c>
      <c r="AD9">
        <v>5499.9</v>
      </c>
      <c r="AE9">
        <v>5499.9</v>
      </c>
      <c r="AF9">
        <v>5499.9</v>
      </c>
      <c r="AG9">
        <v>5308.7</v>
      </c>
      <c r="AH9">
        <v>5308.7</v>
      </c>
      <c r="AM9">
        <v>5308.7</v>
      </c>
      <c r="AN9">
        <v>5308.7</v>
      </c>
      <c r="AO9">
        <v>5308.7</v>
      </c>
      <c r="AP9">
        <v>5308.7</v>
      </c>
      <c r="AQ9">
        <v>5308.7</v>
      </c>
      <c r="AR9">
        <v>5268.7</v>
      </c>
      <c r="AS9">
        <v>8268.7000000000007</v>
      </c>
      <c r="AT9">
        <v>8268.7000000000007</v>
      </c>
      <c r="AU9">
        <v>9268.7000000000007</v>
      </c>
    </row>
    <row r="10" spans="1:47" x14ac:dyDescent="0.25">
      <c r="A10" t="s">
        <v>37</v>
      </c>
      <c r="Q10">
        <v>2750</v>
      </c>
      <c r="R10">
        <v>2750</v>
      </c>
      <c r="S10">
        <v>3250</v>
      </c>
      <c r="T10">
        <v>3750</v>
      </c>
      <c r="U10">
        <v>4000</v>
      </c>
      <c r="Y10">
        <v>5750</v>
      </c>
      <c r="AD10">
        <v>5650.39</v>
      </c>
      <c r="AE10">
        <v>6150.39</v>
      </c>
      <c r="AF10">
        <v>6150.39</v>
      </c>
      <c r="AG10">
        <v>6146.63</v>
      </c>
      <c r="AH10">
        <v>6146.63</v>
      </c>
      <c r="AM10">
        <v>6146.63</v>
      </c>
      <c r="AN10">
        <v>6146.63</v>
      </c>
      <c r="AO10">
        <v>6146.63</v>
      </c>
      <c r="AP10">
        <v>6146.63</v>
      </c>
      <c r="AQ10">
        <v>6646.63</v>
      </c>
      <c r="AR10">
        <v>7019.41</v>
      </c>
      <c r="AS10">
        <v>7819.41</v>
      </c>
      <c r="AT10">
        <v>7819.41</v>
      </c>
      <c r="AU10">
        <v>8319.41</v>
      </c>
    </row>
    <row r="11" spans="1:47" x14ac:dyDescent="0.25">
      <c r="A11" t="s">
        <v>39</v>
      </c>
    </row>
    <row r="12" spans="1:47" x14ac:dyDescent="0.25">
      <c r="A12" t="s">
        <v>40</v>
      </c>
      <c r="B12">
        <v>66000</v>
      </c>
      <c r="C12">
        <v>66808</v>
      </c>
      <c r="D12">
        <v>103820</v>
      </c>
      <c r="E12">
        <v>118973</v>
      </c>
      <c r="F12">
        <v>112348</v>
      </c>
      <c r="G12">
        <v>100704</v>
      </c>
      <c r="H12">
        <v>109846</v>
      </c>
      <c r="I12">
        <v>112342</v>
      </c>
      <c r="J12">
        <v>97247</v>
      </c>
      <c r="K12">
        <v>123632</v>
      </c>
      <c r="L12">
        <v>103519</v>
      </c>
      <c r="M12">
        <v>100129</v>
      </c>
      <c r="N12">
        <v>136642</v>
      </c>
      <c r="O12">
        <v>130000</v>
      </c>
      <c r="P12">
        <v>125000</v>
      </c>
      <c r="Q12">
        <v>125000</v>
      </c>
      <c r="R12">
        <v>125000</v>
      </c>
      <c r="S12">
        <v>125000</v>
      </c>
      <c r="T12">
        <v>125000</v>
      </c>
      <c r="U12">
        <v>150000</v>
      </c>
      <c r="Y12">
        <v>150000</v>
      </c>
      <c r="AD12">
        <v>224544</v>
      </c>
      <c r="AE12">
        <v>224544</v>
      </c>
      <c r="AF12">
        <v>224544</v>
      </c>
      <c r="AG12">
        <v>445402</v>
      </c>
      <c r="AH12">
        <v>406607</v>
      </c>
      <c r="AM12">
        <v>462458</v>
      </c>
      <c r="AN12">
        <v>383351</v>
      </c>
      <c r="AO12">
        <v>383351</v>
      </c>
      <c r="AP12">
        <v>350072</v>
      </c>
      <c r="AQ12">
        <v>323114</v>
      </c>
      <c r="AR12">
        <v>283407</v>
      </c>
      <c r="AS12">
        <v>283407</v>
      </c>
      <c r="AT12">
        <v>274544</v>
      </c>
      <c r="AU12">
        <v>283325</v>
      </c>
    </row>
    <row r="13" spans="1:47" x14ac:dyDescent="0.25">
      <c r="A13" t="s">
        <v>41</v>
      </c>
      <c r="B13">
        <v>0</v>
      </c>
      <c r="C13">
        <v>0</v>
      </c>
      <c r="D13">
        <v>0</v>
      </c>
      <c r="E13">
        <v>0</v>
      </c>
      <c r="F13">
        <v>0</v>
      </c>
      <c r="G13">
        <v>0</v>
      </c>
      <c r="H13">
        <v>0</v>
      </c>
      <c r="I13">
        <v>0</v>
      </c>
      <c r="J13">
        <v>0</v>
      </c>
      <c r="K13">
        <v>0</v>
      </c>
      <c r="L13">
        <v>0</v>
      </c>
      <c r="M13">
        <v>0</v>
      </c>
      <c r="N13">
        <v>0</v>
      </c>
      <c r="O13">
        <v>0</v>
      </c>
      <c r="P13">
        <v>0</v>
      </c>
      <c r="Q13">
        <v>0</v>
      </c>
      <c r="R13">
        <v>0</v>
      </c>
      <c r="S13">
        <v>0</v>
      </c>
      <c r="T13">
        <v>0</v>
      </c>
      <c r="U13">
        <v>30000</v>
      </c>
      <c r="AD13">
        <v>0</v>
      </c>
      <c r="AE13">
        <v>0</v>
      </c>
      <c r="AF13">
        <v>0</v>
      </c>
      <c r="AG13">
        <v>0</v>
      </c>
      <c r="AH13">
        <v>0</v>
      </c>
      <c r="AM13">
        <v>0</v>
      </c>
      <c r="AN13">
        <v>0</v>
      </c>
      <c r="AO13">
        <v>0</v>
      </c>
      <c r="AP13">
        <v>0</v>
      </c>
      <c r="AQ13">
        <v>0</v>
      </c>
      <c r="AR13">
        <v>0</v>
      </c>
      <c r="AS13">
        <v>0</v>
      </c>
      <c r="AT13">
        <v>0</v>
      </c>
      <c r="AU13">
        <v>0</v>
      </c>
    </row>
    <row r="15" spans="1:47" x14ac:dyDescent="0.25">
      <c r="A15" t="s">
        <v>42</v>
      </c>
    </row>
    <row r="16" spans="1:47" x14ac:dyDescent="0.25">
      <c r="A16" t="s">
        <v>43</v>
      </c>
      <c r="K16">
        <v>50000</v>
      </c>
      <c r="L16">
        <v>75000</v>
      </c>
      <c r="M16">
        <v>75000</v>
      </c>
      <c r="N16">
        <v>75000</v>
      </c>
      <c r="O16">
        <v>75000</v>
      </c>
      <c r="P16">
        <v>100000</v>
      </c>
      <c r="Q16">
        <v>100000</v>
      </c>
      <c r="R16">
        <v>100000</v>
      </c>
      <c r="S16">
        <v>100000</v>
      </c>
    </row>
    <row r="17" spans="1:47" x14ac:dyDescent="0.25">
      <c r="A17" t="s">
        <v>402</v>
      </c>
      <c r="T17">
        <v>11560000</v>
      </c>
      <c r="U17">
        <v>11560000</v>
      </c>
      <c r="Y17">
        <v>11560000</v>
      </c>
      <c r="AD17">
        <v>20400000</v>
      </c>
      <c r="AE17">
        <v>20400000</v>
      </c>
      <c r="AF17">
        <v>20400000</v>
      </c>
      <c r="AG17">
        <v>20400000</v>
      </c>
      <c r="AH17">
        <v>30000000</v>
      </c>
      <c r="AM17">
        <v>30000000</v>
      </c>
      <c r="AN17">
        <v>30000000</v>
      </c>
      <c r="AO17">
        <v>35000000</v>
      </c>
      <c r="AP17">
        <v>35000000</v>
      </c>
      <c r="AQ17">
        <v>35000000</v>
      </c>
      <c r="AR17">
        <v>35000000</v>
      </c>
      <c r="AS17">
        <v>35000000</v>
      </c>
      <c r="AT17">
        <v>35000000</v>
      </c>
      <c r="AU17">
        <v>35000000</v>
      </c>
    </row>
    <row r="19" spans="1:47" x14ac:dyDescent="0.25">
      <c r="A19" t="s">
        <v>401</v>
      </c>
    </row>
    <row r="20" spans="1:47" x14ac:dyDescent="0.25">
      <c r="A20" t="s">
        <v>43</v>
      </c>
      <c r="K20">
        <v>155289</v>
      </c>
      <c r="L20">
        <v>183028</v>
      </c>
      <c r="M20">
        <v>250042</v>
      </c>
      <c r="N20">
        <v>257783</v>
      </c>
      <c r="O20">
        <v>300000</v>
      </c>
      <c r="P20">
        <v>295821</v>
      </c>
      <c r="Q20">
        <v>322620</v>
      </c>
      <c r="R20">
        <v>401479</v>
      </c>
      <c r="S20">
        <v>414746</v>
      </c>
      <c r="T20">
        <v>469842</v>
      </c>
      <c r="U20">
        <v>530093</v>
      </c>
      <c r="Y20">
        <v>687181</v>
      </c>
    </row>
    <row r="22" spans="1:47" x14ac:dyDescent="0.25">
      <c r="A22" t="s">
        <v>44</v>
      </c>
    </row>
    <row r="23" spans="1:47" x14ac:dyDescent="0.25">
      <c r="A23" t="s">
        <v>45</v>
      </c>
      <c r="B23" s="21">
        <v>366</v>
      </c>
      <c r="C23" s="21">
        <v>292</v>
      </c>
      <c r="D23" s="21">
        <v>371</v>
      </c>
      <c r="E23" s="21">
        <v>410</v>
      </c>
      <c r="F23" s="21">
        <v>412</v>
      </c>
      <c r="G23" s="21">
        <v>347</v>
      </c>
      <c r="H23" s="21">
        <v>373</v>
      </c>
      <c r="I23" s="21">
        <v>428</v>
      </c>
      <c r="J23" s="21">
        <v>449</v>
      </c>
      <c r="K23" s="21">
        <v>496</v>
      </c>
      <c r="L23" s="21">
        <v>506</v>
      </c>
      <c r="M23" s="21">
        <v>503</v>
      </c>
      <c r="N23" s="21">
        <v>542</v>
      </c>
      <c r="O23" s="21">
        <v>588</v>
      </c>
      <c r="P23" s="21">
        <v>630</v>
      </c>
      <c r="Q23" s="21">
        <v>683</v>
      </c>
      <c r="R23" s="21">
        <v>708</v>
      </c>
      <c r="S23" s="21">
        <v>784</v>
      </c>
      <c r="T23" s="21">
        <v>738</v>
      </c>
      <c r="U23" s="21">
        <v>900</v>
      </c>
      <c r="AD23">
        <v>1238</v>
      </c>
      <c r="AE23">
        <v>1253</v>
      </c>
      <c r="AF23">
        <v>1291</v>
      </c>
      <c r="AG23">
        <v>1371</v>
      </c>
      <c r="AH23">
        <v>1414</v>
      </c>
      <c r="AN23">
        <v>1401</v>
      </c>
      <c r="AO23">
        <v>1414</v>
      </c>
      <c r="AP23">
        <v>1479</v>
      </c>
      <c r="AQ23">
        <v>1581</v>
      </c>
      <c r="AR23">
        <v>1878</v>
      </c>
      <c r="AS23">
        <v>2463</v>
      </c>
      <c r="AU23">
        <v>4548</v>
      </c>
    </row>
    <row r="24" spans="1:47" x14ac:dyDescent="0.25">
      <c r="A24" t="s">
        <v>46</v>
      </c>
      <c r="B24">
        <v>8755.43</v>
      </c>
      <c r="C24">
        <v>9851.17</v>
      </c>
      <c r="D24">
        <v>9540.25</v>
      </c>
      <c r="E24">
        <v>10207.59</v>
      </c>
      <c r="F24">
        <v>11811.69</v>
      </c>
      <c r="G24">
        <v>17878.990000000002</v>
      </c>
      <c r="H24">
        <v>14788.68</v>
      </c>
      <c r="I24">
        <v>20060</v>
      </c>
      <c r="J24">
        <v>19691</v>
      </c>
      <c r="K24">
        <v>29813.96</v>
      </c>
      <c r="L24">
        <v>20494.48</v>
      </c>
      <c r="M24">
        <v>15984.63</v>
      </c>
      <c r="N24">
        <v>23223.47</v>
      </c>
      <c r="O24">
        <v>23592.42</v>
      </c>
      <c r="P24">
        <v>27924.34</v>
      </c>
      <c r="Q24">
        <v>31890.37</v>
      </c>
      <c r="R24">
        <v>34091.99</v>
      </c>
      <c r="S24">
        <v>58455.08</v>
      </c>
      <c r="T24">
        <v>48341.279999999999</v>
      </c>
      <c r="U24">
        <v>600480.13</v>
      </c>
      <c r="Y24">
        <v>60012.43</v>
      </c>
      <c r="AD24">
        <v>61913.34</v>
      </c>
      <c r="AE24">
        <v>232052.93</v>
      </c>
      <c r="AF24">
        <v>75116.72</v>
      </c>
      <c r="AG24">
        <v>238009.68</v>
      </c>
      <c r="AH24">
        <v>86450.1</v>
      </c>
      <c r="AN24">
        <v>101741.44</v>
      </c>
      <c r="AO24">
        <v>155200.28</v>
      </c>
      <c r="AP24">
        <v>65820.399999999994</v>
      </c>
      <c r="AQ24">
        <v>167321.68</v>
      </c>
      <c r="AR24">
        <v>147110.85</v>
      </c>
      <c r="AS24">
        <v>192463.98</v>
      </c>
      <c r="AU24">
        <v>146137.54999999999</v>
      </c>
    </row>
    <row r="25" spans="1:47" x14ac:dyDescent="0.25">
      <c r="A25" t="s">
        <v>47</v>
      </c>
      <c r="B25">
        <v>11492.03</v>
      </c>
      <c r="C25">
        <v>9039.58</v>
      </c>
      <c r="D25">
        <v>6419.53</v>
      </c>
      <c r="E25">
        <v>10701.76</v>
      </c>
      <c r="F25">
        <v>10249.48</v>
      </c>
      <c r="G25">
        <v>11814.04</v>
      </c>
      <c r="H25">
        <v>7282.68</v>
      </c>
      <c r="I25">
        <v>12515</v>
      </c>
      <c r="J25">
        <v>18909</v>
      </c>
      <c r="K25">
        <v>16764.310000000001</v>
      </c>
      <c r="L25">
        <v>17486.62</v>
      </c>
      <c r="M25">
        <v>19216.990000000002</v>
      </c>
      <c r="N25">
        <v>15347.66</v>
      </c>
      <c r="O25">
        <v>20996.04</v>
      </c>
      <c r="P25">
        <v>30386.93</v>
      </c>
      <c r="Q25">
        <v>24637.15</v>
      </c>
      <c r="R25">
        <v>30269.33</v>
      </c>
      <c r="S25">
        <v>45060.51</v>
      </c>
      <c r="T25">
        <v>39763.5</v>
      </c>
      <c r="U25">
        <v>55408.44</v>
      </c>
      <c r="Y25">
        <v>54113.66</v>
      </c>
      <c r="AD25">
        <v>64547.49</v>
      </c>
      <c r="AE25">
        <v>67816.69</v>
      </c>
      <c r="AF25">
        <v>71999.350000000006</v>
      </c>
      <c r="AG25">
        <v>66565.919999999998</v>
      </c>
      <c r="AH25">
        <v>80638.28</v>
      </c>
      <c r="AN25">
        <v>120171.29</v>
      </c>
      <c r="AO25">
        <v>92783.61</v>
      </c>
      <c r="AP25">
        <v>67545.320000000007</v>
      </c>
      <c r="AQ25">
        <v>125771.11</v>
      </c>
      <c r="AR25">
        <v>107980.93</v>
      </c>
      <c r="AS25">
        <v>119972.11</v>
      </c>
      <c r="AU25">
        <v>144576.97</v>
      </c>
    </row>
    <row r="26" spans="1:47" x14ac:dyDescent="0.25">
      <c r="A26" t="s">
        <v>48</v>
      </c>
      <c r="B26">
        <v>19647.36</v>
      </c>
      <c r="C26">
        <v>20998.28</v>
      </c>
      <c r="D26">
        <v>24118.720000000001</v>
      </c>
      <c r="E26">
        <v>23582.05</v>
      </c>
      <c r="F26">
        <v>25144.26</v>
      </c>
      <c r="G26">
        <v>31319.61</v>
      </c>
      <c r="H26">
        <v>38925.839999999997</v>
      </c>
      <c r="I26">
        <v>46470</v>
      </c>
      <c r="J26">
        <v>47252</v>
      </c>
      <c r="K26">
        <v>60301.21</v>
      </c>
      <c r="L26">
        <v>63309.07</v>
      </c>
      <c r="M26">
        <v>60076.71</v>
      </c>
      <c r="N26">
        <v>67952.52</v>
      </c>
      <c r="O26">
        <v>70548.899999999994</v>
      </c>
      <c r="P26">
        <v>68086.31</v>
      </c>
      <c r="Q26">
        <v>75339.53</v>
      </c>
      <c r="R26">
        <v>79162.19</v>
      </c>
      <c r="S26">
        <v>92556.76</v>
      </c>
      <c r="T26">
        <v>101134.54</v>
      </c>
      <c r="U26">
        <v>106206.23</v>
      </c>
      <c r="Y26">
        <v>114667.68</v>
      </c>
      <c r="AD26">
        <v>153420.26</v>
      </c>
      <c r="AE26">
        <v>164236.24</v>
      </c>
      <c r="AF26">
        <v>167353.60999999999</v>
      </c>
      <c r="AG26">
        <v>171443.76</v>
      </c>
      <c r="AH26">
        <v>177255.58</v>
      </c>
      <c r="AN26">
        <v>192483.52</v>
      </c>
      <c r="AO26">
        <v>254900.19</v>
      </c>
      <c r="AP26">
        <v>253175.27</v>
      </c>
      <c r="AQ26">
        <v>294725.84000000003</v>
      </c>
      <c r="AR26">
        <v>344760.27</v>
      </c>
      <c r="AS26">
        <v>417252.14</v>
      </c>
      <c r="AU26">
        <v>422068.44</v>
      </c>
    </row>
    <row r="27" spans="1:47" x14ac:dyDescent="0.25">
      <c r="A27" t="s">
        <v>49</v>
      </c>
      <c r="B27">
        <v>0.03</v>
      </c>
      <c r="C27">
        <v>0.03</v>
      </c>
      <c r="D27">
        <v>0.03</v>
      </c>
      <c r="E27">
        <v>0.03</v>
      </c>
      <c r="F27">
        <v>0.03</v>
      </c>
      <c r="G27">
        <v>0.03</v>
      </c>
      <c r="H27">
        <v>0.03</v>
      </c>
      <c r="I27">
        <v>0.03</v>
      </c>
      <c r="J27">
        <v>0.03</v>
      </c>
      <c r="K27">
        <v>0.03</v>
      </c>
      <c r="L27">
        <v>0.03</v>
      </c>
      <c r="M27">
        <v>0.03</v>
      </c>
      <c r="N27">
        <v>0.03</v>
      </c>
      <c r="O27">
        <v>0.03</v>
      </c>
      <c r="P27">
        <v>0.03</v>
      </c>
      <c r="Q27">
        <v>0.03</v>
      </c>
      <c r="R27">
        <v>0.03</v>
      </c>
      <c r="S27">
        <v>0.03</v>
      </c>
      <c r="T27">
        <v>0.03</v>
      </c>
      <c r="U27">
        <v>0.03</v>
      </c>
      <c r="Y27">
        <v>0.03</v>
      </c>
      <c r="AD27">
        <v>0.03</v>
      </c>
      <c r="AE27">
        <v>0.03</v>
      </c>
      <c r="AF27">
        <v>0.03</v>
      </c>
      <c r="AG27">
        <v>0.03</v>
      </c>
      <c r="AH27">
        <v>0.03</v>
      </c>
      <c r="AN27" s="36">
        <v>3.5000000000000003E-2</v>
      </c>
      <c r="AO27" t="s">
        <v>403</v>
      </c>
      <c r="AP27">
        <v>0.03</v>
      </c>
      <c r="AQ27">
        <v>0.03</v>
      </c>
      <c r="AR27">
        <v>0.03</v>
      </c>
      <c r="AS27">
        <v>0.03</v>
      </c>
      <c r="AU27" s="37">
        <v>2.5000000000000001E-2</v>
      </c>
    </row>
    <row r="28" spans="1:47" x14ac:dyDescent="0.25">
      <c r="A28" t="s">
        <v>50</v>
      </c>
      <c r="B28">
        <v>34313.26</v>
      </c>
      <c r="C28">
        <v>19440</v>
      </c>
      <c r="D28">
        <v>22210.32</v>
      </c>
      <c r="E28">
        <v>23130.32</v>
      </c>
      <c r="F28">
        <v>23130.32</v>
      </c>
      <c r="G28">
        <v>23130.32</v>
      </c>
      <c r="H28">
        <v>22983.14</v>
      </c>
      <c r="I28">
        <v>42424.62</v>
      </c>
      <c r="J28">
        <v>44854.62</v>
      </c>
      <c r="K28">
        <v>50686.62</v>
      </c>
      <c r="L28">
        <v>60373.75</v>
      </c>
      <c r="M28">
        <v>60373.75</v>
      </c>
      <c r="N28">
        <v>60373.75</v>
      </c>
      <c r="O28">
        <v>67663.75</v>
      </c>
      <c r="P28">
        <v>67663.75</v>
      </c>
      <c r="Q28">
        <v>67663.75</v>
      </c>
      <c r="R28">
        <v>74953.75</v>
      </c>
      <c r="S28">
        <v>76897.75</v>
      </c>
      <c r="T28">
        <v>87000</v>
      </c>
      <c r="U28">
        <v>98000</v>
      </c>
      <c r="Y28">
        <v>100000</v>
      </c>
      <c r="AD28">
        <v>150000</v>
      </c>
      <c r="AE28">
        <v>150000</v>
      </c>
      <c r="AF28">
        <v>150000</v>
      </c>
      <c r="AG28">
        <v>150000</v>
      </c>
      <c r="AH28">
        <v>160000</v>
      </c>
      <c r="AN28">
        <v>166506.26999999999</v>
      </c>
      <c r="AO28">
        <v>225370.44</v>
      </c>
      <c r="AP28">
        <v>221317</v>
      </c>
      <c r="AQ28">
        <v>258066</v>
      </c>
      <c r="AR28">
        <v>311813</v>
      </c>
      <c r="AS28">
        <v>388397.06</v>
      </c>
      <c r="AU28">
        <v>361990.79</v>
      </c>
    </row>
    <row r="29" spans="1:47" x14ac:dyDescent="0.25">
      <c r="A29" t="s">
        <v>51</v>
      </c>
      <c r="B29">
        <v>1112.98</v>
      </c>
      <c r="C29">
        <v>1315.4</v>
      </c>
      <c r="D29">
        <v>1218.03</v>
      </c>
      <c r="E29">
        <v>798.52</v>
      </c>
      <c r="F29">
        <v>826.7</v>
      </c>
      <c r="G29">
        <v>937.43</v>
      </c>
      <c r="H29">
        <v>846.69</v>
      </c>
      <c r="I29">
        <v>1072.26</v>
      </c>
      <c r="J29">
        <v>1486.87</v>
      </c>
      <c r="K29">
        <v>1612.45</v>
      </c>
      <c r="L29">
        <v>1964.6</v>
      </c>
      <c r="M29">
        <v>2033.41</v>
      </c>
      <c r="N29">
        <v>2053.59</v>
      </c>
      <c r="O29">
        <v>2186.31</v>
      </c>
      <c r="P29">
        <v>2375.6799999999998</v>
      </c>
      <c r="Q29">
        <v>2361.52</v>
      </c>
      <c r="R29">
        <v>2338.41</v>
      </c>
      <c r="S29">
        <v>2726.37</v>
      </c>
      <c r="T29">
        <v>2994.34</v>
      </c>
      <c r="U29">
        <v>3138.93</v>
      </c>
      <c r="AD29">
        <v>6448.27</v>
      </c>
      <c r="AE29">
        <v>6533</v>
      </c>
      <c r="AF29">
        <v>6360.41</v>
      </c>
      <c r="AG29">
        <v>6533</v>
      </c>
      <c r="AH29">
        <v>6765.36</v>
      </c>
      <c r="AN29">
        <v>7080.94</v>
      </c>
      <c r="AO29">
        <v>8567.11</v>
      </c>
      <c r="AP29">
        <v>22274.7</v>
      </c>
      <c r="AQ29">
        <v>8537.59</v>
      </c>
      <c r="AR29">
        <v>10686</v>
      </c>
      <c r="AS29">
        <v>17935.64</v>
      </c>
      <c r="AU29">
        <v>14540.34</v>
      </c>
    </row>
    <row r="30" spans="1:47" x14ac:dyDescent="0.25">
      <c r="A30" t="s">
        <v>52</v>
      </c>
      <c r="B30">
        <v>669.2</v>
      </c>
      <c r="C30">
        <v>790.16</v>
      </c>
      <c r="D30">
        <v>445.59</v>
      </c>
      <c r="E30">
        <v>780.15</v>
      </c>
      <c r="F30">
        <v>744.01</v>
      </c>
      <c r="G30">
        <v>765.58</v>
      </c>
      <c r="H30">
        <v>783.5</v>
      </c>
      <c r="I30">
        <v>1083.24</v>
      </c>
      <c r="J30">
        <v>1285.1099999999999</v>
      </c>
      <c r="K30">
        <v>1399.26</v>
      </c>
      <c r="L30">
        <v>1546.83</v>
      </c>
      <c r="M30">
        <v>1877.93</v>
      </c>
      <c r="N30">
        <v>1891.08</v>
      </c>
      <c r="O30">
        <v>2011.69</v>
      </c>
      <c r="P30">
        <v>2068.02</v>
      </c>
      <c r="Q30">
        <v>1945.9</v>
      </c>
      <c r="R30">
        <v>2126.31</v>
      </c>
      <c r="S30">
        <v>2244.75</v>
      </c>
      <c r="T30">
        <v>2445.14</v>
      </c>
      <c r="U30">
        <v>2688.25</v>
      </c>
      <c r="AD30">
        <v>4394.6499999999996</v>
      </c>
      <c r="AE30">
        <v>219.28</v>
      </c>
      <c r="AF30">
        <v>4926.46</v>
      </c>
      <c r="AG30">
        <v>23.5</v>
      </c>
      <c r="AH30">
        <f>5011.41+156.49</f>
        <v>5167.8999999999996</v>
      </c>
      <c r="AN30">
        <f>6950+43.9</f>
        <v>6993.9</v>
      </c>
      <c r="AO30">
        <v>6625.7</v>
      </c>
      <c r="AP30">
        <v>7489.06</v>
      </c>
      <c r="AQ30">
        <v>7733.28</v>
      </c>
      <c r="AR30">
        <v>10782</v>
      </c>
      <c r="AS30">
        <v>19022.72</v>
      </c>
      <c r="AU30">
        <v>11561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06"/>
  <sheetViews>
    <sheetView workbookViewId="0">
      <pane xSplit="3" ySplit="1" topLeftCell="D2" activePane="bottomRight" state="frozen"/>
      <selection pane="topRight" activeCell="D1" sqref="D1"/>
      <selection pane="bottomLeft" activeCell="A2" sqref="A2"/>
      <selection pane="bottomRight"/>
    </sheetView>
  </sheetViews>
  <sheetFormatPr defaultColWidth="9.140625" defaultRowHeight="15" x14ac:dyDescent="0.25"/>
  <cols>
    <col min="1" max="1" width="39.42578125" style="26" customWidth="1"/>
    <col min="2" max="2" width="20.7109375" style="26" customWidth="1"/>
    <col min="3" max="3" width="9.140625" style="25"/>
    <col min="4" max="69" width="9.140625" style="26"/>
    <col min="70" max="75" width="10.140625" style="26" bestFit="1" customWidth="1"/>
    <col min="76" max="16384" width="9.140625" style="26"/>
  </cols>
  <sheetData>
    <row r="1" spans="1:80" s="24" customFormat="1" ht="18.75" x14ac:dyDescent="0.3">
      <c r="A1" s="44" t="s">
        <v>55</v>
      </c>
      <c r="B1" s="22" t="s">
        <v>56</v>
      </c>
      <c r="C1" s="23" t="s">
        <v>57</v>
      </c>
      <c r="D1" s="22">
        <v>1894</v>
      </c>
      <c r="E1" s="22">
        <v>1895</v>
      </c>
      <c r="F1" s="22">
        <v>1896</v>
      </c>
      <c r="G1" s="22">
        <v>1897</v>
      </c>
      <c r="H1" s="22">
        <v>1898</v>
      </c>
      <c r="I1" s="22">
        <v>1899</v>
      </c>
      <c r="J1" s="22">
        <v>1900</v>
      </c>
      <c r="K1" s="22">
        <v>1901</v>
      </c>
      <c r="L1" s="22">
        <v>1902</v>
      </c>
      <c r="M1" s="22">
        <v>1903</v>
      </c>
      <c r="N1" s="22">
        <v>1904</v>
      </c>
      <c r="O1" s="22">
        <v>1905</v>
      </c>
      <c r="P1" s="22">
        <v>1906</v>
      </c>
      <c r="Q1" s="22">
        <v>1907</v>
      </c>
      <c r="R1" s="22">
        <v>1908</v>
      </c>
      <c r="S1" s="22">
        <v>1909</v>
      </c>
      <c r="T1" s="22">
        <v>1910</v>
      </c>
      <c r="U1" s="22">
        <v>1911</v>
      </c>
      <c r="V1" s="22">
        <v>1912</v>
      </c>
      <c r="W1" s="22">
        <v>1913</v>
      </c>
      <c r="X1" s="22">
        <v>1914</v>
      </c>
      <c r="Y1" s="22">
        <v>1915</v>
      </c>
      <c r="Z1" s="22">
        <v>1916</v>
      </c>
      <c r="AA1" s="22">
        <v>1917</v>
      </c>
      <c r="AB1" s="22">
        <v>1918</v>
      </c>
      <c r="AC1" s="22">
        <v>1919</v>
      </c>
      <c r="AD1" s="22">
        <v>1920</v>
      </c>
      <c r="AE1" s="22">
        <v>1921</v>
      </c>
      <c r="AF1" s="22">
        <v>1922</v>
      </c>
      <c r="AG1" s="22">
        <v>1923</v>
      </c>
      <c r="AH1" s="22">
        <v>1924</v>
      </c>
      <c r="AI1" s="22">
        <v>1925</v>
      </c>
      <c r="AJ1" s="22" t="s">
        <v>58</v>
      </c>
      <c r="AK1" s="22">
        <v>1927</v>
      </c>
      <c r="AL1" s="22" t="s">
        <v>59</v>
      </c>
      <c r="AM1" s="22">
        <v>1929</v>
      </c>
      <c r="AN1" s="22">
        <v>1930</v>
      </c>
      <c r="AO1" s="22">
        <v>1931</v>
      </c>
      <c r="AP1" s="22">
        <v>1932</v>
      </c>
      <c r="AQ1" s="22">
        <v>1933</v>
      </c>
      <c r="AR1" s="22" t="s">
        <v>60</v>
      </c>
      <c r="AS1" s="22">
        <v>1935</v>
      </c>
      <c r="AT1" s="22">
        <v>1936</v>
      </c>
      <c r="AU1" s="22">
        <v>1937</v>
      </c>
      <c r="AV1" s="22">
        <v>1938</v>
      </c>
      <c r="AW1" s="22">
        <v>1939</v>
      </c>
      <c r="AX1" s="22">
        <v>1940</v>
      </c>
      <c r="AY1" s="22">
        <v>1941</v>
      </c>
      <c r="AZ1" s="22">
        <v>1942</v>
      </c>
      <c r="BA1" s="22">
        <v>1943</v>
      </c>
      <c r="BB1" s="22">
        <v>1944</v>
      </c>
      <c r="BC1" s="22">
        <v>1945</v>
      </c>
      <c r="BD1" s="22">
        <v>1946</v>
      </c>
      <c r="BE1" s="22">
        <v>1947</v>
      </c>
      <c r="BF1" s="22">
        <v>1948</v>
      </c>
      <c r="BG1" s="22">
        <v>1949</v>
      </c>
      <c r="BH1" s="22">
        <v>1950</v>
      </c>
      <c r="BI1" s="22" t="s">
        <v>61</v>
      </c>
      <c r="BJ1" s="22">
        <v>1952</v>
      </c>
      <c r="BK1" s="22">
        <v>1953</v>
      </c>
      <c r="BL1" s="22">
        <v>1954</v>
      </c>
      <c r="BM1" s="22">
        <v>1955</v>
      </c>
      <c r="BN1" s="22">
        <v>1956</v>
      </c>
      <c r="BO1" s="22">
        <v>1957</v>
      </c>
      <c r="BP1" s="22">
        <v>1958</v>
      </c>
      <c r="BQ1" s="22">
        <v>1959</v>
      </c>
      <c r="BR1" s="22">
        <v>1960</v>
      </c>
      <c r="BS1" s="22">
        <v>1961</v>
      </c>
      <c r="BT1" s="22">
        <v>1962</v>
      </c>
      <c r="BU1" s="22">
        <v>1963</v>
      </c>
      <c r="BV1" s="22">
        <v>1964</v>
      </c>
      <c r="BW1" s="22" t="s">
        <v>62</v>
      </c>
      <c r="BX1" s="22">
        <v>1966</v>
      </c>
      <c r="BY1" s="22">
        <v>1967</v>
      </c>
      <c r="BZ1" s="22">
        <v>1968</v>
      </c>
      <c r="CA1" s="22">
        <v>1969</v>
      </c>
      <c r="CB1" s="22">
        <v>1970</v>
      </c>
    </row>
    <row r="2" spans="1:80" x14ac:dyDescent="0.25">
      <c r="A2" s="48" t="s">
        <v>609</v>
      </c>
    </row>
    <row r="3" spans="1:80" x14ac:dyDescent="0.2">
      <c r="A3" s="26" t="s">
        <v>63</v>
      </c>
      <c r="B3" s="26" t="s">
        <v>38</v>
      </c>
      <c r="F3" s="26">
        <v>114903</v>
      </c>
      <c r="H3" s="26">
        <v>112348</v>
      </c>
      <c r="I3" s="26">
        <v>100704</v>
      </c>
      <c r="J3" s="26">
        <v>109846</v>
      </c>
      <c r="K3" s="26">
        <v>122128</v>
      </c>
      <c r="L3" s="26">
        <v>81741</v>
      </c>
      <c r="M3" s="26">
        <v>94184</v>
      </c>
      <c r="N3" s="26">
        <v>73355</v>
      </c>
      <c r="O3" s="26">
        <v>100129</v>
      </c>
      <c r="P3" s="26">
        <v>136642</v>
      </c>
      <c r="Q3" s="26">
        <v>128934</v>
      </c>
      <c r="R3" s="26">
        <v>123993</v>
      </c>
      <c r="S3" s="26">
        <v>123170</v>
      </c>
      <c r="T3" s="26">
        <v>136364</v>
      </c>
      <c r="U3" s="26">
        <v>161433</v>
      </c>
      <c r="V3" s="26">
        <v>162783</v>
      </c>
      <c r="W3" s="26">
        <v>149754</v>
      </c>
      <c r="Y3" s="26">
        <v>191980</v>
      </c>
      <c r="AC3" s="26">
        <v>298100</v>
      </c>
      <c r="AD3" s="26">
        <v>444859</v>
      </c>
      <c r="AE3" s="26">
        <v>450292</v>
      </c>
      <c r="AG3" s="26">
        <v>224544</v>
      </c>
      <c r="AH3" s="26">
        <v>224544</v>
      </c>
      <c r="AI3" s="26">
        <v>224544</v>
      </c>
      <c r="AJ3" s="26">
        <v>429846</v>
      </c>
      <c r="AK3" s="26">
        <v>406607</v>
      </c>
      <c r="AL3" s="26">
        <v>357102</v>
      </c>
      <c r="AM3" s="26">
        <v>521557</v>
      </c>
      <c r="AW3" s="26">
        <v>283536</v>
      </c>
      <c r="BD3" s="26">
        <v>809888</v>
      </c>
      <c r="BE3" s="26">
        <v>811398</v>
      </c>
      <c r="BF3" s="26">
        <v>832331</v>
      </c>
      <c r="BG3" s="26">
        <v>837643</v>
      </c>
      <c r="BH3" s="26">
        <v>1044949</v>
      </c>
      <c r="BI3" s="26">
        <v>1291081</v>
      </c>
      <c r="BJ3" s="26">
        <v>1322128</v>
      </c>
      <c r="BK3" s="26">
        <v>1328738</v>
      </c>
      <c r="BL3" s="26">
        <v>1296445</v>
      </c>
      <c r="BM3" s="26">
        <v>1340693</v>
      </c>
      <c r="BN3" s="26">
        <v>1468694</v>
      </c>
      <c r="BO3" s="26">
        <v>1720908</v>
      </c>
      <c r="BP3" s="26">
        <v>1988005</v>
      </c>
      <c r="BQ3" s="26">
        <v>2124042</v>
      </c>
      <c r="BR3" s="26">
        <v>2175127</v>
      </c>
      <c r="BS3" s="26">
        <v>3022647</v>
      </c>
      <c r="BT3" s="26">
        <v>2847738</v>
      </c>
      <c r="BU3" s="26">
        <v>3048763</v>
      </c>
      <c r="BV3" s="26">
        <v>3231640</v>
      </c>
      <c r="BW3" s="26">
        <v>3521790</v>
      </c>
    </row>
    <row r="4" spans="1:80" x14ac:dyDescent="0.2">
      <c r="A4" s="26" t="s">
        <v>65</v>
      </c>
      <c r="B4" s="26" t="s">
        <v>38</v>
      </c>
      <c r="F4" s="26">
        <v>83935</v>
      </c>
      <c r="H4" s="26">
        <v>76550</v>
      </c>
      <c r="I4" s="26">
        <v>64906</v>
      </c>
      <c r="J4" s="26">
        <v>74048</v>
      </c>
      <c r="K4" s="26">
        <v>86330</v>
      </c>
      <c r="L4" s="26">
        <v>41804</v>
      </c>
      <c r="M4" s="26">
        <v>65943</v>
      </c>
      <c r="N4" s="26">
        <v>36142</v>
      </c>
      <c r="O4" s="26">
        <v>72885</v>
      </c>
      <c r="P4" s="26">
        <v>109398</v>
      </c>
      <c r="Q4" s="26">
        <v>91970</v>
      </c>
      <c r="R4" s="26">
        <v>87029</v>
      </c>
      <c r="S4" s="26">
        <v>86206</v>
      </c>
      <c r="T4" s="26">
        <v>93568</v>
      </c>
    </row>
    <row r="5" spans="1:80" x14ac:dyDescent="0.2">
      <c r="A5" s="26" t="s">
        <v>66</v>
      </c>
      <c r="B5" s="26" t="s">
        <v>38</v>
      </c>
      <c r="F5" s="26">
        <v>30968</v>
      </c>
      <c r="H5" s="26">
        <v>35798</v>
      </c>
      <c r="I5" s="26">
        <v>35798</v>
      </c>
      <c r="J5" s="26">
        <v>35798</v>
      </c>
      <c r="K5" s="26">
        <v>35798</v>
      </c>
      <c r="L5" s="26">
        <v>39895</v>
      </c>
      <c r="M5" s="26">
        <v>28240</v>
      </c>
      <c r="N5" s="26">
        <v>37212</v>
      </c>
      <c r="O5" s="26">
        <v>27244</v>
      </c>
      <c r="P5" s="26">
        <v>27243</v>
      </c>
      <c r="Q5" s="26">
        <v>36963</v>
      </c>
      <c r="R5" s="26">
        <v>36963</v>
      </c>
      <c r="S5" s="26">
        <v>36963</v>
      </c>
      <c r="T5" s="26">
        <v>42795</v>
      </c>
    </row>
    <row r="6" spans="1:80" s="25" customFormat="1" x14ac:dyDescent="0.25">
      <c r="A6" s="25" t="s">
        <v>67</v>
      </c>
      <c r="B6" s="52" t="s">
        <v>678</v>
      </c>
      <c r="H6" s="25" t="s">
        <v>68</v>
      </c>
      <c r="I6" s="25" t="s">
        <v>68</v>
      </c>
      <c r="J6" s="25" t="s">
        <v>68</v>
      </c>
      <c r="K6" s="25" t="s">
        <v>69</v>
      </c>
      <c r="L6" s="25" t="s">
        <v>69</v>
      </c>
      <c r="M6" s="25" t="s">
        <v>69</v>
      </c>
      <c r="N6" s="25" t="s">
        <v>69</v>
      </c>
      <c r="O6" s="25" t="s">
        <v>68</v>
      </c>
      <c r="P6" s="25" t="s">
        <v>68</v>
      </c>
      <c r="Q6" s="25" t="s">
        <v>68</v>
      </c>
      <c r="R6" s="25" t="s">
        <v>68</v>
      </c>
      <c r="S6" s="25" t="s">
        <v>68</v>
      </c>
      <c r="T6" s="25" t="s">
        <v>68</v>
      </c>
      <c r="U6" s="25" t="s">
        <v>68</v>
      </c>
      <c r="V6" s="25" t="s">
        <v>68</v>
      </c>
      <c r="W6" s="25" t="s">
        <v>68</v>
      </c>
      <c r="Y6" s="25" t="s">
        <v>69</v>
      </c>
      <c r="AC6" s="25" t="s">
        <v>69</v>
      </c>
      <c r="AD6" s="25" t="s">
        <v>69</v>
      </c>
      <c r="AE6" s="25" t="s">
        <v>69</v>
      </c>
      <c r="AG6" s="25" t="s">
        <v>69</v>
      </c>
      <c r="AH6" s="25" t="s">
        <v>69</v>
      </c>
      <c r="AI6" s="25" t="s">
        <v>69</v>
      </c>
      <c r="AJ6" s="25" t="s">
        <v>69</v>
      </c>
      <c r="AK6" s="25" t="s">
        <v>69</v>
      </c>
      <c r="AL6" s="25" t="s">
        <v>69</v>
      </c>
      <c r="AM6" s="25" t="s">
        <v>69</v>
      </c>
      <c r="AW6" s="25" t="s">
        <v>68</v>
      </c>
      <c r="BD6" s="25" t="s">
        <v>68</v>
      </c>
      <c r="BE6" s="25" t="s">
        <v>68</v>
      </c>
      <c r="BF6" s="25" t="s">
        <v>68</v>
      </c>
      <c r="BG6" s="25" t="s">
        <v>68</v>
      </c>
      <c r="BH6" s="25" t="s">
        <v>68</v>
      </c>
      <c r="BI6" s="25" t="s">
        <v>68</v>
      </c>
      <c r="BJ6" s="25" t="s">
        <v>68</v>
      </c>
      <c r="BK6" s="25" t="s">
        <v>68</v>
      </c>
      <c r="BL6" s="25" t="s">
        <v>68</v>
      </c>
      <c r="BM6" s="25" t="s">
        <v>68</v>
      </c>
      <c r="BN6" s="25" t="s">
        <v>68</v>
      </c>
      <c r="BO6" s="25" t="s">
        <v>68</v>
      </c>
      <c r="BP6" s="25" t="s">
        <v>68</v>
      </c>
      <c r="BQ6" s="25" t="s">
        <v>68</v>
      </c>
      <c r="BR6" s="25" t="s">
        <v>68</v>
      </c>
      <c r="BS6" s="25" t="s">
        <v>68</v>
      </c>
      <c r="BT6" s="25" t="s">
        <v>68</v>
      </c>
      <c r="BU6" s="25" t="s">
        <v>68</v>
      </c>
      <c r="BV6" s="25" t="s">
        <v>68</v>
      </c>
      <c r="BW6" s="25" t="s">
        <v>68</v>
      </c>
    </row>
    <row r="7" spans="1:80" x14ac:dyDescent="0.2">
      <c r="A7" s="26" t="s">
        <v>71</v>
      </c>
      <c r="B7" s="26" t="s">
        <v>38</v>
      </c>
      <c r="BD7" s="26">
        <v>50000</v>
      </c>
    </row>
    <row r="8" spans="1:80" x14ac:dyDescent="0.2">
      <c r="A8" s="26" t="s">
        <v>72</v>
      </c>
      <c r="B8" s="26" t="s">
        <v>38</v>
      </c>
      <c r="BD8" s="26">
        <v>15000</v>
      </c>
    </row>
    <row r="9" spans="1:80" s="25" customFormat="1" x14ac:dyDescent="0.25">
      <c r="A9" s="25" t="s">
        <v>67</v>
      </c>
      <c r="B9" s="52" t="s">
        <v>78</v>
      </c>
      <c r="BF9" s="25" t="s">
        <v>68</v>
      </c>
      <c r="BG9" s="25" t="s">
        <v>68</v>
      </c>
      <c r="BH9" s="25" t="s">
        <v>68</v>
      </c>
      <c r="BI9" s="25" t="s">
        <v>68</v>
      </c>
      <c r="BJ9" s="25" t="s">
        <v>68</v>
      </c>
      <c r="BK9" s="25" t="s">
        <v>68</v>
      </c>
      <c r="BL9" s="25" t="s">
        <v>68</v>
      </c>
      <c r="BM9" s="25" t="s">
        <v>68</v>
      </c>
      <c r="BN9" s="25" t="s">
        <v>68</v>
      </c>
      <c r="BO9" s="25" t="s">
        <v>68</v>
      </c>
      <c r="BP9" s="25" t="s">
        <v>68</v>
      </c>
      <c r="BQ9" s="25" t="s">
        <v>68</v>
      </c>
      <c r="BR9" s="25" t="s">
        <v>68</v>
      </c>
      <c r="BS9" s="25" t="s">
        <v>68</v>
      </c>
      <c r="BT9" s="25" t="s">
        <v>68</v>
      </c>
      <c r="BU9" s="25" t="s">
        <v>68</v>
      </c>
      <c r="BV9" s="25" t="s">
        <v>68</v>
      </c>
      <c r="BW9" s="25" t="s">
        <v>68</v>
      </c>
    </row>
    <row r="10" spans="1:80" x14ac:dyDescent="0.2">
      <c r="A10" s="26" t="s">
        <v>74</v>
      </c>
      <c r="B10" s="26" t="s">
        <v>38</v>
      </c>
      <c r="C10" s="25" t="s">
        <v>68</v>
      </c>
      <c r="BK10" s="26">
        <v>53346</v>
      </c>
      <c r="BL10" s="26">
        <v>94313</v>
      </c>
      <c r="BM10" s="26">
        <v>-16298</v>
      </c>
      <c r="BO10" s="26">
        <v>-50653</v>
      </c>
      <c r="BP10" s="26">
        <v>-47431</v>
      </c>
      <c r="BS10" s="26">
        <v>-755401</v>
      </c>
      <c r="BU10" s="26">
        <v>279386</v>
      </c>
      <c r="BW10" s="26">
        <v>346743</v>
      </c>
    </row>
    <row r="11" spans="1:80" x14ac:dyDescent="0.2">
      <c r="A11" s="26" t="s">
        <v>75</v>
      </c>
      <c r="B11" s="26" t="s">
        <v>38</v>
      </c>
      <c r="AC11" s="26">
        <v>220175.98</v>
      </c>
      <c r="AD11" s="26">
        <v>331291</v>
      </c>
    </row>
    <row r="12" spans="1:80" x14ac:dyDescent="0.2">
      <c r="A12" s="26" t="s">
        <v>76</v>
      </c>
      <c r="B12" s="26" t="s">
        <v>38</v>
      </c>
      <c r="AC12" s="26">
        <v>83389.5</v>
      </c>
      <c r="AD12" s="26">
        <v>115132.65</v>
      </c>
    </row>
    <row r="13" spans="1:80" x14ac:dyDescent="0.2">
      <c r="A13" s="26" t="s">
        <v>77</v>
      </c>
      <c r="B13" s="26" t="s">
        <v>38</v>
      </c>
      <c r="AC13" s="26">
        <v>99117</v>
      </c>
      <c r="AD13" s="26">
        <v>130795</v>
      </c>
    </row>
    <row r="14" spans="1:80" s="25" customFormat="1" x14ac:dyDescent="0.2">
      <c r="A14" s="25" t="s">
        <v>67</v>
      </c>
      <c r="B14" s="25" t="s">
        <v>78</v>
      </c>
      <c r="AC14" s="25" t="s">
        <v>69</v>
      </c>
      <c r="AD14" s="25" t="s">
        <v>69</v>
      </c>
    </row>
    <row r="15" spans="1:80" x14ac:dyDescent="0.2">
      <c r="A15" s="26" t="s">
        <v>79</v>
      </c>
      <c r="B15" s="26" t="s">
        <v>38</v>
      </c>
      <c r="C15" s="25" t="s">
        <v>68</v>
      </c>
      <c r="BD15" s="26">
        <v>265000</v>
      </c>
      <c r="BE15" s="26">
        <v>1216000</v>
      </c>
      <c r="BF15" s="26">
        <v>1074000</v>
      </c>
      <c r="BG15" s="26">
        <v>880000</v>
      </c>
      <c r="BH15" s="26">
        <v>751000</v>
      </c>
      <c r="BI15" s="26">
        <v>264000</v>
      </c>
    </row>
    <row r="16" spans="1:80" x14ac:dyDescent="0.2">
      <c r="A16" s="26" t="s">
        <v>80</v>
      </c>
      <c r="B16" s="26" t="s">
        <v>38</v>
      </c>
      <c r="C16" s="25" t="s">
        <v>68</v>
      </c>
      <c r="BE16" s="26">
        <v>1050000</v>
      </c>
      <c r="BH16" s="26">
        <v>375000</v>
      </c>
    </row>
    <row r="17" spans="1:67" x14ac:dyDescent="0.2">
      <c r="A17" s="26" t="s">
        <v>81</v>
      </c>
      <c r="B17" s="26" t="s">
        <v>38</v>
      </c>
      <c r="C17" s="25" t="s">
        <v>68</v>
      </c>
      <c r="BE17" s="26">
        <v>99000</v>
      </c>
      <c r="BF17" s="26">
        <v>142000</v>
      </c>
      <c r="BG17" s="26">
        <v>194000</v>
      </c>
      <c r="BH17" s="26">
        <v>514000</v>
      </c>
      <c r="BI17" s="26">
        <v>487000</v>
      </c>
    </row>
    <row r="18" spans="1:67" x14ac:dyDescent="0.2">
      <c r="A18" s="26" t="s">
        <v>82</v>
      </c>
      <c r="B18" s="26" t="s">
        <v>38</v>
      </c>
      <c r="C18" s="25" t="s">
        <v>69</v>
      </c>
      <c r="AG18" s="26">
        <v>89607</v>
      </c>
      <c r="AH18" s="26">
        <v>89607</v>
      </c>
      <c r="AI18" s="26">
        <v>89607</v>
      </c>
      <c r="AJ18" s="26">
        <v>318634</v>
      </c>
      <c r="AK18" s="26">
        <v>307001</v>
      </c>
      <c r="AL18" s="26">
        <v>282249</v>
      </c>
      <c r="AM18" s="26">
        <v>386620</v>
      </c>
    </row>
    <row r="19" spans="1:67" x14ac:dyDescent="0.2">
      <c r="A19" s="26" t="s">
        <v>83</v>
      </c>
      <c r="B19" s="26" t="s">
        <v>38</v>
      </c>
      <c r="C19" s="25" t="s">
        <v>69</v>
      </c>
      <c r="AG19" s="26">
        <v>134937</v>
      </c>
      <c r="AH19" s="26">
        <v>134937</v>
      </c>
      <c r="AI19" s="26">
        <v>134937</v>
      </c>
      <c r="AJ19" s="26">
        <v>134937</v>
      </c>
      <c r="AK19" s="26">
        <v>134937</v>
      </c>
      <c r="AL19" s="26">
        <v>134937</v>
      </c>
      <c r="AM19" s="26">
        <v>134937</v>
      </c>
    </row>
    <row r="20" spans="1:67" x14ac:dyDescent="0.2">
      <c r="A20" s="26" t="s">
        <v>84</v>
      </c>
      <c r="B20" s="26" t="s">
        <v>38</v>
      </c>
      <c r="AF20" s="26">
        <v>10479</v>
      </c>
      <c r="AG20" s="26">
        <v>11368</v>
      </c>
      <c r="AH20" s="26">
        <v>7753</v>
      </c>
      <c r="AI20" s="26">
        <v>7753</v>
      </c>
      <c r="AJ20" s="26">
        <v>11853</v>
      </c>
    </row>
    <row r="21" spans="1:67" x14ac:dyDescent="0.2">
      <c r="A21" s="26" t="s">
        <v>85</v>
      </c>
      <c r="B21" s="26" t="s">
        <v>38</v>
      </c>
      <c r="AF21" s="26">
        <v>41367</v>
      </c>
      <c r="AG21" s="26">
        <v>37508</v>
      </c>
    </row>
    <row r="23" spans="1:67" x14ac:dyDescent="0.25">
      <c r="A23" s="48" t="s">
        <v>607</v>
      </c>
    </row>
    <row r="24" spans="1:67" x14ac:dyDescent="0.2">
      <c r="A24" s="26" t="s">
        <v>86</v>
      </c>
      <c r="B24" s="26" t="s">
        <v>38</v>
      </c>
      <c r="C24" s="25" t="s">
        <v>68</v>
      </c>
      <c r="BI24" s="26">
        <v>26704</v>
      </c>
      <c r="BJ24" s="26">
        <v>25051</v>
      </c>
      <c r="BK24" s="26">
        <v>13684</v>
      </c>
      <c r="BM24" s="26">
        <v>16270</v>
      </c>
      <c r="BN24" s="26">
        <v>76853</v>
      </c>
      <c r="BO24" s="26">
        <v>50653</v>
      </c>
    </row>
    <row r="25" spans="1:67" x14ac:dyDescent="0.2">
      <c r="A25" s="26" t="s">
        <v>87</v>
      </c>
      <c r="B25" s="26" t="s">
        <v>38</v>
      </c>
      <c r="C25" s="25" t="s">
        <v>68</v>
      </c>
      <c r="BI25" s="26">
        <v>1722798</v>
      </c>
      <c r="BJ25" s="26">
        <v>1876026</v>
      </c>
      <c r="BK25" s="26">
        <v>1752896</v>
      </c>
      <c r="BL25" s="26">
        <v>1990889</v>
      </c>
      <c r="BM25" s="26">
        <v>1742517</v>
      </c>
      <c r="BN25" s="26">
        <v>63158</v>
      </c>
      <c r="BO25" s="26">
        <v>1553251</v>
      </c>
    </row>
    <row r="26" spans="1:67" x14ac:dyDescent="0.2">
      <c r="A26" s="26" t="s">
        <v>88</v>
      </c>
      <c r="B26" s="26" t="s">
        <v>38</v>
      </c>
      <c r="C26" s="25" t="s">
        <v>68</v>
      </c>
      <c r="BJ26" s="26">
        <v>7937</v>
      </c>
      <c r="BK26" s="26">
        <v>15437</v>
      </c>
      <c r="BL26" s="26">
        <v>16151</v>
      </c>
      <c r="BM26" s="26">
        <v>27951</v>
      </c>
      <c r="BN26" s="26">
        <v>25345</v>
      </c>
      <c r="BO26" s="26">
        <v>52099</v>
      </c>
    </row>
    <row r="28" spans="1:67" x14ac:dyDescent="0.25">
      <c r="A28" s="48" t="s">
        <v>608</v>
      </c>
    </row>
    <row r="29" spans="1:67" x14ac:dyDescent="0.2">
      <c r="A29" s="26" t="s">
        <v>89</v>
      </c>
      <c r="B29" s="26" t="s">
        <v>38</v>
      </c>
      <c r="C29" s="25" t="s">
        <v>69</v>
      </c>
      <c r="F29" s="26">
        <v>100000</v>
      </c>
      <c r="H29" s="26">
        <v>100000</v>
      </c>
      <c r="I29" s="26">
        <v>100000</v>
      </c>
      <c r="J29" s="26">
        <v>100000</v>
      </c>
      <c r="K29" s="26">
        <v>110000</v>
      </c>
      <c r="L29" s="26">
        <v>110000</v>
      </c>
      <c r="M29" s="26">
        <v>110000</v>
      </c>
      <c r="N29" s="26">
        <v>110000</v>
      </c>
      <c r="O29" s="26">
        <v>110000</v>
      </c>
      <c r="P29" s="26">
        <v>125000</v>
      </c>
      <c r="Q29" s="26">
        <v>149500</v>
      </c>
      <c r="R29" s="26">
        <v>149500</v>
      </c>
      <c r="S29" s="26">
        <v>149500</v>
      </c>
      <c r="T29" s="26">
        <v>149500</v>
      </c>
      <c r="U29" s="26">
        <v>159000</v>
      </c>
      <c r="V29" s="26">
        <v>158916</v>
      </c>
      <c r="W29" s="26">
        <v>158916</v>
      </c>
      <c r="X29" s="26">
        <v>158916</v>
      </c>
      <c r="AG29" s="26">
        <v>190159</v>
      </c>
      <c r="AH29" s="26">
        <v>190159</v>
      </c>
      <c r="AI29" s="26">
        <v>190159</v>
      </c>
      <c r="AJ29" s="26">
        <v>190159</v>
      </c>
      <c r="AK29" s="26">
        <v>190052</v>
      </c>
    </row>
    <row r="30" spans="1:67" x14ac:dyDescent="0.2">
      <c r="A30" s="26" t="s">
        <v>90</v>
      </c>
      <c r="B30" s="26" t="s">
        <v>38</v>
      </c>
      <c r="C30" s="25" t="s">
        <v>69</v>
      </c>
      <c r="F30" s="26">
        <v>1370</v>
      </c>
      <c r="H30" s="26">
        <v>1150</v>
      </c>
      <c r="I30" s="26">
        <v>1500</v>
      </c>
      <c r="J30" s="26">
        <v>1500</v>
      </c>
      <c r="K30" s="26">
        <v>1500</v>
      </c>
      <c r="L30" s="26">
        <v>1500</v>
      </c>
      <c r="M30" s="26">
        <v>1500</v>
      </c>
      <c r="N30" s="26">
        <v>2000</v>
      </c>
      <c r="O30" s="26">
        <v>2000</v>
      </c>
      <c r="R30" s="26">
        <v>2500</v>
      </c>
      <c r="S30" s="26">
        <v>2750</v>
      </c>
      <c r="T30" s="26">
        <v>2750</v>
      </c>
      <c r="U30" s="26">
        <v>3250</v>
      </c>
      <c r="V30" s="26">
        <v>3750</v>
      </c>
      <c r="W30" s="26">
        <v>4000</v>
      </c>
      <c r="X30" s="26">
        <v>3600</v>
      </c>
      <c r="AG30" s="26">
        <v>5650</v>
      </c>
      <c r="AH30" s="26">
        <v>6150</v>
      </c>
      <c r="AI30" s="26">
        <v>6150</v>
      </c>
      <c r="AJ30" s="26">
        <v>6150</v>
      </c>
      <c r="AK30" s="26">
        <v>6146</v>
      </c>
    </row>
    <row r="31" spans="1:67" x14ac:dyDescent="0.2">
      <c r="A31" s="26" t="s">
        <v>91</v>
      </c>
      <c r="B31" s="26" t="s">
        <v>38</v>
      </c>
      <c r="C31" s="25" t="s">
        <v>69</v>
      </c>
      <c r="R31" s="26">
        <v>500</v>
      </c>
      <c r="S31" s="26">
        <v>1000</v>
      </c>
      <c r="T31" s="26">
        <v>1000</v>
      </c>
      <c r="U31" s="26">
        <v>1500</v>
      </c>
      <c r="V31" s="26">
        <v>2500</v>
      </c>
      <c r="W31" s="26">
        <v>2500</v>
      </c>
      <c r="X31" s="26">
        <v>2500</v>
      </c>
      <c r="AG31" s="26">
        <v>5499</v>
      </c>
      <c r="AH31" s="26">
        <v>5499</v>
      </c>
      <c r="AI31" s="26">
        <v>5499</v>
      </c>
      <c r="AJ31" s="26">
        <v>5499</v>
      </c>
      <c r="AK31" s="26">
        <v>5380</v>
      </c>
    </row>
    <row r="32" spans="1:67" x14ac:dyDescent="0.2">
      <c r="A32" s="26" t="s">
        <v>92</v>
      </c>
      <c r="B32" s="26" t="s">
        <v>38</v>
      </c>
      <c r="F32" s="26">
        <v>350</v>
      </c>
      <c r="H32" s="26">
        <v>350</v>
      </c>
    </row>
    <row r="33" spans="1:75" x14ac:dyDescent="0.2">
      <c r="A33" s="130" t="s">
        <v>64</v>
      </c>
      <c r="B33" s="26" t="s">
        <v>38</v>
      </c>
      <c r="C33" s="25" t="s">
        <v>69</v>
      </c>
      <c r="AC33" s="26">
        <v>177927</v>
      </c>
      <c r="AD33" s="26">
        <v>177927</v>
      </c>
    </row>
    <row r="34" spans="1:75" x14ac:dyDescent="0.2">
      <c r="A34" s="130" t="s">
        <v>70</v>
      </c>
      <c r="B34" s="26" t="s">
        <v>38</v>
      </c>
      <c r="BD34" s="26">
        <v>231412</v>
      </c>
      <c r="BE34" s="26">
        <v>180683</v>
      </c>
      <c r="BF34" s="26">
        <v>183583</v>
      </c>
      <c r="BG34" s="26">
        <v>185983</v>
      </c>
      <c r="BH34" s="26">
        <v>190933</v>
      </c>
      <c r="BI34" s="26">
        <v>196683</v>
      </c>
      <c r="BJ34" s="26">
        <v>208058</v>
      </c>
      <c r="BK34" s="26">
        <v>215583</v>
      </c>
      <c r="BL34" s="26">
        <v>220533</v>
      </c>
      <c r="BM34" s="26">
        <v>231758</v>
      </c>
      <c r="BN34" s="26">
        <v>238008</v>
      </c>
      <c r="BO34" s="26">
        <v>265358</v>
      </c>
      <c r="BP34" s="26">
        <v>273758</v>
      </c>
      <c r="BQ34" s="26">
        <v>286958</v>
      </c>
      <c r="BR34" s="26">
        <v>307758</v>
      </c>
      <c r="BS34" s="26">
        <v>337033</v>
      </c>
      <c r="BT34" s="26">
        <v>367983</v>
      </c>
      <c r="BU34" s="26">
        <v>382408</v>
      </c>
      <c r="BV34" s="26">
        <v>418132</v>
      </c>
      <c r="BW34" s="26">
        <v>475907</v>
      </c>
    </row>
    <row r="35" spans="1:75" x14ac:dyDescent="0.2">
      <c r="A35" s="130" t="s">
        <v>73</v>
      </c>
      <c r="B35" s="26" t="s">
        <v>38</v>
      </c>
      <c r="BD35" s="26">
        <v>150000</v>
      </c>
    </row>
    <row r="36" spans="1:75" s="25" customFormat="1" x14ac:dyDescent="0.25">
      <c r="A36" s="25" t="s">
        <v>67</v>
      </c>
      <c r="B36" s="52" t="s">
        <v>78</v>
      </c>
      <c r="BF36" s="25" t="s">
        <v>68</v>
      </c>
      <c r="BG36" s="25" t="s">
        <v>68</v>
      </c>
      <c r="BH36" s="25" t="s">
        <v>68</v>
      </c>
      <c r="BI36" s="25" t="s">
        <v>68</v>
      </c>
      <c r="BJ36" s="25" t="s">
        <v>68</v>
      </c>
      <c r="BK36" s="25" t="s">
        <v>68</v>
      </c>
      <c r="BL36" s="25" t="s">
        <v>68</v>
      </c>
      <c r="BM36" s="25" t="s">
        <v>68</v>
      </c>
      <c r="BN36" s="25" t="s">
        <v>68</v>
      </c>
      <c r="BO36" s="25" t="s">
        <v>68</v>
      </c>
      <c r="BP36" s="25" t="s">
        <v>68</v>
      </c>
      <c r="BQ36" s="25" t="s">
        <v>68</v>
      </c>
      <c r="BR36" s="25" t="s">
        <v>68</v>
      </c>
      <c r="BS36" s="25" t="s">
        <v>68</v>
      </c>
      <c r="BT36" s="25" t="s">
        <v>68</v>
      </c>
      <c r="BU36" s="25" t="s">
        <v>68</v>
      </c>
      <c r="BV36" s="25" t="s">
        <v>68</v>
      </c>
      <c r="BW36" s="25" t="s">
        <v>68</v>
      </c>
    </row>
    <row r="38" spans="1:75" x14ac:dyDescent="0.25">
      <c r="A38" s="48" t="s">
        <v>606</v>
      </c>
    </row>
    <row r="39" spans="1:75" x14ac:dyDescent="0.2">
      <c r="A39" s="26" t="s">
        <v>93</v>
      </c>
      <c r="B39" s="26" t="s">
        <v>38</v>
      </c>
      <c r="C39" s="25" t="s">
        <v>68</v>
      </c>
      <c r="D39" s="26">
        <v>16181</v>
      </c>
      <c r="E39" s="26">
        <v>1308</v>
      </c>
      <c r="F39" s="26">
        <v>1215</v>
      </c>
    </row>
    <row r="40" spans="1:75" x14ac:dyDescent="0.2">
      <c r="A40" s="26" t="s">
        <v>94</v>
      </c>
      <c r="B40" s="26" t="s">
        <v>38</v>
      </c>
      <c r="C40" s="25" t="s">
        <v>68</v>
      </c>
      <c r="E40" s="26">
        <v>22307</v>
      </c>
      <c r="F40" s="26">
        <v>25333</v>
      </c>
    </row>
    <row r="41" spans="1:75" x14ac:dyDescent="0.2">
      <c r="A41" s="26" t="s">
        <v>95</v>
      </c>
      <c r="B41" s="26" t="s">
        <v>38</v>
      </c>
      <c r="C41" s="25" t="s">
        <v>68</v>
      </c>
      <c r="E41" s="26">
        <v>20998</v>
      </c>
      <c r="F41" s="26">
        <v>24118</v>
      </c>
    </row>
    <row r="42" spans="1:75" x14ac:dyDescent="0.2">
      <c r="A42" s="26" t="s">
        <v>96</v>
      </c>
      <c r="B42" s="26" t="s">
        <v>97</v>
      </c>
      <c r="C42" s="25" t="s">
        <v>68</v>
      </c>
      <c r="D42" s="26">
        <v>366</v>
      </c>
      <c r="H42" s="26">
        <v>374</v>
      </c>
      <c r="I42" s="26">
        <v>302</v>
      </c>
      <c r="J42" s="26">
        <v>334</v>
      </c>
      <c r="K42" s="26">
        <v>373</v>
      </c>
      <c r="L42" s="26">
        <v>393</v>
      </c>
      <c r="M42" s="26">
        <v>420</v>
      </c>
      <c r="N42" s="26">
        <v>437</v>
      </c>
      <c r="O42" s="26">
        <v>503</v>
      </c>
      <c r="P42" s="26">
        <v>542</v>
      </c>
      <c r="Q42" s="26">
        <v>588</v>
      </c>
      <c r="R42" s="26">
        <v>630</v>
      </c>
      <c r="S42" s="26">
        <v>683</v>
      </c>
      <c r="T42" s="26">
        <v>708</v>
      </c>
      <c r="U42" s="26">
        <v>784</v>
      </c>
      <c r="V42" s="26">
        <v>738</v>
      </c>
      <c r="W42" s="26">
        <v>900</v>
      </c>
      <c r="X42" s="26">
        <v>939</v>
      </c>
      <c r="Y42" s="26">
        <v>932</v>
      </c>
      <c r="Z42" s="26">
        <v>907</v>
      </c>
      <c r="AA42" s="26">
        <v>950</v>
      </c>
      <c r="AC42" s="26">
        <v>1050</v>
      </c>
      <c r="BD42" s="26">
        <v>7018</v>
      </c>
      <c r="BE42" s="26">
        <v>7348</v>
      </c>
      <c r="BF42" s="26">
        <v>7575</v>
      </c>
      <c r="BG42" s="26">
        <v>7532</v>
      </c>
      <c r="BH42" s="26">
        <v>7840</v>
      </c>
      <c r="BI42" s="26">
        <v>8686</v>
      </c>
      <c r="BJ42" s="26">
        <v>8833</v>
      </c>
      <c r="BK42" s="26">
        <v>9268</v>
      </c>
      <c r="BL42" s="26">
        <v>9095</v>
      </c>
      <c r="BM42" s="26">
        <v>9197</v>
      </c>
      <c r="BN42" s="26">
        <v>9809</v>
      </c>
      <c r="BO42" s="26">
        <v>9808</v>
      </c>
      <c r="BP42" s="26">
        <v>10577</v>
      </c>
      <c r="BQ42" s="26">
        <v>10982</v>
      </c>
      <c r="BR42" s="26">
        <v>11478</v>
      </c>
      <c r="BS42" s="26">
        <v>12112</v>
      </c>
      <c r="BT42" s="26">
        <v>14792</v>
      </c>
      <c r="BU42" s="26">
        <v>16421</v>
      </c>
      <c r="BV42" s="26">
        <v>16498</v>
      </c>
      <c r="BW42" s="26">
        <v>16470</v>
      </c>
    </row>
    <row r="43" spans="1:75" x14ac:dyDescent="0.2">
      <c r="A43" s="26" t="s">
        <v>96</v>
      </c>
      <c r="B43" s="26" t="s">
        <v>97</v>
      </c>
      <c r="C43" s="25" t="s">
        <v>69</v>
      </c>
      <c r="AF43" s="26">
        <v>1107</v>
      </c>
      <c r="AG43" s="26">
        <v>1238</v>
      </c>
      <c r="AH43" s="26">
        <v>1253</v>
      </c>
      <c r="AI43" s="26">
        <v>1291</v>
      </c>
      <c r="AJ43" s="26">
        <v>1371</v>
      </c>
      <c r="AK43" s="26">
        <v>1414</v>
      </c>
      <c r="AL43" s="26">
        <v>1399</v>
      </c>
      <c r="AM43" s="26">
        <v>1453</v>
      </c>
      <c r="AN43" s="26">
        <v>1474</v>
      </c>
      <c r="AO43" s="26">
        <v>1498</v>
      </c>
    </row>
    <row r="44" spans="1:75" x14ac:dyDescent="0.2">
      <c r="A44" s="26" t="s">
        <v>98</v>
      </c>
      <c r="B44" s="26" t="s">
        <v>38</v>
      </c>
      <c r="C44" s="25" t="s">
        <v>68</v>
      </c>
      <c r="D44" s="26">
        <v>19674</v>
      </c>
      <c r="E44" s="26">
        <v>20998</v>
      </c>
      <c r="H44" s="26">
        <v>25144</v>
      </c>
      <c r="I44" s="26">
        <v>31319</v>
      </c>
      <c r="J44" s="26">
        <v>38925</v>
      </c>
      <c r="K44" s="26">
        <v>46470</v>
      </c>
      <c r="L44" s="26">
        <v>47252</v>
      </c>
      <c r="M44" s="26">
        <v>60301</v>
      </c>
      <c r="N44" s="26">
        <v>63309</v>
      </c>
      <c r="O44" s="26">
        <v>60076</v>
      </c>
      <c r="P44" s="26">
        <v>67952</v>
      </c>
      <c r="Q44" s="26">
        <v>70548</v>
      </c>
      <c r="R44" s="26">
        <v>68086</v>
      </c>
      <c r="S44" s="26">
        <v>75339</v>
      </c>
      <c r="T44" s="26">
        <v>79162</v>
      </c>
      <c r="U44" s="26">
        <v>92556</v>
      </c>
      <c r="V44" s="26">
        <v>101134</v>
      </c>
      <c r="W44" s="26">
        <v>106206</v>
      </c>
      <c r="X44" s="26">
        <v>114265</v>
      </c>
      <c r="Y44" s="26">
        <v>104312</v>
      </c>
      <c r="Z44" s="26">
        <v>105147</v>
      </c>
      <c r="AA44" s="26">
        <v>112582</v>
      </c>
      <c r="AB44" s="26">
        <v>116002</v>
      </c>
      <c r="AC44" s="26">
        <v>157780</v>
      </c>
      <c r="AR44" s="26">
        <v>253175</v>
      </c>
      <c r="AS44" s="26">
        <v>302063</v>
      </c>
      <c r="AT44" s="26">
        <v>350576</v>
      </c>
      <c r="AU44" s="26">
        <v>417252</v>
      </c>
      <c r="AV44" s="26">
        <v>410631</v>
      </c>
      <c r="BD44" s="26">
        <v>1743450</v>
      </c>
      <c r="BE44" s="26">
        <v>1739712</v>
      </c>
      <c r="BF44" s="26">
        <v>1808903</v>
      </c>
      <c r="BG44" s="26">
        <v>1608314</v>
      </c>
      <c r="BH44" s="26">
        <v>1876252</v>
      </c>
      <c r="BI44" s="26">
        <v>2033334</v>
      </c>
      <c r="BJ44" s="26">
        <v>2201590</v>
      </c>
      <c r="BK44" s="26">
        <v>1991186</v>
      </c>
      <c r="BL44" s="26">
        <v>2165274</v>
      </c>
      <c r="BM44" s="26">
        <v>2125754</v>
      </c>
      <c r="BN44" s="26">
        <v>1953813</v>
      </c>
      <c r="BO44" s="26">
        <v>1901536</v>
      </c>
      <c r="BP44" s="26">
        <v>2036163</v>
      </c>
      <c r="BQ44" s="26">
        <v>2065503</v>
      </c>
      <c r="BR44" s="26">
        <v>2405217</v>
      </c>
      <c r="BS44" s="26">
        <v>2222897</v>
      </c>
      <c r="BT44" s="26">
        <v>2295964</v>
      </c>
      <c r="BU44" s="26">
        <v>2179905</v>
      </c>
      <c r="BV44" s="26">
        <v>2471803</v>
      </c>
      <c r="BW44" s="26">
        <v>2428458</v>
      </c>
    </row>
    <row r="45" spans="1:75" x14ac:dyDescent="0.2">
      <c r="A45" s="26" t="s">
        <v>98</v>
      </c>
      <c r="B45" s="26" t="s">
        <v>38</v>
      </c>
      <c r="C45" s="25" t="s">
        <v>69</v>
      </c>
      <c r="AE45" s="26">
        <v>163158</v>
      </c>
      <c r="AF45" s="26">
        <v>156054</v>
      </c>
      <c r="AG45" s="26">
        <v>153420</v>
      </c>
      <c r="AH45" s="26">
        <v>171421</v>
      </c>
      <c r="AI45" s="26">
        <v>167353</v>
      </c>
      <c r="AJ45" s="26">
        <v>171443</v>
      </c>
      <c r="AK45" s="26">
        <v>177255</v>
      </c>
      <c r="AL45" s="26">
        <v>195200</v>
      </c>
      <c r="AM45" s="26">
        <v>204235</v>
      </c>
      <c r="AN45" s="26">
        <v>213187</v>
      </c>
      <c r="AO45" s="26">
        <v>235234</v>
      </c>
      <c r="AP45" s="26">
        <v>198758</v>
      </c>
      <c r="AQ45" s="26">
        <v>160707</v>
      </c>
    </row>
    <row r="46" spans="1:75" x14ac:dyDescent="0.2">
      <c r="A46" s="26" t="s">
        <v>95</v>
      </c>
      <c r="B46" s="26" t="s">
        <v>38</v>
      </c>
      <c r="C46" s="25" t="s">
        <v>68</v>
      </c>
      <c r="AS46" s="26">
        <v>300000</v>
      </c>
      <c r="AT46" s="26">
        <v>350000</v>
      </c>
      <c r="AU46" s="26">
        <v>428730</v>
      </c>
      <c r="AV46" s="26">
        <v>418055</v>
      </c>
    </row>
    <row r="47" spans="1:75" x14ac:dyDescent="0.2">
      <c r="A47" s="26" t="s">
        <v>95</v>
      </c>
      <c r="B47" s="26" t="s">
        <v>38</v>
      </c>
      <c r="C47" s="25" t="s">
        <v>69</v>
      </c>
      <c r="AR47" s="26">
        <v>243116</v>
      </c>
      <c r="AS47" s="26">
        <v>260024</v>
      </c>
    </row>
    <row r="48" spans="1:75" x14ac:dyDescent="0.2">
      <c r="A48" s="26" t="s">
        <v>99</v>
      </c>
      <c r="B48" s="26" t="s">
        <v>38</v>
      </c>
      <c r="C48" s="25" t="s">
        <v>69</v>
      </c>
      <c r="AH48" s="26">
        <v>4466</v>
      </c>
      <c r="AI48" s="26">
        <v>4926</v>
      </c>
      <c r="AJ48" s="26">
        <v>4690</v>
      </c>
      <c r="AK48" s="26">
        <v>5011</v>
      </c>
      <c r="AL48" s="26">
        <v>5089</v>
      </c>
      <c r="AM48" s="26">
        <v>6456</v>
      </c>
      <c r="AN48" s="26">
        <v>7012</v>
      </c>
      <c r="AO48" s="26">
        <v>7152</v>
      </c>
    </row>
    <row r="49" spans="1:75" x14ac:dyDescent="0.2">
      <c r="A49" s="26" t="s">
        <v>100</v>
      </c>
      <c r="B49" s="26" t="s">
        <v>38</v>
      </c>
      <c r="C49" s="25" t="s">
        <v>68</v>
      </c>
      <c r="D49" s="26">
        <v>3755</v>
      </c>
      <c r="E49" s="26">
        <v>9851</v>
      </c>
      <c r="O49" s="26">
        <v>15984</v>
      </c>
      <c r="P49" s="26">
        <v>23223</v>
      </c>
      <c r="Q49" s="26">
        <v>23592</v>
      </c>
      <c r="R49" s="26">
        <v>27924</v>
      </c>
      <c r="S49" s="26">
        <v>31890</v>
      </c>
      <c r="T49" s="26">
        <v>34091</v>
      </c>
      <c r="U49" s="26">
        <v>58274</v>
      </c>
      <c r="V49" s="26">
        <v>48341</v>
      </c>
      <c r="W49" s="26">
        <v>60480</v>
      </c>
      <c r="X49" s="26">
        <v>64504</v>
      </c>
      <c r="Y49" s="26">
        <v>42684</v>
      </c>
      <c r="Z49" s="26">
        <v>47043</v>
      </c>
      <c r="AA49" s="26">
        <v>60202</v>
      </c>
      <c r="AB49" s="26">
        <v>59799</v>
      </c>
      <c r="AC49" s="26">
        <v>109875</v>
      </c>
    </row>
    <row r="50" spans="1:75" x14ac:dyDescent="0.2">
      <c r="A50" s="26" t="s">
        <v>101</v>
      </c>
      <c r="B50" s="26" t="s">
        <v>38</v>
      </c>
      <c r="C50" s="25" t="s">
        <v>68</v>
      </c>
      <c r="D50" s="26">
        <v>11266</v>
      </c>
      <c r="E50" s="26">
        <v>9039</v>
      </c>
      <c r="O50" s="26">
        <v>19216</v>
      </c>
      <c r="P50" s="26">
        <v>15347</v>
      </c>
      <c r="Q50" s="26">
        <v>20996</v>
      </c>
      <c r="R50" s="26">
        <v>30386</v>
      </c>
      <c r="S50" s="26">
        <v>24637</v>
      </c>
      <c r="T50" s="26">
        <v>30269</v>
      </c>
      <c r="U50" s="26">
        <v>44880</v>
      </c>
      <c r="V50" s="26">
        <v>39763</v>
      </c>
      <c r="W50" s="26">
        <v>55408</v>
      </c>
      <c r="X50" s="26">
        <v>56444</v>
      </c>
      <c r="Y50" s="26">
        <v>52637</v>
      </c>
      <c r="Z50" s="26">
        <v>46207</v>
      </c>
      <c r="AA50" s="26">
        <v>52768</v>
      </c>
      <c r="AB50" s="26">
        <v>53379</v>
      </c>
      <c r="AC50" s="26">
        <v>68097</v>
      </c>
    </row>
    <row r="51" spans="1:75" x14ac:dyDescent="0.2">
      <c r="A51" s="26" t="s">
        <v>102</v>
      </c>
      <c r="B51" s="26" t="s">
        <v>38</v>
      </c>
      <c r="C51" s="25" t="s">
        <v>68</v>
      </c>
      <c r="D51" s="26">
        <v>34313</v>
      </c>
    </row>
    <row r="52" spans="1:75" x14ac:dyDescent="0.2">
      <c r="A52" s="26" t="s">
        <v>103</v>
      </c>
      <c r="B52" s="26" t="s">
        <v>38</v>
      </c>
      <c r="C52" s="25" t="s">
        <v>68</v>
      </c>
      <c r="D52" s="26">
        <v>1542</v>
      </c>
    </row>
    <row r="53" spans="1:75" x14ac:dyDescent="0.25">
      <c r="A53" s="26" t="s">
        <v>104</v>
      </c>
      <c r="B53" s="26" t="s">
        <v>38</v>
      </c>
      <c r="C53" s="52" t="s">
        <v>612</v>
      </c>
      <c r="H53" s="26">
        <v>23130</v>
      </c>
      <c r="I53" s="26">
        <v>23130</v>
      </c>
      <c r="J53" s="26">
        <v>22983</v>
      </c>
      <c r="K53" s="26">
        <v>42424</v>
      </c>
      <c r="L53" s="26">
        <v>44854</v>
      </c>
      <c r="M53" s="26">
        <v>50686</v>
      </c>
      <c r="N53" s="26">
        <v>60373</v>
      </c>
      <c r="O53" s="26">
        <v>60373</v>
      </c>
      <c r="P53" s="26">
        <v>60373</v>
      </c>
      <c r="Q53" s="26">
        <v>67663</v>
      </c>
      <c r="R53" s="26">
        <v>67663</v>
      </c>
      <c r="S53" s="26">
        <v>67663</v>
      </c>
      <c r="T53" s="26">
        <v>74953</v>
      </c>
      <c r="U53" s="26">
        <v>76897</v>
      </c>
      <c r="V53" s="26">
        <v>87000</v>
      </c>
      <c r="W53" s="26">
        <v>98000</v>
      </c>
      <c r="X53" s="26">
        <v>100000</v>
      </c>
      <c r="Y53" s="26">
        <v>100000</v>
      </c>
      <c r="Z53" s="26">
        <v>100000</v>
      </c>
      <c r="AA53" s="26">
        <v>100000</v>
      </c>
      <c r="AB53" s="26">
        <v>100000</v>
      </c>
      <c r="AC53" s="26">
        <v>100000</v>
      </c>
      <c r="AG53" s="26">
        <v>150000</v>
      </c>
      <c r="AH53" s="26">
        <v>150000</v>
      </c>
      <c r="AI53" s="26">
        <v>150000</v>
      </c>
      <c r="AJ53" s="26">
        <v>150000</v>
      </c>
      <c r="AK53" s="26">
        <v>160000</v>
      </c>
      <c r="AL53" s="26">
        <v>175121</v>
      </c>
      <c r="AM53" s="26">
        <v>175121</v>
      </c>
      <c r="AN53" s="26">
        <v>175121</v>
      </c>
      <c r="AO53" s="26">
        <v>186235</v>
      </c>
      <c r="BI53" s="26">
        <v>1667398</v>
      </c>
      <c r="BJ53" s="26">
        <v>1840396</v>
      </c>
      <c r="BK53" s="26">
        <v>1732705</v>
      </c>
      <c r="BL53" s="26">
        <v>1973022</v>
      </c>
      <c r="BM53" s="26">
        <v>1735344</v>
      </c>
      <c r="BN53" s="26">
        <v>1663158</v>
      </c>
      <c r="BO53" s="26">
        <v>1553251</v>
      </c>
    </row>
    <row r="54" spans="1:75" x14ac:dyDescent="0.25">
      <c r="A54" s="26" t="s">
        <v>105</v>
      </c>
      <c r="B54" s="26" t="s">
        <v>38</v>
      </c>
      <c r="C54" s="52" t="s">
        <v>612</v>
      </c>
      <c r="AH54" s="26">
        <v>6533</v>
      </c>
      <c r="AI54" s="26">
        <v>6360</v>
      </c>
      <c r="AJ54" s="26">
        <v>6533</v>
      </c>
      <c r="AK54" s="26">
        <v>6765</v>
      </c>
      <c r="AL54" s="26">
        <v>7145</v>
      </c>
      <c r="AM54" s="26">
        <v>7729</v>
      </c>
      <c r="AN54" s="26">
        <v>7745</v>
      </c>
      <c r="AO54" s="26">
        <v>8249</v>
      </c>
    </row>
    <row r="55" spans="1:75" s="25" customFormat="1" x14ac:dyDescent="0.25">
      <c r="A55" s="25" t="s">
        <v>67</v>
      </c>
      <c r="B55" s="25" t="s">
        <v>106</v>
      </c>
      <c r="C55" s="52" t="s">
        <v>612</v>
      </c>
      <c r="AG55" s="25" t="s">
        <v>69</v>
      </c>
      <c r="AH55" s="25" t="s">
        <v>69</v>
      </c>
      <c r="AI55" s="25" t="s">
        <v>69</v>
      </c>
      <c r="AJ55" s="25" t="s">
        <v>69</v>
      </c>
      <c r="AK55" s="25" t="s">
        <v>69</v>
      </c>
      <c r="AL55" s="25" t="s">
        <v>69</v>
      </c>
      <c r="AM55" s="25" t="s">
        <v>69</v>
      </c>
      <c r="AN55" s="25" t="s">
        <v>69</v>
      </c>
      <c r="AO55" s="25" t="s">
        <v>69</v>
      </c>
      <c r="BI55" s="25" t="s">
        <v>68</v>
      </c>
      <c r="BJ55" s="25" t="s">
        <v>68</v>
      </c>
      <c r="BK55" s="25" t="s">
        <v>68</v>
      </c>
      <c r="BL55" s="25" t="s">
        <v>68</v>
      </c>
      <c r="BM55" s="25" t="s">
        <v>68</v>
      </c>
      <c r="BN55" s="25" t="s">
        <v>68</v>
      </c>
      <c r="BO55" s="25" t="s">
        <v>68</v>
      </c>
    </row>
    <row r="56" spans="1:75" s="27" customFormat="1" x14ac:dyDescent="0.25">
      <c r="A56" s="27" t="s">
        <v>107</v>
      </c>
      <c r="B56" s="54" t="s">
        <v>108</v>
      </c>
      <c r="C56" s="52" t="s">
        <v>612</v>
      </c>
      <c r="H56" s="27">
        <v>3</v>
      </c>
      <c r="I56" s="27">
        <v>3</v>
      </c>
      <c r="J56" s="27">
        <v>3</v>
      </c>
      <c r="K56" s="27">
        <v>3</v>
      </c>
      <c r="L56" s="27">
        <v>3</v>
      </c>
      <c r="M56" s="27">
        <v>3</v>
      </c>
      <c r="N56" s="27">
        <v>3</v>
      </c>
      <c r="O56" s="27">
        <v>3</v>
      </c>
      <c r="P56" s="27">
        <v>3</v>
      </c>
      <c r="Q56" s="27">
        <v>3</v>
      </c>
      <c r="R56" s="27">
        <v>3</v>
      </c>
      <c r="S56" s="27">
        <v>3</v>
      </c>
      <c r="T56" s="27">
        <v>3</v>
      </c>
      <c r="U56" s="27">
        <v>3</v>
      </c>
      <c r="V56" s="27">
        <v>3</v>
      </c>
      <c r="W56" s="27">
        <v>3</v>
      </c>
      <c r="X56" s="27">
        <v>3</v>
      </c>
      <c r="Y56" s="27">
        <v>3</v>
      </c>
      <c r="Z56" s="27">
        <v>3</v>
      </c>
      <c r="AA56" s="27">
        <v>3</v>
      </c>
      <c r="AB56" s="27">
        <v>3</v>
      </c>
      <c r="AC56" s="27">
        <v>3</v>
      </c>
      <c r="AE56" s="27">
        <v>3</v>
      </c>
      <c r="AF56" s="27">
        <v>3</v>
      </c>
      <c r="AG56" s="27">
        <v>3</v>
      </c>
      <c r="AH56" s="27">
        <v>3</v>
      </c>
      <c r="AI56" s="27">
        <v>3</v>
      </c>
      <c r="AJ56" s="27">
        <v>3</v>
      </c>
      <c r="AK56" s="27">
        <v>3</v>
      </c>
      <c r="AL56" s="27">
        <v>3</v>
      </c>
      <c r="AM56" s="27">
        <v>3.5</v>
      </c>
      <c r="AN56" s="27">
        <v>3.5</v>
      </c>
      <c r="AO56" s="27">
        <v>3.5</v>
      </c>
    </row>
    <row r="57" spans="1:75" s="27" customFormat="1" x14ac:dyDescent="0.25"/>
    <row r="58" spans="1:75" s="27" customFormat="1" x14ac:dyDescent="0.25">
      <c r="A58" s="51" t="s">
        <v>110</v>
      </c>
    </row>
    <row r="59" spans="1:75" s="28" customFormat="1" x14ac:dyDescent="0.25">
      <c r="A59" s="28" t="s">
        <v>109</v>
      </c>
      <c r="B59" s="53" t="s">
        <v>610</v>
      </c>
      <c r="C59" s="52" t="s">
        <v>612</v>
      </c>
      <c r="D59" s="28">
        <v>4.8600000000000003</v>
      </c>
      <c r="E59" s="28">
        <v>4.8600000000000003</v>
      </c>
      <c r="F59" s="28">
        <v>4.8600000000000003</v>
      </c>
      <c r="H59" s="28">
        <v>4.8600000000000003</v>
      </c>
      <c r="I59" s="28">
        <v>4.8600000000000003</v>
      </c>
      <c r="J59" s="28">
        <v>4.8600000000000003</v>
      </c>
      <c r="K59" s="28">
        <v>4.8600000000000003</v>
      </c>
      <c r="L59" s="28">
        <v>4.8600000000000003</v>
      </c>
      <c r="M59" s="28">
        <v>4.8600000000000003</v>
      </c>
      <c r="N59" s="28">
        <v>4.8600000000000003</v>
      </c>
      <c r="O59" s="28">
        <v>4.8600000000000003</v>
      </c>
      <c r="P59" s="28">
        <v>4.8600000000000003</v>
      </c>
      <c r="Q59" s="28">
        <v>4.8600000000000003</v>
      </c>
      <c r="R59" s="28">
        <v>4.8600000000000003</v>
      </c>
      <c r="S59" s="28">
        <v>4.8600000000000003</v>
      </c>
      <c r="T59" s="28">
        <v>4.8600000000000003</v>
      </c>
      <c r="U59" s="28">
        <v>4.8600000000000003</v>
      </c>
      <c r="V59" s="28">
        <v>4.8600000000000003</v>
      </c>
      <c r="W59" s="28">
        <v>4.8600000000000003</v>
      </c>
      <c r="X59" s="28">
        <v>4.8600000000000003</v>
      </c>
      <c r="AD59" s="28">
        <v>4.867</v>
      </c>
      <c r="AE59" s="28">
        <v>4.8600000000000003</v>
      </c>
      <c r="AF59" s="28">
        <v>4.8600000000000003</v>
      </c>
      <c r="AG59" s="28">
        <v>4.8600000000000003</v>
      </c>
      <c r="AH59" s="28">
        <v>4.8600000000000003</v>
      </c>
      <c r="AI59" s="28">
        <v>4.8600000000000003</v>
      </c>
      <c r="AJ59" s="28">
        <v>4.8600000000000003</v>
      </c>
      <c r="AK59" s="28">
        <v>4.8600000000000003</v>
      </c>
      <c r="AL59" s="28">
        <v>4.8600000000000003</v>
      </c>
      <c r="AM59" s="28">
        <v>4.8600000000000003</v>
      </c>
      <c r="AN59" s="28">
        <v>4.8600000000000003</v>
      </c>
      <c r="AO59" s="28">
        <v>4.8600000000000003</v>
      </c>
      <c r="AP59" s="28">
        <v>4.8600000000000003</v>
      </c>
      <c r="AQ59" s="28">
        <v>4.8600000000000003</v>
      </c>
      <c r="AR59" s="28">
        <v>4.8600000000000003</v>
      </c>
      <c r="AS59" s="28">
        <v>4.8600000000000003</v>
      </c>
      <c r="AT59" s="28">
        <v>4.8600000000000003</v>
      </c>
      <c r="AU59" s="28">
        <v>4.8600000000000003</v>
      </c>
      <c r="AV59" s="28">
        <v>4.8600000000000003</v>
      </c>
    </row>
    <row r="60" spans="1:75" x14ac:dyDescent="0.25">
      <c r="A60" s="26" t="s">
        <v>110</v>
      </c>
      <c r="B60" s="40" t="s">
        <v>611</v>
      </c>
      <c r="C60" s="25" t="s">
        <v>68</v>
      </c>
      <c r="BG60" s="26">
        <v>4</v>
      </c>
      <c r="BH60" s="26">
        <v>4</v>
      </c>
      <c r="BI60" s="26">
        <v>4</v>
      </c>
      <c r="BJ60" s="26">
        <v>4</v>
      </c>
      <c r="BK60" s="26">
        <v>4</v>
      </c>
      <c r="BL60" s="26">
        <v>4</v>
      </c>
      <c r="BM60" s="26">
        <v>4</v>
      </c>
      <c r="BN60" s="26">
        <v>4</v>
      </c>
      <c r="BO60" s="26">
        <v>4</v>
      </c>
      <c r="BP60" s="26">
        <v>4</v>
      </c>
      <c r="BQ60" s="26">
        <v>4</v>
      </c>
      <c r="BR60" s="26">
        <v>4</v>
      </c>
      <c r="BS60" s="26">
        <v>4</v>
      </c>
      <c r="BT60" s="26">
        <v>4</v>
      </c>
      <c r="BU60" s="26">
        <v>4</v>
      </c>
      <c r="BV60" s="26">
        <v>4</v>
      </c>
      <c r="BW60" s="26">
        <v>4</v>
      </c>
    </row>
    <row r="61" spans="1:75" s="28" customFormat="1" x14ac:dyDescent="0.25">
      <c r="A61" s="28" t="s">
        <v>110</v>
      </c>
      <c r="B61" s="28" t="s">
        <v>111</v>
      </c>
      <c r="C61" s="52" t="s">
        <v>612</v>
      </c>
      <c r="D61" s="28">
        <v>0.5</v>
      </c>
    </row>
    <row r="62" spans="1:75" s="28" customFormat="1" x14ac:dyDescent="0.25"/>
    <row r="63" spans="1:75" s="28" customFormat="1" x14ac:dyDescent="0.25">
      <c r="A63" s="50" t="s">
        <v>605</v>
      </c>
    </row>
    <row r="64" spans="1:75" x14ac:dyDescent="0.25">
      <c r="A64" s="26" t="s">
        <v>112</v>
      </c>
    </row>
    <row r="65" spans="1:75" x14ac:dyDescent="0.25">
      <c r="A65" s="40" t="s">
        <v>113</v>
      </c>
    </row>
    <row r="66" spans="1:75" x14ac:dyDescent="0.25">
      <c r="A66" s="26" t="s">
        <v>63</v>
      </c>
      <c r="B66" s="26" t="s">
        <v>38</v>
      </c>
      <c r="C66" s="25" t="s">
        <v>68</v>
      </c>
    </row>
    <row r="67" spans="1:75" x14ac:dyDescent="0.25">
      <c r="A67" s="26" t="s">
        <v>114</v>
      </c>
      <c r="B67" s="26" t="s">
        <v>38</v>
      </c>
      <c r="C67" s="25" t="s">
        <v>68</v>
      </c>
      <c r="BI67" s="26">
        <v>2814000</v>
      </c>
      <c r="BJ67" s="26">
        <v>2827000</v>
      </c>
      <c r="BK67" s="26">
        <v>2883000</v>
      </c>
      <c r="BL67" s="26">
        <v>2674000</v>
      </c>
      <c r="BM67" s="26">
        <v>2997000</v>
      </c>
      <c r="BN67" s="26">
        <v>3276000</v>
      </c>
      <c r="BO67" s="26">
        <v>2862000</v>
      </c>
      <c r="BP67" s="26">
        <v>2801000</v>
      </c>
      <c r="BR67" s="26">
        <v>3160000</v>
      </c>
      <c r="BS67" s="26">
        <v>9983000</v>
      </c>
      <c r="BT67" s="26">
        <v>4743000</v>
      </c>
      <c r="BU67" s="26">
        <v>4125000</v>
      </c>
      <c r="BV67" s="26">
        <v>5166000</v>
      </c>
      <c r="BW67" s="26">
        <v>4703000</v>
      </c>
    </row>
    <row r="68" spans="1:75" x14ac:dyDescent="0.25">
      <c r="A68" s="26" t="s">
        <v>115</v>
      </c>
      <c r="B68" s="26" t="s">
        <v>38</v>
      </c>
      <c r="C68" s="25" t="s">
        <v>68</v>
      </c>
      <c r="BP68" s="26">
        <v>746000</v>
      </c>
      <c r="BR68" s="26">
        <v>1049000</v>
      </c>
      <c r="BS68" s="26">
        <v>1652000</v>
      </c>
      <c r="BT68" s="26">
        <v>3142000</v>
      </c>
      <c r="BU68" s="26">
        <v>2658000</v>
      </c>
      <c r="BV68" s="26">
        <v>3010000</v>
      </c>
      <c r="BW68" s="26">
        <v>3582000</v>
      </c>
    </row>
    <row r="69" spans="1:75" x14ac:dyDescent="0.25">
      <c r="A69" s="26" t="s">
        <v>116</v>
      </c>
      <c r="B69" s="26" t="s">
        <v>38</v>
      </c>
      <c r="C69" s="25" t="s">
        <v>68</v>
      </c>
      <c r="BI69" s="26">
        <v>929000</v>
      </c>
      <c r="BJ69" s="26">
        <v>1068000</v>
      </c>
      <c r="BK69" s="26">
        <v>1197000</v>
      </c>
      <c r="BL69" s="26">
        <v>1289000</v>
      </c>
      <c r="BM69" s="26">
        <v>1399000</v>
      </c>
      <c r="BN69" s="26">
        <v>1716000</v>
      </c>
      <c r="BO69" s="26">
        <v>2167000</v>
      </c>
      <c r="BP69" s="26">
        <v>2115000</v>
      </c>
      <c r="BR69" s="26">
        <v>2527000</v>
      </c>
      <c r="BS69" s="26">
        <v>4504000</v>
      </c>
      <c r="BT69" s="26">
        <v>4197000</v>
      </c>
      <c r="BU69" s="26">
        <v>3856000</v>
      </c>
      <c r="BV69" s="26">
        <v>3754000</v>
      </c>
      <c r="BW69" s="26">
        <v>3823000</v>
      </c>
    </row>
    <row r="70" spans="1:75" x14ac:dyDescent="0.25">
      <c r="A70" s="26" t="s">
        <v>117</v>
      </c>
      <c r="B70" s="26" t="s">
        <v>38</v>
      </c>
      <c r="C70" s="25" t="s">
        <v>68</v>
      </c>
      <c r="BP70" s="26">
        <v>425000</v>
      </c>
      <c r="BR70" s="26">
        <v>341000</v>
      </c>
    </row>
    <row r="71" spans="1:75" x14ac:dyDescent="0.25">
      <c r="A71" s="26" t="s">
        <v>118</v>
      </c>
      <c r="B71" s="26" t="s">
        <v>38</v>
      </c>
      <c r="C71" s="25" t="s">
        <v>68</v>
      </c>
      <c r="BW71" s="26">
        <v>32000</v>
      </c>
    </row>
    <row r="72" spans="1:75" x14ac:dyDescent="0.25">
      <c r="A72" s="26" t="s">
        <v>119</v>
      </c>
      <c r="B72" s="26" t="s">
        <v>38</v>
      </c>
      <c r="C72" s="25" t="s">
        <v>68</v>
      </c>
      <c r="BI72" s="26">
        <v>361000</v>
      </c>
      <c r="BJ72" s="26">
        <v>711000</v>
      </c>
      <c r="BK72" s="26">
        <v>1265000</v>
      </c>
    </row>
    <row r="73" spans="1:75" x14ac:dyDescent="0.25">
      <c r="A73" s="26" t="s">
        <v>120</v>
      </c>
      <c r="B73" s="26" t="s">
        <v>38</v>
      </c>
      <c r="C73" s="25" t="s">
        <v>68</v>
      </c>
      <c r="BL73" s="26">
        <v>1529000</v>
      </c>
      <c r="BM73" s="26">
        <v>1541000</v>
      </c>
      <c r="BN73" s="26">
        <v>1286000</v>
      </c>
      <c r="BO73" s="26">
        <v>1728000</v>
      </c>
      <c r="BP73" s="26">
        <v>1741000</v>
      </c>
      <c r="BR73" s="26">
        <v>3026000</v>
      </c>
      <c r="BT73" s="26">
        <v>107000</v>
      </c>
      <c r="BU73" s="26">
        <v>115000</v>
      </c>
    </row>
    <row r="74" spans="1:75" x14ac:dyDescent="0.25">
      <c r="A74" s="26" t="s">
        <v>121</v>
      </c>
      <c r="B74" s="26" t="s">
        <v>38</v>
      </c>
      <c r="C74" s="25" t="s">
        <v>68</v>
      </c>
      <c r="BT74" s="26">
        <v>5000</v>
      </c>
    </row>
    <row r="75" spans="1:75" x14ac:dyDescent="0.25">
      <c r="A75" s="26" t="s">
        <v>122</v>
      </c>
      <c r="B75" s="26" t="s">
        <v>38</v>
      </c>
      <c r="C75" s="25" t="s">
        <v>68</v>
      </c>
      <c r="BL75" s="26">
        <v>6000</v>
      </c>
      <c r="BP75" s="26">
        <v>1000</v>
      </c>
      <c r="BT75" s="26">
        <v>18000</v>
      </c>
      <c r="BV75" s="26">
        <v>10000</v>
      </c>
      <c r="BW75" s="26">
        <v>1000</v>
      </c>
    </row>
    <row r="76" spans="1:75" x14ac:dyDescent="0.25">
      <c r="A76" s="26" t="s">
        <v>123</v>
      </c>
      <c r="B76" s="26" t="s">
        <v>38</v>
      </c>
      <c r="C76" s="25" t="s">
        <v>68</v>
      </c>
      <c r="BM76" s="26">
        <v>65000</v>
      </c>
      <c r="BN76" s="26">
        <v>453000</v>
      </c>
      <c r="BP76" s="26">
        <v>6000</v>
      </c>
      <c r="BR76" s="26">
        <v>15000</v>
      </c>
      <c r="BS76" s="26">
        <v>5000</v>
      </c>
      <c r="BV76" s="26">
        <v>100000</v>
      </c>
      <c r="BW76" s="26">
        <v>1296000</v>
      </c>
    </row>
    <row r="77" spans="1:75" x14ac:dyDescent="0.25">
      <c r="A77" s="26" t="s">
        <v>124</v>
      </c>
      <c r="B77" s="26" t="s">
        <v>38</v>
      </c>
      <c r="C77" s="25" t="s">
        <v>68</v>
      </c>
      <c r="BI77" s="26">
        <v>393000</v>
      </c>
      <c r="BJ77" s="26">
        <v>240000</v>
      </c>
      <c r="BK77" s="26">
        <v>264000</v>
      </c>
      <c r="BL77" s="26">
        <v>485000</v>
      </c>
      <c r="BM77" s="26">
        <v>473000</v>
      </c>
      <c r="BN77" s="26">
        <v>121000</v>
      </c>
      <c r="BO77" s="26">
        <v>726000</v>
      </c>
      <c r="BP77" s="26">
        <v>1346000</v>
      </c>
      <c r="BR77" s="26">
        <v>1145000</v>
      </c>
      <c r="BS77" s="26">
        <v>2750000</v>
      </c>
      <c r="BT77" s="26">
        <v>2208000</v>
      </c>
      <c r="BU77" s="26">
        <v>1047000</v>
      </c>
      <c r="BV77" s="26">
        <v>1374000</v>
      </c>
      <c r="BW77" s="26">
        <v>1956000</v>
      </c>
    </row>
    <row r="78" spans="1:75" x14ac:dyDescent="0.25">
      <c r="A78" s="40" t="s">
        <v>125</v>
      </c>
    </row>
    <row r="79" spans="1:75" x14ac:dyDescent="0.25">
      <c r="A79" s="26" t="s">
        <v>126</v>
      </c>
      <c r="B79" s="26" t="s">
        <v>38</v>
      </c>
      <c r="C79" s="25" t="s">
        <v>68</v>
      </c>
      <c r="BI79" s="26">
        <v>262000</v>
      </c>
      <c r="BJ79" s="26">
        <v>339000</v>
      </c>
      <c r="BK79" s="26">
        <v>366000</v>
      </c>
      <c r="BL79" s="26">
        <v>299000</v>
      </c>
      <c r="BM79" s="26">
        <v>359000</v>
      </c>
      <c r="BN79" s="26">
        <v>368000</v>
      </c>
      <c r="BO79" s="26">
        <v>418000</v>
      </c>
      <c r="BP79" s="26">
        <v>626000</v>
      </c>
      <c r="BR79" s="26">
        <v>709000</v>
      </c>
      <c r="BS79" s="26">
        <v>498000</v>
      </c>
      <c r="BT79" s="26">
        <v>770000</v>
      </c>
      <c r="BU79" s="26">
        <v>682000</v>
      </c>
      <c r="BV79" s="26">
        <v>984000</v>
      </c>
      <c r="BW79" s="26">
        <v>78000</v>
      </c>
    </row>
    <row r="80" spans="1:75" x14ac:dyDescent="0.25">
      <c r="A80" s="26" t="s">
        <v>127</v>
      </c>
      <c r="B80" s="26" t="s">
        <v>38</v>
      </c>
      <c r="C80" s="25" t="s">
        <v>68</v>
      </c>
      <c r="BU80" s="26">
        <v>165000</v>
      </c>
      <c r="BV80" s="26">
        <v>91000</v>
      </c>
      <c r="BW80" s="26">
        <v>61000</v>
      </c>
    </row>
    <row r="81" spans="1:75" x14ac:dyDescent="0.25">
      <c r="A81" s="26" t="s">
        <v>128</v>
      </c>
      <c r="B81" s="26" t="s">
        <v>38</v>
      </c>
      <c r="C81" s="25" t="s">
        <v>68</v>
      </c>
      <c r="BI81" s="26">
        <v>1574000</v>
      </c>
      <c r="BJ81" s="26">
        <v>1154000</v>
      </c>
      <c r="BK81" s="26">
        <v>1549000</v>
      </c>
      <c r="BL81" s="26">
        <v>1263000</v>
      </c>
      <c r="BM81" s="26">
        <v>1636000</v>
      </c>
      <c r="BN81" s="26">
        <v>1861000</v>
      </c>
      <c r="BO81" s="26">
        <v>2246000</v>
      </c>
      <c r="BP81" s="26">
        <v>2276000</v>
      </c>
      <c r="BR81" s="26">
        <v>2855000</v>
      </c>
      <c r="BS81" s="26">
        <v>11967000</v>
      </c>
      <c r="BT81" s="26">
        <v>5604000</v>
      </c>
      <c r="BU81" s="26">
        <v>4539000</v>
      </c>
      <c r="BV81" s="26">
        <v>4101000</v>
      </c>
      <c r="BW81" s="26">
        <v>5439000</v>
      </c>
    </row>
    <row r="82" spans="1:75" x14ac:dyDescent="0.25">
      <c r="A82" s="26" t="s">
        <v>129</v>
      </c>
      <c r="B82" s="26" t="s">
        <v>38</v>
      </c>
      <c r="C82" s="25" t="s">
        <v>68</v>
      </c>
      <c r="BI82" s="26">
        <v>2375000</v>
      </c>
      <c r="BJ82" s="26">
        <v>3162000</v>
      </c>
      <c r="BK82" s="26">
        <v>3546000</v>
      </c>
    </row>
    <row r="83" spans="1:75" x14ac:dyDescent="0.25">
      <c r="A83" s="26" t="s">
        <v>130</v>
      </c>
      <c r="B83" s="26" t="s">
        <v>38</v>
      </c>
      <c r="C83" s="25" t="s">
        <v>68</v>
      </c>
      <c r="BL83" s="26">
        <v>2395000</v>
      </c>
      <c r="BM83" s="26">
        <v>2508000</v>
      </c>
      <c r="BN83" s="26">
        <v>2298000</v>
      </c>
      <c r="BO83" s="26">
        <v>1358000</v>
      </c>
      <c r="BP83" s="26">
        <v>1589000</v>
      </c>
      <c r="BR83" s="26">
        <v>3985000</v>
      </c>
      <c r="BS83" s="26">
        <v>3064000</v>
      </c>
      <c r="BT83" s="26">
        <v>4238000</v>
      </c>
      <c r="BU83" s="26">
        <v>2980000</v>
      </c>
      <c r="BV83" s="26">
        <v>3304000</v>
      </c>
      <c r="BW83" s="26">
        <v>3446000</v>
      </c>
    </row>
    <row r="84" spans="1:75" x14ac:dyDescent="0.25">
      <c r="A84" s="26" t="s">
        <v>131</v>
      </c>
      <c r="B84" s="26" t="s">
        <v>38</v>
      </c>
      <c r="C84" s="25" t="s">
        <v>68</v>
      </c>
      <c r="BL84" s="26">
        <v>382000</v>
      </c>
      <c r="BM84" s="26">
        <v>407000</v>
      </c>
      <c r="BN84" s="26">
        <v>421000</v>
      </c>
      <c r="BO84" s="26">
        <v>1347000</v>
      </c>
      <c r="BP84" s="26">
        <v>2229000</v>
      </c>
      <c r="BR84" s="26">
        <v>325000</v>
      </c>
      <c r="BS84" s="26">
        <v>111000</v>
      </c>
      <c r="BT84" s="26">
        <v>451000</v>
      </c>
      <c r="BU84" s="26">
        <v>998000</v>
      </c>
      <c r="BV84" s="26">
        <v>1679000</v>
      </c>
      <c r="BW84" s="26">
        <v>1093000</v>
      </c>
    </row>
    <row r="85" spans="1:75" x14ac:dyDescent="0.25">
      <c r="A85" s="26" t="s">
        <v>132</v>
      </c>
      <c r="B85" s="26" t="s">
        <v>38</v>
      </c>
      <c r="C85" s="25" t="s">
        <v>68</v>
      </c>
      <c r="BL85" s="26">
        <v>1304000</v>
      </c>
      <c r="BM85" s="26">
        <v>1323000</v>
      </c>
      <c r="BN85" s="26">
        <v>1674000</v>
      </c>
      <c r="BO85" s="26">
        <v>1845000</v>
      </c>
      <c r="BP85" s="26">
        <v>1091000</v>
      </c>
      <c r="BR85" s="26">
        <v>1790000</v>
      </c>
      <c r="BS85" s="26">
        <v>1313000</v>
      </c>
      <c r="BT85" s="26">
        <v>1057000</v>
      </c>
      <c r="BU85" s="26">
        <v>1468000</v>
      </c>
      <c r="BV85" s="26">
        <v>1734000</v>
      </c>
      <c r="BW85" s="26">
        <v>3282000</v>
      </c>
    </row>
    <row r="86" spans="1:75" x14ac:dyDescent="0.25">
      <c r="A86" s="26" t="s">
        <v>133</v>
      </c>
      <c r="B86" s="26" t="s">
        <v>38</v>
      </c>
      <c r="C86" s="25" t="s">
        <v>68</v>
      </c>
    </row>
    <row r="87" spans="1:75" x14ac:dyDescent="0.25">
      <c r="A87" s="26" t="s">
        <v>134</v>
      </c>
      <c r="B87" s="26" t="s">
        <v>38</v>
      </c>
      <c r="C87" s="25" t="s">
        <v>68</v>
      </c>
    </row>
    <row r="88" spans="1:75" x14ac:dyDescent="0.25">
      <c r="A88" s="26" t="s">
        <v>135</v>
      </c>
      <c r="B88" s="26" t="s">
        <v>38</v>
      </c>
      <c r="C88" s="25" t="s">
        <v>68</v>
      </c>
      <c r="BI88" s="26">
        <v>286000</v>
      </c>
      <c r="BJ88" s="26">
        <v>191000</v>
      </c>
      <c r="BK88" s="26">
        <v>148000</v>
      </c>
      <c r="BL88" s="26">
        <v>340000</v>
      </c>
      <c r="BM88" s="26">
        <v>242000</v>
      </c>
      <c r="BN88" s="26">
        <v>230000</v>
      </c>
      <c r="BO88" s="26">
        <v>269000</v>
      </c>
      <c r="BP88" s="26">
        <v>1370000</v>
      </c>
      <c r="BR88" s="26">
        <v>1599000</v>
      </c>
      <c r="BS88" s="26">
        <v>1941000</v>
      </c>
      <c r="BT88" s="26">
        <v>2300000</v>
      </c>
      <c r="BU88" s="26">
        <v>969000</v>
      </c>
      <c r="BV88" s="26">
        <v>1521000</v>
      </c>
      <c r="BW88" s="26">
        <v>994000</v>
      </c>
    </row>
    <row r="91" spans="1:75" x14ac:dyDescent="0.25">
      <c r="A91" s="48" t="s">
        <v>592</v>
      </c>
    </row>
    <row r="92" spans="1:75" x14ac:dyDescent="0.25">
      <c r="A92" s="26" t="s">
        <v>136</v>
      </c>
    </row>
    <row r="93" spans="1:75" x14ac:dyDescent="0.25">
      <c r="A93" s="26" t="s">
        <v>137</v>
      </c>
    </row>
    <row r="94" spans="1:75" x14ac:dyDescent="0.25">
      <c r="A94" s="26" t="s">
        <v>138</v>
      </c>
    </row>
    <row r="95" spans="1:75" x14ac:dyDescent="0.25">
      <c r="A95" s="26" t="s">
        <v>139</v>
      </c>
    </row>
    <row r="96" spans="1:75" x14ac:dyDescent="0.25">
      <c r="A96" s="26" t="s">
        <v>140</v>
      </c>
    </row>
    <row r="97" spans="1:1" x14ac:dyDescent="0.25">
      <c r="A97" s="26" t="s">
        <v>141</v>
      </c>
    </row>
    <row r="98" spans="1:1" x14ac:dyDescent="0.25">
      <c r="A98" s="26" t="s">
        <v>142</v>
      </c>
    </row>
    <row r="99" spans="1:1" x14ac:dyDescent="0.25">
      <c r="A99" s="26" t="s">
        <v>143</v>
      </c>
    </row>
    <row r="100" spans="1:1" x14ac:dyDescent="0.25">
      <c r="A100" s="26" t="s">
        <v>144</v>
      </c>
    </row>
    <row r="101" spans="1:1" x14ac:dyDescent="0.25">
      <c r="A101" s="26" t="s">
        <v>145</v>
      </c>
    </row>
    <row r="102" spans="1:1" x14ac:dyDescent="0.25">
      <c r="A102" s="26" t="s">
        <v>146</v>
      </c>
    </row>
    <row r="103" spans="1:1" x14ac:dyDescent="0.25">
      <c r="A103" s="26" t="s">
        <v>147</v>
      </c>
    </row>
    <row r="104" spans="1:1" x14ac:dyDescent="0.25">
      <c r="A104" s="26" t="s">
        <v>148</v>
      </c>
    </row>
    <row r="105" spans="1:1" x14ac:dyDescent="0.25">
      <c r="A105" s="26" t="s">
        <v>149</v>
      </c>
    </row>
    <row r="106" spans="1:1" x14ac:dyDescent="0.25">
      <c r="A106" s="40" t="s">
        <v>613</v>
      </c>
    </row>
  </sheetData>
  <pageMargins left="0.7" right="0.7" top="0.75" bottom="0.75" header="0.3" footer="0.3"/>
  <pageSetup paperSize="9" orientation="landscape"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1"/>
  <sheetViews>
    <sheetView workbookViewId="0">
      <pane xSplit="1" ySplit="6" topLeftCell="B7" activePane="bottomRight" state="frozen"/>
      <selection pane="topRight" activeCell="B1" sqref="B1"/>
      <selection pane="bottomLeft" activeCell="A5" sqref="A5"/>
      <selection pane="bottomRight"/>
    </sheetView>
  </sheetViews>
  <sheetFormatPr defaultColWidth="13.7109375" defaultRowHeight="15" x14ac:dyDescent="0.25"/>
  <cols>
    <col min="1" max="1" width="43" customWidth="1"/>
  </cols>
  <sheetData>
    <row r="1" spans="1:91" s="47" customFormat="1" ht="18.75" x14ac:dyDescent="0.3">
      <c r="A1" s="46" t="s">
        <v>618</v>
      </c>
      <c r="F1" s="47" t="s">
        <v>585</v>
      </c>
      <c r="AB1" s="47" t="s">
        <v>603</v>
      </c>
      <c r="AI1" s="47" t="s">
        <v>603</v>
      </c>
    </row>
    <row r="2" spans="1:91" x14ac:dyDescent="0.25">
      <c r="A2" t="s">
        <v>614</v>
      </c>
      <c r="B2" s="31"/>
      <c r="C2" s="31"/>
      <c r="D2" s="31"/>
      <c r="E2" s="31"/>
      <c r="F2" s="31"/>
      <c r="G2" s="31"/>
      <c r="H2" s="31"/>
      <c r="I2" s="31"/>
      <c r="J2" s="31"/>
      <c r="K2" s="31"/>
      <c r="L2" s="31"/>
      <c r="M2" s="31"/>
      <c r="N2" s="31"/>
      <c r="O2" s="31"/>
      <c r="P2" s="31"/>
      <c r="Q2" s="31"/>
      <c r="R2" s="31"/>
      <c r="S2" s="31"/>
      <c r="T2" s="31"/>
      <c r="U2" s="31"/>
      <c r="V2" s="31"/>
      <c r="W2" s="31"/>
      <c r="X2" s="31"/>
      <c r="Y2" s="31"/>
      <c r="Z2" s="31"/>
      <c r="AA2" s="31"/>
      <c r="AB2" s="3"/>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row>
    <row r="3" spans="1:91" x14ac:dyDescent="0.25">
      <c r="A3" s="18" t="s">
        <v>14</v>
      </c>
      <c r="B3" s="128">
        <v>1956</v>
      </c>
      <c r="C3" s="20">
        <v>1956</v>
      </c>
      <c r="D3" s="20">
        <v>1956</v>
      </c>
      <c r="E3" s="20">
        <v>1956</v>
      </c>
      <c r="F3" s="20">
        <v>1957</v>
      </c>
      <c r="G3" s="20"/>
      <c r="H3" s="20"/>
      <c r="I3" s="20"/>
      <c r="J3" s="20">
        <v>1958</v>
      </c>
      <c r="K3" s="20">
        <v>1959</v>
      </c>
      <c r="L3" s="20">
        <v>1959</v>
      </c>
      <c r="M3" s="20">
        <v>1959</v>
      </c>
      <c r="N3" s="20">
        <v>1959</v>
      </c>
      <c r="O3" s="20">
        <v>1959</v>
      </c>
      <c r="P3" s="20">
        <v>1959</v>
      </c>
      <c r="Q3" s="20">
        <v>1959</v>
      </c>
      <c r="R3" s="20">
        <v>1959</v>
      </c>
      <c r="S3" s="20">
        <v>1961</v>
      </c>
      <c r="T3" s="20">
        <v>1960</v>
      </c>
      <c r="U3" s="20">
        <v>1960</v>
      </c>
      <c r="V3" s="20">
        <v>1961</v>
      </c>
      <c r="W3" s="20">
        <v>1961</v>
      </c>
      <c r="X3" s="20">
        <v>1961</v>
      </c>
      <c r="Y3" s="20">
        <v>1962</v>
      </c>
      <c r="Z3" s="20">
        <v>1962</v>
      </c>
      <c r="AA3" s="20">
        <v>1963</v>
      </c>
      <c r="AB3" s="20">
        <v>1962</v>
      </c>
      <c r="AC3" s="20"/>
      <c r="AD3" s="20">
        <v>1962</v>
      </c>
      <c r="AE3" s="20">
        <v>1962</v>
      </c>
      <c r="AF3" s="20" t="s">
        <v>666</v>
      </c>
      <c r="AG3" s="20" t="s">
        <v>666</v>
      </c>
      <c r="AH3" s="20" t="s">
        <v>666</v>
      </c>
      <c r="AI3" s="20">
        <v>1963</v>
      </c>
      <c r="AJ3" s="20">
        <v>1963</v>
      </c>
      <c r="AK3" s="20" t="s">
        <v>667</v>
      </c>
      <c r="AL3" s="20">
        <v>1964</v>
      </c>
      <c r="AM3" s="20">
        <v>1964</v>
      </c>
      <c r="AN3" s="20">
        <v>1965</v>
      </c>
      <c r="AO3" s="20">
        <v>1965</v>
      </c>
      <c r="AP3" s="20">
        <v>1966</v>
      </c>
      <c r="AQ3" s="20">
        <v>1965</v>
      </c>
      <c r="AR3" s="20">
        <v>1965</v>
      </c>
      <c r="AS3" s="20">
        <v>1966</v>
      </c>
      <c r="AT3" s="20">
        <v>1966</v>
      </c>
      <c r="AU3" s="20">
        <v>1967</v>
      </c>
      <c r="AV3" s="20">
        <v>1966</v>
      </c>
      <c r="AW3" s="20">
        <v>1968</v>
      </c>
      <c r="AX3" s="20">
        <v>1967</v>
      </c>
      <c r="AY3" s="20">
        <v>1967</v>
      </c>
      <c r="AZ3" s="20">
        <v>1967</v>
      </c>
      <c r="BA3" s="20">
        <v>1968</v>
      </c>
      <c r="BB3" s="20">
        <v>1968</v>
      </c>
      <c r="BC3" s="20">
        <v>1968</v>
      </c>
      <c r="BD3" s="20">
        <v>1970</v>
      </c>
      <c r="BE3" s="20">
        <v>1969</v>
      </c>
      <c r="BF3" s="20">
        <v>1970</v>
      </c>
      <c r="BG3" s="20">
        <v>1970</v>
      </c>
      <c r="BH3" s="20">
        <v>1970</v>
      </c>
      <c r="BI3" s="20">
        <v>1970</v>
      </c>
      <c r="BJ3" s="20">
        <v>1970</v>
      </c>
      <c r="BK3" s="20">
        <v>1970</v>
      </c>
      <c r="BL3" s="20"/>
      <c r="BM3" s="20"/>
      <c r="BN3" s="20">
        <v>1972</v>
      </c>
      <c r="BO3" s="20"/>
      <c r="BP3" s="20">
        <v>1973</v>
      </c>
      <c r="BQ3" s="20"/>
      <c r="BR3" s="20">
        <v>1972</v>
      </c>
      <c r="BS3" s="20">
        <v>1973</v>
      </c>
      <c r="BT3" s="20">
        <v>1973</v>
      </c>
      <c r="BU3" s="20"/>
      <c r="BV3" s="20"/>
      <c r="BW3" s="20">
        <v>1973</v>
      </c>
      <c r="BX3" s="20"/>
      <c r="BY3" s="20">
        <v>1975</v>
      </c>
      <c r="BZ3" s="20">
        <v>1975</v>
      </c>
      <c r="CA3" s="20">
        <v>1974</v>
      </c>
      <c r="CB3" s="20"/>
      <c r="CC3" s="20">
        <v>1975</v>
      </c>
      <c r="CD3" s="20">
        <v>1975</v>
      </c>
      <c r="CE3" s="20">
        <v>1976</v>
      </c>
      <c r="CF3" s="20"/>
      <c r="CG3" s="20">
        <v>1976</v>
      </c>
      <c r="CH3" s="20"/>
      <c r="CI3" s="20">
        <v>1976</v>
      </c>
      <c r="CJ3" s="20"/>
      <c r="CK3" s="20"/>
    </row>
    <row r="4" spans="1:91" x14ac:dyDescent="0.25">
      <c r="A4" s="18" t="s">
        <v>4</v>
      </c>
      <c r="B4" s="20">
        <v>323</v>
      </c>
      <c r="C4" s="20">
        <v>428</v>
      </c>
      <c r="D4" s="20">
        <v>323</v>
      </c>
      <c r="E4" s="20">
        <v>428</v>
      </c>
      <c r="F4" s="20">
        <v>47</v>
      </c>
      <c r="G4" s="20"/>
      <c r="H4" s="20"/>
      <c r="I4" s="20"/>
      <c r="J4" s="20">
        <v>215</v>
      </c>
      <c r="K4" s="20">
        <v>88</v>
      </c>
      <c r="L4" s="20">
        <v>191</v>
      </c>
      <c r="M4" s="20">
        <v>448</v>
      </c>
      <c r="N4" s="20">
        <v>500</v>
      </c>
      <c r="O4" s="20">
        <v>88</v>
      </c>
      <c r="P4" s="20">
        <v>191</v>
      </c>
      <c r="Q4" s="20">
        <v>448</v>
      </c>
      <c r="R4" s="20">
        <v>500</v>
      </c>
      <c r="S4" s="20">
        <v>162</v>
      </c>
      <c r="T4" s="20">
        <v>351</v>
      </c>
      <c r="U4" s="20">
        <v>491</v>
      </c>
      <c r="V4" s="20"/>
      <c r="W4" s="20">
        <v>162</v>
      </c>
      <c r="X4" s="20">
        <v>158</v>
      </c>
      <c r="Y4" s="20">
        <v>657</v>
      </c>
      <c r="Z4" s="20">
        <v>795</v>
      </c>
      <c r="AA4" s="20">
        <v>73</v>
      </c>
      <c r="AB4" s="20"/>
      <c r="AC4" s="20"/>
      <c r="AD4" s="20">
        <v>657</v>
      </c>
      <c r="AE4" s="20">
        <v>795</v>
      </c>
      <c r="AF4" s="20" t="s">
        <v>668</v>
      </c>
      <c r="AG4" s="20">
        <v>363</v>
      </c>
      <c r="AH4" s="20" t="s">
        <v>669</v>
      </c>
      <c r="AI4" s="20">
        <v>582</v>
      </c>
      <c r="AJ4" s="20">
        <v>609</v>
      </c>
      <c r="AK4" s="20" t="s">
        <v>670</v>
      </c>
      <c r="AL4" s="20">
        <v>363</v>
      </c>
      <c r="AM4" s="20">
        <v>566</v>
      </c>
      <c r="AN4" s="20">
        <v>891</v>
      </c>
      <c r="AO4" s="20" t="s">
        <v>671</v>
      </c>
      <c r="AP4" s="20">
        <v>532</v>
      </c>
      <c r="AQ4" s="20"/>
      <c r="AR4" s="20">
        <v>891</v>
      </c>
      <c r="AS4" s="20">
        <v>123</v>
      </c>
      <c r="AT4" s="20">
        <v>532</v>
      </c>
      <c r="AU4" s="20">
        <v>506</v>
      </c>
      <c r="AV4" s="20"/>
      <c r="AW4" s="20">
        <v>84</v>
      </c>
      <c r="AX4" s="20" t="s">
        <v>672</v>
      </c>
      <c r="AY4" s="20"/>
      <c r="AZ4" s="20"/>
      <c r="BA4" s="20">
        <v>84</v>
      </c>
      <c r="BB4" s="20">
        <v>264</v>
      </c>
      <c r="BC4" s="20"/>
      <c r="BD4" s="20">
        <v>36</v>
      </c>
      <c r="BE4" s="20">
        <v>97</v>
      </c>
      <c r="BF4" s="20">
        <v>293</v>
      </c>
      <c r="BG4" s="20">
        <v>518</v>
      </c>
      <c r="BH4" s="20">
        <v>36</v>
      </c>
      <c r="BI4" s="20">
        <v>81</v>
      </c>
      <c r="BJ4" s="20">
        <v>293</v>
      </c>
      <c r="BK4" s="20" t="s">
        <v>673</v>
      </c>
      <c r="BL4" s="20"/>
      <c r="BM4" s="20"/>
      <c r="BN4" s="20">
        <v>334</v>
      </c>
      <c r="BO4" s="20"/>
      <c r="BP4" s="20">
        <v>67</v>
      </c>
      <c r="BQ4" s="20"/>
      <c r="BR4" s="20">
        <v>334</v>
      </c>
      <c r="BS4" s="20">
        <v>482</v>
      </c>
      <c r="BT4" s="20">
        <v>67</v>
      </c>
      <c r="BU4" s="20"/>
      <c r="BV4" s="20"/>
      <c r="BW4" s="20">
        <v>482</v>
      </c>
      <c r="BX4" s="20"/>
      <c r="BY4" s="20">
        <v>131</v>
      </c>
      <c r="BZ4" s="20">
        <v>302</v>
      </c>
      <c r="CA4" s="20" t="s">
        <v>674</v>
      </c>
      <c r="CB4" s="20"/>
      <c r="CC4" s="20">
        <v>131</v>
      </c>
      <c r="CD4" s="20" t="s">
        <v>675</v>
      </c>
      <c r="CE4" s="20">
        <v>569</v>
      </c>
      <c r="CF4" s="20"/>
      <c r="CG4" s="20">
        <v>144</v>
      </c>
      <c r="CH4" s="20"/>
      <c r="CI4" s="20">
        <v>569</v>
      </c>
      <c r="CJ4" s="20"/>
      <c r="CK4" s="20"/>
    </row>
    <row r="5" spans="1:91" x14ac:dyDescent="0.25">
      <c r="A5" s="17" t="s">
        <v>5</v>
      </c>
      <c r="B5" s="3">
        <v>20089</v>
      </c>
      <c r="C5" s="3">
        <v>20270</v>
      </c>
      <c r="D5" s="3">
        <v>20454</v>
      </c>
      <c r="E5" s="3">
        <v>20636</v>
      </c>
      <c r="F5" s="3">
        <v>20728</v>
      </c>
      <c r="G5" s="3">
        <v>20820</v>
      </c>
      <c r="H5" s="3">
        <v>20910</v>
      </c>
      <c r="I5" s="3">
        <v>21001</v>
      </c>
      <c r="J5" s="3">
        <v>21093</v>
      </c>
      <c r="K5" s="3">
        <v>21185</v>
      </c>
      <c r="L5" s="3">
        <v>21275</v>
      </c>
      <c r="M5" s="3">
        <v>21366</v>
      </c>
      <c r="N5" s="3">
        <v>21458</v>
      </c>
      <c r="O5" s="3">
        <v>21550</v>
      </c>
      <c r="P5" s="3">
        <v>21640</v>
      </c>
      <c r="Q5" s="3">
        <v>21731</v>
      </c>
      <c r="R5" s="3">
        <v>21823</v>
      </c>
      <c r="S5" s="3">
        <v>21915</v>
      </c>
      <c r="T5" s="3">
        <v>22006</v>
      </c>
      <c r="U5" s="3">
        <v>22097</v>
      </c>
      <c r="V5" s="3">
        <v>22189</v>
      </c>
      <c r="W5" s="3">
        <v>22281</v>
      </c>
      <c r="X5" s="3">
        <v>22371</v>
      </c>
      <c r="Y5" s="3">
        <v>22462</v>
      </c>
      <c r="Z5" s="3">
        <v>22554</v>
      </c>
      <c r="AA5" s="3">
        <v>22646</v>
      </c>
      <c r="AB5" s="45">
        <v>22705</v>
      </c>
      <c r="AC5" s="3">
        <v>22736</v>
      </c>
      <c r="AD5" s="3">
        <v>22827</v>
      </c>
      <c r="AE5" s="3">
        <v>22919</v>
      </c>
      <c r="AF5" s="3">
        <v>23011</v>
      </c>
      <c r="AG5" s="3">
        <v>23101</v>
      </c>
      <c r="AH5" s="3">
        <v>23192</v>
      </c>
      <c r="AI5" s="3">
        <v>23254</v>
      </c>
      <c r="AJ5" s="3">
        <v>23284</v>
      </c>
      <c r="AK5" s="3">
        <v>23376</v>
      </c>
      <c r="AL5" s="3">
        <v>23467</v>
      </c>
      <c r="AM5" s="3">
        <v>23558</v>
      </c>
      <c r="AN5" s="3">
        <v>23650</v>
      </c>
      <c r="AO5" s="3">
        <v>23742</v>
      </c>
      <c r="AP5" s="3">
        <v>23832</v>
      </c>
      <c r="AQ5" s="3">
        <v>23923</v>
      </c>
      <c r="AR5" s="3">
        <v>24015</v>
      </c>
      <c r="AS5" s="3">
        <v>24107</v>
      </c>
      <c r="AT5" s="3">
        <v>24197</v>
      </c>
      <c r="AU5" s="3">
        <v>24288</v>
      </c>
      <c r="AV5" s="3">
        <v>24380</v>
      </c>
      <c r="AW5" s="3">
        <v>24472</v>
      </c>
      <c r="AX5" s="3">
        <v>24562</v>
      </c>
      <c r="AY5" s="3">
        <v>24653</v>
      </c>
      <c r="AZ5" s="3">
        <v>24745</v>
      </c>
      <c r="BA5" s="3">
        <v>24837</v>
      </c>
      <c r="BB5" s="3">
        <v>24928</v>
      </c>
      <c r="BC5" s="3">
        <v>25019</v>
      </c>
      <c r="BD5" s="3">
        <v>25111</v>
      </c>
      <c r="BE5" s="3">
        <v>25203</v>
      </c>
      <c r="BF5" s="3">
        <v>25293</v>
      </c>
      <c r="BG5" s="3">
        <v>25384</v>
      </c>
      <c r="BH5" s="3">
        <v>25476</v>
      </c>
      <c r="BI5" s="3">
        <v>25568</v>
      </c>
      <c r="BJ5" s="3">
        <v>25658</v>
      </c>
      <c r="BK5" s="3">
        <v>25749</v>
      </c>
      <c r="BL5" s="3">
        <v>25841</v>
      </c>
      <c r="BM5" s="3">
        <v>25933</v>
      </c>
      <c r="BN5" s="3">
        <v>26023</v>
      </c>
      <c r="BO5" s="3">
        <v>26114</v>
      </c>
      <c r="BP5" s="3">
        <v>26206</v>
      </c>
      <c r="BQ5" s="3">
        <v>26298</v>
      </c>
      <c r="BR5" s="3">
        <v>26389</v>
      </c>
      <c r="BS5" s="3">
        <v>26480</v>
      </c>
      <c r="BT5" s="3">
        <v>26572</v>
      </c>
      <c r="BU5" s="3">
        <v>26664</v>
      </c>
      <c r="BV5" s="3">
        <v>26754</v>
      </c>
      <c r="BW5" s="3">
        <v>26845</v>
      </c>
      <c r="BX5" s="3">
        <v>26937</v>
      </c>
      <c r="BY5" s="3">
        <v>27029</v>
      </c>
      <c r="BZ5" s="3">
        <v>27119</v>
      </c>
      <c r="CA5" s="3">
        <v>27210</v>
      </c>
      <c r="CB5" s="3">
        <v>27302</v>
      </c>
      <c r="CC5" s="3">
        <v>27394</v>
      </c>
      <c r="CD5" s="3">
        <v>27484</v>
      </c>
      <c r="CE5" s="3">
        <v>27575</v>
      </c>
      <c r="CF5" s="3">
        <v>27667</v>
      </c>
      <c r="CG5" s="3">
        <v>27759</v>
      </c>
      <c r="CH5" s="3">
        <v>27850</v>
      </c>
      <c r="CI5" s="3">
        <v>27941</v>
      </c>
      <c r="CJ5" s="3">
        <v>28033</v>
      </c>
      <c r="CK5" s="3">
        <v>28125</v>
      </c>
      <c r="CL5" s="3"/>
      <c r="CM5" s="3"/>
    </row>
    <row r="6" spans="1:91" x14ac:dyDescent="0.25">
      <c r="A6" s="18" t="s">
        <v>6</v>
      </c>
      <c r="B6" s="127" t="s">
        <v>32</v>
      </c>
      <c r="C6" s="127" t="s">
        <v>189</v>
      </c>
      <c r="D6" s="127" t="s">
        <v>190</v>
      </c>
      <c r="E6" s="127" t="s">
        <v>191</v>
      </c>
      <c r="F6" s="127" t="s">
        <v>192</v>
      </c>
      <c r="G6" s="127" t="s">
        <v>293</v>
      </c>
      <c r="H6" s="127" t="s">
        <v>584</v>
      </c>
      <c r="I6" s="127" t="s">
        <v>294</v>
      </c>
      <c r="J6" s="127" t="s">
        <v>193</v>
      </c>
      <c r="K6" s="127" t="s">
        <v>194</v>
      </c>
      <c r="L6" s="127" t="s">
        <v>196</v>
      </c>
      <c r="M6" s="127" t="s">
        <v>200</v>
      </c>
      <c r="N6" s="127" t="s">
        <v>202</v>
      </c>
      <c r="O6" s="127" t="s">
        <v>197</v>
      </c>
      <c r="P6" s="127" t="s">
        <v>199</v>
      </c>
      <c r="Q6" s="127" t="s">
        <v>201</v>
      </c>
      <c r="R6" s="127" t="s">
        <v>203</v>
      </c>
      <c r="S6" s="127" t="s">
        <v>205</v>
      </c>
      <c r="T6" s="127" t="s">
        <v>206</v>
      </c>
      <c r="U6" s="127" t="s">
        <v>207</v>
      </c>
      <c r="V6" s="127" t="s">
        <v>208</v>
      </c>
      <c r="W6" s="127" t="s">
        <v>209</v>
      </c>
      <c r="X6" s="127" t="s">
        <v>210</v>
      </c>
      <c r="Y6" s="127" t="s">
        <v>211</v>
      </c>
      <c r="Z6" s="127" t="s">
        <v>212</v>
      </c>
      <c r="AA6" s="127" t="s">
        <v>213</v>
      </c>
      <c r="AB6" s="129" t="s">
        <v>218</v>
      </c>
      <c r="AC6" s="127" t="s">
        <v>220</v>
      </c>
      <c r="AD6" s="127" t="s">
        <v>219</v>
      </c>
      <c r="AE6" s="127" t="s">
        <v>221</v>
      </c>
      <c r="AF6" s="127" t="s">
        <v>222</v>
      </c>
      <c r="AG6" s="127" t="s">
        <v>223</v>
      </c>
      <c r="AH6" s="127" t="s">
        <v>224</v>
      </c>
      <c r="AI6" s="127" t="s">
        <v>231</v>
      </c>
      <c r="AJ6" s="127" t="s">
        <v>225</v>
      </c>
      <c r="AK6" s="127" t="s">
        <v>226</v>
      </c>
      <c r="AL6" s="127" t="s">
        <v>227</v>
      </c>
      <c r="AM6" s="127" t="s">
        <v>228</v>
      </c>
      <c r="AN6" s="127" t="s">
        <v>230</v>
      </c>
      <c r="AO6" s="127" t="s">
        <v>229</v>
      </c>
      <c r="AP6" s="127" t="s">
        <v>232</v>
      </c>
      <c r="AQ6" s="127" t="s">
        <v>233</v>
      </c>
      <c r="AR6" s="127" t="s">
        <v>234</v>
      </c>
      <c r="AS6" s="127" t="s">
        <v>235</v>
      </c>
      <c r="AT6" s="127" t="s">
        <v>236</v>
      </c>
      <c r="AU6" s="127" t="s">
        <v>237</v>
      </c>
      <c r="AV6" s="127" t="s">
        <v>238</v>
      </c>
      <c r="AW6" s="127" t="s">
        <v>239</v>
      </c>
      <c r="AX6" s="127" t="s">
        <v>242</v>
      </c>
      <c r="AY6" s="127" t="s">
        <v>243</v>
      </c>
      <c r="AZ6" s="127" t="s">
        <v>244</v>
      </c>
      <c r="BA6" s="127" t="s">
        <v>245</v>
      </c>
      <c r="BB6" s="127" t="s">
        <v>263</v>
      </c>
      <c r="BC6" s="127" t="s">
        <v>246</v>
      </c>
      <c r="BD6" s="127" t="s">
        <v>264</v>
      </c>
      <c r="BE6" s="127" t="s">
        <v>247</v>
      </c>
      <c r="BF6" s="127" t="s">
        <v>272</v>
      </c>
      <c r="BG6" s="127" t="s">
        <v>248</v>
      </c>
      <c r="BH6" s="127" t="s">
        <v>273</v>
      </c>
      <c r="BI6" s="127" t="s">
        <v>204</v>
      </c>
      <c r="BJ6" s="127" t="s">
        <v>274</v>
      </c>
      <c r="BK6" s="127" t="s">
        <v>249</v>
      </c>
      <c r="BL6" s="127" t="s">
        <v>275</v>
      </c>
      <c r="BM6" s="127" t="s">
        <v>250</v>
      </c>
      <c r="BN6" s="127" t="s">
        <v>276</v>
      </c>
      <c r="BO6" s="127" t="s">
        <v>251</v>
      </c>
      <c r="BP6" s="127" t="s">
        <v>277</v>
      </c>
      <c r="BQ6" s="127" t="s">
        <v>252</v>
      </c>
      <c r="BR6" s="127" t="s">
        <v>278</v>
      </c>
      <c r="BS6" s="127" t="s">
        <v>253</v>
      </c>
      <c r="BT6" s="127" t="s">
        <v>279</v>
      </c>
      <c r="BU6" s="127" t="s">
        <v>254</v>
      </c>
      <c r="BV6" s="127" t="s">
        <v>282</v>
      </c>
      <c r="BW6" s="127" t="s">
        <v>255</v>
      </c>
      <c r="BX6" s="127" t="s">
        <v>283</v>
      </c>
      <c r="BY6" s="127" t="s">
        <v>256</v>
      </c>
      <c r="BZ6" s="127" t="s">
        <v>286</v>
      </c>
      <c r="CA6" s="127" t="s">
        <v>257</v>
      </c>
      <c r="CB6" s="127" t="s">
        <v>287</v>
      </c>
      <c r="CC6" s="127" t="s">
        <v>258</v>
      </c>
      <c r="CD6" s="127" t="s">
        <v>288</v>
      </c>
      <c r="CE6" s="127" t="s">
        <v>259</v>
      </c>
      <c r="CF6" s="127" t="s">
        <v>289</v>
      </c>
      <c r="CG6" s="127" t="s">
        <v>260</v>
      </c>
      <c r="CH6" s="127" t="s">
        <v>290</v>
      </c>
      <c r="CI6" s="127" t="s">
        <v>261</v>
      </c>
      <c r="CJ6" s="127" t="s">
        <v>291</v>
      </c>
      <c r="CK6" s="127" t="s">
        <v>262</v>
      </c>
    </row>
    <row r="7" spans="1:91" x14ac:dyDescent="0.25">
      <c r="A7" s="5" t="s">
        <v>602</v>
      </c>
    </row>
    <row r="8" spans="1:91" x14ac:dyDescent="0.25">
      <c r="A8" t="s">
        <v>185</v>
      </c>
    </row>
    <row r="9" spans="1:91" x14ac:dyDescent="0.25">
      <c r="A9" t="s">
        <v>186</v>
      </c>
      <c r="B9">
        <v>2674</v>
      </c>
      <c r="C9">
        <v>2906</v>
      </c>
      <c r="D9">
        <v>2997</v>
      </c>
      <c r="E9">
        <v>2861</v>
      </c>
      <c r="F9">
        <v>3089</v>
      </c>
      <c r="J9">
        <v>2936</v>
      </c>
      <c r="K9">
        <v>2213000</v>
      </c>
      <c r="L9">
        <v>2802000</v>
      </c>
      <c r="M9">
        <v>2608000</v>
      </c>
      <c r="N9">
        <v>2679000</v>
      </c>
      <c r="O9">
        <v>2801000</v>
      </c>
      <c r="P9">
        <v>2882000</v>
      </c>
      <c r="Q9">
        <v>2943000</v>
      </c>
      <c r="R9">
        <v>3005000</v>
      </c>
      <c r="S9">
        <v>2788</v>
      </c>
      <c r="T9">
        <v>3103</v>
      </c>
      <c r="U9">
        <v>3245</v>
      </c>
      <c r="V9">
        <v>2731</v>
      </c>
      <c r="W9">
        <v>3160</v>
      </c>
      <c r="X9">
        <v>3244</v>
      </c>
      <c r="Y9">
        <v>3222</v>
      </c>
      <c r="Z9">
        <v>3194</v>
      </c>
      <c r="AA9">
        <v>9983</v>
      </c>
      <c r="AD9">
        <v>5211</v>
      </c>
      <c r="AE9">
        <v>4704</v>
      </c>
      <c r="AF9">
        <v>4743</v>
      </c>
      <c r="AG9">
        <v>4748</v>
      </c>
      <c r="AH9">
        <v>4910</v>
      </c>
      <c r="AJ9">
        <v>4984</v>
      </c>
      <c r="AK9">
        <v>4125</v>
      </c>
      <c r="AL9">
        <v>4943</v>
      </c>
      <c r="AM9">
        <v>4219</v>
      </c>
      <c r="AN9">
        <v>4749</v>
      </c>
      <c r="AO9">
        <v>5166</v>
      </c>
      <c r="AP9">
        <v>4558</v>
      </c>
      <c r="AQ9">
        <v>5709</v>
      </c>
      <c r="AR9">
        <v>5440</v>
      </c>
      <c r="AS9">
        <v>4703</v>
      </c>
      <c r="AT9">
        <v>4578</v>
      </c>
      <c r="AU9">
        <v>5206</v>
      </c>
      <c r="AV9">
        <v>4500</v>
      </c>
      <c r="AW9">
        <v>4631</v>
      </c>
      <c r="AX9">
        <v>4860</v>
      </c>
      <c r="AY9">
        <v>5322</v>
      </c>
      <c r="AZ9">
        <v>4866</v>
      </c>
      <c r="BA9">
        <v>4753</v>
      </c>
      <c r="BB9">
        <v>5294</v>
      </c>
      <c r="BD9">
        <v>5345</v>
      </c>
      <c r="BE9">
        <v>5813</v>
      </c>
      <c r="BF9">
        <v>5659</v>
      </c>
      <c r="BG9">
        <v>6084</v>
      </c>
      <c r="BH9">
        <v>5576</v>
      </c>
      <c r="BI9">
        <v>5155</v>
      </c>
      <c r="BJ9">
        <v>5121</v>
      </c>
      <c r="BK9">
        <v>5793</v>
      </c>
      <c r="BN9">
        <v>4924</v>
      </c>
      <c r="BP9">
        <v>5662</v>
      </c>
      <c r="BR9">
        <v>6978</v>
      </c>
      <c r="BS9">
        <v>6758</v>
      </c>
      <c r="BT9">
        <v>7214</v>
      </c>
      <c r="BW9">
        <v>7283</v>
      </c>
      <c r="BY9">
        <v>8961</v>
      </c>
      <c r="BZ9">
        <v>9066</v>
      </c>
      <c r="CA9">
        <v>9057</v>
      </c>
      <c r="CC9">
        <v>12266</v>
      </c>
      <c r="CD9">
        <v>11794</v>
      </c>
      <c r="CE9">
        <v>11576</v>
      </c>
      <c r="CG9">
        <v>13056</v>
      </c>
      <c r="CI9">
        <v>11092</v>
      </c>
    </row>
    <row r="10" spans="1:91" x14ac:dyDescent="0.25">
      <c r="A10" t="s">
        <v>195</v>
      </c>
      <c r="K10">
        <v>644000</v>
      </c>
      <c r="M10">
        <v>662000</v>
      </c>
      <c r="N10">
        <v>724000</v>
      </c>
      <c r="O10">
        <v>746000</v>
      </c>
      <c r="P10">
        <v>847000</v>
      </c>
      <c r="Q10">
        <v>913000</v>
      </c>
      <c r="R10">
        <v>974000</v>
      </c>
      <c r="S10">
        <v>959</v>
      </c>
      <c r="T10">
        <v>964</v>
      </c>
      <c r="U10">
        <v>872</v>
      </c>
      <c r="V10">
        <v>1084</v>
      </c>
      <c r="W10">
        <v>1049</v>
      </c>
      <c r="X10">
        <v>1021</v>
      </c>
      <c r="Y10">
        <v>1006</v>
      </c>
      <c r="Z10">
        <v>1237</v>
      </c>
      <c r="AA10">
        <v>1652</v>
      </c>
      <c r="AD10">
        <v>2711</v>
      </c>
      <c r="AE10">
        <v>3295</v>
      </c>
      <c r="AF10">
        <v>3142</v>
      </c>
      <c r="AG10">
        <v>4177</v>
      </c>
      <c r="AH10">
        <v>3261</v>
      </c>
      <c r="AJ10">
        <v>2968</v>
      </c>
      <c r="AK10">
        <v>2658</v>
      </c>
      <c r="AL10">
        <v>3081</v>
      </c>
      <c r="AM10">
        <v>2581</v>
      </c>
      <c r="AN10">
        <v>2663</v>
      </c>
      <c r="AO10">
        <v>3010</v>
      </c>
      <c r="AP10">
        <v>2745</v>
      </c>
      <c r="AQ10">
        <v>2982</v>
      </c>
      <c r="AR10">
        <v>3249</v>
      </c>
      <c r="AS10">
        <v>3582</v>
      </c>
      <c r="AT10">
        <v>3541</v>
      </c>
      <c r="AU10">
        <v>3474</v>
      </c>
      <c r="AV10">
        <v>3483</v>
      </c>
      <c r="AW10">
        <v>3462</v>
      </c>
      <c r="AX10">
        <v>3511</v>
      </c>
      <c r="AY10">
        <v>3761</v>
      </c>
      <c r="AZ10">
        <v>3379</v>
      </c>
      <c r="BA10">
        <v>3717</v>
      </c>
      <c r="BB10">
        <v>3914</v>
      </c>
      <c r="BD10">
        <v>4790</v>
      </c>
      <c r="BE10">
        <v>4775</v>
      </c>
      <c r="BF10">
        <v>5483</v>
      </c>
      <c r="BG10">
        <v>5625</v>
      </c>
      <c r="BH10">
        <v>6135</v>
      </c>
      <c r="BI10">
        <v>6209</v>
      </c>
      <c r="BJ10">
        <v>6446</v>
      </c>
      <c r="BK10">
        <v>6394</v>
      </c>
      <c r="BN10">
        <v>7193</v>
      </c>
      <c r="BP10">
        <v>7553</v>
      </c>
      <c r="BR10">
        <v>9387</v>
      </c>
      <c r="BS10">
        <v>10812</v>
      </c>
      <c r="BT10">
        <v>10993</v>
      </c>
      <c r="BW10">
        <v>12693</v>
      </c>
      <c r="BY10">
        <v>14407</v>
      </c>
      <c r="BZ10">
        <v>16641</v>
      </c>
      <c r="CA10">
        <v>15824</v>
      </c>
      <c r="CC10">
        <v>18439</v>
      </c>
      <c r="CD10">
        <v>20303</v>
      </c>
      <c r="CE10">
        <v>21998</v>
      </c>
      <c r="CG10">
        <v>21773</v>
      </c>
      <c r="CI10">
        <v>26524</v>
      </c>
    </row>
    <row r="11" spans="1:91" x14ac:dyDescent="0.25">
      <c r="A11" t="s">
        <v>187</v>
      </c>
      <c r="B11">
        <v>1289</v>
      </c>
      <c r="C11">
        <v>1402</v>
      </c>
      <c r="D11">
        <v>1399</v>
      </c>
      <c r="E11">
        <v>1560</v>
      </c>
      <c r="F11">
        <v>1693</v>
      </c>
      <c r="J11">
        <v>2017</v>
      </c>
      <c r="K11">
        <v>2167000</v>
      </c>
      <c r="L11">
        <v>2274000</v>
      </c>
      <c r="M11">
        <v>1969000</v>
      </c>
      <c r="N11">
        <v>2091000</v>
      </c>
      <c r="O11">
        <v>2115000</v>
      </c>
      <c r="P11">
        <v>2151000</v>
      </c>
      <c r="Q11">
        <v>2199000</v>
      </c>
      <c r="R11">
        <v>2235000</v>
      </c>
      <c r="S11">
        <v>2216</v>
      </c>
      <c r="T11">
        <v>2282</v>
      </c>
      <c r="U11">
        <v>2403</v>
      </c>
      <c r="V11">
        <v>2454</v>
      </c>
      <c r="W11">
        <v>2527</v>
      </c>
      <c r="X11">
        <v>2647</v>
      </c>
      <c r="Y11">
        <v>2761</v>
      </c>
      <c r="Z11">
        <v>2981</v>
      </c>
      <c r="AA11">
        <v>4504</v>
      </c>
      <c r="AD11">
        <v>4649</v>
      </c>
      <c r="AE11">
        <v>3375</v>
      </c>
      <c r="AF11">
        <v>4197</v>
      </c>
      <c r="AG11">
        <v>3218</v>
      </c>
      <c r="AH11">
        <v>4370</v>
      </c>
      <c r="AJ11">
        <v>4137</v>
      </c>
      <c r="AK11">
        <v>3857</v>
      </c>
      <c r="AL11">
        <v>3396</v>
      </c>
      <c r="AM11">
        <v>3962</v>
      </c>
      <c r="AN11">
        <v>4040</v>
      </c>
      <c r="AO11">
        <v>3754</v>
      </c>
      <c r="AP11">
        <v>3252</v>
      </c>
      <c r="AQ11">
        <v>4034</v>
      </c>
      <c r="AR11">
        <v>4054</v>
      </c>
      <c r="AS11">
        <v>3823</v>
      </c>
      <c r="AT11">
        <v>4012</v>
      </c>
      <c r="AU11">
        <v>4149</v>
      </c>
      <c r="AV11">
        <v>4220</v>
      </c>
      <c r="AW11">
        <v>4196</v>
      </c>
      <c r="AX11">
        <v>4235</v>
      </c>
      <c r="AY11">
        <v>4031</v>
      </c>
      <c r="AZ11">
        <v>4294</v>
      </c>
      <c r="BA11">
        <v>4208</v>
      </c>
      <c r="BB11">
        <v>4491</v>
      </c>
      <c r="BD11">
        <v>5008</v>
      </c>
      <c r="BE11">
        <v>5316</v>
      </c>
      <c r="BF11">
        <v>5486</v>
      </c>
      <c r="BG11">
        <v>6057</v>
      </c>
      <c r="BH11">
        <v>6234</v>
      </c>
      <c r="BI11">
        <v>6675</v>
      </c>
      <c r="BJ11">
        <v>7202</v>
      </c>
      <c r="BK11">
        <v>7832</v>
      </c>
      <c r="BN11">
        <v>8523</v>
      </c>
      <c r="BP11">
        <v>9570</v>
      </c>
      <c r="BR11">
        <v>10565</v>
      </c>
      <c r="BS11">
        <v>11391</v>
      </c>
      <c r="BT11">
        <v>12229</v>
      </c>
      <c r="BW11">
        <v>12374</v>
      </c>
      <c r="BY11">
        <v>13674</v>
      </c>
      <c r="BZ11">
        <v>14428</v>
      </c>
      <c r="CA11">
        <v>14857</v>
      </c>
      <c r="CC11">
        <v>19881</v>
      </c>
      <c r="CD11">
        <v>18184</v>
      </c>
      <c r="CE11">
        <v>18500</v>
      </c>
      <c r="CG11">
        <v>24308</v>
      </c>
      <c r="CI11">
        <v>22641</v>
      </c>
    </row>
    <row r="12" spans="1:91" x14ac:dyDescent="0.25">
      <c r="A12" t="s">
        <v>198</v>
      </c>
      <c r="M12">
        <v>284000</v>
      </c>
      <c r="N12">
        <v>232000</v>
      </c>
      <c r="O12">
        <v>425000</v>
      </c>
      <c r="P12">
        <v>339000</v>
      </c>
      <c r="Q12">
        <v>221000</v>
      </c>
      <c r="R12">
        <v>254000</v>
      </c>
      <c r="S12">
        <v>238</v>
      </c>
      <c r="T12">
        <v>246</v>
      </c>
      <c r="U12">
        <v>260</v>
      </c>
      <c r="V12">
        <v>279</v>
      </c>
      <c r="W12">
        <v>341</v>
      </c>
      <c r="X12">
        <v>271</v>
      </c>
    </row>
    <row r="14" spans="1:91" x14ac:dyDescent="0.25">
      <c r="A14" s="5" t="s">
        <v>214</v>
      </c>
    </row>
    <row r="15" spans="1:91" x14ac:dyDescent="0.25">
      <c r="A15" t="s">
        <v>215</v>
      </c>
      <c r="AB15">
        <v>3292728</v>
      </c>
      <c r="AD15">
        <v>3392733</v>
      </c>
      <c r="AF15">
        <v>2847738</v>
      </c>
      <c r="AG15">
        <v>2755743</v>
      </c>
      <c r="AH15">
        <v>2855743</v>
      </c>
      <c r="AI15">
        <v>2855148</v>
      </c>
      <c r="AJ15">
        <v>2755148</v>
      </c>
      <c r="AK15">
        <v>3048763</v>
      </c>
      <c r="AO15">
        <v>3231640</v>
      </c>
      <c r="AS15">
        <v>3521790</v>
      </c>
      <c r="AV15">
        <v>3311640</v>
      </c>
      <c r="AW15">
        <v>3819840</v>
      </c>
      <c r="AX15">
        <v>3583440</v>
      </c>
      <c r="AY15">
        <v>3526540</v>
      </c>
      <c r="BA15">
        <v>3807740</v>
      </c>
      <c r="BC15">
        <v>3893040</v>
      </c>
      <c r="BK15">
        <v>4656940</v>
      </c>
      <c r="BN15">
        <v>4729515</v>
      </c>
      <c r="BO15">
        <v>5995240</v>
      </c>
      <c r="BS15">
        <v>4765740</v>
      </c>
      <c r="BW15">
        <v>6149815</v>
      </c>
      <c r="CA15">
        <v>7237215</v>
      </c>
      <c r="CD15">
        <v>8746836</v>
      </c>
      <c r="CE15">
        <v>8746836</v>
      </c>
      <c r="CI15">
        <v>10838603</v>
      </c>
    </row>
    <row r="16" spans="1:91" x14ac:dyDescent="0.25">
      <c r="A16" t="s">
        <v>216</v>
      </c>
      <c r="AB16">
        <v>342583.64</v>
      </c>
      <c r="AD16">
        <v>346388.46</v>
      </c>
      <c r="AF16">
        <v>372483.46</v>
      </c>
      <c r="AG16">
        <v>367983.46</v>
      </c>
      <c r="AH16">
        <v>377533.46</v>
      </c>
      <c r="AI16">
        <v>376458.46</v>
      </c>
      <c r="AJ16">
        <v>376458.46</v>
      </c>
      <c r="AK16">
        <v>382408.46</v>
      </c>
      <c r="AO16">
        <v>418132.46</v>
      </c>
      <c r="AS16">
        <f>3997697.46-AS15</f>
        <v>475907.45999999996</v>
      </c>
      <c r="AV16">
        <v>513907.46</v>
      </c>
      <c r="AW16">
        <f>4337347.46-AW15</f>
        <v>517507.45999999996</v>
      </c>
      <c r="AX16">
        <v>514157.46</v>
      </c>
      <c r="AY16">
        <f>AY18-AY15</f>
        <v>525457.46</v>
      </c>
      <c r="BA16">
        <f>BA18-BA15</f>
        <v>531457.46</v>
      </c>
      <c r="BC16">
        <v>55657.46</v>
      </c>
      <c r="BK16">
        <v>665482.46</v>
      </c>
      <c r="BN16">
        <v>660907.46</v>
      </c>
      <c r="BW16">
        <f>BW18-BW15</f>
        <v>802382</v>
      </c>
      <c r="CA16">
        <f>CA18-CA15</f>
        <v>881453</v>
      </c>
      <c r="CD16">
        <v>985723.36</v>
      </c>
      <c r="CE16">
        <f>CE18-CE15</f>
        <v>985724</v>
      </c>
      <c r="CI16">
        <f>CI18-CI15</f>
        <v>1941612</v>
      </c>
    </row>
    <row r="17" spans="1:87" x14ac:dyDescent="0.25">
      <c r="A17" t="s">
        <v>217</v>
      </c>
      <c r="AB17">
        <v>379189</v>
      </c>
      <c r="AD17">
        <v>725960</v>
      </c>
      <c r="AF17">
        <v>557683</v>
      </c>
      <c r="AG17">
        <v>363319</v>
      </c>
      <c r="AH17">
        <v>307647</v>
      </c>
      <c r="AI17">
        <v>427161</v>
      </c>
      <c r="AJ17">
        <v>437286</v>
      </c>
      <c r="AK17">
        <v>520708</v>
      </c>
      <c r="AO17">
        <v>644734</v>
      </c>
      <c r="AV17">
        <v>499681</v>
      </c>
      <c r="AX17">
        <v>674370</v>
      </c>
      <c r="BC17">
        <v>542257</v>
      </c>
      <c r="BK17">
        <v>1109941.6100000001</v>
      </c>
      <c r="BN17">
        <v>1031009.16</v>
      </c>
      <c r="CD17">
        <v>1095613.5</v>
      </c>
    </row>
    <row r="18" spans="1:87" x14ac:dyDescent="0.25">
      <c r="A18" t="s">
        <v>188</v>
      </c>
      <c r="AS18">
        <v>3997697.46</v>
      </c>
      <c r="AW18">
        <v>4337347.46</v>
      </c>
      <c r="AX18">
        <f>AX15+AX16</f>
        <v>4097597.46</v>
      </c>
      <c r="AY18">
        <v>4051997.46</v>
      </c>
      <c r="BA18">
        <v>4339197.46</v>
      </c>
      <c r="BC18">
        <v>4449197.46</v>
      </c>
      <c r="BK18">
        <v>5322422.46</v>
      </c>
      <c r="BN18">
        <v>5390422.46</v>
      </c>
      <c r="BW18">
        <v>6952197</v>
      </c>
      <c r="CA18">
        <v>8118668</v>
      </c>
      <c r="CD18">
        <f>CD15+CD16</f>
        <v>9732559.3599999994</v>
      </c>
      <c r="CE18">
        <v>9732560</v>
      </c>
      <c r="CI18">
        <v>12780215</v>
      </c>
    </row>
    <row r="19" spans="1:87" x14ac:dyDescent="0.25">
      <c r="AJ19">
        <v>2658763</v>
      </c>
    </row>
    <row r="20" spans="1:87" x14ac:dyDescent="0.25">
      <c r="AJ20">
        <v>377258.46</v>
      </c>
    </row>
    <row r="21" spans="1:87" x14ac:dyDescent="0.25">
      <c r="AJ21">
        <v>404247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38"/>
  <sheetViews>
    <sheetView workbookViewId="0">
      <pane xSplit="1" ySplit="6" topLeftCell="B7" activePane="bottomRight" state="frozen"/>
      <selection pane="topRight" activeCell="B1" sqref="B1"/>
      <selection pane="bottomLeft" activeCell="A5" sqref="A5"/>
      <selection pane="bottomRight"/>
    </sheetView>
  </sheetViews>
  <sheetFormatPr defaultColWidth="13.7109375" defaultRowHeight="15" x14ac:dyDescent="0.25"/>
  <cols>
    <col min="1" max="1" width="53.85546875" style="58" customWidth="1"/>
    <col min="2" max="16384" width="13.7109375" style="58"/>
  </cols>
  <sheetData>
    <row r="1" spans="1:167" ht="18.75" x14ac:dyDescent="0.3">
      <c r="A1" s="64" t="s">
        <v>412</v>
      </c>
      <c r="AZ1" s="41" t="s">
        <v>645</v>
      </c>
      <c r="BB1" s="41" t="s">
        <v>645</v>
      </c>
      <c r="BL1" s="41" t="s">
        <v>645</v>
      </c>
      <c r="BN1" s="41" t="s">
        <v>645</v>
      </c>
      <c r="BP1" s="41" t="s">
        <v>645</v>
      </c>
      <c r="BR1" s="41" t="s">
        <v>645</v>
      </c>
      <c r="BT1" s="41" t="s">
        <v>645</v>
      </c>
    </row>
    <row r="2" spans="1:167" ht="15" customHeight="1" x14ac:dyDescent="0.25">
      <c r="A2" s="65" t="s">
        <v>665</v>
      </c>
    </row>
    <row r="3" spans="1:167" s="41" customFormat="1" ht="15" customHeight="1" x14ac:dyDescent="0.25">
      <c r="A3" s="41" t="s">
        <v>580</v>
      </c>
    </row>
    <row r="4" spans="1:167" s="71" customFormat="1" x14ac:dyDescent="0.25">
      <c r="A4" s="71" t="s">
        <v>686</v>
      </c>
      <c r="B4" s="72"/>
      <c r="C4" s="72" t="s">
        <v>682</v>
      </c>
      <c r="D4" s="72"/>
      <c r="E4" s="72" t="s">
        <v>682</v>
      </c>
      <c r="F4" s="72"/>
      <c r="G4" s="72" t="s">
        <v>683</v>
      </c>
      <c r="H4" s="72"/>
      <c r="I4" s="72" t="s">
        <v>682</v>
      </c>
      <c r="J4" s="72"/>
      <c r="K4" s="72" t="s">
        <v>684</v>
      </c>
      <c r="L4" s="72" t="s">
        <v>684</v>
      </c>
      <c r="M4" s="72" t="s">
        <v>684</v>
      </c>
      <c r="N4" s="72" t="s">
        <v>684</v>
      </c>
      <c r="O4" s="72" t="s">
        <v>684</v>
      </c>
      <c r="P4" s="72" t="s">
        <v>684</v>
      </c>
      <c r="Q4" s="72" t="s">
        <v>684</v>
      </c>
      <c r="R4" s="72" t="s">
        <v>684</v>
      </c>
      <c r="S4" s="72" t="s">
        <v>684</v>
      </c>
      <c r="T4" s="72" t="s">
        <v>684</v>
      </c>
      <c r="U4" s="72" t="s">
        <v>684</v>
      </c>
      <c r="V4" s="72" t="s">
        <v>684</v>
      </c>
      <c r="W4" s="72" t="s">
        <v>684</v>
      </c>
      <c r="X4" s="72" t="s">
        <v>684</v>
      </c>
      <c r="Y4" s="72" t="s">
        <v>684</v>
      </c>
      <c r="Z4" s="72" t="s">
        <v>684</v>
      </c>
      <c r="AA4" s="72" t="s">
        <v>684</v>
      </c>
      <c r="AB4" s="72" t="s">
        <v>684</v>
      </c>
      <c r="AC4" s="72" t="s">
        <v>684</v>
      </c>
      <c r="AD4" s="72" t="s">
        <v>684</v>
      </c>
      <c r="AE4" s="72" t="s">
        <v>684</v>
      </c>
      <c r="AF4" s="72" t="s">
        <v>684</v>
      </c>
      <c r="AG4" s="72" t="s">
        <v>684</v>
      </c>
      <c r="AH4" s="72"/>
      <c r="AI4" s="72" t="s">
        <v>684</v>
      </c>
      <c r="AJ4" s="72" t="s">
        <v>684</v>
      </c>
      <c r="AK4" s="72" t="s">
        <v>684</v>
      </c>
      <c r="AL4" s="72" t="s">
        <v>684</v>
      </c>
      <c r="AM4" s="72" t="s">
        <v>684</v>
      </c>
      <c r="AN4" s="72" t="s">
        <v>684</v>
      </c>
      <c r="AO4" s="72" t="s">
        <v>684</v>
      </c>
      <c r="AP4" s="72" t="s">
        <v>684</v>
      </c>
      <c r="AQ4" s="72"/>
      <c r="AR4" s="72"/>
      <c r="AS4" s="72" t="s">
        <v>683</v>
      </c>
      <c r="AT4" s="72"/>
      <c r="AU4" s="72"/>
      <c r="AV4" s="72"/>
      <c r="AW4" s="72"/>
      <c r="AX4" s="72"/>
      <c r="AY4" s="72"/>
      <c r="AZ4" s="72" t="s">
        <v>683</v>
      </c>
      <c r="BA4" s="72"/>
      <c r="BB4" s="72" t="s">
        <v>683</v>
      </c>
      <c r="BC4" s="72"/>
      <c r="BD4" s="72" t="s">
        <v>684</v>
      </c>
      <c r="BE4" s="72" t="s">
        <v>684</v>
      </c>
      <c r="BF4" s="72" t="s">
        <v>684</v>
      </c>
      <c r="BG4" s="72"/>
      <c r="BH4" s="72" t="s">
        <v>684</v>
      </c>
      <c r="BI4" s="72" t="s">
        <v>684</v>
      </c>
      <c r="BJ4" s="72" t="s">
        <v>684</v>
      </c>
      <c r="BK4" s="72" t="s">
        <v>682</v>
      </c>
      <c r="BL4" s="72" t="s">
        <v>683</v>
      </c>
      <c r="BM4" s="72"/>
      <c r="BN4" s="72" t="s">
        <v>683</v>
      </c>
      <c r="BO4" s="72"/>
      <c r="BP4" s="72" t="s">
        <v>683</v>
      </c>
      <c r="BQ4" s="72"/>
      <c r="BR4" s="72" t="s">
        <v>683</v>
      </c>
      <c r="BS4" s="72"/>
      <c r="BT4" s="72" t="s">
        <v>683</v>
      </c>
      <c r="BU4" s="72"/>
      <c r="BV4" s="72"/>
      <c r="BW4" s="72"/>
      <c r="BX4" s="72"/>
      <c r="BY4" s="72" t="s">
        <v>682</v>
      </c>
      <c r="BZ4" s="72"/>
      <c r="CA4" s="72" t="s">
        <v>682</v>
      </c>
      <c r="CB4" s="72"/>
      <c r="CC4" s="72" t="s">
        <v>682</v>
      </c>
      <c r="CD4" s="72"/>
      <c r="CE4" s="72" t="s">
        <v>682</v>
      </c>
      <c r="CF4" s="72"/>
      <c r="CG4" s="72" t="s">
        <v>682</v>
      </c>
      <c r="CH4" s="72"/>
      <c r="CI4" s="72" t="s">
        <v>682</v>
      </c>
      <c r="CJ4" s="72"/>
      <c r="CK4" s="72" t="s">
        <v>682</v>
      </c>
      <c r="CL4" s="72"/>
      <c r="CM4" s="72" t="s">
        <v>682</v>
      </c>
      <c r="CN4" s="72" t="s">
        <v>684</v>
      </c>
      <c r="CO4" s="72" t="s">
        <v>684</v>
      </c>
      <c r="CP4" s="72" t="s">
        <v>684</v>
      </c>
      <c r="CQ4" s="72" t="s">
        <v>684</v>
      </c>
      <c r="CR4" s="72" t="s">
        <v>684</v>
      </c>
      <c r="CS4" s="72" t="s">
        <v>684</v>
      </c>
      <c r="CT4" s="72" t="s">
        <v>684</v>
      </c>
      <c r="CU4" s="72" t="s">
        <v>684</v>
      </c>
      <c r="CV4" s="72" t="s">
        <v>684</v>
      </c>
      <c r="CW4" s="72"/>
      <c r="CX4" s="72" t="s">
        <v>684</v>
      </c>
      <c r="CY4" s="72"/>
      <c r="CZ4" s="72"/>
      <c r="DA4" s="72"/>
      <c r="DB4" s="72" t="s">
        <v>684</v>
      </c>
      <c r="DC4" s="72" t="s">
        <v>684</v>
      </c>
      <c r="DD4" s="72" t="s">
        <v>684</v>
      </c>
      <c r="DE4" s="72" t="s">
        <v>684</v>
      </c>
      <c r="DF4" s="72" t="s">
        <v>684</v>
      </c>
      <c r="DG4" s="72" t="s">
        <v>684</v>
      </c>
      <c r="DH4" s="72"/>
      <c r="DI4" s="72" t="s">
        <v>683</v>
      </c>
      <c r="DJ4" s="72"/>
      <c r="DK4" s="72" t="s">
        <v>684</v>
      </c>
      <c r="DL4" s="72" t="s">
        <v>684</v>
      </c>
      <c r="DM4" s="72" t="s">
        <v>684</v>
      </c>
      <c r="DN4" s="72"/>
      <c r="DO4" s="72" t="s">
        <v>684</v>
      </c>
      <c r="DP4" s="72"/>
      <c r="DQ4" s="72" t="s">
        <v>683</v>
      </c>
      <c r="DR4" s="72" t="s">
        <v>684</v>
      </c>
      <c r="DS4" s="72" t="s">
        <v>684</v>
      </c>
      <c r="DT4" s="72"/>
      <c r="DU4" s="72" t="s">
        <v>683</v>
      </c>
      <c r="DV4" s="72"/>
      <c r="DW4" s="72" t="s">
        <v>683</v>
      </c>
      <c r="DX4" s="72"/>
      <c r="DY4" s="72" t="s">
        <v>683</v>
      </c>
      <c r="DZ4" s="72"/>
      <c r="EA4" s="72" t="s">
        <v>683</v>
      </c>
      <c r="EB4" s="72"/>
      <c r="EC4" s="72" t="s">
        <v>684</v>
      </c>
      <c r="ED4" s="72"/>
      <c r="EE4" s="72" t="s">
        <v>683</v>
      </c>
      <c r="EF4" s="72"/>
      <c r="EG4" s="72" t="s">
        <v>684</v>
      </c>
      <c r="EH4" s="72"/>
      <c r="EI4" s="72" t="s">
        <v>684</v>
      </c>
      <c r="EJ4" s="72"/>
      <c r="EK4" s="72" t="s">
        <v>684</v>
      </c>
      <c r="EL4" s="72" t="s">
        <v>684</v>
      </c>
      <c r="EM4" s="72" t="s">
        <v>684</v>
      </c>
      <c r="EN4" s="72" t="s">
        <v>684</v>
      </c>
      <c r="EO4" s="72" t="s">
        <v>684</v>
      </c>
      <c r="EP4" s="72"/>
      <c r="EQ4" s="72" t="s">
        <v>684</v>
      </c>
      <c r="ER4" s="72" t="s">
        <v>684</v>
      </c>
      <c r="ES4" s="72" t="s">
        <v>684</v>
      </c>
      <c r="ET4" s="72"/>
      <c r="EU4" s="72" t="s">
        <v>684</v>
      </c>
      <c r="EV4" s="72"/>
      <c r="EW4" s="72" t="s">
        <v>684</v>
      </c>
      <c r="EX4" s="72" t="s">
        <v>684</v>
      </c>
      <c r="EY4" s="72" t="s">
        <v>684</v>
      </c>
      <c r="EZ4" s="72" t="s">
        <v>684</v>
      </c>
      <c r="FA4" s="72" t="s">
        <v>684</v>
      </c>
      <c r="FB4" s="72" t="s">
        <v>684</v>
      </c>
      <c r="FC4" s="72"/>
      <c r="FD4" s="72" t="s">
        <v>684</v>
      </c>
      <c r="FE4" s="72"/>
      <c r="FF4" s="72" t="s">
        <v>684</v>
      </c>
      <c r="FG4" s="72"/>
      <c r="FH4" s="72" t="s">
        <v>684</v>
      </c>
      <c r="FI4" s="72" t="s">
        <v>684</v>
      </c>
      <c r="FJ4" s="72" t="s">
        <v>684</v>
      </c>
      <c r="FK4" s="72"/>
    </row>
    <row r="5" spans="1:167" s="70" customFormat="1" x14ac:dyDescent="0.25">
      <c r="A5" s="137" t="s">
        <v>688</v>
      </c>
      <c r="B5" s="68" t="s">
        <v>621</v>
      </c>
      <c r="C5" s="68" t="s">
        <v>397</v>
      </c>
      <c r="D5" s="67">
        <v>34880</v>
      </c>
      <c r="E5" s="68" t="s">
        <v>398</v>
      </c>
      <c r="F5" s="67" t="s">
        <v>623</v>
      </c>
      <c r="G5" s="68" t="s">
        <v>399</v>
      </c>
      <c r="H5" s="67" t="s">
        <v>624</v>
      </c>
      <c r="I5" s="68" t="s">
        <v>400</v>
      </c>
      <c r="J5" s="67" t="s">
        <v>625</v>
      </c>
      <c r="K5" s="68" t="s">
        <v>385</v>
      </c>
      <c r="L5" s="67" t="s">
        <v>644</v>
      </c>
      <c r="M5" s="67" t="s">
        <v>638</v>
      </c>
      <c r="N5" s="67">
        <v>162</v>
      </c>
      <c r="O5" s="67">
        <v>345</v>
      </c>
      <c r="P5" s="67">
        <v>527</v>
      </c>
      <c r="Q5" s="67">
        <v>710</v>
      </c>
      <c r="R5" s="67">
        <v>892</v>
      </c>
      <c r="S5" s="67">
        <v>1075</v>
      </c>
      <c r="T5" s="67">
        <v>1257</v>
      </c>
      <c r="U5" s="67">
        <v>1440</v>
      </c>
      <c r="V5" s="67">
        <v>1623</v>
      </c>
      <c r="W5" s="67">
        <v>1806</v>
      </c>
      <c r="X5" s="67">
        <v>1988</v>
      </c>
      <c r="Y5" s="67">
        <v>2171</v>
      </c>
      <c r="Z5" s="67">
        <v>2353</v>
      </c>
      <c r="AA5" s="67">
        <v>2536</v>
      </c>
      <c r="AB5" s="67">
        <v>2718</v>
      </c>
      <c r="AC5" s="67">
        <v>2901</v>
      </c>
      <c r="AD5" s="67">
        <v>3084</v>
      </c>
      <c r="AE5" s="67">
        <v>3267</v>
      </c>
      <c r="AF5" s="67">
        <v>3449</v>
      </c>
      <c r="AG5" s="67">
        <v>3632</v>
      </c>
      <c r="AH5" s="67">
        <v>3814</v>
      </c>
      <c r="AI5" s="67">
        <v>3997</v>
      </c>
      <c r="AJ5" s="67">
        <v>4179</v>
      </c>
      <c r="AK5" s="67">
        <v>4362</v>
      </c>
      <c r="AL5" s="67">
        <v>4545</v>
      </c>
      <c r="AM5" s="67">
        <v>4728</v>
      </c>
      <c r="AN5" s="67">
        <v>4910</v>
      </c>
      <c r="AO5" s="67">
        <v>5093</v>
      </c>
      <c r="AP5" s="67">
        <v>5275</v>
      </c>
      <c r="AQ5" s="67">
        <v>5458</v>
      </c>
      <c r="AR5" s="67">
        <v>5640</v>
      </c>
      <c r="AS5" s="67">
        <v>5823</v>
      </c>
      <c r="AT5" s="67">
        <v>6006</v>
      </c>
      <c r="AU5" s="67">
        <v>6189</v>
      </c>
      <c r="AV5" s="67">
        <v>6371</v>
      </c>
      <c r="AW5" s="67">
        <v>6554</v>
      </c>
      <c r="AX5" s="67">
        <v>6736</v>
      </c>
      <c r="AY5" s="67">
        <v>6919</v>
      </c>
      <c r="AZ5" s="67">
        <v>7030</v>
      </c>
      <c r="BA5" s="67">
        <v>7284</v>
      </c>
      <c r="BB5" s="67">
        <v>7396</v>
      </c>
      <c r="BC5" s="67">
        <v>7650</v>
      </c>
      <c r="BD5" s="67">
        <v>7832</v>
      </c>
      <c r="BE5" s="67">
        <v>8015</v>
      </c>
      <c r="BF5" s="67">
        <v>8197</v>
      </c>
      <c r="BG5" s="67">
        <v>8380</v>
      </c>
      <c r="BH5" s="67">
        <v>8562</v>
      </c>
      <c r="BI5" s="67">
        <v>8745</v>
      </c>
      <c r="BJ5" s="67">
        <v>8928</v>
      </c>
      <c r="BK5" s="67">
        <v>9111</v>
      </c>
      <c r="BL5" s="67">
        <v>9222</v>
      </c>
      <c r="BM5" s="67">
        <v>9476</v>
      </c>
      <c r="BN5" s="67">
        <v>9587</v>
      </c>
      <c r="BO5" s="67">
        <v>9841</v>
      </c>
      <c r="BP5" s="67">
        <v>9952</v>
      </c>
      <c r="BQ5" s="67">
        <v>10206</v>
      </c>
      <c r="BR5" s="67">
        <v>10318</v>
      </c>
      <c r="BS5" s="67">
        <v>10572</v>
      </c>
      <c r="BT5" s="67">
        <v>10683</v>
      </c>
      <c r="BU5" s="67">
        <v>10937</v>
      </c>
      <c r="BV5" s="67">
        <v>11119</v>
      </c>
      <c r="BW5" s="67">
        <v>11302</v>
      </c>
      <c r="BX5" s="67">
        <v>11484</v>
      </c>
      <c r="BY5" s="67">
        <v>11667</v>
      </c>
      <c r="BZ5" s="67">
        <v>11850</v>
      </c>
      <c r="CA5" s="67">
        <v>12033</v>
      </c>
      <c r="CB5" s="67">
        <v>12215</v>
      </c>
      <c r="CC5" s="67">
        <v>12398</v>
      </c>
      <c r="CD5" s="67">
        <v>12580</v>
      </c>
      <c r="CE5" s="67">
        <v>12763</v>
      </c>
      <c r="CF5" s="67">
        <v>12945</v>
      </c>
      <c r="CG5" s="67">
        <v>13128</v>
      </c>
      <c r="CH5" s="67">
        <v>13311</v>
      </c>
      <c r="CI5" s="67">
        <v>13494</v>
      </c>
      <c r="CJ5" s="67">
        <v>13676</v>
      </c>
      <c r="CK5" s="67">
        <v>13880</v>
      </c>
      <c r="CL5" s="67">
        <v>50586</v>
      </c>
      <c r="CM5" s="67">
        <v>14245</v>
      </c>
      <c r="CN5" s="67">
        <v>14426</v>
      </c>
      <c r="CO5" s="67">
        <v>14610</v>
      </c>
      <c r="CP5" s="67">
        <v>14792</v>
      </c>
      <c r="CQ5" s="67">
        <v>14976</v>
      </c>
      <c r="CR5" s="67">
        <v>15157</v>
      </c>
      <c r="CS5" s="67">
        <v>15341</v>
      </c>
      <c r="CT5" s="67">
        <v>15522</v>
      </c>
      <c r="CU5" s="67">
        <v>15706</v>
      </c>
      <c r="CV5" s="67">
        <v>15887</v>
      </c>
      <c r="CW5" s="67">
        <v>16071</v>
      </c>
      <c r="CX5" s="67">
        <v>16253</v>
      </c>
      <c r="CY5" s="67">
        <v>16437</v>
      </c>
      <c r="CZ5" s="67">
        <v>16618</v>
      </c>
      <c r="DA5" s="67">
        <v>16802</v>
      </c>
      <c r="DB5" s="67">
        <v>16983</v>
      </c>
      <c r="DC5" s="67">
        <v>17167</v>
      </c>
      <c r="DD5" s="67">
        <v>17348</v>
      </c>
      <c r="DE5" s="67">
        <v>17532</v>
      </c>
      <c r="DF5" s="67">
        <v>17714</v>
      </c>
      <c r="DG5" s="67">
        <v>17898</v>
      </c>
      <c r="DH5" s="67">
        <v>18079</v>
      </c>
      <c r="DI5" s="67">
        <v>18263</v>
      </c>
      <c r="DJ5" s="67">
        <v>18444</v>
      </c>
      <c r="DK5" s="67">
        <v>18628</v>
      </c>
      <c r="DL5" s="67">
        <v>18809</v>
      </c>
      <c r="DM5" s="67">
        <v>18993</v>
      </c>
      <c r="DN5" s="67">
        <v>19175</v>
      </c>
      <c r="DO5" s="67">
        <v>19359</v>
      </c>
      <c r="DP5" s="68">
        <v>19540</v>
      </c>
      <c r="DQ5" s="67">
        <v>19724</v>
      </c>
      <c r="DR5" s="69">
        <v>19905</v>
      </c>
      <c r="DS5" s="69">
        <v>20089</v>
      </c>
      <c r="DT5" s="69">
        <v>20270</v>
      </c>
      <c r="DU5" s="69">
        <v>20454</v>
      </c>
      <c r="DV5" s="69">
        <v>20636</v>
      </c>
      <c r="DW5" s="69">
        <v>20820</v>
      </c>
      <c r="DX5" s="69">
        <v>21001</v>
      </c>
      <c r="DY5" s="69">
        <v>21185</v>
      </c>
      <c r="DZ5" s="69">
        <v>21366</v>
      </c>
      <c r="EA5" s="69">
        <v>21550</v>
      </c>
      <c r="EB5" s="69">
        <v>21731</v>
      </c>
      <c r="EC5" s="69">
        <v>21915</v>
      </c>
      <c r="ED5" s="69">
        <v>22097</v>
      </c>
      <c r="EE5" s="69">
        <v>22281</v>
      </c>
      <c r="EF5" s="69">
        <v>22462</v>
      </c>
      <c r="EG5" s="69">
        <v>22646</v>
      </c>
      <c r="EH5" s="69">
        <v>22827</v>
      </c>
      <c r="EI5" s="69">
        <v>23011</v>
      </c>
      <c r="EJ5" s="69">
        <v>23192</v>
      </c>
      <c r="EK5" s="69">
        <v>23376</v>
      </c>
      <c r="EL5" s="69">
        <v>23558</v>
      </c>
      <c r="EM5" s="69">
        <v>23742</v>
      </c>
      <c r="EN5" s="69">
        <v>23923</v>
      </c>
      <c r="EO5" s="69">
        <v>24107</v>
      </c>
      <c r="EP5" s="69">
        <v>24288</v>
      </c>
      <c r="EQ5" s="69">
        <v>24472</v>
      </c>
      <c r="ER5" s="69">
        <v>24653</v>
      </c>
      <c r="ES5" s="69">
        <v>24837</v>
      </c>
      <c r="ET5" s="69">
        <v>25019</v>
      </c>
      <c r="EU5" s="69">
        <v>25203</v>
      </c>
      <c r="EV5" s="69">
        <v>25384</v>
      </c>
      <c r="EW5" s="69">
        <v>25568</v>
      </c>
      <c r="EX5" s="69">
        <v>25749</v>
      </c>
      <c r="EY5" s="69">
        <v>25933</v>
      </c>
      <c r="EZ5" s="69">
        <v>26114</v>
      </c>
      <c r="FA5" s="69">
        <v>26298</v>
      </c>
      <c r="FB5" s="69">
        <v>26480</v>
      </c>
      <c r="FC5" s="69">
        <v>26664</v>
      </c>
      <c r="FD5" s="69">
        <v>26845</v>
      </c>
      <c r="FE5" s="69">
        <v>27029</v>
      </c>
      <c r="FF5" s="69">
        <v>27210</v>
      </c>
      <c r="FG5" s="69">
        <v>27394</v>
      </c>
      <c r="FH5" s="69">
        <v>27575</v>
      </c>
      <c r="FI5" s="69">
        <v>27759</v>
      </c>
      <c r="FJ5" s="69">
        <v>27941</v>
      </c>
      <c r="FK5" s="69">
        <v>28125</v>
      </c>
    </row>
    <row r="6" spans="1:167" s="66" customFormat="1" x14ac:dyDescent="0.25">
      <c r="A6" s="71" t="s">
        <v>687</v>
      </c>
      <c r="B6" s="131" t="s">
        <v>384</v>
      </c>
      <c r="C6" s="131" t="s">
        <v>383</v>
      </c>
      <c r="D6" s="131" t="s">
        <v>382</v>
      </c>
      <c r="E6" s="131" t="s">
        <v>381</v>
      </c>
      <c r="F6" s="131" t="s">
        <v>380</v>
      </c>
      <c r="G6" s="131" t="s">
        <v>379</v>
      </c>
      <c r="H6" s="131" t="s">
        <v>376</v>
      </c>
      <c r="I6" s="131" t="s">
        <v>377</v>
      </c>
      <c r="J6" s="131" t="s">
        <v>378</v>
      </c>
      <c r="K6" s="131" t="s">
        <v>375</v>
      </c>
      <c r="L6" s="131" t="s">
        <v>374</v>
      </c>
      <c r="M6" s="131" t="s">
        <v>373</v>
      </c>
      <c r="N6" s="131" t="s">
        <v>372</v>
      </c>
      <c r="O6" s="131" t="s">
        <v>371</v>
      </c>
      <c r="P6" s="131" t="s">
        <v>370</v>
      </c>
      <c r="Q6" s="131" t="s">
        <v>369</v>
      </c>
      <c r="R6" s="131" t="s">
        <v>368</v>
      </c>
      <c r="S6" s="131" t="s">
        <v>367</v>
      </c>
      <c r="T6" s="131" t="s">
        <v>366</v>
      </c>
      <c r="U6" s="131" t="s">
        <v>365</v>
      </c>
      <c r="V6" s="131" t="s">
        <v>364</v>
      </c>
      <c r="W6" s="131" t="s">
        <v>363</v>
      </c>
      <c r="X6" s="131" t="s">
        <v>362</v>
      </c>
      <c r="Y6" s="131" t="s">
        <v>361</v>
      </c>
      <c r="Z6" s="131" t="s">
        <v>360</v>
      </c>
      <c r="AA6" s="131" t="s">
        <v>359</v>
      </c>
      <c r="AB6" s="131" t="s">
        <v>358</v>
      </c>
      <c r="AC6" s="131" t="s">
        <v>357</v>
      </c>
      <c r="AD6" s="131" t="s">
        <v>356</v>
      </c>
      <c r="AE6" s="131" t="s">
        <v>355</v>
      </c>
      <c r="AF6" s="131" t="s">
        <v>354</v>
      </c>
      <c r="AG6" s="131" t="s">
        <v>353</v>
      </c>
      <c r="AH6" s="131" t="s">
        <v>352</v>
      </c>
      <c r="AI6" s="131" t="s">
        <v>351</v>
      </c>
      <c r="AJ6" s="131" t="s">
        <v>348</v>
      </c>
      <c r="AK6" s="131" t="s">
        <v>350</v>
      </c>
      <c r="AL6" s="131" t="s">
        <v>349</v>
      </c>
      <c r="AM6" s="131" t="s">
        <v>347</v>
      </c>
      <c r="AN6" s="131" t="s">
        <v>346</v>
      </c>
      <c r="AO6" s="131" t="s">
        <v>345</v>
      </c>
      <c r="AP6" s="131" t="s">
        <v>344</v>
      </c>
      <c r="AQ6" s="131" t="s">
        <v>343</v>
      </c>
      <c r="AR6" s="131" t="s">
        <v>342</v>
      </c>
      <c r="AS6" s="131" t="s">
        <v>341</v>
      </c>
      <c r="AT6" s="131" t="s">
        <v>340</v>
      </c>
      <c r="AU6" s="131" t="s">
        <v>339</v>
      </c>
      <c r="AV6" s="131" t="s">
        <v>338</v>
      </c>
      <c r="AW6" s="131" t="s">
        <v>337</v>
      </c>
      <c r="AX6" s="131" t="s">
        <v>336</v>
      </c>
      <c r="AY6" s="131" t="s">
        <v>335</v>
      </c>
      <c r="AZ6" s="131" t="s">
        <v>334</v>
      </c>
      <c r="BA6" s="131" t="s">
        <v>333</v>
      </c>
      <c r="BB6" s="131" t="s">
        <v>332</v>
      </c>
      <c r="BC6" s="131" t="s">
        <v>331</v>
      </c>
      <c r="BD6" s="131" t="s">
        <v>330</v>
      </c>
      <c r="BE6" s="131" t="s">
        <v>329</v>
      </c>
      <c r="BF6" s="131" t="s">
        <v>328</v>
      </c>
      <c r="BG6" s="131" t="s">
        <v>327</v>
      </c>
      <c r="BH6" s="131" t="s">
        <v>326</v>
      </c>
      <c r="BI6" s="131" t="s">
        <v>325</v>
      </c>
      <c r="BJ6" s="131" t="s">
        <v>304</v>
      </c>
      <c r="BK6" s="131" t="s">
        <v>324</v>
      </c>
      <c r="BL6" s="131" t="s">
        <v>646</v>
      </c>
      <c r="BM6" s="131" t="s">
        <v>322</v>
      </c>
      <c r="BN6" s="131" t="s">
        <v>647</v>
      </c>
      <c r="BO6" s="131" t="s">
        <v>320</v>
      </c>
      <c r="BP6" s="131" t="s">
        <v>648</v>
      </c>
      <c r="BQ6" s="131" t="s">
        <v>318</v>
      </c>
      <c r="BR6" s="131" t="s">
        <v>649</v>
      </c>
      <c r="BS6" s="131" t="s">
        <v>316</v>
      </c>
      <c r="BT6" s="131" t="s">
        <v>650</v>
      </c>
      <c r="BU6" s="131" t="s">
        <v>314</v>
      </c>
      <c r="BV6" s="131" t="s">
        <v>313</v>
      </c>
      <c r="BW6" s="131" t="s">
        <v>312</v>
      </c>
      <c r="BX6" s="131" t="s">
        <v>311</v>
      </c>
      <c r="BY6" s="131" t="s">
        <v>310</v>
      </c>
      <c r="BZ6" s="131" t="s">
        <v>309</v>
      </c>
      <c r="CA6" s="131" t="s">
        <v>308</v>
      </c>
      <c r="CB6" s="131" t="s">
        <v>307</v>
      </c>
      <c r="CC6" s="131" t="s">
        <v>306</v>
      </c>
      <c r="CD6" s="131" t="s">
        <v>305</v>
      </c>
      <c r="CE6" s="131" t="s">
        <v>303</v>
      </c>
      <c r="CF6" s="131" t="s">
        <v>302</v>
      </c>
      <c r="CG6" s="131" t="s">
        <v>301</v>
      </c>
      <c r="CH6" s="131" t="s">
        <v>300</v>
      </c>
      <c r="CI6" s="131" t="s">
        <v>299</v>
      </c>
      <c r="CJ6" s="131" t="s">
        <v>298</v>
      </c>
      <c r="CK6" s="131" t="s">
        <v>297</v>
      </c>
      <c r="CL6" s="131" t="s">
        <v>296</v>
      </c>
      <c r="CM6" s="131" t="s">
        <v>295</v>
      </c>
      <c r="CN6" s="131" t="s">
        <v>19</v>
      </c>
      <c r="CO6" s="131" t="s">
        <v>23</v>
      </c>
      <c r="CP6" s="131" t="s">
        <v>27</v>
      </c>
      <c r="CQ6" s="131" t="s">
        <v>28</v>
      </c>
      <c r="CR6" s="131" t="s">
        <v>30</v>
      </c>
      <c r="CS6" s="131" t="s">
        <v>153</v>
      </c>
      <c r="CT6" s="131" t="s">
        <v>154</v>
      </c>
      <c r="CU6" s="131" t="s">
        <v>155</v>
      </c>
      <c r="CV6" s="131" t="s">
        <v>156</v>
      </c>
      <c r="CW6" s="131" t="s">
        <v>157</v>
      </c>
      <c r="CX6" s="131" t="s">
        <v>158</v>
      </c>
      <c r="CY6" s="131" t="s">
        <v>159</v>
      </c>
      <c r="CZ6" s="131" t="s">
        <v>160</v>
      </c>
      <c r="DA6" s="131" t="s">
        <v>161</v>
      </c>
      <c r="DB6" s="131" t="s">
        <v>162</v>
      </c>
      <c r="DC6" s="131" t="s">
        <v>163</v>
      </c>
      <c r="DD6" s="131" t="s">
        <v>164</v>
      </c>
      <c r="DE6" s="131" t="s">
        <v>165</v>
      </c>
      <c r="DF6" s="131" t="s">
        <v>166</v>
      </c>
      <c r="DG6" s="131" t="s">
        <v>167</v>
      </c>
      <c r="DH6" s="131" t="s">
        <v>168</v>
      </c>
      <c r="DI6" s="131" t="s">
        <v>169</v>
      </c>
      <c r="DJ6" s="131" t="s">
        <v>170</v>
      </c>
      <c r="DK6" s="131" t="s">
        <v>171</v>
      </c>
      <c r="DL6" s="131" t="s">
        <v>172</v>
      </c>
      <c r="DM6" s="131" t="s">
        <v>173</v>
      </c>
      <c r="DN6" s="131" t="s">
        <v>174</v>
      </c>
      <c r="DO6" s="131" t="s">
        <v>175</v>
      </c>
      <c r="DP6" s="131" t="s">
        <v>176</v>
      </c>
      <c r="DQ6" s="131" t="s">
        <v>177</v>
      </c>
      <c r="DR6" s="131" t="s">
        <v>31</v>
      </c>
      <c r="DS6" s="131" t="s">
        <v>32</v>
      </c>
      <c r="DT6" s="131" t="s">
        <v>189</v>
      </c>
      <c r="DU6" s="131" t="s">
        <v>190</v>
      </c>
      <c r="DV6" s="131" t="s">
        <v>191</v>
      </c>
      <c r="DW6" s="131" t="s">
        <v>293</v>
      </c>
      <c r="DX6" s="131" t="s">
        <v>294</v>
      </c>
      <c r="DY6" s="131" t="s">
        <v>194</v>
      </c>
      <c r="DZ6" s="131" t="s">
        <v>200</v>
      </c>
      <c r="EA6" s="131" t="s">
        <v>197</v>
      </c>
      <c r="EB6" s="131" t="s">
        <v>201</v>
      </c>
      <c r="EC6" s="131" t="s">
        <v>205</v>
      </c>
      <c r="ED6" s="131" t="s">
        <v>207</v>
      </c>
      <c r="EE6" s="131" t="s">
        <v>209</v>
      </c>
      <c r="EF6" s="131" t="s">
        <v>211</v>
      </c>
      <c r="EG6" s="131" t="s">
        <v>213</v>
      </c>
      <c r="EH6" s="131" t="s">
        <v>219</v>
      </c>
      <c r="EI6" s="131" t="s">
        <v>222</v>
      </c>
      <c r="EJ6" s="131" t="s">
        <v>224</v>
      </c>
      <c r="EK6" s="131" t="s">
        <v>226</v>
      </c>
      <c r="EL6" s="131" t="s">
        <v>228</v>
      </c>
      <c r="EM6" s="131" t="s">
        <v>229</v>
      </c>
      <c r="EN6" s="131" t="s">
        <v>233</v>
      </c>
      <c r="EO6" s="131" t="s">
        <v>235</v>
      </c>
      <c r="EP6" s="138" t="s">
        <v>237</v>
      </c>
      <c r="EQ6" s="131" t="s">
        <v>239</v>
      </c>
      <c r="ER6" s="131" t="s">
        <v>243</v>
      </c>
      <c r="ES6" s="131" t="s">
        <v>245</v>
      </c>
      <c r="ET6" s="131" t="s">
        <v>246</v>
      </c>
      <c r="EU6" s="131" t="s">
        <v>247</v>
      </c>
      <c r="EV6" s="131" t="s">
        <v>248</v>
      </c>
      <c r="EW6" s="131" t="s">
        <v>204</v>
      </c>
      <c r="EX6" s="131" t="s">
        <v>249</v>
      </c>
      <c r="EY6" s="131" t="s">
        <v>250</v>
      </c>
      <c r="EZ6" s="131" t="s">
        <v>251</v>
      </c>
      <c r="FA6" s="131" t="s">
        <v>252</v>
      </c>
      <c r="FB6" s="131" t="s">
        <v>253</v>
      </c>
      <c r="FC6" s="131" t="s">
        <v>254</v>
      </c>
      <c r="FD6" s="131" t="s">
        <v>255</v>
      </c>
      <c r="FE6" s="131" t="s">
        <v>256</v>
      </c>
      <c r="FF6" s="131" t="s">
        <v>257</v>
      </c>
      <c r="FG6" s="131" t="s">
        <v>258</v>
      </c>
      <c r="FH6" s="131" t="s">
        <v>259</v>
      </c>
      <c r="FI6" s="131" t="s">
        <v>260</v>
      </c>
      <c r="FJ6" s="131" t="s">
        <v>261</v>
      </c>
      <c r="FK6" s="131" t="s">
        <v>262</v>
      </c>
    </row>
    <row r="7" spans="1:167" s="74" customFormat="1" x14ac:dyDescent="0.25">
      <c r="A7" s="74" t="s">
        <v>406</v>
      </c>
      <c r="B7" s="83" t="str">
        <f>IF(OR(ISNUMBER(B9),ISNUMBER(B13)),SUM(B9:B16),"")</f>
        <v/>
      </c>
      <c r="C7" s="83"/>
      <c r="D7" s="83" t="str">
        <f t="shared" ref="D7:AI7" si="0">IF(OR(ISNUMBER(D9),ISNUMBER(D13)),SUM(D9:D16),"")</f>
        <v/>
      </c>
      <c r="E7" s="83" t="str">
        <f t="shared" si="0"/>
        <v/>
      </c>
      <c r="F7" s="83" t="str">
        <f t="shared" si="0"/>
        <v/>
      </c>
      <c r="G7" s="83">
        <f t="shared" si="0"/>
        <v>114903</v>
      </c>
      <c r="H7" s="83" t="str">
        <f t="shared" si="0"/>
        <v/>
      </c>
      <c r="I7" s="83" t="str">
        <f t="shared" si="0"/>
        <v/>
      </c>
      <c r="J7" s="83" t="str">
        <f t="shared" si="0"/>
        <v/>
      </c>
      <c r="K7" s="83">
        <f t="shared" si="0"/>
        <v>113379.84</v>
      </c>
      <c r="L7" s="83">
        <f t="shared" si="0"/>
        <v>90052.84</v>
      </c>
      <c r="M7" s="83">
        <f t="shared" si="0"/>
        <v>87235.839999999997</v>
      </c>
      <c r="N7" s="83">
        <f t="shared" si="0"/>
        <v>83993.07</v>
      </c>
      <c r="O7" s="83">
        <f t="shared" si="0"/>
        <v>108905.85</v>
      </c>
      <c r="P7" s="83">
        <f t="shared" si="0"/>
        <v>122915</v>
      </c>
      <c r="Q7" s="83">
        <f t="shared" si="0"/>
        <v>109101</v>
      </c>
      <c r="R7" s="83">
        <f t="shared" si="0"/>
        <v>63992</v>
      </c>
      <c r="S7" s="83">
        <f t="shared" si="0"/>
        <v>81844.58</v>
      </c>
      <c r="T7" s="83">
        <f t="shared" si="0"/>
        <v>75397.58</v>
      </c>
      <c r="U7" s="83">
        <f t="shared" si="0"/>
        <v>93469.290000000008</v>
      </c>
      <c r="V7" s="83">
        <f t="shared" si="0"/>
        <v>60892.29</v>
      </c>
      <c r="W7" s="83">
        <f t="shared" si="0"/>
        <v>79107.48000000001</v>
      </c>
      <c r="X7" s="83">
        <f t="shared" si="0"/>
        <v>57362.479999999996</v>
      </c>
      <c r="Y7" s="83">
        <f t="shared" si="0"/>
        <v>66649.48000000001</v>
      </c>
      <c r="Z7" s="83">
        <f t="shared" si="0"/>
        <v>60902.58</v>
      </c>
      <c r="AA7" s="83">
        <f t="shared" si="0"/>
        <v>118543.48</v>
      </c>
      <c r="AB7" s="83">
        <f t="shared" si="0"/>
        <v>102280.48</v>
      </c>
      <c r="AC7" s="83">
        <f t="shared" si="0"/>
        <v>129867.45999999999</v>
      </c>
      <c r="AD7" s="83">
        <f t="shared" si="0"/>
        <v>92840.48000000001</v>
      </c>
      <c r="AE7" s="83">
        <f t="shared" si="0"/>
        <v>106319.19</v>
      </c>
      <c r="AF7" s="83">
        <f t="shared" si="0"/>
        <v>90875.140000000014</v>
      </c>
      <c r="AG7" s="83">
        <f t="shared" si="0"/>
        <v>110004.23999999999</v>
      </c>
      <c r="AH7" s="83" t="str">
        <f t="shared" si="0"/>
        <v/>
      </c>
      <c r="AI7" s="83">
        <f t="shared" si="0"/>
        <v>116849.78</v>
      </c>
      <c r="AJ7" s="83">
        <f t="shared" ref="AJ7:BO7" si="1">IF(OR(ISNUMBER(AJ9),ISNUMBER(AJ13)),SUM(AJ9:AJ16),"")</f>
        <v>101615.25</v>
      </c>
      <c r="AK7" s="83">
        <f t="shared" si="1"/>
        <v>158053.53</v>
      </c>
      <c r="AL7" s="83">
        <f t="shared" si="1"/>
        <v>128075.35</v>
      </c>
      <c r="AM7" s="83">
        <f t="shared" si="1"/>
        <v>157786</v>
      </c>
      <c r="AN7" s="83">
        <f t="shared" si="1"/>
        <v>135141.88</v>
      </c>
      <c r="AO7" s="83">
        <f t="shared" si="1"/>
        <v>134029.60999999999</v>
      </c>
      <c r="AP7" s="83">
        <f t="shared" si="1"/>
        <v>167720.84</v>
      </c>
      <c r="AQ7" s="83" t="str">
        <f t="shared" si="1"/>
        <v/>
      </c>
      <c r="AR7" s="83" t="str">
        <f t="shared" si="1"/>
        <v/>
      </c>
      <c r="AS7" s="83" t="str">
        <f t="shared" si="1"/>
        <v/>
      </c>
      <c r="AT7" s="83" t="str">
        <f t="shared" si="1"/>
        <v/>
      </c>
      <c r="AU7" s="83" t="str">
        <f t="shared" si="1"/>
        <v/>
      </c>
      <c r="AV7" s="83" t="str">
        <f t="shared" si="1"/>
        <v/>
      </c>
      <c r="AW7" s="83" t="str">
        <f t="shared" si="1"/>
        <v/>
      </c>
      <c r="AX7" s="83" t="str">
        <f t="shared" si="1"/>
        <v/>
      </c>
      <c r="AY7" s="83" t="str">
        <f t="shared" si="1"/>
        <v/>
      </c>
      <c r="AZ7" s="83">
        <f t="shared" si="1"/>
        <v>303565.48</v>
      </c>
      <c r="BA7" s="83" t="str">
        <f t="shared" si="1"/>
        <v/>
      </c>
      <c r="BB7" s="83">
        <f t="shared" si="1"/>
        <v>446423.65</v>
      </c>
      <c r="BC7" s="83" t="str">
        <f t="shared" si="1"/>
        <v/>
      </c>
      <c r="BD7" s="83">
        <f t="shared" si="1"/>
        <v>430262.65</v>
      </c>
      <c r="BE7" s="83">
        <f t="shared" si="1"/>
        <v>392013.20999999996</v>
      </c>
      <c r="BF7" s="83">
        <f t="shared" si="1"/>
        <v>402439.2</v>
      </c>
      <c r="BG7" s="83" t="str">
        <f t="shared" si="1"/>
        <v/>
      </c>
      <c r="BH7" s="83">
        <f t="shared" si="1"/>
        <v>267049</v>
      </c>
      <c r="BI7" s="83">
        <f t="shared" si="1"/>
        <v>264322</v>
      </c>
      <c r="BJ7" s="83">
        <f t="shared" si="1"/>
        <v>264993</v>
      </c>
      <c r="BK7" s="83" t="str">
        <f t="shared" si="1"/>
        <v/>
      </c>
      <c r="BL7" s="83">
        <f t="shared" si="1"/>
        <v>224544</v>
      </c>
      <c r="BM7" s="83" t="str">
        <f t="shared" si="1"/>
        <v/>
      </c>
      <c r="BN7" s="83">
        <f t="shared" si="1"/>
        <v>453571</v>
      </c>
      <c r="BO7" s="83" t="str">
        <f t="shared" si="1"/>
        <v/>
      </c>
      <c r="BP7" s="83">
        <f t="shared" ref="BP7:CU7" si="2">IF(OR(ISNUMBER(BP9),ISNUMBER(BP13)),SUM(BP9:BP16),"")</f>
        <v>441938</v>
      </c>
      <c r="BQ7" s="83" t="str">
        <f t="shared" si="2"/>
        <v/>
      </c>
      <c r="BR7" s="83">
        <f t="shared" si="2"/>
        <v>417186</v>
      </c>
      <c r="BS7" s="83" t="str">
        <f t="shared" si="2"/>
        <v/>
      </c>
      <c r="BT7" s="83">
        <f t="shared" si="2"/>
        <v>521557</v>
      </c>
      <c r="BU7" s="83" t="str">
        <f t="shared" si="2"/>
        <v/>
      </c>
      <c r="BV7" s="83" t="str">
        <f t="shared" si="2"/>
        <v/>
      </c>
      <c r="BW7" s="83" t="str">
        <f t="shared" si="2"/>
        <v/>
      </c>
      <c r="BX7" s="83" t="str">
        <f t="shared" si="2"/>
        <v/>
      </c>
      <c r="BY7" s="83" t="str">
        <f t="shared" si="2"/>
        <v/>
      </c>
      <c r="BZ7" s="83" t="str">
        <f t="shared" si="2"/>
        <v/>
      </c>
      <c r="CA7" s="83" t="str">
        <f t="shared" si="2"/>
        <v/>
      </c>
      <c r="CB7" s="83" t="str">
        <f t="shared" si="2"/>
        <v/>
      </c>
      <c r="CC7" s="83" t="str">
        <f t="shared" si="2"/>
        <v/>
      </c>
      <c r="CD7" s="83" t="str">
        <f t="shared" si="2"/>
        <v/>
      </c>
      <c r="CE7" s="83" t="str">
        <f t="shared" si="2"/>
        <v/>
      </c>
      <c r="CF7" s="83" t="str">
        <f t="shared" si="2"/>
        <v/>
      </c>
      <c r="CG7" s="83" t="str">
        <f t="shared" si="2"/>
        <v/>
      </c>
      <c r="CH7" s="83" t="str">
        <f t="shared" si="2"/>
        <v/>
      </c>
      <c r="CI7" s="83" t="str">
        <f t="shared" si="2"/>
        <v/>
      </c>
      <c r="CJ7" s="83" t="str">
        <f t="shared" si="2"/>
        <v/>
      </c>
      <c r="CK7" s="83" t="str">
        <f t="shared" si="2"/>
        <v/>
      </c>
      <c r="CL7" s="83" t="str">
        <f t="shared" si="2"/>
        <v/>
      </c>
      <c r="CM7" s="83" t="str">
        <f t="shared" si="2"/>
        <v/>
      </c>
      <c r="CN7" s="83">
        <f t="shared" si="2"/>
        <v>301366.44</v>
      </c>
      <c r="CO7" s="83">
        <f t="shared" si="2"/>
        <v>286429.82</v>
      </c>
      <c r="CP7" s="83">
        <f t="shared" si="2"/>
        <v>286848.78999999998</v>
      </c>
      <c r="CQ7" s="83">
        <f t="shared" si="2"/>
        <v>338950.21</v>
      </c>
      <c r="CR7" s="83">
        <f t="shared" si="2"/>
        <v>351131.79</v>
      </c>
      <c r="CS7" s="83">
        <f t="shared" si="2"/>
        <v>352080.19999999995</v>
      </c>
      <c r="CT7" s="83">
        <f t="shared" si="2"/>
        <v>382261.75</v>
      </c>
      <c r="CU7" s="83">
        <f t="shared" si="2"/>
        <v>526542.8600000001</v>
      </c>
      <c r="CV7" s="83">
        <f t="shared" ref="CV7:EA7" si="3">IF(OR(ISNUMBER(CV9),ISNUMBER(CV13)),SUM(CV9:CV16),"")</f>
        <v>525007.5</v>
      </c>
      <c r="CW7" s="83" t="str">
        <f t="shared" si="3"/>
        <v/>
      </c>
      <c r="CX7" s="83">
        <f t="shared" si="3"/>
        <v>597871.64</v>
      </c>
      <c r="CY7" s="83" t="str">
        <f t="shared" si="3"/>
        <v/>
      </c>
      <c r="CZ7" s="83" t="str">
        <f t="shared" si="3"/>
        <v/>
      </c>
      <c r="DA7" s="83" t="str">
        <f t="shared" si="3"/>
        <v/>
      </c>
      <c r="DB7" s="83">
        <f t="shared" si="3"/>
        <v>842919.71</v>
      </c>
      <c r="DC7" s="83">
        <f t="shared" si="3"/>
        <v>882776.69000000006</v>
      </c>
      <c r="DD7" s="83">
        <f t="shared" si="3"/>
        <v>880788.91000000015</v>
      </c>
      <c r="DE7" s="83">
        <f t="shared" si="3"/>
        <v>893812.79</v>
      </c>
      <c r="DF7" s="83">
        <f t="shared" si="3"/>
        <v>899917.13000000012</v>
      </c>
      <c r="DG7" s="83">
        <f t="shared" si="3"/>
        <v>925852.73</v>
      </c>
      <c r="DH7" s="83" t="str">
        <f t="shared" si="3"/>
        <v/>
      </c>
      <c r="DI7" s="83" t="str">
        <f t="shared" si="3"/>
        <v/>
      </c>
      <c r="DJ7" s="83" t="str">
        <f t="shared" si="3"/>
        <v/>
      </c>
      <c r="DK7" s="83">
        <f t="shared" si="3"/>
        <v>1062823.02</v>
      </c>
      <c r="DL7" s="83">
        <f t="shared" si="3"/>
        <v>1127394.3999999999</v>
      </c>
      <c r="DM7" s="83" t="str">
        <f t="shared" si="3"/>
        <v/>
      </c>
      <c r="DN7" s="83" t="str">
        <f t="shared" si="3"/>
        <v/>
      </c>
      <c r="DO7" s="83">
        <f t="shared" si="3"/>
        <v>1322128</v>
      </c>
      <c r="DP7" s="83" t="str">
        <f t="shared" si="3"/>
        <v/>
      </c>
      <c r="DQ7" s="83" t="str">
        <f t="shared" si="3"/>
        <v/>
      </c>
      <c r="DR7" s="83">
        <f t="shared" si="3"/>
        <v>1490961.5</v>
      </c>
      <c r="DS7" s="83">
        <f t="shared" si="3"/>
        <v>1390758.1900000002</v>
      </c>
      <c r="DT7" s="83" t="str">
        <f t="shared" si="3"/>
        <v/>
      </c>
      <c r="DU7" s="83" t="str">
        <f t="shared" si="3"/>
        <v/>
      </c>
      <c r="DV7" s="83" t="str">
        <f t="shared" si="3"/>
        <v/>
      </c>
      <c r="DW7" s="83" t="str">
        <f t="shared" si="3"/>
        <v/>
      </c>
      <c r="DX7" s="83" t="str">
        <f t="shared" si="3"/>
        <v/>
      </c>
      <c r="DY7" s="83" t="str">
        <f t="shared" si="3"/>
        <v/>
      </c>
      <c r="DZ7" s="83" t="str">
        <f t="shared" si="3"/>
        <v/>
      </c>
      <c r="EA7" s="83" t="str">
        <f t="shared" si="3"/>
        <v/>
      </c>
      <c r="EB7" s="83" t="str">
        <f t="shared" ref="EB7:FK7" si="4">IF(OR(ISNUMBER(EB9),ISNUMBER(EB13)),SUM(EB9:EB16),"")</f>
        <v/>
      </c>
      <c r="EC7" s="83">
        <f t="shared" si="4"/>
        <v>1959817.47</v>
      </c>
      <c r="ED7" s="83" t="str">
        <f t="shared" si="4"/>
        <v/>
      </c>
      <c r="EE7" s="83" t="str">
        <f t="shared" si="4"/>
        <v/>
      </c>
      <c r="EF7" s="83" t="str">
        <f t="shared" si="4"/>
        <v/>
      </c>
      <c r="EG7" s="83" t="str">
        <f t="shared" si="4"/>
        <v/>
      </c>
      <c r="EH7" s="83" t="str">
        <f t="shared" si="4"/>
        <v/>
      </c>
      <c r="EI7" s="83" t="str">
        <f t="shared" si="4"/>
        <v/>
      </c>
      <c r="EJ7" s="83" t="str">
        <f t="shared" si="4"/>
        <v/>
      </c>
      <c r="EK7" s="83" t="str">
        <f t="shared" si="4"/>
        <v/>
      </c>
      <c r="EL7" s="83">
        <f t="shared" si="4"/>
        <v>3387668.22</v>
      </c>
      <c r="EM7" s="83">
        <f t="shared" si="4"/>
        <v>3459271.22</v>
      </c>
      <c r="EN7" s="83">
        <f t="shared" si="4"/>
        <v>3827587.85</v>
      </c>
      <c r="EO7" s="83">
        <f t="shared" si="4"/>
        <v>3891638.6</v>
      </c>
      <c r="EP7" s="83" t="str">
        <f t="shared" si="4"/>
        <v/>
      </c>
      <c r="EQ7" s="83">
        <f t="shared" si="4"/>
        <v>4490266.62</v>
      </c>
      <c r="ER7" s="83">
        <f t="shared" si="4"/>
        <v>4361668.63</v>
      </c>
      <c r="ES7" s="83">
        <f t="shared" si="4"/>
        <v>4594610.5</v>
      </c>
      <c r="ET7" s="83" t="str">
        <f t="shared" si="4"/>
        <v/>
      </c>
      <c r="EU7" s="83">
        <f t="shared" si="4"/>
        <v>5643238.2000000002</v>
      </c>
      <c r="EV7" s="83" t="str">
        <f t="shared" si="4"/>
        <v/>
      </c>
      <c r="EW7" s="83" t="str">
        <f t="shared" si="4"/>
        <v/>
      </c>
      <c r="EX7" s="83">
        <f t="shared" si="4"/>
        <v>5921420</v>
      </c>
      <c r="EY7" s="83">
        <f t="shared" si="4"/>
        <v>6446967.25</v>
      </c>
      <c r="EZ7" s="83">
        <f t="shared" si="4"/>
        <v>6111916</v>
      </c>
      <c r="FA7" s="83">
        <f t="shared" si="4"/>
        <v>7150446.3600000003</v>
      </c>
      <c r="FB7" s="83">
        <f t="shared" si="4"/>
        <v>7401492</v>
      </c>
      <c r="FC7" s="83" t="str">
        <f t="shared" si="4"/>
        <v/>
      </c>
      <c r="FD7" s="83">
        <f t="shared" si="4"/>
        <v>7467368</v>
      </c>
      <c r="FE7" s="83" t="str">
        <f t="shared" si="4"/>
        <v/>
      </c>
      <c r="FF7" s="83">
        <f t="shared" si="4"/>
        <v>8535032</v>
      </c>
      <c r="FG7" s="83" t="str">
        <f t="shared" si="4"/>
        <v/>
      </c>
      <c r="FH7" s="83">
        <f t="shared" si="4"/>
        <v>10618904</v>
      </c>
      <c r="FI7" s="83">
        <f t="shared" si="4"/>
        <v>14681000</v>
      </c>
      <c r="FJ7" s="83">
        <f t="shared" si="4"/>
        <v>12894176</v>
      </c>
      <c r="FK7" s="83" t="str">
        <f t="shared" si="4"/>
        <v/>
      </c>
    </row>
    <row r="8" spans="1:167" s="60" customFormat="1" x14ac:dyDescent="0.25">
      <c r="A8" s="63" t="s">
        <v>598</v>
      </c>
      <c r="B8" s="84"/>
      <c r="C8" s="84"/>
      <c r="D8" s="84"/>
      <c r="E8" s="84"/>
      <c r="F8" s="84"/>
      <c r="G8" s="59"/>
      <c r="H8" s="84"/>
      <c r="I8" s="84"/>
      <c r="J8" s="84"/>
      <c r="K8" s="59"/>
      <c r="L8" s="59"/>
      <c r="M8" s="59"/>
      <c r="N8" s="59"/>
      <c r="O8" s="59"/>
      <c r="P8" s="59"/>
      <c r="Q8" s="59"/>
      <c r="R8" s="59"/>
      <c r="S8" s="59"/>
      <c r="T8" s="59"/>
      <c r="U8" s="59"/>
      <c r="V8" s="59"/>
      <c r="W8" s="59"/>
      <c r="X8" s="59"/>
      <c r="Y8" s="59"/>
      <c r="Z8" s="59"/>
      <c r="AA8" s="59"/>
      <c r="AB8" s="59"/>
      <c r="AC8" s="59"/>
      <c r="AD8" s="59"/>
      <c r="AE8" s="59"/>
      <c r="AF8" s="59"/>
      <c r="AG8" s="59"/>
      <c r="AH8" s="84"/>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85"/>
      <c r="BL8" s="85"/>
      <c r="BM8" s="85"/>
      <c r="BN8" s="85"/>
      <c r="BO8" s="85"/>
      <c r="BP8" s="85"/>
      <c r="BQ8" s="59"/>
      <c r="BR8" s="59"/>
      <c r="BS8" s="59"/>
      <c r="BT8" s="59"/>
      <c r="BU8" s="59"/>
      <c r="BV8" s="59"/>
      <c r="BW8" s="59"/>
      <c r="BX8" s="59"/>
      <c r="BY8" s="59"/>
      <c r="BZ8" s="59"/>
      <c r="CA8" s="59"/>
      <c r="CB8" s="59"/>
      <c r="CC8" s="59"/>
      <c r="CD8" s="59"/>
      <c r="CE8" s="59"/>
      <c r="CF8" s="59"/>
      <c r="CG8" s="59"/>
      <c r="CH8" s="59"/>
      <c r="CI8" s="59"/>
      <c r="CJ8" s="84"/>
      <c r="CK8" s="84"/>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row>
    <row r="9" spans="1:167" s="60" customFormat="1" x14ac:dyDescent="0.25">
      <c r="A9" s="60" t="s">
        <v>407</v>
      </c>
      <c r="B9" s="84"/>
      <c r="C9" s="84"/>
      <c r="D9" s="84"/>
      <c r="E9" s="84"/>
      <c r="F9" s="84"/>
      <c r="G9" s="87">
        <v>83935</v>
      </c>
      <c r="H9" s="84"/>
      <c r="I9" s="84"/>
      <c r="J9" s="84"/>
      <c r="K9" s="88">
        <v>76550</v>
      </c>
      <c r="L9" s="88">
        <v>53223</v>
      </c>
      <c r="M9" s="88">
        <v>50406</v>
      </c>
      <c r="N9" s="88">
        <v>46748</v>
      </c>
      <c r="O9" s="88">
        <v>71648</v>
      </c>
      <c r="P9" s="88">
        <v>86330</v>
      </c>
      <c r="Q9" s="88">
        <v>72447</v>
      </c>
      <c r="R9" s="88">
        <v>32731</v>
      </c>
      <c r="S9" s="88">
        <v>55800.58</v>
      </c>
      <c r="T9" s="88">
        <v>46506.58</v>
      </c>
      <c r="U9" s="88">
        <v>56419.29</v>
      </c>
      <c r="V9" s="88">
        <v>33062.29</v>
      </c>
      <c r="W9" s="88">
        <v>51275.48</v>
      </c>
      <c r="X9" s="88">
        <v>28868.48</v>
      </c>
      <c r="Y9" s="88">
        <v>38457.480000000003</v>
      </c>
      <c r="Z9" s="88">
        <v>31955.58</v>
      </c>
      <c r="AA9" s="88">
        <v>89955.48</v>
      </c>
      <c r="AB9" s="88">
        <v>73764.479999999996</v>
      </c>
      <c r="AC9" s="88">
        <v>91970.48</v>
      </c>
      <c r="AD9" s="88">
        <v>53670.48</v>
      </c>
      <c r="AE9" s="88">
        <v>67029.48</v>
      </c>
      <c r="AF9" s="88">
        <v>51379.48</v>
      </c>
      <c r="AG9" s="88">
        <v>71206.48</v>
      </c>
      <c r="AH9" s="84"/>
      <c r="AI9" s="88">
        <v>73088.479999999996</v>
      </c>
      <c r="AJ9" s="88">
        <v>56991.48</v>
      </c>
      <c r="AK9" s="88">
        <v>113640</v>
      </c>
      <c r="AL9" s="88">
        <v>84223</v>
      </c>
      <c r="AM9" s="88">
        <v>110130</v>
      </c>
      <c r="AN9" s="88">
        <v>73441</v>
      </c>
      <c r="AO9" s="88">
        <v>73281</v>
      </c>
      <c r="AP9" s="88">
        <v>104494</v>
      </c>
      <c r="AQ9" s="59"/>
      <c r="AR9" s="59"/>
      <c r="AS9" s="59"/>
      <c r="AT9" s="59"/>
      <c r="AU9" s="59"/>
      <c r="AV9" s="59"/>
      <c r="AW9" s="59"/>
      <c r="AX9" s="59"/>
      <c r="AY9" s="59"/>
      <c r="AZ9" s="62">
        <v>220175.98</v>
      </c>
      <c r="BA9" s="59"/>
      <c r="BB9" s="62">
        <v>331291</v>
      </c>
      <c r="BC9" s="59"/>
      <c r="BD9" s="59">
        <v>288755</v>
      </c>
      <c r="BE9" s="59">
        <v>243173</v>
      </c>
      <c r="BF9" s="59">
        <v>231132</v>
      </c>
      <c r="BG9" s="59"/>
      <c r="BH9" s="59">
        <v>89607</v>
      </c>
      <c r="BI9" s="59">
        <v>89607</v>
      </c>
      <c r="BJ9" s="59">
        <v>89607</v>
      </c>
      <c r="BK9" s="88"/>
      <c r="BL9" s="59">
        <v>89607</v>
      </c>
      <c r="BM9" s="88"/>
      <c r="BN9" s="62">
        <v>318634</v>
      </c>
      <c r="BO9" s="88"/>
      <c r="BP9" s="62">
        <v>307001</v>
      </c>
      <c r="BQ9" s="59"/>
      <c r="BR9" s="62">
        <v>282249</v>
      </c>
      <c r="BS9" s="59"/>
      <c r="BT9" s="62">
        <v>386620</v>
      </c>
      <c r="BU9" s="59"/>
      <c r="BV9" s="59"/>
      <c r="BW9" s="59"/>
      <c r="BX9" s="59"/>
      <c r="BY9" s="59"/>
      <c r="BZ9" s="59"/>
      <c r="CA9" s="59"/>
      <c r="CB9" s="59"/>
      <c r="CC9" s="59"/>
      <c r="CD9" s="59"/>
      <c r="CE9" s="59"/>
      <c r="CF9" s="59"/>
      <c r="CG9" s="59"/>
      <c r="CH9" s="59"/>
      <c r="CI9" s="59"/>
      <c r="CJ9" s="84"/>
      <c r="CK9" s="84"/>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row>
    <row r="10" spans="1:167" s="60" customFormat="1" x14ac:dyDescent="0.25">
      <c r="A10" s="60" t="s">
        <v>408</v>
      </c>
      <c r="B10" s="84"/>
      <c r="C10" s="84"/>
      <c r="D10" s="84"/>
      <c r="E10" s="84"/>
      <c r="F10" s="84"/>
      <c r="G10" s="87">
        <v>30968</v>
      </c>
      <c r="H10" s="84"/>
      <c r="I10" s="84"/>
      <c r="J10" s="84"/>
      <c r="K10" s="88">
        <v>35798</v>
      </c>
      <c r="L10" s="88">
        <v>35798</v>
      </c>
      <c r="M10" s="88">
        <v>35798</v>
      </c>
      <c r="N10" s="88">
        <v>35798</v>
      </c>
      <c r="O10" s="88">
        <v>35798</v>
      </c>
      <c r="P10" s="88">
        <f>36585</f>
        <v>36585</v>
      </c>
      <c r="Q10" s="88">
        <f>36654</f>
        <v>36654</v>
      </c>
      <c r="R10" s="88">
        <f>31261</f>
        <v>31261</v>
      </c>
      <c r="S10" s="88">
        <f>26044</f>
        <v>26044</v>
      </c>
      <c r="T10" s="88">
        <f>28891</f>
        <v>28891</v>
      </c>
      <c r="U10" s="88">
        <f>37050</f>
        <v>37050</v>
      </c>
      <c r="V10" s="88">
        <v>27830</v>
      </c>
      <c r="W10" s="88">
        <v>27832</v>
      </c>
      <c r="X10" s="88">
        <v>28494</v>
      </c>
      <c r="Y10" s="88">
        <v>28192</v>
      </c>
      <c r="Z10" s="88">
        <v>28947</v>
      </c>
      <c r="AA10" s="88">
        <v>28588</v>
      </c>
      <c r="AB10" s="88">
        <v>28516</v>
      </c>
      <c r="AC10" s="88">
        <v>37896.980000000003</v>
      </c>
      <c r="AD10" s="88">
        <f>39170</f>
        <v>39170</v>
      </c>
      <c r="AE10" s="88">
        <f>39289.71</f>
        <v>39289.71</v>
      </c>
      <c r="AF10" s="88">
        <f>39495.66</f>
        <v>39495.660000000003</v>
      </c>
      <c r="AG10" s="88">
        <f>38797.76</f>
        <v>38797.760000000002</v>
      </c>
      <c r="AH10" s="84"/>
      <c r="AI10" s="88">
        <f>43761.3</f>
        <v>43761.3</v>
      </c>
      <c r="AJ10" s="88">
        <f>44623.77</f>
        <v>44623.77</v>
      </c>
      <c r="AK10" s="88">
        <f>44413.53</f>
        <v>44413.53</v>
      </c>
      <c r="AL10" s="88">
        <f>43852.35</f>
        <v>43852.35</v>
      </c>
      <c r="AM10" s="89">
        <v>47656</v>
      </c>
      <c r="AN10" s="88">
        <f>61700.88</f>
        <v>61700.88</v>
      </c>
      <c r="AO10" s="88">
        <f>60748.61</f>
        <v>60748.61</v>
      </c>
      <c r="AP10" s="88">
        <f>63226.84</f>
        <v>63226.84</v>
      </c>
      <c r="AQ10" s="59"/>
      <c r="AR10" s="59"/>
      <c r="AS10" s="59"/>
      <c r="AT10" s="59"/>
      <c r="AU10" s="59"/>
      <c r="AV10" s="59"/>
      <c r="AW10" s="59"/>
      <c r="AX10" s="59"/>
      <c r="AY10" s="59"/>
      <c r="AZ10" s="62">
        <v>83389.5</v>
      </c>
      <c r="BA10" s="59"/>
      <c r="BB10" s="62">
        <v>115132.65</v>
      </c>
      <c r="BC10" s="59"/>
      <c r="BD10" s="59">
        <v>141507.65</v>
      </c>
      <c r="BE10" s="59">
        <v>148840.21</v>
      </c>
      <c r="BF10" s="59">
        <v>171307.2</v>
      </c>
      <c r="BG10" s="59"/>
      <c r="BH10" s="59">
        <v>154056</v>
      </c>
      <c r="BI10" s="59">
        <v>151847</v>
      </c>
      <c r="BJ10" s="59">
        <v>152470</v>
      </c>
      <c r="BK10" s="59"/>
      <c r="BL10" s="88">
        <v>134937</v>
      </c>
      <c r="BM10" s="59"/>
      <c r="BN10" s="62">
        <v>134937</v>
      </c>
      <c r="BO10" s="59"/>
      <c r="BP10" s="62">
        <v>134937</v>
      </c>
      <c r="BQ10" s="59"/>
      <c r="BR10" s="62">
        <v>134937</v>
      </c>
      <c r="BS10" s="59"/>
      <c r="BT10" s="62">
        <v>134937</v>
      </c>
      <c r="BU10" s="59"/>
      <c r="BV10" s="59"/>
      <c r="BW10" s="59"/>
      <c r="BX10" s="59"/>
      <c r="BY10" s="59"/>
      <c r="BZ10" s="59"/>
      <c r="CA10" s="59"/>
      <c r="CB10" s="59"/>
      <c r="CC10" s="59"/>
      <c r="CD10" s="59"/>
      <c r="CE10" s="59"/>
      <c r="CF10" s="59"/>
      <c r="CG10" s="59"/>
      <c r="CH10" s="59"/>
      <c r="CI10" s="59"/>
      <c r="CJ10" s="84"/>
      <c r="CK10" s="84"/>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row>
    <row r="11" spans="1:167" s="60" customFormat="1" x14ac:dyDescent="0.25">
      <c r="A11" s="60" t="s">
        <v>409</v>
      </c>
      <c r="B11" s="84"/>
      <c r="C11" s="84"/>
      <c r="D11" s="84"/>
      <c r="E11" s="84"/>
      <c r="F11" s="84"/>
      <c r="G11" s="59"/>
      <c r="H11" s="84"/>
      <c r="I11" s="84"/>
      <c r="J11" s="84"/>
      <c r="K11" s="88">
        <v>1031.8399999999999</v>
      </c>
      <c r="L11" s="88">
        <f>625.2+406.64</f>
        <v>1031.8400000000001</v>
      </c>
      <c r="M11" s="88">
        <v>1031.8399999999999</v>
      </c>
      <c r="N11" s="88">
        <v>1447.07</v>
      </c>
      <c r="O11" s="88">
        <v>1459.85</v>
      </c>
      <c r="P11" s="59"/>
      <c r="Q11" s="59"/>
      <c r="R11" s="59"/>
      <c r="S11" s="59"/>
      <c r="T11" s="59"/>
      <c r="U11" s="59"/>
      <c r="V11" s="59"/>
      <c r="W11" s="59"/>
      <c r="X11" s="59"/>
      <c r="Y11" s="59"/>
      <c r="Z11" s="59"/>
      <c r="AA11" s="59"/>
      <c r="AB11" s="59"/>
      <c r="AC11" s="59"/>
      <c r="AD11" s="59"/>
      <c r="AE11" s="59"/>
      <c r="AF11" s="59"/>
      <c r="AG11" s="59"/>
      <c r="AH11" s="84"/>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v>23386</v>
      </c>
      <c r="BI11" s="59">
        <v>22868</v>
      </c>
      <c r="BJ11" s="59">
        <v>22916</v>
      </c>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84"/>
      <c r="CK11" s="84"/>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row>
    <row r="12" spans="1:167" s="60" customFormat="1" x14ac:dyDescent="0.25">
      <c r="A12" s="63" t="s">
        <v>601</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90"/>
      <c r="AJ12" s="90"/>
      <c r="AK12" s="90"/>
      <c r="AL12" s="90"/>
      <c r="AM12" s="90"/>
      <c r="AN12" s="90"/>
      <c r="AO12" s="90"/>
      <c r="AP12" s="90"/>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row>
    <row r="13" spans="1:167" s="60" customFormat="1" x14ac:dyDescent="0.25">
      <c r="A13" s="60" t="s">
        <v>408</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90"/>
      <c r="AJ13" s="90"/>
      <c r="AK13" s="90"/>
      <c r="AL13" s="90"/>
      <c r="AM13" s="90"/>
      <c r="AN13" s="90"/>
      <c r="AO13" s="90"/>
      <c r="AP13" s="90"/>
      <c r="AQ13" s="86"/>
      <c r="AR13" s="86"/>
      <c r="AS13" s="86"/>
      <c r="AT13" s="86"/>
      <c r="AU13" s="86"/>
      <c r="AV13" s="86"/>
      <c r="AW13" s="86"/>
      <c r="AX13" s="86"/>
      <c r="AY13" s="86"/>
      <c r="AZ13" s="86"/>
      <c r="BA13" s="86"/>
      <c r="BB13" s="86"/>
      <c r="BC13" s="86"/>
      <c r="BD13" s="86"/>
      <c r="BE13" s="86"/>
      <c r="BF13" s="86"/>
      <c r="BG13" s="86"/>
      <c r="BH13" s="90"/>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59"/>
      <c r="CM13" s="59"/>
      <c r="CN13" s="59">
        <v>301366.44</v>
      </c>
      <c r="CO13" s="59">
        <v>282261.69</v>
      </c>
      <c r="CP13" s="59">
        <v>282680.25</v>
      </c>
      <c r="CQ13" s="59">
        <v>337781.67000000004</v>
      </c>
      <c r="CR13" s="59">
        <v>349963.25</v>
      </c>
      <c r="CS13" s="59">
        <v>350911.66</v>
      </c>
      <c r="CT13" s="59">
        <v>381093.21</v>
      </c>
      <c r="CU13" s="59">
        <v>520012.51</v>
      </c>
      <c r="CV13" s="59">
        <v>518477.15</v>
      </c>
      <c r="CW13" s="59"/>
      <c r="CX13" s="88">
        <v>590997.11</v>
      </c>
      <c r="CY13" s="59"/>
      <c r="CZ13" s="59"/>
      <c r="DA13" s="59"/>
      <c r="DB13" s="88">
        <v>833402.69</v>
      </c>
      <c r="DC13" s="88">
        <v>865205.27</v>
      </c>
      <c r="DD13" s="88">
        <v>832118.18</v>
      </c>
      <c r="DE13" s="59">
        <v>883488.83</v>
      </c>
      <c r="DF13" s="88">
        <v>889593.17</v>
      </c>
      <c r="DG13" s="88">
        <v>924684.19</v>
      </c>
      <c r="DH13" s="59"/>
      <c r="DI13" s="59"/>
      <c r="DJ13" s="59"/>
      <c r="DK13" s="88">
        <v>1097858.5</v>
      </c>
      <c r="DL13" s="88">
        <v>1127394.3999999999</v>
      </c>
      <c r="DM13" s="59"/>
      <c r="DN13" s="59"/>
      <c r="DO13" s="88">
        <v>1297076.72</v>
      </c>
      <c r="DP13" s="59"/>
      <c r="DQ13" s="59"/>
      <c r="DR13" s="59">
        <v>1395745.5</v>
      </c>
      <c r="DS13" s="59">
        <v>1391284.83</v>
      </c>
      <c r="DT13" s="59"/>
      <c r="DU13" s="59"/>
      <c r="DV13" s="59"/>
      <c r="DW13" s="59"/>
      <c r="DX13" s="59"/>
      <c r="DY13" s="59"/>
      <c r="DZ13" s="59"/>
      <c r="EA13" s="59"/>
      <c r="EB13" s="59"/>
      <c r="EC13" s="59">
        <v>1959817.47</v>
      </c>
      <c r="ED13" s="59"/>
      <c r="EE13" s="59"/>
      <c r="EF13" s="59"/>
      <c r="EG13" s="59"/>
      <c r="EH13" s="59"/>
      <c r="EI13" s="59"/>
      <c r="EJ13" s="59"/>
      <c r="EK13" s="59"/>
      <c r="EL13" s="59">
        <v>3387668.22</v>
      </c>
      <c r="EM13" s="59">
        <v>3459271.22</v>
      </c>
      <c r="EN13" s="59">
        <v>3827587.85</v>
      </c>
      <c r="EO13" s="59">
        <v>3891638.6</v>
      </c>
      <c r="EP13" s="59"/>
      <c r="EQ13" s="59">
        <v>4490266.62</v>
      </c>
      <c r="ER13" s="59">
        <v>4361668.63</v>
      </c>
      <c r="ES13" s="59">
        <v>4094610.5</v>
      </c>
      <c r="ET13" s="59"/>
      <c r="EU13" s="59">
        <v>5143238.2</v>
      </c>
      <c r="EV13" s="59"/>
      <c r="EW13" s="59"/>
      <c r="EX13" s="59">
        <v>4921420</v>
      </c>
      <c r="EY13" s="59">
        <v>5446967.25</v>
      </c>
      <c r="EZ13" s="59">
        <v>5111916</v>
      </c>
      <c r="FA13" s="59">
        <v>6150446.3600000003</v>
      </c>
      <c r="FB13" s="59">
        <v>6401492</v>
      </c>
      <c r="FC13" s="59"/>
      <c r="FD13" s="59">
        <v>6467368</v>
      </c>
      <c r="FE13" s="59"/>
      <c r="FF13" s="59">
        <v>7535032</v>
      </c>
      <c r="FG13" s="59"/>
      <c r="FH13" s="59">
        <v>9618904</v>
      </c>
      <c r="FI13" s="59">
        <v>13681000</v>
      </c>
      <c r="FJ13" s="59">
        <v>11894176</v>
      </c>
      <c r="FK13" s="59"/>
    </row>
    <row r="14" spans="1:167" s="60" customFormat="1" x14ac:dyDescent="0.25">
      <c r="A14" s="60" t="s">
        <v>410</v>
      </c>
      <c r="B14" s="86"/>
      <c r="C14" s="86"/>
      <c r="D14" s="86"/>
      <c r="E14" s="86"/>
      <c r="F14" s="86"/>
      <c r="G14" s="86"/>
      <c r="H14" s="86"/>
      <c r="I14" s="86"/>
      <c r="J14" s="86"/>
      <c r="K14" s="90"/>
      <c r="L14" s="90"/>
      <c r="M14" s="90"/>
      <c r="N14" s="90"/>
      <c r="O14" s="90"/>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59"/>
      <c r="CM14" s="59"/>
      <c r="CN14" s="59"/>
      <c r="CO14" s="88">
        <v>3168.13</v>
      </c>
      <c r="CP14" s="59">
        <v>3168.54</v>
      </c>
      <c r="CQ14" s="59"/>
      <c r="CR14" s="59"/>
      <c r="CS14" s="59"/>
      <c r="CT14" s="59"/>
      <c r="CU14" s="59">
        <v>5361.81</v>
      </c>
      <c r="CV14" s="59">
        <v>5361.81</v>
      </c>
      <c r="CW14" s="59"/>
      <c r="CX14" s="59">
        <v>5705.99</v>
      </c>
      <c r="CY14" s="59"/>
      <c r="CZ14" s="59"/>
      <c r="DA14" s="59"/>
      <c r="DB14" s="59">
        <v>8348.48</v>
      </c>
      <c r="DC14" s="59">
        <v>16402.88</v>
      </c>
      <c r="DD14" s="59">
        <v>47502.19</v>
      </c>
      <c r="DE14" s="59">
        <v>9155.42</v>
      </c>
      <c r="DF14" s="59">
        <v>9155.42</v>
      </c>
      <c r="DG14" s="59"/>
      <c r="DH14" s="59"/>
      <c r="DI14" s="59"/>
      <c r="DJ14" s="59"/>
      <c r="DK14" s="59">
        <v>-35035.480000000003</v>
      </c>
      <c r="DL14" s="59"/>
      <c r="DM14" s="59"/>
      <c r="DN14" s="59"/>
      <c r="DO14" s="59">
        <v>25051.279999999999</v>
      </c>
      <c r="DP14" s="59"/>
      <c r="DQ14" s="59"/>
      <c r="DR14" s="59">
        <v>95216</v>
      </c>
      <c r="DS14" s="59">
        <v>-526.64</v>
      </c>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row>
    <row r="15" spans="1:167" s="60" customFormat="1" x14ac:dyDescent="0.25">
      <c r="A15" s="60" t="s">
        <v>411</v>
      </c>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59"/>
      <c r="CM15" s="59"/>
      <c r="CN15" s="59"/>
      <c r="CO15" s="59">
        <v>1000</v>
      </c>
      <c r="CP15" s="59">
        <v>1000</v>
      </c>
      <c r="CQ15" s="59">
        <v>1168.54</v>
      </c>
      <c r="CR15" s="59">
        <v>1168.54</v>
      </c>
      <c r="CS15" s="59">
        <v>1168.54</v>
      </c>
      <c r="CT15" s="59">
        <v>1168.54</v>
      </c>
      <c r="CU15" s="59">
        <v>1168.54</v>
      </c>
      <c r="CV15" s="59">
        <v>1168.54</v>
      </c>
      <c r="CW15" s="59"/>
      <c r="CX15" s="59">
        <v>1168.54</v>
      </c>
      <c r="CY15" s="59"/>
      <c r="CZ15" s="59"/>
      <c r="DA15" s="59"/>
      <c r="DB15" s="59">
        <v>1168.54</v>
      </c>
      <c r="DC15" s="59">
        <v>1168.54</v>
      </c>
      <c r="DD15" s="59">
        <v>1168.54</v>
      </c>
      <c r="DE15" s="59">
        <v>1168.54</v>
      </c>
      <c r="DF15" s="59">
        <v>1168.54</v>
      </c>
      <c r="DG15" s="59">
        <v>1168.54</v>
      </c>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row>
    <row r="16" spans="1:167" s="60" customFormat="1" x14ac:dyDescent="0.25">
      <c r="A16" s="60" t="s">
        <v>413</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v>500000</v>
      </c>
      <c r="ET16" s="59"/>
      <c r="EU16" s="59">
        <v>500000</v>
      </c>
      <c r="EV16" s="59"/>
      <c r="EW16" s="59"/>
      <c r="EX16" s="59">
        <v>1000000</v>
      </c>
      <c r="EY16" s="59">
        <v>1000000</v>
      </c>
      <c r="EZ16" s="59">
        <v>1000000</v>
      </c>
      <c r="FA16" s="59">
        <v>1000000</v>
      </c>
      <c r="FB16" s="59">
        <v>1000000</v>
      </c>
      <c r="FC16" s="59"/>
      <c r="FD16" s="59">
        <v>1000000</v>
      </c>
      <c r="FE16" s="59"/>
      <c r="FF16" s="59">
        <v>1000000</v>
      </c>
      <c r="FG16" s="59"/>
      <c r="FH16" s="59">
        <v>1000000</v>
      </c>
      <c r="FI16" s="59">
        <v>1000000</v>
      </c>
      <c r="FJ16" s="59">
        <v>1000000</v>
      </c>
      <c r="FK16" s="59"/>
    </row>
    <row r="17" spans="1:167" s="60" customFormat="1" x14ac:dyDescent="0.25">
      <c r="A17" s="63" t="s">
        <v>640</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row>
    <row r="18" spans="1:167" s="136" customFormat="1" x14ac:dyDescent="0.25">
      <c r="A18" s="133" t="s">
        <v>620</v>
      </c>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91"/>
      <c r="CM18" s="91"/>
      <c r="CN18" s="91"/>
      <c r="CO18" s="91"/>
      <c r="CP18" s="92"/>
      <c r="CQ18" s="92"/>
      <c r="CR18" s="91"/>
      <c r="CS18" s="91"/>
      <c r="CT18" s="91"/>
      <c r="CU18" s="91"/>
      <c r="CV18" s="91"/>
      <c r="CW18" s="91"/>
      <c r="CX18" s="91"/>
      <c r="CY18" s="91"/>
      <c r="CZ18" s="91"/>
      <c r="DA18" s="91"/>
      <c r="DB18" s="91"/>
      <c r="DC18" s="91"/>
      <c r="DD18" s="91"/>
      <c r="DE18" s="91"/>
      <c r="DF18" s="91"/>
      <c r="DG18" s="91"/>
      <c r="DH18" s="91"/>
      <c r="DI18" s="135"/>
      <c r="DJ18" s="91"/>
      <c r="DK18" s="91"/>
      <c r="DL18" s="91"/>
      <c r="DM18" s="91"/>
      <c r="DN18" s="91"/>
      <c r="DO18" s="91"/>
      <c r="DP18" s="91"/>
      <c r="DQ18" s="92">
        <v>53346</v>
      </c>
      <c r="DR18" s="92"/>
      <c r="DS18" s="92">
        <v>94313</v>
      </c>
      <c r="DT18" s="92"/>
      <c r="DU18" s="92">
        <v>-16298</v>
      </c>
      <c r="DV18" s="92"/>
      <c r="DW18" s="92"/>
      <c r="DX18" s="92"/>
      <c r="DY18" s="92">
        <v>-50653</v>
      </c>
      <c r="DZ18" s="92"/>
      <c r="EA18" s="92">
        <v>-47431</v>
      </c>
      <c r="EB18" s="92"/>
      <c r="EC18" s="92"/>
      <c r="ED18" s="92"/>
      <c r="EE18" s="92"/>
      <c r="EF18" s="92"/>
      <c r="EG18" s="92">
        <v>-755401</v>
      </c>
      <c r="EH18" s="92"/>
      <c r="EI18" s="92"/>
      <c r="EJ18" s="92"/>
      <c r="EK18" s="92">
        <v>279386</v>
      </c>
      <c r="EL18" s="92"/>
      <c r="EM18" s="92"/>
      <c r="EN18" s="92" t="s">
        <v>581</v>
      </c>
      <c r="EO18" s="92">
        <v>346743</v>
      </c>
      <c r="EP18" s="92"/>
      <c r="EQ18" s="92"/>
      <c r="ER18" s="92"/>
      <c r="ES18" s="92"/>
      <c r="ET18" s="92"/>
      <c r="EU18" s="92"/>
      <c r="EV18" s="92"/>
      <c r="EW18" s="92"/>
      <c r="EX18" s="92"/>
      <c r="EY18" s="92"/>
      <c r="EZ18" s="92"/>
      <c r="FA18" s="92"/>
      <c r="FB18" s="92"/>
      <c r="FC18" s="92"/>
      <c r="FD18" s="92"/>
      <c r="FE18" s="92"/>
      <c r="FF18" s="92"/>
      <c r="FG18" s="92"/>
      <c r="FH18" s="92"/>
      <c r="FI18" s="92"/>
      <c r="FJ18" s="92"/>
      <c r="FK18" s="92"/>
    </row>
    <row r="19" spans="1:167" s="73" customFormat="1" x14ac:dyDescent="0.25">
      <c r="A19" s="71"/>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4"/>
      <c r="CO19" s="94"/>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6"/>
      <c r="EQ19" s="95"/>
      <c r="ER19" s="95"/>
      <c r="ES19" s="95"/>
      <c r="ET19" s="95"/>
      <c r="EU19" s="95"/>
      <c r="EV19" s="95"/>
      <c r="EW19" s="95"/>
      <c r="EX19" s="95"/>
      <c r="EY19" s="95"/>
      <c r="EZ19" s="95"/>
      <c r="FA19" s="95"/>
      <c r="FB19" s="95"/>
      <c r="FC19" s="95"/>
      <c r="FD19" s="95"/>
      <c r="FE19" s="95"/>
      <c r="FF19" s="95"/>
      <c r="FG19" s="95"/>
      <c r="FH19" s="95"/>
      <c r="FI19" s="95"/>
      <c r="FJ19" s="95"/>
      <c r="FK19" s="95"/>
    </row>
    <row r="20" spans="1:167" s="74" customFormat="1" x14ac:dyDescent="0.25">
      <c r="A20" s="74" t="s">
        <v>405</v>
      </c>
      <c r="B20" s="97" t="str">
        <f>IF(ISNUMBER(B21),B21+B22,"")</f>
        <v/>
      </c>
      <c r="C20" s="97">
        <f t="shared" ref="C20:L20" si="5">IF(ISNUMBER(C21),C21+C22,"")</f>
        <v>66000</v>
      </c>
      <c r="D20" s="97" t="str">
        <f t="shared" si="5"/>
        <v/>
      </c>
      <c r="E20" s="97">
        <f t="shared" si="5"/>
        <v>66808</v>
      </c>
      <c r="F20" s="97" t="str">
        <f t="shared" si="5"/>
        <v/>
      </c>
      <c r="G20" s="97">
        <f t="shared" si="5"/>
        <v>114903</v>
      </c>
      <c r="H20" s="97" t="str">
        <f t="shared" si="5"/>
        <v/>
      </c>
      <c r="I20" s="97">
        <f t="shared" si="5"/>
        <v>118973</v>
      </c>
      <c r="J20" s="97" t="str">
        <f t="shared" si="5"/>
        <v/>
      </c>
      <c r="K20" s="97">
        <f t="shared" si="5"/>
        <v>112348</v>
      </c>
      <c r="L20" s="97">
        <f t="shared" si="5"/>
        <v>89021</v>
      </c>
      <c r="M20" s="97">
        <f t="shared" ref="M20" si="6">IF(ISNUMBER(M21),M21+M22,"")</f>
        <v>86204</v>
      </c>
      <c r="N20" s="97">
        <f t="shared" ref="N20" si="7">IF(ISNUMBER(N21),N21+N22,"")</f>
        <v>82546</v>
      </c>
      <c r="O20" s="97">
        <f t="shared" ref="O20" si="8">IF(ISNUMBER(O21),O21+O22,"")</f>
        <v>107446</v>
      </c>
      <c r="P20" s="97">
        <f t="shared" ref="P20" si="9">IF(ISNUMBER(P21),P21+P22,"")</f>
        <v>122580</v>
      </c>
      <c r="Q20" s="97">
        <f t="shared" ref="Q20" si="10">IF(ISNUMBER(Q21),Q21+Q22,"")</f>
        <v>108477</v>
      </c>
      <c r="R20" s="97">
        <f t="shared" ref="R20" si="11">IF(ISNUMBER(R21),R21+R22,"")</f>
        <v>62912</v>
      </c>
      <c r="S20" s="97">
        <f t="shared" ref="S20" si="12">IF(ISNUMBER(S21),S21+S22,"")</f>
        <v>81340</v>
      </c>
      <c r="T20" s="97">
        <f t="shared" ref="T20" si="13">IF(ISNUMBER(T21),T21+T22,"")</f>
        <v>74960</v>
      </c>
      <c r="U20" s="97">
        <f t="shared" ref="U20:V20" si="14">IF(ISNUMBER(U21),U21+U22,"")</f>
        <v>93845</v>
      </c>
      <c r="V20" s="97">
        <f t="shared" si="14"/>
        <v>60488</v>
      </c>
      <c r="W20" s="97">
        <f t="shared" ref="W20" si="15">IF(ISNUMBER(W21),W21+W22,"")</f>
        <v>78732</v>
      </c>
      <c r="X20" s="97">
        <f t="shared" ref="X20" si="16">IF(ISNUMBER(X21),X21+X22,"")</f>
        <v>56325</v>
      </c>
      <c r="Y20" s="97">
        <f t="shared" ref="Y20" si="17">IF(ISNUMBER(Y21),Y21+Y22,"")</f>
        <v>65914</v>
      </c>
      <c r="Z20" s="97">
        <f t="shared" ref="Z20" si="18">IF(ISNUMBER(Z21),Z21+Z22,"")</f>
        <v>59412</v>
      </c>
      <c r="AA20" s="97">
        <f t="shared" ref="AA20" si="19">IF(ISNUMBER(AA21),AA21+AA22,"")</f>
        <v>117412</v>
      </c>
      <c r="AB20" s="97">
        <f t="shared" ref="AB20" si="20">IF(ISNUMBER(AB21),AB21+AB22,"")</f>
        <v>101221</v>
      </c>
      <c r="AC20" s="97">
        <f t="shared" ref="AC20" si="21">IF(ISNUMBER(AC21),AC21+AC22,"")</f>
        <v>129147</v>
      </c>
      <c r="AD20" s="97">
        <f t="shared" ref="AD20" si="22">IF(ISNUMBER(AD21),AD21+AD22,"")</f>
        <v>90847</v>
      </c>
      <c r="AE20" s="97">
        <f t="shared" ref="AE20:AF20" si="23">IF(ISNUMBER(AE21),AE21+AE22,"")</f>
        <v>104206</v>
      </c>
      <c r="AF20" s="97">
        <f t="shared" si="23"/>
        <v>88556</v>
      </c>
      <c r="AG20" s="97">
        <f t="shared" ref="AG20" si="24">IF(ISNUMBER(AG21),AG21+AG22,"")</f>
        <v>108383</v>
      </c>
      <c r="AH20" s="97" t="str">
        <f t="shared" ref="AH20" si="25">IF(ISNUMBER(AH21),AH21+AH22,"")</f>
        <v/>
      </c>
      <c r="AI20" s="97">
        <f t="shared" ref="AI20" si="26">IF(ISNUMBER(AI21),AI21+AI22,"")</f>
        <v>116097</v>
      </c>
      <c r="AJ20" s="97">
        <f t="shared" ref="AJ20" si="27">IF(ISNUMBER(AJ21),AJ21+AJ22,"")</f>
        <v>100000</v>
      </c>
      <c r="AK20" s="97">
        <f t="shared" ref="AK20" si="28">IF(ISNUMBER(AK21),AK21+AK22,"")</f>
        <v>161646</v>
      </c>
      <c r="AL20" s="97">
        <f t="shared" ref="AL20" si="29">IF(ISNUMBER(AL21),AL21+AL22,"")</f>
        <v>132229</v>
      </c>
      <c r="AM20" s="97">
        <f t="shared" ref="AM20" si="30">IF(ISNUMBER(AM21),AM21+AM22,"")</f>
        <v>156649</v>
      </c>
      <c r="AN20" s="97">
        <f t="shared" ref="AN20" si="31">IF(ISNUMBER(AN21),AN21+AN22,"")</f>
        <v>136027</v>
      </c>
      <c r="AO20" s="97">
        <f t="shared" ref="AO20:AP20" si="32">IF(ISNUMBER(AO21),AO21+AO22,"")</f>
        <v>135967</v>
      </c>
      <c r="AP20" s="97">
        <f t="shared" si="32"/>
        <v>167280</v>
      </c>
      <c r="AQ20" s="97" t="str">
        <f t="shared" ref="AQ20" si="33">IF(ISNUMBER(AQ21),AQ21+AQ22,"")</f>
        <v/>
      </c>
      <c r="AR20" s="97" t="str">
        <f t="shared" ref="AR20" si="34">IF(ISNUMBER(AR21),AR21+AR22,"")</f>
        <v/>
      </c>
      <c r="AS20" s="97">
        <f t="shared" ref="AS20" si="35">IF(ISNUMBER(AS21),AS21+AS22,"")</f>
        <v>192193</v>
      </c>
      <c r="AT20" s="97" t="str">
        <f t="shared" ref="AT20" si="36">IF(ISNUMBER(AT21),AT21+AT22,"")</f>
        <v/>
      </c>
      <c r="AU20" s="97" t="str">
        <f t="shared" ref="AU20" si="37">IF(ISNUMBER(AU21),AU21+AU22,"")</f>
        <v/>
      </c>
      <c r="AV20" s="97" t="str">
        <f t="shared" ref="AV20" si="38">IF(ISNUMBER(AV21),AV21+AV22,"")</f>
        <v/>
      </c>
      <c r="AW20" s="97" t="str">
        <f t="shared" ref="AW20" si="39">IF(ISNUMBER(AW21),AW21+AW22,"")</f>
        <v/>
      </c>
      <c r="AX20" s="97" t="str">
        <f t="shared" ref="AX20" si="40">IF(ISNUMBER(AX21),AX21+AX22,"")</f>
        <v/>
      </c>
      <c r="AY20" s="97" t="str">
        <f t="shared" ref="AY20" si="41">IF(ISNUMBER(AY21),AY21+AY22,"")</f>
        <v/>
      </c>
      <c r="AZ20" s="97">
        <f t="shared" ref="AZ20" si="42">IF(ISNUMBER(AZ21),AZ21+AZ22,"")</f>
        <v>298313</v>
      </c>
      <c r="BA20" s="97"/>
      <c r="BB20" s="97">
        <f t="shared" ref="BB20" si="43">IF(ISNUMBER(BB21),BB21+BB22,"")</f>
        <v>445072</v>
      </c>
      <c r="BC20" s="97"/>
      <c r="BD20" s="97">
        <f t="shared" ref="BD20" si="44">IF(ISNUMBER(BD21),BD21+BD22,"")</f>
        <v>423903</v>
      </c>
      <c r="BE20" s="97">
        <f t="shared" ref="BE20" si="45">IF(ISNUMBER(BE21),BE21+BE22,"")</f>
        <v>378321</v>
      </c>
      <c r="BF20" s="97">
        <f t="shared" ref="BF20" si="46">IF(ISNUMBER(BF21),BF21+BF22,"")</f>
        <v>366280</v>
      </c>
      <c r="BG20" s="97" t="str">
        <f t="shared" ref="BG20" si="47">IF(ISNUMBER(BG21),BG21+BG22,"")</f>
        <v/>
      </c>
      <c r="BH20" s="97">
        <f t="shared" ref="BH20" si="48">IF(ISNUMBER(BH21),BH21+BH22,"")</f>
        <v>224755</v>
      </c>
      <c r="BI20" s="97">
        <f t="shared" ref="BI20:BJ20" si="49">IF(ISNUMBER(BI21),BI21+BI22,"")</f>
        <v>224755</v>
      </c>
      <c r="BJ20" s="97">
        <f t="shared" si="49"/>
        <v>224755</v>
      </c>
      <c r="BK20" s="97">
        <f t="shared" ref="BK20" si="50">IF(ISNUMBER(BK21),BK21+BK22,"")</f>
        <v>224755</v>
      </c>
      <c r="BL20" s="97">
        <f t="shared" ref="BL20" si="51">IF(ISNUMBER(BL21),BL21+BL22,"")</f>
        <v>224755</v>
      </c>
      <c r="BM20" s="97"/>
      <c r="BN20" s="97">
        <f t="shared" ref="BN20" si="52">IF(ISNUMBER(BN21),BN21+BN22,"")</f>
        <v>430057</v>
      </c>
      <c r="BO20" s="97" t="str">
        <f t="shared" ref="BO20" si="53">IF(ISNUMBER(BO21),BO21+BO22,"")</f>
        <v/>
      </c>
      <c r="BP20" s="97">
        <f t="shared" ref="BP20" si="54">IF(ISNUMBER(BP21),BP21+BP22,"")</f>
        <v>406818</v>
      </c>
      <c r="BQ20" s="97" t="str">
        <f t="shared" ref="BQ20" si="55">IF(ISNUMBER(BQ21),BQ21+BQ22,"")</f>
        <v/>
      </c>
      <c r="BR20" s="97">
        <f t="shared" ref="BR20" si="56">IF(ISNUMBER(BR21),BR21+BR22,"")</f>
        <v>357313</v>
      </c>
      <c r="BS20" s="97" t="str">
        <f t="shared" ref="BS20:BT20" si="57">IF(ISNUMBER(BS21),BS21+BS22,"")</f>
        <v/>
      </c>
      <c r="BT20" s="97">
        <f t="shared" si="57"/>
        <v>521768</v>
      </c>
      <c r="BU20" s="97" t="str">
        <f t="shared" ref="BU20" si="58">IF(ISNUMBER(BU21),BU21+BU22,"")</f>
        <v/>
      </c>
      <c r="BV20" s="97" t="str">
        <f t="shared" ref="BV20" si="59">IF(ISNUMBER(BV21),BV21+BV22,"")</f>
        <v/>
      </c>
      <c r="BW20" s="97" t="str">
        <f t="shared" ref="BW20" si="60">IF(ISNUMBER(BW21),BW21+BW22,"")</f>
        <v/>
      </c>
      <c r="BX20" s="97" t="str">
        <f t="shared" ref="BX20" si="61">IF(ISNUMBER(BX21),BX21+BX22,"")</f>
        <v/>
      </c>
      <c r="BY20" s="97">
        <f t="shared" ref="BY20" si="62">IF(ISNUMBER(BY21),BY21+BY22,"")</f>
        <v>462458</v>
      </c>
      <c r="BZ20" s="97" t="str">
        <f t="shared" ref="BZ20" si="63">IF(ISNUMBER(BZ21),BZ21+BZ22,"")</f>
        <v/>
      </c>
      <c r="CA20" s="97">
        <f t="shared" ref="CA20" si="64">IF(ISNUMBER(CA21),CA21+CA22,"")</f>
        <v>383351</v>
      </c>
      <c r="CB20" s="97" t="str">
        <f t="shared" ref="CB20" si="65">IF(ISNUMBER(CB21),CB21+CB22,"")</f>
        <v/>
      </c>
      <c r="CC20" s="97">
        <f t="shared" ref="CC20:CD20" si="66">IF(ISNUMBER(CC21),CC21+CC22,"")</f>
        <v>383351</v>
      </c>
      <c r="CD20" s="97" t="str">
        <f t="shared" si="66"/>
        <v/>
      </c>
      <c r="CE20" s="97">
        <f t="shared" ref="CE20" si="67">IF(ISNUMBER(CE21),CE21+CE22,"")</f>
        <v>350072</v>
      </c>
      <c r="CF20" s="97" t="str">
        <f t="shared" ref="CF20" si="68">IF(ISNUMBER(CF21),CF21+CF22,"")</f>
        <v/>
      </c>
      <c r="CG20" s="97">
        <f t="shared" ref="CG20" si="69">IF(ISNUMBER(CG21),CG21+CG22,"")</f>
        <v>323114</v>
      </c>
      <c r="CH20" s="97" t="str">
        <f t="shared" ref="CH20" si="70">IF(ISNUMBER(CH21),CH21+CH22,"")</f>
        <v/>
      </c>
      <c r="CI20" s="97">
        <f t="shared" ref="CI20" si="71">IF(ISNUMBER(CI21),CI21+CI22,"")</f>
        <v>283407</v>
      </c>
      <c r="CJ20" s="97" t="str">
        <f t="shared" ref="CJ20" si="72">IF(ISNUMBER(CJ21),CJ21+CJ22,"")</f>
        <v/>
      </c>
      <c r="CK20" s="97">
        <f t="shared" ref="CK20" si="73">IF(ISNUMBER(CK21),CK21+CK22,"")</f>
        <v>283407</v>
      </c>
      <c r="CL20" s="97" t="str">
        <f t="shared" ref="CL20" si="74">IF(ISNUMBER(CL21),CL21+CL22,"")</f>
        <v/>
      </c>
      <c r="CM20" s="97">
        <f t="shared" ref="CM20:CN20" si="75">IF(ISNUMBER(CM21),CM21+CM22,"")</f>
        <v>274544</v>
      </c>
      <c r="CN20" s="97">
        <f t="shared" si="75"/>
        <v>274755</v>
      </c>
      <c r="CO20" s="97">
        <f t="shared" ref="CO20" si="76">IF(ISNUMBER(CO21),CO21+CO22,"")</f>
        <v>283747</v>
      </c>
      <c r="CP20" s="97">
        <f t="shared" ref="CP20" si="77">IF(ISNUMBER(CP21),CP21+CP22,"")</f>
        <v>283536</v>
      </c>
      <c r="CQ20" s="97">
        <f t="shared" ref="CQ20" si="78">IF(ISNUMBER(CQ21),CQ21+CQ22,"")</f>
        <v>254000</v>
      </c>
      <c r="CR20" s="97">
        <f t="shared" ref="CR20" si="79">IF(ISNUMBER(CR21),CR21+CR22,"")</f>
        <v>280000</v>
      </c>
      <c r="CS20" s="97">
        <f t="shared" ref="CS20" si="80">IF(ISNUMBER(CS21),CS21+CS22,"")</f>
        <v>320000</v>
      </c>
      <c r="CT20" s="97">
        <f t="shared" ref="CT20" si="81">IF(ISNUMBER(CT21),CT21+CT22,"")</f>
        <v>374000</v>
      </c>
      <c r="CU20" s="97">
        <f t="shared" ref="CU20" si="82">IF(ISNUMBER(CU21),CU21+CU22,"")</f>
        <v>492000</v>
      </c>
      <c r="CV20" s="97">
        <f t="shared" ref="CV20" si="83">IF(ISNUMBER(CV21),CV21+CV22,"")</f>
        <v>495189</v>
      </c>
      <c r="CW20" s="97" t="str">
        <f t="shared" ref="CW20:CX20" si="84">IF(ISNUMBER(CW21),CW21+CW22,"")</f>
        <v/>
      </c>
      <c r="CX20" s="97">
        <f t="shared" si="84"/>
        <v>566059</v>
      </c>
      <c r="CY20" s="97" t="str">
        <f t="shared" ref="CY20" si="85">IF(ISNUMBER(CY21),CY21+CY22,"")</f>
        <v/>
      </c>
      <c r="CZ20" s="97" t="str">
        <f t="shared" ref="CZ20" si="86">IF(ISNUMBER(CZ21),CZ21+CZ22,"")</f>
        <v/>
      </c>
      <c r="DA20" s="97" t="str">
        <f t="shared" ref="DA20" si="87">IF(ISNUMBER(DA21),DA21+DA22,"")</f>
        <v/>
      </c>
      <c r="DB20" s="97">
        <f t="shared" ref="DB20" si="88">IF(ISNUMBER(DB21),DB21+DB22,"")</f>
        <v>788536</v>
      </c>
      <c r="DC20" s="97">
        <f t="shared" ref="DC20" si="89">IF(ISNUMBER(DC21),DC21+DC22,"")</f>
        <v>809888</v>
      </c>
      <c r="DD20" s="97">
        <f t="shared" ref="DD20" si="90">IF(ISNUMBER(DD21),DD21+DD22,"")</f>
        <v>810768</v>
      </c>
      <c r="DE20" s="97">
        <f t="shared" ref="DE20" si="91">IF(ISNUMBER(DE21),DE21+DE22,"")</f>
        <v>811398</v>
      </c>
      <c r="DF20" s="97">
        <f t="shared" ref="DF20" si="92">IF(ISNUMBER(DF21),DF21+DF22,"")</f>
        <v>811972</v>
      </c>
      <c r="DG20" s="97">
        <f t="shared" ref="DG20:DH20" si="93">IF(ISNUMBER(DG21),DG21+DG22,"")</f>
        <v>832331</v>
      </c>
      <c r="DH20" s="97" t="str">
        <f t="shared" si="93"/>
        <v/>
      </c>
      <c r="DI20" s="97">
        <f t="shared" ref="DI20" si="94">IF(ISNUMBER(DI21),DI21+DI22,"")</f>
        <v>837643</v>
      </c>
      <c r="DJ20" s="97" t="str">
        <f t="shared" ref="DJ20" si="95">IF(ISNUMBER(DJ21),DJ21+DJ22,"")</f>
        <v/>
      </c>
      <c r="DK20" s="97">
        <f t="shared" ref="DK20" si="96">IF(ISNUMBER(DK21),DK21+DK22,"")</f>
        <v>1044949</v>
      </c>
      <c r="DL20" s="97">
        <f t="shared" ref="DL20" si="97">IF(ISNUMBER(DL21),DL21+DL22,"")</f>
        <v>1165988</v>
      </c>
      <c r="DM20" s="97">
        <f t="shared" ref="DM20" si="98">IF(ISNUMBER(DM21),DM21+DM22,"")</f>
        <v>1291081</v>
      </c>
      <c r="DN20" s="97" t="str">
        <f t="shared" ref="DN20" si="99">IF(ISNUMBER(DN21),DN21+DN22,"")</f>
        <v/>
      </c>
      <c r="DO20" s="97">
        <f t="shared" ref="DO20" si="100">IF(ISNUMBER(DO21),DO21+DO22,"")</f>
        <v>1322128</v>
      </c>
      <c r="DP20" s="97" t="str">
        <f t="shared" ref="DP20" si="101">IF(ISNUMBER(DP21),DP21+DP22,"")</f>
        <v/>
      </c>
      <c r="DQ20" s="97">
        <f t="shared" ref="DQ20:DR20" si="102">IF(ISNUMBER(DQ21),DQ21+DQ22,"")</f>
        <v>1328738</v>
      </c>
      <c r="DR20" s="97">
        <f t="shared" si="102"/>
        <v>1256938</v>
      </c>
      <c r="DS20" s="97">
        <f t="shared" ref="DS20" si="103">IF(ISNUMBER(DS21),DS21+DS22,"")</f>
        <v>1296445</v>
      </c>
      <c r="DT20" s="97" t="str">
        <f t="shared" ref="DT20" si="104">IF(ISNUMBER(DT21),DT21+DT22,"")</f>
        <v/>
      </c>
      <c r="DU20" s="97">
        <f t="shared" ref="DU20" si="105">IF(ISNUMBER(DU21),DU21+DU22,"")</f>
        <v>1340693</v>
      </c>
      <c r="DV20" s="97" t="str">
        <f t="shared" ref="DV20" si="106">IF(ISNUMBER(DV21),DV21+DV22,"")</f>
        <v/>
      </c>
      <c r="DW20" s="97">
        <f t="shared" ref="DW20" si="107">IF(ISNUMBER(DW21),DW21+DW22,"")</f>
        <v>1468694</v>
      </c>
      <c r="DX20" s="97" t="str">
        <f t="shared" ref="DX20" si="108">IF(ISNUMBER(DX21),DX21+DX22,"")</f>
        <v/>
      </c>
      <c r="DY20" s="97">
        <f t="shared" ref="DY20" si="109">IF(ISNUMBER(DY21),DY21+DY22,"")</f>
        <v>1720908</v>
      </c>
      <c r="DZ20" s="97" t="str">
        <f t="shared" ref="DZ20" si="110">IF(ISNUMBER(DZ21),DZ21+DZ22,"")</f>
        <v/>
      </c>
      <c r="EA20" s="97">
        <f t="shared" ref="EA20:EB20" si="111">IF(ISNUMBER(EA21),EA21+EA22,"")</f>
        <v>1988005</v>
      </c>
      <c r="EB20" s="97" t="str">
        <f t="shared" si="111"/>
        <v/>
      </c>
      <c r="EC20" s="97">
        <f t="shared" ref="EC20" si="112">IF(ISNUMBER(EC21),EC21+EC22,"")</f>
        <v>2124042</v>
      </c>
      <c r="ED20" s="97" t="str">
        <f t="shared" ref="ED20" si="113">IF(ISNUMBER(ED21),ED21+ED22,"")</f>
        <v/>
      </c>
      <c r="EE20" s="97">
        <f t="shared" ref="EE20" si="114">IF(ISNUMBER(EE21),EE21+EE22,"")</f>
        <v>2175127</v>
      </c>
      <c r="EF20" s="97" t="str">
        <f t="shared" ref="EF20" si="115">IF(ISNUMBER(EF21),EF21+EF22,"")</f>
        <v/>
      </c>
      <c r="EG20" s="97">
        <f t="shared" ref="EG20" si="116">IF(ISNUMBER(EG21),EG21+EG22,"")</f>
        <v>2982647</v>
      </c>
      <c r="EH20" s="97" t="str">
        <f t="shared" ref="EH20" si="117">IF(ISNUMBER(EH21),EH21+EH22,"")</f>
        <v/>
      </c>
      <c r="EI20" s="97">
        <f t="shared" ref="EI20" si="118">IF(ISNUMBER(EI21),EI21+EI22,"")</f>
        <v>2847738</v>
      </c>
      <c r="EJ20" s="97" t="str">
        <f t="shared" ref="EJ20" si="119">IF(ISNUMBER(EJ21),EJ21+EJ22,"")</f>
        <v/>
      </c>
      <c r="EK20" s="97">
        <f t="shared" ref="EK20:EL20" si="120">IF(ISNUMBER(EK21),EK21+EK22,"")</f>
        <v>3048763</v>
      </c>
      <c r="EL20" s="97">
        <f t="shared" si="120"/>
        <v>3096765</v>
      </c>
      <c r="EM20" s="97">
        <f t="shared" ref="EM20" si="121">IF(ISNUMBER(EM21),EM21+EM22,"")</f>
        <v>3231640</v>
      </c>
      <c r="EN20" s="97">
        <f t="shared" ref="EN20" si="122">IF(ISNUMBER(EN21),EN21+EN22,"")</f>
        <v>3538540</v>
      </c>
      <c r="EO20" s="97">
        <f t="shared" ref="EO20" si="123">IF(ISNUMBER(EO21),EO21+EO22,"")</f>
        <v>3521790</v>
      </c>
      <c r="EP20" s="97" t="str">
        <f t="shared" ref="EP20" si="124">IF(ISNUMBER(EP21),EP21+EP22,"")</f>
        <v/>
      </c>
      <c r="EQ20" s="97">
        <f t="shared" ref="EQ20" si="125">IF(ISNUMBER(EQ21),EQ21+EQ22,"")</f>
        <v>4337347.46</v>
      </c>
      <c r="ER20" s="97">
        <f t="shared" ref="ER20" si="126">IF(ISNUMBER(ER21),ER21+ER22,"")</f>
        <v>4051997.46</v>
      </c>
      <c r="ES20" s="97">
        <f t="shared" ref="ES20" si="127">IF(ISNUMBER(ES21),ES21+ES22,"")</f>
        <v>4339197.46</v>
      </c>
      <c r="ET20" s="97" t="str">
        <f t="shared" ref="ET20" si="128">IF(ISNUMBER(ET21),ET21+ET22,"")</f>
        <v/>
      </c>
      <c r="EU20" s="97">
        <f t="shared" ref="EU20:EV20" si="129">IF(ISNUMBER(EU21),EU21+EU22,"")</f>
        <v>5210347.46</v>
      </c>
      <c r="EV20" s="97" t="str">
        <f t="shared" si="129"/>
        <v/>
      </c>
      <c r="EW20" s="97">
        <f t="shared" ref="EW20" si="130">IF(ISNUMBER(EW21),EW21+EW22,"")</f>
        <v>5755422.46</v>
      </c>
      <c r="EX20" s="97">
        <f t="shared" ref="EX20" si="131">IF(ISNUMBER(EX21),EX21+EX22,"")</f>
        <v>5440422.46</v>
      </c>
      <c r="EY20" s="97">
        <f t="shared" ref="EY20" si="132">IF(ISNUMBER(EY21),EY21+EY22,"")</f>
        <v>5789422.46</v>
      </c>
      <c r="EZ20" s="97">
        <f t="shared" ref="EZ20" si="133">IF(ISNUMBER(EZ21),EZ21+EZ22,"")</f>
        <v>5438022.46</v>
      </c>
      <c r="FA20" s="97">
        <f t="shared" ref="FA20" si="134">IF(ISNUMBER(FA21),FA21+FA22,"")</f>
        <v>6105922.46</v>
      </c>
      <c r="FB20" s="97">
        <f t="shared" ref="FB20" si="135">IF(ISNUMBER(FB21),FB21+FB22,"")</f>
        <v>6719997</v>
      </c>
      <c r="FC20" s="97" t="str">
        <f t="shared" ref="FC20" si="136">IF(ISNUMBER(FC21),FC21+FC22,"")</f>
        <v/>
      </c>
      <c r="FD20" s="97">
        <f t="shared" ref="FD20" si="137">IF(ISNUMBER(FD21),FD21+FD22,"")</f>
        <v>6952197</v>
      </c>
      <c r="FE20" s="97" t="str">
        <f t="shared" ref="FE20:FF20" si="138">IF(ISNUMBER(FE21),FE21+FE22,"")</f>
        <v/>
      </c>
      <c r="FF20" s="97">
        <f t="shared" si="138"/>
        <v>8118668</v>
      </c>
      <c r="FG20" s="97">
        <f t="shared" ref="FG20" si="139">IF(ISNUMBER(FG21),FG21+FG22,"")</f>
        <v>8697000</v>
      </c>
      <c r="FH20" s="97">
        <f t="shared" ref="FH20" si="140">IF(ISNUMBER(FH21),FH21+FH22,"")</f>
        <v>9732560</v>
      </c>
      <c r="FI20" s="97">
        <f t="shared" ref="FI20" si="141">IF(ISNUMBER(FI21),FI21+FI22,"")</f>
        <v>13448000</v>
      </c>
      <c r="FJ20" s="97">
        <f t="shared" ref="FJ20" si="142">IF(ISNUMBER(FJ21),FJ21+FJ22,"")</f>
        <v>12780215</v>
      </c>
      <c r="FK20" s="97" t="str">
        <f t="shared" ref="FK20" si="143">IF(ISNUMBER(FK21),FK21+FK22,"")</f>
        <v/>
      </c>
    </row>
    <row r="21" spans="1:167" s="61" customFormat="1" x14ac:dyDescent="0.25">
      <c r="A21" s="57" t="s">
        <v>240</v>
      </c>
      <c r="B21" s="98"/>
      <c r="C21" s="99">
        <v>66000</v>
      </c>
      <c r="D21" s="98"/>
      <c r="E21" s="99">
        <v>66808</v>
      </c>
      <c r="F21" s="98"/>
      <c r="G21" s="87">
        <v>114903</v>
      </c>
      <c r="H21" s="98"/>
      <c r="I21" s="99">
        <v>118973</v>
      </c>
      <c r="J21" s="98"/>
      <c r="K21" s="88">
        <v>112348</v>
      </c>
      <c r="L21" s="88">
        <v>89021</v>
      </c>
      <c r="M21" s="88">
        <v>86204</v>
      </c>
      <c r="N21" s="88">
        <v>82546</v>
      </c>
      <c r="O21" s="88">
        <v>107446</v>
      </c>
      <c r="P21" s="88">
        <v>122128</v>
      </c>
      <c r="Q21" s="88">
        <v>108245</v>
      </c>
      <c r="R21" s="88">
        <v>62697</v>
      </c>
      <c r="S21" s="88">
        <v>81125</v>
      </c>
      <c r="T21" s="88">
        <v>74747</v>
      </c>
      <c r="U21" s="88">
        <v>93632</v>
      </c>
      <c r="V21" s="88">
        <v>60275</v>
      </c>
      <c r="W21" s="88">
        <v>78519</v>
      </c>
      <c r="X21" s="88">
        <v>56112</v>
      </c>
      <c r="Y21" s="88">
        <v>65701</v>
      </c>
      <c r="Z21" s="88">
        <v>59199</v>
      </c>
      <c r="AA21" s="88">
        <v>117199</v>
      </c>
      <c r="AB21" s="88">
        <v>101008</v>
      </c>
      <c r="AC21" s="88">
        <v>128934</v>
      </c>
      <c r="AD21" s="88">
        <v>90634</v>
      </c>
      <c r="AE21" s="88">
        <v>103993</v>
      </c>
      <c r="AF21" s="88">
        <v>88343</v>
      </c>
      <c r="AG21" s="88">
        <v>108170</v>
      </c>
      <c r="AH21" s="98"/>
      <c r="AI21" s="88">
        <v>115884</v>
      </c>
      <c r="AJ21" s="88">
        <v>99787</v>
      </c>
      <c r="AK21" s="98">
        <f>156436+4997</f>
        <v>161433</v>
      </c>
      <c r="AL21" s="88">
        <f>127019+4997</f>
        <v>132016</v>
      </c>
      <c r="AM21" s="100">
        <v>156436</v>
      </c>
      <c r="AN21" s="88">
        <v>135814</v>
      </c>
      <c r="AO21" s="88">
        <v>135754</v>
      </c>
      <c r="AP21" s="88">
        <v>167067</v>
      </c>
      <c r="AQ21" s="88"/>
      <c r="AR21" s="88"/>
      <c r="AS21" s="87">
        <v>191980</v>
      </c>
      <c r="AT21" s="88"/>
      <c r="AU21" s="88"/>
      <c r="AV21" s="88"/>
      <c r="AW21"/>
      <c r="AX21" s="88"/>
      <c r="AY21" s="88"/>
      <c r="AZ21" s="87">
        <v>298100</v>
      </c>
      <c r="BA21" s="87"/>
      <c r="BB21" s="87">
        <v>444859</v>
      </c>
      <c r="BC21" s="87"/>
      <c r="BD21" s="88">
        <v>423692</v>
      </c>
      <c r="BE21" s="88">
        <v>378110</v>
      </c>
      <c r="BF21" s="88">
        <v>366069</v>
      </c>
      <c r="BG21" s="88"/>
      <c r="BH21" s="88">
        <v>224544</v>
      </c>
      <c r="BI21" s="88">
        <v>224544</v>
      </c>
      <c r="BJ21" s="88">
        <v>224544</v>
      </c>
      <c r="BK21" s="87">
        <v>224544</v>
      </c>
      <c r="BL21" s="87">
        <v>224544</v>
      </c>
      <c r="BM21" s="87"/>
      <c r="BN21" s="87">
        <v>429846</v>
      </c>
      <c r="BO21" s="87"/>
      <c r="BP21" s="87">
        <v>406607</v>
      </c>
      <c r="BQ21" s="87"/>
      <c r="BR21" s="87">
        <v>357102</v>
      </c>
      <c r="BS21" s="87"/>
      <c r="BT21" s="87">
        <v>521557</v>
      </c>
      <c r="BU21" s="87"/>
      <c r="BV21" s="88"/>
      <c r="BW21" s="88"/>
      <c r="BX21" s="88"/>
      <c r="BY21">
        <v>462458</v>
      </c>
      <c r="BZ21"/>
      <c r="CA21">
        <v>383351</v>
      </c>
      <c r="CB21"/>
      <c r="CC21">
        <v>383351</v>
      </c>
      <c r="CD21"/>
      <c r="CE21">
        <v>350072</v>
      </c>
      <c r="CF21"/>
      <c r="CG21">
        <v>323114</v>
      </c>
      <c r="CH21" s="88"/>
      <c r="CI21">
        <v>283407</v>
      </c>
      <c r="CJ21" s="88"/>
      <c r="CK21">
        <v>283407</v>
      </c>
      <c r="CL21" s="88"/>
      <c r="CM21">
        <v>274544</v>
      </c>
      <c r="CN21" s="88">
        <v>274544</v>
      </c>
      <c r="CO21" s="88">
        <v>283536</v>
      </c>
      <c r="CP21" s="101">
        <v>125000</v>
      </c>
      <c r="CQ21" s="102">
        <v>254000</v>
      </c>
      <c r="CR21" s="59">
        <v>280000</v>
      </c>
      <c r="CS21" s="59">
        <v>320000</v>
      </c>
      <c r="CT21" s="59">
        <v>374000</v>
      </c>
      <c r="CU21" s="59">
        <v>492000</v>
      </c>
      <c r="CV21" s="59">
        <v>495189</v>
      </c>
      <c r="CW21" s="59"/>
      <c r="CX21" s="59">
        <v>566059</v>
      </c>
      <c r="CY21" s="59"/>
      <c r="CZ21" s="59"/>
      <c r="DA21" s="59"/>
      <c r="DB21" s="59">
        <v>788536</v>
      </c>
      <c r="DC21" s="59">
        <v>809888</v>
      </c>
      <c r="DD21" s="59">
        <v>810768</v>
      </c>
      <c r="DE21" s="59">
        <v>811398</v>
      </c>
      <c r="DF21" s="59">
        <v>811972</v>
      </c>
      <c r="DG21" s="59">
        <v>832331</v>
      </c>
      <c r="DH21" s="59"/>
      <c r="DI21" s="87">
        <v>837643</v>
      </c>
      <c r="DJ21" s="59"/>
      <c r="DK21" s="59">
        <v>1044949</v>
      </c>
      <c r="DL21" s="59">
        <v>1165988</v>
      </c>
      <c r="DM21" s="59">
        <v>1291081</v>
      </c>
      <c r="DN21" s="59"/>
      <c r="DO21" s="59">
        <v>1322128</v>
      </c>
      <c r="DP21" s="59"/>
      <c r="DQ21" s="87">
        <v>1328738</v>
      </c>
      <c r="DR21" s="59">
        <v>1256938</v>
      </c>
      <c r="DS21" s="59">
        <v>1296445</v>
      </c>
      <c r="DT21" s="59"/>
      <c r="DU21" s="87">
        <v>1340693</v>
      </c>
      <c r="DV21" s="59"/>
      <c r="DW21" s="87">
        <v>1468694</v>
      </c>
      <c r="DX21" s="59"/>
      <c r="DY21" s="87">
        <v>1720908</v>
      </c>
      <c r="DZ21" s="59"/>
      <c r="EA21" s="87">
        <v>1988005</v>
      </c>
      <c r="EB21" s="59"/>
      <c r="EC21" s="59">
        <v>2124042</v>
      </c>
      <c r="ED21" s="59"/>
      <c r="EE21" s="87">
        <v>2175127</v>
      </c>
      <c r="EF21" s="59"/>
      <c r="EG21" s="59">
        <v>2982647</v>
      </c>
      <c r="EH21" s="59"/>
      <c r="EI21" s="59">
        <v>2847738</v>
      </c>
      <c r="EJ21" s="59"/>
      <c r="EK21" s="59">
        <v>3048763</v>
      </c>
      <c r="EL21" s="59">
        <v>3096765</v>
      </c>
      <c r="EM21" s="59">
        <v>3231640</v>
      </c>
      <c r="EN21" s="59">
        <v>3538540</v>
      </c>
      <c r="EO21" s="59">
        <v>3521790</v>
      </c>
      <c r="EP21" s="99"/>
      <c r="EQ21" s="59">
        <v>4337347.46</v>
      </c>
      <c r="ER21" s="59">
        <v>4051997.46</v>
      </c>
      <c r="ES21" s="59">
        <v>4339197.46</v>
      </c>
      <c r="ET21" s="99"/>
      <c r="EU21" s="59">
        <v>5210347.46</v>
      </c>
      <c r="EV21" s="99"/>
      <c r="EW21" s="59">
        <v>5755422.46</v>
      </c>
      <c r="EX21" s="99">
        <v>5440422.46</v>
      </c>
      <c r="EY21" s="99">
        <v>5789422.46</v>
      </c>
      <c r="EZ21" s="99">
        <v>5438022.46</v>
      </c>
      <c r="FA21" s="99">
        <v>6105922.46</v>
      </c>
      <c r="FB21" s="99">
        <v>6719997</v>
      </c>
      <c r="FC21" s="99"/>
      <c r="FD21" s="99">
        <v>6952197</v>
      </c>
      <c r="FE21" s="99"/>
      <c r="FF21" s="99">
        <v>8118668</v>
      </c>
      <c r="FG21" s="99">
        <v>8697000</v>
      </c>
      <c r="FH21" s="99">
        <v>9732560</v>
      </c>
      <c r="FI21" s="99">
        <v>13448000</v>
      </c>
      <c r="FJ21" s="99">
        <v>12780215</v>
      </c>
      <c r="FK21" s="99"/>
    </row>
    <row r="22" spans="1:167" s="61" customFormat="1" x14ac:dyDescent="0.25">
      <c r="A22" s="57" t="s">
        <v>643</v>
      </c>
      <c r="B22" s="98"/>
      <c r="C22" s="99"/>
      <c r="D22" s="98"/>
      <c r="E22" s="99"/>
      <c r="F22" s="98"/>
      <c r="G22" s="87"/>
      <c r="H22" s="98"/>
      <c r="I22" s="99"/>
      <c r="J22" s="98"/>
      <c r="K22" s="88"/>
      <c r="L22" s="88"/>
      <c r="M22" s="88"/>
      <c r="N22" s="88"/>
      <c r="O22" s="88"/>
      <c r="P22" s="88">
        <v>452</v>
      </c>
      <c r="Q22" s="88">
        <v>232</v>
      </c>
      <c r="R22" s="88">
        <v>215</v>
      </c>
      <c r="S22" s="88">
        <v>215</v>
      </c>
      <c r="T22" s="88">
        <v>213</v>
      </c>
      <c r="U22" s="88">
        <v>213</v>
      </c>
      <c r="V22" s="88">
        <v>213</v>
      </c>
      <c r="W22" s="88">
        <v>213</v>
      </c>
      <c r="X22" s="88">
        <v>213</v>
      </c>
      <c r="Y22" s="88">
        <v>213</v>
      </c>
      <c r="Z22" s="88">
        <v>213</v>
      </c>
      <c r="AA22" s="88">
        <v>213</v>
      </c>
      <c r="AB22" s="88">
        <v>213</v>
      </c>
      <c r="AC22" s="88">
        <v>213</v>
      </c>
      <c r="AD22" s="88">
        <v>213</v>
      </c>
      <c r="AE22" s="88">
        <v>213</v>
      </c>
      <c r="AF22" s="88">
        <v>213</v>
      </c>
      <c r="AG22" s="88">
        <v>213</v>
      </c>
      <c r="AH22" s="88"/>
      <c r="AI22" s="88">
        <v>213</v>
      </c>
      <c r="AJ22" s="88">
        <v>213</v>
      </c>
      <c r="AK22" s="88">
        <v>213</v>
      </c>
      <c r="AL22" s="88">
        <v>213</v>
      </c>
      <c r="AM22" s="88">
        <v>213</v>
      </c>
      <c r="AN22" s="88">
        <v>213</v>
      </c>
      <c r="AO22" s="88">
        <v>213</v>
      </c>
      <c r="AP22" s="88">
        <v>213</v>
      </c>
      <c r="AQ22" s="88"/>
      <c r="AR22" s="88"/>
      <c r="AS22" s="103">
        <v>213</v>
      </c>
      <c r="AT22" s="88"/>
      <c r="AU22" s="88"/>
      <c r="AV22" s="88"/>
      <c r="AW22" s="88"/>
      <c r="AX22" s="88"/>
      <c r="AY22" s="88"/>
      <c r="AZ22" s="103">
        <v>213</v>
      </c>
      <c r="BA22" s="103"/>
      <c r="BB22" s="103">
        <v>213</v>
      </c>
      <c r="BC22" s="103"/>
      <c r="BD22" s="59">
        <v>211</v>
      </c>
      <c r="BE22" s="59">
        <v>211</v>
      </c>
      <c r="BF22" s="59">
        <v>211</v>
      </c>
      <c r="BG22" s="88"/>
      <c r="BH22" s="59">
        <v>211</v>
      </c>
      <c r="BI22" s="59">
        <v>211</v>
      </c>
      <c r="BJ22" s="59">
        <v>211</v>
      </c>
      <c r="BK22" s="104">
        <v>211</v>
      </c>
      <c r="BL22" s="104">
        <v>211</v>
      </c>
      <c r="BM22" s="104"/>
      <c r="BN22" s="104">
        <v>211</v>
      </c>
      <c r="BO22" s="104"/>
      <c r="BP22" s="104">
        <v>211</v>
      </c>
      <c r="BQ22" s="104"/>
      <c r="BR22" s="104">
        <v>211</v>
      </c>
      <c r="BS22" s="104"/>
      <c r="BT22" s="104">
        <v>211</v>
      </c>
      <c r="BU22" s="104"/>
      <c r="BV22" s="88"/>
      <c r="BW22" s="88"/>
      <c r="BX22" s="88"/>
      <c r="BY22" s="88"/>
      <c r="BZ22" s="88"/>
      <c r="CA22" s="88"/>
      <c r="CB22" s="88"/>
      <c r="CC22" s="88"/>
      <c r="CD22" s="88"/>
      <c r="CE22" s="88"/>
      <c r="CF22" s="88"/>
      <c r="CG22" s="88"/>
      <c r="CH22" s="88"/>
      <c r="CI22" s="88"/>
      <c r="CJ22" s="88"/>
      <c r="CK22" s="88"/>
      <c r="CL22" s="88"/>
      <c r="CM22" s="88"/>
      <c r="CN22" s="105">
        <v>211</v>
      </c>
      <c r="CO22" s="105">
        <v>211</v>
      </c>
      <c r="CP22" s="106">
        <v>158536</v>
      </c>
      <c r="CQ22" s="102"/>
      <c r="CR22" s="59"/>
      <c r="CS22" s="59"/>
      <c r="CT22" s="59"/>
      <c r="CU22" s="59"/>
      <c r="CV22" s="59"/>
      <c r="CW22" s="59"/>
      <c r="CX22" s="59"/>
      <c r="CY22" s="59"/>
      <c r="CZ22" s="59"/>
      <c r="DA22" s="59"/>
      <c r="DB22" s="59"/>
      <c r="DC22" s="59"/>
      <c r="DD22" s="59"/>
      <c r="DE22" s="59"/>
      <c r="DF22" s="59"/>
      <c r="DG22" s="59"/>
      <c r="DH22" s="59"/>
      <c r="DI22" s="87"/>
      <c r="DJ22" s="59"/>
      <c r="DK22" s="59"/>
      <c r="DL22" s="59"/>
      <c r="DM22" s="59"/>
      <c r="DN22" s="59"/>
      <c r="DO22" s="59"/>
      <c r="DP22" s="59"/>
      <c r="DQ22" s="87"/>
      <c r="DR22" s="59"/>
      <c r="DS22" s="59"/>
      <c r="DT22" s="59"/>
      <c r="DU22" s="87"/>
      <c r="DV22" s="59"/>
      <c r="DW22" s="87"/>
      <c r="DX22" s="59"/>
      <c r="DY22" s="87"/>
      <c r="DZ22" s="59"/>
      <c r="EA22" s="87"/>
      <c r="EB22" s="59"/>
      <c r="EC22" s="59"/>
      <c r="ED22" s="59"/>
      <c r="EE22" s="87"/>
      <c r="EF22" s="59"/>
      <c r="EG22" s="59"/>
      <c r="EH22" s="59"/>
      <c r="EI22" s="59"/>
      <c r="EJ22" s="59"/>
      <c r="EK22" s="59"/>
      <c r="EL22" s="59"/>
      <c r="EM22" s="59"/>
      <c r="EN22" s="59"/>
      <c r="EO22" s="59"/>
      <c r="EP22" s="99"/>
      <c r="EQ22" s="59"/>
      <c r="ER22" s="59"/>
      <c r="ES22" s="59"/>
      <c r="ET22" s="99"/>
      <c r="EU22" s="59"/>
      <c r="EV22" s="99"/>
      <c r="EW22" s="59"/>
      <c r="EX22" s="99"/>
      <c r="EY22" s="99"/>
      <c r="EZ22" s="99"/>
      <c r="FA22" s="99"/>
      <c r="FB22" s="99"/>
      <c r="FC22" s="99"/>
      <c r="FD22" s="99"/>
      <c r="FE22" s="99"/>
      <c r="FF22" s="99"/>
      <c r="FG22" s="99"/>
      <c r="FH22" s="99"/>
      <c r="FI22" s="99"/>
      <c r="FJ22" s="99"/>
      <c r="FK22" s="99"/>
    </row>
    <row r="23" spans="1:167" s="75" customFormat="1" x14ac:dyDescent="0.25">
      <c r="A23" s="81" t="s">
        <v>641</v>
      </c>
      <c r="B23" s="82" t="str">
        <f>IF(ISNUMBER(B7),B7-SUM(B21:B22),"")</f>
        <v/>
      </c>
      <c r="C23" s="82" t="str">
        <f t="shared" ref="C23:BN23" si="144">IF(ISNUMBER(C7),C7-SUM(C21:C22),"")</f>
        <v/>
      </c>
      <c r="D23" s="82" t="str">
        <f t="shared" si="144"/>
        <v/>
      </c>
      <c r="E23" s="82" t="str">
        <f t="shared" si="144"/>
        <v/>
      </c>
      <c r="F23" s="82" t="str">
        <f t="shared" si="144"/>
        <v/>
      </c>
      <c r="G23" s="82">
        <f t="shared" si="144"/>
        <v>0</v>
      </c>
      <c r="H23" s="82" t="str">
        <f t="shared" si="144"/>
        <v/>
      </c>
      <c r="I23" s="82" t="str">
        <f t="shared" si="144"/>
        <v/>
      </c>
      <c r="J23" s="82" t="str">
        <f t="shared" si="144"/>
        <v/>
      </c>
      <c r="K23" s="82">
        <f t="shared" si="144"/>
        <v>1031.8399999999965</v>
      </c>
      <c r="L23" s="82">
        <f t="shared" si="144"/>
        <v>1031.8399999999965</v>
      </c>
      <c r="M23" s="82">
        <f t="shared" si="144"/>
        <v>1031.8399999999965</v>
      </c>
      <c r="N23" s="82">
        <f t="shared" si="144"/>
        <v>1447.070000000007</v>
      </c>
      <c r="O23" s="82">
        <f t="shared" si="144"/>
        <v>1459.8500000000058</v>
      </c>
      <c r="P23" s="82">
        <f t="shared" si="144"/>
        <v>335</v>
      </c>
      <c r="Q23" s="82">
        <f t="shared" si="144"/>
        <v>624</v>
      </c>
      <c r="R23" s="82">
        <f t="shared" si="144"/>
        <v>1080</v>
      </c>
      <c r="S23" s="82">
        <f t="shared" si="144"/>
        <v>504.58000000000175</v>
      </c>
      <c r="T23" s="82">
        <f t="shared" si="144"/>
        <v>437.58000000000175</v>
      </c>
      <c r="U23" s="82">
        <f t="shared" si="144"/>
        <v>-375.70999999999185</v>
      </c>
      <c r="V23" s="82">
        <f t="shared" si="144"/>
        <v>404.29000000000087</v>
      </c>
      <c r="W23" s="82">
        <f t="shared" si="144"/>
        <v>375.48000000001048</v>
      </c>
      <c r="X23" s="82">
        <f t="shared" si="144"/>
        <v>1037.4799999999959</v>
      </c>
      <c r="Y23" s="82">
        <f t="shared" si="144"/>
        <v>735.48000000001048</v>
      </c>
      <c r="Z23" s="82">
        <f t="shared" si="144"/>
        <v>1490.5800000000017</v>
      </c>
      <c r="AA23" s="82">
        <f t="shared" si="144"/>
        <v>1131.4799999999959</v>
      </c>
      <c r="AB23" s="82">
        <f t="shared" si="144"/>
        <v>1059.4799999999959</v>
      </c>
      <c r="AC23" s="82">
        <f t="shared" si="144"/>
        <v>720.45999999999185</v>
      </c>
      <c r="AD23" s="82">
        <f t="shared" si="144"/>
        <v>1993.4800000000105</v>
      </c>
      <c r="AE23" s="82">
        <f t="shared" si="144"/>
        <v>2113.1900000000023</v>
      </c>
      <c r="AF23" s="82">
        <f t="shared" si="144"/>
        <v>2319.140000000014</v>
      </c>
      <c r="AG23" s="82">
        <f t="shared" si="144"/>
        <v>1621.2399999999907</v>
      </c>
      <c r="AH23" s="82" t="str">
        <f t="shared" si="144"/>
        <v/>
      </c>
      <c r="AI23" s="82">
        <f t="shared" si="144"/>
        <v>752.77999999999884</v>
      </c>
      <c r="AJ23" s="82">
        <f t="shared" si="144"/>
        <v>1615.25</v>
      </c>
      <c r="AK23" s="82">
        <f t="shared" si="144"/>
        <v>-3592.4700000000012</v>
      </c>
      <c r="AL23" s="82">
        <f t="shared" si="144"/>
        <v>-4153.6499999999942</v>
      </c>
      <c r="AM23" s="82">
        <f t="shared" si="144"/>
        <v>1137</v>
      </c>
      <c r="AN23" s="82">
        <f t="shared" si="144"/>
        <v>-885.11999999999534</v>
      </c>
      <c r="AO23" s="82">
        <f t="shared" si="144"/>
        <v>-1937.390000000014</v>
      </c>
      <c r="AP23" s="82">
        <f t="shared" si="144"/>
        <v>440.83999999999651</v>
      </c>
      <c r="AQ23" s="82" t="str">
        <f t="shared" si="144"/>
        <v/>
      </c>
      <c r="AR23" s="82" t="str">
        <f t="shared" si="144"/>
        <v/>
      </c>
      <c r="AS23" s="82" t="str">
        <f t="shared" si="144"/>
        <v/>
      </c>
      <c r="AT23" s="82" t="str">
        <f t="shared" si="144"/>
        <v/>
      </c>
      <c r="AU23" s="82" t="str">
        <f t="shared" si="144"/>
        <v/>
      </c>
      <c r="AV23" s="82" t="str">
        <f t="shared" si="144"/>
        <v/>
      </c>
      <c r="AW23" s="82" t="str">
        <f t="shared" si="144"/>
        <v/>
      </c>
      <c r="AX23" s="82" t="str">
        <f t="shared" si="144"/>
        <v/>
      </c>
      <c r="AY23" s="82" t="str">
        <f t="shared" si="144"/>
        <v/>
      </c>
      <c r="AZ23" s="82">
        <f t="shared" si="144"/>
        <v>5252.4799999999814</v>
      </c>
      <c r="BA23" s="82" t="str">
        <f t="shared" si="144"/>
        <v/>
      </c>
      <c r="BB23" s="82">
        <f t="shared" si="144"/>
        <v>1351.6500000000233</v>
      </c>
      <c r="BC23" s="82" t="str">
        <f t="shared" si="144"/>
        <v/>
      </c>
      <c r="BD23" s="82">
        <f t="shared" si="144"/>
        <v>6359.6500000000233</v>
      </c>
      <c r="BE23" s="82">
        <f t="shared" si="144"/>
        <v>13692.209999999963</v>
      </c>
      <c r="BF23" s="82">
        <f t="shared" si="144"/>
        <v>36159.200000000012</v>
      </c>
      <c r="BG23" s="82" t="str">
        <f t="shared" si="144"/>
        <v/>
      </c>
      <c r="BH23" s="82">
        <f t="shared" si="144"/>
        <v>42294</v>
      </c>
      <c r="BI23" s="82">
        <f t="shared" si="144"/>
        <v>39567</v>
      </c>
      <c r="BJ23" s="82">
        <f t="shared" si="144"/>
        <v>40238</v>
      </c>
      <c r="BK23" s="82" t="str">
        <f t="shared" si="144"/>
        <v/>
      </c>
      <c r="BL23" s="82">
        <f t="shared" si="144"/>
        <v>-211</v>
      </c>
      <c r="BM23" s="82" t="str">
        <f t="shared" si="144"/>
        <v/>
      </c>
      <c r="BN23" s="82">
        <f t="shared" si="144"/>
        <v>23514</v>
      </c>
      <c r="BO23" s="82" t="str">
        <f t="shared" ref="BO23:DZ23" si="145">IF(ISNUMBER(BO7),BO7-SUM(BO21:BO22),"")</f>
        <v/>
      </c>
      <c r="BP23" s="82">
        <f t="shared" si="145"/>
        <v>35120</v>
      </c>
      <c r="BQ23" s="82" t="str">
        <f t="shared" si="145"/>
        <v/>
      </c>
      <c r="BR23" s="82">
        <f t="shared" si="145"/>
        <v>59873</v>
      </c>
      <c r="BS23" s="82" t="str">
        <f t="shared" si="145"/>
        <v/>
      </c>
      <c r="BT23" s="82">
        <f t="shared" si="145"/>
        <v>-211</v>
      </c>
      <c r="BU23" s="82" t="str">
        <f t="shared" si="145"/>
        <v/>
      </c>
      <c r="BV23" s="82" t="str">
        <f t="shared" si="145"/>
        <v/>
      </c>
      <c r="BW23" s="82" t="str">
        <f t="shared" si="145"/>
        <v/>
      </c>
      <c r="BX23" s="82" t="str">
        <f t="shared" si="145"/>
        <v/>
      </c>
      <c r="BY23" s="82" t="str">
        <f t="shared" si="145"/>
        <v/>
      </c>
      <c r="BZ23" s="82" t="str">
        <f t="shared" si="145"/>
        <v/>
      </c>
      <c r="CA23" s="82" t="str">
        <f t="shared" si="145"/>
        <v/>
      </c>
      <c r="CB23" s="82" t="str">
        <f t="shared" si="145"/>
        <v/>
      </c>
      <c r="CC23" s="82" t="str">
        <f t="shared" si="145"/>
        <v/>
      </c>
      <c r="CD23" s="82" t="str">
        <f t="shared" si="145"/>
        <v/>
      </c>
      <c r="CE23" s="82" t="str">
        <f t="shared" si="145"/>
        <v/>
      </c>
      <c r="CF23" s="82" t="str">
        <f t="shared" si="145"/>
        <v/>
      </c>
      <c r="CG23" s="82" t="str">
        <f t="shared" si="145"/>
        <v/>
      </c>
      <c r="CH23" s="82" t="str">
        <f t="shared" si="145"/>
        <v/>
      </c>
      <c r="CI23" s="82" t="str">
        <f t="shared" si="145"/>
        <v/>
      </c>
      <c r="CJ23" s="82" t="str">
        <f t="shared" si="145"/>
        <v/>
      </c>
      <c r="CK23" s="82" t="str">
        <f t="shared" si="145"/>
        <v/>
      </c>
      <c r="CL23" s="82" t="str">
        <f t="shared" si="145"/>
        <v/>
      </c>
      <c r="CM23" s="82" t="str">
        <f t="shared" si="145"/>
        <v/>
      </c>
      <c r="CN23" s="82">
        <f t="shared" si="145"/>
        <v>26611.440000000002</v>
      </c>
      <c r="CO23" s="82">
        <f t="shared" si="145"/>
        <v>2682.820000000007</v>
      </c>
      <c r="CP23" s="82">
        <f t="shared" si="145"/>
        <v>3312.789999999979</v>
      </c>
      <c r="CQ23" s="82">
        <f t="shared" si="145"/>
        <v>84950.210000000021</v>
      </c>
      <c r="CR23" s="82">
        <f t="shared" si="145"/>
        <v>71131.789999999979</v>
      </c>
      <c r="CS23" s="82">
        <f t="shared" si="145"/>
        <v>32080.199999999953</v>
      </c>
      <c r="CT23" s="82">
        <f t="shared" si="145"/>
        <v>8261.75</v>
      </c>
      <c r="CU23" s="82">
        <f t="shared" si="145"/>
        <v>34542.860000000102</v>
      </c>
      <c r="CV23" s="82">
        <f t="shared" si="145"/>
        <v>29818.5</v>
      </c>
      <c r="CW23" s="82" t="str">
        <f t="shared" si="145"/>
        <v/>
      </c>
      <c r="CX23" s="82">
        <f t="shared" si="145"/>
        <v>31812.640000000014</v>
      </c>
      <c r="CY23" s="82" t="str">
        <f t="shared" si="145"/>
        <v/>
      </c>
      <c r="CZ23" s="82" t="str">
        <f t="shared" si="145"/>
        <v/>
      </c>
      <c r="DA23" s="82" t="str">
        <f t="shared" si="145"/>
        <v/>
      </c>
      <c r="DB23" s="82">
        <f t="shared" si="145"/>
        <v>54383.709999999963</v>
      </c>
      <c r="DC23" s="82">
        <f t="shared" si="145"/>
        <v>72888.690000000061</v>
      </c>
      <c r="DD23" s="82">
        <f t="shared" si="145"/>
        <v>70020.910000000149</v>
      </c>
      <c r="DE23" s="82">
        <f t="shared" si="145"/>
        <v>82414.790000000037</v>
      </c>
      <c r="DF23" s="82">
        <f t="shared" si="145"/>
        <v>87945.130000000121</v>
      </c>
      <c r="DG23" s="82">
        <f t="shared" si="145"/>
        <v>93521.729999999981</v>
      </c>
      <c r="DH23" s="82" t="str">
        <f t="shared" si="145"/>
        <v/>
      </c>
      <c r="DI23" s="82" t="str">
        <f t="shared" si="145"/>
        <v/>
      </c>
      <c r="DJ23" s="82" t="str">
        <f t="shared" si="145"/>
        <v/>
      </c>
      <c r="DK23" s="82">
        <f t="shared" si="145"/>
        <v>17874.020000000019</v>
      </c>
      <c r="DL23" s="82">
        <f t="shared" si="145"/>
        <v>-38593.600000000093</v>
      </c>
      <c r="DM23" s="82" t="str">
        <f t="shared" si="145"/>
        <v/>
      </c>
      <c r="DN23" s="82" t="str">
        <f t="shared" si="145"/>
        <v/>
      </c>
      <c r="DO23" s="82">
        <f t="shared" si="145"/>
        <v>0</v>
      </c>
      <c r="DP23" s="82" t="str">
        <f t="shared" si="145"/>
        <v/>
      </c>
      <c r="DQ23" s="82" t="str">
        <f t="shared" si="145"/>
        <v/>
      </c>
      <c r="DR23" s="82">
        <f t="shared" si="145"/>
        <v>234023.5</v>
      </c>
      <c r="DS23" s="82">
        <f t="shared" si="145"/>
        <v>94313.190000000177</v>
      </c>
      <c r="DT23" s="82" t="str">
        <f t="shared" si="145"/>
        <v/>
      </c>
      <c r="DU23" s="82" t="str">
        <f t="shared" si="145"/>
        <v/>
      </c>
      <c r="DV23" s="82" t="str">
        <f t="shared" si="145"/>
        <v/>
      </c>
      <c r="DW23" s="82" t="str">
        <f t="shared" si="145"/>
        <v/>
      </c>
      <c r="DX23" s="82" t="str">
        <f t="shared" si="145"/>
        <v/>
      </c>
      <c r="DY23" s="82" t="str">
        <f t="shared" si="145"/>
        <v/>
      </c>
      <c r="DZ23" s="82" t="str">
        <f t="shared" si="145"/>
        <v/>
      </c>
      <c r="EA23" s="82" t="str">
        <f t="shared" ref="EA23:FK23" si="146">IF(ISNUMBER(EA7),EA7-SUM(EA21:EA22),"")</f>
        <v/>
      </c>
      <c r="EB23" s="82" t="str">
        <f t="shared" si="146"/>
        <v/>
      </c>
      <c r="EC23" s="82">
        <f t="shared" si="146"/>
        <v>-164224.53000000003</v>
      </c>
      <c r="ED23" s="82" t="str">
        <f t="shared" si="146"/>
        <v/>
      </c>
      <c r="EE23" s="82" t="str">
        <f t="shared" si="146"/>
        <v/>
      </c>
      <c r="EF23" s="82" t="str">
        <f t="shared" si="146"/>
        <v/>
      </c>
      <c r="EG23" s="82" t="str">
        <f t="shared" si="146"/>
        <v/>
      </c>
      <c r="EH23" s="82" t="str">
        <f t="shared" si="146"/>
        <v/>
      </c>
      <c r="EI23" s="82" t="str">
        <f t="shared" si="146"/>
        <v/>
      </c>
      <c r="EJ23" s="82" t="str">
        <f t="shared" si="146"/>
        <v/>
      </c>
      <c r="EK23" s="82" t="str">
        <f t="shared" si="146"/>
        <v/>
      </c>
      <c r="EL23" s="82">
        <f t="shared" si="146"/>
        <v>290903.2200000002</v>
      </c>
      <c r="EM23" s="82">
        <f t="shared" si="146"/>
        <v>227631.2200000002</v>
      </c>
      <c r="EN23" s="82">
        <f t="shared" si="146"/>
        <v>289047.85000000009</v>
      </c>
      <c r="EO23" s="82">
        <f t="shared" si="146"/>
        <v>369848.60000000009</v>
      </c>
      <c r="EP23" s="82" t="str">
        <f t="shared" si="146"/>
        <v/>
      </c>
      <c r="EQ23" s="82">
        <f t="shared" si="146"/>
        <v>152919.16000000015</v>
      </c>
      <c r="ER23" s="82">
        <f t="shared" si="146"/>
        <v>309671.16999999993</v>
      </c>
      <c r="ES23" s="82">
        <f t="shared" si="146"/>
        <v>255413.04000000004</v>
      </c>
      <c r="ET23" s="82" t="str">
        <f t="shared" si="146"/>
        <v/>
      </c>
      <c r="EU23" s="82">
        <f t="shared" si="146"/>
        <v>432890.74000000022</v>
      </c>
      <c r="EV23" s="82" t="str">
        <f t="shared" si="146"/>
        <v/>
      </c>
      <c r="EW23" s="82" t="str">
        <f t="shared" si="146"/>
        <v/>
      </c>
      <c r="EX23" s="82">
        <f t="shared" si="146"/>
        <v>480997.54000000004</v>
      </c>
      <c r="EY23" s="82">
        <f t="shared" si="146"/>
        <v>657544.79</v>
      </c>
      <c r="EZ23" s="82">
        <f t="shared" si="146"/>
        <v>673893.54</v>
      </c>
      <c r="FA23" s="82">
        <f t="shared" si="146"/>
        <v>1044523.9000000004</v>
      </c>
      <c r="FB23" s="82">
        <f t="shared" si="146"/>
        <v>681495</v>
      </c>
      <c r="FC23" s="82" t="str">
        <f t="shared" si="146"/>
        <v/>
      </c>
      <c r="FD23" s="82">
        <f t="shared" si="146"/>
        <v>515171</v>
      </c>
      <c r="FE23" s="82" t="str">
        <f t="shared" si="146"/>
        <v/>
      </c>
      <c r="FF23" s="82">
        <f t="shared" si="146"/>
        <v>416364</v>
      </c>
      <c r="FG23" s="82" t="str">
        <f t="shared" si="146"/>
        <v/>
      </c>
      <c r="FH23" s="82">
        <f t="shared" si="146"/>
        <v>886344</v>
      </c>
      <c r="FI23" s="82">
        <f t="shared" si="146"/>
        <v>1233000</v>
      </c>
      <c r="FJ23" s="82">
        <f t="shared" si="146"/>
        <v>113961</v>
      </c>
      <c r="FK23" s="82" t="str">
        <f t="shared" si="146"/>
        <v/>
      </c>
    </row>
    <row r="24" spans="1:167" s="61" customFormat="1" x14ac:dyDescent="0.25">
      <c r="B24" s="107"/>
      <c r="C24" s="107"/>
      <c r="D24" s="107"/>
      <c r="E24" s="107"/>
      <c r="F24" s="107"/>
      <c r="G24" s="99"/>
      <c r="H24" s="107"/>
      <c r="I24" s="107"/>
      <c r="J24" s="107"/>
      <c r="K24" s="99"/>
      <c r="L24" s="99"/>
      <c r="M24" s="99"/>
      <c r="N24" s="99"/>
      <c r="O24" s="99"/>
      <c r="P24" s="99"/>
      <c r="Q24" s="99"/>
      <c r="R24" s="99"/>
      <c r="S24" s="99"/>
      <c r="T24" s="99"/>
      <c r="U24" s="99"/>
      <c r="V24" s="99"/>
      <c r="W24" s="99"/>
      <c r="X24" s="99"/>
      <c r="Y24" s="99"/>
      <c r="Z24" s="99"/>
      <c r="AA24" s="99"/>
      <c r="AB24" s="99"/>
      <c r="AC24" s="99"/>
      <c r="AD24" s="99"/>
      <c r="AE24" s="99"/>
      <c r="AF24" s="99"/>
      <c r="AG24" s="99"/>
      <c r="AH24" s="108"/>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87"/>
      <c r="DV24" s="87"/>
      <c r="DW24" s="87"/>
      <c r="DX24" s="87"/>
      <c r="DY24" s="87"/>
      <c r="DZ24" s="87"/>
      <c r="EA24" s="87"/>
      <c r="EB24" s="87"/>
      <c r="EC24" s="87"/>
      <c r="ED24" s="87"/>
      <c r="EE24" s="87"/>
      <c r="EF24" s="87"/>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row>
    <row r="25" spans="1:167" x14ac:dyDescent="0.25">
      <c r="A25" s="76" t="s">
        <v>583</v>
      </c>
      <c r="B25" s="109"/>
      <c r="C25" s="109"/>
      <c r="D25" s="109"/>
      <c r="E25" s="109"/>
      <c r="F25" s="109"/>
      <c r="G25" s="109"/>
      <c r="H25" s="109"/>
      <c r="I25" s="109"/>
      <c r="J25" s="109"/>
      <c r="K25" s="110"/>
      <c r="L25" s="110"/>
      <c r="M25" s="110"/>
      <c r="N25" s="110"/>
      <c r="O25" s="110"/>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11"/>
      <c r="CO25" s="110"/>
      <c r="CP25" s="112"/>
      <c r="CQ25" s="112"/>
      <c r="CR25" s="110"/>
      <c r="CS25" s="110"/>
      <c r="CT25" s="110"/>
      <c r="CU25" s="110"/>
      <c r="CV25" s="110"/>
      <c r="CW25" s="110"/>
      <c r="CX25" s="110"/>
      <c r="CY25" s="109"/>
      <c r="CZ25" s="109"/>
      <c r="DA25" s="109"/>
      <c r="DB25" s="110"/>
      <c r="DC25" s="110"/>
      <c r="DD25" s="110"/>
      <c r="DE25" s="110"/>
      <c r="DF25" s="110"/>
      <c r="DG25" s="110"/>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09"/>
      <c r="FE25" s="109"/>
      <c r="FF25" s="109"/>
      <c r="FG25" s="109"/>
      <c r="FH25" s="109"/>
      <c r="FI25" s="109"/>
      <c r="FJ25" s="109"/>
      <c r="FK25" s="109"/>
    </row>
    <row r="26" spans="1:167" s="41" customFormat="1" x14ac:dyDescent="0.25">
      <c r="A26" s="77" t="s">
        <v>651</v>
      </c>
      <c r="B26" s="79" t="str">
        <f>IF(ISNUMBER((B7)*AND(B20)),(B7/B20),"")</f>
        <v/>
      </c>
      <c r="C26" s="79">
        <f t="shared" ref="C26:BN26" si="147">IF(ISNUMBER((C7)*AND(C20)),(C7/C20),"")</f>
        <v>0</v>
      </c>
      <c r="D26" s="79" t="str">
        <f t="shared" si="147"/>
        <v/>
      </c>
      <c r="E26" s="79" t="str">
        <f t="shared" si="147"/>
        <v/>
      </c>
      <c r="F26" s="79" t="str">
        <f t="shared" si="147"/>
        <v/>
      </c>
      <c r="G26" s="79">
        <f t="shared" si="147"/>
        <v>1</v>
      </c>
      <c r="H26" s="79" t="str">
        <f t="shared" si="147"/>
        <v/>
      </c>
      <c r="I26" s="79" t="str">
        <f t="shared" si="147"/>
        <v/>
      </c>
      <c r="J26" s="79" t="str">
        <f t="shared" si="147"/>
        <v/>
      </c>
      <c r="K26" s="79">
        <f t="shared" si="147"/>
        <v>1.0091843201481112</v>
      </c>
      <c r="L26" s="79">
        <f t="shared" si="147"/>
        <v>1.0115909729165029</v>
      </c>
      <c r="M26" s="79">
        <f t="shared" si="147"/>
        <v>1.0119697461834718</v>
      </c>
      <c r="N26" s="79">
        <f t="shared" si="147"/>
        <v>1.0175304678603445</v>
      </c>
      <c r="O26" s="79">
        <f t="shared" si="147"/>
        <v>1.0135868250097724</v>
      </c>
      <c r="P26" s="79">
        <f t="shared" si="147"/>
        <v>1.0027329091205743</v>
      </c>
      <c r="Q26" s="79">
        <f t="shared" si="147"/>
        <v>1.0057523714704499</v>
      </c>
      <c r="R26" s="79">
        <f t="shared" si="147"/>
        <v>1.0171668362156663</v>
      </c>
      <c r="S26" s="79">
        <f t="shared" si="147"/>
        <v>1.0062033439881977</v>
      </c>
      <c r="T26" s="79">
        <f t="shared" si="147"/>
        <v>1.0058375133404482</v>
      </c>
      <c r="U26" s="79">
        <f t="shared" si="147"/>
        <v>0.9959964835633226</v>
      </c>
      <c r="V26" s="79">
        <f t="shared" si="147"/>
        <v>1.0066838050522418</v>
      </c>
      <c r="W26" s="79">
        <f t="shared" si="147"/>
        <v>1.0047690900777322</v>
      </c>
      <c r="X26" s="79">
        <f t="shared" si="147"/>
        <v>1.0184195295162006</v>
      </c>
      <c r="Y26" s="79">
        <f t="shared" si="147"/>
        <v>1.0111581758048367</v>
      </c>
      <c r="Z26" s="79">
        <f t="shared" si="147"/>
        <v>1.0250888709351647</v>
      </c>
      <c r="AA26" s="79">
        <f t="shared" si="147"/>
        <v>1.0096368343951214</v>
      </c>
      <c r="AB26" s="79">
        <f t="shared" si="147"/>
        <v>1.0104669979549699</v>
      </c>
      <c r="AC26" s="79">
        <f t="shared" si="147"/>
        <v>1.0055786042261918</v>
      </c>
      <c r="AD26" s="79">
        <f t="shared" si="147"/>
        <v>1.0219432672515329</v>
      </c>
      <c r="AE26" s="79">
        <f t="shared" si="147"/>
        <v>1.0202789666621883</v>
      </c>
      <c r="AF26" s="79">
        <f t="shared" si="147"/>
        <v>1.0261884005600976</v>
      </c>
      <c r="AG26" s="79">
        <f t="shared" si="147"/>
        <v>1.0149584344408256</v>
      </c>
      <c r="AH26" s="79" t="str">
        <f t="shared" si="147"/>
        <v/>
      </c>
      <c r="AI26" s="79">
        <f t="shared" si="147"/>
        <v>1.0064840607423102</v>
      </c>
      <c r="AJ26" s="79">
        <f t="shared" si="147"/>
        <v>1.0161525</v>
      </c>
      <c r="AK26" s="79">
        <f t="shared" si="147"/>
        <v>0.97777569503730377</v>
      </c>
      <c r="AL26" s="79">
        <f t="shared" si="147"/>
        <v>0.9685874505592571</v>
      </c>
      <c r="AM26" s="79">
        <f t="shared" si="147"/>
        <v>1.0072582652937458</v>
      </c>
      <c r="AN26" s="79">
        <f t="shared" si="147"/>
        <v>0.99349305652554276</v>
      </c>
      <c r="AO26" s="79">
        <f t="shared" si="147"/>
        <v>0.98575102782292756</v>
      </c>
      <c r="AP26" s="79">
        <f t="shared" si="147"/>
        <v>1.0026353419416547</v>
      </c>
      <c r="AQ26" s="79" t="str">
        <f t="shared" si="147"/>
        <v/>
      </c>
      <c r="AR26" s="79" t="str">
        <f t="shared" si="147"/>
        <v/>
      </c>
      <c r="AS26" s="79" t="str">
        <f t="shared" si="147"/>
        <v/>
      </c>
      <c r="AT26" s="79" t="str">
        <f t="shared" si="147"/>
        <v/>
      </c>
      <c r="AU26" s="79" t="str">
        <f t="shared" si="147"/>
        <v/>
      </c>
      <c r="AV26" s="79" t="str">
        <f t="shared" si="147"/>
        <v/>
      </c>
      <c r="AW26" s="79" t="str">
        <f t="shared" si="147"/>
        <v/>
      </c>
      <c r="AX26" s="79" t="str">
        <f t="shared" si="147"/>
        <v/>
      </c>
      <c r="AY26" s="79" t="str">
        <f t="shared" si="147"/>
        <v/>
      </c>
      <c r="AZ26" s="79">
        <f t="shared" si="147"/>
        <v>1.0176072782614234</v>
      </c>
      <c r="BA26" s="79" t="str">
        <f t="shared" si="147"/>
        <v/>
      </c>
      <c r="BB26" s="79">
        <f t="shared" si="147"/>
        <v>1.0030369243627997</v>
      </c>
      <c r="BC26" s="79" t="str">
        <f t="shared" si="147"/>
        <v/>
      </c>
      <c r="BD26" s="79">
        <f t="shared" si="147"/>
        <v>1.0150026067284261</v>
      </c>
      <c r="BE26" s="79">
        <f t="shared" si="147"/>
        <v>1.0361920432648464</v>
      </c>
      <c r="BF26" s="79">
        <f t="shared" si="147"/>
        <v>1.098720104837829</v>
      </c>
      <c r="BG26" s="79" t="str">
        <f t="shared" si="147"/>
        <v/>
      </c>
      <c r="BH26" s="79">
        <f t="shared" si="147"/>
        <v>1.1881782385263955</v>
      </c>
      <c r="BI26" s="79">
        <f t="shared" si="147"/>
        <v>1.1760450268069675</v>
      </c>
      <c r="BJ26" s="79">
        <f t="shared" si="147"/>
        <v>1.1790304998776446</v>
      </c>
      <c r="BK26" s="79" t="str">
        <f t="shared" si="147"/>
        <v/>
      </c>
      <c r="BL26" s="79">
        <f t="shared" si="147"/>
        <v>0.99906119997330423</v>
      </c>
      <c r="BM26" s="79" t="str">
        <f t="shared" si="147"/>
        <v/>
      </c>
      <c r="BN26" s="79">
        <f t="shared" si="147"/>
        <v>1.0546764731186795</v>
      </c>
      <c r="BO26" s="79" t="str">
        <f t="shared" ref="BO26:DZ26" si="148">IF(ISNUMBER((BO7)*AND(BO20)),(BO7/BO20),"")</f>
        <v/>
      </c>
      <c r="BP26" s="79">
        <f t="shared" si="148"/>
        <v>1.086328530202695</v>
      </c>
      <c r="BQ26" s="79" t="str">
        <f t="shared" si="148"/>
        <v/>
      </c>
      <c r="BR26" s="79">
        <f t="shared" si="148"/>
        <v>1.1675645722377859</v>
      </c>
      <c r="BS26" s="79" t="str">
        <f t="shared" si="148"/>
        <v/>
      </c>
      <c r="BT26" s="79">
        <f t="shared" si="148"/>
        <v>0.99959560570981743</v>
      </c>
      <c r="BU26" s="79" t="str">
        <f t="shared" si="148"/>
        <v/>
      </c>
      <c r="BV26" s="79" t="str">
        <f t="shared" si="148"/>
        <v/>
      </c>
      <c r="BW26" s="79" t="str">
        <f t="shared" si="148"/>
        <v/>
      </c>
      <c r="BX26" s="79" t="str">
        <f t="shared" si="148"/>
        <v/>
      </c>
      <c r="BY26" s="79" t="str">
        <f t="shared" si="148"/>
        <v/>
      </c>
      <c r="BZ26" s="79" t="str">
        <f t="shared" si="148"/>
        <v/>
      </c>
      <c r="CA26" s="79" t="str">
        <f t="shared" si="148"/>
        <v/>
      </c>
      <c r="CB26" s="79" t="str">
        <f t="shared" si="148"/>
        <v/>
      </c>
      <c r="CC26" s="79" t="str">
        <f t="shared" si="148"/>
        <v/>
      </c>
      <c r="CD26" s="79" t="str">
        <f t="shared" si="148"/>
        <v/>
      </c>
      <c r="CE26" s="79" t="str">
        <f t="shared" si="148"/>
        <v/>
      </c>
      <c r="CF26" s="79" t="str">
        <f t="shared" si="148"/>
        <v/>
      </c>
      <c r="CG26" s="79" t="str">
        <f t="shared" si="148"/>
        <v/>
      </c>
      <c r="CH26" s="79" t="str">
        <f t="shared" si="148"/>
        <v/>
      </c>
      <c r="CI26" s="79" t="str">
        <f t="shared" si="148"/>
        <v/>
      </c>
      <c r="CJ26" s="79" t="str">
        <f t="shared" si="148"/>
        <v/>
      </c>
      <c r="CK26" s="79" t="str">
        <f t="shared" si="148"/>
        <v/>
      </c>
      <c r="CL26" s="79" t="str">
        <f t="shared" si="148"/>
        <v/>
      </c>
      <c r="CM26" s="79" t="str">
        <f t="shared" si="148"/>
        <v/>
      </c>
      <c r="CN26" s="79">
        <f t="shared" si="148"/>
        <v>1.0968551618714855</v>
      </c>
      <c r="CO26" s="79">
        <f t="shared" si="148"/>
        <v>1.0094549722111599</v>
      </c>
      <c r="CP26" s="79">
        <f t="shared" si="148"/>
        <v>1.0116838426161052</v>
      </c>
      <c r="CQ26" s="79">
        <f t="shared" si="148"/>
        <v>1.3344496456692914</v>
      </c>
      <c r="CR26" s="79">
        <f t="shared" si="148"/>
        <v>1.2540421071428571</v>
      </c>
      <c r="CS26" s="79">
        <f t="shared" si="148"/>
        <v>1.1002506249999999</v>
      </c>
      <c r="CT26" s="79">
        <f t="shared" si="148"/>
        <v>1.0220902406417112</v>
      </c>
      <c r="CU26" s="79">
        <f t="shared" si="148"/>
        <v>1.0702090650406506</v>
      </c>
      <c r="CV26" s="79">
        <f t="shared" si="148"/>
        <v>1.0602164022221818</v>
      </c>
      <c r="CW26" s="79" t="str">
        <f t="shared" si="148"/>
        <v/>
      </c>
      <c r="CX26" s="79">
        <f t="shared" si="148"/>
        <v>1.0562002194117575</v>
      </c>
      <c r="CY26" s="79" t="str">
        <f t="shared" si="148"/>
        <v/>
      </c>
      <c r="CZ26" s="79" t="str">
        <f t="shared" si="148"/>
        <v/>
      </c>
      <c r="DA26" s="79" t="str">
        <f t="shared" si="148"/>
        <v/>
      </c>
      <c r="DB26" s="79">
        <f t="shared" si="148"/>
        <v>1.0689679481976726</v>
      </c>
      <c r="DC26" s="79">
        <f t="shared" si="148"/>
        <v>1.0899984812714845</v>
      </c>
      <c r="DD26" s="79">
        <f t="shared" si="148"/>
        <v>1.0863636823357607</v>
      </c>
      <c r="DE26" s="79">
        <f t="shared" si="148"/>
        <v>1.1015713496952175</v>
      </c>
      <c r="DF26" s="79">
        <f t="shared" si="148"/>
        <v>1.1083105451912136</v>
      </c>
      <c r="DG26" s="79">
        <f t="shared" si="148"/>
        <v>1.1123612240803238</v>
      </c>
      <c r="DH26" s="79" t="str">
        <f t="shared" si="148"/>
        <v/>
      </c>
      <c r="DI26" s="79" t="str">
        <f t="shared" si="148"/>
        <v/>
      </c>
      <c r="DJ26" s="79" t="str">
        <f t="shared" si="148"/>
        <v/>
      </c>
      <c r="DK26" s="79">
        <f t="shared" si="148"/>
        <v>1.0171051601561416</v>
      </c>
      <c r="DL26" s="79">
        <f t="shared" si="148"/>
        <v>0.96690051698645263</v>
      </c>
      <c r="DM26" s="79" t="str">
        <f t="shared" si="148"/>
        <v/>
      </c>
      <c r="DN26" s="79" t="str">
        <f t="shared" si="148"/>
        <v/>
      </c>
      <c r="DO26" s="79">
        <f t="shared" si="148"/>
        <v>1</v>
      </c>
      <c r="DP26" s="79" t="str">
        <f t="shared" si="148"/>
        <v/>
      </c>
      <c r="DQ26" s="79" t="str">
        <f t="shared" si="148"/>
        <v/>
      </c>
      <c r="DR26" s="79">
        <f t="shared" si="148"/>
        <v>1.186185396574851</v>
      </c>
      <c r="DS26" s="79">
        <f t="shared" si="148"/>
        <v>1.0727475442459959</v>
      </c>
      <c r="DT26" s="79" t="str">
        <f t="shared" si="148"/>
        <v/>
      </c>
      <c r="DU26" s="79" t="str">
        <f t="shared" si="148"/>
        <v/>
      </c>
      <c r="DV26" s="79" t="str">
        <f t="shared" si="148"/>
        <v/>
      </c>
      <c r="DW26" s="79" t="str">
        <f t="shared" si="148"/>
        <v/>
      </c>
      <c r="DX26" s="79" t="str">
        <f t="shared" si="148"/>
        <v/>
      </c>
      <c r="DY26" s="79" t="str">
        <f t="shared" si="148"/>
        <v/>
      </c>
      <c r="DZ26" s="79" t="str">
        <f t="shared" si="148"/>
        <v/>
      </c>
      <c r="EA26" s="79" t="str">
        <f t="shared" ref="EA26:FK26" si="149">IF(ISNUMBER((EA7)*AND(EA20)),(EA7/EA20),"")</f>
        <v/>
      </c>
      <c r="EB26" s="79" t="str">
        <f t="shared" si="149"/>
        <v/>
      </c>
      <c r="EC26" s="79">
        <f t="shared" si="149"/>
        <v>0.92268301191784341</v>
      </c>
      <c r="ED26" s="79" t="str">
        <f t="shared" si="149"/>
        <v/>
      </c>
      <c r="EE26" s="79" t="str">
        <f t="shared" si="149"/>
        <v/>
      </c>
      <c r="EF26" s="79" t="str">
        <f t="shared" si="149"/>
        <v/>
      </c>
      <c r="EG26" s="79" t="str">
        <f t="shared" si="149"/>
        <v/>
      </c>
      <c r="EH26" s="79" t="str">
        <f t="shared" si="149"/>
        <v/>
      </c>
      <c r="EI26" s="79" t="str">
        <f t="shared" si="149"/>
        <v/>
      </c>
      <c r="EJ26" s="79" t="str">
        <f t="shared" si="149"/>
        <v/>
      </c>
      <c r="EK26" s="79" t="str">
        <f t="shared" si="149"/>
        <v/>
      </c>
      <c r="EL26" s="79">
        <f t="shared" si="149"/>
        <v>1.0939377770027756</v>
      </c>
      <c r="EM26" s="79">
        <f t="shared" si="149"/>
        <v>1.0704382975826516</v>
      </c>
      <c r="EN26" s="79">
        <f t="shared" si="149"/>
        <v>1.0816856245796289</v>
      </c>
      <c r="EO26" s="79">
        <f t="shared" si="149"/>
        <v>1.1050172213561853</v>
      </c>
      <c r="EP26" s="79" t="str">
        <f t="shared" si="149"/>
        <v/>
      </c>
      <c r="EQ26" s="79">
        <f t="shared" si="149"/>
        <v>1.0352563776386963</v>
      </c>
      <c r="ER26" s="79">
        <f t="shared" si="149"/>
        <v>1.0764243248069558</v>
      </c>
      <c r="ES26" s="79">
        <f t="shared" si="149"/>
        <v>1.0588618154288836</v>
      </c>
      <c r="ET26" s="79" t="str">
        <f t="shared" si="149"/>
        <v/>
      </c>
      <c r="EU26" s="79">
        <f t="shared" si="149"/>
        <v>1.0830828929017338</v>
      </c>
      <c r="EV26" s="79" t="str">
        <f t="shared" si="149"/>
        <v/>
      </c>
      <c r="EW26" s="79" t="str">
        <f t="shared" si="149"/>
        <v/>
      </c>
      <c r="EX26" s="79">
        <f t="shared" si="149"/>
        <v>1.0884117995498459</v>
      </c>
      <c r="EY26" s="79">
        <f t="shared" si="149"/>
        <v>1.1135769231806931</v>
      </c>
      <c r="EZ26" s="79">
        <f t="shared" si="149"/>
        <v>1.1239225370908086</v>
      </c>
      <c r="FA26" s="79">
        <f t="shared" si="149"/>
        <v>1.1710673377925602</v>
      </c>
      <c r="FB26" s="79">
        <f t="shared" si="149"/>
        <v>1.1014129917022284</v>
      </c>
      <c r="FC26" s="79" t="str">
        <f t="shared" si="149"/>
        <v/>
      </c>
      <c r="FD26" s="79">
        <f t="shared" si="149"/>
        <v>1.0741018990112046</v>
      </c>
      <c r="FE26" s="79" t="str">
        <f t="shared" si="149"/>
        <v/>
      </c>
      <c r="FF26" s="79">
        <f t="shared" si="149"/>
        <v>1.0512847674027317</v>
      </c>
      <c r="FG26" s="79" t="str">
        <f t="shared" si="149"/>
        <v/>
      </c>
      <c r="FH26" s="79">
        <f t="shared" si="149"/>
        <v>1.0910699754227049</v>
      </c>
      <c r="FI26" s="79">
        <f t="shared" si="149"/>
        <v>1.091686496133254</v>
      </c>
      <c r="FJ26" s="79">
        <f t="shared" si="149"/>
        <v>1.0089169861383396</v>
      </c>
      <c r="FK26" s="79" t="str">
        <f t="shared" si="149"/>
        <v/>
      </c>
    </row>
    <row r="27" spans="1:167" s="41" customFormat="1" x14ac:dyDescent="0.25">
      <c r="A27" s="113" t="s">
        <v>662</v>
      </c>
      <c r="B27" s="79" t="str">
        <f>IF(ISNUMBER((B7)*AND(B20)),((B7-B16)/B20),"")</f>
        <v/>
      </c>
      <c r="C27" s="79">
        <f t="shared" ref="C27:BN27" si="150">IF(ISNUMBER((C7)*AND(C20)),((C7-C16)/C20),"")</f>
        <v>0</v>
      </c>
      <c r="D27" s="79" t="str">
        <f t="shared" si="150"/>
        <v/>
      </c>
      <c r="E27" s="79" t="str">
        <f t="shared" si="150"/>
        <v/>
      </c>
      <c r="F27" s="79" t="str">
        <f t="shared" si="150"/>
        <v/>
      </c>
      <c r="G27" s="79">
        <f t="shared" si="150"/>
        <v>1</v>
      </c>
      <c r="H27" s="79" t="str">
        <f t="shared" si="150"/>
        <v/>
      </c>
      <c r="I27" s="79" t="str">
        <f t="shared" si="150"/>
        <v/>
      </c>
      <c r="J27" s="79" t="str">
        <f t="shared" si="150"/>
        <v/>
      </c>
      <c r="K27" s="79">
        <f t="shared" si="150"/>
        <v>1.0091843201481112</v>
      </c>
      <c r="L27" s="79">
        <f t="shared" si="150"/>
        <v>1.0115909729165029</v>
      </c>
      <c r="M27" s="79">
        <f t="shared" si="150"/>
        <v>1.0119697461834718</v>
      </c>
      <c r="N27" s="79">
        <f t="shared" si="150"/>
        <v>1.0175304678603445</v>
      </c>
      <c r="O27" s="79">
        <f t="shared" si="150"/>
        <v>1.0135868250097724</v>
      </c>
      <c r="P27" s="79">
        <f t="shared" si="150"/>
        <v>1.0027329091205743</v>
      </c>
      <c r="Q27" s="79">
        <f t="shared" si="150"/>
        <v>1.0057523714704499</v>
      </c>
      <c r="R27" s="79">
        <f t="shared" si="150"/>
        <v>1.0171668362156663</v>
      </c>
      <c r="S27" s="79">
        <f t="shared" si="150"/>
        <v>1.0062033439881977</v>
      </c>
      <c r="T27" s="79">
        <f t="shared" si="150"/>
        <v>1.0058375133404482</v>
      </c>
      <c r="U27" s="79">
        <f t="shared" si="150"/>
        <v>0.9959964835633226</v>
      </c>
      <c r="V27" s="79">
        <f t="shared" si="150"/>
        <v>1.0066838050522418</v>
      </c>
      <c r="W27" s="79">
        <f t="shared" si="150"/>
        <v>1.0047690900777322</v>
      </c>
      <c r="X27" s="79">
        <f t="shared" si="150"/>
        <v>1.0184195295162006</v>
      </c>
      <c r="Y27" s="79">
        <f t="shared" si="150"/>
        <v>1.0111581758048367</v>
      </c>
      <c r="Z27" s="79">
        <f t="shared" si="150"/>
        <v>1.0250888709351647</v>
      </c>
      <c r="AA27" s="79">
        <f t="shared" si="150"/>
        <v>1.0096368343951214</v>
      </c>
      <c r="AB27" s="79">
        <f t="shared" si="150"/>
        <v>1.0104669979549699</v>
      </c>
      <c r="AC27" s="79">
        <f t="shared" si="150"/>
        <v>1.0055786042261918</v>
      </c>
      <c r="AD27" s="79">
        <f t="shared" si="150"/>
        <v>1.0219432672515329</v>
      </c>
      <c r="AE27" s="79">
        <f t="shared" si="150"/>
        <v>1.0202789666621883</v>
      </c>
      <c r="AF27" s="79">
        <f t="shared" si="150"/>
        <v>1.0261884005600976</v>
      </c>
      <c r="AG27" s="79">
        <f t="shared" si="150"/>
        <v>1.0149584344408256</v>
      </c>
      <c r="AH27" s="79" t="str">
        <f t="shared" si="150"/>
        <v/>
      </c>
      <c r="AI27" s="79">
        <f t="shared" si="150"/>
        <v>1.0064840607423102</v>
      </c>
      <c r="AJ27" s="79">
        <f t="shared" si="150"/>
        <v>1.0161525</v>
      </c>
      <c r="AK27" s="79">
        <f t="shared" si="150"/>
        <v>0.97777569503730377</v>
      </c>
      <c r="AL27" s="79">
        <f t="shared" si="150"/>
        <v>0.9685874505592571</v>
      </c>
      <c r="AM27" s="79">
        <f t="shared" si="150"/>
        <v>1.0072582652937458</v>
      </c>
      <c r="AN27" s="79">
        <f t="shared" si="150"/>
        <v>0.99349305652554276</v>
      </c>
      <c r="AO27" s="79">
        <f t="shared" si="150"/>
        <v>0.98575102782292756</v>
      </c>
      <c r="AP27" s="79">
        <f t="shared" si="150"/>
        <v>1.0026353419416547</v>
      </c>
      <c r="AQ27" s="79" t="str">
        <f t="shared" si="150"/>
        <v/>
      </c>
      <c r="AR27" s="79" t="str">
        <f t="shared" si="150"/>
        <v/>
      </c>
      <c r="AS27" s="79" t="str">
        <f t="shared" si="150"/>
        <v/>
      </c>
      <c r="AT27" s="79" t="str">
        <f t="shared" si="150"/>
        <v/>
      </c>
      <c r="AU27" s="79" t="str">
        <f t="shared" si="150"/>
        <v/>
      </c>
      <c r="AV27" s="79" t="str">
        <f t="shared" si="150"/>
        <v/>
      </c>
      <c r="AW27" s="79" t="str">
        <f t="shared" si="150"/>
        <v/>
      </c>
      <c r="AX27" s="79" t="str">
        <f t="shared" si="150"/>
        <v/>
      </c>
      <c r="AY27" s="79" t="str">
        <f t="shared" si="150"/>
        <v/>
      </c>
      <c r="AZ27" s="79">
        <f t="shared" si="150"/>
        <v>1.0176072782614234</v>
      </c>
      <c r="BA27" s="79" t="str">
        <f t="shared" si="150"/>
        <v/>
      </c>
      <c r="BB27" s="79">
        <f t="shared" si="150"/>
        <v>1.0030369243627997</v>
      </c>
      <c r="BC27" s="79" t="str">
        <f t="shared" si="150"/>
        <v/>
      </c>
      <c r="BD27" s="79">
        <f t="shared" si="150"/>
        <v>1.0150026067284261</v>
      </c>
      <c r="BE27" s="79">
        <f t="shared" si="150"/>
        <v>1.0361920432648464</v>
      </c>
      <c r="BF27" s="79">
        <f t="shared" si="150"/>
        <v>1.098720104837829</v>
      </c>
      <c r="BG27" s="79" t="str">
        <f t="shared" si="150"/>
        <v/>
      </c>
      <c r="BH27" s="79">
        <f t="shared" si="150"/>
        <v>1.1881782385263955</v>
      </c>
      <c r="BI27" s="79">
        <f t="shared" si="150"/>
        <v>1.1760450268069675</v>
      </c>
      <c r="BJ27" s="79">
        <f t="shared" si="150"/>
        <v>1.1790304998776446</v>
      </c>
      <c r="BK27" s="79" t="str">
        <f t="shared" si="150"/>
        <v/>
      </c>
      <c r="BL27" s="79">
        <f t="shared" si="150"/>
        <v>0.99906119997330423</v>
      </c>
      <c r="BM27" s="79" t="str">
        <f t="shared" si="150"/>
        <v/>
      </c>
      <c r="BN27" s="79">
        <f t="shared" si="150"/>
        <v>1.0546764731186795</v>
      </c>
      <c r="BO27" s="79" t="str">
        <f t="shared" ref="BO27:DZ27" si="151">IF(ISNUMBER((BO7)*AND(BO20)),((BO7-BO16)/BO20),"")</f>
        <v/>
      </c>
      <c r="BP27" s="79">
        <f t="shared" si="151"/>
        <v>1.086328530202695</v>
      </c>
      <c r="BQ27" s="79" t="str">
        <f t="shared" si="151"/>
        <v/>
      </c>
      <c r="BR27" s="79">
        <f t="shared" si="151"/>
        <v>1.1675645722377859</v>
      </c>
      <c r="BS27" s="79" t="str">
        <f t="shared" si="151"/>
        <v/>
      </c>
      <c r="BT27" s="79">
        <f t="shared" si="151"/>
        <v>0.99959560570981743</v>
      </c>
      <c r="BU27" s="79" t="str">
        <f t="shared" si="151"/>
        <v/>
      </c>
      <c r="BV27" s="79" t="str">
        <f t="shared" si="151"/>
        <v/>
      </c>
      <c r="BW27" s="79" t="str">
        <f t="shared" si="151"/>
        <v/>
      </c>
      <c r="BX27" s="79" t="str">
        <f t="shared" si="151"/>
        <v/>
      </c>
      <c r="BY27" s="79" t="str">
        <f t="shared" si="151"/>
        <v/>
      </c>
      <c r="BZ27" s="79" t="str">
        <f t="shared" si="151"/>
        <v/>
      </c>
      <c r="CA27" s="79" t="str">
        <f t="shared" si="151"/>
        <v/>
      </c>
      <c r="CB27" s="79" t="str">
        <f t="shared" si="151"/>
        <v/>
      </c>
      <c r="CC27" s="79" t="str">
        <f t="shared" si="151"/>
        <v/>
      </c>
      <c r="CD27" s="79" t="str">
        <f t="shared" si="151"/>
        <v/>
      </c>
      <c r="CE27" s="79" t="str">
        <f t="shared" si="151"/>
        <v/>
      </c>
      <c r="CF27" s="79" t="str">
        <f t="shared" si="151"/>
        <v/>
      </c>
      <c r="CG27" s="79" t="str">
        <f t="shared" si="151"/>
        <v/>
      </c>
      <c r="CH27" s="79" t="str">
        <f t="shared" si="151"/>
        <v/>
      </c>
      <c r="CI27" s="79" t="str">
        <f t="shared" si="151"/>
        <v/>
      </c>
      <c r="CJ27" s="79" t="str">
        <f t="shared" si="151"/>
        <v/>
      </c>
      <c r="CK27" s="79" t="str">
        <f t="shared" si="151"/>
        <v/>
      </c>
      <c r="CL27" s="79" t="str">
        <f t="shared" si="151"/>
        <v/>
      </c>
      <c r="CM27" s="79" t="str">
        <f t="shared" si="151"/>
        <v/>
      </c>
      <c r="CN27" s="79">
        <f t="shared" si="151"/>
        <v>1.0968551618714855</v>
      </c>
      <c r="CO27" s="79">
        <f t="shared" si="151"/>
        <v>1.0094549722111599</v>
      </c>
      <c r="CP27" s="79">
        <f t="shared" si="151"/>
        <v>1.0116838426161052</v>
      </c>
      <c r="CQ27" s="79">
        <f t="shared" si="151"/>
        <v>1.3344496456692914</v>
      </c>
      <c r="CR27" s="79">
        <f t="shared" si="151"/>
        <v>1.2540421071428571</v>
      </c>
      <c r="CS27" s="79">
        <f t="shared" si="151"/>
        <v>1.1002506249999999</v>
      </c>
      <c r="CT27" s="79">
        <f t="shared" si="151"/>
        <v>1.0220902406417112</v>
      </c>
      <c r="CU27" s="79">
        <f t="shared" si="151"/>
        <v>1.0702090650406506</v>
      </c>
      <c r="CV27" s="79">
        <f t="shared" si="151"/>
        <v>1.0602164022221818</v>
      </c>
      <c r="CW27" s="79" t="str">
        <f t="shared" si="151"/>
        <v/>
      </c>
      <c r="CX27" s="79">
        <f t="shared" si="151"/>
        <v>1.0562002194117575</v>
      </c>
      <c r="CY27" s="79" t="str">
        <f t="shared" si="151"/>
        <v/>
      </c>
      <c r="CZ27" s="79" t="str">
        <f t="shared" si="151"/>
        <v/>
      </c>
      <c r="DA27" s="79" t="str">
        <f t="shared" si="151"/>
        <v/>
      </c>
      <c r="DB27" s="79">
        <f t="shared" si="151"/>
        <v>1.0689679481976726</v>
      </c>
      <c r="DC27" s="79">
        <f t="shared" si="151"/>
        <v>1.0899984812714845</v>
      </c>
      <c r="DD27" s="79">
        <f t="shared" si="151"/>
        <v>1.0863636823357607</v>
      </c>
      <c r="DE27" s="79">
        <f t="shared" si="151"/>
        <v>1.1015713496952175</v>
      </c>
      <c r="DF27" s="79">
        <f t="shared" si="151"/>
        <v>1.1083105451912136</v>
      </c>
      <c r="DG27" s="79">
        <f t="shared" si="151"/>
        <v>1.1123612240803238</v>
      </c>
      <c r="DH27" s="79" t="str">
        <f t="shared" si="151"/>
        <v/>
      </c>
      <c r="DI27" s="79" t="str">
        <f t="shared" si="151"/>
        <v/>
      </c>
      <c r="DJ27" s="79" t="str">
        <f t="shared" si="151"/>
        <v/>
      </c>
      <c r="DK27" s="79">
        <f t="shared" si="151"/>
        <v>1.0171051601561416</v>
      </c>
      <c r="DL27" s="79">
        <f t="shared" si="151"/>
        <v>0.96690051698645263</v>
      </c>
      <c r="DM27" s="79" t="str">
        <f t="shared" si="151"/>
        <v/>
      </c>
      <c r="DN27" s="79" t="str">
        <f t="shared" si="151"/>
        <v/>
      </c>
      <c r="DO27" s="79">
        <f t="shared" si="151"/>
        <v>1</v>
      </c>
      <c r="DP27" s="79" t="str">
        <f t="shared" si="151"/>
        <v/>
      </c>
      <c r="DQ27" s="79" t="str">
        <f t="shared" si="151"/>
        <v/>
      </c>
      <c r="DR27" s="79">
        <f t="shared" si="151"/>
        <v>1.186185396574851</v>
      </c>
      <c r="DS27" s="79">
        <f t="shared" si="151"/>
        <v>1.0727475442459959</v>
      </c>
      <c r="DT27" s="79" t="str">
        <f t="shared" si="151"/>
        <v/>
      </c>
      <c r="DU27" s="79" t="str">
        <f t="shared" si="151"/>
        <v/>
      </c>
      <c r="DV27" s="79" t="str">
        <f t="shared" si="151"/>
        <v/>
      </c>
      <c r="DW27" s="79" t="str">
        <f t="shared" si="151"/>
        <v/>
      </c>
      <c r="DX27" s="79" t="str">
        <f t="shared" si="151"/>
        <v/>
      </c>
      <c r="DY27" s="79" t="str">
        <f t="shared" si="151"/>
        <v/>
      </c>
      <c r="DZ27" s="79" t="str">
        <f t="shared" si="151"/>
        <v/>
      </c>
      <c r="EA27" s="79" t="str">
        <f t="shared" ref="EA27:FK27" si="152">IF(ISNUMBER((EA7)*AND(EA20)),((EA7-EA16)/EA20),"")</f>
        <v/>
      </c>
      <c r="EB27" s="79" t="str">
        <f t="shared" si="152"/>
        <v/>
      </c>
      <c r="EC27" s="79">
        <f t="shared" si="152"/>
        <v>0.92268301191784341</v>
      </c>
      <c r="ED27" s="79" t="str">
        <f t="shared" si="152"/>
        <v/>
      </c>
      <c r="EE27" s="79" t="str">
        <f t="shared" si="152"/>
        <v/>
      </c>
      <c r="EF27" s="79" t="str">
        <f t="shared" si="152"/>
        <v/>
      </c>
      <c r="EG27" s="79" t="str">
        <f t="shared" si="152"/>
        <v/>
      </c>
      <c r="EH27" s="79" t="str">
        <f t="shared" si="152"/>
        <v/>
      </c>
      <c r="EI27" s="79" t="str">
        <f t="shared" si="152"/>
        <v/>
      </c>
      <c r="EJ27" s="79" t="str">
        <f t="shared" si="152"/>
        <v/>
      </c>
      <c r="EK27" s="79" t="str">
        <f t="shared" si="152"/>
        <v/>
      </c>
      <c r="EL27" s="79">
        <f t="shared" si="152"/>
        <v>1.0939377770027756</v>
      </c>
      <c r="EM27" s="79">
        <f t="shared" si="152"/>
        <v>1.0704382975826516</v>
      </c>
      <c r="EN27" s="79">
        <f t="shared" si="152"/>
        <v>1.0816856245796289</v>
      </c>
      <c r="EO27" s="79">
        <f t="shared" si="152"/>
        <v>1.1050172213561853</v>
      </c>
      <c r="EP27" s="79" t="str">
        <f t="shared" si="152"/>
        <v/>
      </c>
      <c r="EQ27" s="79">
        <f t="shared" si="152"/>
        <v>1.0352563776386963</v>
      </c>
      <c r="ER27" s="79">
        <f t="shared" si="152"/>
        <v>1.0764243248069558</v>
      </c>
      <c r="ES27" s="79">
        <f t="shared" si="152"/>
        <v>0.94363313440914487</v>
      </c>
      <c r="ET27" s="79" t="str">
        <f t="shared" si="152"/>
        <v/>
      </c>
      <c r="EU27" s="79">
        <f t="shared" si="152"/>
        <v>0.98712000293354718</v>
      </c>
      <c r="EV27" s="79" t="str">
        <f t="shared" si="152"/>
        <v/>
      </c>
      <c r="EW27" s="79" t="str">
        <f t="shared" si="152"/>
        <v/>
      </c>
      <c r="EX27" s="79">
        <f t="shared" si="152"/>
        <v>0.90460254441343513</v>
      </c>
      <c r="EY27" s="79">
        <f t="shared" si="152"/>
        <v>0.94084812218039449</v>
      </c>
      <c r="EZ27" s="79">
        <f t="shared" si="152"/>
        <v>0.94003216014668689</v>
      </c>
      <c r="FA27" s="79">
        <f t="shared" si="152"/>
        <v>1.0072919203104325</v>
      </c>
      <c r="FB27" s="79">
        <f t="shared" si="152"/>
        <v>0.9526034014598519</v>
      </c>
      <c r="FC27" s="79" t="str">
        <f t="shared" si="152"/>
        <v/>
      </c>
      <c r="FD27" s="79">
        <f t="shared" si="152"/>
        <v>0.93026247673936746</v>
      </c>
      <c r="FE27" s="79" t="str">
        <f t="shared" si="152"/>
        <v/>
      </c>
      <c r="FF27" s="79">
        <f t="shared" si="152"/>
        <v>0.92811185283103093</v>
      </c>
      <c r="FG27" s="79" t="str">
        <f t="shared" si="152"/>
        <v/>
      </c>
      <c r="FH27" s="79">
        <f t="shared" si="152"/>
        <v>0.98832208586435633</v>
      </c>
      <c r="FI27" s="79">
        <f t="shared" si="152"/>
        <v>1.017325996430696</v>
      </c>
      <c r="FJ27" s="79">
        <f t="shared" si="152"/>
        <v>0.9306710411366319</v>
      </c>
      <c r="FK27" s="79" t="str">
        <f t="shared" si="152"/>
        <v/>
      </c>
    </row>
    <row r="28" spans="1:167" s="78" customFormat="1" x14ac:dyDescent="0.25">
      <c r="A28" s="78" t="s">
        <v>652</v>
      </c>
      <c r="B28" s="79" t="str">
        <f>IF(ISNUMBER((B7)*AND(B20)),B16/B7,"")</f>
        <v/>
      </c>
      <c r="C28" s="79" t="e">
        <f t="shared" ref="C28:BN28" si="153">IF(ISNUMBER((C7)*AND(C20)),C16/C7,"")</f>
        <v>#DIV/0!</v>
      </c>
      <c r="D28" s="79" t="str">
        <f t="shared" si="153"/>
        <v/>
      </c>
      <c r="E28" s="79" t="str">
        <f t="shared" si="153"/>
        <v/>
      </c>
      <c r="F28" s="79" t="str">
        <f t="shared" si="153"/>
        <v/>
      </c>
      <c r="G28" s="79">
        <f t="shared" si="153"/>
        <v>0</v>
      </c>
      <c r="H28" s="79" t="str">
        <f t="shared" si="153"/>
        <v/>
      </c>
      <c r="I28" s="79" t="str">
        <f t="shared" si="153"/>
        <v/>
      </c>
      <c r="J28" s="79" t="str">
        <f t="shared" si="153"/>
        <v/>
      </c>
      <c r="K28" s="79">
        <f t="shared" si="153"/>
        <v>0</v>
      </c>
      <c r="L28" s="79">
        <f t="shared" si="153"/>
        <v>0</v>
      </c>
      <c r="M28" s="79">
        <f t="shared" si="153"/>
        <v>0</v>
      </c>
      <c r="N28" s="79">
        <f t="shared" si="153"/>
        <v>0</v>
      </c>
      <c r="O28" s="79">
        <f t="shared" si="153"/>
        <v>0</v>
      </c>
      <c r="P28" s="79">
        <f t="shared" si="153"/>
        <v>0</v>
      </c>
      <c r="Q28" s="79">
        <f t="shared" si="153"/>
        <v>0</v>
      </c>
      <c r="R28" s="79">
        <f t="shared" si="153"/>
        <v>0</v>
      </c>
      <c r="S28" s="79">
        <f t="shared" si="153"/>
        <v>0</v>
      </c>
      <c r="T28" s="79">
        <f t="shared" si="153"/>
        <v>0</v>
      </c>
      <c r="U28" s="79">
        <f t="shared" si="153"/>
        <v>0</v>
      </c>
      <c r="V28" s="79">
        <f t="shared" si="153"/>
        <v>0</v>
      </c>
      <c r="W28" s="79">
        <f t="shared" si="153"/>
        <v>0</v>
      </c>
      <c r="X28" s="79">
        <f t="shared" si="153"/>
        <v>0</v>
      </c>
      <c r="Y28" s="79">
        <f t="shared" si="153"/>
        <v>0</v>
      </c>
      <c r="Z28" s="79">
        <f t="shared" si="153"/>
        <v>0</v>
      </c>
      <c r="AA28" s="79">
        <f t="shared" si="153"/>
        <v>0</v>
      </c>
      <c r="AB28" s="79">
        <f t="shared" si="153"/>
        <v>0</v>
      </c>
      <c r="AC28" s="79">
        <f t="shared" si="153"/>
        <v>0</v>
      </c>
      <c r="AD28" s="79">
        <f t="shared" si="153"/>
        <v>0</v>
      </c>
      <c r="AE28" s="79">
        <f t="shared" si="153"/>
        <v>0</v>
      </c>
      <c r="AF28" s="79">
        <f t="shared" si="153"/>
        <v>0</v>
      </c>
      <c r="AG28" s="79">
        <f t="shared" si="153"/>
        <v>0</v>
      </c>
      <c r="AH28" s="79" t="str">
        <f t="shared" si="153"/>
        <v/>
      </c>
      <c r="AI28" s="79">
        <f t="shared" si="153"/>
        <v>0</v>
      </c>
      <c r="AJ28" s="79">
        <f t="shared" si="153"/>
        <v>0</v>
      </c>
      <c r="AK28" s="79">
        <f t="shared" si="153"/>
        <v>0</v>
      </c>
      <c r="AL28" s="79">
        <f t="shared" si="153"/>
        <v>0</v>
      </c>
      <c r="AM28" s="79">
        <f t="shared" si="153"/>
        <v>0</v>
      </c>
      <c r="AN28" s="79">
        <f t="shared" si="153"/>
        <v>0</v>
      </c>
      <c r="AO28" s="79">
        <f t="shared" si="153"/>
        <v>0</v>
      </c>
      <c r="AP28" s="79">
        <f t="shared" si="153"/>
        <v>0</v>
      </c>
      <c r="AQ28" s="79" t="str">
        <f t="shared" si="153"/>
        <v/>
      </c>
      <c r="AR28" s="79" t="str">
        <f t="shared" si="153"/>
        <v/>
      </c>
      <c r="AS28" s="79" t="str">
        <f t="shared" si="153"/>
        <v/>
      </c>
      <c r="AT28" s="79" t="str">
        <f t="shared" si="153"/>
        <v/>
      </c>
      <c r="AU28" s="79" t="str">
        <f t="shared" si="153"/>
        <v/>
      </c>
      <c r="AV28" s="79" t="str">
        <f t="shared" si="153"/>
        <v/>
      </c>
      <c r="AW28" s="79" t="str">
        <f t="shared" si="153"/>
        <v/>
      </c>
      <c r="AX28" s="79" t="str">
        <f t="shared" si="153"/>
        <v/>
      </c>
      <c r="AY28" s="79" t="str">
        <f t="shared" si="153"/>
        <v/>
      </c>
      <c r="AZ28" s="79">
        <f t="shared" si="153"/>
        <v>0</v>
      </c>
      <c r="BA28" s="79" t="str">
        <f t="shared" si="153"/>
        <v/>
      </c>
      <c r="BB28" s="79">
        <f t="shared" si="153"/>
        <v>0</v>
      </c>
      <c r="BC28" s="79" t="str">
        <f t="shared" si="153"/>
        <v/>
      </c>
      <c r="BD28" s="79">
        <f t="shared" si="153"/>
        <v>0</v>
      </c>
      <c r="BE28" s="79">
        <f t="shared" si="153"/>
        <v>0</v>
      </c>
      <c r="BF28" s="79">
        <f t="shared" si="153"/>
        <v>0</v>
      </c>
      <c r="BG28" s="79" t="str">
        <f t="shared" si="153"/>
        <v/>
      </c>
      <c r="BH28" s="79">
        <f t="shared" si="153"/>
        <v>0</v>
      </c>
      <c r="BI28" s="79">
        <f t="shared" si="153"/>
        <v>0</v>
      </c>
      <c r="BJ28" s="79">
        <f t="shared" si="153"/>
        <v>0</v>
      </c>
      <c r="BK28" s="79" t="str">
        <f t="shared" si="153"/>
        <v/>
      </c>
      <c r="BL28" s="79">
        <f t="shared" si="153"/>
        <v>0</v>
      </c>
      <c r="BM28" s="79" t="str">
        <f t="shared" si="153"/>
        <v/>
      </c>
      <c r="BN28" s="79">
        <f t="shared" si="153"/>
        <v>0</v>
      </c>
      <c r="BO28" s="79" t="str">
        <f t="shared" ref="BO28:DZ28" si="154">IF(ISNUMBER((BO7)*AND(BO20)),BO16/BO7,"")</f>
        <v/>
      </c>
      <c r="BP28" s="79">
        <f t="shared" si="154"/>
        <v>0</v>
      </c>
      <c r="BQ28" s="79" t="str">
        <f t="shared" si="154"/>
        <v/>
      </c>
      <c r="BR28" s="79">
        <f t="shared" si="154"/>
        <v>0</v>
      </c>
      <c r="BS28" s="79" t="str">
        <f t="shared" si="154"/>
        <v/>
      </c>
      <c r="BT28" s="79">
        <f t="shared" si="154"/>
        <v>0</v>
      </c>
      <c r="BU28" s="79" t="str">
        <f t="shared" si="154"/>
        <v/>
      </c>
      <c r="BV28" s="79" t="str">
        <f t="shared" si="154"/>
        <v/>
      </c>
      <c r="BW28" s="79" t="str">
        <f t="shared" si="154"/>
        <v/>
      </c>
      <c r="BX28" s="79" t="str">
        <f t="shared" si="154"/>
        <v/>
      </c>
      <c r="BY28" s="79" t="str">
        <f t="shared" si="154"/>
        <v/>
      </c>
      <c r="BZ28" s="79" t="str">
        <f t="shared" si="154"/>
        <v/>
      </c>
      <c r="CA28" s="79" t="str">
        <f t="shared" si="154"/>
        <v/>
      </c>
      <c r="CB28" s="79" t="str">
        <f t="shared" si="154"/>
        <v/>
      </c>
      <c r="CC28" s="79" t="str">
        <f t="shared" si="154"/>
        <v/>
      </c>
      <c r="CD28" s="79" t="str">
        <f t="shared" si="154"/>
        <v/>
      </c>
      <c r="CE28" s="79" t="str">
        <f t="shared" si="154"/>
        <v/>
      </c>
      <c r="CF28" s="79" t="str">
        <f t="shared" si="154"/>
        <v/>
      </c>
      <c r="CG28" s="79" t="str">
        <f t="shared" si="154"/>
        <v/>
      </c>
      <c r="CH28" s="79" t="str">
        <f t="shared" si="154"/>
        <v/>
      </c>
      <c r="CI28" s="79" t="str">
        <f t="shared" si="154"/>
        <v/>
      </c>
      <c r="CJ28" s="79" t="str">
        <f t="shared" si="154"/>
        <v/>
      </c>
      <c r="CK28" s="79" t="str">
        <f t="shared" si="154"/>
        <v/>
      </c>
      <c r="CL28" s="79" t="str">
        <f t="shared" si="154"/>
        <v/>
      </c>
      <c r="CM28" s="79" t="str">
        <f t="shared" si="154"/>
        <v/>
      </c>
      <c r="CN28" s="79">
        <f t="shared" si="154"/>
        <v>0</v>
      </c>
      <c r="CO28" s="79">
        <f t="shared" si="154"/>
        <v>0</v>
      </c>
      <c r="CP28" s="79">
        <f t="shared" si="154"/>
        <v>0</v>
      </c>
      <c r="CQ28" s="79">
        <f t="shared" si="154"/>
        <v>0</v>
      </c>
      <c r="CR28" s="79">
        <f t="shared" si="154"/>
        <v>0</v>
      </c>
      <c r="CS28" s="79">
        <f t="shared" si="154"/>
        <v>0</v>
      </c>
      <c r="CT28" s="79">
        <f t="shared" si="154"/>
        <v>0</v>
      </c>
      <c r="CU28" s="79">
        <f t="shared" si="154"/>
        <v>0</v>
      </c>
      <c r="CV28" s="79">
        <f t="shared" si="154"/>
        <v>0</v>
      </c>
      <c r="CW28" s="79" t="str">
        <f t="shared" si="154"/>
        <v/>
      </c>
      <c r="CX28" s="79">
        <f t="shared" si="154"/>
        <v>0</v>
      </c>
      <c r="CY28" s="79" t="str">
        <f t="shared" si="154"/>
        <v/>
      </c>
      <c r="CZ28" s="79" t="str">
        <f t="shared" si="154"/>
        <v/>
      </c>
      <c r="DA28" s="79" t="str">
        <f t="shared" si="154"/>
        <v/>
      </c>
      <c r="DB28" s="79">
        <f t="shared" si="154"/>
        <v>0</v>
      </c>
      <c r="DC28" s="79">
        <f t="shared" si="154"/>
        <v>0</v>
      </c>
      <c r="DD28" s="79">
        <f t="shared" si="154"/>
        <v>0</v>
      </c>
      <c r="DE28" s="79">
        <f t="shared" si="154"/>
        <v>0</v>
      </c>
      <c r="DF28" s="79">
        <f t="shared" si="154"/>
        <v>0</v>
      </c>
      <c r="DG28" s="79">
        <f t="shared" si="154"/>
        <v>0</v>
      </c>
      <c r="DH28" s="79" t="str">
        <f t="shared" si="154"/>
        <v/>
      </c>
      <c r="DI28" s="79" t="str">
        <f t="shared" si="154"/>
        <v/>
      </c>
      <c r="DJ28" s="79" t="str">
        <f t="shared" si="154"/>
        <v/>
      </c>
      <c r="DK28" s="79">
        <f t="shared" si="154"/>
        <v>0</v>
      </c>
      <c r="DL28" s="79">
        <f t="shared" si="154"/>
        <v>0</v>
      </c>
      <c r="DM28" s="79" t="str">
        <f t="shared" si="154"/>
        <v/>
      </c>
      <c r="DN28" s="79" t="str">
        <f t="shared" si="154"/>
        <v/>
      </c>
      <c r="DO28" s="79">
        <f t="shared" si="154"/>
        <v>0</v>
      </c>
      <c r="DP28" s="79" t="str">
        <f t="shared" si="154"/>
        <v/>
      </c>
      <c r="DQ28" s="79" t="str">
        <f t="shared" si="154"/>
        <v/>
      </c>
      <c r="DR28" s="79">
        <f t="shared" si="154"/>
        <v>0</v>
      </c>
      <c r="DS28" s="79">
        <f t="shared" si="154"/>
        <v>0</v>
      </c>
      <c r="DT28" s="79" t="str">
        <f t="shared" si="154"/>
        <v/>
      </c>
      <c r="DU28" s="79" t="str">
        <f t="shared" si="154"/>
        <v/>
      </c>
      <c r="DV28" s="79" t="str">
        <f t="shared" si="154"/>
        <v/>
      </c>
      <c r="DW28" s="79" t="str">
        <f t="shared" si="154"/>
        <v/>
      </c>
      <c r="DX28" s="79" t="str">
        <f t="shared" si="154"/>
        <v/>
      </c>
      <c r="DY28" s="79" t="str">
        <f t="shared" si="154"/>
        <v/>
      </c>
      <c r="DZ28" s="79" t="str">
        <f t="shared" si="154"/>
        <v/>
      </c>
      <c r="EA28" s="79" t="str">
        <f t="shared" ref="EA28:FK28" si="155">IF(ISNUMBER((EA7)*AND(EA20)),EA16/EA7,"")</f>
        <v/>
      </c>
      <c r="EB28" s="79" t="str">
        <f t="shared" si="155"/>
        <v/>
      </c>
      <c r="EC28" s="79">
        <f t="shared" si="155"/>
        <v>0</v>
      </c>
      <c r="ED28" s="79" t="str">
        <f t="shared" si="155"/>
        <v/>
      </c>
      <c r="EE28" s="79" t="str">
        <f t="shared" si="155"/>
        <v/>
      </c>
      <c r="EF28" s="79" t="str">
        <f t="shared" si="155"/>
        <v/>
      </c>
      <c r="EG28" s="79" t="str">
        <f t="shared" si="155"/>
        <v/>
      </c>
      <c r="EH28" s="79" t="str">
        <f t="shared" si="155"/>
        <v/>
      </c>
      <c r="EI28" s="79" t="str">
        <f t="shared" si="155"/>
        <v/>
      </c>
      <c r="EJ28" s="79" t="str">
        <f t="shared" si="155"/>
        <v/>
      </c>
      <c r="EK28" s="79" t="str">
        <f t="shared" si="155"/>
        <v/>
      </c>
      <c r="EL28" s="79">
        <f t="shared" si="155"/>
        <v>0</v>
      </c>
      <c r="EM28" s="79">
        <f t="shared" si="155"/>
        <v>0</v>
      </c>
      <c r="EN28" s="79">
        <f t="shared" si="155"/>
        <v>0</v>
      </c>
      <c r="EO28" s="79">
        <f t="shared" si="155"/>
        <v>0</v>
      </c>
      <c r="EP28" s="79" t="str">
        <f t="shared" si="155"/>
        <v/>
      </c>
      <c r="EQ28" s="79">
        <f t="shared" si="155"/>
        <v>0</v>
      </c>
      <c r="ER28" s="79">
        <f t="shared" si="155"/>
        <v>0</v>
      </c>
      <c r="ES28" s="79">
        <f t="shared" si="155"/>
        <v>0.10882315269161554</v>
      </c>
      <c r="ET28" s="79" t="str">
        <f t="shared" si="155"/>
        <v/>
      </c>
      <c r="EU28" s="79">
        <f t="shared" si="155"/>
        <v>8.8601611748375247E-2</v>
      </c>
      <c r="EV28" s="79" t="str">
        <f t="shared" si="155"/>
        <v/>
      </c>
      <c r="EW28" s="79" t="str">
        <f t="shared" si="155"/>
        <v/>
      </c>
      <c r="EX28" s="79">
        <f t="shared" si="155"/>
        <v>0.16887841092170458</v>
      </c>
      <c r="EY28" s="79">
        <f t="shared" si="155"/>
        <v>0.15511169224568341</v>
      </c>
      <c r="EZ28" s="79">
        <f t="shared" si="155"/>
        <v>0.16361481407794218</v>
      </c>
      <c r="FA28" s="79">
        <f t="shared" si="155"/>
        <v>0.13985140922027697</v>
      </c>
      <c r="FB28" s="79">
        <f t="shared" si="155"/>
        <v>0.13510789446235974</v>
      </c>
      <c r="FC28" s="79" t="str">
        <f t="shared" si="155"/>
        <v/>
      </c>
      <c r="FD28" s="79">
        <f t="shared" si="155"/>
        <v>0.13391599289066777</v>
      </c>
      <c r="FE28" s="79" t="str">
        <f t="shared" si="155"/>
        <v/>
      </c>
      <c r="FF28" s="79">
        <f t="shared" si="155"/>
        <v>0.11716417700601474</v>
      </c>
      <c r="FG28" s="79" t="str">
        <f t="shared" si="155"/>
        <v/>
      </c>
      <c r="FH28" s="79">
        <f t="shared" si="155"/>
        <v>9.4171677227706363E-2</v>
      </c>
      <c r="FI28" s="79">
        <f t="shared" si="155"/>
        <v>6.811525100469995E-2</v>
      </c>
      <c r="FJ28" s="79">
        <f t="shared" si="155"/>
        <v>7.7554393549459852E-2</v>
      </c>
      <c r="FK28" s="79" t="str">
        <f t="shared" si="155"/>
        <v/>
      </c>
    </row>
    <row r="29" spans="1:167" s="41" customFormat="1" x14ac:dyDescent="0.25">
      <c r="A29" s="41" t="s">
        <v>582</v>
      </c>
      <c r="B29" s="49" t="s">
        <v>581</v>
      </c>
      <c r="C29" s="49" t="s">
        <v>581</v>
      </c>
      <c r="D29" s="49" t="str">
        <f t="shared" ref="D29:AI29" si="156">IF(ISNUMBER((B20)*AND(D20)),D20-B20,"")</f>
        <v/>
      </c>
      <c r="E29" s="49">
        <f t="shared" si="156"/>
        <v>808</v>
      </c>
      <c r="F29" s="49" t="str">
        <f t="shared" si="156"/>
        <v/>
      </c>
      <c r="G29" s="49">
        <f t="shared" si="156"/>
        <v>48095</v>
      </c>
      <c r="H29" s="49" t="str">
        <f t="shared" si="156"/>
        <v/>
      </c>
      <c r="I29" s="49">
        <f t="shared" si="156"/>
        <v>4070</v>
      </c>
      <c r="J29" s="49" t="str">
        <f t="shared" si="156"/>
        <v/>
      </c>
      <c r="K29" s="49">
        <f t="shared" si="156"/>
        <v>-6625</v>
      </c>
      <c r="L29" s="49" t="str">
        <f t="shared" si="156"/>
        <v/>
      </c>
      <c r="M29" s="49">
        <f t="shared" si="156"/>
        <v>-26144</v>
      </c>
      <c r="N29" s="49">
        <f t="shared" si="156"/>
        <v>-6475</v>
      </c>
      <c r="O29" s="49">
        <f t="shared" si="156"/>
        <v>21242</v>
      </c>
      <c r="P29" s="49">
        <f t="shared" si="156"/>
        <v>40034</v>
      </c>
      <c r="Q29" s="49">
        <f t="shared" si="156"/>
        <v>1031</v>
      </c>
      <c r="R29" s="49">
        <f t="shared" si="156"/>
        <v>-59668</v>
      </c>
      <c r="S29" s="49">
        <f t="shared" si="156"/>
        <v>-27137</v>
      </c>
      <c r="T29" s="49">
        <f t="shared" si="156"/>
        <v>12048</v>
      </c>
      <c r="U29" s="49">
        <f t="shared" si="156"/>
        <v>12505</v>
      </c>
      <c r="V29" s="49">
        <f t="shared" si="156"/>
        <v>-14472</v>
      </c>
      <c r="W29" s="49">
        <f t="shared" si="156"/>
        <v>-15113</v>
      </c>
      <c r="X29" s="49">
        <f t="shared" si="156"/>
        <v>-4163</v>
      </c>
      <c r="Y29" s="49">
        <f t="shared" si="156"/>
        <v>-12818</v>
      </c>
      <c r="Z29" s="49">
        <f t="shared" si="156"/>
        <v>3087</v>
      </c>
      <c r="AA29" s="49">
        <f t="shared" si="156"/>
        <v>51498</v>
      </c>
      <c r="AB29" s="49">
        <f t="shared" si="156"/>
        <v>41809</v>
      </c>
      <c r="AC29" s="49">
        <f t="shared" si="156"/>
        <v>11735</v>
      </c>
      <c r="AD29" s="49">
        <f t="shared" si="156"/>
        <v>-10374</v>
      </c>
      <c r="AE29" s="49">
        <f t="shared" si="156"/>
        <v>-24941</v>
      </c>
      <c r="AF29" s="49">
        <f t="shared" si="156"/>
        <v>-2291</v>
      </c>
      <c r="AG29" s="49">
        <f t="shared" si="156"/>
        <v>4177</v>
      </c>
      <c r="AH29" s="49" t="str">
        <f t="shared" si="156"/>
        <v/>
      </c>
      <c r="AI29" s="49">
        <f t="shared" si="156"/>
        <v>7714</v>
      </c>
      <c r="AJ29" s="49" t="str">
        <f t="shared" ref="AJ29:BO29" si="157">IF(ISNUMBER((AH20)*AND(AJ20)),AJ20-AH20,"")</f>
        <v/>
      </c>
      <c r="AK29" s="49">
        <f t="shared" si="157"/>
        <v>45549</v>
      </c>
      <c r="AL29" s="49">
        <f t="shared" si="157"/>
        <v>32229</v>
      </c>
      <c r="AM29" s="49">
        <f t="shared" si="157"/>
        <v>-4997</v>
      </c>
      <c r="AN29" s="49">
        <f t="shared" si="157"/>
        <v>3798</v>
      </c>
      <c r="AO29" s="49">
        <f t="shared" si="157"/>
        <v>-20682</v>
      </c>
      <c r="AP29" s="49">
        <f t="shared" si="157"/>
        <v>31253</v>
      </c>
      <c r="AQ29" s="49" t="str">
        <f t="shared" si="157"/>
        <v/>
      </c>
      <c r="AR29" s="49" t="str">
        <f t="shared" si="157"/>
        <v/>
      </c>
      <c r="AS29" s="49" t="str">
        <f t="shared" si="157"/>
        <v/>
      </c>
      <c r="AT29" s="49" t="str">
        <f t="shared" si="157"/>
        <v/>
      </c>
      <c r="AU29" s="49" t="str">
        <f t="shared" si="157"/>
        <v/>
      </c>
      <c r="AV29" s="49" t="str">
        <f t="shared" si="157"/>
        <v/>
      </c>
      <c r="AW29" s="49" t="str">
        <f t="shared" si="157"/>
        <v/>
      </c>
      <c r="AX29" s="49" t="str">
        <f t="shared" si="157"/>
        <v/>
      </c>
      <c r="AY29" s="49" t="str">
        <f t="shared" si="157"/>
        <v/>
      </c>
      <c r="AZ29" s="49" t="str">
        <f t="shared" si="157"/>
        <v/>
      </c>
      <c r="BA29" s="49" t="str">
        <f t="shared" si="157"/>
        <v/>
      </c>
      <c r="BB29" s="49">
        <f t="shared" si="157"/>
        <v>146759</v>
      </c>
      <c r="BC29" s="49" t="str">
        <f t="shared" si="157"/>
        <v/>
      </c>
      <c r="BD29" s="49">
        <f t="shared" si="157"/>
        <v>-21169</v>
      </c>
      <c r="BE29" s="49">
        <f t="shared" si="157"/>
        <v>378321</v>
      </c>
      <c r="BF29" s="49">
        <f t="shared" si="157"/>
        <v>-57623</v>
      </c>
      <c r="BG29" s="49" t="str">
        <f t="shared" si="157"/>
        <v/>
      </c>
      <c r="BH29" s="49">
        <f t="shared" si="157"/>
        <v>-141525</v>
      </c>
      <c r="BI29" s="49" t="str">
        <f t="shared" si="157"/>
        <v/>
      </c>
      <c r="BJ29" s="49">
        <f t="shared" si="157"/>
        <v>0</v>
      </c>
      <c r="BK29" s="49">
        <f t="shared" si="157"/>
        <v>0</v>
      </c>
      <c r="BL29" s="49">
        <f t="shared" si="157"/>
        <v>0</v>
      </c>
      <c r="BM29" s="49" t="str">
        <f t="shared" si="157"/>
        <v/>
      </c>
      <c r="BN29" s="49">
        <f t="shared" si="157"/>
        <v>205302</v>
      </c>
      <c r="BO29" s="49" t="str">
        <f t="shared" si="157"/>
        <v/>
      </c>
      <c r="BP29" s="49">
        <f t="shared" ref="BP29:CU29" si="158">IF(ISNUMBER((BN20)*AND(BP20)),BP20-BN20,"")</f>
        <v>-23239</v>
      </c>
      <c r="BQ29" s="49" t="str">
        <f t="shared" si="158"/>
        <v/>
      </c>
      <c r="BR29" s="49">
        <f t="shared" si="158"/>
        <v>-49505</v>
      </c>
      <c r="BS29" s="49" t="str">
        <f t="shared" si="158"/>
        <v/>
      </c>
      <c r="BT29" s="49">
        <f t="shared" si="158"/>
        <v>164455</v>
      </c>
      <c r="BU29" s="49" t="str">
        <f t="shared" si="158"/>
        <v/>
      </c>
      <c r="BV29" s="49" t="str">
        <f t="shared" si="158"/>
        <v/>
      </c>
      <c r="BW29" s="49" t="str">
        <f t="shared" si="158"/>
        <v/>
      </c>
      <c r="BX29" s="49" t="str">
        <f t="shared" si="158"/>
        <v/>
      </c>
      <c r="BY29" s="49" t="str">
        <f t="shared" si="158"/>
        <v/>
      </c>
      <c r="BZ29" s="49" t="str">
        <f t="shared" si="158"/>
        <v/>
      </c>
      <c r="CA29" s="49">
        <f t="shared" si="158"/>
        <v>-79107</v>
      </c>
      <c r="CB29" s="49" t="str">
        <f t="shared" si="158"/>
        <v/>
      </c>
      <c r="CC29" s="49">
        <f t="shared" si="158"/>
        <v>0</v>
      </c>
      <c r="CD29" s="49" t="str">
        <f t="shared" si="158"/>
        <v/>
      </c>
      <c r="CE29" s="49">
        <f t="shared" si="158"/>
        <v>-33279</v>
      </c>
      <c r="CF29" s="49" t="str">
        <f t="shared" si="158"/>
        <v/>
      </c>
      <c r="CG29" s="49">
        <f t="shared" si="158"/>
        <v>-26958</v>
      </c>
      <c r="CH29" s="49" t="str">
        <f t="shared" si="158"/>
        <v/>
      </c>
      <c r="CI29" s="49">
        <f t="shared" si="158"/>
        <v>-39707</v>
      </c>
      <c r="CJ29" s="49" t="str">
        <f t="shared" si="158"/>
        <v/>
      </c>
      <c r="CK29" s="49">
        <f t="shared" si="158"/>
        <v>0</v>
      </c>
      <c r="CL29" s="49" t="str">
        <f t="shared" si="158"/>
        <v/>
      </c>
      <c r="CM29" s="49">
        <f t="shared" si="158"/>
        <v>-8863</v>
      </c>
      <c r="CN29" s="49" t="str">
        <f t="shared" si="158"/>
        <v/>
      </c>
      <c r="CO29" s="49">
        <f t="shared" si="158"/>
        <v>9203</v>
      </c>
      <c r="CP29" s="49">
        <f t="shared" si="158"/>
        <v>8781</v>
      </c>
      <c r="CQ29" s="49">
        <f t="shared" si="158"/>
        <v>-29747</v>
      </c>
      <c r="CR29" s="49">
        <f t="shared" si="158"/>
        <v>-3536</v>
      </c>
      <c r="CS29" s="49">
        <f t="shared" si="158"/>
        <v>66000</v>
      </c>
      <c r="CT29" s="49">
        <f t="shared" si="158"/>
        <v>94000</v>
      </c>
      <c r="CU29" s="49">
        <f t="shared" si="158"/>
        <v>172000</v>
      </c>
      <c r="CV29" s="49">
        <f t="shared" ref="CV29:EA29" si="159">IF(ISNUMBER((CT20)*AND(CV20)),CV20-CT20,"")</f>
        <v>121189</v>
      </c>
      <c r="CW29" s="49" t="str">
        <f t="shared" si="159"/>
        <v/>
      </c>
      <c r="CX29" s="49">
        <f t="shared" si="159"/>
        <v>70870</v>
      </c>
      <c r="CY29" s="49" t="str">
        <f t="shared" si="159"/>
        <v/>
      </c>
      <c r="CZ29" s="49" t="str">
        <f t="shared" si="159"/>
        <v/>
      </c>
      <c r="DA29" s="49" t="str">
        <f t="shared" si="159"/>
        <v/>
      </c>
      <c r="DB29" s="49" t="str">
        <f t="shared" si="159"/>
        <v/>
      </c>
      <c r="DC29" s="49" t="str">
        <f t="shared" si="159"/>
        <v/>
      </c>
      <c r="DD29" s="49">
        <f t="shared" si="159"/>
        <v>22232</v>
      </c>
      <c r="DE29" s="49">
        <f t="shared" si="159"/>
        <v>1510</v>
      </c>
      <c r="DF29" s="49">
        <f t="shared" si="159"/>
        <v>1204</v>
      </c>
      <c r="DG29" s="49">
        <f t="shared" si="159"/>
        <v>20933</v>
      </c>
      <c r="DH29" s="49" t="str">
        <f t="shared" si="159"/>
        <v/>
      </c>
      <c r="DI29" s="49">
        <f t="shared" si="159"/>
        <v>5312</v>
      </c>
      <c r="DJ29" s="49" t="str">
        <f t="shared" si="159"/>
        <v/>
      </c>
      <c r="DK29" s="49">
        <f t="shared" si="159"/>
        <v>207306</v>
      </c>
      <c r="DL29" s="49" t="str">
        <f t="shared" si="159"/>
        <v/>
      </c>
      <c r="DM29" s="49">
        <f t="shared" si="159"/>
        <v>246132</v>
      </c>
      <c r="DN29" s="49" t="str">
        <f t="shared" si="159"/>
        <v/>
      </c>
      <c r="DO29" s="49">
        <f t="shared" si="159"/>
        <v>31047</v>
      </c>
      <c r="DP29" s="49" t="str">
        <f t="shared" si="159"/>
        <v/>
      </c>
      <c r="DQ29" s="49">
        <f t="shared" si="159"/>
        <v>6610</v>
      </c>
      <c r="DR29" s="49" t="str">
        <f t="shared" si="159"/>
        <v/>
      </c>
      <c r="DS29" s="49">
        <f t="shared" si="159"/>
        <v>-32293</v>
      </c>
      <c r="DT29" s="49" t="str">
        <f t="shared" si="159"/>
        <v/>
      </c>
      <c r="DU29" s="49">
        <f t="shared" si="159"/>
        <v>44248</v>
      </c>
      <c r="DV29" s="49" t="str">
        <f t="shared" si="159"/>
        <v/>
      </c>
      <c r="DW29" s="49">
        <f t="shared" si="159"/>
        <v>128001</v>
      </c>
      <c r="DX29" s="49" t="str">
        <f t="shared" si="159"/>
        <v/>
      </c>
      <c r="DY29" s="49">
        <f t="shared" si="159"/>
        <v>252214</v>
      </c>
      <c r="DZ29" s="49" t="str">
        <f t="shared" si="159"/>
        <v/>
      </c>
      <c r="EA29" s="49">
        <f t="shared" si="159"/>
        <v>267097</v>
      </c>
      <c r="EB29" s="49" t="str">
        <f t="shared" ref="EB29:FG29" si="160">IF(ISNUMBER((DZ20)*AND(EB20)),EB20-DZ20,"")</f>
        <v/>
      </c>
      <c r="EC29" s="49">
        <f t="shared" si="160"/>
        <v>136037</v>
      </c>
      <c r="ED29" s="49" t="str">
        <f t="shared" si="160"/>
        <v/>
      </c>
      <c r="EE29" s="49">
        <f t="shared" si="160"/>
        <v>51085</v>
      </c>
      <c r="EF29" s="49" t="str">
        <f t="shared" si="160"/>
        <v/>
      </c>
      <c r="EG29" s="49">
        <f t="shared" si="160"/>
        <v>807520</v>
      </c>
      <c r="EH29" s="49" t="str">
        <f t="shared" si="160"/>
        <v/>
      </c>
      <c r="EI29" s="49">
        <f t="shared" si="160"/>
        <v>-134909</v>
      </c>
      <c r="EJ29" s="49" t="str">
        <f t="shared" si="160"/>
        <v/>
      </c>
      <c r="EK29" s="49">
        <f t="shared" si="160"/>
        <v>201025</v>
      </c>
      <c r="EL29" s="49" t="str">
        <f t="shared" si="160"/>
        <v/>
      </c>
      <c r="EM29" s="49">
        <f t="shared" si="160"/>
        <v>182877</v>
      </c>
      <c r="EN29" s="49">
        <f t="shared" si="160"/>
        <v>441775</v>
      </c>
      <c r="EO29" s="49">
        <f t="shared" si="160"/>
        <v>290150</v>
      </c>
      <c r="EP29" s="49" t="str">
        <f t="shared" si="160"/>
        <v/>
      </c>
      <c r="EQ29" s="49">
        <f t="shared" si="160"/>
        <v>815557.46</v>
      </c>
      <c r="ER29" s="49" t="str">
        <f t="shared" si="160"/>
        <v/>
      </c>
      <c r="ES29" s="49">
        <f t="shared" si="160"/>
        <v>1850</v>
      </c>
      <c r="ET29" s="49" t="str">
        <f t="shared" si="160"/>
        <v/>
      </c>
      <c r="EU29" s="49">
        <f t="shared" si="160"/>
        <v>871150</v>
      </c>
      <c r="EV29" s="49" t="str">
        <f t="shared" si="160"/>
        <v/>
      </c>
      <c r="EW29" s="49">
        <f t="shared" si="160"/>
        <v>545075</v>
      </c>
      <c r="EX29" s="49" t="str">
        <f t="shared" si="160"/>
        <v/>
      </c>
      <c r="EY29" s="49">
        <f t="shared" si="160"/>
        <v>34000</v>
      </c>
      <c r="EZ29" s="49">
        <f t="shared" si="160"/>
        <v>-2400</v>
      </c>
      <c r="FA29" s="49">
        <f t="shared" si="160"/>
        <v>316500</v>
      </c>
      <c r="FB29" s="49">
        <f t="shared" si="160"/>
        <v>1281974.54</v>
      </c>
      <c r="FC29" s="49" t="str">
        <f t="shared" si="160"/>
        <v/>
      </c>
      <c r="FD29" s="49">
        <f t="shared" si="160"/>
        <v>232200</v>
      </c>
      <c r="FE29" s="49" t="str">
        <f t="shared" si="160"/>
        <v/>
      </c>
      <c r="FF29" s="49">
        <f t="shared" si="160"/>
        <v>1166471</v>
      </c>
      <c r="FG29" s="49" t="str">
        <f t="shared" si="160"/>
        <v/>
      </c>
      <c r="FH29" s="49">
        <f t="shared" ref="FH29:FK29" si="161">IF(ISNUMBER((FF20)*AND(FH20)),FH20-FF20,"")</f>
        <v>1613892</v>
      </c>
      <c r="FI29" s="49">
        <f t="shared" si="161"/>
        <v>4751000</v>
      </c>
      <c r="FJ29" s="49">
        <f t="shared" si="161"/>
        <v>3047655</v>
      </c>
      <c r="FK29" s="49" t="str">
        <f t="shared" si="161"/>
        <v/>
      </c>
    </row>
    <row r="30" spans="1:167" s="41" customFormat="1" x14ac:dyDescent="0.25">
      <c r="A30" s="114" t="s">
        <v>664</v>
      </c>
      <c r="B30" s="49" t="s">
        <v>581</v>
      </c>
      <c r="C30" s="49" t="s">
        <v>581</v>
      </c>
      <c r="D30" s="49" t="str">
        <f>IF(ISNUMBER((B7)*AND(D7)),(D7-D16)-(B7-B16),"")</f>
        <v/>
      </c>
      <c r="E30" s="49" t="str">
        <f t="shared" ref="E30:N30" si="162">IF(ISNUMBER((C7)*AND(E7)),(E7-E16)-(C7-C16),"")</f>
        <v/>
      </c>
      <c r="F30" s="49" t="str">
        <f t="shared" si="162"/>
        <v/>
      </c>
      <c r="G30" s="49" t="str">
        <f t="shared" si="162"/>
        <v/>
      </c>
      <c r="H30" s="49" t="str">
        <f t="shared" si="162"/>
        <v/>
      </c>
      <c r="I30" s="49" t="str">
        <f t="shared" si="162"/>
        <v/>
      </c>
      <c r="J30" s="49" t="str">
        <f t="shared" si="162"/>
        <v/>
      </c>
      <c r="K30" s="49" t="str">
        <f t="shared" si="162"/>
        <v/>
      </c>
      <c r="L30" s="49" t="str">
        <f t="shared" si="162"/>
        <v/>
      </c>
      <c r="M30" s="49">
        <f t="shared" si="162"/>
        <v>-26144</v>
      </c>
      <c r="N30" s="49">
        <f t="shared" si="162"/>
        <v>-6059.7699999999895</v>
      </c>
      <c r="O30" s="49">
        <f t="shared" ref="O30" si="163">IF(ISNUMBER((M7)*AND(O7)),(O7-O16)-(M7-M16),"")</f>
        <v>21670.010000000009</v>
      </c>
      <c r="P30" s="49">
        <f t="shared" ref="P30" si="164">IF(ISNUMBER((N7)*AND(P7)),(P7-P16)-(N7-N16),"")</f>
        <v>38921.929999999993</v>
      </c>
      <c r="Q30" s="49">
        <f t="shared" ref="Q30" si="165">IF(ISNUMBER((O7)*AND(Q7)),(Q7-Q16)-(O7-O16),"")</f>
        <v>195.14999999999418</v>
      </c>
      <c r="R30" s="49">
        <f t="shared" ref="R30" si="166">IF(ISNUMBER((P7)*AND(R7)),(R7-R16)-(P7-P16),"")</f>
        <v>-58923</v>
      </c>
      <c r="S30" s="49">
        <f t="shared" ref="S30" si="167">IF(ISNUMBER((Q7)*AND(S7)),(S7-S16)-(Q7-Q16),"")</f>
        <v>-27256.42</v>
      </c>
      <c r="T30" s="49">
        <f t="shared" ref="T30" si="168">IF(ISNUMBER((R7)*AND(T7)),(T7-T16)-(R7-R16),"")</f>
        <v>11405.580000000002</v>
      </c>
      <c r="U30" s="49">
        <f t="shared" ref="U30" si="169">IF(ISNUMBER((S7)*AND(U7)),(U7-U16)-(S7-S16),"")</f>
        <v>11624.710000000006</v>
      </c>
      <c r="V30" s="49">
        <f t="shared" ref="V30" si="170">IF(ISNUMBER((T7)*AND(V7)),(V7-V16)-(T7-T16),"")</f>
        <v>-14505.29</v>
      </c>
      <c r="W30" s="49">
        <f t="shared" ref="W30:X30" si="171">IF(ISNUMBER((U7)*AND(W7)),(W7-W16)-(U7-U16),"")</f>
        <v>-14361.809999999998</v>
      </c>
      <c r="X30" s="49">
        <f t="shared" si="171"/>
        <v>-3529.8100000000049</v>
      </c>
      <c r="Y30" s="49">
        <f t="shared" ref="Y30" si="172">IF(ISNUMBER((W7)*AND(Y7)),(Y7-Y16)-(W7-W16),"")</f>
        <v>-12458</v>
      </c>
      <c r="Z30" s="49">
        <f t="shared" ref="Z30" si="173">IF(ISNUMBER((X7)*AND(Z7)),(Z7-Z16)-(X7-X16),"")</f>
        <v>3540.1000000000058</v>
      </c>
      <c r="AA30" s="49">
        <f t="shared" ref="AA30" si="174">IF(ISNUMBER((Y7)*AND(AA7)),(AA7-AA16)-(Y7-Y16),"")</f>
        <v>51893.999999999985</v>
      </c>
      <c r="AB30" s="49">
        <f t="shared" ref="AB30" si="175">IF(ISNUMBER((Z7)*AND(AB7)),(AB7-AB16)-(Z7-Z16),"")</f>
        <v>41377.899999999994</v>
      </c>
      <c r="AC30" s="49">
        <f t="shared" ref="AC30" si="176">IF(ISNUMBER((AA7)*AND(AC7)),(AC7-AC16)-(AA7-AA16),"")</f>
        <v>11323.979999999996</v>
      </c>
      <c r="AD30" s="49">
        <f t="shared" ref="AD30" si="177">IF(ISNUMBER((AB7)*AND(AD7)),(AD7-AD16)-(AB7-AB16),"")</f>
        <v>-9439.9999999999854</v>
      </c>
      <c r="AE30" s="49">
        <f t="shared" ref="AE30" si="178">IF(ISNUMBER((AC7)*AND(AE7)),(AE7-AE16)-(AC7-AC16),"")</f>
        <v>-23548.26999999999</v>
      </c>
      <c r="AF30" s="49">
        <f t="shared" ref="AF30" si="179">IF(ISNUMBER((AD7)*AND(AF7)),(AF7-AF16)-(AD7-AD16),"")</f>
        <v>-1965.3399999999965</v>
      </c>
      <c r="AG30" s="49">
        <f t="shared" ref="AG30:AH30" si="180">IF(ISNUMBER((AE7)*AND(AG7)),(AG7-AG16)-(AE7-AE16),"")</f>
        <v>3685.0499999999884</v>
      </c>
      <c r="AH30" s="49" t="str">
        <f t="shared" si="180"/>
        <v/>
      </c>
      <c r="AI30" s="49">
        <f t="shared" ref="AI30" si="181">IF(ISNUMBER((AG7)*AND(AI7)),(AI7-AI16)-(AG7-AG16),"")</f>
        <v>6845.5400000000081</v>
      </c>
      <c r="AJ30" s="49" t="str">
        <f t="shared" ref="AJ30" si="182">IF(ISNUMBER((AH7)*AND(AJ7)),(AJ7-AJ16)-(AH7-AH16),"")</f>
        <v/>
      </c>
      <c r="AK30" s="49">
        <f t="shared" ref="AK30" si="183">IF(ISNUMBER((AI7)*AND(AK7)),(AK7-AK16)-(AI7-AI16),"")</f>
        <v>41203.75</v>
      </c>
      <c r="AL30" s="49">
        <f t="shared" ref="AL30" si="184">IF(ISNUMBER((AJ7)*AND(AL7)),(AL7-AL16)-(AJ7-AJ16),"")</f>
        <v>26460.100000000006</v>
      </c>
      <c r="AM30" s="49">
        <f t="shared" ref="AM30" si="185">IF(ISNUMBER((AK7)*AND(AM7)),(AM7-AM16)-(AK7-AK16),"")</f>
        <v>-267.52999999999884</v>
      </c>
      <c r="AN30" s="49">
        <f t="shared" ref="AN30" si="186">IF(ISNUMBER((AL7)*AND(AN7)),(AN7-AN16)-(AL7-AL16),"")</f>
        <v>7066.5299999999988</v>
      </c>
      <c r="AO30" s="49">
        <f t="shared" ref="AO30" si="187">IF(ISNUMBER((AM7)*AND(AO7)),(AO7-AO16)-(AM7-AM16),"")</f>
        <v>-23756.390000000014</v>
      </c>
      <c r="AP30" s="49">
        <f t="shared" ref="AP30" si="188">IF(ISNUMBER((AN7)*AND(AP7)),(AP7-AP16)-(AN7-AN16),"")</f>
        <v>32578.959999999992</v>
      </c>
      <c r="AQ30" s="49" t="str">
        <f t="shared" ref="AQ30:AR30" si="189">IF(ISNUMBER((AO7)*AND(AQ7)),(AQ7-AQ16)-(AO7-AO16),"")</f>
        <v/>
      </c>
      <c r="AR30" s="49" t="str">
        <f t="shared" si="189"/>
        <v/>
      </c>
      <c r="AS30" s="49" t="str">
        <f t="shared" ref="AS30" si="190">IF(ISNUMBER((AQ7)*AND(AS7)),(AS7-AS16)-(AQ7-AQ16),"")</f>
        <v/>
      </c>
      <c r="AT30" s="49" t="str">
        <f t="shared" ref="AT30" si="191">IF(ISNUMBER((AR7)*AND(AT7)),(AT7-AT16)-(AR7-AR16),"")</f>
        <v/>
      </c>
      <c r="AU30" s="49" t="str">
        <f t="shared" ref="AU30" si="192">IF(ISNUMBER((AS7)*AND(AU7)),(AU7-AU16)-(AS7-AS16),"")</f>
        <v/>
      </c>
      <c r="AV30" s="49" t="str">
        <f t="shared" ref="AV30" si="193">IF(ISNUMBER((AT7)*AND(AV7)),(AV7-AV16)-(AT7-AT16),"")</f>
        <v/>
      </c>
      <c r="AW30" s="49" t="str">
        <f t="shared" ref="AW30" si="194">IF(ISNUMBER((AU7)*AND(AW7)),(AW7-AW16)-(AU7-AU16),"")</f>
        <v/>
      </c>
      <c r="AX30" s="49" t="str">
        <f t="shared" ref="AX30" si="195">IF(ISNUMBER((AV7)*AND(AX7)),(AX7-AX16)-(AV7-AV16),"")</f>
        <v/>
      </c>
      <c r="AY30" s="49" t="str">
        <f t="shared" ref="AY30" si="196">IF(ISNUMBER((AW7)*AND(AY7)),(AY7-AY16)-(AW7-AW16),"")</f>
        <v/>
      </c>
      <c r="AZ30" s="49" t="str">
        <f t="shared" ref="AZ30" si="197">IF(ISNUMBER((AX7)*AND(AZ7)),(AZ7-AZ16)-(AX7-AX16),"")</f>
        <v/>
      </c>
      <c r="BA30" s="49" t="str">
        <f t="shared" ref="BA30:BB30" si="198">IF(ISNUMBER((AY7)*AND(BA7)),(BA7-BA16)-(AY7-AY16),"")</f>
        <v/>
      </c>
      <c r="BB30" s="49">
        <f t="shared" si="198"/>
        <v>142858.17000000004</v>
      </c>
      <c r="BC30" s="49" t="str">
        <f t="shared" ref="BC30" si="199">IF(ISNUMBER((BA7)*AND(BC7)),(BC7-BC16)-(BA7-BA16),"")</f>
        <v/>
      </c>
      <c r="BD30" s="49">
        <f t="shared" ref="BD30" si="200">IF(ISNUMBER((BB7)*AND(BD7)),(BD7-BD16)-(BB7-BB16),"")</f>
        <v>-16161</v>
      </c>
      <c r="BE30" s="49" t="str">
        <f t="shared" ref="BE30" si="201">IF(ISNUMBER((BC7)*AND(BE7)),(BE7-BE16)-(BC7-BC16),"")</f>
        <v/>
      </c>
      <c r="BF30" s="49">
        <f t="shared" ref="BF30" si="202">IF(ISNUMBER((BD7)*AND(BF7)),(BF7-BF16)-(BD7-BD16),"")</f>
        <v>-27823.450000000012</v>
      </c>
      <c r="BG30" s="49" t="str">
        <f t="shared" ref="BG30" si="203">IF(ISNUMBER((BE7)*AND(BG7)),(BG7-BG16)-(BE7-BE16),"")</f>
        <v/>
      </c>
      <c r="BH30" s="49">
        <f t="shared" ref="BH30" si="204">IF(ISNUMBER((BF7)*AND(BH7)),(BH7-BH16)-(BF7-BF16),"")</f>
        <v>-135390.20000000001</v>
      </c>
      <c r="BI30" s="49" t="str">
        <f t="shared" ref="BI30" si="205">IF(ISNUMBER((BG7)*AND(BI7)),(BI7-BI16)-(BG7-BG16),"")</f>
        <v/>
      </c>
      <c r="BJ30" s="49">
        <f t="shared" ref="BJ30" si="206">IF(ISNUMBER((BH7)*AND(BJ7)),(BJ7-BJ16)-(BH7-BH16),"")</f>
        <v>-2056</v>
      </c>
      <c r="BK30" s="49" t="str">
        <f t="shared" ref="BK30:BL30" si="207">IF(ISNUMBER((BI7)*AND(BK7)),(BK7-BK16)-(BI7-BI16),"")</f>
        <v/>
      </c>
      <c r="BL30" s="49">
        <f t="shared" si="207"/>
        <v>-40449</v>
      </c>
      <c r="BM30" s="49" t="str">
        <f t="shared" ref="BM30" si="208">IF(ISNUMBER((BK7)*AND(BM7)),(BM7-BM16)-(BK7-BK16),"")</f>
        <v/>
      </c>
      <c r="BN30" s="49">
        <f t="shared" ref="BN30" si="209">IF(ISNUMBER((BL7)*AND(BN7)),(BN7-BN16)-(BL7-BL16),"")</f>
        <v>229027</v>
      </c>
      <c r="BO30" s="49" t="str">
        <f t="shared" ref="BO30" si="210">IF(ISNUMBER((BM7)*AND(BO7)),(BO7-BO16)-(BM7-BM16),"")</f>
        <v/>
      </c>
      <c r="BP30" s="49">
        <f t="shared" ref="BP30" si="211">IF(ISNUMBER((BN7)*AND(BP7)),(BP7-BP16)-(BN7-BN16),"")</f>
        <v>-11633</v>
      </c>
      <c r="BQ30" s="49" t="str">
        <f t="shared" ref="BQ30" si="212">IF(ISNUMBER((BO7)*AND(BQ7)),(BQ7-BQ16)-(BO7-BO16),"")</f>
        <v/>
      </c>
      <c r="BR30" s="49">
        <f t="shared" ref="BR30" si="213">IF(ISNUMBER((BP7)*AND(BR7)),(BR7-BR16)-(BP7-BP16),"")</f>
        <v>-24752</v>
      </c>
      <c r="BS30" s="49" t="str">
        <f t="shared" ref="BS30" si="214">IF(ISNUMBER((BQ7)*AND(BS7)),(BS7-BS16)-(BQ7-BQ16),"")</f>
        <v/>
      </c>
      <c r="BT30" s="49">
        <f t="shared" ref="BT30" si="215">IF(ISNUMBER((BR7)*AND(BT7)),(BT7-BT16)-(BR7-BR16),"")</f>
        <v>104371</v>
      </c>
      <c r="BU30" s="49" t="str">
        <f t="shared" ref="BU30:BV30" si="216">IF(ISNUMBER((BS7)*AND(BU7)),(BU7-BU16)-(BS7-BS16),"")</f>
        <v/>
      </c>
      <c r="BV30" s="49" t="str">
        <f t="shared" si="216"/>
        <v/>
      </c>
      <c r="BW30" s="49" t="str">
        <f t="shared" ref="BW30" si="217">IF(ISNUMBER((BU7)*AND(BW7)),(BW7-BW16)-(BU7-BU16),"")</f>
        <v/>
      </c>
      <c r="BX30" s="49" t="str">
        <f t="shared" ref="BX30" si="218">IF(ISNUMBER((BV7)*AND(BX7)),(BX7-BX16)-(BV7-BV16),"")</f>
        <v/>
      </c>
      <c r="BY30" s="49" t="str">
        <f t="shared" ref="BY30" si="219">IF(ISNUMBER((BW7)*AND(BY7)),(BY7-BY16)-(BW7-BW16),"")</f>
        <v/>
      </c>
      <c r="BZ30" s="49" t="str">
        <f t="shared" ref="BZ30" si="220">IF(ISNUMBER((BX7)*AND(BZ7)),(BZ7-BZ16)-(BX7-BX16),"")</f>
        <v/>
      </c>
      <c r="CA30" s="49" t="str">
        <f t="shared" ref="CA30" si="221">IF(ISNUMBER((BY7)*AND(CA7)),(CA7-CA16)-(BY7-BY16),"")</f>
        <v/>
      </c>
      <c r="CB30" s="49" t="str">
        <f t="shared" ref="CB30" si="222">IF(ISNUMBER((BZ7)*AND(CB7)),(CB7-CB16)-(BZ7-BZ16),"")</f>
        <v/>
      </c>
      <c r="CC30" s="49" t="str">
        <f t="shared" ref="CC30" si="223">IF(ISNUMBER((CA7)*AND(CC7)),(CC7-CC16)-(CA7-CA16),"")</f>
        <v/>
      </c>
      <c r="CD30" s="49" t="str">
        <f t="shared" ref="CD30" si="224">IF(ISNUMBER((CB7)*AND(CD7)),(CD7-CD16)-(CB7-CB16),"")</f>
        <v/>
      </c>
      <c r="CE30" s="49" t="str">
        <f t="shared" ref="CE30:CF30" si="225">IF(ISNUMBER((CC7)*AND(CE7)),(CE7-CE16)-(CC7-CC16),"")</f>
        <v/>
      </c>
      <c r="CF30" s="49" t="str">
        <f t="shared" si="225"/>
        <v/>
      </c>
      <c r="CG30" s="49" t="str">
        <f t="shared" ref="CG30" si="226">IF(ISNUMBER((CE7)*AND(CG7)),(CG7-CG16)-(CE7-CE16),"")</f>
        <v/>
      </c>
      <c r="CH30" s="49" t="str">
        <f t="shared" ref="CH30" si="227">IF(ISNUMBER((CF7)*AND(CH7)),(CH7-CH16)-(CF7-CF16),"")</f>
        <v/>
      </c>
      <c r="CI30" s="49" t="str">
        <f t="shared" ref="CI30" si="228">IF(ISNUMBER((CG7)*AND(CI7)),(CI7-CI16)-(CG7-CG16),"")</f>
        <v/>
      </c>
      <c r="CJ30" s="49" t="str">
        <f t="shared" ref="CJ30" si="229">IF(ISNUMBER((CH7)*AND(CJ7)),(CJ7-CJ16)-(CH7-CH16),"")</f>
        <v/>
      </c>
      <c r="CK30" s="49" t="str">
        <f t="shared" ref="CK30" si="230">IF(ISNUMBER((CI7)*AND(CK7)),(CK7-CK16)-(CI7-CI16),"")</f>
        <v/>
      </c>
      <c r="CL30" s="49" t="str">
        <f t="shared" ref="CL30" si="231">IF(ISNUMBER((CJ7)*AND(CL7)),(CL7-CL16)-(CJ7-CJ16),"")</f>
        <v/>
      </c>
      <c r="CM30" s="49" t="str">
        <f t="shared" ref="CM30" si="232">IF(ISNUMBER((CK7)*AND(CM7)),(CM7-CM16)-(CK7-CK16),"")</f>
        <v/>
      </c>
      <c r="CN30" s="49" t="str">
        <f t="shared" ref="CN30" si="233">IF(ISNUMBER((CL7)*AND(CN7)),(CN7-CN16)-(CL7-CL16),"")</f>
        <v/>
      </c>
      <c r="CO30" s="49" t="str">
        <f t="shared" ref="CO30:CP30" si="234">IF(ISNUMBER((CM7)*AND(CO7)),(CO7-CO16)-(CM7-CM16),"")</f>
        <v/>
      </c>
      <c r="CP30" s="49">
        <f t="shared" si="234"/>
        <v>-14517.650000000023</v>
      </c>
      <c r="CQ30" s="49">
        <f t="shared" ref="CQ30" si="235">IF(ISNUMBER((CO7)*AND(CQ7)),(CQ7-CQ16)-(CO7-CO16),"")</f>
        <v>52520.390000000014</v>
      </c>
      <c r="CR30" s="49">
        <f t="shared" ref="CR30" si="236">IF(ISNUMBER((CP7)*AND(CR7)),(CR7-CR16)-(CP7-CP16),"")</f>
        <v>64283</v>
      </c>
      <c r="CS30" s="49">
        <f t="shared" ref="CS30" si="237">IF(ISNUMBER((CQ7)*AND(CS7)),(CS7-CS16)-(CQ7-CQ16),"")</f>
        <v>13129.989999999932</v>
      </c>
      <c r="CT30" s="49">
        <f t="shared" ref="CT30" si="238">IF(ISNUMBER((CR7)*AND(CT7)),(CT7-CT16)-(CR7-CR16),"")</f>
        <v>31129.960000000021</v>
      </c>
      <c r="CU30" s="49">
        <f t="shared" ref="CU30" si="239">IF(ISNUMBER((CS7)*AND(CU7)),(CU7-CU16)-(CS7-CS16),"")</f>
        <v>174462.66000000015</v>
      </c>
      <c r="CV30" s="49">
        <f t="shared" ref="CV30" si="240">IF(ISNUMBER((CT7)*AND(CV7)),(CV7-CV16)-(CT7-CT16),"")</f>
        <v>142745.75</v>
      </c>
      <c r="CW30" s="49" t="str">
        <f t="shared" ref="CW30" si="241">IF(ISNUMBER((CU7)*AND(CW7)),(CW7-CW16)-(CU7-CU16),"")</f>
        <v/>
      </c>
      <c r="CX30" s="49">
        <f t="shared" ref="CX30" si="242">IF(ISNUMBER((CV7)*AND(CX7)),(CX7-CX16)-(CV7-CV16),"")</f>
        <v>72864.140000000014</v>
      </c>
      <c r="CY30" s="49" t="str">
        <f t="shared" ref="CY30:CZ30" si="243">IF(ISNUMBER((CW7)*AND(CY7)),(CY7-CY16)-(CW7-CW16),"")</f>
        <v/>
      </c>
      <c r="CZ30" s="49" t="str">
        <f t="shared" si="243"/>
        <v/>
      </c>
      <c r="DA30" s="49" t="str">
        <f t="shared" ref="DA30" si="244">IF(ISNUMBER((CY7)*AND(DA7)),(DA7-DA16)-(CY7-CY16),"")</f>
        <v/>
      </c>
      <c r="DB30" s="49" t="str">
        <f t="shared" ref="DB30" si="245">IF(ISNUMBER((CZ7)*AND(DB7)),(DB7-DB16)-(CZ7-CZ16),"")</f>
        <v/>
      </c>
      <c r="DC30" s="49" t="str">
        <f t="shared" ref="DC30" si="246">IF(ISNUMBER((DA7)*AND(DC7)),(DC7-DC16)-(DA7-DA16),"")</f>
        <v/>
      </c>
      <c r="DD30" s="49">
        <f t="shared" ref="DD30" si="247">IF(ISNUMBER((DB7)*AND(DD7)),(DD7-DD16)-(DB7-DB16),"")</f>
        <v>37869.200000000186</v>
      </c>
      <c r="DE30" s="49">
        <f t="shared" ref="DE30" si="248">IF(ISNUMBER((DC7)*AND(DE7)),(DE7-DE16)-(DC7-DC16),"")</f>
        <v>11036.099999999977</v>
      </c>
      <c r="DF30" s="49">
        <f t="shared" ref="DF30" si="249">IF(ISNUMBER((DD7)*AND(DF7)),(DF7-DF16)-(DD7-DD16),"")</f>
        <v>19128.219999999972</v>
      </c>
      <c r="DG30" s="49">
        <f t="shared" ref="DG30" si="250">IF(ISNUMBER((DE7)*AND(DG7)),(DG7-DG16)-(DE7-DE16),"")</f>
        <v>32039.939999999944</v>
      </c>
      <c r="DH30" s="49" t="str">
        <f t="shared" ref="DH30" si="251">IF(ISNUMBER((DF7)*AND(DH7)),(DH7-DH16)-(DF7-DF16),"")</f>
        <v/>
      </c>
      <c r="DI30" s="49" t="str">
        <f t="shared" ref="DI30:DJ30" si="252">IF(ISNUMBER((DG7)*AND(DI7)),(DI7-DI16)-(DG7-DG16),"")</f>
        <v/>
      </c>
      <c r="DJ30" s="49" t="str">
        <f t="shared" si="252"/>
        <v/>
      </c>
      <c r="DK30" s="49" t="str">
        <f t="shared" ref="DK30" si="253">IF(ISNUMBER((DI7)*AND(DK7)),(DK7-DK16)-(DI7-DI16),"")</f>
        <v/>
      </c>
      <c r="DL30" s="49" t="str">
        <f t="shared" ref="DL30" si="254">IF(ISNUMBER((DJ7)*AND(DL7)),(DL7-DL16)-(DJ7-DJ16),"")</f>
        <v/>
      </c>
      <c r="DM30" s="49" t="str">
        <f t="shared" ref="DM30" si="255">IF(ISNUMBER((DK7)*AND(DM7)),(DM7-DM16)-(DK7-DK16),"")</f>
        <v/>
      </c>
      <c r="DN30" s="49" t="str">
        <f t="shared" ref="DN30" si="256">IF(ISNUMBER((DL7)*AND(DN7)),(DN7-DN16)-(DL7-DL16),"")</f>
        <v/>
      </c>
      <c r="DO30" s="49" t="str">
        <f t="shared" ref="DO30" si="257">IF(ISNUMBER((DM7)*AND(DO7)),(DO7-DO16)-(DM7-DM16),"")</f>
        <v/>
      </c>
      <c r="DP30" s="49" t="str">
        <f t="shared" ref="DP30" si="258">IF(ISNUMBER((DN7)*AND(DP7)),(DP7-DP16)-(DN7-DN16),"")</f>
        <v/>
      </c>
      <c r="DQ30" s="49" t="str">
        <f t="shared" ref="DQ30" si="259">IF(ISNUMBER((DO7)*AND(DQ7)),(DQ7-DQ16)-(DO7-DO16),"")</f>
        <v/>
      </c>
      <c r="DR30" s="49" t="str">
        <f t="shared" ref="DR30" si="260">IF(ISNUMBER((DP7)*AND(DR7)),(DR7-DR16)-(DP7-DP16),"")</f>
        <v/>
      </c>
      <c r="DS30" s="49" t="str">
        <f t="shared" ref="DS30:DT30" si="261">IF(ISNUMBER((DQ7)*AND(DS7)),(DS7-DS16)-(DQ7-DQ16),"")</f>
        <v/>
      </c>
      <c r="DT30" s="49" t="str">
        <f t="shared" si="261"/>
        <v/>
      </c>
      <c r="DU30" s="49" t="str">
        <f t="shared" ref="DU30" si="262">IF(ISNUMBER((DS7)*AND(DU7)),(DU7-DU16)-(DS7-DS16),"")</f>
        <v/>
      </c>
      <c r="DV30" s="49" t="str">
        <f t="shared" ref="DV30" si="263">IF(ISNUMBER((DT7)*AND(DV7)),(DV7-DV16)-(DT7-DT16),"")</f>
        <v/>
      </c>
      <c r="DW30" s="49" t="str">
        <f t="shared" ref="DW30" si="264">IF(ISNUMBER((DU7)*AND(DW7)),(DW7-DW16)-(DU7-DU16),"")</f>
        <v/>
      </c>
      <c r="DX30" s="49" t="str">
        <f t="shared" ref="DX30" si="265">IF(ISNUMBER((DV7)*AND(DX7)),(DX7-DX16)-(DV7-DV16),"")</f>
        <v/>
      </c>
      <c r="DY30" s="49" t="str">
        <f t="shared" ref="DY30" si="266">IF(ISNUMBER((DW7)*AND(DY7)),(DY7-DY16)-(DW7-DW16),"")</f>
        <v/>
      </c>
      <c r="DZ30" s="49" t="str">
        <f t="shared" ref="DZ30" si="267">IF(ISNUMBER((DX7)*AND(DZ7)),(DZ7-DZ16)-(DX7-DX16),"")</f>
        <v/>
      </c>
      <c r="EA30" s="49" t="str">
        <f t="shared" ref="EA30" si="268">IF(ISNUMBER((DY7)*AND(EA7)),(EA7-EA16)-(DY7-DY16),"")</f>
        <v/>
      </c>
      <c r="EB30" s="49" t="str">
        <f t="shared" ref="EB30" si="269">IF(ISNUMBER((DZ7)*AND(EB7)),(EB7-EB16)-(DZ7-DZ16),"")</f>
        <v/>
      </c>
      <c r="EC30" s="49" t="str">
        <f t="shared" ref="EC30:ED30" si="270">IF(ISNUMBER((EA7)*AND(EC7)),(EC7-EC16)-(EA7-EA16),"")</f>
        <v/>
      </c>
      <c r="ED30" s="49" t="str">
        <f t="shared" si="270"/>
        <v/>
      </c>
      <c r="EE30" s="49" t="str">
        <f t="shared" ref="EE30" si="271">IF(ISNUMBER((EC7)*AND(EE7)),(EE7-EE16)-(EC7-EC16),"")</f>
        <v/>
      </c>
      <c r="EF30" s="49" t="str">
        <f t="shared" ref="EF30" si="272">IF(ISNUMBER((ED7)*AND(EF7)),(EF7-EF16)-(ED7-ED16),"")</f>
        <v/>
      </c>
      <c r="EG30" s="49" t="str">
        <f t="shared" ref="EG30" si="273">IF(ISNUMBER((EE7)*AND(EG7)),(EG7-EG16)-(EE7-EE16),"")</f>
        <v/>
      </c>
      <c r="EH30" s="49" t="str">
        <f t="shared" ref="EH30" si="274">IF(ISNUMBER((EF7)*AND(EH7)),(EH7-EH16)-(EF7-EF16),"")</f>
        <v/>
      </c>
      <c r="EI30" s="49" t="str">
        <f t="shared" ref="EI30" si="275">IF(ISNUMBER((EG7)*AND(EI7)),(EI7-EI16)-(EG7-EG16),"")</f>
        <v/>
      </c>
      <c r="EJ30" s="49" t="str">
        <f t="shared" ref="EJ30" si="276">IF(ISNUMBER((EH7)*AND(EJ7)),(EJ7-EJ16)-(EH7-EH16),"")</f>
        <v/>
      </c>
      <c r="EK30" s="49" t="str">
        <f t="shared" ref="EK30" si="277">IF(ISNUMBER((EI7)*AND(EK7)),(EK7-EK16)-(EI7-EI16),"")</f>
        <v/>
      </c>
      <c r="EL30" s="49" t="str">
        <f t="shared" ref="EL30" si="278">IF(ISNUMBER((EJ7)*AND(EL7)),(EL7-EL16)-(EJ7-EJ16),"")</f>
        <v/>
      </c>
      <c r="EM30" s="49" t="str">
        <f t="shared" ref="EM30:EN30" si="279">IF(ISNUMBER((EK7)*AND(EM7)),(EM7-EM16)-(EK7-EK16),"")</f>
        <v/>
      </c>
      <c r="EN30" s="49">
        <f t="shared" si="279"/>
        <v>439919.62999999989</v>
      </c>
      <c r="EO30" s="49">
        <f t="shared" ref="EO30" si="280">IF(ISNUMBER((EM7)*AND(EO7)),(EO7-EO16)-(EM7-EM16),"")</f>
        <v>432367.37999999989</v>
      </c>
      <c r="EP30" s="49" t="str">
        <f t="shared" ref="EP30" si="281">IF(ISNUMBER((EN7)*AND(EP7)),(EP7-EP16)-(EN7-EN16),"")</f>
        <v/>
      </c>
      <c r="EQ30" s="49">
        <f t="shared" ref="EQ30" si="282">IF(ISNUMBER((EO7)*AND(EQ7)),(EQ7-EQ16)-(EO7-EO16),"")</f>
        <v>598628.02</v>
      </c>
      <c r="ER30" s="49" t="str">
        <f t="shared" ref="ER30" si="283">IF(ISNUMBER((EP7)*AND(ER7)),(ER7-ER16)-(EP7-EP16),"")</f>
        <v/>
      </c>
      <c r="ES30" s="49">
        <f t="shared" ref="ES30" si="284">IF(ISNUMBER((EQ7)*AND(ES7)),(ES7-ES16)-(EQ7-EQ16),"")</f>
        <v>-395656.12000000011</v>
      </c>
      <c r="ET30" s="49" t="str">
        <f t="shared" ref="ET30" si="285">IF(ISNUMBER((ER7)*AND(ET7)),(ET7-ET16)-(ER7-ER16),"")</f>
        <v/>
      </c>
      <c r="EU30" s="49">
        <f t="shared" ref="EU30" si="286">IF(ISNUMBER((ES7)*AND(EU7)),(EU7-EU16)-(ES7-ES16),"")</f>
        <v>1048627.7000000002</v>
      </c>
      <c r="EV30" s="49" t="str">
        <f t="shared" ref="EV30" si="287">IF(ISNUMBER((ET7)*AND(EV7)),(EV7-EV16)-(ET7-ET16),"")</f>
        <v/>
      </c>
      <c r="EW30" s="49" t="str">
        <f t="shared" ref="EW30:EX30" si="288">IF(ISNUMBER((EU7)*AND(EW7)),(EW7-EW16)-(EU7-EU16),"")</f>
        <v/>
      </c>
      <c r="EX30" s="49" t="str">
        <f t="shared" si="288"/>
        <v/>
      </c>
      <c r="EY30" s="49" t="str">
        <f t="shared" ref="EY30" si="289">IF(ISNUMBER((EW7)*AND(EY7)),(EY7-EY16)-(EW7-EW16),"")</f>
        <v/>
      </c>
      <c r="EZ30" s="49">
        <f t="shared" ref="EZ30" si="290">IF(ISNUMBER((EX7)*AND(EZ7)),(EZ7-EZ16)-(EX7-EX16),"")</f>
        <v>190496</v>
      </c>
      <c r="FA30" s="49">
        <f t="shared" ref="FA30" si="291">IF(ISNUMBER((EY7)*AND(FA7)),(FA7-FA16)-(EY7-EY16),"")</f>
        <v>703479.11000000034</v>
      </c>
      <c r="FB30" s="49">
        <f t="shared" ref="FB30" si="292">IF(ISNUMBER((EZ7)*AND(FB7)),(FB7-FB16)-(EZ7-EZ16),"")</f>
        <v>1289576</v>
      </c>
      <c r="FC30" s="49" t="str">
        <f t="shared" ref="FC30" si="293">IF(ISNUMBER((FA7)*AND(FC7)),(FC7-FC16)-(FA7-FA16),"")</f>
        <v/>
      </c>
      <c r="FD30" s="49">
        <f t="shared" ref="FD30" si="294">IF(ISNUMBER((FB7)*AND(FD7)),(FD7-FD16)-(FB7-FB16),"")</f>
        <v>65876</v>
      </c>
      <c r="FE30" s="49" t="str">
        <f t="shared" ref="FE30" si="295">IF(ISNUMBER((FC7)*AND(FE7)),(FE7-FE16)-(FC7-FC16),"")</f>
        <v/>
      </c>
      <c r="FF30" s="49">
        <f t="shared" ref="FF30" si="296">IF(ISNUMBER((FD7)*AND(FF7)),(FF7-FF16)-(FD7-FD16),"")</f>
        <v>1067664</v>
      </c>
      <c r="FG30" s="49" t="str">
        <f t="shared" ref="FG30:FH30" si="297">IF(ISNUMBER((FE7)*AND(FG7)),(FG7-FG16)-(FE7-FE16),"")</f>
        <v/>
      </c>
      <c r="FH30" s="49">
        <f t="shared" si="297"/>
        <v>2083872</v>
      </c>
      <c r="FI30" s="49" t="str">
        <f t="shared" ref="FI30" si="298">IF(ISNUMBER((FG7)*AND(FI7)),(FI7-FI16)-(FG7-FG16),"")</f>
        <v/>
      </c>
      <c r="FJ30" s="49">
        <f t="shared" ref="FJ30" si="299">IF(ISNUMBER((FH7)*AND(FJ7)),(FJ7-FJ16)-(FH7-FH16),"")</f>
        <v>2275272</v>
      </c>
      <c r="FK30" s="49" t="str">
        <f t="shared" ref="FK30" si="300">IF(ISNUMBER((FI7)*AND(FK7)),(FK7-FK16)-(FI7-FI16),"")</f>
        <v/>
      </c>
    </row>
    <row r="31" spans="1:167" s="43" customFormat="1" x14ac:dyDescent="0.25">
      <c r="A31" s="43" t="s">
        <v>414</v>
      </c>
      <c r="B31" s="79" t="s">
        <v>581</v>
      </c>
      <c r="C31" s="79" t="s">
        <v>581</v>
      </c>
      <c r="D31" s="79" t="str">
        <f>IF(ISNUMBER((D29)*AND(D30)),D29/D30,"")</f>
        <v/>
      </c>
      <c r="E31" s="79" t="str">
        <f t="shared" ref="E31:BP31" si="301">IF(ISNUMBER((E29)*AND(E30)),E29/E30,"")</f>
        <v/>
      </c>
      <c r="F31" s="79" t="str">
        <f t="shared" si="301"/>
        <v/>
      </c>
      <c r="G31" s="79" t="str">
        <f t="shared" si="301"/>
        <v/>
      </c>
      <c r="H31" s="79" t="str">
        <f t="shared" si="301"/>
        <v/>
      </c>
      <c r="I31" s="79" t="str">
        <f t="shared" si="301"/>
        <v/>
      </c>
      <c r="J31" s="79" t="str">
        <f t="shared" si="301"/>
        <v/>
      </c>
      <c r="K31" s="79" t="str">
        <f t="shared" si="301"/>
        <v/>
      </c>
      <c r="L31" s="79" t="str">
        <f t="shared" si="301"/>
        <v/>
      </c>
      <c r="M31" s="79">
        <f t="shared" si="301"/>
        <v>1</v>
      </c>
      <c r="N31" s="79">
        <f t="shared" si="301"/>
        <v>1.0685224026654496</v>
      </c>
      <c r="O31" s="79">
        <f t="shared" si="301"/>
        <v>0.98024874007903051</v>
      </c>
      <c r="P31" s="79">
        <f t="shared" si="301"/>
        <v>1.0285718102879278</v>
      </c>
      <c r="Q31" s="79">
        <f t="shared" si="301"/>
        <v>5.2831155521395372</v>
      </c>
      <c r="R31" s="79">
        <f t="shared" si="301"/>
        <v>1.0126436196391901</v>
      </c>
      <c r="S31" s="79">
        <f t="shared" si="301"/>
        <v>0.99561864690960888</v>
      </c>
      <c r="T31" s="79">
        <f t="shared" si="301"/>
        <v>1.0563250619433644</v>
      </c>
      <c r="U31" s="79">
        <f t="shared" si="301"/>
        <v>1.0757257600404648</v>
      </c>
      <c r="V31" s="79">
        <f t="shared" si="301"/>
        <v>0.99770497521938539</v>
      </c>
      <c r="W31" s="79">
        <f t="shared" si="301"/>
        <v>1.0523046886151539</v>
      </c>
      <c r="X31" s="79">
        <f t="shared" si="301"/>
        <v>1.1793835928846013</v>
      </c>
      <c r="Y31" s="79">
        <f t="shared" si="301"/>
        <v>1.0288970942366351</v>
      </c>
      <c r="Z31" s="79">
        <f t="shared" si="301"/>
        <v>0.87200926527499079</v>
      </c>
      <c r="AA31" s="79">
        <f t="shared" si="301"/>
        <v>0.99236906000693748</v>
      </c>
      <c r="AB31" s="79">
        <f t="shared" si="301"/>
        <v>1.0104186051007906</v>
      </c>
      <c r="AC31" s="79">
        <f t="shared" si="301"/>
        <v>1.0362964258149523</v>
      </c>
      <c r="AD31" s="79">
        <f t="shared" si="301"/>
        <v>1.0989406779661033</v>
      </c>
      <c r="AE31" s="79">
        <f t="shared" si="301"/>
        <v>1.059143622864865</v>
      </c>
      <c r="AF31" s="79">
        <f t="shared" si="301"/>
        <v>1.1657016088819259</v>
      </c>
      <c r="AG31" s="79">
        <f t="shared" si="301"/>
        <v>1.1334988670438699</v>
      </c>
      <c r="AH31" s="79" t="str">
        <f t="shared" si="301"/>
        <v/>
      </c>
      <c r="AI31" s="79">
        <f t="shared" si="301"/>
        <v>1.1268650829591225</v>
      </c>
      <c r="AJ31" s="79" t="str">
        <f t="shared" si="301"/>
        <v/>
      </c>
      <c r="AK31" s="79">
        <f t="shared" si="301"/>
        <v>1.1054576343172648</v>
      </c>
      <c r="AL31" s="79">
        <f t="shared" si="301"/>
        <v>1.2180226076243095</v>
      </c>
      <c r="AM31" s="79">
        <f t="shared" si="301"/>
        <v>18.678279071506079</v>
      </c>
      <c r="AN31" s="79">
        <f t="shared" si="301"/>
        <v>0.53746322452462536</v>
      </c>
      <c r="AO31" s="79">
        <f t="shared" si="301"/>
        <v>0.87058681895692014</v>
      </c>
      <c r="AP31" s="79">
        <f t="shared" si="301"/>
        <v>0.95930011271078042</v>
      </c>
      <c r="AQ31" s="79" t="str">
        <f t="shared" si="301"/>
        <v/>
      </c>
      <c r="AR31" s="79" t="str">
        <f t="shared" si="301"/>
        <v/>
      </c>
      <c r="AS31" s="79" t="str">
        <f t="shared" si="301"/>
        <v/>
      </c>
      <c r="AT31" s="79" t="str">
        <f t="shared" si="301"/>
        <v/>
      </c>
      <c r="AU31" s="79" t="str">
        <f t="shared" si="301"/>
        <v/>
      </c>
      <c r="AV31" s="79" t="str">
        <f t="shared" si="301"/>
        <v/>
      </c>
      <c r="AW31" s="79" t="str">
        <f t="shared" si="301"/>
        <v/>
      </c>
      <c r="AX31" s="79" t="str">
        <f t="shared" si="301"/>
        <v/>
      </c>
      <c r="AY31" s="79" t="str">
        <f t="shared" si="301"/>
        <v/>
      </c>
      <c r="AZ31" s="79" t="str">
        <f t="shared" si="301"/>
        <v/>
      </c>
      <c r="BA31" s="79" t="str">
        <f t="shared" si="301"/>
        <v/>
      </c>
      <c r="BB31" s="79">
        <f t="shared" si="301"/>
        <v>1.0273056136726373</v>
      </c>
      <c r="BC31" s="79" t="str">
        <f t="shared" si="301"/>
        <v/>
      </c>
      <c r="BD31" s="79">
        <f t="shared" si="301"/>
        <v>1.3098818142441682</v>
      </c>
      <c r="BE31" s="79" t="str">
        <f t="shared" si="301"/>
        <v/>
      </c>
      <c r="BF31" s="79">
        <f t="shared" si="301"/>
        <v>2.0710228242723305</v>
      </c>
      <c r="BG31" s="79" t="str">
        <f t="shared" si="301"/>
        <v/>
      </c>
      <c r="BH31" s="79">
        <f t="shared" si="301"/>
        <v>1.0453119945165896</v>
      </c>
      <c r="BI31" s="79" t="str">
        <f t="shared" si="301"/>
        <v/>
      </c>
      <c r="BJ31" s="79">
        <f t="shared" si="301"/>
        <v>0</v>
      </c>
      <c r="BK31" s="79" t="str">
        <f t="shared" si="301"/>
        <v/>
      </c>
      <c r="BL31" s="79">
        <f t="shared" si="301"/>
        <v>0</v>
      </c>
      <c r="BM31" s="79" t="str">
        <f t="shared" si="301"/>
        <v/>
      </c>
      <c r="BN31" s="79">
        <f t="shared" si="301"/>
        <v>0.89640959362869876</v>
      </c>
      <c r="BO31" s="79" t="str">
        <f t="shared" si="301"/>
        <v/>
      </c>
      <c r="BP31" s="79">
        <f t="shared" si="301"/>
        <v>1.9976790165907332</v>
      </c>
      <c r="BQ31" s="79" t="str">
        <f t="shared" ref="BQ31:EB31" si="302">IF(ISNUMBER((BQ29)*AND(BQ30)),BQ29/BQ30,"")</f>
        <v/>
      </c>
      <c r="BR31" s="79">
        <f t="shared" si="302"/>
        <v>2.0000404007756951</v>
      </c>
      <c r="BS31" s="79" t="str">
        <f t="shared" si="302"/>
        <v/>
      </c>
      <c r="BT31" s="79">
        <f t="shared" si="302"/>
        <v>1.5756771516992267</v>
      </c>
      <c r="BU31" s="79" t="str">
        <f t="shared" si="302"/>
        <v/>
      </c>
      <c r="BV31" s="79" t="str">
        <f t="shared" si="302"/>
        <v/>
      </c>
      <c r="BW31" s="79" t="str">
        <f t="shared" si="302"/>
        <v/>
      </c>
      <c r="BX31" s="79" t="str">
        <f t="shared" si="302"/>
        <v/>
      </c>
      <c r="BY31" s="79" t="str">
        <f t="shared" si="302"/>
        <v/>
      </c>
      <c r="BZ31" s="79" t="str">
        <f t="shared" si="302"/>
        <v/>
      </c>
      <c r="CA31" s="79" t="str">
        <f t="shared" si="302"/>
        <v/>
      </c>
      <c r="CB31" s="79" t="str">
        <f t="shared" si="302"/>
        <v/>
      </c>
      <c r="CC31" s="79" t="str">
        <f t="shared" si="302"/>
        <v/>
      </c>
      <c r="CD31" s="79" t="str">
        <f t="shared" si="302"/>
        <v/>
      </c>
      <c r="CE31" s="79" t="str">
        <f t="shared" si="302"/>
        <v/>
      </c>
      <c r="CF31" s="79" t="str">
        <f t="shared" si="302"/>
        <v/>
      </c>
      <c r="CG31" s="79" t="str">
        <f t="shared" si="302"/>
        <v/>
      </c>
      <c r="CH31" s="79" t="str">
        <f t="shared" si="302"/>
        <v/>
      </c>
      <c r="CI31" s="79" t="str">
        <f t="shared" si="302"/>
        <v/>
      </c>
      <c r="CJ31" s="79" t="str">
        <f t="shared" si="302"/>
        <v/>
      </c>
      <c r="CK31" s="79" t="str">
        <f t="shared" si="302"/>
        <v/>
      </c>
      <c r="CL31" s="79" t="str">
        <f t="shared" si="302"/>
        <v/>
      </c>
      <c r="CM31" s="79" t="str">
        <f t="shared" si="302"/>
        <v/>
      </c>
      <c r="CN31" s="79" t="str">
        <f t="shared" si="302"/>
        <v/>
      </c>
      <c r="CO31" s="79" t="str">
        <f t="shared" si="302"/>
        <v/>
      </c>
      <c r="CP31" s="79">
        <f t="shared" si="302"/>
        <v>-0.60484995849879186</v>
      </c>
      <c r="CQ31" s="79">
        <f t="shared" si="302"/>
        <v>-0.56638954889710436</v>
      </c>
      <c r="CR31" s="79">
        <f t="shared" si="302"/>
        <v>-5.5006766952382435E-2</v>
      </c>
      <c r="CS31" s="79">
        <f t="shared" si="302"/>
        <v>5.0266603401830725</v>
      </c>
      <c r="CT31" s="79">
        <f t="shared" si="302"/>
        <v>3.0195991257296808</v>
      </c>
      <c r="CU31" s="79">
        <f t="shared" si="302"/>
        <v>0.98588431472958082</v>
      </c>
      <c r="CV31" s="79">
        <f t="shared" si="302"/>
        <v>0.84898499605067046</v>
      </c>
      <c r="CW31" s="79" t="str">
        <f t="shared" si="302"/>
        <v/>
      </c>
      <c r="CX31" s="79">
        <f t="shared" si="302"/>
        <v>0.97263207937402385</v>
      </c>
      <c r="CY31" s="79" t="str">
        <f t="shared" si="302"/>
        <v/>
      </c>
      <c r="CZ31" s="79" t="str">
        <f t="shared" si="302"/>
        <v/>
      </c>
      <c r="DA31" s="79" t="str">
        <f t="shared" si="302"/>
        <v/>
      </c>
      <c r="DB31" s="79" t="str">
        <f t="shared" si="302"/>
        <v/>
      </c>
      <c r="DC31" s="79" t="str">
        <f t="shared" si="302"/>
        <v/>
      </c>
      <c r="DD31" s="79">
        <f t="shared" si="302"/>
        <v>0.58707340001900987</v>
      </c>
      <c r="DE31" s="79">
        <f t="shared" si="302"/>
        <v>0.13682369677694142</v>
      </c>
      <c r="DF31" s="79">
        <f t="shared" si="302"/>
        <v>6.2943650794480707E-2</v>
      </c>
      <c r="DG31" s="79">
        <f t="shared" si="302"/>
        <v>0.65334079901523023</v>
      </c>
      <c r="DH31" s="79" t="str">
        <f t="shared" si="302"/>
        <v/>
      </c>
      <c r="DI31" s="79" t="str">
        <f t="shared" si="302"/>
        <v/>
      </c>
      <c r="DJ31" s="79" t="str">
        <f t="shared" si="302"/>
        <v/>
      </c>
      <c r="DK31" s="79" t="str">
        <f t="shared" si="302"/>
        <v/>
      </c>
      <c r="DL31" s="79" t="str">
        <f t="shared" si="302"/>
        <v/>
      </c>
      <c r="DM31" s="79" t="str">
        <f t="shared" si="302"/>
        <v/>
      </c>
      <c r="DN31" s="79" t="str">
        <f t="shared" si="302"/>
        <v/>
      </c>
      <c r="DO31" s="79" t="str">
        <f t="shared" si="302"/>
        <v/>
      </c>
      <c r="DP31" s="79" t="str">
        <f t="shared" si="302"/>
        <v/>
      </c>
      <c r="DQ31" s="79" t="str">
        <f t="shared" si="302"/>
        <v/>
      </c>
      <c r="DR31" s="79" t="str">
        <f t="shared" si="302"/>
        <v/>
      </c>
      <c r="DS31" s="79" t="str">
        <f t="shared" si="302"/>
        <v/>
      </c>
      <c r="DT31" s="79" t="str">
        <f t="shared" si="302"/>
        <v/>
      </c>
      <c r="DU31" s="79" t="str">
        <f t="shared" si="302"/>
        <v/>
      </c>
      <c r="DV31" s="79" t="str">
        <f t="shared" si="302"/>
        <v/>
      </c>
      <c r="DW31" s="79" t="str">
        <f t="shared" si="302"/>
        <v/>
      </c>
      <c r="DX31" s="79" t="str">
        <f t="shared" si="302"/>
        <v/>
      </c>
      <c r="DY31" s="79" t="str">
        <f t="shared" si="302"/>
        <v/>
      </c>
      <c r="DZ31" s="79" t="str">
        <f t="shared" si="302"/>
        <v/>
      </c>
      <c r="EA31" s="79" t="str">
        <f t="shared" si="302"/>
        <v/>
      </c>
      <c r="EB31" s="79" t="str">
        <f t="shared" si="302"/>
        <v/>
      </c>
      <c r="EC31" s="79" t="str">
        <f t="shared" ref="EC31:FK31" si="303">IF(ISNUMBER((EC29)*AND(EC30)),EC29/EC30,"")</f>
        <v/>
      </c>
      <c r="ED31" s="79" t="str">
        <f t="shared" si="303"/>
        <v/>
      </c>
      <c r="EE31" s="79" t="str">
        <f t="shared" si="303"/>
        <v/>
      </c>
      <c r="EF31" s="79" t="str">
        <f t="shared" si="303"/>
        <v/>
      </c>
      <c r="EG31" s="79" t="str">
        <f t="shared" si="303"/>
        <v/>
      </c>
      <c r="EH31" s="79" t="str">
        <f t="shared" si="303"/>
        <v/>
      </c>
      <c r="EI31" s="79" t="str">
        <f t="shared" si="303"/>
        <v/>
      </c>
      <c r="EJ31" s="79" t="str">
        <f t="shared" si="303"/>
        <v/>
      </c>
      <c r="EK31" s="79" t="str">
        <f t="shared" si="303"/>
        <v/>
      </c>
      <c r="EL31" s="79" t="str">
        <f t="shared" si="303"/>
        <v/>
      </c>
      <c r="EM31" s="79" t="str">
        <f t="shared" si="303"/>
        <v/>
      </c>
      <c r="EN31" s="79">
        <f t="shared" si="303"/>
        <v>1.0042175203684367</v>
      </c>
      <c r="EO31" s="79">
        <f t="shared" si="303"/>
        <v>0.67107282700188919</v>
      </c>
      <c r="EP31" s="79" t="str">
        <f t="shared" si="303"/>
        <v/>
      </c>
      <c r="EQ31" s="79">
        <f t="shared" si="303"/>
        <v>1.3623776915754795</v>
      </c>
      <c r="ER31" s="79" t="str">
        <f t="shared" si="303"/>
        <v/>
      </c>
      <c r="ES31" s="79">
        <f t="shared" si="303"/>
        <v>-4.675777541365971E-3</v>
      </c>
      <c r="ET31" s="79" t="str">
        <f t="shared" si="303"/>
        <v/>
      </c>
      <c r="EU31" s="79">
        <f t="shared" si="303"/>
        <v>0.83075242052064791</v>
      </c>
      <c r="EV31" s="79" t="str">
        <f t="shared" si="303"/>
        <v/>
      </c>
      <c r="EW31" s="79" t="str">
        <f t="shared" si="303"/>
        <v/>
      </c>
      <c r="EX31" s="79" t="str">
        <f t="shared" si="303"/>
        <v/>
      </c>
      <c r="EY31" s="79" t="str">
        <f t="shared" si="303"/>
        <v/>
      </c>
      <c r="EZ31" s="79">
        <f t="shared" si="303"/>
        <v>-1.2598689736267429E-2</v>
      </c>
      <c r="FA31" s="79">
        <f t="shared" si="303"/>
        <v>0.44990674989624047</v>
      </c>
      <c r="FB31" s="79">
        <f t="shared" si="303"/>
        <v>0.99410545791795135</v>
      </c>
      <c r="FC31" s="79" t="str">
        <f t="shared" si="303"/>
        <v/>
      </c>
      <c r="FD31" s="79">
        <f t="shared" si="303"/>
        <v>3.524804177545692</v>
      </c>
      <c r="FE31" s="79" t="str">
        <f t="shared" si="303"/>
        <v/>
      </c>
      <c r="FF31" s="79">
        <f t="shared" si="303"/>
        <v>1.0925450328942439</v>
      </c>
      <c r="FG31" s="79" t="str">
        <f t="shared" si="303"/>
        <v/>
      </c>
      <c r="FH31" s="79">
        <f t="shared" si="303"/>
        <v>0.77446791357626577</v>
      </c>
      <c r="FI31" s="79" t="str">
        <f t="shared" si="303"/>
        <v/>
      </c>
      <c r="FJ31" s="79">
        <f t="shared" si="303"/>
        <v>1.3394684239950212</v>
      </c>
      <c r="FK31" s="79" t="str">
        <f t="shared" si="303"/>
        <v/>
      </c>
    </row>
    <row r="33" spans="1:1" x14ac:dyDescent="0.25">
      <c r="A33" s="80" t="s">
        <v>592</v>
      </c>
    </row>
    <row r="34" spans="1:1" x14ac:dyDescent="0.25">
      <c r="A34" s="58" t="s">
        <v>595</v>
      </c>
    </row>
    <row r="35" spans="1:1" x14ac:dyDescent="0.25">
      <c r="A35" s="58" t="s">
        <v>597</v>
      </c>
    </row>
    <row r="36" spans="1:1" x14ac:dyDescent="0.25">
      <c r="A36" s="58" t="s">
        <v>596</v>
      </c>
    </row>
    <row r="37" spans="1:1" x14ac:dyDescent="0.25">
      <c r="A37" s="58" t="s">
        <v>600</v>
      </c>
    </row>
    <row r="38" spans="1:1" x14ac:dyDescent="0.25">
      <c r="A38" s="132" t="s">
        <v>685</v>
      </c>
    </row>
  </sheetData>
  <pageMargins left="0.7" right="0.7" top="0.75" bottom="0.75" header="0.3" footer="0.3"/>
  <pageSetup orientation="portrait" r:id="rId1"/>
  <ignoredErrors>
    <ignoredError sqref="C28"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2"/>
  <sheetViews>
    <sheetView zoomScale="90" zoomScaleNormal="90" workbookViewId="0">
      <pane ySplit="6" topLeftCell="A25" activePane="bottomLeft" state="frozen"/>
      <selection pane="bottomLeft" activeCell="A2" sqref="A2"/>
    </sheetView>
  </sheetViews>
  <sheetFormatPr defaultRowHeight="15" x14ac:dyDescent="0.25"/>
  <cols>
    <col min="1" max="25" width="13.7109375" customWidth="1"/>
  </cols>
  <sheetData>
    <row r="1" spans="1:21" ht="18.75" x14ac:dyDescent="0.3">
      <c r="A1" s="38" t="s">
        <v>654</v>
      </c>
    </row>
    <row r="3" spans="1:21" x14ac:dyDescent="0.25">
      <c r="A3" t="s">
        <v>659</v>
      </c>
    </row>
    <row r="4" spans="1:21" x14ac:dyDescent="0.25">
      <c r="A4" s="58" t="s">
        <v>600</v>
      </c>
      <c r="P4" t="s">
        <v>663</v>
      </c>
      <c r="Q4">
        <f>CORREL(P7:P68,Q7:Q68)</f>
        <v>0.95504534412746167</v>
      </c>
    </row>
    <row r="5" spans="1:21" s="15" customFormat="1" x14ac:dyDescent="0.25">
      <c r="A5" s="117" t="s">
        <v>660</v>
      </c>
      <c r="B5" s="118"/>
      <c r="C5" s="118"/>
      <c r="D5" s="118"/>
      <c r="E5" s="118"/>
      <c r="F5" s="118"/>
      <c r="G5" s="118"/>
      <c r="H5" s="118"/>
      <c r="I5" s="119" t="s">
        <v>661</v>
      </c>
      <c r="J5" s="120"/>
      <c r="K5" s="120"/>
      <c r="L5" s="120"/>
      <c r="M5" s="120"/>
      <c r="N5" s="120"/>
      <c r="O5" s="120"/>
      <c r="P5" s="120"/>
      <c r="Q5" s="120"/>
      <c r="R5" s="120"/>
      <c r="S5" s="119"/>
      <c r="T5" s="120"/>
      <c r="U5" s="120"/>
    </row>
    <row r="6" spans="1:21" ht="75" x14ac:dyDescent="0.25">
      <c r="A6" s="116" t="s">
        <v>6</v>
      </c>
      <c r="B6" s="124" t="s">
        <v>651</v>
      </c>
      <c r="C6" s="124" t="s">
        <v>662</v>
      </c>
      <c r="D6" s="124" t="s">
        <v>652</v>
      </c>
      <c r="E6" s="124" t="s">
        <v>582</v>
      </c>
      <c r="F6" s="124" t="s">
        <v>599</v>
      </c>
      <c r="G6" s="124" t="s">
        <v>414</v>
      </c>
      <c r="H6" s="125"/>
      <c r="I6" s="116" t="s">
        <v>6</v>
      </c>
      <c r="J6" s="124" t="s">
        <v>662</v>
      </c>
      <c r="K6" s="121"/>
      <c r="L6" s="116" t="s">
        <v>6</v>
      </c>
      <c r="M6" s="124" t="s">
        <v>652</v>
      </c>
      <c r="N6" s="121"/>
      <c r="O6" s="116" t="s">
        <v>6</v>
      </c>
      <c r="P6" s="124" t="s">
        <v>582</v>
      </c>
      <c r="Q6" s="124" t="s">
        <v>599</v>
      </c>
      <c r="R6" s="121"/>
      <c r="S6" s="116" t="s">
        <v>6</v>
      </c>
      <c r="T6" s="124" t="s">
        <v>414</v>
      </c>
      <c r="U6" s="121"/>
    </row>
    <row r="7" spans="1:21" x14ac:dyDescent="0.25">
      <c r="A7" t="s">
        <v>384</v>
      </c>
      <c r="B7" s="115" t="e">
        <v>#N/A</v>
      </c>
      <c r="C7" s="115" t="e">
        <v>#N/A</v>
      </c>
      <c r="D7" s="115" t="e">
        <v>#N/A</v>
      </c>
      <c r="E7" s="115" t="e">
        <v>#N/A</v>
      </c>
      <c r="F7" s="115" t="e">
        <v>#N/A</v>
      </c>
      <c r="G7" s="115" t="e">
        <v>#N/A</v>
      </c>
      <c r="H7" s="126"/>
      <c r="I7" t="s">
        <v>379</v>
      </c>
      <c r="J7" s="115">
        <v>1</v>
      </c>
      <c r="K7" s="122"/>
      <c r="L7" t="s">
        <v>379</v>
      </c>
      <c r="M7" s="115">
        <v>0</v>
      </c>
      <c r="N7" s="122"/>
      <c r="O7" t="s">
        <v>373</v>
      </c>
      <c r="P7">
        <v>-26144</v>
      </c>
      <c r="Q7">
        <v>-26144</v>
      </c>
      <c r="R7" s="123"/>
      <c r="S7" t="s">
        <v>373</v>
      </c>
      <c r="T7" s="115">
        <v>1</v>
      </c>
      <c r="U7" s="123"/>
    </row>
    <row r="8" spans="1:21" x14ac:dyDescent="0.25">
      <c r="A8" t="s">
        <v>383</v>
      </c>
      <c r="B8" s="115" t="e">
        <v>#N/A</v>
      </c>
      <c r="C8" s="115" t="e">
        <v>#N/A</v>
      </c>
      <c r="D8" s="115" t="e">
        <v>#N/A</v>
      </c>
      <c r="E8" s="115" t="e">
        <v>#N/A</v>
      </c>
      <c r="F8" s="115" t="e">
        <v>#N/A</v>
      </c>
      <c r="G8" s="115" t="e">
        <v>#N/A</v>
      </c>
      <c r="H8" s="126"/>
      <c r="I8" t="s">
        <v>375</v>
      </c>
      <c r="J8" s="115">
        <v>1.0091843201481112</v>
      </c>
      <c r="K8" s="122"/>
      <c r="L8" t="s">
        <v>375</v>
      </c>
      <c r="M8" s="115">
        <v>0</v>
      </c>
      <c r="N8" s="122"/>
      <c r="O8" t="s">
        <v>372</v>
      </c>
      <c r="P8">
        <v>-6475</v>
      </c>
      <c r="Q8">
        <v>-6059.7699999999895</v>
      </c>
      <c r="R8" s="123"/>
      <c r="S8" t="s">
        <v>372</v>
      </c>
      <c r="T8" s="115">
        <v>1.0685224026654496</v>
      </c>
      <c r="U8" s="123"/>
    </row>
    <row r="9" spans="1:21" x14ac:dyDescent="0.25">
      <c r="A9" t="s">
        <v>382</v>
      </c>
      <c r="B9" s="115" t="e">
        <v>#N/A</v>
      </c>
      <c r="C9" s="115" t="e">
        <v>#N/A</v>
      </c>
      <c r="D9" s="115" t="e">
        <v>#N/A</v>
      </c>
      <c r="E9" s="115" t="e">
        <v>#N/A</v>
      </c>
      <c r="F9" s="115" t="e">
        <v>#N/A</v>
      </c>
      <c r="G9" s="115" t="e">
        <v>#N/A</v>
      </c>
      <c r="H9" s="126"/>
      <c r="I9" t="s">
        <v>374</v>
      </c>
      <c r="J9" s="115">
        <v>1.0115909729165029</v>
      </c>
      <c r="K9" s="122"/>
      <c r="L9" t="s">
        <v>374</v>
      </c>
      <c r="M9" s="115">
        <v>0</v>
      </c>
      <c r="N9" s="122"/>
      <c r="O9" t="s">
        <v>371</v>
      </c>
      <c r="P9">
        <v>21242</v>
      </c>
      <c r="Q9">
        <v>21670.010000000009</v>
      </c>
      <c r="R9" s="123"/>
      <c r="S9" t="s">
        <v>371</v>
      </c>
      <c r="T9" s="115">
        <v>0.98024874007903051</v>
      </c>
      <c r="U9" s="123"/>
    </row>
    <row r="10" spans="1:21" x14ac:dyDescent="0.25">
      <c r="A10" t="s">
        <v>381</v>
      </c>
      <c r="B10" s="115" t="e">
        <v>#N/A</v>
      </c>
      <c r="C10" s="115" t="e">
        <v>#N/A</v>
      </c>
      <c r="D10" s="115" t="e">
        <v>#N/A</v>
      </c>
      <c r="E10">
        <v>808</v>
      </c>
      <c r="F10" s="115" t="e">
        <v>#N/A</v>
      </c>
      <c r="G10" s="115" t="e">
        <v>#N/A</v>
      </c>
      <c r="H10" s="126"/>
      <c r="I10" t="s">
        <v>373</v>
      </c>
      <c r="J10" s="115">
        <v>1.0119697461834718</v>
      </c>
      <c r="K10" s="122"/>
      <c r="L10" t="s">
        <v>373</v>
      </c>
      <c r="M10" s="115">
        <v>0</v>
      </c>
      <c r="N10" s="122"/>
      <c r="O10" t="s">
        <v>370</v>
      </c>
      <c r="P10">
        <v>40034</v>
      </c>
      <c r="Q10">
        <v>38921.929999999993</v>
      </c>
      <c r="R10" s="123"/>
      <c r="S10" t="s">
        <v>370</v>
      </c>
      <c r="T10" s="115">
        <v>1.0285718102879278</v>
      </c>
      <c r="U10" s="123"/>
    </row>
    <row r="11" spans="1:21" x14ac:dyDescent="0.25">
      <c r="A11" t="s">
        <v>380</v>
      </c>
      <c r="B11" s="115" t="e">
        <v>#N/A</v>
      </c>
      <c r="C11" s="115" t="e">
        <v>#N/A</v>
      </c>
      <c r="D11" s="115" t="e">
        <v>#N/A</v>
      </c>
      <c r="E11" s="115" t="e">
        <v>#N/A</v>
      </c>
      <c r="F11" s="115" t="e">
        <v>#N/A</v>
      </c>
      <c r="G11" s="115" t="e">
        <v>#N/A</v>
      </c>
      <c r="H11" s="126"/>
      <c r="I11" t="s">
        <v>372</v>
      </c>
      <c r="J11" s="115">
        <v>1.0175304678603445</v>
      </c>
      <c r="K11" s="122"/>
      <c r="L11" t="s">
        <v>372</v>
      </c>
      <c r="M11" s="115">
        <v>0</v>
      </c>
      <c r="N11" s="122"/>
      <c r="O11" t="s">
        <v>369</v>
      </c>
      <c r="P11">
        <v>1031</v>
      </c>
      <c r="Q11">
        <v>195.14999999999418</v>
      </c>
      <c r="R11" s="123"/>
      <c r="S11" t="s">
        <v>369</v>
      </c>
      <c r="T11" s="115">
        <v>5.2831155521395372</v>
      </c>
      <c r="U11" s="123"/>
    </row>
    <row r="12" spans="1:21" x14ac:dyDescent="0.25">
      <c r="A12" t="s">
        <v>379</v>
      </c>
      <c r="B12" s="115">
        <v>1</v>
      </c>
      <c r="C12" s="115">
        <v>1</v>
      </c>
      <c r="D12" s="115">
        <v>0</v>
      </c>
      <c r="E12">
        <v>48095</v>
      </c>
      <c r="F12" s="115" t="e">
        <v>#N/A</v>
      </c>
      <c r="G12" s="115" t="e">
        <v>#N/A</v>
      </c>
      <c r="H12" s="126"/>
      <c r="I12" t="s">
        <v>371</v>
      </c>
      <c r="J12" s="115">
        <v>1.0135868250097724</v>
      </c>
      <c r="K12" s="122"/>
      <c r="L12" t="s">
        <v>371</v>
      </c>
      <c r="M12" s="115">
        <v>0</v>
      </c>
      <c r="N12" s="122"/>
      <c r="O12" t="s">
        <v>368</v>
      </c>
      <c r="P12">
        <v>-59668</v>
      </c>
      <c r="Q12">
        <v>-58923</v>
      </c>
      <c r="R12" s="123"/>
      <c r="S12" t="s">
        <v>368</v>
      </c>
      <c r="T12" s="115">
        <v>1.0126436196391901</v>
      </c>
      <c r="U12" s="123"/>
    </row>
    <row r="13" spans="1:21" x14ac:dyDescent="0.25">
      <c r="A13" t="s">
        <v>376</v>
      </c>
      <c r="B13" s="115" t="e">
        <v>#N/A</v>
      </c>
      <c r="C13" s="115" t="e">
        <v>#N/A</v>
      </c>
      <c r="D13" s="115" t="e">
        <v>#N/A</v>
      </c>
      <c r="E13" s="115" t="e">
        <v>#N/A</v>
      </c>
      <c r="F13" s="115" t="e">
        <v>#N/A</v>
      </c>
      <c r="G13" s="115" t="e">
        <v>#N/A</v>
      </c>
      <c r="H13" s="126"/>
      <c r="I13" t="s">
        <v>370</v>
      </c>
      <c r="J13" s="115">
        <v>1.0027329091205743</v>
      </c>
      <c r="K13" s="122"/>
      <c r="L13" t="s">
        <v>370</v>
      </c>
      <c r="M13" s="115">
        <v>0</v>
      </c>
      <c r="N13" s="122"/>
      <c r="O13" t="s">
        <v>367</v>
      </c>
      <c r="P13">
        <v>-27137</v>
      </c>
      <c r="Q13">
        <v>-27256.42</v>
      </c>
      <c r="R13" s="123"/>
      <c r="S13" t="s">
        <v>367</v>
      </c>
      <c r="T13" s="115">
        <v>0.99561864690960888</v>
      </c>
      <c r="U13" s="123"/>
    </row>
    <row r="14" spans="1:21" x14ac:dyDescent="0.25">
      <c r="A14" t="s">
        <v>377</v>
      </c>
      <c r="B14" s="115" t="e">
        <v>#N/A</v>
      </c>
      <c r="C14" s="115" t="e">
        <v>#N/A</v>
      </c>
      <c r="D14" s="115" t="e">
        <v>#N/A</v>
      </c>
      <c r="E14">
        <v>4070</v>
      </c>
      <c r="F14" s="115" t="e">
        <v>#N/A</v>
      </c>
      <c r="G14" s="115" t="e">
        <v>#N/A</v>
      </c>
      <c r="H14" s="126"/>
      <c r="I14" t="s">
        <v>369</v>
      </c>
      <c r="J14" s="115">
        <v>1.0057523714704499</v>
      </c>
      <c r="K14" s="122"/>
      <c r="L14" t="s">
        <v>369</v>
      </c>
      <c r="M14" s="115">
        <v>0</v>
      </c>
      <c r="N14" s="122"/>
      <c r="O14" t="s">
        <v>366</v>
      </c>
      <c r="P14">
        <v>12048</v>
      </c>
      <c r="Q14">
        <v>11405.580000000002</v>
      </c>
      <c r="R14" s="123"/>
      <c r="S14" t="s">
        <v>366</v>
      </c>
      <c r="T14" s="115">
        <v>1.0563250619433644</v>
      </c>
      <c r="U14" s="123"/>
    </row>
    <row r="15" spans="1:21" x14ac:dyDescent="0.25">
      <c r="A15" t="s">
        <v>378</v>
      </c>
      <c r="B15" s="115" t="e">
        <v>#N/A</v>
      </c>
      <c r="C15" s="115" t="e">
        <v>#N/A</v>
      </c>
      <c r="D15" s="115" t="e">
        <v>#N/A</v>
      </c>
      <c r="E15" s="115" t="e">
        <v>#N/A</v>
      </c>
      <c r="F15" s="115" t="e">
        <v>#N/A</v>
      </c>
      <c r="G15" s="115" t="e">
        <v>#N/A</v>
      </c>
      <c r="H15" s="126"/>
      <c r="I15" t="s">
        <v>368</v>
      </c>
      <c r="J15" s="115">
        <v>1.0171668362156663</v>
      </c>
      <c r="K15" s="122"/>
      <c r="L15" t="s">
        <v>368</v>
      </c>
      <c r="M15" s="115">
        <v>0</v>
      </c>
      <c r="N15" s="122"/>
      <c r="O15" t="s">
        <v>365</v>
      </c>
      <c r="P15">
        <v>12505</v>
      </c>
      <c r="Q15">
        <v>11624.710000000006</v>
      </c>
      <c r="R15" s="123"/>
      <c r="S15" t="s">
        <v>365</v>
      </c>
      <c r="T15" s="115">
        <v>1.0757257600404648</v>
      </c>
      <c r="U15" s="123"/>
    </row>
    <row r="16" spans="1:21" x14ac:dyDescent="0.25">
      <c r="A16" t="s">
        <v>375</v>
      </c>
      <c r="B16" s="115">
        <v>1.0091843201481112</v>
      </c>
      <c r="C16" s="115">
        <v>1.0091843201481112</v>
      </c>
      <c r="D16" s="115">
        <v>0</v>
      </c>
      <c r="E16">
        <v>-6625</v>
      </c>
      <c r="F16" s="115" t="e">
        <v>#N/A</v>
      </c>
      <c r="G16" s="115" t="e">
        <v>#N/A</v>
      </c>
      <c r="H16" s="126"/>
      <c r="I16" t="s">
        <v>367</v>
      </c>
      <c r="J16" s="115">
        <v>1.0062033439881977</v>
      </c>
      <c r="K16" s="122"/>
      <c r="L16" t="s">
        <v>367</v>
      </c>
      <c r="M16" s="115">
        <v>0</v>
      </c>
      <c r="N16" s="122"/>
      <c r="O16" t="s">
        <v>364</v>
      </c>
      <c r="P16">
        <v>-14472</v>
      </c>
      <c r="Q16">
        <v>-14505.29</v>
      </c>
      <c r="R16" s="123"/>
      <c r="S16" t="s">
        <v>364</v>
      </c>
      <c r="T16" s="115">
        <v>0.99770497521938539</v>
      </c>
      <c r="U16" s="123"/>
    </row>
    <row r="17" spans="1:21" x14ac:dyDescent="0.25">
      <c r="A17" t="s">
        <v>374</v>
      </c>
      <c r="B17" s="115">
        <v>1.0115909729165029</v>
      </c>
      <c r="C17" s="115">
        <v>1.0115909729165029</v>
      </c>
      <c r="D17" s="115">
        <v>0</v>
      </c>
      <c r="E17" t="e">
        <v>#N/A</v>
      </c>
      <c r="F17" s="115" t="e">
        <v>#N/A</v>
      </c>
      <c r="G17" s="115" t="e">
        <v>#N/A</v>
      </c>
      <c r="H17" s="126"/>
      <c r="I17" t="s">
        <v>366</v>
      </c>
      <c r="J17" s="115">
        <v>1.0058375133404482</v>
      </c>
      <c r="K17" s="122"/>
      <c r="L17" t="s">
        <v>366</v>
      </c>
      <c r="M17" s="115">
        <v>0</v>
      </c>
      <c r="N17" s="122"/>
      <c r="O17" t="s">
        <v>363</v>
      </c>
      <c r="P17">
        <v>-15113</v>
      </c>
      <c r="Q17">
        <v>-14361.809999999998</v>
      </c>
      <c r="R17" s="123"/>
      <c r="S17" t="s">
        <v>363</v>
      </c>
      <c r="T17" s="115">
        <v>1.0523046886151539</v>
      </c>
      <c r="U17" s="123"/>
    </row>
    <row r="18" spans="1:21" x14ac:dyDescent="0.25">
      <c r="A18" t="s">
        <v>373</v>
      </c>
      <c r="B18" s="115">
        <v>1.0119697461834718</v>
      </c>
      <c r="C18" s="115">
        <v>1.0119697461834718</v>
      </c>
      <c r="D18" s="115">
        <v>0</v>
      </c>
      <c r="E18">
        <v>-26144</v>
      </c>
      <c r="F18">
        <v>-26144</v>
      </c>
      <c r="G18" s="115">
        <v>1</v>
      </c>
      <c r="H18" s="126"/>
      <c r="I18" t="s">
        <v>365</v>
      </c>
      <c r="J18" s="115">
        <v>0.9959964835633226</v>
      </c>
      <c r="K18" s="122"/>
      <c r="L18" t="s">
        <v>365</v>
      </c>
      <c r="M18" s="115">
        <v>0</v>
      </c>
      <c r="N18" s="122"/>
      <c r="O18" t="s">
        <v>362</v>
      </c>
      <c r="P18">
        <v>-4163</v>
      </c>
      <c r="Q18">
        <v>-3529.8100000000049</v>
      </c>
      <c r="R18" s="123"/>
      <c r="S18" t="s">
        <v>362</v>
      </c>
      <c r="T18" s="115">
        <v>1.1793835928846013</v>
      </c>
      <c r="U18" s="123"/>
    </row>
    <row r="19" spans="1:21" x14ac:dyDescent="0.25">
      <c r="A19" t="s">
        <v>372</v>
      </c>
      <c r="B19" s="115">
        <v>1.0175304678603445</v>
      </c>
      <c r="C19" s="115">
        <v>1.0175304678603445</v>
      </c>
      <c r="D19" s="115">
        <v>0</v>
      </c>
      <c r="E19">
        <v>-6475</v>
      </c>
      <c r="F19">
        <v>-6059.7699999999895</v>
      </c>
      <c r="G19" s="115">
        <v>1.0685224026654496</v>
      </c>
      <c r="H19" s="126"/>
      <c r="I19" t="s">
        <v>364</v>
      </c>
      <c r="J19" s="115">
        <v>1.0066838050522418</v>
      </c>
      <c r="K19" s="122"/>
      <c r="L19" t="s">
        <v>364</v>
      </c>
      <c r="M19" s="115">
        <v>0</v>
      </c>
      <c r="N19" s="122"/>
      <c r="O19" t="s">
        <v>361</v>
      </c>
      <c r="P19">
        <v>-12818</v>
      </c>
      <c r="Q19">
        <v>-12458</v>
      </c>
      <c r="R19" s="123"/>
      <c r="S19" t="s">
        <v>361</v>
      </c>
      <c r="T19" s="115">
        <v>1.0288970942366351</v>
      </c>
      <c r="U19" s="123"/>
    </row>
    <row r="20" spans="1:21" x14ac:dyDescent="0.25">
      <c r="A20" t="s">
        <v>371</v>
      </c>
      <c r="B20" s="115">
        <v>1.0135868250097724</v>
      </c>
      <c r="C20" s="115">
        <v>1.0135868250097724</v>
      </c>
      <c r="D20" s="115">
        <v>0</v>
      </c>
      <c r="E20">
        <v>21242</v>
      </c>
      <c r="F20">
        <v>21670.010000000009</v>
      </c>
      <c r="G20" s="115">
        <v>0.98024874007903051</v>
      </c>
      <c r="H20" s="126"/>
      <c r="I20" t="s">
        <v>363</v>
      </c>
      <c r="J20" s="115">
        <v>1.0047690900777322</v>
      </c>
      <c r="K20" s="122"/>
      <c r="L20" t="s">
        <v>363</v>
      </c>
      <c r="M20" s="115">
        <v>0</v>
      </c>
      <c r="N20" s="122"/>
      <c r="O20" t="s">
        <v>360</v>
      </c>
      <c r="P20">
        <v>3087</v>
      </c>
      <c r="Q20">
        <v>3540.1000000000058</v>
      </c>
      <c r="R20" s="123"/>
      <c r="S20" t="s">
        <v>360</v>
      </c>
      <c r="T20" s="115">
        <v>0.87200926527499079</v>
      </c>
      <c r="U20" s="123"/>
    </row>
    <row r="21" spans="1:21" x14ac:dyDescent="0.25">
      <c r="A21" t="s">
        <v>370</v>
      </c>
      <c r="B21" s="115">
        <v>1.0027329091205743</v>
      </c>
      <c r="C21" s="115">
        <v>1.0027329091205743</v>
      </c>
      <c r="D21" s="115">
        <v>0</v>
      </c>
      <c r="E21">
        <v>40034</v>
      </c>
      <c r="F21">
        <v>38921.929999999993</v>
      </c>
      <c r="G21" s="115">
        <v>1.0285718102879278</v>
      </c>
      <c r="H21" s="126"/>
      <c r="I21" t="s">
        <v>362</v>
      </c>
      <c r="J21" s="115">
        <v>1.0184195295162006</v>
      </c>
      <c r="K21" s="122"/>
      <c r="L21" t="s">
        <v>362</v>
      </c>
      <c r="M21" s="115">
        <v>0</v>
      </c>
      <c r="N21" s="122"/>
      <c r="O21" t="s">
        <v>359</v>
      </c>
      <c r="P21">
        <v>51498</v>
      </c>
      <c r="Q21">
        <v>51893.999999999985</v>
      </c>
      <c r="R21" s="123"/>
      <c r="S21" t="s">
        <v>359</v>
      </c>
      <c r="T21" s="115">
        <v>0.99236906000693748</v>
      </c>
      <c r="U21" s="123"/>
    </row>
    <row r="22" spans="1:21" x14ac:dyDescent="0.25">
      <c r="A22" t="s">
        <v>369</v>
      </c>
      <c r="B22" s="115">
        <v>1.0057523714704499</v>
      </c>
      <c r="C22" s="115">
        <v>1.0057523714704499</v>
      </c>
      <c r="D22" s="115">
        <v>0</v>
      </c>
      <c r="E22">
        <v>1031</v>
      </c>
      <c r="F22">
        <v>195.14999999999418</v>
      </c>
      <c r="G22" s="115">
        <v>5.2831155521395372</v>
      </c>
      <c r="H22" s="126"/>
      <c r="I22" t="s">
        <v>361</v>
      </c>
      <c r="J22" s="115">
        <v>1.0111581758048367</v>
      </c>
      <c r="K22" s="122"/>
      <c r="L22" t="s">
        <v>361</v>
      </c>
      <c r="M22" s="115">
        <v>0</v>
      </c>
      <c r="N22" s="122"/>
      <c r="O22" t="s">
        <v>358</v>
      </c>
      <c r="P22">
        <v>41809</v>
      </c>
      <c r="Q22">
        <v>41377.899999999994</v>
      </c>
      <c r="R22" s="123"/>
      <c r="S22" t="s">
        <v>358</v>
      </c>
      <c r="T22" s="115">
        <v>1.0104186051007906</v>
      </c>
      <c r="U22" s="123"/>
    </row>
    <row r="23" spans="1:21" x14ac:dyDescent="0.25">
      <c r="A23" t="s">
        <v>368</v>
      </c>
      <c r="B23" s="115">
        <v>1.0171668362156663</v>
      </c>
      <c r="C23" s="115">
        <v>1.0171668362156663</v>
      </c>
      <c r="D23" s="115">
        <v>0</v>
      </c>
      <c r="E23">
        <v>-59668</v>
      </c>
      <c r="F23">
        <v>-58923</v>
      </c>
      <c r="G23" s="115">
        <v>1.0126436196391901</v>
      </c>
      <c r="H23" s="126"/>
      <c r="I23" t="s">
        <v>360</v>
      </c>
      <c r="J23" s="115">
        <v>1.0250888709351647</v>
      </c>
      <c r="K23" s="122"/>
      <c r="L23" t="s">
        <v>360</v>
      </c>
      <c r="M23" s="115">
        <v>0</v>
      </c>
      <c r="N23" s="122"/>
      <c r="O23" t="s">
        <v>357</v>
      </c>
      <c r="P23">
        <v>11735</v>
      </c>
      <c r="Q23">
        <v>11323.979999999996</v>
      </c>
      <c r="R23" s="123"/>
      <c r="S23" t="s">
        <v>357</v>
      </c>
      <c r="T23" s="115">
        <v>1.0362964258149523</v>
      </c>
      <c r="U23" s="123"/>
    </row>
    <row r="24" spans="1:21" x14ac:dyDescent="0.25">
      <c r="A24" t="s">
        <v>367</v>
      </c>
      <c r="B24" s="115">
        <v>1.0062033439881977</v>
      </c>
      <c r="C24" s="115">
        <v>1.0062033439881977</v>
      </c>
      <c r="D24" s="115">
        <v>0</v>
      </c>
      <c r="E24">
        <v>-27137</v>
      </c>
      <c r="F24">
        <v>-27256.42</v>
      </c>
      <c r="G24" s="115">
        <v>0.99561864690960888</v>
      </c>
      <c r="H24" s="126"/>
      <c r="I24" t="s">
        <v>359</v>
      </c>
      <c r="J24" s="115">
        <v>1.0096368343951214</v>
      </c>
      <c r="K24" s="122"/>
      <c r="L24" t="s">
        <v>359</v>
      </c>
      <c r="M24" s="115">
        <v>0</v>
      </c>
      <c r="N24" s="122"/>
      <c r="O24" t="s">
        <v>356</v>
      </c>
      <c r="P24">
        <v>-10374</v>
      </c>
      <c r="Q24">
        <v>-9439.9999999999854</v>
      </c>
      <c r="R24" s="123"/>
      <c r="S24" t="s">
        <v>356</v>
      </c>
      <c r="T24" s="115">
        <v>1.0989406779661033</v>
      </c>
      <c r="U24" s="123"/>
    </row>
    <row r="25" spans="1:21" x14ac:dyDescent="0.25">
      <c r="A25" t="s">
        <v>366</v>
      </c>
      <c r="B25" s="115">
        <v>1.0058375133404482</v>
      </c>
      <c r="C25" s="115">
        <v>1.0058375133404482</v>
      </c>
      <c r="D25" s="115">
        <v>0</v>
      </c>
      <c r="E25">
        <v>12048</v>
      </c>
      <c r="F25">
        <v>11405.580000000002</v>
      </c>
      <c r="G25" s="115">
        <v>1.0563250619433644</v>
      </c>
      <c r="H25" s="126"/>
      <c r="I25" t="s">
        <v>358</v>
      </c>
      <c r="J25" s="115">
        <v>1.0104669979549699</v>
      </c>
      <c r="K25" s="122"/>
      <c r="L25" t="s">
        <v>358</v>
      </c>
      <c r="M25" s="115">
        <v>0</v>
      </c>
      <c r="N25" s="122"/>
      <c r="O25" t="s">
        <v>355</v>
      </c>
      <c r="P25">
        <v>-24941</v>
      </c>
      <c r="Q25">
        <v>-23548.26999999999</v>
      </c>
      <c r="R25" s="123"/>
      <c r="S25" t="s">
        <v>355</v>
      </c>
      <c r="T25" s="115">
        <v>1.059143622864865</v>
      </c>
      <c r="U25" s="123"/>
    </row>
    <row r="26" spans="1:21" x14ac:dyDescent="0.25">
      <c r="A26" t="s">
        <v>365</v>
      </c>
      <c r="B26" s="115">
        <v>0.9959964835633226</v>
      </c>
      <c r="C26" s="115">
        <v>0.9959964835633226</v>
      </c>
      <c r="D26" s="115">
        <v>0</v>
      </c>
      <c r="E26">
        <v>12505</v>
      </c>
      <c r="F26">
        <v>11624.710000000006</v>
      </c>
      <c r="G26" s="115">
        <v>1.0757257600404648</v>
      </c>
      <c r="H26" s="126"/>
      <c r="I26" t="s">
        <v>357</v>
      </c>
      <c r="J26" s="115">
        <v>1.0055786042261918</v>
      </c>
      <c r="K26" s="122"/>
      <c r="L26" t="s">
        <v>357</v>
      </c>
      <c r="M26" s="115">
        <v>0</v>
      </c>
      <c r="N26" s="122"/>
      <c r="O26" t="s">
        <v>354</v>
      </c>
      <c r="P26">
        <v>-2291</v>
      </c>
      <c r="Q26">
        <v>-1965.3399999999965</v>
      </c>
      <c r="R26" s="123"/>
      <c r="S26" t="s">
        <v>354</v>
      </c>
      <c r="T26" s="115">
        <v>1.1657016088819259</v>
      </c>
      <c r="U26" s="123"/>
    </row>
    <row r="27" spans="1:21" x14ac:dyDescent="0.25">
      <c r="A27" t="s">
        <v>364</v>
      </c>
      <c r="B27" s="115">
        <v>1.0066838050522418</v>
      </c>
      <c r="C27" s="115">
        <v>1.0066838050522418</v>
      </c>
      <c r="D27" s="115">
        <v>0</v>
      </c>
      <c r="E27">
        <v>-14472</v>
      </c>
      <c r="F27">
        <v>-14505.29</v>
      </c>
      <c r="G27" s="115">
        <v>0.99770497521938539</v>
      </c>
      <c r="H27" s="126"/>
      <c r="I27" t="s">
        <v>356</v>
      </c>
      <c r="J27" s="115">
        <v>1.0219432672515329</v>
      </c>
      <c r="K27" s="122"/>
      <c r="L27" t="s">
        <v>356</v>
      </c>
      <c r="M27" s="115">
        <v>0</v>
      </c>
      <c r="N27" s="122"/>
      <c r="O27" t="s">
        <v>353</v>
      </c>
      <c r="P27">
        <v>4177</v>
      </c>
      <c r="Q27">
        <v>3685.0499999999884</v>
      </c>
      <c r="R27" s="123"/>
      <c r="S27" t="s">
        <v>353</v>
      </c>
      <c r="T27" s="115">
        <v>1.1334988670438699</v>
      </c>
      <c r="U27" s="123"/>
    </row>
    <row r="28" spans="1:21" x14ac:dyDescent="0.25">
      <c r="A28" t="s">
        <v>363</v>
      </c>
      <c r="B28" s="115">
        <v>1.0047690900777322</v>
      </c>
      <c r="C28" s="115">
        <v>1.0047690900777322</v>
      </c>
      <c r="D28" s="115">
        <v>0</v>
      </c>
      <c r="E28">
        <v>-15113</v>
      </c>
      <c r="F28">
        <v>-14361.809999999998</v>
      </c>
      <c r="G28" s="115">
        <v>1.0523046886151539</v>
      </c>
      <c r="H28" s="126"/>
      <c r="I28" t="s">
        <v>355</v>
      </c>
      <c r="J28" s="115">
        <v>1.0202789666621883</v>
      </c>
      <c r="K28" s="122"/>
      <c r="L28" t="s">
        <v>355</v>
      </c>
      <c r="M28" s="115">
        <v>0</v>
      </c>
      <c r="N28" s="122"/>
      <c r="O28" t="s">
        <v>351</v>
      </c>
      <c r="P28">
        <v>7714</v>
      </c>
      <c r="Q28">
        <v>6845.5400000000081</v>
      </c>
      <c r="R28" s="123"/>
      <c r="S28" t="s">
        <v>351</v>
      </c>
      <c r="T28" s="115">
        <v>1.1268650829591225</v>
      </c>
      <c r="U28" s="123"/>
    </row>
    <row r="29" spans="1:21" x14ac:dyDescent="0.25">
      <c r="A29" t="s">
        <v>362</v>
      </c>
      <c r="B29" s="115">
        <v>1.0184195295162006</v>
      </c>
      <c r="C29" s="115">
        <v>1.0184195295162006</v>
      </c>
      <c r="D29" s="115">
        <v>0</v>
      </c>
      <c r="E29">
        <v>-4163</v>
      </c>
      <c r="F29">
        <v>-3529.8100000000049</v>
      </c>
      <c r="G29" s="115">
        <v>1.1793835928846013</v>
      </c>
      <c r="H29" s="126"/>
      <c r="I29" t="s">
        <v>354</v>
      </c>
      <c r="J29" s="115">
        <v>1.0261884005600976</v>
      </c>
      <c r="K29" s="122"/>
      <c r="L29" t="s">
        <v>354</v>
      </c>
      <c r="M29" s="115">
        <v>0</v>
      </c>
      <c r="N29" s="122"/>
      <c r="O29" t="s">
        <v>350</v>
      </c>
      <c r="P29">
        <v>45549</v>
      </c>
      <c r="Q29">
        <v>41203.75</v>
      </c>
      <c r="R29" s="123"/>
      <c r="S29" t="s">
        <v>350</v>
      </c>
      <c r="T29" s="115">
        <v>1.1054576343172648</v>
      </c>
      <c r="U29" s="123"/>
    </row>
    <row r="30" spans="1:21" x14ac:dyDescent="0.25">
      <c r="A30" t="s">
        <v>361</v>
      </c>
      <c r="B30" s="115">
        <v>1.0111581758048367</v>
      </c>
      <c r="C30" s="115">
        <v>1.0111581758048367</v>
      </c>
      <c r="D30" s="115">
        <v>0</v>
      </c>
      <c r="E30">
        <v>-12818</v>
      </c>
      <c r="F30">
        <v>-12458</v>
      </c>
      <c r="G30" s="115">
        <v>1.0288970942366351</v>
      </c>
      <c r="H30" s="126"/>
      <c r="I30" t="s">
        <v>353</v>
      </c>
      <c r="J30" s="115">
        <v>1.0149584344408256</v>
      </c>
      <c r="K30" s="122"/>
      <c r="L30" t="s">
        <v>353</v>
      </c>
      <c r="M30" s="115">
        <v>0</v>
      </c>
      <c r="N30" s="122"/>
      <c r="O30" t="s">
        <v>349</v>
      </c>
      <c r="P30">
        <v>32229</v>
      </c>
      <c r="Q30">
        <v>26460.100000000006</v>
      </c>
      <c r="R30" s="123"/>
      <c r="S30" t="s">
        <v>349</v>
      </c>
      <c r="T30" s="115">
        <v>1.2180226076243095</v>
      </c>
      <c r="U30" s="123"/>
    </row>
    <row r="31" spans="1:21" x14ac:dyDescent="0.25">
      <c r="A31" t="s">
        <v>360</v>
      </c>
      <c r="B31" s="115">
        <v>1.0250888709351647</v>
      </c>
      <c r="C31" s="115">
        <v>1.0250888709351647</v>
      </c>
      <c r="D31" s="115">
        <v>0</v>
      </c>
      <c r="E31">
        <v>3087</v>
      </c>
      <c r="F31">
        <v>3540.1000000000058</v>
      </c>
      <c r="G31" s="115">
        <v>0.87200926527499079</v>
      </c>
      <c r="H31" s="126"/>
      <c r="I31" t="s">
        <v>351</v>
      </c>
      <c r="J31" s="115">
        <v>1.0064840607423102</v>
      </c>
      <c r="K31" s="122"/>
      <c r="L31" t="s">
        <v>351</v>
      </c>
      <c r="M31" s="115">
        <v>0</v>
      </c>
      <c r="N31" s="122"/>
      <c r="O31" t="s">
        <v>347</v>
      </c>
      <c r="P31">
        <v>-4997</v>
      </c>
      <c r="Q31">
        <v>-267.52999999999884</v>
      </c>
      <c r="R31" s="123"/>
      <c r="S31" t="s">
        <v>347</v>
      </c>
      <c r="T31" s="115">
        <v>18.678279071506079</v>
      </c>
      <c r="U31" s="123"/>
    </row>
    <row r="32" spans="1:21" x14ac:dyDescent="0.25">
      <c r="A32" t="s">
        <v>359</v>
      </c>
      <c r="B32" s="115">
        <v>1.0096368343951214</v>
      </c>
      <c r="C32" s="115">
        <v>1.0096368343951214</v>
      </c>
      <c r="D32" s="115">
        <v>0</v>
      </c>
      <c r="E32">
        <v>51498</v>
      </c>
      <c r="F32">
        <v>51893.999999999985</v>
      </c>
      <c r="G32" s="115">
        <v>0.99236906000693748</v>
      </c>
      <c r="H32" s="126"/>
      <c r="I32" t="s">
        <v>348</v>
      </c>
      <c r="J32" s="115">
        <v>1.0161525</v>
      </c>
      <c r="K32" s="122"/>
      <c r="L32" t="s">
        <v>348</v>
      </c>
      <c r="M32" s="115">
        <v>0</v>
      </c>
      <c r="N32" s="122"/>
      <c r="O32" t="s">
        <v>346</v>
      </c>
      <c r="P32">
        <v>3798</v>
      </c>
      <c r="Q32">
        <v>7066.5299999999988</v>
      </c>
      <c r="R32" s="123"/>
      <c r="S32" t="s">
        <v>346</v>
      </c>
      <c r="T32" s="115">
        <v>0.53746322452462536</v>
      </c>
      <c r="U32" s="123"/>
    </row>
    <row r="33" spans="1:21" x14ac:dyDescent="0.25">
      <c r="A33" t="s">
        <v>358</v>
      </c>
      <c r="B33" s="115">
        <v>1.0104669979549699</v>
      </c>
      <c r="C33" s="115">
        <v>1.0104669979549699</v>
      </c>
      <c r="D33" s="115">
        <v>0</v>
      </c>
      <c r="E33">
        <v>41809</v>
      </c>
      <c r="F33">
        <v>41377.899999999994</v>
      </c>
      <c r="G33" s="115">
        <v>1.0104186051007906</v>
      </c>
      <c r="H33" s="126"/>
      <c r="I33" t="s">
        <v>350</v>
      </c>
      <c r="J33" s="115">
        <v>0.97777569503730377</v>
      </c>
      <c r="K33" s="122"/>
      <c r="L33" t="s">
        <v>350</v>
      </c>
      <c r="M33" s="115">
        <v>0</v>
      </c>
      <c r="N33" s="122"/>
      <c r="O33" t="s">
        <v>345</v>
      </c>
      <c r="P33">
        <v>-20682</v>
      </c>
      <c r="Q33">
        <v>-23756.390000000014</v>
      </c>
      <c r="R33" s="123"/>
      <c r="S33" t="s">
        <v>345</v>
      </c>
      <c r="T33" s="115">
        <v>0.87058681895692014</v>
      </c>
      <c r="U33" s="123"/>
    </row>
    <row r="34" spans="1:21" x14ac:dyDescent="0.25">
      <c r="A34" t="s">
        <v>357</v>
      </c>
      <c r="B34" s="115">
        <v>1.0055786042261918</v>
      </c>
      <c r="C34" s="115">
        <v>1.0055786042261918</v>
      </c>
      <c r="D34" s="115">
        <v>0</v>
      </c>
      <c r="E34">
        <v>11735</v>
      </c>
      <c r="F34">
        <v>11323.979999999996</v>
      </c>
      <c r="G34" s="115">
        <v>1.0362964258149523</v>
      </c>
      <c r="H34" s="126"/>
      <c r="I34" t="s">
        <v>349</v>
      </c>
      <c r="J34" s="115">
        <v>0.9685874505592571</v>
      </c>
      <c r="K34" s="122"/>
      <c r="L34" t="s">
        <v>349</v>
      </c>
      <c r="M34" s="115">
        <v>0</v>
      </c>
      <c r="N34" s="122"/>
      <c r="O34" t="s">
        <v>344</v>
      </c>
      <c r="P34">
        <v>31253</v>
      </c>
      <c r="Q34">
        <v>32578.959999999992</v>
      </c>
      <c r="R34" s="123"/>
      <c r="S34" t="s">
        <v>344</v>
      </c>
      <c r="T34" s="115">
        <v>0.95930011271078042</v>
      </c>
      <c r="U34" s="123"/>
    </row>
    <row r="35" spans="1:21" x14ac:dyDescent="0.25">
      <c r="A35" t="s">
        <v>356</v>
      </c>
      <c r="B35" s="115">
        <v>1.0219432672515329</v>
      </c>
      <c r="C35" s="115">
        <v>1.0219432672515329</v>
      </c>
      <c r="D35" s="115">
        <v>0</v>
      </c>
      <c r="E35">
        <v>-10374</v>
      </c>
      <c r="F35">
        <v>-9439.9999999999854</v>
      </c>
      <c r="G35" s="115">
        <v>1.0989406779661033</v>
      </c>
      <c r="H35" s="126"/>
      <c r="I35" t="s">
        <v>347</v>
      </c>
      <c r="J35" s="115">
        <v>1.0072582652937458</v>
      </c>
      <c r="K35" s="122"/>
      <c r="L35" t="s">
        <v>347</v>
      </c>
      <c r="M35" s="115">
        <v>0</v>
      </c>
      <c r="N35" s="122"/>
      <c r="O35" t="s">
        <v>332</v>
      </c>
      <c r="P35">
        <v>146759</v>
      </c>
      <c r="Q35">
        <v>142858.17000000004</v>
      </c>
      <c r="R35" s="123"/>
      <c r="S35" t="s">
        <v>332</v>
      </c>
      <c r="T35" s="115">
        <v>1.0273056136726373</v>
      </c>
      <c r="U35" s="123"/>
    </row>
    <row r="36" spans="1:21" x14ac:dyDescent="0.25">
      <c r="A36" t="s">
        <v>355</v>
      </c>
      <c r="B36" s="115">
        <v>1.0202789666621883</v>
      </c>
      <c r="C36" s="115">
        <v>1.0202789666621883</v>
      </c>
      <c r="D36" s="115">
        <v>0</v>
      </c>
      <c r="E36">
        <v>-24941</v>
      </c>
      <c r="F36">
        <v>-23548.26999999999</v>
      </c>
      <c r="G36" s="115">
        <v>1.059143622864865</v>
      </c>
      <c r="H36" s="126"/>
      <c r="I36" t="s">
        <v>346</v>
      </c>
      <c r="J36" s="115">
        <v>0.99349305652554276</v>
      </c>
      <c r="K36" s="122"/>
      <c r="L36" t="s">
        <v>346</v>
      </c>
      <c r="M36" s="115">
        <v>0</v>
      </c>
      <c r="N36" s="122"/>
      <c r="O36" t="s">
        <v>330</v>
      </c>
      <c r="P36">
        <v>-21169</v>
      </c>
      <c r="Q36">
        <v>-16161</v>
      </c>
      <c r="R36" s="123"/>
      <c r="S36" t="s">
        <v>330</v>
      </c>
      <c r="T36" s="115">
        <v>1.3098818142441682</v>
      </c>
      <c r="U36" s="123"/>
    </row>
    <row r="37" spans="1:21" x14ac:dyDescent="0.25">
      <c r="A37" t="s">
        <v>354</v>
      </c>
      <c r="B37" s="115">
        <v>1.0261884005600976</v>
      </c>
      <c r="C37" s="115">
        <v>1.0261884005600976</v>
      </c>
      <c r="D37" s="115">
        <v>0</v>
      </c>
      <c r="E37">
        <v>-2291</v>
      </c>
      <c r="F37">
        <v>-1965.3399999999965</v>
      </c>
      <c r="G37" s="115">
        <v>1.1657016088819259</v>
      </c>
      <c r="H37" s="126"/>
      <c r="I37" t="s">
        <v>345</v>
      </c>
      <c r="J37" s="115">
        <v>0.98575102782292756</v>
      </c>
      <c r="K37" s="122"/>
      <c r="L37" t="s">
        <v>345</v>
      </c>
      <c r="M37" s="115">
        <v>0</v>
      </c>
      <c r="N37" s="122"/>
      <c r="O37" t="s">
        <v>328</v>
      </c>
      <c r="P37">
        <v>-57623</v>
      </c>
      <c r="Q37">
        <v>-27823.450000000012</v>
      </c>
      <c r="R37" s="123"/>
      <c r="S37" t="s">
        <v>328</v>
      </c>
      <c r="T37" s="115">
        <v>2.0710228242723305</v>
      </c>
      <c r="U37" s="123"/>
    </row>
    <row r="38" spans="1:21" x14ac:dyDescent="0.25">
      <c r="A38" t="s">
        <v>353</v>
      </c>
      <c r="B38" s="115">
        <v>1.0149584344408256</v>
      </c>
      <c r="C38" s="115">
        <v>1.0149584344408256</v>
      </c>
      <c r="D38" s="115">
        <v>0</v>
      </c>
      <c r="E38">
        <v>4177</v>
      </c>
      <c r="F38">
        <v>3685.0499999999884</v>
      </c>
      <c r="G38" s="115">
        <v>1.1334988670438699</v>
      </c>
      <c r="H38" s="126"/>
      <c r="I38" t="s">
        <v>344</v>
      </c>
      <c r="J38" s="115">
        <v>1.0026353419416547</v>
      </c>
      <c r="K38" s="122"/>
      <c r="L38" t="s">
        <v>344</v>
      </c>
      <c r="M38" s="115">
        <v>0</v>
      </c>
      <c r="N38" s="122"/>
      <c r="O38" t="s">
        <v>326</v>
      </c>
      <c r="P38">
        <v>-141525</v>
      </c>
      <c r="Q38">
        <v>-135390.20000000001</v>
      </c>
      <c r="R38" s="123"/>
      <c r="S38" t="s">
        <v>326</v>
      </c>
      <c r="T38" s="115">
        <v>1.0453119945165896</v>
      </c>
      <c r="U38" s="123"/>
    </row>
    <row r="39" spans="1:21" x14ac:dyDescent="0.25">
      <c r="A39" t="s">
        <v>352</v>
      </c>
      <c r="B39" s="115" t="e">
        <v>#N/A</v>
      </c>
      <c r="C39" s="115" t="e">
        <v>#N/A</v>
      </c>
      <c r="D39" s="115" t="e">
        <v>#N/A</v>
      </c>
      <c r="E39" s="115" t="e">
        <v>#N/A</v>
      </c>
      <c r="F39" s="115" t="e">
        <v>#N/A</v>
      </c>
      <c r="G39" s="115" t="e">
        <v>#N/A</v>
      </c>
      <c r="H39" s="126"/>
      <c r="I39" t="s">
        <v>334</v>
      </c>
      <c r="J39" s="115">
        <v>1.0176072782614234</v>
      </c>
      <c r="K39" s="122"/>
      <c r="L39" t="s">
        <v>334</v>
      </c>
      <c r="M39" s="115">
        <v>0</v>
      </c>
      <c r="N39" s="122"/>
      <c r="O39" t="s">
        <v>304</v>
      </c>
      <c r="P39">
        <v>0</v>
      </c>
      <c r="Q39">
        <v>-2056</v>
      </c>
      <c r="R39" s="123"/>
      <c r="S39" t="s">
        <v>304</v>
      </c>
      <c r="T39" s="115">
        <v>0</v>
      </c>
      <c r="U39" s="123"/>
    </row>
    <row r="40" spans="1:21" x14ac:dyDescent="0.25">
      <c r="A40" t="s">
        <v>351</v>
      </c>
      <c r="B40" s="115">
        <v>1.0064840607423102</v>
      </c>
      <c r="C40" s="115">
        <v>1.0064840607423102</v>
      </c>
      <c r="D40" s="115">
        <v>0</v>
      </c>
      <c r="E40">
        <v>7714</v>
      </c>
      <c r="F40">
        <v>6845.5400000000081</v>
      </c>
      <c r="G40" s="115">
        <v>1.1268650829591225</v>
      </c>
      <c r="H40" s="126"/>
      <c r="I40" t="s">
        <v>332</v>
      </c>
      <c r="J40" s="115">
        <v>1.0030369243627997</v>
      </c>
      <c r="K40" s="122"/>
      <c r="L40" t="s">
        <v>332</v>
      </c>
      <c r="M40" s="115">
        <v>0</v>
      </c>
      <c r="N40" s="122"/>
      <c r="O40" t="s">
        <v>646</v>
      </c>
      <c r="P40">
        <v>0</v>
      </c>
      <c r="Q40">
        <v>-40449</v>
      </c>
      <c r="R40" s="123"/>
      <c r="S40" t="s">
        <v>646</v>
      </c>
      <c r="T40" s="115">
        <v>0</v>
      </c>
      <c r="U40" s="123"/>
    </row>
    <row r="41" spans="1:21" x14ac:dyDescent="0.25">
      <c r="A41" t="s">
        <v>348</v>
      </c>
      <c r="B41" s="115">
        <v>1.0161525</v>
      </c>
      <c r="C41" s="115">
        <v>1.0161525</v>
      </c>
      <c r="D41" s="115">
        <v>0</v>
      </c>
      <c r="E41" t="e">
        <v>#N/A</v>
      </c>
      <c r="F41" t="e">
        <v>#N/A</v>
      </c>
      <c r="G41" s="115" t="e">
        <v>#N/A</v>
      </c>
      <c r="H41" s="126"/>
      <c r="I41" t="s">
        <v>330</v>
      </c>
      <c r="J41" s="115">
        <v>1.0150026067284261</v>
      </c>
      <c r="K41" s="122"/>
      <c r="L41" t="s">
        <v>330</v>
      </c>
      <c r="M41" s="115">
        <v>0</v>
      </c>
      <c r="N41" s="122"/>
      <c r="O41" t="s">
        <v>647</v>
      </c>
      <c r="P41">
        <v>205302</v>
      </c>
      <c r="Q41">
        <v>229027</v>
      </c>
      <c r="R41" s="123"/>
      <c r="S41" t="s">
        <v>647</v>
      </c>
      <c r="T41" s="115">
        <v>0.89640959362869876</v>
      </c>
      <c r="U41" s="123"/>
    </row>
    <row r="42" spans="1:21" x14ac:dyDescent="0.25">
      <c r="A42" t="s">
        <v>350</v>
      </c>
      <c r="B42" s="115">
        <v>0.97777569503730377</v>
      </c>
      <c r="C42" s="115">
        <v>0.97777569503730377</v>
      </c>
      <c r="D42" s="115">
        <v>0</v>
      </c>
      <c r="E42">
        <v>45549</v>
      </c>
      <c r="F42">
        <v>41203.75</v>
      </c>
      <c r="G42" s="115">
        <v>1.1054576343172648</v>
      </c>
      <c r="H42" s="126"/>
      <c r="I42" t="s">
        <v>329</v>
      </c>
      <c r="J42" s="115">
        <v>1.0361920432648464</v>
      </c>
      <c r="K42" s="122"/>
      <c r="L42" t="s">
        <v>329</v>
      </c>
      <c r="M42" s="115">
        <v>0</v>
      </c>
      <c r="N42" s="122"/>
      <c r="O42" t="s">
        <v>648</v>
      </c>
      <c r="P42">
        <v>-23239</v>
      </c>
      <c r="Q42">
        <v>-11633</v>
      </c>
      <c r="R42" s="123"/>
      <c r="S42" t="s">
        <v>648</v>
      </c>
      <c r="T42" s="115">
        <v>1.9976790165907332</v>
      </c>
      <c r="U42" s="123"/>
    </row>
    <row r="43" spans="1:21" x14ac:dyDescent="0.25">
      <c r="A43" t="s">
        <v>349</v>
      </c>
      <c r="B43" s="115">
        <v>0.9685874505592571</v>
      </c>
      <c r="C43" s="115">
        <v>0.9685874505592571</v>
      </c>
      <c r="D43" s="115">
        <v>0</v>
      </c>
      <c r="E43">
        <v>32229</v>
      </c>
      <c r="F43">
        <v>26460.100000000006</v>
      </c>
      <c r="G43" s="115">
        <v>1.2180226076243095</v>
      </c>
      <c r="H43" s="126"/>
      <c r="I43" t="s">
        <v>328</v>
      </c>
      <c r="J43" s="115">
        <v>1.098720104837829</v>
      </c>
      <c r="K43" s="122"/>
      <c r="L43" t="s">
        <v>328</v>
      </c>
      <c r="M43" s="115">
        <v>0</v>
      </c>
      <c r="N43" s="122"/>
      <c r="O43" t="s">
        <v>649</v>
      </c>
      <c r="P43">
        <v>-49505</v>
      </c>
      <c r="Q43">
        <v>-24752</v>
      </c>
      <c r="R43" s="123"/>
      <c r="S43" t="s">
        <v>649</v>
      </c>
      <c r="T43" s="115">
        <v>2.0000404007756951</v>
      </c>
      <c r="U43" s="123"/>
    </row>
    <row r="44" spans="1:21" x14ac:dyDescent="0.25">
      <c r="A44" t="s">
        <v>347</v>
      </c>
      <c r="B44" s="115">
        <v>1.0072582652937458</v>
      </c>
      <c r="C44" s="115">
        <v>1.0072582652937458</v>
      </c>
      <c r="D44" s="115">
        <v>0</v>
      </c>
      <c r="E44">
        <v>-4997</v>
      </c>
      <c r="F44">
        <v>-267.52999999999884</v>
      </c>
      <c r="G44" s="115">
        <v>18.678279071506079</v>
      </c>
      <c r="H44" s="126"/>
      <c r="I44" t="s">
        <v>326</v>
      </c>
      <c r="J44" s="115">
        <v>1.1881782385263955</v>
      </c>
      <c r="K44" s="122"/>
      <c r="L44" t="s">
        <v>326</v>
      </c>
      <c r="M44" s="115">
        <v>0</v>
      </c>
      <c r="N44" s="122"/>
      <c r="O44" t="s">
        <v>650</v>
      </c>
      <c r="P44">
        <v>164455</v>
      </c>
      <c r="Q44">
        <v>104371</v>
      </c>
      <c r="R44" s="123"/>
      <c r="S44" t="s">
        <v>650</v>
      </c>
      <c r="T44" s="115">
        <v>1.5756771516992267</v>
      </c>
      <c r="U44" s="123"/>
    </row>
    <row r="45" spans="1:21" x14ac:dyDescent="0.25">
      <c r="A45" t="s">
        <v>346</v>
      </c>
      <c r="B45" s="115">
        <v>0.99349305652554276</v>
      </c>
      <c r="C45" s="115">
        <v>0.99349305652554276</v>
      </c>
      <c r="D45" s="115">
        <v>0</v>
      </c>
      <c r="E45">
        <v>3798</v>
      </c>
      <c r="F45">
        <v>7066.5299999999988</v>
      </c>
      <c r="G45" s="115">
        <v>0.53746322452462536</v>
      </c>
      <c r="H45" s="126"/>
      <c r="I45" t="s">
        <v>325</v>
      </c>
      <c r="J45" s="115">
        <v>1.1760450268069675</v>
      </c>
      <c r="K45" s="122"/>
      <c r="L45" t="s">
        <v>325</v>
      </c>
      <c r="M45" s="115">
        <v>0</v>
      </c>
      <c r="N45" s="122"/>
      <c r="O45" t="s">
        <v>27</v>
      </c>
      <c r="P45">
        <v>8781</v>
      </c>
      <c r="Q45">
        <v>-14517.650000000023</v>
      </c>
      <c r="R45" s="123"/>
      <c r="S45" t="s">
        <v>27</v>
      </c>
      <c r="T45" s="115">
        <v>-0.60484995849879186</v>
      </c>
      <c r="U45" s="123"/>
    </row>
    <row r="46" spans="1:21" x14ac:dyDescent="0.25">
      <c r="A46" t="s">
        <v>345</v>
      </c>
      <c r="B46" s="115">
        <v>0.98575102782292756</v>
      </c>
      <c r="C46" s="115">
        <v>0.98575102782292756</v>
      </c>
      <c r="D46" s="115">
        <v>0</v>
      </c>
      <c r="E46">
        <v>-20682</v>
      </c>
      <c r="F46">
        <v>-23756.390000000014</v>
      </c>
      <c r="G46" s="115">
        <v>0.87058681895692014</v>
      </c>
      <c r="H46" s="126"/>
      <c r="I46" t="s">
        <v>304</v>
      </c>
      <c r="J46" s="115">
        <v>1.1790304998776446</v>
      </c>
      <c r="K46" s="122"/>
      <c r="L46" t="s">
        <v>304</v>
      </c>
      <c r="M46" s="115">
        <v>0</v>
      </c>
      <c r="N46" s="122"/>
      <c r="O46" t="s">
        <v>28</v>
      </c>
      <c r="P46">
        <v>-29747</v>
      </c>
      <c r="Q46">
        <v>52520.390000000014</v>
      </c>
      <c r="R46" s="123"/>
      <c r="S46" t="s">
        <v>28</v>
      </c>
      <c r="T46" s="115">
        <v>-0.56638954889710436</v>
      </c>
      <c r="U46" s="123"/>
    </row>
    <row r="47" spans="1:21" x14ac:dyDescent="0.25">
      <c r="A47" t="s">
        <v>344</v>
      </c>
      <c r="B47" s="115">
        <v>1.0026353419416547</v>
      </c>
      <c r="C47" s="115">
        <v>1.0026353419416547</v>
      </c>
      <c r="D47" s="115">
        <v>0</v>
      </c>
      <c r="E47">
        <v>31253</v>
      </c>
      <c r="F47">
        <v>32578.959999999992</v>
      </c>
      <c r="G47" s="115">
        <v>0.95930011271078042</v>
      </c>
      <c r="H47" s="126"/>
      <c r="I47" t="s">
        <v>646</v>
      </c>
      <c r="J47" s="115">
        <v>0.99906119997330423</v>
      </c>
      <c r="K47" s="122"/>
      <c r="L47" t="s">
        <v>646</v>
      </c>
      <c r="M47" s="115">
        <v>0</v>
      </c>
      <c r="N47" s="122"/>
      <c r="O47" t="s">
        <v>30</v>
      </c>
      <c r="P47">
        <v>-3536</v>
      </c>
      <c r="Q47">
        <v>64283</v>
      </c>
      <c r="R47" s="123"/>
      <c r="S47" t="s">
        <v>30</v>
      </c>
      <c r="T47" s="115">
        <v>-5.5006766952382435E-2</v>
      </c>
      <c r="U47" s="123"/>
    </row>
    <row r="48" spans="1:21" x14ac:dyDescent="0.25">
      <c r="A48" t="s">
        <v>343</v>
      </c>
      <c r="B48" s="115" t="e">
        <v>#N/A</v>
      </c>
      <c r="C48" s="115" t="e">
        <v>#N/A</v>
      </c>
      <c r="D48" s="115" t="e">
        <v>#N/A</v>
      </c>
      <c r="E48" s="115" t="e">
        <v>#N/A</v>
      </c>
      <c r="F48" s="115" t="e">
        <v>#N/A</v>
      </c>
      <c r="G48" s="115" t="e">
        <v>#N/A</v>
      </c>
      <c r="H48" s="126"/>
      <c r="I48" t="s">
        <v>647</v>
      </c>
      <c r="J48" s="115">
        <v>1.0546764731186795</v>
      </c>
      <c r="K48" s="122"/>
      <c r="L48" t="s">
        <v>647</v>
      </c>
      <c r="M48" s="115">
        <v>0</v>
      </c>
      <c r="N48" s="122"/>
      <c r="O48" t="s">
        <v>153</v>
      </c>
      <c r="P48">
        <v>66000</v>
      </c>
      <c r="Q48">
        <v>13129.989999999932</v>
      </c>
      <c r="R48" s="123"/>
      <c r="S48" t="s">
        <v>153</v>
      </c>
      <c r="T48" s="115">
        <v>5.0266603401830725</v>
      </c>
      <c r="U48" s="123"/>
    </row>
    <row r="49" spans="1:21" x14ac:dyDescent="0.25">
      <c r="A49" t="s">
        <v>342</v>
      </c>
      <c r="B49" s="115" t="e">
        <v>#N/A</v>
      </c>
      <c r="C49" s="115" t="e">
        <v>#N/A</v>
      </c>
      <c r="D49" s="115" t="e">
        <v>#N/A</v>
      </c>
      <c r="E49" s="115" t="e">
        <v>#N/A</v>
      </c>
      <c r="F49" s="115" t="e">
        <v>#N/A</v>
      </c>
      <c r="G49" s="115" t="e">
        <v>#N/A</v>
      </c>
      <c r="H49" s="126"/>
      <c r="I49" t="s">
        <v>648</v>
      </c>
      <c r="J49" s="115">
        <v>1.086328530202695</v>
      </c>
      <c r="K49" s="122"/>
      <c r="L49" t="s">
        <v>648</v>
      </c>
      <c r="M49" s="115">
        <v>0</v>
      </c>
      <c r="N49" s="122"/>
      <c r="O49" t="s">
        <v>154</v>
      </c>
      <c r="P49">
        <v>94000</v>
      </c>
      <c r="Q49">
        <v>31129.960000000021</v>
      </c>
      <c r="R49" s="123"/>
      <c r="S49" t="s">
        <v>154</v>
      </c>
      <c r="T49" s="115">
        <v>3.0195991257296808</v>
      </c>
      <c r="U49" s="123"/>
    </row>
    <row r="50" spans="1:21" x14ac:dyDescent="0.25">
      <c r="A50" t="s">
        <v>341</v>
      </c>
      <c r="B50" s="115" t="e">
        <v>#N/A</v>
      </c>
      <c r="C50" s="115" t="e">
        <v>#N/A</v>
      </c>
      <c r="D50" s="115" t="e">
        <v>#N/A</v>
      </c>
      <c r="E50" s="115" t="e">
        <v>#N/A</v>
      </c>
      <c r="F50" s="115" t="e">
        <v>#N/A</v>
      </c>
      <c r="G50" s="115" t="e">
        <v>#N/A</v>
      </c>
      <c r="H50" s="126"/>
      <c r="I50" t="s">
        <v>649</v>
      </c>
      <c r="J50" s="115">
        <v>1.1675645722377859</v>
      </c>
      <c r="K50" s="122"/>
      <c r="L50" t="s">
        <v>649</v>
      </c>
      <c r="M50" s="115">
        <v>0</v>
      </c>
      <c r="N50" s="122"/>
      <c r="O50" t="s">
        <v>155</v>
      </c>
      <c r="P50">
        <v>172000</v>
      </c>
      <c r="Q50">
        <v>174462.66000000015</v>
      </c>
      <c r="R50" s="123"/>
      <c r="S50" t="s">
        <v>155</v>
      </c>
      <c r="T50" s="115">
        <v>0.98588431472958082</v>
      </c>
      <c r="U50" s="123"/>
    </row>
    <row r="51" spans="1:21" x14ac:dyDescent="0.25">
      <c r="A51" t="s">
        <v>340</v>
      </c>
      <c r="B51" s="115" t="e">
        <v>#N/A</v>
      </c>
      <c r="C51" s="115" t="e">
        <v>#N/A</v>
      </c>
      <c r="D51" s="115" t="e">
        <v>#N/A</v>
      </c>
      <c r="E51" s="115" t="e">
        <v>#N/A</v>
      </c>
      <c r="F51" s="115" t="e">
        <v>#N/A</v>
      </c>
      <c r="G51" s="115" t="e">
        <v>#N/A</v>
      </c>
      <c r="H51" s="126"/>
      <c r="I51" t="s">
        <v>650</v>
      </c>
      <c r="J51" s="115">
        <v>0.99959560570981743</v>
      </c>
      <c r="K51" s="122"/>
      <c r="L51" t="s">
        <v>650</v>
      </c>
      <c r="M51" s="115">
        <v>0</v>
      </c>
      <c r="N51" s="122"/>
      <c r="O51" t="s">
        <v>156</v>
      </c>
      <c r="P51">
        <v>121189</v>
      </c>
      <c r="Q51">
        <v>142745.75</v>
      </c>
      <c r="R51" s="123"/>
      <c r="S51" t="s">
        <v>156</v>
      </c>
      <c r="T51" s="115">
        <v>0.84898499605067046</v>
      </c>
      <c r="U51" s="123"/>
    </row>
    <row r="52" spans="1:21" x14ac:dyDescent="0.25">
      <c r="A52" t="s">
        <v>339</v>
      </c>
      <c r="B52" s="115" t="e">
        <v>#N/A</v>
      </c>
      <c r="C52" s="115" t="e">
        <v>#N/A</v>
      </c>
      <c r="D52" s="115" t="e">
        <v>#N/A</v>
      </c>
      <c r="E52" s="115" t="e">
        <v>#N/A</v>
      </c>
      <c r="F52" s="115" t="e">
        <v>#N/A</v>
      </c>
      <c r="G52" s="115" t="e">
        <v>#N/A</v>
      </c>
      <c r="H52" s="126"/>
      <c r="I52" t="s">
        <v>19</v>
      </c>
      <c r="J52" s="115">
        <v>1.0968551618714855</v>
      </c>
      <c r="K52" s="122"/>
      <c r="L52" t="s">
        <v>19</v>
      </c>
      <c r="M52" s="115">
        <v>0</v>
      </c>
      <c r="N52" s="122"/>
      <c r="O52" t="s">
        <v>158</v>
      </c>
      <c r="P52">
        <v>70870</v>
      </c>
      <c r="Q52">
        <v>72864.140000000014</v>
      </c>
      <c r="R52" s="123"/>
      <c r="S52" t="s">
        <v>158</v>
      </c>
      <c r="T52" s="115">
        <v>0.97263207937402385</v>
      </c>
      <c r="U52" s="123"/>
    </row>
    <row r="53" spans="1:21" x14ac:dyDescent="0.25">
      <c r="A53" t="s">
        <v>338</v>
      </c>
      <c r="B53" s="115" t="e">
        <v>#N/A</v>
      </c>
      <c r="C53" s="115" t="e">
        <v>#N/A</v>
      </c>
      <c r="D53" s="115" t="e">
        <v>#N/A</v>
      </c>
      <c r="E53" s="115" t="e">
        <v>#N/A</v>
      </c>
      <c r="F53" s="115" t="e">
        <v>#N/A</v>
      </c>
      <c r="G53" s="115" t="e">
        <v>#N/A</v>
      </c>
      <c r="H53" s="126"/>
      <c r="I53" t="s">
        <v>23</v>
      </c>
      <c r="J53" s="115">
        <v>1.0094549722111599</v>
      </c>
      <c r="K53" s="122"/>
      <c r="L53" t="s">
        <v>23</v>
      </c>
      <c r="M53" s="115">
        <v>0</v>
      </c>
      <c r="N53" s="122"/>
      <c r="O53" t="s">
        <v>164</v>
      </c>
      <c r="P53">
        <v>22232</v>
      </c>
      <c r="Q53">
        <v>37869.200000000186</v>
      </c>
      <c r="R53" s="123"/>
      <c r="S53" t="s">
        <v>164</v>
      </c>
      <c r="T53" s="115">
        <v>0.58707340001900987</v>
      </c>
      <c r="U53" s="123"/>
    </row>
    <row r="54" spans="1:21" x14ac:dyDescent="0.25">
      <c r="A54" t="s">
        <v>337</v>
      </c>
      <c r="B54" s="115" t="e">
        <v>#N/A</v>
      </c>
      <c r="C54" s="115" t="e">
        <v>#N/A</v>
      </c>
      <c r="D54" s="115" t="e">
        <v>#N/A</v>
      </c>
      <c r="E54" s="115" t="e">
        <v>#N/A</v>
      </c>
      <c r="F54" s="115" t="e">
        <v>#N/A</v>
      </c>
      <c r="G54" s="115" t="e">
        <v>#N/A</v>
      </c>
      <c r="H54" s="126"/>
      <c r="I54" t="s">
        <v>27</v>
      </c>
      <c r="J54" s="115">
        <v>1.0116838426161052</v>
      </c>
      <c r="K54" s="122"/>
      <c r="L54" t="s">
        <v>27</v>
      </c>
      <c r="M54" s="115">
        <v>0</v>
      </c>
      <c r="N54" s="122"/>
      <c r="O54" t="s">
        <v>165</v>
      </c>
      <c r="P54">
        <v>1510</v>
      </c>
      <c r="Q54">
        <v>11036.099999999977</v>
      </c>
      <c r="R54" s="123"/>
      <c r="S54" t="s">
        <v>165</v>
      </c>
      <c r="T54" s="115">
        <v>0.13682369677694142</v>
      </c>
      <c r="U54" s="123"/>
    </row>
    <row r="55" spans="1:21" x14ac:dyDescent="0.25">
      <c r="A55" t="s">
        <v>336</v>
      </c>
      <c r="B55" s="115" t="e">
        <v>#N/A</v>
      </c>
      <c r="C55" s="115" t="e">
        <v>#N/A</v>
      </c>
      <c r="D55" s="115" t="e">
        <v>#N/A</v>
      </c>
      <c r="E55" s="115" t="e">
        <v>#N/A</v>
      </c>
      <c r="F55" s="115" t="e">
        <v>#N/A</v>
      </c>
      <c r="G55" s="115" t="e">
        <v>#N/A</v>
      </c>
      <c r="H55" s="126"/>
      <c r="I55" t="s">
        <v>28</v>
      </c>
      <c r="J55" s="115">
        <v>1.3344496456692914</v>
      </c>
      <c r="K55" s="122"/>
      <c r="L55" t="s">
        <v>28</v>
      </c>
      <c r="M55" s="115">
        <v>0</v>
      </c>
      <c r="N55" s="122"/>
      <c r="O55" t="s">
        <v>166</v>
      </c>
      <c r="P55">
        <v>1204</v>
      </c>
      <c r="Q55">
        <v>19128.219999999972</v>
      </c>
      <c r="R55" s="123"/>
      <c r="S55" t="s">
        <v>166</v>
      </c>
      <c r="T55" s="115">
        <v>6.2943650794480707E-2</v>
      </c>
      <c r="U55" s="123"/>
    </row>
    <row r="56" spans="1:21" x14ac:dyDescent="0.25">
      <c r="A56" t="s">
        <v>335</v>
      </c>
      <c r="B56" s="115" t="e">
        <v>#N/A</v>
      </c>
      <c r="C56" s="115" t="e">
        <v>#N/A</v>
      </c>
      <c r="D56" s="115" t="e">
        <v>#N/A</v>
      </c>
      <c r="E56" s="115" t="e">
        <v>#N/A</v>
      </c>
      <c r="F56" s="115" t="e">
        <v>#N/A</v>
      </c>
      <c r="G56" s="115" t="e">
        <v>#N/A</v>
      </c>
      <c r="H56" s="126"/>
      <c r="I56" t="s">
        <v>30</v>
      </c>
      <c r="J56" s="115">
        <v>1.2540421071428571</v>
      </c>
      <c r="K56" s="122"/>
      <c r="L56" t="s">
        <v>30</v>
      </c>
      <c r="M56" s="115">
        <v>0</v>
      </c>
      <c r="N56" s="122"/>
      <c r="O56" t="s">
        <v>167</v>
      </c>
      <c r="P56">
        <v>20933</v>
      </c>
      <c r="Q56">
        <v>32039.939999999944</v>
      </c>
      <c r="R56" s="123"/>
      <c r="S56" t="s">
        <v>167</v>
      </c>
      <c r="T56" s="115">
        <v>0.65334079901523023</v>
      </c>
      <c r="U56" s="123"/>
    </row>
    <row r="57" spans="1:21" x14ac:dyDescent="0.25">
      <c r="A57" t="s">
        <v>334</v>
      </c>
      <c r="B57" s="115">
        <v>1.0176072782614234</v>
      </c>
      <c r="C57" s="115">
        <v>1.0176072782614234</v>
      </c>
      <c r="D57" s="115">
        <v>0</v>
      </c>
      <c r="E57" s="115" t="e">
        <v>#N/A</v>
      </c>
      <c r="F57" s="115" t="e">
        <v>#N/A</v>
      </c>
      <c r="G57" s="115" t="e">
        <v>#N/A</v>
      </c>
      <c r="H57" s="126"/>
      <c r="I57" t="s">
        <v>153</v>
      </c>
      <c r="J57" s="115">
        <v>1.1002506249999999</v>
      </c>
      <c r="K57" s="122"/>
      <c r="L57" t="s">
        <v>153</v>
      </c>
      <c r="M57" s="115">
        <v>0</v>
      </c>
      <c r="N57" s="122"/>
      <c r="O57" t="s">
        <v>233</v>
      </c>
      <c r="P57">
        <v>441775</v>
      </c>
      <c r="Q57">
        <v>439919.62999999989</v>
      </c>
      <c r="R57" s="123"/>
      <c r="S57" t="s">
        <v>233</v>
      </c>
      <c r="T57" s="115">
        <v>1.0042175203684367</v>
      </c>
      <c r="U57" s="123"/>
    </row>
    <row r="58" spans="1:21" x14ac:dyDescent="0.25">
      <c r="A58" t="s">
        <v>333</v>
      </c>
      <c r="B58" s="115" t="e">
        <v>#N/A</v>
      </c>
      <c r="C58" s="115" t="e">
        <v>#N/A</v>
      </c>
      <c r="D58" s="115" t="e">
        <v>#N/A</v>
      </c>
      <c r="E58" s="115" t="e">
        <v>#N/A</v>
      </c>
      <c r="F58" s="115" t="e">
        <v>#N/A</v>
      </c>
      <c r="G58" s="115" t="e">
        <v>#N/A</v>
      </c>
      <c r="H58" s="126"/>
      <c r="I58" t="s">
        <v>154</v>
      </c>
      <c r="J58" s="115">
        <v>1.0220902406417112</v>
      </c>
      <c r="K58" s="122"/>
      <c r="L58" t="s">
        <v>154</v>
      </c>
      <c r="M58" s="115">
        <v>0</v>
      </c>
      <c r="N58" s="122"/>
      <c r="O58" t="s">
        <v>235</v>
      </c>
      <c r="P58">
        <v>290150</v>
      </c>
      <c r="Q58">
        <v>432367.37999999989</v>
      </c>
      <c r="R58" s="123"/>
      <c r="S58" t="s">
        <v>235</v>
      </c>
      <c r="T58" s="115">
        <v>0.67107282700188919</v>
      </c>
      <c r="U58" s="123"/>
    </row>
    <row r="59" spans="1:21" x14ac:dyDescent="0.25">
      <c r="A59" t="s">
        <v>332</v>
      </c>
      <c r="B59" s="115">
        <v>1.0030369243627997</v>
      </c>
      <c r="C59" s="115">
        <v>1.0030369243627997</v>
      </c>
      <c r="D59" s="115">
        <v>0</v>
      </c>
      <c r="E59">
        <v>146759</v>
      </c>
      <c r="F59">
        <v>142858.17000000004</v>
      </c>
      <c r="G59" s="115">
        <v>1.0273056136726373</v>
      </c>
      <c r="H59" s="126"/>
      <c r="I59" t="s">
        <v>155</v>
      </c>
      <c r="J59" s="115">
        <v>1.0702090650406506</v>
      </c>
      <c r="K59" s="122"/>
      <c r="L59" t="s">
        <v>155</v>
      </c>
      <c r="M59" s="115">
        <v>0</v>
      </c>
      <c r="N59" s="122"/>
      <c r="O59" t="s">
        <v>239</v>
      </c>
      <c r="P59">
        <v>815557.46</v>
      </c>
      <c r="Q59">
        <v>598628.02</v>
      </c>
      <c r="R59" s="123"/>
      <c r="S59" t="s">
        <v>239</v>
      </c>
      <c r="T59" s="115">
        <v>1.3623776915754795</v>
      </c>
      <c r="U59" s="123"/>
    </row>
    <row r="60" spans="1:21" x14ac:dyDescent="0.25">
      <c r="A60" t="s">
        <v>331</v>
      </c>
      <c r="B60" s="115" t="e">
        <v>#N/A</v>
      </c>
      <c r="C60" s="115" t="e">
        <v>#N/A</v>
      </c>
      <c r="D60" s="115" t="e">
        <v>#N/A</v>
      </c>
      <c r="E60" s="115" t="e">
        <v>#N/A</v>
      </c>
      <c r="F60" s="115" t="e">
        <v>#N/A</v>
      </c>
      <c r="G60" s="115" t="e">
        <v>#N/A</v>
      </c>
      <c r="H60" s="126"/>
      <c r="I60" t="s">
        <v>156</v>
      </c>
      <c r="J60" s="115">
        <v>1.0602164022221818</v>
      </c>
      <c r="K60" s="122"/>
      <c r="L60" t="s">
        <v>156</v>
      </c>
      <c r="M60" s="115">
        <v>0</v>
      </c>
      <c r="N60" s="122"/>
      <c r="O60" t="s">
        <v>245</v>
      </c>
      <c r="P60">
        <v>1850</v>
      </c>
      <c r="Q60">
        <v>-395656.12000000011</v>
      </c>
      <c r="R60" s="123"/>
      <c r="S60" t="s">
        <v>245</v>
      </c>
      <c r="T60" s="115">
        <v>-4.675777541365971E-3</v>
      </c>
      <c r="U60" s="123"/>
    </row>
    <row r="61" spans="1:21" x14ac:dyDescent="0.25">
      <c r="A61" t="s">
        <v>330</v>
      </c>
      <c r="B61" s="115">
        <v>1.0150026067284261</v>
      </c>
      <c r="C61" s="115">
        <v>1.0150026067284261</v>
      </c>
      <c r="D61" s="115">
        <v>0</v>
      </c>
      <c r="E61">
        <v>-21169</v>
      </c>
      <c r="F61">
        <v>-16161</v>
      </c>
      <c r="G61" s="115">
        <v>1.3098818142441682</v>
      </c>
      <c r="H61" s="126"/>
      <c r="I61" t="s">
        <v>158</v>
      </c>
      <c r="J61" s="115">
        <v>1.0562002194117575</v>
      </c>
      <c r="K61" s="122"/>
      <c r="L61" t="s">
        <v>158</v>
      </c>
      <c r="M61" s="115">
        <v>0</v>
      </c>
      <c r="N61" s="122"/>
      <c r="O61" t="s">
        <v>247</v>
      </c>
      <c r="P61">
        <v>871150</v>
      </c>
      <c r="Q61">
        <v>1048627.7000000002</v>
      </c>
      <c r="R61" s="123"/>
      <c r="S61" t="s">
        <v>247</v>
      </c>
      <c r="T61" s="115">
        <v>0.83075242052064791</v>
      </c>
      <c r="U61" s="123"/>
    </row>
    <row r="62" spans="1:21" x14ac:dyDescent="0.25">
      <c r="A62" t="s">
        <v>329</v>
      </c>
      <c r="B62" s="115">
        <v>1.0361920432648464</v>
      </c>
      <c r="C62" s="115">
        <v>1.0361920432648464</v>
      </c>
      <c r="D62" s="115">
        <v>0</v>
      </c>
      <c r="E62">
        <v>378321</v>
      </c>
      <c r="F62" s="115" t="e">
        <v>#N/A</v>
      </c>
      <c r="G62" s="115" t="e">
        <v>#N/A</v>
      </c>
      <c r="H62" s="126"/>
      <c r="I62" t="s">
        <v>162</v>
      </c>
      <c r="J62" s="115">
        <v>1.0689679481976726</v>
      </c>
      <c r="K62" s="122"/>
      <c r="L62" t="s">
        <v>162</v>
      </c>
      <c r="M62" s="115">
        <v>0</v>
      </c>
      <c r="N62" s="122"/>
      <c r="O62" t="s">
        <v>251</v>
      </c>
      <c r="P62">
        <v>-2400</v>
      </c>
      <c r="Q62">
        <v>190496</v>
      </c>
      <c r="R62" s="123"/>
      <c r="S62" t="s">
        <v>251</v>
      </c>
      <c r="T62" s="115">
        <v>-1.2598689736267429E-2</v>
      </c>
      <c r="U62" s="123"/>
    </row>
    <row r="63" spans="1:21" x14ac:dyDescent="0.25">
      <c r="A63" t="s">
        <v>328</v>
      </c>
      <c r="B63" s="115">
        <v>1.098720104837829</v>
      </c>
      <c r="C63" s="115">
        <v>1.098720104837829</v>
      </c>
      <c r="D63" s="115">
        <v>0</v>
      </c>
      <c r="E63">
        <v>-57623</v>
      </c>
      <c r="F63">
        <v>-27823.450000000012</v>
      </c>
      <c r="G63" s="115">
        <v>2.0710228242723305</v>
      </c>
      <c r="H63" s="126"/>
      <c r="I63" t="s">
        <v>163</v>
      </c>
      <c r="J63" s="115">
        <v>1.0899984812714845</v>
      </c>
      <c r="K63" s="122"/>
      <c r="L63" t="s">
        <v>163</v>
      </c>
      <c r="M63" s="115">
        <v>0</v>
      </c>
      <c r="N63" s="122"/>
      <c r="O63" t="s">
        <v>252</v>
      </c>
      <c r="P63">
        <v>316500</v>
      </c>
      <c r="Q63">
        <v>703479.11000000034</v>
      </c>
      <c r="R63" s="123"/>
      <c r="S63" t="s">
        <v>252</v>
      </c>
      <c r="T63" s="115">
        <v>0.44990674989624047</v>
      </c>
      <c r="U63" s="123"/>
    </row>
    <row r="64" spans="1:21" x14ac:dyDescent="0.25">
      <c r="A64" t="s">
        <v>327</v>
      </c>
      <c r="B64" s="115" t="e">
        <v>#N/A</v>
      </c>
      <c r="C64" s="115" t="e">
        <v>#N/A</v>
      </c>
      <c r="D64" s="115" t="e">
        <v>#N/A</v>
      </c>
      <c r="E64" s="115" t="e">
        <v>#N/A</v>
      </c>
      <c r="F64" s="115" t="e">
        <v>#N/A</v>
      </c>
      <c r="G64" s="115" t="e">
        <v>#N/A</v>
      </c>
      <c r="H64" s="126"/>
      <c r="I64" t="s">
        <v>164</v>
      </c>
      <c r="J64" s="115">
        <v>1.0863636823357607</v>
      </c>
      <c r="K64" s="122"/>
      <c r="L64" t="s">
        <v>164</v>
      </c>
      <c r="M64" s="115">
        <v>0</v>
      </c>
      <c r="N64" s="122"/>
      <c r="O64" t="s">
        <v>253</v>
      </c>
      <c r="P64">
        <v>1281974.54</v>
      </c>
      <c r="Q64">
        <v>1289576</v>
      </c>
      <c r="R64" s="123"/>
      <c r="S64" t="s">
        <v>253</v>
      </c>
      <c r="T64" s="115">
        <v>0.99410545791795135</v>
      </c>
      <c r="U64" s="123"/>
    </row>
    <row r="65" spans="1:21" x14ac:dyDescent="0.25">
      <c r="A65" t="s">
        <v>326</v>
      </c>
      <c r="B65" s="115">
        <v>1.1881782385263955</v>
      </c>
      <c r="C65" s="115">
        <v>1.1881782385263955</v>
      </c>
      <c r="D65" s="115">
        <v>0</v>
      </c>
      <c r="E65">
        <v>-141525</v>
      </c>
      <c r="F65">
        <v>-135390.20000000001</v>
      </c>
      <c r="G65" s="115">
        <v>1.0453119945165896</v>
      </c>
      <c r="H65" s="126"/>
      <c r="I65" t="s">
        <v>165</v>
      </c>
      <c r="J65" s="115">
        <v>1.1015713496952175</v>
      </c>
      <c r="K65" s="122"/>
      <c r="L65" t="s">
        <v>165</v>
      </c>
      <c r="M65" s="115">
        <v>0</v>
      </c>
      <c r="N65" s="122"/>
      <c r="O65" t="s">
        <v>255</v>
      </c>
      <c r="P65">
        <v>232200</v>
      </c>
      <c r="Q65">
        <v>65876</v>
      </c>
      <c r="R65" s="123"/>
      <c r="S65" t="s">
        <v>255</v>
      </c>
      <c r="T65" s="115">
        <v>3.524804177545692</v>
      </c>
      <c r="U65" s="123"/>
    </row>
    <row r="66" spans="1:21" x14ac:dyDescent="0.25">
      <c r="A66" t="s">
        <v>325</v>
      </c>
      <c r="B66" s="115">
        <v>1.1760450268069675</v>
      </c>
      <c r="C66" s="115">
        <v>1.1760450268069675</v>
      </c>
      <c r="D66" s="115">
        <v>0</v>
      </c>
      <c r="E66" t="e">
        <v>#N/A</v>
      </c>
      <c r="F66" t="e">
        <v>#N/A</v>
      </c>
      <c r="G66" s="115" t="e">
        <v>#N/A</v>
      </c>
      <c r="H66" s="126"/>
      <c r="I66" t="s">
        <v>166</v>
      </c>
      <c r="J66" s="115">
        <v>1.1083105451912136</v>
      </c>
      <c r="K66" s="122"/>
      <c r="L66" t="s">
        <v>166</v>
      </c>
      <c r="M66" s="115">
        <v>0</v>
      </c>
      <c r="N66" s="122"/>
      <c r="O66" t="s">
        <v>257</v>
      </c>
      <c r="P66">
        <v>1166471</v>
      </c>
      <c r="Q66">
        <v>1067664</v>
      </c>
      <c r="R66" s="123"/>
      <c r="S66" t="s">
        <v>257</v>
      </c>
      <c r="T66" s="115">
        <v>1.0925450328942439</v>
      </c>
      <c r="U66" s="123"/>
    </row>
    <row r="67" spans="1:21" x14ac:dyDescent="0.25">
      <c r="A67" t="s">
        <v>304</v>
      </c>
      <c r="B67" s="115">
        <v>1.1790304998776446</v>
      </c>
      <c r="C67" s="115">
        <v>1.1790304998776446</v>
      </c>
      <c r="D67" s="115">
        <v>0</v>
      </c>
      <c r="E67">
        <v>0</v>
      </c>
      <c r="F67">
        <v>-2056</v>
      </c>
      <c r="G67" s="115">
        <v>0</v>
      </c>
      <c r="H67" s="126"/>
      <c r="I67" t="s">
        <v>167</v>
      </c>
      <c r="J67" s="115">
        <v>1.1123612240803238</v>
      </c>
      <c r="K67" s="122"/>
      <c r="L67" t="s">
        <v>167</v>
      </c>
      <c r="M67" s="115">
        <v>0</v>
      </c>
      <c r="N67" s="122"/>
      <c r="O67" t="s">
        <v>259</v>
      </c>
      <c r="P67">
        <v>1613892</v>
      </c>
      <c r="Q67">
        <v>2083872</v>
      </c>
      <c r="R67" s="123"/>
      <c r="S67" t="s">
        <v>259</v>
      </c>
      <c r="T67" s="115">
        <v>0.77446791357626577</v>
      </c>
      <c r="U67" s="123"/>
    </row>
    <row r="68" spans="1:21" x14ac:dyDescent="0.25">
      <c r="A68" t="s">
        <v>324</v>
      </c>
      <c r="B68" s="115" t="e">
        <v>#N/A</v>
      </c>
      <c r="C68" s="115" t="e">
        <v>#N/A</v>
      </c>
      <c r="D68" s="115" t="e">
        <v>#N/A</v>
      </c>
      <c r="E68">
        <v>0</v>
      </c>
      <c r="F68" s="115" t="e">
        <v>#N/A</v>
      </c>
      <c r="G68" s="115" t="e">
        <v>#N/A</v>
      </c>
      <c r="H68" s="126"/>
      <c r="I68" t="s">
        <v>171</v>
      </c>
      <c r="J68" s="115">
        <v>1.0171051601561416</v>
      </c>
      <c r="K68" s="122"/>
      <c r="L68" t="s">
        <v>171</v>
      </c>
      <c r="M68" s="115">
        <v>0</v>
      </c>
      <c r="N68" s="122"/>
      <c r="O68" t="s">
        <v>261</v>
      </c>
      <c r="P68">
        <v>3047655</v>
      </c>
      <c r="Q68">
        <v>2275272</v>
      </c>
      <c r="R68" s="123"/>
      <c r="S68" t="s">
        <v>261</v>
      </c>
      <c r="T68" s="115">
        <v>1.3394684239950212</v>
      </c>
      <c r="U68" s="123"/>
    </row>
    <row r="69" spans="1:21" x14ac:dyDescent="0.25">
      <c r="A69" t="s">
        <v>646</v>
      </c>
      <c r="B69" s="115">
        <v>0.99906119997330423</v>
      </c>
      <c r="C69" s="115">
        <v>0.99906119997330423</v>
      </c>
      <c r="D69" s="115">
        <v>0</v>
      </c>
      <c r="E69">
        <v>0</v>
      </c>
      <c r="F69">
        <v>-40449</v>
      </c>
      <c r="G69" s="115">
        <v>0</v>
      </c>
      <c r="H69" s="126"/>
      <c r="I69" t="s">
        <v>172</v>
      </c>
      <c r="J69" s="115">
        <v>0.96690051698645263</v>
      </c>
      <c r="K69" s="122"/>
      <c r="L69" t="s">
        <v>172</v>
      </c>
      <c r="M69" s="115">
        <v>0</v>
      </c>
      <c r="N69" s="122"/>
      <c r="R69" s="123"/>
      <c r="U69" s="123"/>
    </row>
    <row r="70" spans="1:21" x14ac:dyDescent="0.25">
      <c r="A70" t="s">
        <v>322</v>
      </c>
      <c r="B70" s="115" t="e">
        <v>#N/A</v>
      </c>
      <c r="C70" s="115" t="e">
        <v>#N/A</v>
      </c>
      <c r="D70" s="115" t="e">
        <v>#N/A</v>
      </c>
      <c r="E70" s="115" t="e">
        <v>#N/A</v>
      </c>
      <c r="F70" s="115" t="e">
        <v>#N/A</v>
      </c>
      <c r="G70" s="115" t="e">
        <v>#N/A</v>
      </c>
      <c r="H70" s="126"/>
      <c r="I70" t="s">
        <v>175</v>
      </c>
      <c r="J70" s="115">
        <v>1</v>
      </c>
      <c r="K70" s="122"/>
      <c r="L70" t="s">
        <v>175</v>
      </c>
      <c r="M70" s="115">
        <v>0</v>
      </c>
      <c r="N70" s="122"/>
      <c r="R70" s="123"/>
      <c r="U70" s="123"/>
    </row>
    <row r="71" spans="1:21" x14ac:dyDescent="0.25">
      <c r="A71" t="s">
        <v>647</v>
      </c>
      <c r="B71" s="115">
        <v>1.0546764731186795</v>
      </c>
      <c r="C71" s="115">
        <v>1.0546764731186795</v>
      </c>
      <c r="D71" s="115">
        <v>0</v>
      </c>
      <c r="E71">
        <v>205302</v>
      </c>
      <c r="F71">
        <v>229027</v>
      </c>
      <c r="G71" s="115">
        <v>0.89640959362869876</v>
      </c>
      <c r="H71" s="126"/>
      <c r="I71" t="s">
        <v>31</v>
      </c>
      <c r="J71" s="115">
        <v>1.186185396574851</v>
      </c>
      <c r="K71" s="122"/>
      <c r="L71" t="s">
        <v>31</v>
      </c>
      <c r="M71" s="115">
        <v>0</v>
      </c>
      <c r="N71" s="122"/>
      <c r="R71" s="123"/>
      <c r="U71" s="123"/>
    </row>
    <row r="72" spans="1:21" x14ac:dyDescent="0.25">
      <c r="A72" t="s">
        <v>320</v>
      </c>
      <c r="B72" s="115" t="e">
        <v>#N/A</v>
      </c>
      <c r="C72" s="115" t="e">
        <v>#N/A</v>
      </c>
      <c r="D72" s="115" t="e">
        <v>#N/A</v>
      </c>
      <c r="E72" s="115" t="e">
        <v>#N/A</v>
      </c>
      <c r="F72" s="115" t="e">
        <v>#N/A</v>
      </c>
      <c r="G72" s="115" t="e">
        <v>#N/A</v>
      </c>
      <c r="H72" s="126"/>
      <c r="I72" t="s">
        <v>32</v>
      </c>
      <c r="J72" s="115">
        <v>1.0727475442459959</v>
      </c>
      <c r="K72" s="122"/>
      <c r="L72" t="s">
        <v>32</v>
      </c>
      <c r="M72" s="115">
        <v>0</v>
      </c>
      <c r="N72" s="122"/>
      <c r="R72" s="123"/>
      <c r="U72" s="123"/>
    </row>
    <row r="73" spans="1:21" x14ac:dyDescent="0.25">
      <c r="A73" t="s">
        <v>648</v>
      </c>
      <c r="B73" s="115">
        <v>1.086328530202695</v>
      </c>
      <c r="C73" s="115">
        <v>1.086328530202695</v>
      </c>
      <c r="D73" s="115">
        <v>0</v>
      </c>
      <c r="E73">
        <v>-23239</v>
      </c>
      <c r="F73">
        <v>-11633</v>
      </c>
      <c r="G73" s="115">
        <v>1.9976790165907332</v>
      </c>
      <c r="H73" s="126"/>
      <c r="I73" t="s">
        <v>205</v>
      </c>
      <c r="J73" s="115">
        <v>0.92268301191784341</v>
      </c>
      <c r="K73" s="122"/>
      <c r="L73" t="s">
        <v>205</v>
      </c>
      <c r="M73" s="115">
        <v>0</v>
      </c>
      <c r="N73" s="122"/>
      <c r="R73" s="123"/>
      <c r="U73" s="123"/>
    </row>
    <row r="74" spans="1:21" x14ac:dyDescent="0.25">
      <c r="A74" t="s">
        <v>318</v>
      </c>
      <c r="B74" s="115" t="e">
        <v>#N/A</v>
      </c>
      <c r="C74" s="115" t="e">
        <v>#N/A</v>
      </c>
      <c r="D74" s="115" t="e">
        <v>#N/A</v>
      </c>
      <c r="E74" s="115" t="e">
        <v>#N/A</v>
      </c>
      <c r="F74" s="115" t="e">
        <v>#N/A</v>
      </c>
      <c r="G74" s="115" t="e">
        <v>#N/A</v>
      </c>
      <c r="H74" s="126"/>
      <c r="I74" t="s">
        <v>228</v>
      </c>
      <c r="J74" s="115">
        <v>1.0939377770027756</v>
      </c>
      <c r="K74" s="122"/>
      <c r="L74" t="s">
        <v>228</v>
      </c>
      <c r="M74" s="115">
        <v>0</v>
      </c>
      <c r="N74" s="122"/>
      <c r="R74" s="123"/>
      <c r="U74" s="123"/>
    </row>
    <row r="75" spans="1:21" x14ac:dyDescent="0.25">
      <c r="A75" t="s">
        <v>649</v>
      </c>
      <c r="B75" s="115">
        <v>1.1675645722377859</v>
      </c>
      <c r="C75" s="115">
        <v>1.1675645722377859</v>
      </c>
      <c r="D75" s="115">
        <v>0</v>
      </c>
      <c r="E75">
        <v>-49505</v>
      </c>
      <c r="F75">
        <v>-24752</v>
      </c>
      <c r="G75" s="115">
        <v>2.0000404007756951</v>
      </c>
      <c r="H75" s="126"/>
      <c r="I75" t="s">
        <v>229</v>
      </c>
      <c r="J75" s="115">
        <v>1.0704382975826516</v>
      </c>
      <c r="K75" s="122"/>
      <c r="L75" t="s">
        <v>229</v>
      </c>
      <c r="M75" s="115">
        <v>0</v>
      </c>
      <c r="N75" s="122"/>
      <c r="R75" s="123"/>
      <c r="U75" s="123"/>
    </row>
    <row r="76" spans="1:21" x14ac:dyDescent="0.25">
      <c r="A76" t="s">
        <v>316</v>
      </c>
      <c r="B76" s="115" t="e">
        <v>#N/A</v>
      </c>
      <c r="C76" s="115" t="e">
        <v>#N/A</v>
      </c>
      <c r="D76" s="115" t="e">
        <v>#N/A</v>
      </c>
      <c r="E76" s="115" t="e">
        <v>#N/A</v>
      </c>
      <c r="F76" s="115" t="e">
        <v>#N/A</v>
      </c>
      <c r="G76" s="115" t="e">
        <v>#N/A</v>
      </c>
      <c r="H76" s="126"/>
      <c r="I76" t="s">
        <v>233</v>
      </c>
      <c r="J76" s="115">
        <v>1.0816856245796289</v>
      </c>
      <c r="K76" s="122"/>
      <c r="L76" t="s">
        <v>233</v>
      </c>
      <c r="M76" s="115">
        <v>0</v>
      </c>
      <c r="N76" s="122"/>
      <c r="R76" s="123"/>
      <c r="U76" s="123"/>
    </row>
    <row r="77" spans="1:21" x14ac:dyDescent="0.25">
      <c r="A77" t="s">
        <v>650</v>
      </c>
      <c r="B77" s="115">
        <v>0.99959560570981743</v>
      </c>
      <c r="C77" s="115">
        <v>0.99959560570981743</v>
      </c>
      <c r="D77" s="115">
        <v>0</v>
      </c>
      <c r="E77">
        <v>164455</v>
      </c>
      <c r="F77">
        <v>104371</v>
      </c>
      <c r="G77" s="115">
        <v>1.5756771516992267</v>
      </c>
      <c r="H77" s="126"/>
      <c r="I77" t="s">
        <v>235</v>
      </c>
      <c r="J77" s="115">
        <v>1.1050172213561853</v>
      </c>
      <c r="K77" s="122"/>
      <c r="L77" t="s">
        <v>235</v>
      </c>
      <c r="M77" s="115">
        <v>0</v>
      </c>
      <c r="N77" s="122"/>
      <c r="R77" s="123"/>
      <c r="U77" s="123"/>
    </row>
    <row r="78" spans="1:21" x14ac:dyDescent="0.25">
      <c r="A78" t="s">
        <v>314</v>
      </c>
      <c r="B78" s="115" t="e">
        <v>#N/A</v>
      </c>
      <c r="C78" s="115" t="e">
        <v>#N/A</v>
      </c>
      <c r="D78" s="115" t="e">
        <v>#N/A</v>
      </c>
      <c r="E78" s="115" t="e">
        <v>#N/A</v>
      </c>
      <c r="F78" s="115" t="e">
        <v>#N/A</v>
      </c>
      <c r="G78" s="115" t="e">
        <v>#N/A</v>
      </c>
      <c r="H78" s="126"/>
      <c r="I78" t="s">
        <v>239</v>
      </c>
      <c r="J78" s="115">
        <v>1.0352563776386963</v>
      </c>
      <c r="K78" s="122"/>
      <c r="L78" t="s">
        <v>239</v>
      </c>
      <c r="M78" s="115">
        <v>0</v>
      </c>
      <c r="N78" s="122"/>
      <c r="R78" s="123"/>
      <c r="U78" s="123"/>
    </row>
    <row r="79" spans="1:21" x14ac:dyDescent="0.25">
      <c r="A79" t="s">
        <v>313</v>
      </c>
      <c r="B79" s="115" t="e">
        <v>#N/A</v>
      </c>
      <c r="C79" s="115" t="e">
        <v>#N/A</v>
      </c>
      <c r="D79" s="115" t="e">
        <v>#N/A</v>
      </c>
      <c r="E79" s="115" t="e">
        <v>#N/A</v>
      </c>
      <c r="F79" s="115" t="e">
        <v>#N/A</v>
      </c>
      <c r="G79" s="115" t="e">
        <v>#N/A</v>
      </c>
      <c r="H79" s="126"/>
      <c r="I79" t="s">
        <v>243</v>
      </c>
      <c r="J79" s="115">
        <v>1.0764243248069558</v>
      </c>
      <c r="K79" s="122"/>
      <c r="L79" t="s">
        <v>243</v>
      </c>
      <c r="M79" s="115">
        <v>0</v>
      </c>
      <c r="N79" s="122"/>
      <c r="R79" s="123"/>
      <c r="U79" s="123"/>
    </row>
    <row r="80" spans="1:21" x14ac:dyDescent="0.25">
      <c r="A80" t="s">
        <v>312</v>
      </c>
      <c r="B80" s="115" t="e">
        <v>#N/A</v>
      </c>
      <c r="C80" s="115" t="e">
        <v>#N/A</v>
      </c>
      <c r="D80" s="115" t="e">
        <v>#N/A</v>
      </c>
      <c r="E80" s="115" t="e">
        <v>#N/A</v>
      </c>
      <c r="F80" s="115" t="e">
        <v>#N/A</v>
      </c>
      <c r="G80" s="115" t="e">
        <v>#N/A</v>
      </c>
      <c r="H80" s="126"/>
      <c r="I80" t="s">
        <v>245</v>
      </c>
      <c r="J80" s="115">
        <v>0.94363313440914487</v>
      </c>
      <c r="K80" s="122"/>
      <c r="L80" t="s">
        <v>245</v>
      </c>
      <c r="M80" s="115">
        <v>0.10882315269161554</v>
      </c>
      <c r="N80" s="122"/>
      <c r="R80" s="123"/>
      <c r="U80" s="123"/>
    </row>
    <row r="81" spans="1:21" x14ac:dyDescent="0.25">
      <c r="A81" t="s">
        <v>311</v>
      </c>
      <c r="B81" s="115" t="e">
        <v>#N/A</v>
      </c>
      <c r="C81" s="115" t="e">
        <v>#N/A</v>
      </c>
      <c r="D81" s="115" t="e">
        <v>#N/A</v>
      </c>
      <c r="E81" s="115" t="e">
        <v>#N/A</v>
      </c>
      <c r="F81" s="115" t="e">
        <v>#N/A</v>
      </c>
      <c r="G81" s="115" t="e">
        <v>#N/A</v>
      </c>
      <c r="H81" s="126"/>
      <c r="I81" t="s">
        <v>247</v>
      </c>
      <c r="J81" s="115">
        <v>0.98712000293354718</v>
      </c>
      <c r="K81" s="122"/>
      <c r="L81" t="s">
        <v>247</v>
      </c>
      <c r="M81" s="115">
        <v>8.8601611748375247E-2</v>
      </c>
      <c r="N81" s="122"/>
      <c r="R81" s="123"/>
      <c r="U81" s="123"/>
    </row>
    <row r="82" spans="1:21" x14ac:dyDescent="0.25">
      <c r="A82" t="s">
        <v>310</v>
      </c>
      <c r="B82" s="115" t="e">
        <v>#N/A</v>
      </c>
      <c r="C82" s="115" t="e">
        <v>#N/A</v>
      </c>
      <c r="D82" s="115" t="e">
        <v>#N/A</v>
      </c>
      <c r="E82" s="115" t="e">
        <v>#N/A</v>
      </c>
      <c r="F82" s="115" t="e">
        <v>#N/A</v>
      </c>
      <c r="G82" s="115" t="e">
        <v>#N/A</v>
      </c>
      <c r="H82" s="126"/>
      <c r="I82" t="s">
        <v>249</v>
      </c>
      <c r="J82" s="115">
        <v>0.90460254441343513</v>
      </c>
      <c r="K82" s="122"/>
      <c r="L82" t="s">
        <v>249</v>
      </c>
      <c r="M82" s="115">
        <v>0.16887841092170458</v>
      </c>
      <c r="N82" s="122"/>
      <c r="R82" s="123"/>
      <c r="U82" s="123"/>
    </row>
    <row r="83" spans="1:21" x14ac:dyDescent="0.25">
      <c r="A83" t="s">
        <v>309</v>
      </c>
      <c r="B83" s="115" t="e">
        <v>#N/A</v>
      </c>
      <c r="C83" s="115" t="e">
        <v>#N/A</v>
      </c>
      <c r="D83" s="115" t="e">
        <v>#N/A</v>
      </c>
      <c r="E83" s="115" t="e">
        <v>#N/A</v>
      </c>
      <c r="F83" s="115" t="e">
        <v>#N/A</v>
      </c>
      <c r="G83" s="115" t="e">
        <v>#N/A</v>
      </c>
      <c r="H83" s="126"/>
      <c r="I83" t="s">
        <v>250</v>
      </c>
      <c r="J83" s="115">
        <v>0.94084812218039449</v>
      </c>
      <c r="K83" s="122"/>
      <c r="L83" t="s">
        <v>250</v>
      </c>
      <c r="M83" s="115">
        <v>0.15511169224568341</v>
      </c>
      <c r="N83" s="122"/>
      <c r="R83" s="123"/>
      <c r="U83" s="123"/>
    </row>
    <row r="84" spans="1:21" x14ac:dyDescent="0.25">
      <c r="A84" t="s">
        <v>308</v>
      </c>
      <c r="B84" s="115" t="e">
        <v>#N/A</v>
      </c>
      <c r="C84" s="115" t="e">
        <v>#N/A</v>
      </c>
      <c r="D84" s="115" t="e">
        <v>#N/A</v>
      </c>
      <c r="E84">
        <v>-79107</v>
      </c>
      <c r="F84" s="115" t="e">
        <v>#N/A</v>
      </c>
      <c r="G84" s="115" t="e">
        <v>#N/A</v>
      </c>
      <c r="H84" s="126"/>
      <c r="I84" t="s">
        <v>251</v>
      </c>
      <c r="J84" s="115">
        <v>0.94003216014668689</v>
      </c>
      <c r="K84" s="122"/>
      <c r="L84" t="s">
        <v>251</v>
      </c>
      <c r="M84" s="115">
        <v>0.16361481407794218</v>
      </c>
      <c r="N84" s="122"/>
      <c r="R84" s="123"/>
      <c r="U84" s="123"/>
    </row>
    <row r="85" spans="1:21" x14ac:dyDescent="0.25">
      <c r="A85" t="s">
        <v>307</v>
      </c>
      <c r="B85" s="115" t="e">
        <v>#N/A</v>
      </c>
      <c r="C85" s="115" t="e">
        <v>#N/A</v>
      </c>
      <c r="D85" s="115" t="e">
        <v>#N/A</v>
      </c>
      <c r="E85" s="115" t="e">
        <v>#N/A</v>
      </c>
      <c r="F85" s="115" t="e">
        <v>#N/A</v>
      </c>
      <c r="G85" s="115" t="e">
        <v>#N/A</v>
      </c>
      <c r="H85" s="126"/>
      <c r="I85" t="s">
        <v>252</v>
      </c>
      <c r="J85" s="115">
        <v>1.0072919203104325</v>
      </c>
      <c r="K85" s="122"/>
      <c r="L85" t="s">
        <v>252</v>
      </c>
      <c r="M85" s="115">
        <v>0.13985140922027697</v>
      </c>
      <c r="N85" s="122"/>
      <c r="R85" s="123"/>
      <c r="U85" s="123"/>
    </row>
    <row r="86" spans="1:21" x14ac:dyDescent="0.25">
      <c r="A86" t="s">
        <v>306</v>
      </c>
      <c r="B86" s="115" t="e">
        <v>#N/A</v>
      </c>
      <c r="C86" s="115" t="e">
        <v>#N/A</v>
      </c>
      <c r="D86" s="115" t="e">
        <v>#N/A</v>
      </c>
      <c r="E86">
        <v>0</v>
      </c>
      <c r="F86" s="115" t="e">
        <v>#N/A</v>
      </c>
      <c r="G86" s="115" t="e">
        <v>#N/A</v>
      </c>
      <c r="H86" s="126"/>
      <c r="I86" t="s">
        <v>253</v>
      </c>
      <c r="J86" s="115">
        <v>0.9526034014598519</v>
      </c>
      <c r="K86" s="122"/>
      <c r="L86" t="s">
        <v>253</v>
      </c>
      <c r="M86" s="115">
        <v>0.13510789446235974</v>
      </c>
      <c r="N86" s="122"/>
      <c r="R86" s="123"/>
      <c r="U86" s="123"/>
    </row>
    <row r="87" spans="1:21" x14ac:dyDescent="0.25">
      <c r="A87" t="s">
        <v>305</v>
      </c>
      <c r="B87" s="115" t="e">
        <v>#N/A</v>
      </c>
      <c r="C87" s="115" t="e">
        <v>#N/A</v>
      </c>
      <c r="D87" s="115" t="e">
        <v>#N/A</v>
      </c>
      <c r="E87" s="115" t="e">
        <v>#N/A</v>
      </c>
      <c r="F87" s="115" t="e">
        <v>#N/A</v>
      </c>
      <c r="G87" s="115" t="e">
        <v>#N/A</v>
      </c>
      <c r="H87" s="126"/>
      <c r="I87" t="s">
        <v>255</v>
      </c>
      <c r="J87" s="115">
        <v>0.93026247673936746</v>
      </c>
      <c r="K87" s="122"/>
      <c r="L87" t="s">
        <v>255</v>
      </c>
      <c r="M87" s="115">
        <v>0.13391599289066777</v>
      </c>
      <c r="N87" s="122"/>
      <c r="R87" s="123"/>
      <c r="U87" s="123"/>
    </row>
    <row r="88" spans="1:21" x14ac:dyDescent="0.25">
      <c r="A88" t="s">
        <v>303</v>
      </c>
      <c r="B88" s="115" t="e">
        <v>#N/A</v>
      </c>
      <c r="C88" s="115" t="e">
        <v>#N/A</v>
      </c>
      <c r="D88" s="115" t="e">
        <v>#N/A</v>
      </c>
      <c r="E88">
        <v>-33279</v>
      </c>
      <c r="F88" s="115" t="e">
        <v>#N/A</v>
      </c>
      <c r="G88" s="115" t="e">
        <v>#N/A</v>
      </c>
      <c r="H88" s="126"/>
      <c r="I88" t="s">
        <v>257</v>
      </c>
      <c r="J88" s="115">
        <v>0.92811185283103093</v>
      </c>
      <c r="K88" s="122"/>
      <c r="L88" t="s">
        <v>257</v>
      </c>
      <c r="M88" s="115">
        <v>0.11716417700601474</v>
      </c>
      <c r="N88" s="122"/>
      <c r="R88" s="123"/>
      <c r="U88" s="123"/>
    </row>
    <row r="89" spans="1:21" x14ac:dyDescent="0.25">
      <c r="A89" t="s">
        <v>302</v>
      </c>
      <c r="B89" s="115" t="e">
        <v>#N/A</v>
      </c>
      <c r="C89" s="115" t="e">
        <v>#N/A</v>
      </c>
      <c r="D89" s="115" t="e">
        <v>#N/A</v>
      </c>
      <c r="E89" s="115" t="e">
        <v>#N/A</v>
      </c>
      <c r="F89" s="115" t="e">
        <v>#N/A</v>
      </c>
      <c r="G89" s="115" t="e">
        <v>#N/A</v>
      </c>
      <c r="H89" s="126"/>
      <c r="I89" t="s">
        <v>259</v>
      </c>
      <c r="J89" s="115">
        <v>0.98832208586435633</v>
      </c>
      <c r="K89" s="122"/>
      <c r="L89" t="s">
        <v>259</v>
      </c>
      <c r="M89" s="115">
        <v>9.4171677227706363E-2</v>
      </c>
      <c r="N89" s="122"/>
      <c r="R89" s="123"/>
      <c r="U89" s="123"/>
    </row>
    <row r="90" spans="1:21" x14ac:dyDescent="0.25">
      <c r="A90" t="s">
        <v>301</v>
      </c>
      <c r="B90" s="115" t="e">
        <v>#N/A</v>
      </c>
      <c r="C90" s="115" t="e">
        <v>#N/A</v>
      </c>
      <c r="D90" s="115" t="e">
        <v>#N/A</v>
      </c>
      <c r="E90">
        <v>-26958</v>
      </c>
      <c r="F90" s="115" t="e">
        <v>#N/A</v>
      </c>
      <c r="G90" s="115" t="e">
        <v>#N/A</v>
      </c>
      <c r="H90" s="126"/>
      <c r="I90" t="s">
        <v>260</v>
      </c>
      <c r="J90" s="115">
        <v>1.017325996430696</v>
      </c>
      <c r="K90" s="122"/>
      <c r="L90" t="s">
        <v>260</v>
      </c>
      <c r="M90" s="115">
        <v>6.811525100469995E-2</v>
      </c>
      <c r="N90" s="122"/>
      <c r="R90" s="123"/>
      <c r="U90" s="123"/>
    </row>
    <row r="91" spans="1:21" x14ac:dyDescent="0.25">
      <c r="A91" t="s">
        <v>300</v>
      </c>
      <c r="B91" s="115" t="e">
        <v>#N/A</v>
      </c>
      <c r="C91" s="115" t="e">
        <v>#N/A</v>
      </c>
      <c r="D91" s="115" t="e">
        <v>#N/A</v>
      </c>
      <c r="E91" s="115" t="e">
        <v>#N/A</v>
      </c>
      <c r="F91" s="115" t="e">
        <v>#N/A</v>
      </c>
      <c r="G91" s="115" t="e">
        <v>#N/A</v>
      </c>
      <c r="H91" s="126"/>
      <c r="I91" t="s">
        <v>261</v>
      </c>
      <c r="J91" s="115">
        <v>0.9306710411366319</v>
      </c>
      <c r="K91" s="122"/>
      <c r="L91" t="s">
        <v>261</v>
      </c>
      <c r="M91" s="115">
        <v>7.7554393549459852E-2</v>
      </c>
      <c r="N91" s="122"/>
      <c r="R91" s="123"/>
      <c r="U91" s="123"/>
    </row>
    <row r="92" spans="1:21" x14ac:dyDescent="0.25">
      <c r="A92" t="s">
        <v>299</v>
      </c>
      <c r="B92" s="115" t="e">
        <v>#N/A</v>
      </c>
      <c r="C92" s="115" t="e">
        <v>#N/A</v>
      </c>
      <c r="D92" s="115" t="e">
        <v>#N/A</v>
      </c>
      <c r="E92">
        <v>-39707</v>
      </c>
      <c r="F92" s="115" t="e">
        <v>#N/A</v>
      </c>
      <c r="G92" s="115" t="e">
        <v>#N/A</v>
      </c>
      <c r="H92" s="126"/>
      <c r="K92" s="122"/>
      <c r="N92" s="122"/>
      <c r="R92" s="123"/>
      <c r="U92" s="123"/>
    </row>
    <row r="93" spans="1:21" x14ac:dyDescent="0.25">
      <c r="A93" t="s">
        <v>298</v>
      </c>
      <c r="B93" s="115" t="e">
        <v>#N/A</v>
      </c>
      <c r="C93" s="115" t="e">
        <v>#N/A</v>
      </c>
      <c r="D93" s="115" t="e">
        <v>#N/A</v>
      </c>
      <c r="E93" s="115" t="e">
        <v>#N/A</v>
      </c>
      <c r="F93" s="115" t="e">
        <v>#N/A</v>
      </c>
      <c r="G93" s="115" t="e">
        <v>#N/A</v>
      </c>
      <c r="H93" s="126"/>
      <c r="K93" s="122"/>
      <c r="N93" s="122"/>
      <c r="R93" s="123"/>
      <c r="U93" s="123"/>
    </row>
    <row r="94" spans="1:21" x14ac:dyDescent="0.25">
      <c r="A94" t="s">
        <v>297</v>
      </c>
      <c r="B94" s="115" t="e">
        <v>#N/A</v>
      </c>
      <c r="C94" s="115" t="e">
        <v>#N/A</v>
      </c>
      <c r="D94" s="115" t="e">
        <v>#N/A</v>
      </c>
      <c r="E94">
        <v>0</v>
      </c>
      <c r="F94" s="115" t="e">
        <v>#N/A</v>
      </c>
      <c r="G94" s="115" t="e">
        <v>#N/A</v>
      </c>
      <c r="H94" s="126"/>
      <c r="K94" s="122"/>
      <c r="N94" s="122"/>
      <c r="R94" s="123"/>
      <c r="U94" s="123"/>
    </row>
    <row r="95" spans="1:21" x14ac:dyDescent="0.25">
      <c r="A95" t="s">
        <v>296</v>
      </c>
      <c r="B95" s="115" t="e">
        <v>#N/A</v>
      </c>
      <c r="C95" s="115" t="e">
        <v>#N/A</v>
      </c>
      <c r="D95" s="115" t="e">
        <v>#N/A</v>
      </c>
      <c r="E95" s="115" t="e">
        <v>#N/A</v>
      </c>
      <c r="F95" s="115" t="e">
        <v>#N/A</v>
      </c>
      <c r="G95" s="115" t="e">
        <v>#N/A</v>
      </c>
      <c r="H95" s="126"/>
      <c r="K95" s="122"/>
      <c r="N95" s="122"/>
      <c r="R95" s="123"/>
      <c r="U95" s="123"/>
    </row>
    <row r="96" spans="1:21" x14ac:dyDescent="0.25">
      <c r="A96" t="s">
        <v>295</v>
      </c>
      <c r="B96" s="115" t="e">
        <v>#N/A</v>
      </c>
      <c r="C96" s="115" t="e">
        <v>#N/A</v>
      </c>
      <c r="D96" s="115" t="e">
        <v>#N/A</v>
      </c>
      <c r="E96">
        <v>-8863</v>
      </c>
      <c r="F96" s="115" t="e">
        <v>#N/A</v>
      </c>
      <c r="G96" s="115" t="e">
        <v>#N/A</v>
      </c>
      <c r="H96" s="126"/>
      <c r="K96" s="122"/>
      <c r="N96" s="122"/>
      <c r="R96" s="123"/>
      <c r="U96" s="123"/>
    </row>
    <row r="97" spans="1:21" x14ac:dyDescent="0.25">
      <c r="A97" t="s">
        <v>19</v>
      </c>
      <c r="B97" s="115">
        <v>1.0968551618714855</v>
      </c>
      <c r="C97" s="115">
        <v>1.0968551618714855</v>
      </c>
      <c r="D97" s="115">
        <v>0</v>
      </c>
      <c r="E97" t="e">
        <v>#N/A</v>
      </c>
      <c r="F97" s="115" t="e">
        <v>#N/A</v>
      </c>
      <c r="G97" s="115" t="e">
        <v>#N/A</v>
      </c>
      <c r="H97" s="126"/>
      <c r="K97" s="122"/>
      <c r="N97" s="122"/>
      <c r="R97" s="123"/>
      <c r="U97" s="123"/>
    </row>
    <row r="98" spans="1:21" x14ac:dyDescent="0.25">
      <c r="A98" t="s">
        <v>23</v>
      </c>
      <c r="B98" s="115">
        <v>1.0094549722111599</v>
      </c>
      <c r="C98" s="115">
        <v>1.0094549722111599</v>
      </c>
      <c r="D98" s="115">
        <v>0</v>
      </c>
      <c r="E98">
        <v>9203</v>
      </c>
      <c r="F98" s="115" t="e">
        <v>#N/A</v>
      </c>
      <c r="G98" s="115" t="e">
        <v>#N/A</v>
      </c>
      <c r="H98" s="126"/>
      <c r="K98" s="122"/>
      <c r="N98" s="122"/>
      <c r="R98" s="123"/>
      <c r="U98" s="123"/>
    </row>
    <row r="99" spans="1:21" x14ac:dyDescent="0.25">
      <c r="A99" t="s">
        <v>27</v>
      </c>
      <c r="B99" s="115">
        <v>1.0116838426161052</v>
      </c>
      <c r="C99" s="115">
        <v>1.0116838426161052</v>
      </c>
      <c r="D99" s="115">
        <v>0</v>
      </c>
      <c r="E99">
        <v>8781</v>
      </c>
      <c r="F99">
        <v>-14517.650000000023</v>
      </c>
      <c r="G99" s="115">
        <v>-0.60484995849879186</v>
      </c>
      <c r="H99" s="126"/>
      <c r="K99" s="122"/>
      <c r="N99" s="122"/>
      <c r="R99" s="123"/>
      <c r="U99" s="123"/>
    </row>
    <row r="100" spans="1:21" x14ac:dyDescent="0.25">
      <c r="A100" t="s">
        <v>28</v>
      </c>
      <c r="B100" s="115">
        <v>1.3344496456692914</v>
      </c>
      <c r="C100" s="115">
        <v>1.3344496456692914</v>
      </c>
      <c r="D100" s="115">
        <v>0</v>
      </c>
      <c r="E100">
        <v>-29747</v>
      </c>
      <c r="F100">
        <v>52520.390000000014</v>
      </c>
      <c r="G100" s="115">
        <v>-0.56638954889710436</v>
      </c>
      <c r="H100" s="126"/>
      <c r="K100" s="122"/>
      <c r="N100" s="122"/>
      <c r="R100" s="123"/>
      <c r="U100" s="123"/>
    </row>
    <row r="101" spans="1:21" x14ac:dyDescent="0.25">
      <c r="A101" t="s">
        <v>30</v>
      </c>
      <c r="B101" s="115">
        <v>1.2540421071428571</v>
      </c>
      <c r="C101" s="115">
        <v>1.2540421071428571</v>
      </c>
      <c r="D101" s="115">
        <v>0</v>
      </c>
      <c r="E101">
        <v>-3536</v>
      </c>
      <c r="F101">
        <v>64283</v>
      </c>
      <c r="G101" s="115">
        <v>-5.5006766952382435E-2</v>
      </c>
      <c r="H101" s="126"/>
      <c r="K101" s="122"/>
      <c r="N101" s="122"/>
      <c r="R101" s="123"/>
      <c r="U101" s="123"/>
    </row>
    <row r="102" spans="1:21" x14ac:dyDescent="0.25">
      <c r="A102" t="s">
        <v>153</v>
      </c>
      <c r="B102" s="115">
        <v>1.1002506249999999</v>
      </c>
      <c r="C102" s="115">
        <v>1.1002506249999999</v>
      </c>
      <c r="D102" s="115">
        <v>0</v>
      </c>
      <c r="E102">
        <v>66000</v>
      </c>
      <c r="F102">
        <v>13129.989999999932</v>
      </c>
      <c r="G102" s="115">
        <v>5.0266603401830725</v>
      </c>
      <c r="H102" s="126"/>
      <c r="K102" s="122"/>
      <c r="N102" s="122"/>
      <c r="R102" s="123"/>
      <c r="U102" s="123"/>
    </row>
    <row r="103" spans="1:21" x14ac:dyDescent="0.25">
      <c r="A103" t="s">
        <v>154</v>
      </c>
      <c r="B103" s="115">
        <v>1.0220902406417112</v>
      </c>
      <c r="C103" s="115">
        <v>1.0220902406417112</v>
      </c>
      <c r="D103" s="115">
        <v>0</v>
      </c>
      <c r="E103">
        <v>94000</v>
      </c>
      <c r="F103">
        <v>31129.960000000021</v>
      </c>
      <c r="G103" s="115">
        <v>3.0195991257296808</v>
      </c>
      <c r="H103" s="126"/>
      <c r="K103" s="122"/>
      <c r="N103" s="122"/>
      <c r="R103" s="123"/>
      <c r="U103" s="123"/>
    </row>
    <row r="104" spans="1:21" x14ac:dyDescent="0.25">
      <c r="A104" t="s">
        <v>155</v>
      </c>
      <c r="B104" s="115">
        <v>1.0702090650406506</v>
      </c>
      <c r="C104" s="115">
        <v>1.0702090650406506</v>
      </c>
      <c r="D104" s="115">
        <v>0</v>
      </c>
      <c r="E104">
        <v>172000</v>
      </c>
      <c r="F104">
        <v>174462.66000000015</v>
      </c>
      <c r="G104" s="115">
        <v>0.98588431472958082</v>
      </c>
      <c r="H104" s="126"/>
      <c r="K104" s="122"/>
      <c r="N104" s="122"/>
      <c r="R104" s="123"/>
      <c r="U104" s="123"/>
    </row>
    <row r="105" spans="1:21" x14ac:dyDescent="0.25">
      <c r="A105" t="s">
        <v>156</v>
      </c>
      <c r="B105" s="115">
        <v>1.0602164022221818</v>
      </c>
      <c r="C105" s="115">
        <v>1.0602164022221818</v>
      </c>
      <c r="D105" s="115">
        <v>0</v>
      </c>
      <c r="E105">
        <v>121189</v>
      </c>
      <c r="F105">
        <v>142745.75</v>
      </c>
      <c r="G105" s="115">
        <v>0.84898499605067046</v>
      </c>
      <c r="H105" s="126"/>
      <c r="K105" s="122"/>
      <c r="N105" s="122"/>
      <c r="R105" s="123"/>
      <c r="U105" s="123"/>
    </row>
    <row r="106" spans="1:21" x14ac:dyDescent="0.25">
      <c r="A106" t="s">
        <v>157</v>
      </c>
      <c r="B106" s="115" t="e">
        <v>#N/A</v>
      </c>
      <c r="C106" s="115" t="e">
        <v>#N/A</v>
      </c>
      <c r="D106" s="115" t="e">
        <v>#N/A</v>
      </c>
      <c r="E106" s="115" t="e">
        <v>#N/A</v>
      </c>
      <c r="F106" s="115" t="e">
        <v>#N/A</v>
      </c>
      <c r="G106" s="115" t="e">
        <v>#N/A</v>
      </c>
      <c r="H106" s="126"/>
      <c r="K106" s="122"/>
      <c r="N106" s="122"/>
      <c r="R106" s="123"/>
      <c r="U106" s="123"/>
    </row>
    <row r="107" spans="1:21" x14ac:dyDescent="0.25">
      <c r="A107" t="s">
        <v>158</v>
      </c>
      <c r="B107" s="115">
        <v>1.0562002194117575</v>
      </c>
      <c r="C107" s="115">
        <v>1.0562002194117575</v>
      </c>
      <c r="D107" s="115">
        <v>0</v>
      </c>
      <c r="E107">
        <v>70870</v>
      </c>
      <c r="F107">
        <v>72864.140000000014</v>
      </c>
      <c r="G107" s="115">
        <v>0.97263207937402385</v>
      </c>
      <c r="H107" s="126"/>
      <c r="K107" s="122"/>
      <c r="N107" s="122"/>
      <c r="R107" s="123"/>
      <c r="U107" s="123"/>
    </row>
    <row r="108" spans="1:21" x14ac:dyDescent="0.25">
      <c r="A108" t="s">
        <v>159</v>
      </c>
      <c r="B108" s="115" t="e">
        <v>#N/A</v>
      </c>
      <c r="C108" s="115" t="e">
        <v>#N/A</v>
      </c>
      <c r="D108" s="115" t="e">
        <v>#N/A</v>
      </c>
      <c r="E108" s="115" t="e">
        <v>#N/A</v>
      </c>
      <c r="F108" s="115" t="e">
        <v>#N/A</v>
      </c>
      <c r="G108" s="115" t="e">
        <v>#N/A</v>
      </c>
      <c r="H108" s="126"/>
      <c r="K108" s="122"/>
      <c r="N108" s="122"/>
      <c r="R108" s="123"/>
      <c r="U108" s="123"/>
    </row>
    <row r="109" spans="1:21" x14ac:dyDescent="0.25">
      <c r="A109" t="s">
        <v>160</v>
      </c>
      <c r="B109" s="115" t="e">
        <v>#N/A</v>
      </c>
      <c r="C109" s="115" t="e">
        <v>#N/A</v>
      </c>
      <c r="D109" s="115" t="e">
        <v>#N/A</v>
      </c>
      <c r="E109" s="115" t="e">
        <v>#N/A</v>
      </c>
      <c r="F109" s="115" t="e">
        <v>#N/A</v>
      </c>
      <c r="G109" s="115" t="e">
        <v>#N/A</v>
      </c>
      <c r="H109" s="126"/>
      <c r="K109" s="122"/>
      <c r="N109" s="122"/>
      <c r="R109" s="123"/>
      <c r="U109" s="123"/>
    </row>
    <row r="110" spans="1:21" x14ac:dyDescent="0.25">
      <c r="A110" t="s">
        <v>161</v>
      </c>
      <c r="B110" s="115" t="e">
        <v>#N/A</v>
      </c>
      <c r="C110" s="115" t="e">
        <v>#N/A</v>
      </c>
      <c r="D110" s="115" t="e">
        <v>#N/A</v>
      </c>
      <c r="E110" s="115" t="e">
        <v>#N/A</v>
      </c>
      <c r="F110" s="115" t="e">
        <v>#N/A</v>
      </c>
      <c r="G110" s="115" t="e">
        <v>#N/A</v>
      </c>
      <c r="H110" s="126"/>
      <c r="K110" s="122"/>
      <c r="N110" s="122"/>
      <c r="R110" s="123"/>
      <c r="U110" s="123"/>
    </row>
    <row r="111" spans="1:21" x14ac:dyDescent="0.25">
      <c r="A111" t="s">
        <v>162</v>
      </c>
      <c r="B111" s="115">
        <v>1.0689679481976726</v>
      </c>
      <c r="C111" s="115">
        <v>1.0689679481976726</v>
      </c>
      <c r="D111" s="115">
        <v>0</v>
      </c>
      <c r="E111" s="115" t="e">
        <v>#N/A</v>
      </c>
      <c r="F111" s="115" t="e">
        <v>#N/A</v>
      </c>
      <c r="G111" s="115" t="e">
        <v>#N/A</v>
      </c>
      <c r="H111" s="126"/>
      <c r="K111" s="122"/>
      <c r="N111" s="122"/>
      <c r="R111" s="123"/>
      <c r="U111" s="123"/>
    </row>
    <row r="112" spans="1:21" x14ac:dyDescent="0.25">
      <c r="A112" t="s">
        <v>163</v>
      </c>
      <c r="B112" s="115">
        <v>1.0899984812714845</v>
      </c>
      <c r="C112" s="115">
        <v>1.0899984812714845</v>
      </c>
      <c r="D112" s="115">
        <v>0</v>
      </c>
      <c r="E112" s="115" t="e">
        <v>#N/A</v>
      </c>
      <c r="F112" s="115" t="e">
        <v>#N/A</v>
      </c>
      <c r="G112" s="115" t="e">
        <v>#N/A</v>
      </c>
      <c r="H112" s="126"/>
      <c r="K112" s="122"/>
      <c r="N112" s="122"/>
      <c r="R112" s="123"/>
      <c r="U112" s="123"/>
    </row>
    <row r="113" spans="1:21" x14ac:dyDescent="0.25">
      <c r="A113" t="s">
        <v>164</v>
      </c>
      <c r="B113" s="115">
        <v>1.0863636823357607</v>
      </c>
      <c r="C113" s="115">
        <v>1.0863636823357607</v>
      </c>
      <c r="D113" s="115">
        <v>0</v>
      </c>
      <c r="E113">
        <v>22232</v>
      </c>
      <c r="F113">
        <v>37869.200000000186</v>
      </c>
      <c r="G113" s="115">
        <v>0.58707340001900987</v>
      </c>
      <c r="H113" s="126"/>
      <c r="K113" s="122"/>
      <c r="N113" s="122"/>
      <c r="R113" s="123"/>
      <c r="U113" s="123"/>
    </row>
    <row r="114" spans="1:21" x14ac:dyDescent="0.25">
      <c r="A114" t="s">
        <v>165</v>
      </c>
      <c r="B114" s="115">
        <v>1.1015713496952175</v>
      </c>
      <c r="C114" s="115">
        <v>1.1015713496952175</v>
      </c>
      <c r="D114" s="115">
        <v>0</v>
      </c>
      <c r="E114">
        <v>1510</v>
      </c>
      <c r="F114">
        <v>11036.099999999977</v>
      </c>
      <c r="G114" s="115">
        <v>0.13682369677694142</v>
      </c>
      <c r="H114" s="126"/>
      <c r="K114" s="122"/>
      <c r="N114" s="122"/>
      <c r="R114" s="123"/>
      <c r="U114" s="123"/>
    </row>
    <row r="115" spans="1:21" x14ac:dyDescent="0.25">
      <c r="A115" t="s">
        <v>166</v>
      </c>
      <c r="B115" s="115">
        <v>1.1083105451912136</v>
      </c>
      <c r="C115" s="115">
        <v>1.1083105451912136</v>
      </c>
      <c r="D115" s="115">
        <v>0</v>
      </c>
      <c r="E115">
        <v>1204</v>
      </c>
      <c r="F115">
        <v>19128.219999999972</v>
      </c>
      <c r="G115" s="115">
        <v>6.2943650794480707E-2</v>
      </c>
      <c r="H115" s="126"/>
      <c r="K115" s="122"/>
      <c r="N115" s="122"/>
      <c r="R115" s="123"/>
      <c r="U115" s="123"/>
    </row>
    <row r="116" spans="1:21" x14ac:dyDescent="0.25">
      <c r="A116" t="s">
        <v>167</v>
      </c>
      <c r="B116" s="115">
        <v>1.1123612240803238</v>
      </c>
      <c r="C116" s="115">
        <v>1.1123612240803238</v>
      </c>
      <c r="D116" s="115">
        <v>0</v>
      </c>
      <c r="E116">
        <v>20933</v>
      </c>
      <c r="F116">
        <v>32039.939999999944</v>
      </c>
      <c r="G116" s="115">
        <v>0.65334079901523023</v>
      </c>
      <c r="H116" s="126"/>
      <c r="K116" s="122"/>
      <c r="N116" s="122"/>
      <c r="R116" s="123"/>
      <c r="U116" s="123"/>
    </row>
    <row r="117" spans="1:21" x14ac:dyDescent="0.25">
      <c r="A117" t="s">
        <v>168</v>
      </c>
      <c r="B117" s="115" t="e">
        <v>#N/A</v>
      </c>
      <c r="C117" s="115" t="e">
        <v>#N/A</v>
      </c>
      <c r="D117" s="115" t="e">
        <v>#N/A</v>
      </c>
      <c r="E117" s="115" t="e">
        <v>#N/A</v>
      </c>
      <c r="F117" s="115" t="e">
        <v>#N/A</v>
      </c>
      <c r="G117" s="115" t="e">
        <v>#N/A</v>
      </c>
      <c r="H117" s="126"/>
      <c r="K117" s="122"/>
      <c r="N117" s="122"/>
      <c r="R117" s="123"/>
      <c r="U117" s="123"/>
    </row>
    <row r="118" spans="1:21" x14ac:dyDescent="0.25">
      <c r="A118" t="s">
        <v>169</v>
      </c>
      <c r="B118" s="115" t="e">
        <v>#N/A</v>
      </c>
      <c r="C118" s="115" t="e">
        <v>#N/A</v>
      </c>
      <c r="D118" s="115" t="e">
        <v>#N/A</v>
      </c>
      <c r="E118">
        <v>5312</v>
      </c>
      <c r="F118" s="115" t="e">
        <v>#N/A</v>
      </c>
      <c r="G118" s="115" t="e">
        <v>#N/A</v>
      </c>
      <c r="H118" s="126"/>
      <c r="K118" s="122"/>
      <c r="N118" s="122"/>
      <c r="R118" s="123"/>
      <c r="U118" s="123"/>
    </row>
    <row r="119" spans="1:21" x14ac:dyDescent="0.25">
      <c r="A119" t="s">
        <v>170</v>
      </c>
      <c r="B119" s="115" t="e">
        <v>#N/A</v>
      </c>
      <c r="C119" s="115" t="e">
        <v>#N/A</v>
      </c>
      <c r="D119" s="115" t="e">
        <v>#N/A</v>
      </c>
      <c r="E119" s="115" t="e">
        <v>#N/A</v>
      </c>
      <c r="F119" s="115" t="e">
        <v>#N/A</v>
      </c>
      <c r="G119" s="115" t="e">
        <v>#N/A</v>
      </c>
      <c r="H119" s="126"/>
      <c r="K119" s="122"/>
      <c r="N119" s="122"/>
      <c r="R119" s="123"/>
      <c r="U119" s="123"/>
    </row>
    <row r="120" spans="1:21" x14ac:dyDescent="0.25">
      <c r="A120" t="s">
        <v>171</v>
      </c>
      <c r="B120" s="115">
        <v>1.0171051601561416</v>
      </c>
      <c r="C120" s="115">
        <v>1.0171051601561416</v>
      </c>
      <c r="D120" s="115">
        <v>0</v>
      </c>
      <c r="E120">
        <v>207306</v>
      </c>
      <c r="F120" s="115" t="e">
        <v>#N/A</v>
      </c>
      <c r="G120" s="115" t="e">
        <v>#N/A</v>
      </c>
      <c r="H120" s="126"/>
      <c r="K120" s="122"/>
      <c r="N120" s="122"/>
      <c r="R120" s="123"/>
      <c r="U120" s="123"/>
    </row>
    <row r="121" spans="1:21" x14ac:dyDescent="0.25">
      <c r="A121" t="s">
        <v>172</v>
      </c>
      <c r="B121" s="115">
        <v>0.96690051698645263</v>
      </c>
      <c r="C121" s="115">
        <v>0.96690051698645263</v>
      </c>
      <c r="D121" s="115">
        <v>0</v>
      </c>
      <c r="E121" t="e">
        <v>#N/A</v>
      </c>
      <c r="F121" s="115" t="e">
        <v>#N/A</v>
      </c>
      <c r="G121" s="115" t="e">
        <v>#N/A</v>
      </c>
      <c r="H121" s="126"/>
      <c r="K121" s="122"/>
      <c r="N121" s="122"/>
      <c r="R121" s="123"/>
      <c r="U121" s="123"/>
    </row>
    <row r="122" spans="1:21" x14ac:dyDescent="0.25">
      <c r="A122" t="s">
        <v>173</v>
      </c>
      <c r="B122" s="115" t="e">
        <v>#N/A</v>
      </c>
      <c r="C122" s="115" t="e">
        <v>#N/A</v>
      </c>
      <c r="D122" s="115" t="e">
        <v>#N/A</v>
      </c>
      <c r="E122">
        <v>246132</v>
      </c>
      <c r="F122" s="115" t="e">
        <v>#N/A</v>
      </c>
      <c r="G122" s="115" t="e">
        <v>#N/A</v>
      </c>
      <c r="H122" s="126"/>
      <c r="K122" s="122"/>
      <c r="N122" s="122"/>
      <c r="R122" s="123"/>
      <c r="U122" s="123"/>
    </row>
    <row r="123" spans="1:21" x14ac:dyDescent="0.25">
      <c r="A123" t="s">
        <v>174</v>
      </c>
      <c r="B123" s="115" t="e">
        <v>#N/A</v>
      </c>
      <c r="C123" s="115" t="e">
        <v>#N/A</v>
      </c>
      <c r="D123" s="115" t="e">
        <v>#N/A</v>
      </c>
      <c r="E123" s="115" t="e">
        <v>#N/A</v>
      </c>
      <c r="F123" s="115" t="e">
        <v>#N/A</v>
      </c>
      <c r="G123" s="115" t="e">
        <v>#N/A</v>
      </c>
      <c r="H123" s="126"/>
      <c r="K123" s="122"/>
      <c r="N123" s="122"/>
      <c r="R123" s="123"/>
      <c r="U123" s="123"/>
    </row>
    <row r="124" spans="1:21" x14ac:dyDescent="0.25">
      <c r="A124" t="s">
        <v>175</v>
      </c>
      <c r="B124" s="115">
        <v>1</v>
      </c>
      <c r="C124" s="115">
        <v>1</v>
      </c>
      <c r="D124" s="115">
        <v>0</v>
      </c>
      <c r="E124">
        <v>31047</v>
      </c>
      <c r="F124" s="115" t="e">
        <v>#N/A</v>
      </c>
      <c r="G124" s="115" t="e">
        <v>#N/A</v>
      </c>
      <c r="H124" s="126"/>
      <c r="K124" s="122"/>
      <c r="N124" s="122"/>
      <c r="R124" s="123"/>
      <c r="U124" s="123"/>
    </row>
    <row r="125" spans="1:21" x14ac:dyDescent="0.25">
      <c r="A125" t="s">
        <v>176</v>
      </c>
      <c r="B125" s="115" t="e">
        <v>#N/A</v>
      </c>
      <c r="C125" s="115" t="e">
        <v>#N/A</v>
      </c>
      <c r="D125" s="115" t="e">
        <v>#N/A</v>
      </c>
      <c r="E125" s="115" t="e">
        <v>#N/A</v>
      </c>
      <c r="F125" s="115" t="e">
        <v>#N/A</v>
      </c>
      <c r="G125" s="115" t="e">
        <v>#N/A</v>
      </c>
      <c r="H125" s="126"/>
      <c r="K125" s="122"/>
      <c r="N125" s="122"/>
      <c r="R125" s="123"/>
      <c r="U125" s="123"/>
    </row>
    <row r="126" spans="1:21" x14ac:dyDescent="0.25">
      <c r="A126" t="s">
        <v>177</v>
      </c>
      <c r="B126" s="115" t="e">
        <v>#N/A</v>
      </c>
      <c r="C126" s="115" t="e">
        <v>#N/A</v>
      </c>
      <c r="D126" s="115" t="e">
        <v>#N/A</v>
      </c>
      <c r="E126">
        <v>6610</v>
      </c>
      <c r="F126" s="115" t="e">
        <v>#N/A</v>
      </c>
      <c r="G126" s="115" t="e">
        <v>#N/A</v>
      </c>
      <c r="H126" s="126"/>
      <c r="K126" s="122"/>
      <c r="N126" s="122"/>
      <c r="R126" s="123"/>
      <c r="U126" s="123"/>
    </row>
    <row r="127" spans="1:21" x14ac:dyDescent="0.25">
      <c r="A127" t="s">
        <v>31</v>
      </c>
      <c r="B127" s="115">
        <v>1.186185396574851</v>
      </c>
      <c r="C127" s="115">
        <v>1.186185396574851</v>
      </c>
      <c r="D127" s="115">
        <v>0</v>
      </c>
      <c r="E127" t="e">
        <v>#N/A</v>
      </c>
      <c r="F127" s="115" t="e">
        <v>#N/A</v>
      </c>
      <c r="G127" s="115" t="e">
        <v>#N/A</v>
      </c>
      <c r="H127" s="126"/>
      <c r="K127" s="122"/>
      <c r="N127" s="122"/>
      <c r="R127" s="123"/>
      <c r="U127" s="123"/>
    </row>
    <row r="128" spans="1:21" x14ac:dyDescent="0.25">
      <c r="A128" t="s">
        <v>32</v>
      </c>
      <c r="B128" s="115">
        <v>1.0727475442459959</v>
      </c>
      <c r="C128" s="115">
        <v>1.0727475442459959</v>
      </c>
      <c r="D128" s="115">
        <v>0</v>
      </c>
      <c r="E128">
        <v>-32293</v>
      </c>
      <c r="F128" s="115" t="e">
        <v>#N/A</v>
      </c>
      <c r="G128" s="115" t="e">
        <v>#N/A</v>
      </c>
      <c r="H128" s="126"/>
      <c r="K128" s="122"/>
      <c r="N128" s="122"/>
      <c r="R128" s="123"/>
      <c r="U128" s="123"/>
    </row>
    <row r="129" spans="1:21" x14ac:dyDescent="0.25">
      <c r="A129" t="s">
        <v>189</v>
      </c>
      <c r="B129" s="115" t="e">
        <v>#N/A</v>
      </c>
      <c r="C129" s="115" t="e">
        <v>#N/A</v>
      </c>
      <c r="D129" s="115" t="e">
        <v>#N/A</v>
      </c>
      <c r="E129" s="115" t="e">
        <v>#N/A</v>
      </c>
      <c r="F129" s="115" t="e">
        <v>#N/A</v>
      </c>
      <c r="G129" s="115" t="e">
        <v>#N/A</v>
      </c>
      <c r="H129" s="126"/>
      <c r="K129" s="122"/>
      <c r="N129" s="122"/>
      <c r="R129" s="123"/>
      <c r="U129" s="123"/>
    </row>
    <row r="130" spans="1:21" x14ac:dyDescent="0.25">
      <c r="A130" t="s">
        <v>190</v>
      </c>
      <c r="B130" s="115" t="e">
        <v>#N/A</v>
      </c>
      <c r="C130" s="115" t="e">
        <v>#N/A</v>
      </c>
      <c r="D130" s="115" t="e">
        <v>#N/A</v>
      </c>
      <c r="E130">
        <v>44248</v>
      </c>
      <c r="F130" s="115" t="e">
        <v>#N/A</v>
      </c>
      <c r="G130" s="115" t="e">
        <v>#N/A</v>
      </c>
      <c r="H130" s="126"/>
      <c r="K130" s="122"/>
      <c r="N130" s="122"/>
      <c r="R130" s="123"/>
      <c r="U130" s="123"/>
    </row>
    <row r="131" spans="1:21" x14ac:dyDescent="0.25">
      <c r="A131" t="s">
        <v>191</v>
      </c>
      <c r="B131" s="115" t="e">
        <v>#N/A</v>
      </c>
      <c r="C131" s="115" t="e">
        <v>#N/A</v>
      </c>
      <c r="D131" s="115" t="e">
        <v>#N/A</v>
      </c>
      <c r="E131" s="115" t="e">
        <v>#N/A</v>
      </c>
      <c r="F131" s="115" t="e">
        <v>#N/A</v>
      </c>
      <c r="G131" s="115" t="e">
        <v>#N/A</v>
      </c>
      <c r="H131" s="126"/>
      <c r="K131" s="122"/>
      <c r="N131" s="122"/>
      <c r="R131" s="123"/>
      <c r="U131" s="123"/>
    </row>
    <row r="132" spans="1:21" x14ac:dyDescent="0.25">
      <c r="A132" t="s">
        <v>293</v>
      </c>
      <c r="B132" s="115" t="e">
        <v>#N/A</v>
      </c>
      <c r="C132" s="115" t="e">
        <v>#N/A</v>
      </c>
      <c r="D132" s="115" t="e">
        <v>#N/A</v>
      </c>
      <c r="E132">
        <v>128001</v>
      </c>
      <c r="F132" s="115" t="e">
        <v>#N/A</v>
      </c>
      <c r="G132" s="115" t="e">
        <v>#N/A</v>
      </c>
      <c r="H132" s="126"/>
      <c r="K132" s="122"/>
      <c r="N132" s="122"/>
      <c r="R132" s="123"/>
      <c r="U132" s="123"/>
    </row>
    <row r="133" spans="1:21" x14ac:dyDescent="0.25">
      <c r="A133" t="s">
        <v>294</v>
      </c>
      <c r="B133" s="115" t="e">
        <v>#N/A</v>
      </c>
      <c r="C133" s="115" t="e">
        <v>#N/A</v>
      </c>
      <c r="D133" s="115" t="e">
        <v>#N/A</v>
      </c>
      <c r="E133" s="115" t="e">
        <v>#N/A</v>
      </c>
      <c r="F133" s="115" t="e">
        <v>#N/A</v>
      </c>
      <c r="G133" s="115" t="e">
        <v>#N/A</v>
      </c>
      <c r="H133" s="126"/>
      <c r="K133" s="122"/>
      <c r="N133" s="122"/>
      <c r="R133" s="123"/>
      <c r="U133" s="123"/>
    </row>
    <row r="134" spans="1:21" x14ac:dyDescent="0.25">
      <c r="A134" t="s">
        <v>194</v>
      </c>
      <c r="B134" s="115" t="e">
        <v>#N/A</v>
      </c>
      <c r="C134" s="115" t="e">
        <v>#N/A</v>
      </c>
      <c r="D134" s="115" t="e">
        <v>#N/A</v>
      </c>
      <c r="E134">
        <v>252214</v>
      </c>
      <c r="F134" s="115" t="e">
        <v>#N/A</v>
      </c>
      <c r="G134" s="115" t="e">
        <v>#N/A</v>
      </c>
      <c r="H134" s="126"/>
      <c r="K134" s="122"/>
      <c r="N134" s="122"/>
      <c r="R134" s="123"/>
      <c r="U134" s="123"/>
    </row>
    <row r="135" spans="1:21" x14ac:dyDescent="0.25">
      <c r="A135" t="s">
        <v>200</v>
      </c>
      <c r="B135" s="115" t="e">
        <v>#N/A</v>
      </c>
      <c r="C135" s="115" t="e">
        <v>#N/A</v>
      </c>
      <c r="D135" s="115" t="e">
        <v>#N/A</v>
      </c>
      <c r="E135" s="115" t="e">
        <v>#N/A</v>
      </c>
      <c r="F135" s="115" t="e">
        <v>#N/A</v>
      </c>
      <c r="G135" s="115" t="e">
        <v>#N/A</v>
      </c>
      <c r="H135" s="126"/>
      <c r="K135" s="122"/>
      <c r="N135" s="122"/>
      <c r="R135" s="123"/>
      <c r="U135" s="123"/>
    </row>
    <row r="136" spans="1:21" x14ac:dyDescent="0.25">
      <c r="A136" t="s">
        <v>197</v>
      </c>
      <c r="B136" s="115" t="e">
        <v>#N/A</v>
      </c>
      <c r="C136" s="115" t="e">
        <v>#N/A</v>
      </c>
      <c r="D136" s="115" t="e">
        <v>#N/A</v>
      </c>
      <c r="E136">
        <v>267097</v>
      </c>
      <c r="F136" s="115" t="e">
        <v>#N/A</v>
      </c>
      <c r="G136" s="115" t="e">
        <v>#N/A</v>
      </c>
      <c r="H136" s="126"/>
      <c r="K136" s="122"/>
      <c r="N136" s="122"/>
      <c r="R136" s="123"/>
      <c r="U136" s="123"/>
    </row>
    <row r="137" spans="1:21" x14ac:dyDescent="0.25">
      <c r="A137" t="s">
        <v>201</v>
      </c>
      <c r="B137" s="115" t="e">
        <v>#N/A</v>
      </c>
      <c r="C137" s="115" t="e">
        <v>#N/A</v>
      </c>
      <c r="D137" s="115" t="e">
        <v>#N/A</v>
      </c>
      <c r="E137" s="115" t="e">
        <v>#N/A</v>
      </c>
      <c r="F137" s="115" t="e">
        <v>#N/A</v>
      </c>
      <c r="G137" s="115" t="e">
        <v>#N/A</v>
      </c>
      <c r="H137" s="126"/>
      <c r="K137" s="122"/>
      <c r="N137" s="122"/>
      <c r="R137" s="123"/>
      <c r="U137" s="123"/>
    </row>
    <row r="138" spans="1:21" x14ac:dyDescent="0.25">
      <c r="A138" t="s">
        <v>205</v>
      </c>
      <c r="B138" s="115">
        <v>0.92268301191784341</v>
      </c>
      <c r="C138" s="115">
        <v>0.92268301191784341</v>
      </c>
      <c r="D138" s="115">
        <v>0</v>
      </c>
      <c r="E138">
        <v>136037</v>
      </c>
      <c r="F138" s="115" t="e">
        <v>#N/A</v>
      </c>
      <c r="G138" s="115" t="e">
        <v>#N/A</v>
      </c>
      <c r="H138" s="126"/>
      <c r="K138" s="122"/>
      <c r="N138" s="122"/>
      <c r="R138" s="123"/>
      <c r="U138" s="123"/>
    </row>
    <row r="139" spans="1:21" x14ac:dyDescent="0.25">
      <c r="A139" t="s">
        <v>207</v>
      </c>
      <c r="B139" s="115" t="e">
        <v>#N/A</v>
      </c>
      <c r="C139" s="115" t="e">
        <v>#N/A</v>
      </c>
      <c r="D139" s="115" t="e">
        <v>#N/A</v>
      </c>
      <c r="E139" s="115" t="e">
        <v>#N/A</v>
      </c>
      <c r="F139" s="115" t="e">
        <v>#N/A</v>
      </c>
      <c r="G139" s="115" t="e">
        <v>#N/A</v>
      </c>
      <c r="H139" s="126"/>
      <c r="K139" s="122"/>
      <c r="N139" s="122"/>
      <c r="R139" s="123"/>
      <c r="U139" s="123"/>
    </row>
    <row r="140" spans="1:21" x14ac:dyDescent="0.25">
      <c r="A140" t="s">
        <v>209</v>
      </c>
      <c r="B140" s="115" t="e">
        <v>#N/A</v>
      </c>
      <c r="C140" s="115" t="e">
        <v>#N/A</v>
      </c>
      <c r="D140" s="115" t="e">
        <v>#N/A</v>
      </c>
      <c r="E140">
        <v>51085</v>
      </c>
      <c r="F140" s="115" t="e">
        <v>#N/A</v>
      </c>
      <c r="G140" s="115" t="e">
        <v>#N/A</v>
      </c>
      <c r="H140" s="126"/>
      <c r="K140" s="122"/>
      <c r="N140" s="122"/>
      <c r="R140" s="123"/>
      <c r="U140" s="123"/>
    </row>
    <row r="141" spans="1:21" x14ac:dyDescent="0.25">
      <c r="A141" t="s">
        <v>211</v>
      </c>
      <c r="B141" s="115" t="e">
        <v>#N/A</v>
      </c>
      <c r="C141" s="115" t="e">
        <v>#N/A</v>
      </c>
      <c r="D141" s="115" t="e">
        <v>#N/A</v>
      </c>
      <c r="E141" s="115" t="e">
        <v>#N/A</v>
      </c>
      <c r="F141" s="115" t="e">
        <v>#N/A</v>
      </c>
      <c r="G141" s="115" t="e">
        <v>#N/A</v>
      </c>
      <c r="H141" s="126"/>
      <c r="K141" s="122"/>
      <c r="N141" s="122"/>
      <c r="R141" s="123"/>
      <c r="U141" s="123"/>
    </row>
    <row r="142" spans="1:21" x14ac:dyDescent="0.25">
      <c r="A142" t="s">
        <v>213</v>
      </c>
      <c r="B142" s="115" t="e">
        <v>#N/A</v>
      </c>
      <c r="C142" s="115" t="e">
        <v>#N/A</v>
      </c>
      <c r="D142" s="115" t="e">
        <v>#N/A</v>
      </c>
      <c r="E142">
        <v>807520</v>
      </c>
      <c r="F142" s="115" t="e">
        <v>#N/A</v>
      </c>
      <c r="G142" s="115" t="e">
        <v>#N/A</v>
      </c>
      <c r="H142" s="126"/>
      <c r="K142" s="122"/>
      <c r="N142" s="122"/>
      <c r="R142" s="123"/>
      <c r="U142" s="123"/>
    </row>
    <row r="143" spans="1:21" x14ac:dyDescent="0.25">
      <c r="A143" t="s">
        <v>219</v>
      </c>
      <c r="B143" s="115" t="e">
        <v>#N/A</v>
      </c>
      <c r="C143" s="115" t="e">
        <v>#N/A</v>
      </c>
      <c r="D143" s="115" t="e">
        <v>#N/A</v>
      </c>
      <c r="E143" s="115" t="e">
        <v>#N/A</v>
      </c>
      <c r="F143" s="115" t="e">
        <v>#N/A</v>
      </c>
      <c r="G143" s="115" t="e">
        <v>#N/A</v>
      </c>
      <c r="H143" s="126"/>
      <c r="K143" s="122"/>
      <c r="N143" s="122"/>
      <c r="R143" s="123"/>
      <c r="U143" s="123"/>
    </row>
    <row r="144" spans="1:21" x14ac:dyDescent="0.25">
      <c r="A144" t="s">
        <v>222</v>
      </c>
      <c r="B144" s="115" t="e">
        <v>#N/A</v>
      </c>
      <c r="C144" s="115" t="e">
        <v>#N/A</v>
      </c>
      <c r="D144" s="115" t="e">
        <v>#N/A</v>
      </c>
      <c r="E144">
        <v>-134909</v>
      </c>
      <c r="F144" s="115" t="e">
        <v>#N/A</v>
      </c>
      <c r="G144" s="115" t="e">
        <v>#N/A</v>
      </c>
      <c r="H144" s="126"/>
      <c r="K144" s="122"/>
      <c r="N144" s="122"/>
      <c r="R144" s="123"/>
      <c r="U144" s="123"/>
    </row>
    <row r="145" spans="1:21" x14ac:dyDescent="0.25">
      <c r="A145" t="s">
        <v>224</v>
      </c>
      <c r="B145" s="115" t="e">
        <v>#N/A</v>
      </c>
      <c r="C145" s="115" t="e">
        <v>#N/A</v>
      </c>
      <c r="D145" s="115" t="e">
        <v>#N/A</v>
      </c>
      <c r="E145" s="115" t="e">
        <v>#N/A</v>
      </c>
      <c r="F145" s="115" t="e">
        <v>#N/A</v>
      </c>
      <c r="G145" s="115" t="e">
        <v>#N/A</v>
      </c>
      <c r="H145" s="126"/>
      <c r="K145" s="122"/>
      <c r="N145" s="122"/>
      <c r="R145" s="123"/>
      <c r="U145" s="123"/>
    </row>
    <row r="146" spans="1:21" x14ac:dyDescent="0.25">
      <c r="A146" t="s">
        <v>226</v>
      </c>
      <c r="B146" s="115" t="e">
        <v>#N/A</v>
      </c>
      <c r="C146" s="115" t="e">
        <v>#N/A</v>
      </c>
      <c r="D146" s="115" t="e">
        <v>#N/A</v>
      </c>
      <c r="E146">
        <v>201025</v>
      </c>
      <c r="F146" s="115" t="e">
        <v>#N/A</v>
      </c>
      <c r="G146" s="115" t="e">
        <v>#N/A</v>
      </c>
      <c r="H146" s="126"/>
      <c r="K146" s="122"/>
      <c r="N146" s="122"/>
      <c r="R146" s="123"/>
      <c r="U146" s="123"/>
    </row>
    <row r="147" spans="1:21" x14ac:dyDescent="0.25">
      <c r="A147" t="s">
        <v>228</v>
      </c>
      <c r="B147" s="115">
        <v>1.0939377770027756</v>
      </c>
      <c r="C147" s="115">
        <v>1.0939377770027756</v>
      </c>
      <c r="D147" s="115">
        <v>0</v>
      </c>
      <c r="E147" t="e">
        <v>#N/A</v>
      </c>
      <c r="F147" s="115" t="e">
        <v>#N/A</v>
      </c>
      <c r="G147" s="115" t="e">
        <v>#N/A</v>
      </c>
      <c r="H147" s="126"/>
      <c r="K147" s="122"/>
      <c r="N147" s="122"/>
      <c r="R147" s="123"/>
      <c r="U147" s="123"/>
    </row>
    <row r="148" spans="1:21" x14ac:dyDescent="0.25">
      <c r="A148" t="s">
        <v>229</v>
      </c>
      <c r="B148" s="115">
        <v>1.0704382975826516</v>
      </c>
      <c r="C148" s="115">
        <v>1.0704382975826516</v>
      </c>
      <c r="D148" s="115">
        <v>0</v>
      </c>
      <c r="E148">
        <v>182877</v>
      </c>
      <c r="F148" s="115" t="e">
        <v>#N/A</v>
      </c>
      <c r="G148" s="115" t="e">
        <v>#N/A</v>
      </c>
      <c r="H148" s="126"/>
      <c r="K148" s="122"/>
      <c r="N148" s="122"/>
      <c r="R148" s="123"/>
      <c r="U148" s="123"/>
    </row>
    <row r="149" spans="1:21" x14ac:dyDescent="0.25">
      <c r="A149" t="s">
        <v>233</v>
      </c>
      <c r="B149" s="115">
        <v>1.0816856245796289</v>
      </c>
      <c r="C149" s="115">
        <v>1.0816856245796289</v>
      </c>
      <c r="D149" s="115">
        <v>0</v>
      </c>
      <c r="E149">
        <v>441775</v>
      </c>
      <c r="F149">
        <v>439919.62999999989</v>
      </c>
      <c r="G149" s="115">
        <v>1.0042175203684367</v>
      </c>
      <c r="H149" s="126"/>
      <c r="K149" s="122"/>
      <c r="N149" s="122"/>
      <c r="R149" s="123"/>
      <c r="U149" s="123"/>
    </row>
    <row r="150" spans="1:21" x14ac:dyDescent="0.25">
      <c r="A150" t="s">
        <v>235</v>
      </c>
      <c r="B150" s="115">
        <v>1.1050172213561853</v>
      </c>
      <c r="C150" s="115">
        <v>1.1050172213561853</v>
      </c>
      <c r="D150" s="115">
        <v>0</v>
      </c>
      <c r="E150">
        <v>290150</v>
      </c>
      <c r="F150">
        <v>432367.37999999989</v>
      </c>
      <c r="G150" s="115">
        <v>0.67107282700188919</v>
      </c>
      <c r="H150" s="126"/>
      <c r="K150" s="122"/>
      <c r="N150" s="122"/>
      <c r="R150" s="123"/>
      <c r="U150" s="123"/>
    </row>
    <row r="151" spans="1:21" x14ac:dyDescent="0.25">
      <c r="A151" t="s">
        <v>237</v>
      </c>
      <c r="B151" s="115" t="e">
        <v>#N/A</v>
      </c>
      <c r="C151" s="115" t="e">
        <v>#N/A</v>
      </c>
      <c r="D151" s="115" t="e">
        <v>#N/A</v>
      </c>
      <c r="E151" s="115" t="e">
        <v>#N/A</v>
      </c>
      <c r="F151" s="115" t="e">
        <v>#N/A</v>
      </c>
      <c r="G151" s="115" t="e">
        <v>#N/A</v>
      </c>
      <c r="H151" s="126"/>
      <c r="K151" s="122"/>
      <c r="N151" s="122"/>
      <c r="R151" s="123"/>
      <c r="U151" s="123"/>
    </row>
    <row r="152" spans="1:21" x14ac:dyDescent="0.25">
      <c r="A152" t="s">
        <v>239</v>
      </c>
      <c r="B152" s="115">
        <v>1.0352563776386963</v>
      </c>
      <c r="C152" s="115">
        <v>1.0352563776386963</v>
      </c>
      <c r="D152" s="115">
        <v>0</v>
      </c>
      <c r="E152">
        <v>815557.46</v>
      </c>
      <c r="F152">
        <v>598628.02</v>
      </c>
      <c r="G152" s="115">
        <v>1.3623776915754795</v>
      </c>
      <c r="H152" s="126"/>
      <c r="K152" s="122"/>
      <c r="N152" s="122"/>
      <c r="R152" s="123"/>
      <c r="U152" s="123"/>
    </row>
    <row r="153" spans="1:21" x14ac:dyDescent="0.25">
      <c r="A153" t="s">
        <v>243</v>
      </c>
      <c r="B153" s="115">
        <v>1.0764243248069558</v>
      </c>
      <c r="C153" s="115">
        <v>1.0764243248069558</v>
      </c>
      <c r="D153" s="115">
        <v>0</v>
      </c>
      <c r="E153" t="e">
        <v>#N/A</v>
      </c>
      <c r="F153" t="e">
        <v>#N/A</v>
      </c>
      <c r="G153" s="115" t="e">
        <v>#N/A</v>
      </c>
      <c r="H153" s="126"/>
      <c r="K153" s="122"/>
      <c r="N153" s="122"/>
      <c r="R153" s="123"/>
      <c r="U153" s="123"/>
    </row>
    <row r="154" spans="1:21" x14ac:dyDescent="0.25">
      <c r="A154" t="s">
        <v>245</v>
      </c>
      <c r="B154" s="115">
        <v>1.0588618154288836</v>
      </c>
      <c r="C154" s="115">
        <v>0.94363313440914487</v>
      </c>
      <c r="D154" s="115">
        <v>0.10882315269161554</v>
      </c>
      <c r="E154">
        <v>1850</v>
      </c>
      <c r="F154">
        <v>-395656.12000000011</v>
      </c>
      <c r="G154" s="115">
        <v>-4.675777541365971E-3</v>
      </c>
      <c r="H154" s="126"/>
      <c r="K154" s="122"/>
      <c r="N154" s="122"/>
      <c r="R154" s="123"/>
      <c r="U154" s="123"/>
    </row>
    <row r="155" spans="1:21" x14ac:dyDescent="0.25">
      <c r="A155" t="s">
        <v>246</v>
      </c>
      <c r="B155" s="115" t="e">
        <v>#N/A</v>
      </c>
      <c r="C155" s="115" t="e">
        <v>#N/A</v>
      </c>
      <c r="D155" s="115" t="e">
        <v>#N/A</v>
      </c>
      <c r="E155" s="115" t="e">
        <v>#N/A</v>
      </c>
      <c r="F155" s="115" t="e">
        <v>#N/A</v>
      </c>
      <c r="G155" s="115" t="e">
        <v>#N/A</v>
      </c>
      <c r="H155" s="126"/>
      <c r="K155" s="122"/>
      <c r="N155" s="122"/>
      <c r="R155" s="123"/>
      <c r="U155" s="123"/>
    </row>
    <row r="156" spans="1:21" x14ac:dyDescent="0.25">
      <c r="A156" t="s">
        <v>247</v>
      </c>
      <c r="B156" s="115">
        <v>1.0830828929017338</v>
      </c>
      <c r="C156" s="115">
        <v>0.98712000293354718</v>
      </c>
      <c r="D156" s="115">
        <v>8.8601611748375247E-2</v>
      </c>
      <c r="E156">
        <v>871150</v>
      </c>
      <c r="F156">
        <v>1048627.7000000002</v>
      </c>
      <c r="G156" s="115">
        <v>0.83075242052064791</v>
      </c>
      <c r="H156" s="126"/>
      <c r="K156" s="122"/>
      <c r="N156" s="122"/>
      <c r="R156" s="123"/>
      <c r="U156" s="123"/>
    </row>
    <row r="157" spans="1:21" x14ac:dyDescent="0.25">
      <c r="A157" t="s">
        <v>248</v>
      </c>
      <c r="B157" s="115" t="e">
        <v>#N/A</v>
      </c>
      <c r="C157" s="115" t="e">
        <v>#N/A</v>
      </c>
      <c r="D157" s="115" t="e">
        <v>#N/A</v>
      </c>
      <c r="E157" s="115" t="e">
        <v>#N/A</v>
      </c>
      <c r="F157" s="115" t="e">
        <v>#N/A</v>
      </c>
      <c r="G157" s="115" t="e">
        <v>#N/A</v>
      </c>
      <c r="H157" s="126"/>
      <c r="K157" s="122"/>
      <c r="N157" s="122"/>
      <c r="R157" s="123"/>
      <c r="U157" s="123"/>
    </row>
    <row r="158" spans="1:21" x14ac:dyDescent="0.25">
      <c r="A158" t="s">
        <v>204</v>
      </c>
      <c r="B158" s="115" t="e">
        <v>#N/A</v>
      </c>
      <c r="C158" s="115" t="e">
        <v>#N/A</v>
      </c>
      <c r="D158" s="115" t="e">
        <v>#N/A</v>
      </c>
      <c r="E158">
        <v>545075</v>
      </c>
      <c r="F158" s="115" t="e">
        <v>#N/A</v>
      </c>
      <c r="G158" s="115" t="e">
        <v>#N/A</v>
      </c>
      <c r="H158" s="126"/>
      <c r="K158" s="122"/>
      <c r="N158" s="122"/>
      <c r="R158" s="123"/>
      <c r="U158" s="123"/>
    </row>
    <row r="159" spans="1:21" x14ac:dyDescent="0.25">
      <c r="A159" t="s">
        <v>249</v>
      </c>
      <c r="B159" s="115">
        <v>1.0884117995498459</v>
      </c>
      <c r="C159" s="115">
        <v>0.90460254441343513</v>
      </c>
      <c r="D159" s="115">
        <v>0.16887841092170458</v>
      </c>
      <c r="E159" t="e">
        <v>#N/A</v>
      </c>
      <c r="F159" s="115" t="e">
        <v>#N/A</v>
      </c>
      <c r="G159" s="115" t="e">
        <v>#N/A</v>
      </c>
      <c r="H159" s="126"/>
      <c r="K159" s="122"/>
      <c r="N159" s="122"/>
      <c r="R159" s="123"/>
      <c r="U159" s="123"/>
    </row>
    <row r="160" spans="1:21" x14ac:dyDescent="0.25">
      <c r="A160" t="s">
        <v>250</v>
      </c>
      <c r="B160" s="115">
        <v>1.1135769231806931</v>
      </c>
      <c r="C160" s="115">
        <v>0.94084812218039449</v>
      </c>
      <c r="D160" s="115">
        <v>0.15511169224568341</v>
      </c>
      <c r="E160">
        <v>34000</v>
      </c>
      <c r="F160" s="115" t="e">
        <v>#N/A</v>
      </c>
      <c r="G160" s="115" t="e">
        <v>#N/A</v>
      </c>
      <c r="H160" s="126"/>
      <c r="K160" s="122"/>
      <c r="N160" s="122"/>
      <c r="R160" s="123"/>
      <c r="U160" s="123"/>
    </row>
    <row r="161" spans="1:21" x14ac:dyDescent="0.25">
      <c r="A161" t="s">
        <v>251</v>
      </c>
      <c r="B161" s="115">
        <v>1.1239225370908086</v>
      </c>
      <c r="C161" s="115">
        <v>0.94003216014668689</v>
      </c>
      <c r="D161" s="115">
        <v>0.16361481407794218</v>
      </c>
      <c r="E161">
        <v>-2400</v>
      </c>
      <c r="F161">
        <v>190496</v>
      </c>
      <c r="G161" s="115">
        <v>-1.2598689736267429E-2</v>
      </c>
      <c r="H161" s="126"/>
      <c r="K161" s="122"/>
      <c r="N161" s="122"/>
      <c r="R161" s="123"/>
      <c r="U161" s="123"/>
    </row>
    <row r="162" spans="1:21" x14ac:dyDescent="0.25">
      <c r="A162" t="s">
        <v>252</v>
      </c>
      <c r="B162" s="115">
        <v>1.1710673377925602</v>
      </c>
      <c r="C162" s="115">
        <v>1.0072919203104325</v>
      </c>
      <c r="D162" s="115">
        <v>0.13985140922027697</v>
      </c>
      <c r="E162">
        <v>316500</v>
      </c>
      <c r="F162">
        <v>703479.11000000034</v>
      </c>
      <c r="G162" s="115">
        <v>0.44990674989624047</v>
      </c>
      <c r="H162" s="126"/>
      <c r="K162" s="122"/>
      <c r="N162" s="122"/>
      <c r="R162" s="123"/>
      <c r="U162" s="123"/>
    </row>
    <row r="163" spans="1:21" x14ac:dyDescent="0.25">
      <c r="A163" t="s">
        <v>253</v>
      </c>
      <c r="B163" s="115">
        <v>1.1014129917022284</v>
      </c>
      <c r="C163" s="115">
        <v>0.9526034014598519</v>
      </c>
      <c r="D163" s="115">
        <v>0.13510789446235974</v>
      </c>
      <c r="E163">
        <v>1281974.54</v>
      </c>
      <c r="F163">
        <v>1289576</v>
      </c>
      <c r="G163" s="115">
        <v>0.99410545791795135</v>
      </c>
      <c r="H163" s="126"/>
      <c r="K163" s="122"/>
      <c r="N163" s="122"/>
      <c r="R163" s="123"/>
      <c r="U163" s="123"/>
    </row>
    <row r="164" spans="1:21" x14ac:dyDescent="0.25">
      <c r="A164" t="s">
        <v>254</v>
      </c>
      <c r="B164" s="115" t="e">
        <v>#N/A</v>
      </c>
      <c r="C164" s="115" t="e">
        <v>#N/A</v>
      </c>
      <c r="D164" s="115" t="e">
        <v>#N/A</v>
      </c>
      <c r="E164" s="115" t="e">
        <v>#N/A</v>
      </c>
      <c r="F164" s="115" t="e">
        <v>#N/A</v>
      </c>
      <c r="G164" s="115" t="e">
        <v>#N/A</v>
      </c>
      <c r="H164" s="126"/>
      <c r="K164" s="122"/>
      <c r="N164" s="122"/>
      <c r="R164" s="123"/>
      <c r="U164" s="123"/>
    </row>
    <row r="165" spans="1:21" x14ac:dyDescent="0.25">
      <c r="A165" t="s">
        <v>255</v>
      </c>
      <c r="B165" s="115">
        <v>1.0741018990112046</v>
      </c>
      <c r="C165" s="115">
        <v>0.93026247673936746</v>
      </c>
      <c r="D165" s="115">
        <v>0.13391599289066777</v>
      </c>
      <c r="E165">
        <v>232200</v>
      </c>
      <c r="F165">
        <v>65876</v>
      </c>
      <c r="G165" s="115">
        <v>3.524804177545692</v>
      </c>
      <c r="H165" s="126"/>
      <c r="K165" s="122"/>
      <c r="N165" s="122"/>
      <c r="R165" s="123"/>
      <c r="U165" s="123"/>
    </row>
    <row r="166" spans="1:21" x14ac:dyDescent="0.25">
      <c r="A166" t="s">
        <v>256</v>
      </c>
      <c r="B166" s="115" t="e">
        <v>#N/A</v>
      </c>
      <c r="C166" s="115" t="e">
        <v>#N/A</v>
      </c>
      <c r="D166" s="115" t="e">
        <v>#N/A</v>
      </c>
      <c r="E166" s="115" t="e">
        <v>#N/A</v>
      </c>
      <c r="F166" s="115" t="e">
        <v>#N/A</v>
      </c>
      <c r="G166" s="115" t="e">
        <v>#N/A</v>
      </c>
      <c r="H166" s="126"/>
      <c r="K166" s="122"/>
      <c r="N166" s="122"/>
      <c r="R166" s="123"/>
      <c r="U166" s="123"/>
    </row>
    <row r="167" spans="1:21" x14ac:dyDescent="0.25">
      <c r="A167" t="s">
        <v>257</v>
      </c>
      <c r="B167" s="115">
        <v>1.0512847674027317</v>
      </c>
      <c r="C167" s="115">
        <v>0.92811185283103093</v>
      </c>
      <c r="D167" s="115">
        <v>0.11716417700601474</v>
      </c>
      <c r="E167">
        <v>1166471</v>
      </c>
      <c r="F167">
        <v>1067664</v>
      </c>
      <c r="G167" s="115">
        <v>1.0925450328942439</v>
      </c>
      <c r="H167" s="126"/>
      <c r="K167" s="122"/>
      <c r="N167" s="122"/>
      <c r="R167" s="123"/>
      <c r="U167" s="123"/>
    </row>
    <row r="168" spans="1:21" x14ac:dyDescent="0.25">
      <c r="A168" t="s">
        <v>258</v>
      </c>
      <c r="B168" s="115" t="e">
        <v>#N/A</v>
      </c>
      <c r="C168" s="115" t="e">
        <v>#N/A</v>
      </c>
      <c r="D168" s="115" t="e">
        <v>#N/A</v>
      </c>
      <c r="E168" s="115" t="e">
        <v>#N/A</v>
      </c>
      <c r="F168" s="115" t="e">
        <v>#N/A</v>
      </c>
      <c r="G168" s="115" t="e">
        <v>#N/A</v>
      </c>
      <c r="H168" s="126"/>
      <c r="K168" s="122"/>
      <c r="N168" s="122"/>
      <c r="R168" s="123"/>
      <c r="U168" s="123"/>
    </row>
    <row r="169" spans="1:21" x14ac:dyDescent="0.25">
      <c r="A169" t="s">
        <v>259</v>
      </c>
      <c r="B169" s="115">
        <v>1.0910699754227049</v>
      </c>
      <c r="C169" s="115">
        <v>0.98832208586435633</v>
      </c>
      <c r="D169" s="115">
        <v>9.4171677227706363E-2</v>
      </c>
      <c r="E169">
        <v>1613892</v>
      </c>
      <c r="F169">
        <v>2083872</v>
      </c>
      <c r="G169" s="115">
        <v>0.77446791357626577</v>
      </c>
      <c r="H169" s="126"/>
      <c r="K169" s="122"/>
      <c r="N169" s="122"/>
      <c r="R169" s="123"/>
      <c r="U169" s="123"/>
    </row>
    <row r="170" spans="1:21" x14ac:dyDescent="0.25">
      <c r="A170" t="s">
        <v>260</v>
      </c>
      <c r="B170" s="115">
        <v>1.091686496133254</v>
      </c>
      <c r="C170" s="115">
        <v>1.017325996430696</v>
      </c>
      <c r="D170" s="115">
        <v>6.811525100469995E-2</v>
      </c>
      <c r="E170">
        <v>4751000</v>
      </c>
      <c r="F170" t="e">
        <v>#N/A</v>
      </c>
      <c r="G170" s="115" t="e">
        <v>#N/A</v>
      </c>
      <c r="H170" s="126"/>
      <c r="K170" s="122"/>
      <c r="N170" s="122"/>
      <c r="R170" s="123"/>
      <c r="U170" s="123"/>
    </row>
    <row r="171" spans="1:21" x14ac:dyDescent="0.25">
      <c r="A171" t="s">
        <v>261</v>
      </c>
      <c r="B171" s="115">
        <v>1.0089169861383396</v>
      </c>
      <c r="C171" s="115">
        <v>0.9306710411366319</v>
      </c>
      <c r="D171" s="115">
        <v>7.7554393549459852E-2</v>
      </c>
      <c r="E171">
        <v>3047655</v>
      </c>
      <c r="F171">
        <v>2275272</v>
      </c>
      <c r="G171" s="115">
        <v>1.3394684239950212</v>
      </c>
      <c r="H171" s="126"/>
      <c r="K171" s="122"/>
      <c r="N171" s="122"/>
      <c r="R171" s="123"/>
      <c r="U171" s="123"/>
    </row>
    <row r="172" spans="1:21" x14ac:dyDescent="0.25">
      <c r="A172" t="s">
        <v>262</v>
      </c>
      <c r="B172" s="115" t="e">
        <v>#N/A</v>
      </c>
      <c r="C172" s="115" t="e">
        <v>#N/A</v>
      </c>
      <c r="D172" s="115" t="e">
        <v>#N/A</v>
      </c>
      <c r="E172" s="115" t="e">
        <v>#N/A</v>
      </c>
      <c r="F172" s="115" t="e">
        <v>#N/A</v>
      </c>
      <c r="G172" s="115" t="e">
        <v>#N/A</v>
      </c>
      <c r="H172" s="126"/>
      <c r="K172" s="122"/>
      <c r="N172" s="122"/>
      <c r="R172" s="123"/>
      <c r="U172" s="123"/>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opLeftCell="A67" workbookViewId="0">
      <selection activeCell="A88" sqref="A88:XFD90"/>
    </sheetView>
  </sheetViews>
  <sheetFormatPr defaultColWidth="11.42578125" defaultRowHeight="15" x14ac:dyDescent="0.25"/>
  <sheetData>
    <row r="1" spans="1:1" ht="18.95" x14ac:dyDescent="0.25">
      <c r="A1" s="38" t="s">
        <v>415</v>
      </c>
    </row>
    <row r="2" spans="1:1" ht="15" customHeight="1" x14ac:dyDescent="0.25">
      <c r="A2" s="15" t="s">
        <v>680</v>
      </c>
    </row>
    <row r="3" spans="1:1" ht="15" customHeight="1" x14ac:dyDescent="0.25">
      <c r="A3" s="15" t="s">
        <v>681</v>
      </c>
    </row>
    <row r="4" spans="1:1" ht="15" customHeight="1" x14ac:dyDescent="0.25"/>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Raw BBCC Data -- Gazette</vt:lpstr>
      <vt:lpstr>Raw Data -- Blue Book</vt:lpstr>
      <vt:lpstr>Raw Data -- Annual Report</vt:lpstr>
      <vt:lpstr>Raw Bank Data -- Gazette</vt:lpstr>
      <vt:lpstr>Simplified Full Data Semiannual</vt:lpstr>
      <vt:lpstr>Data for Graphs</vt:lpstr>
      <vt:lpstr>Graphs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 Wessells</dc:creator>
  <cp:keywords/>
  <dc:description/>
  <cp:lastModifiedBy>Owner</cp:lastModifiedBy>
  <dcterms:created xsi:type="dcterms:W3CDTF">2016-03-12T04:52:23Z</dcterms:created>
  <dcterms:modified xsi:type="dcterms:W3CDTF">2016-09-05T21:18:00Z</dcterms:modified>
  <cp:category/>
</cp:coreProperties>
</file>