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ckary\Dropbox\US Bank of Pennsylvania Research\"/>
    </mc:Choice>
  </mc:AlternateContent>
  <bookViews>
    <workbookView xWindow="0" yWindow="0" windowWidth="23040" windowHeight="9210"/>
  </bookViews>
  <sheets>
    <sheet name="Intro" sheetId="7" r:id="rId1"/>
    <sheet name="US Bk of Penn 1-column" sheetId="3" r:id="rId2"/>
    <sheet name="Mapping" sheetId="4" r:id="rId3"/>
    <sheet name="Start of Liquidation" sheetId="9" r:id="rId4"/>
    <sheet name="Graphs" sheetId="5" r:id="rId5"/>
    <sheet name="Opening &amp; Closing Balance Sheet" sheetId="6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6" l="1"/>
  <c r="I14" i="6"/>
  <c r="I10" i="6"/>
  <c r="I11" i="6"/>
  <c r="I12" i="6"/>
  <c r="I8" i="6"/>
  <c r="I9" i="6"/>
  <c r="I7" i="6"/>
  <c r="I6" i="6"/>
  <c r="I15" i="6"/>
  <c r="I5" i="6"/>
  <c r="G11" i="6"/>
  <c r="G10" i="6"/>
  <c r="G17" i="6"/>
  <c r="G13" i="6"/>
  <c r="G15" i="6"/>
  <c r="G16" i="6"/>
  <c r="G14" i="6"/>
  <c r="G8" i="6"/>
  <c r="G9" i="6"/>
  <c r="G12" i="6"/>
  <c r="G7" i="6"/>
  <c r="G6" i="6"/>
  <c r="G5" i="6"/>
  <c r="C29" i="9"/>
  <c r="D29" i="9"/>
  <c r="E29" i="9"/>
  <c r="B29" i="9"/>
  <c r="C28" i="9"/>
  <c r="D28" i="9"/>
  <c r="E28" i="9"/>
  <c r="B28" i="9"/>
  <c r="E49" i="9"/>
  <c r="D49" i="9"/>
  <c r="C49" i="9"/>
  <c r="C50" i="9"/>
  <c r="D50" i="9"/>
  <c r="E50" i="9"/>
  <c r="B49" i="9"/>
  <c r="B50" i="9"/>
  <c r="G18" i="6"/>
  <c r="I16" i="6"/>
  <c r="AW22" i="4"/>
  <c r="AW29" i="4"/>
  <c r="AW30" i="4"/>
  <c r="AW31" i="4"/>
  <c r="AW32" i="4"/>
  <c r="AW33" i="4"/>
  <c r="AW145" i="4"/>
  <c r="AV22" i="4"/>
  <c r="AV29" i="4"/>
  <c r="AV30" i="4"/>
  <c r="AV31" i="4"/>
  <c r="AV32" i="4"/>
  <c r="AV33" i="4"/>
  <c r="AV145" i="4"/>
  <c r="AU22" i="4"/>
  <c r="AU29" i="4"/>
  <c r="AU30" i="4"/>
  <c r="AU31" i="4"/>
  <c r="AU32" i="4"/>
  <c r="AU33" i="4"/>
  <c r="AU145" i="4"/>
  <c r="AT22" i="4"/>
  <c r="AT29" i="4"/>
  <c r="AT30" i="4"/>
  <c r="AT31" i="4"/>
  <c r="AT32" i="4"/>
  <c r="AT33" i="4"/>
  <c r="AT145" i="4"/>
  <c r="AS22" i="4"/>
  <c r="AS29" i="4"/>
  <c r="AS30" i="4"/>
  <c r="AS31" i="4"/>
  <c r="AS32" i="4"/>
  <c r="AS33" i="4"/>
  <c r="AS145" i="4"/>
  <c r="AR22" i="4"/>
  <c r="AR29" i="4"/>
  <c r="AR30" i="4"/>
  <c r="AR31" i="4"/>
  <c r="AR32" i="4"/>
  <c r="AR33" i="4"/>
  <c r="AR145" i="4"/>
  <c r="AQ22" i="4"/>
  <c r="AQ29" i="4"/>
  <c r="AQ30" i="4"/>
  <c r="AQ31" i="4"/>
  <c r="AQ32" i="4"/>
  <c r="AQ33" i="4"/>
  <c r="AQ145" i="4"/>
  <c r="AP22" i="4"/>
  <c r="AP29" i="4"/>
  <c r="AP30" i="4"/>
  <c r="AP31" i="4"/>
  <c r="AP32" i="4"/>
  <c r="AP33" i="4"/>
  <c r="AP145" i="4"/>
  <c r="AO22" i="4"/>
  <c r="AO29" i="4"/>
  <c r="AO30" i="4"/>
  <c r="AO31" i="4"/>
  <c r="AO32" i="4"/>
  <c r="AO33" i="4"/>
  <c r="AO145" i="4"/>
  <c r="AN22" i="4"/>
  <c r="AN29" i="4"/>
  <c r="AN30" i="4"/>
  <c r="AN31" i="4"/>
  <c r="AN32" i="4"/>
  <c r="AN33" i="4"/>
  <c r="AN145" i="4"/>
  <c r="AM22" i="4"/>
  <c r="AM29" i="4"/>
  <c r="AM30" i="4"/>
  <c r="AM31" i="4"/>
  <c r="AM32" i="4"/>
  <c r="AM33" i="4"/>
  <c r="AM145" i="4"/>
  <c r="AL22" i="4"/>
  <c r="AL29" i="4"/>
  <c r="AL30" i="4"/>
  <c r="AL31" i="4"/>
  <c r="AL32" i="4"/>
  <c r="AL33" i="4"/>
  <c r="AL145" i="4"/>
  <c r="AK22" i="4"/>
  <c r="AK29" i="4"/>
  <c r="AK30" i="4"/>
  <c r="AK31" i="4"/>
  <c r="AK32" i="4"/>
  <c r="AK33" i="4"/>
  <c r="AK145" i="4"/>
  <c r="AJ22" i="4"/>
  <c r="AJ29" i="4"/>
  <c r="AJ30" i="4"/>
  <c r="AJ31" i="4"/>
  <c r="AJ32" i="4"/>
  <c r="AJ33" i="4"/>
  <c r="AJ145" i="4"/>
  <c r="AI22" i="4"/>
  <c r="AI29" i="4"/>
  <c r="AI30" i="4"/>
  <c r="AI31" i="4"/>
  <c r="AI32" i="4"/>
  <c r="AI33" i="4"/>
  <c r="AI145" i="4"/>
  <c r="AH22" i="4"/>
  <c r="AH29" i="4"/>
  <c r="AH30" i="4"/>
  <c r="AH31" i="4"/>
  <c r="AH32" i="4"/>
  <c r="AH33" i="4"/>
  <c r="AH145" i="4"/>
  <c r="AG22" i="4"/>
  <c r="AG29" i="4"/>
  <c r="AG30" i="4"/>
  <c r="AG31" i="4"/>
  <c r="AG32" i="4"/>
  <c r="AG33" i="4"/>
  <c r="AG145" i="4"/>
  <c r="AF22" i="4"/>
  <c r="AF29" i="4"/>
  <c r="AF30" i="4"/>
  <c r="AF31" i="4"/>
  <c r="AF32" i="4"/>
  <c r="AF33" i="4"/>
  <c r="AF145" i="4"/>
  <c r="AE22" i="4"/>
  <c r="AE29" i="4"/>
  <c r="AE30" i="4"/>
  <c r="AE31" i="4"/>
  <c r="AE32" i="4"/>
  <c r="AE33" i="4"/>
  <c r="AE145" i="4"/>
  <c r="AD22" i="4"/>
  <c r="AD29" i="4"/>
  <c r="AD30" i="4"/>
  <c r="AD31" i="4"/>
  <c r="AD32" i="4"/>
  <c r="AD33" i="4"/>
  <c r="AD145" i="4"/>
  <c r="AC22" i="4"/>
  <c r="AC29" i="4"/>
  <c r="AC30" i="4"/>
  <c r="AC31" i="4"/>
  <c r="AC32" i="4"/>
  <c r="AC33" i="4"/>
  <c r="AC145" i="4"/>
  <c r="AB22" i="4"/>
  <c r="AB29" i="4"/>
  <c r="AB30" i="4"/>
  <c r="AB31" i="4"/>
  <c r="AB32" i="4"/>
  <c r="AB33" i="4"/>
  <c r="AB145" i="4"/>
  <c r="AA22" i="4"/>
  <c r="AA29" i="4"/>
  <c r="AA30" i="4"/>
  <c r="AA31" i="4"/>
  <c r="AA32" i="4"/>
  <c r="AA33" i="4"/>
  <c r="AA145" i="4"/>
  <c r="Z22" i="4"/>
  <c r="Z29" i="4"/>
  <c r="Z30" i="4"/>
  <c r="Z31" i="4"/>
  <c r="Z32" i="4"/>
  <c r="Z33" i="4"/>
  <c r="Z145" i="4"/>
  <c r="Y22" i="4"/>
  <c r="Y29" i="4"/>
  <c r="Y30" i="4"/>
  <c r="Y31" i="4"/>
  <c r="Y32" i="4"/>
  <c r="Y33" i="4"/>
  <c r="Y145" i="4"/>
  <c r="W22" i="4"/>
  <c r="W29" i="4"/>
  <c r="W30" i="4"/>
  <c r="W31" i="4"/>
  <c r="W32" i="4"/>
  <c r="W33" i="4"/>
  <c r="W145" i="4"/>
  <c r="V22" i="4"/>
  <c r="V29" i="4"/>
  <c r="V30" i="4"/>
  <c r="V31" i="4"/>
  <c r="V32" i="4"/>
  <c r="V33" i="4"/>
  <c r="V145" i="4"/>
  <c r="U22" i="4"/>
  <c r="U29" i="4"/>
  <c r="U30" i="4"/>
  <c r="U31" i="4"/>
  <c r="U32" i="4"/>
  <c r="U33" i="4"/>
  <c r="U145" i="4"/>
  <c r="T22" i="4"/>
  <c r="T29" i="4"/>
  <c r="T30" i="4"/>
  <c r="T31" i="4"/>
  <c r="T32" i="4"/>
  <c r="T33" i="4"/>
  <c r="T145" i="4"/>
  <c r="S22" i="4"/>
  <c r="S29" i="4"/>
  <c r="S30" i="4"/>
  <c r="S31" i="4"/>
  <c r="S32" i="4"/>
  <c r="S33" i="4"/>
  <c r="S145" i="4"/>
  <c r="R22" i="4"/>
  <c r="R29" i="4"/>
  <c r="R30" i="4"/>
  <c r="R31" i="4"/>
  <c r="R32" i="4"/>
  <c r="R33" i="4"/>
  <c r="R145" i="4"/>
  <c r="Q22" i="4"/>
  <c r="Q29" i="4"/>
  <c r="Q30" i="4"/>
  <c r="Q31" i="4"/>
  <c r="Q32" i="4"/>
  <c r="Q33" i="4"/>
  <c r="Q145" i="4"/>
  <c r="P22" i="4"/>
  <c r="P29" i="4"/>
  <c r="P30" i="4"/>
  <c r="P31" i="4"/>
  <c r="P32" i="4"/>
  <c r="P33" i="4"/>
  <c r="P145" i="4"/>
  <c r="O22" i="4"/>
  <c r="O29" i="4"/>
  <c r="O30" i="4"/>
  <c r="O31" i="4"/>
  <c r="O32" i="4"/>
  <c r="O33" i="4"/>
  <c r="O145" i="4"/>
  <c r="N22" i="4"/>
  <c r="N29" i="4"/>
  <c r="N30" i="4"/>
  <c r="N31" i="4"/>
  <c r="N32" i="4"/>
  <c r="N33" i="4"/>
  <c r="N145" i="4"/>
  <c r="M22" i="4"/>
  <c r="M29" i="4"/>
  <c r="M30" i="4"/>
  <c r="M31" i="4"/>
  <c r="M32" i="4"/>
  <c r="M33" i="4"/>
  <c r="M145" i="4"/>
  <c r="L22" i="4"/>
  <c r="L29" i="4"/>
  <c r="L30" i="4"/>
  <c r="L31" i="4"/>
  <c r="L32" i="4"/>
  <c r="L33" i="4"/>
  <c r="L145" i="4"/>
  <c r="K22" i="4"/>
  <c r="K29" i="4"/>
  <c r="K30" i="4"/>
  <c r="K31" i="4"/>
  <c r="K32" i="4"/>
  <c r="K33" i="4"/>
  <c r="K145" i="4"/>
  <c r="J22" i="4"/>
  <c r="J29" i="4"/>
  <c r="J30" i="4"/>
  <c r="J31" i="4"/>
  <c r="J32" i="4"/>
  <c r="J33" i="4"/>
  <c r="J145" i="4"/>
  <c r="I22" i="4"/>
  <c r="I29" i="4"/>
  <c r="I30" i="4"/>
  <c r="I31" i="4"/>
  <c r="I32" i="4"/>
  <c r="I33" i="4"/>
  <c r="I145" i="4"/>
  <c r="H22" i="4"/>
  <c r="H29" i="4"/>
  <c r="H30" i="4"/>
  <c r="H31" i="4"/>
  <c r="H32" i="4"/>
  <c r="H33" i="4"/>
  <c r="H145" i="4"/>
  <c r="G22" i="4"/>
  <c r="G29" i="4"/>
  <c r="G30" i="4"/>
  <c r="G31" i="4"/>
  <c r="G32" i="4"/>
  <c r="G33" i="4"/>
  <c r="G145" i="4"/>
  <c r="F22" i="4"/>
  <c r="F29" i="4"/>
  <c r="F30" i="4"/>
  <c r="F31" i="4"/>
  <c r="F32" i="4"/>
  <c r="F33" i="4"/>
  <c r="F145" i="4"/>
  <c r="E22" i="4"/>
  <c r="E29" i="4"/>
  <c r="E30" i="4"/>
  <c r="E31" i="4"/>
  <c r="E32" i="4"/>
  <c r="E33" i="4"/>
  <c r="E145" i="4"/>
  <c r="D22" i="4"/>
  <c r="D29" i="4"/>
  <c r="D30" i="4"/>
  <c r="D31" i="4"/>
  <c r="D32" i="4"/>
  <c r="D33" i="4"/>
  <c r="D145" i="4"/>
  <c r="AW14" i="4"/>
  <c r="AW18" i="4"/>
  <c r="AW19" i="4"/>
  <c r="AW144" i="4"/>
  <c r="AV14" i="4"/>
  <c r="AV18" i="4"/>
  <c r="AV19" i="4"/>
  <c r="AV144" i="4"/>
  <c r="AU14" i="4"/>
  <c r="AU18" i="4"/>
  <c r="AU19" i="4"/>
  <c r="AU144" i="4"/>
  <c r="AT14" i="4"/>
  <c r="AT18" i="4"/>
  <c r="AT19" i="4"/>
  <c r="AT144" i="4"/>
  <c r="AS14" i="4"/>
  <c r="AS18" i="4"/>
  <c r="AS19" i="4"/>
  <c r="AS144" i="4"/>
  <c r="AR14" i="4"/>
  <c r="AR18" i="4"/>
  <c r="AR19" i="4"/>
  <c r="AR144" i="4"/>
  <c r="AQ14" i="4"/>
  <c r="AQ18" i="4"/>
  <c r="AQ19" i="4"/>
  <c r="AQ144" i="4"/>
  <c r="AP14" i="4"/>
  <c r="AP18" i="4"/>
  <c r="AP19" i="4"/>
  <c r="AP144" i="4"/>
  <c r="AO14" i="4"/>
  <c r="AO18" i="4"/>
  <c r="AO19" i="4"/>
  <c r="AO144" i="4"/>
  <c r="AN14" i="4"/>
  <c r="AN18" i="4"/>
  <c r="AN19" i="4"/>
  <c r="AN144" i="4"/>
  <c r="AM14" i="4"/>
  <c r="AM18" i="4"/>
  <c r="AM19" i="4"/>
  <c r="AM144" i="4"/>
  <c r="AL14" i="4"/>
  <c r="AL18" i="4"/>
  <c r="AL19" i="4"/>
  <c r="AL144" i="4"/>
  <c r="AK14" i="4"/>
  <c r="AK18" i="4"/>
  <c r="AK19" i="4"/>
  <c r="AK144" i="4"/>
  <c r="AJ14" i="4"/>
  <c r="AJ18" i="4"/>
  <c r="AJ19" i="4"/>
  <c r="AJ144" i="4"/>
  <c r="AI14" i="4"/>
  <c r="AI18" i="4"/>
  <c r="AI19" i="4"/>
  <c r="AI144" i="4"/>
  <c r="AH14" i="4"/>
  <c r="AH18" i="4"/>
  <c r="AH19" i="4"/>
  <c r="AH144" i="4"/>
  <c r="AG14" i="4"/>
  <c r="AG18" i="4"/>
  <c r="AG19" i="4"/>
  <c r="AG144" i="4"/>
  <c r="AF14" i="4"/>
  <c r="AF18" i="4"/>
  <c r="AF19" i="4"/>
  <c r="AF144" i="4"/>
  <c r="AE14" i="4"/>
  <c r="AE18" i="4"/>
  <c r="AE19" i="4"/>
  <c r="AE144" i="4"/>
  <c r="AD14" i="4"/>
  <c r="AD18" i="4"/>
  <c r="AD19" i="4"/>
  <c r="AD144" i="4"/>
  <c r="AC14" i="4"/>
  <c r="AC18" i="4"/>
  <c r="AC19" i="4"/>
  <c r="AC144" i="4"/>
  <c r="AB14" i="4"/>
  <c r="AB18" i="4"/>
  <c r="AB19" i="4"/>
  <c r="AB144" i="4"/>
  <c r="AA14" i="4"/>
  <c r="AA18" i="4"/>
  <c r="AA19" i="4"/>
  <c r="AA144" i="4"/>
  <c r="Z14" i="4"/>
  <c r="Z18" i="4"/>
  <c r="Z19" i="4"/>
  <c r="Z144" i="4"/>
  <c r="Y14" i="4"/>
  <c r="Y18" i="4"/>
  <c r="Y19" i="4"/>
  <c r="Y144" i="4"/>
  <c r="W14" i="4"/>
  <c r="W15" i="4"/>
  <c r="W18" i="4"/>
  <c r="W19" i="4"/>
  <c r="W144" i="4"/>
  <c r="V14" i="4"/>
  <c r="V15" i="4"/>
  <c r="V18" i="4"/>
  <c r="V19" i="4"/>
  <c r="V144" i="4"/>
  <c r="U14" i="4"/>
  <c r="U15" i="4"/>
  <c r="U18" i="4"/>
  <c r="U19" i="4"/>
  <c r="U144" i="4"/>
  <c r="T14" i="4"/>
  <c r="T15" i="4"/>
  <c r="T18" i="4"/>
  <c r="T19" i="4"/>
  <c r="T144" i="4"/>
  <c r="S14" i="4"/>
  <c r="S15" i="4"/>
  <c r="S18" i="4"/>
  <c r="S19" i="4"/>
  <c r="S144" i="4"/>
  <c r="R14" i="4"/>
  <c r="R15" i="4"/>
  <c r="R18" i="4"/>
  <c r="R19" i="4"/>
  <c r="R144" i="4"/>
  <c r="Q14" i="4"/>
  <c r="Q15" i="4"/>
  <c r="Q18" i="4"/>
  <c r="Q19" i="4"/>
  <c r="Q144" i="4"/>
  <c r="P14" i="4"/>
  <c r="P15" i="4"/>
  <c r="P18" i="4"/>
  <c r="P19" i="4"/>
  <c r="P144" i="4"/>
  <c r="O14" i="4"/>
  <c r="O15" i="4"/>
  <c r="O18" i="4"/>
  <c r="O19" i="4"/>
  <c r="O144" i="4"/>
  <c r="N14" i="4"/>
  <c r="N15" i="4"/>
  <c r="N18" i="4"/>
  <c r="N19" i="4"/>
  <c r="N144" i="4"/>
  <c r="M14" i="4"/>
  <c r="M15" i="4"/>
  <c r="M18" i="4"/>
  <c r="M19" i="4"/>
  <c r="M144" i="4"/>
  <c r="L14" i="4"/>
  <c r="L15" i="4"/>
  <c r="L18" i="4"/>
  <c r="L19" i="4"/>
  <c r="L144" i="4"/>
  <c r="K14" i="4"/>
  <c r="K15" i="4"/>
  <c r="K18" i="4"/>
  <c r="K19" i="4"/>
  <c r="K144" i="4"/>
  <c r="J14" i="4"/>
  <c r="J15" i="4"/>
  <c r="J18" i="4"/>
  <c r="J19" i="4"/>
  <c r="J144" i="4"/>
  <c r="I14" i="4"/>
  <c r="I15" i="4"/>
  <c r="I18" i="4"/>
  <c r="I19" i="4"/>
  <c r="I144" i="4"/>
  <c r="H14" i="4"/>
  <c r="H15" i="4"/>
  <c r="H18" i="4"/>
  <c r="H19" i="4"/>
  <c r="H144" i="4"/>
  <c r="G14" i="4"/>
  <c r="G15" i="4"/>
  <c r="G18" i="4"/>
  <c r="G19" i="4"/>
  <c r="G144" i="4"/>
  <c r="F14" i="4"/>
  <c r="F15" i="4"/>
  <c r="F18" i="4"/>
  <c r="F19" i="4"/>
  <c r="F144" i="4"/>
  <c r="E14" i="4"/>
  <c r="E15" i="4"/>
  <c r="E18" i="4"/>
  <c r="E19" i="4"/>
  <c r="E144" i="4"/>
  <c r="D14" i="4"/>
  <c r="D15" i="4"/>
  <c r="D18" i="4"/>
  <c r="D19" i="4"/>
  <c r="D144" i="4"/>
  <c r="AW137" i="4"/>
  <c r="AV137" i="4"/>
  <c r="AU137" i="4"/>
  <c r="AT137" i="4"/>
  <c r="AS137" i="4"/>
  <c r="AR137" i="4"/>
  <c r="AQ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Y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AW136" i="4"/>
  <c r="AV136" i="4"/>
  <c r="AU136" i="4"/>
  <c r="AT136" i="4"/>
  <c r="AS136" i="4"/>
  <c r="AR136" i="4"/>
  <c r="AQ136" i="4"/>
  <c r="AP136" i="4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Y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AW135" i="4"/>
  <c r="AV135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AW109" i="4"/>
  <c r="AW134" i="4"/>
  <c r="AV109" i="4"/>
  <c r="AV134" i="4"/>
  <c r="AU109" i="4"/>
  <c r="AU134" i="4"/>
  <c r="AT109" i="4"/>
  <c r="AT134" i="4"/>
  <c r="AS109" i="4"/>
  <c r="AS134" i="4"/>
  <c r="AR109" i="4"/>
  <c r="AR134" i="4"/>
  <c r="AQ109" i="4"/>
  <c r="AQ134" i="4"/>
  <c r="AP109" i="4"/>
  <c r="AP134" i="4"/>
  <c r="AO109" i="4"/>
  <c r="AO134" i="4"/>
  <c r="AN109" i="4"/>
  <c r="AN134" i="4"/>
  <c r="AM109" i="4"/>
  <c r="AM134" i="4"/>
  <c r="AL109" i="4"/>
  <c r="AL134" i="4"/>
  <c r="AK109" i="4"/>
  <c r="AK134" i="4"/>
  <c r="AJ109" i="4"/>
  <c r="AJ134" i="4"/>
  <c r="AI109" i="4"/>
  <c r="AI134" i="4"/>
  <c r="AH109" i="4"/>
  <c r="AH134" i="4"/>
  <c r="AG109" i="4"/>
  <c r="AG134" i="4"/>
  <c r="AF109" i="4"/>
  <c r="AF134" i="4"/>
  <c r="AE109" i="4"/>
  <c r="AE134" i="4"/>
  <c r="AD109" i="4"/>
  <c r="AD134" i="4"/>
  <c r="AC134" i="4"/>
  <c r="AB134" i="4"/>
  <c r="AA134" i="4"/>
  <c r="Z134" i="4"/>
  <c r="Y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09" i="4"/>
  <c r="I134" i="4"/>
  <c r="H134" i="4"/>
  <c r="G134" i="4"/>
  <c r="F134" i="4"/>
  <c r="E134" i="4"/>
  <c r="D134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AW132" i="4"/>
  <c r="AV132" i="4"/>
  <c r="AU132" i="4"/>
  <c r="AT132" i="4"/>
  <c r="AS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AW65" i="4"/>
  <c r="AW90" i="4"/>
  <c r="AV65" i="4"/>
  <c r="AV90" i="4"/>
  <c r="AU65" i="4"/>
  <c r="AU90" i="4"/>
  <c r="AT65" i="4"/>
  <c r="AT90" i="4"/>
  <c r="AS65" i="4"/>
  <c r="AS90" i="4"/>
  <c r="AR65" i="4"/>
  <c r="AR90" i="4"/>
  <c r="AQ65" i="4"/>
  <c r="AQ90" i="4"/>
  <c r="AP65" i="4"/>
  <c r="AP90" i="4"/>
  <c r="AO65" i="4"/>
  <c r="AO90" i="4"/>
  <c r="AN65" i="4"/>
  <c r="AN90" i="4"/>
  <c r="AM65" i="4"/>
  <c r="AM90" i="4"/>
  <c r="AL65" i="4"/>
  <c r="AL90" i="4"/>
  <c r="AK65" i="4"/>
  <c r="AK90" i="4"/>
  <c r="AJ65" i="4"/>
  <c r="AJ90" i="4"/>
  <c r="AI65" i="4"/>
  <c r="AI90" i="4"/>
  <c r="AH65" i="4"/>
  <c r="AH90" i="4"/>
  <c r="AG65" i="4"/>
  <c r="AG90" i="4"/>
  <c r="AF65" i="4"/>
  <c r="AF90" i="4"/>
  <c r="AE65" i="4"/>
  <c r="AE90" i="4"/>
  <c r="AD65" i="4"/>
  <c r="AD90" i="4"/>
  <c r="AC90" i="4"/>
  <c r="AB90" i="4"/>
  <c r="AA90" i="4"/>
  <c r="Z90" i="4"/>
  <c r="Y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AW56" i="4"/>
  <c r="AW89" i="4"/>
  <c r="AV56" i="4"/>
  <c r="AV89" i="4"/>
  <c r="AU56" i="4"/>
  <c r="AU89" i="4"/>
  <c r="AT56" i="4"/>
  <c r="AT89" i="4"/>
  <c r="AS56" i="4"/>
  <c r="AS89" i="4"/>
  <c r="AR56" i="4"/>
  <c r="AR89" i="4"/>
  <c r="AQ56" i="4"/>
  <c r="AQ89" i="4"/>
  <c r="AP56" i="4"/>
  <c r="AP89" i="4"/>
  <c r="AO56" i="4"/>
  <c r="AO89" i="4"/>
  <c r="AN56" i="4"/>
  <c r="AN89" i="4"/>
  <c r="AM56" i="4"/>
  <c r="AM89" i="4"/>
  <c r="AL56" i="4"/>
  <c r="AL89" i="4"/>
  <c r="AK56" i="4"/>
  <c r="AK89" i="4"/>
  <c r="AJ56" i="4"/>
  <c r="AJ89" i="4"/>
  <c r="AI56" i="4"/>
  <c r="AI89" i="4"/>
  <c r="AH56" i="4"/>
  <c r="AH89" i="4"/>
  <c r="AG56" i="4"/>
  <c r="AG89" i="4"/>
  <c r="AF56" i="4"/>
  <c r="AF89" i="4"/>
  <c r="AE56" i="4"/>
  <c r="AE89" i="4"/>
  <c r="AD56" i="4"/>
  <c r="AD89" i="4"/>
  <c r="AC89" i="4"/>
  <c r="AB89" i="4"/>
  <c r="AA89" i="4"/>
  <c r="Z89" i="4"/>
  <c r="Y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47" i="4"/>
  <c r="G88" i="4"/>
  <c r="F47" i="4"/>
  <c r="F88" i="4"/>
  <c r="E47" i="4"/>
  <c r="E88" i="4"/>
  <c r="D88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X47" i="4"/>
  <c r="AW10" i="4"/>
  <c r="AW11" i="4"/>
  <c r="AW13" i="4"/>
  <c r="AW15" i="4"/>
  <c r="AW16" i="4"/>
  <c r="AW17" i="4"/>
  <c r="AW24" i="4"/>
  <c r="AW25" i="4"/>
  <c r="AW26" i="4"/>
  <c r="AW27" i="4"/>
  <c r="AW28" i="4"/>
  <c r="AW35" i="4"/>
  <c r="AW36" i="4"/>
  <c r="AW38" i="4"/>
  <c r="AV10" i="4"/>
  <c r="AV11" i="4"/>
  <c r="AV13" i="4"/>
  <c r="AV15" i="4"/>
  <c r="AV16" i="4"/>
  <c r="AV17" i="4"/>
  <c r="AV24" i="4"/>
  <c r="AV25" i="4"/>
  <c r="AV26" i="4"/>
  <c r="AV27" i="4"/>
  <c r="AV28" i="4"/>
  <c r="AV35" i="4"/>
  <c r="AV36" i="4"/>
  <c r="AV38" i="4"/>
  <c r="AU10" i="4"/>
  <c r="AU11" i="4"/>
  <c r="AU13" i="4"/>
  <c r="AU15" i="4"/>
  <c r="AU16" i="4"/>
  <c r="AU17" i="4"/>
  <c r="AU24" i="4"/>
  <c r="AU25" i="4"/>
  <c r="AU26" i="4"/>
  <c r="AU27" i="4"/>
  <c r="AU28" i="4"/>
  <c r="AU35" i="4"/>
  <c r="AU36" i="4"/>
  <c r="AU38" i="4"/>
  <c r="AT10" i="4"/>
  <c r="AT11" i="4"/>
  <c r="AT13" i="4"/>
  <c r="AT15" i="4"/>
  <c r="AT16" i="4"/>
  <c r="AT17" i="4"/>
  <c r="AT24" i="4"/>
  <c r="AT25" i="4"/>
  <c r="AT26" i="4"/>
  <c r="AT27" i="4"/>
  <c r="AT28" i="4"/>
  <c r="AT35" i="4"/>
  <c r="AT36" i="4"/>
  <c r="AT38" i="4"/>
  <c r="AS10" i="4"/>
  <c r="AS11" i="4"/>
  <c r="AS13" i="4"/>
  <c r="AS15" i="4"/>
  <c r="AS16" i="4"/>
  <c r="AS17" i="4"/>
  <c r="AS24" i="4"/>
  <c r="AS25" i="4"/>
  <c r="AS26" i="4"/>
  <c r="AS27" i="4"/>
  <c r="AS28" i="4"/>
  <c r="AS35" i="4"/>
  <c r="AS36" i="4"/>
  <c r="AS38" i="4"/>
  <c r="AR10" i="4"/>
  <c r="AR11" i="4"/>
  <c r="AR13" i="4"/>
  <c r="AR15" i="4"/>
  <c r="AR16" i="4"/>
  <c r="AR17" i="4"/>
  <c r="AR24" i="4"/>
  <c r="AR25" i="4"/>
  <c r="AR26" i="4"/>
  <c r="AR27" i="4"/>
  <c r="AR28" i="4"/>
  <c r="AR35" i="4"/>
  <c r="AR36" i="4"/>
  <c r="AR38" i="4"/>
  <c r="AQ10" i="4"/>
  <c r="AQ11" i="4"/>
  <c r="AQ13" i="4"/>
  <c r="AQ15" i="4"/>
  <c r="AQ16" i="4"/>
  <c r="AQ17" i="4"/>
  <c r="AQ24" i="4"/>
  <c r="AQ25" i="4"/>
  <c r="AQ26" i="4"/>
  <c r="AQ27" i="4"/>
  <c r="AQ28" i="4"/>
  <c r="AQ35" i="4"/>
  <c r="AQ36" i="4"/>
  <c r="AQ38" i="4"/>
  <c r="AP10" i="4"/>
  <c r="AP11" i="4"/>
  <c r="AP13" i="4"/>
  <c r="AP15" i="4"/>
  <c r="AP16" i="4"/>
  <c r="AP17" i="4"/>
  <c r="AP24" i="4"/>
  <c r="AP25" i="4"/>
  <c r="AP26" i="4"/>
  <c r="AP27" i="4"/>
  <c r="AP28" i="4"/>
  <c r="AP35" i="4"/>
  <c r="AP36" i="4"/>
  <c r="AP38" i="4"/>
  <c r="AO10" i="4"/>
  <c r="AO11" i="4"/>
  <c r="AO13" i="4"/>
  <c r="AO15" i="4"/>
  <c r="AO16" i="4"/>
  <c r="AO17" i="4"/>
  <c r="AO24" i="4"/>
  <c r="AO25" i="4"/>
  <c r="AO26" i="4"/>
  <c r="AO27" i="4"/>
  <c r="AO28" i="4"/>
  <c r="AO35" i="4"/>
  <c r="AO36" i="4"/>
  <c r="AO38" i="4"/>
  <c r="AN10" i="4"/>
  <c r="AN11" i="4"/>
  <c r="AN13" i="4"/>
  <c r="AN15" i="4"/>
  <c r="AN16" i="4"/>
  <c r="AN17" i="4"/>
  <c r="AN24" i="4"/>
  <c r="AN25" i="4"/>
  <c r="AN26" i="4"/>
  <c r="AN27" i="4"/>
  <c r="AN28" i="4"/>
  <c r="AN35" i="4"/>
  <c r="AN36" i="4"/>
  <c r="AN38" i="4"/>
  <c r="AM10" i="4"/>
  <c r="AM11" i="4"/>
  <c r="AM13" i="4"/>
  <c r="AM15" i="4"/>
  <c r="AM16" i="4"/>
  <c r="AM17" i="4"/>
  <c r="AM24" i="4"/>
  <c r="AM25" i="4"/>
  <c r="AM26" i="4"/>
  <c r="AM27" i="4"/>
  <c r="AM28" i="4"/>
  <c r="AM35" i="4"/>
  <c r="AM36" i="4"/>
  <c r="AM38" i="4"/>
  <c r="AL10" i="4"/>
  <c r="AL11" i="4"/>
  <c r="AL13" i="4"/>
  <c r="AL15" i="4"/>
  <c r="AL16" i="4"/>
  <c r="AL17" i="4"/>
  <c r="AL24" i="4"/>
  <c r="AL25" i="4"/>
  <c r="AL26" i="4"/>
  <c r="AL27" i="4"/>
  <c r="AL28" i="4"/>
  <c r="AL35" i="4"/>
  <c r="AL36" i="4"/>
  <c r="AL38" i="4"/>
  <c r="AK10" i="4"/>
  <c r="AK11" i="4"/>
  <c r="AK13" i="4"/>
  <c r="AK15" i="4"/>
  <c r="AK16" i="4"/>
  <c r="AK17" i="4"/>
  <c r="AK24" i="4"/>
  <c r="AK25" i="4"/>
  <c r="AK26" i="4"/>
  <c r="AK27" i="4"/>
  <c r="AK28" i="4"/>
  <c r="AK35" i="4"/>
  <c r="AK36" i="4"/>
  <c r="AK38" i="4"/>
  <c r="AJ10" i="4"/>
  <c r="AJ11" i="4"/>
  <c r="AJ13" i="4"/>
  <c r="AJ15" i="4"/>
  <c r="AJ16" i="4"/>
  <c r="AJ17" i="4"/>
  <c r="AJ24" i="4"/>
  <c r="AJ25" i="4"/>
  <c r="AJ26" i="4"/>
  <c r="AJ27" i="4"/>
  <c r="AJ28" i="4"/>
  <c r="AJ35" i="4"/>
  <c r="AJ36" i="4"/>
  <c r="AJ38" i="4"/>
  <c r="AI10" i="4"/>
  <c r="AI11" i="4"/>
  <c r="AI13" i="4"/>
  <c r="AI15" i="4"/>
  <c r="AI16" i="4"/>
  <c r="AI17" i="4"/>
  <c r="AI24" i="4"/>
  <c r="AI25" i="4"/>
  <c r="AI26" i="4"/>
  <c r="AI27" i="4"/>
  <c r="AI28" i="4"/>
  <c r="AI35" i="4"/>
  <c r="AI36" i="4"/>
  <c r="AI38" i="4"/>
  <c r="AH10" i="4"/>
  <c r="AH11" i="4"/>
  <c r="AH13" i="4"/>
  <c r="AH15" i="4"/>
  <c r="AH16" i="4"/>
  <c r="AH17" i="4"/>
  <c r="AH24" i="4"/>
  <c r="AH25" i="4"/>
  <c r="AH26" i="4"/>
  <c r="AH27" i="4"/>
  <c r="AH28" i="4"/>
  <c r="AH35" i="4"/>
  <c r="AH36" i="4"/>
  <c r="AH38" i="4"/>
  <c r="AG10" i="4"/>
  <c r="AG11" i="4"/>
  <c r="AG13" i="4"/>
  <c r="AG15" i="4"/>
  <c r="AG16" i="4"/>
  <c r="AG17" i="4"/>
  <c r="AG24" i="4"/>
  <c r="AG25" i="4"/>
  <c r="AG26" i="4"/>
  <c r="AG27" i="4"/>
  <c r="AG28" i="4"/>
  <c r="AG35" i="4"/>
  <c r="AG36" i="4"/>
  <c r="AG38" i="4"/>
  <c r="AF10" i="4"/>
  <c r="AF11" i="4"/>
  <c r="AF13" i="4"/>
  <c r="AF15" i="4"/>
  <c r="AF16" i="4"/>
  <c r="AF17" i="4"/>
  <c r="AF24" i="4"/>
  <c r="AF25" i="4"/>
  <c r="AF26" i="4"/>
  <c r="AF27" i="4"/>
  <c r="AF28" i="4"/>
  <c r="AF35" i="4"/>
  <c r="AF36" i="4"/>
  <c r="AF38" i="4"/>
  <c r="AE10" i="4"/>
  <c r="AE11" i="4"/>
  <c r="AE13" i="4"/>
  <c r="AE15" i="4"/>
  <c r="AE16" i="4"/>
  <c r="AE17" i="4"/>
  <c r="AE24" i="4"/>
  <c r="AE25" i="4"/>
  <c r="AE26" i="4"/>
  <c r="AE27" i="4"/>
  <c r="AE28" i="4"/>
  <c r="AE35" i="4"/>
  <c r="AE36" i="4"/>
  <c r="AE38" i="4"/>
  <c r="AD10" i="4"/>
  <c r="AD11" i="4"/>
  <c r="AD13" i="4"/>
  <c r="AD15" i="4"/>
  <c r="AD16" i="4"/>
  <c r="AD17" i="4"/>
  <c r="AD24" i="4"/>
  <c r="AD25" i="4"/>
  <c r="AD26" i="4"/>
  <c r="AD27" i="4"/>
  <c r="AD28" i="4"/>
  <c r="AD35" i="4"/>
  <c r="AD36" i="4"/>
  <c r="AD38" i="4"/>
  <c r="AC10" i="4"/>
  <c r="AC11" i="4"/>
  <c r="AC13" i="4"/>
  <c r="AC15" i="4"/>
  <c r="AC16" i="4"/>
  <c r="AC17" i="4"/>
  <c r="AC24" i="4"/>
  <c r="AC25" i="4"/>
  <c r="AC26" i="4"/>
  <c r="AC27" i="4"/>
  <c r="AC28" i="4"/>
  <c r="AC35" i="4"/>
  <c r="AC36" i="4"/>
  <c r="AC38" i="4"/>
  <c r="AB10" i="4"/>
  <c r="AB11" i="4"/>
  <c r="AB13" i="4"/>
  <c r="AB15" i="4"/>
  <c r="AB16" i="4"/>
  <c r="AB17" i="4"/>
  <c r="AB24" i="4"/>
  <c r="AB25" i="4"/>
  <c r="AB26" i="4"/>
  <c r="AB27" i="4"/>
  <c r="AB28" i="4"/>
  <c r="AB35" i="4"/>
  <c r="AB36" i="4"/>
  <c r="AB38" i="4"/>
  <c r="AA10" i="4"/>
  <c r="AA11" i="4"/>
  <c r="AA13" i="4"/>
  <c r="AA15" i="4"/>
  <c r="AA16" i="4"/>
  <c r="AA17" i="4"/>
  <c r="AA24" i="4"/>
  <c r="AA25" i="4"/>
  <c r="AA26" i="4"/>
  <c r="AA27" i="4"/>
  <c r="AA28" i="4"/>
  <c r="AA35" i="4"/>
  <c r="AA36" i="4"/>
  <c r="AA38" i="4"/>
  <c r="Z10" i="4"/>
  <c r="Z11" i="4"/>
  <c r="Z13" i="4"/>
  <c r="Z15" i="4"/>
  <c r="Z16" i="4"/>
  <c r="Z17" i="4"/>
  <c r="Z24" i="4"/>
  <c r="Z25" i="4"/>
  <c r="Z26" i="4"/>
  <c r="Z27" i="4"/>
  <c r="Z28" i="4"/>
  <c r="Z35" i="4"/>
  <c r="Z36" i="4"/>
  <c r="Z38" i="4"/>
  <c r="Y10" i="4"/>
  <c r="Y11" i="4"/>
  <c r="Y13" i="4"/>
  <c r="Y15" i="4"/>
  <c r="Y16" i="4"/>
  <c r="Y17" i="4"/>
  <c r="Y24" i="4"/>
  <c r="Y25" i="4"/>
  <c r="Y26" i="4"/>
  <c r="Y27" i="4"/>
  <c r="Y28" i="4"/>
  <c r="Y35" i="4"/>
  <c r="Y36" i="4"/>
  <c r="Y38" i="4"/>
  <c r="X10" i="4"/>
  <c r="X11" i="4"/>
  <c r="X13" i="4"/>
  <c r="X14" i="4"/>
  <c r="X15" i="4"/>
  <c r="X16" i="4"/>
  <c r="X17" i="4"/>
  <c r="X18" i="4"/>
  <c r="X19" i="4"/>
  <c r="X22" i="4"/>
  <c r="X25" i="4"/>
  <c r="X26" i="4"/>
  <c r="X27" i="4"/>
  <c r="X28" i="4"/>
  <c r="X29" i="4"/>
  <c r="X30" i="4"/>
  <c r="X31" i="4"/>
  <c r="X32" i="4"/>
  <c r="X33" i="4"/>
  <c r="X35" i="4"/>
  <c r="X36" i="4"/>
  <c r="X38" i="4"/>
  <c r="W10" i="4"/>
  <c r="W11" i="4"/>
  <c r="W13" i="4"/>
  <c r="W16" i="4"/>
  <c r="W17" i="4"/>
  <c r="W24" i="4"/>
  <c r="W25" i="4"/>
  <c r="W26" i="4"/>
  <c r="W27" i="4"/>
  <c r="W28" i="4"/>
  <c r="W35" i="4"/>
  <c r="W36" i="4"/>
  <c r="W38" i="4"/>
  <c r="V10" i="4"/>
  <c r="V11" i="4"/>
  <c r="V13" i="4"/>
  <c r="V16" i="4"/>
  <c r="V17" i="4"/>
  <c r="V24" i="4"/>
  <c r="V25" i="4"/>
  <c r="V26" i="4"/>
  <c r="V27" i="4"/>
  <c r="V28" i="4"/>
  <c r="V35" i="4"/>
  <c r="V36" i="4"/>
  <c r="V38" i="4"/>
  <c r="U10" i="4"/>
  <c r="U11" i="4"/>
  <c r="U13" i="4"/>
  <c r="U16" i="4"/>
  <c r="U17" i="4"/>
  <c r="U24" i="4"/>
  <c r="U25" i="4"/>
  <c r="U26" i="4"/>
  <c r="U27" i="4"/>
  <c r="U28" i="4"/>
  <c r="U35" i="4"/>
  <c r="U36" i="4"/>
  <c r="U38" i="4"/>
  <c r="T10" i="4"/>
  <c r="T11" i="4"/>
  <c r="T13" i="4"/>
  <c r="T16" i="4"/>
  <c r="T17" i="4"/>
  <c r="T24" i="4"/>
  <c r="T25" i="4"/>
  <c r="T26" i="4"/>
  <c r="T27" i="4"/>
  <c r="T28" i="4"/>
  <c r="T35" i="4"/>
  <c r="T36" i="4"/>
  <c r="T38" i="4"/>
  <c r="S10" i="4"/>
  <c r="S11" i="4"/>
  <c r="S13" i="4"/>
  <c r="S16" i="4"/>
  <c r="S17" i="4"/>
  <c r="S24" i="4"/>
  <c r="S25" i="4"/>
  <c r="S26" i="4"/>
  <c r="S27" i="4"/>
  <c r="S28" i="4"/>
  <c r="S35" i="4"/>
  <c r="S36" i="4"/>
  <c r="S38" i="4"/>
  <c r="R10" i="4"/>
  <c r="R11" i="4"/>
  <c r="R13" i="4"/>
  <c r="R16" i="4"/>
  <c r="R17" i="4"/>
  <c r="R24" i="4"/>
  <c r="R25" i="4"/>
  <c r="R26" i="4"/>
  <c r="R27" i="4"/>
  <c r="R28" i="4"/>
  <c r="R35" i="4"/>
  <c r="R36" i="4"/>
  <c r="R38" i="4"/>
  <c r="Q10" i="4"/>
  <c r="Q11" i="4"/>
  <c r="Q13" i="4"/>
  <c r="Q16" i="4"/>
  <c r="Q17" i="4"/>
  <c r="Q24" i="4"/>
  <c r="Q25" i="4"/>
  <c r="Q26" i="4"/>
  <c r="Q27" i="4"/>
  <c r="Q28" i="4"/>
  <c r="Q35" i="4"/>
  <c r="Q36" i="4"/>
  <c r="Q38" i="4"/>
  <c r="P10" i="4"/>
  <c r="P11" i="4"/>
  <c r="P13" i="4"/>
  <c r="P16" i="4"/>
  <c r="P17" i="4"/>
  <c r="P24" i="4"/>
  <c r="P25" i="4"/>
  <c r="P26" i="4"/>
  <c r="P27" i="4"/>
  <c r="P28" i="4"/>
  <c r="P35" i="4"/>
  <c r="P36" i="4"/>
  <c r="P38" i="4"/>
  <c r="O10" i="4"/>
  <c r="O11" i="4"/>
  <c r="O13" i="4"/>
  <c r="O16" i="4"/>
  <c r="O17" i="4"/>
  <c r="O24" i="4"/>
  <c r="O25" i="4"/>
  <c r="O26" i="4"/>
  <c r="O27" i="4"/>
  <c r="O28" i="4"/>
  <c r="O35" i="4"/>
  <c r="O36" i="4"/>
  <c r="O38" i="4"/>
  <c r="N10" i="4"/>
  <c r="N11" i="4"/>
  <c r="N13" i="4"/>
  <c r="N16" i="4"/>
  <c r="N17" i="4"/>
  <c r="N24" i="4"/>
  <c r="N25" i="4"/>
  <c r="N26" i="4"/>
  <c r="N27" i="4"/>
  <c r="N28" i="4"/>
  <c r="N35" i="4"/>
  <c r="N36" i="4"/>
  <c r="N38" i="4"/>
  <c r="M10" i="4"/>
  <c r="M11" i="4"/>
  <c r="M13" i="4"/>
  <c r="M16" i="4"/>
  <c r="M17" i="4"/>
  <c r="M24" i="4"/>
  <c r="M25" i="4"/>
  <c r="M26" i="4"/>
  <c r="M27" i="4"/>
  <c r="M28" i="4"/>
  <c r="M35" i="4"/>
  <c r="M36" i="4"/>
  <c r="M38" i="4"/>
  <c r="L10" i="4"/>
  <c r="L11" i="4"/>
  <c r="L13" i="4"/>
  <c r="L16" i="4"/>
  <c r="L17" i="4"/>
  <c r="L24" i="4"/>
  <c r="L25" i="4"/>
  <c r="L26" i="4"/>
  <c r="L27" i="4"/>
  <c r="L28" i="4"/>
  <c r="L35" i="4"/>
  <c r="L36" i="4"/>
  <c r="L38" i="4"/>
  <c r="K10" i="4"/>
  <c r="K11" i="4"/>
  <c r="K13" i="4"/>
  <c r="K16" i="4"/>
  <c r="K17" i="4"/>
  <c r="K24" i="4"/>
  <c r="K25" i="4"/>
  <c r="K26" i="4"/>
  <c r="K27" i="4"/>
  <c r="K28" i="4"/>
  <c r="K35" i="4"/>
  <c r="K36" i="4"/>
  <c r="K38" i="4"/>
  <c r="J10" i="4"/>
  <c r="J11" i="4"/>
  <c r="J13" i="4"/>
  <c r="J16" i="4"/>
  <c r="J17" i="4"/>
  <c r="J24" i="4"/>
  <c r="J25" i="4"/>
  <c r="J26" i="4"/>
  <c r="J27" i="4"/>
  <c r="J28" i="4"/>
  <c r="J35" i="4"/>
  <c r="J36" i="4"/>
  <c r="J38" i="4"/>
  <c r="I10" i="4"/>
  <c r="I11" i="4"/>
  <c r="I13" i="4"/>
  <c r="I16" i="4"/>
  <c r="I17" i="4"/>
  <c r="I24" i="4"/>
  <c r="I25" i="4"/>
  <c r="I26" i="4"/>
  <c r="I27" i="4"/>
  <c r="I28" i="4"/>
  <c r="I35" i="4"/>
  <c r="I36" i="4"/>
  <c r="I38" i="4"/>
  <c r="H10" i="4"/>
  <c r="H11" i="4"/>
  <c r="H13" i="4"/>
  <c r="H16" i="4"/>
  <c r="H17" i="4"/>
  <c r="H24" i="4"/>
  <c r="H25" i="4"/>
  <c r="H26" i="4"/>
  <c r="H27" i="4"/>
  <c r="H28" i="4"/>
  <c r="H35" i="4"/>
  <c r="H36" i="4"/>
  <c r="H38" i="4"/>
  <c r="G10" i="4"/>
  <c r="G11" i="4"/>
  <c r="G13" i="4"/>
  <c r="G16" i="4"/>
  <c r="G17" i="4"/>
  <c r="G24" i="4"/>
  <c r="G25" i="4"/>
  <c r="G26" i="4"/>
  <c r="G27" i="4"/>
  <c r="G28" i="4"/>
  <c r="G35" i="4"/>
  <c r="G36" i="4"/>
  <c r="G38" i="4"/>
  <c r="F10" i="4"/>
  <c r="F11" i="4"/>
  <c r="F13" i="4"/>
  <c r="F16" i="4"/>
  <c r="F17" i="4"/>
  <c r="F24" i="4"/>
  <c r="F25" i="4"/>
  <c r="F26" i="4"/>
  <c r="F27" i="4"/>
  <c r="F28" i="4"/>
  <c r="F35" i="4"/>
  <c r="F36" i="4"/>
  <c r="F38" i="4"/>
  <c r="E10" i="4"/>
  <c r="E11" i="4"/>
  <c r="E13" i="4"/>
  <c r="E16" i="4"/>
  <c r="E17" i="4"/>
  <c r="E24" i="4"/>
  <c r="E25" i="4"/>
  <c r="E26" i="4"/>
  <c r="E27" i="4"/>
  <c r="E28" i="4"/>
  <c r="E35" i="4"/>
  <c r="E36" i="4"/>
  <c r="E38" i="4"/>
  <c r="D10" i="4"/>
  <c r="D11" i="4"/>
  <c r="D13" i="4"/>
  <c r="D16" i="4"/>
  <c r="D17" i="4"/>
  <c r="D24" i="4"/>
  <c r="D25" i="4"/>
  <c r="D26" i="4"/>
  <c r="D27" i="4"/>
  <c r="D28" i="4"/>
  <c r="D35" i="4"/>
  <c r="D36" i="4"/>
  <c r="D38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V76" i="3"/>
  <c r="AV100" i="3"/>
  <c r="AU76" i="3"/>
  <c r="AU100" i="3"/>
  <c r="AT76" i="3"/>
  <c r="AT100" i="3"/>
  <c r="AS76" i="3"/>
  <c r="AS100" i="3"/>
  <c r="AR76" i="3"/>
  <c r="AR100" i="3"/>
  <c r="AQ76" i="3"/>
  <c r="AQ100" i="3"/>
  <c r="AP76" i="3"/>
  <c r="AP100" i="3"/>
  <c r="AO76" i="3"/>
  <c r="AO100" i="3"/>
  <c r="AN76" i="3"/>
  <c r="AN100" i="3"/>
  <c r="AM76" i="3"/>
  <c r="AM100" i="3"/>
  <c r="AL76" i="3"/>
  <c r="AL100" i="3"/>
  <c r="AK76" i="3"/>
  <c r="AK100" i="3"/>
  <c r="AJ76" i="3"/>
  <c r="AJ100" i="3"/>
  <c r="AI76" i="3"/>
  <c r="AI100" i="3"/>
  <c r="AH76" i="3"/>
  <c r="AH100" i="3"/>
  <c r="AG76" i="3"/>
  <c r="AG100" i="3"/>
  <c r="AF76" i="3"/>
  <c r="AF100" i="3"/>
  <c r="AE76" i="3"/>
  <c r="AE100" i="3"/>
  <c r="AD76" i="3"/>
  <c r="AD100" i="3"/>
  <c r="AC76" i="3"/>
  <c r="AC100" i="3"/>
  <c r="AB100" i="3"/>
  <c r="AA100" i="3"/>
  <c r="Z100" i="3"/>
  <c r="Y100" i="3"/>
  <c r="X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76" i="3"/>
  <c r="H100" i="3"/>
  <c r="G100" i="3"/>
  <c r="F100" i="3"/>
  <c r="E100" i="3"/>
  <c r="D100" i="3"/>
  <c r="C100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W74" i="3"/>
  <c r="AV33" i="3"/>
  <c r="AV58" i="3"/>
  <c r="AU33" i="3"/>
  <c r="AU58" i="3"/>
  <c r="AT33" i="3"/>
  <c r="AT58" i="3"/>
  <c r="AS33" i="3"/>
  <c r="AS58" i="3"/>
  <c r="AR33" i="3"/>
  <c r="AR58" i="3"/>
  <c r="AQ33" i="3"/>
  <c r="AQ58" i="3"/>
  <c r="AP33" i="3"/>
  <c r="AP58" i="3"/>
  <c r="AO33" i="3"/>
  <c r="AO58" i="3"/>
  <c r="AN33" i="3"/>
  <c r="AN58" i="3"/>
  <c r="AM33" i="3"/>
  <c r="AM58" i="3"/>
  <c r="AL33" i="3"/>
  <c r="AL58" i="3"/>
  <c r="AK33" i="3"/>
  <c r="AK58" i="3"/>
  <c r="AJ33" i="3"/>
  <c r="AJ58" i="3"/>
  <c r="AI33" i="3"/>
  <c r="AI58" i="3"/>
  <c r="AH33" i="3"/>
  <c r="AH58" i="3"/>
  <c r="AG33" i="3"/>
  <c r="AG58" i="3"/>
  <c r="AF33" i="3"/>
  <c r="AF58" i="3"/>
  <c r="AE33" i="3"/>
  <c r="AE58" i="3"/>
  <c r="AD33" i="3"/>
  <c r="AD58" i="3"/>
  <c r="AC33" i="3"/>
  <c r="AC58" i="3"/>
  <c r="AB33" i="3"/>
  <c r="AB58" i="3"/>
  <c r="AA33" i="3"/>
  <c r="AA58" i="3"/>
  <c r="Z33" i="3"/>
  <c r="Z58" i="3"/>
  <c r="Y33" i="3"/>
  <c r="Y58" i="3"/>
  <c r="X33" i="3"/>
  <c r="X58" i="3"/>
  <c r="V33" i="3"/>
  <c r="V58" i="3"/>
  <c r="U33" i="3"/>
  <c r="U58" i="3"/>
  <c r="T33" i="3"/>
  <c r="T58" i="3"/>
  <c r="S33" i="3"/>
  <c r="S58" i="3"/>
  <c r="R33" i="3"/>
  <c r="R58" i="3"/>
  <c r="Q33" i="3"/>
  <c r="Q58" i="3"/>
  <c r="P33" i="3"/>
  <c r="P58" i="3"/>
  <c r="O33" i="3"/>
  <c r="O58" i="3"/>
  <c r="N33" i="3"/>
  <c r="N58" i="3"/>
  <c r="M33" i="3"/>
  <c r="M58" i="3"/>
  <c r="L33" i="3"/>
  <c r="L58" i="3"/>
  <c r="K33" i="3"/>
  <c r="K58" i="3"/>
  <c r="J33" i="3"/>
  <c r="J58" i="3"/>
  <c r="I33" i="3"/>
  <c r="I58" i="3"/>
  <c r="H33" i="3"/>
  <c r="H58" i="3"/>
  <c r="G33" i="3"/>
  <c r="G58" i="3"/>
  <c r="F33" i="3"/>
  <c r="F58" i="3"/>
  <c r="E33" i="3"/>
  <c r="E58" i="3"/>
  <c r="D33" i="3"/>
  <c r="D58" i="3"/>
  <c r="C33" i="3"/>
  <c r="C58" i="3"/>
  <c r="AV31" i="3"/>
  <c r="AV57" i="3"/>
  <c r="AU31" i="3"/>
  <c r="AU57" i="3"/>
  <c r="AT31" i="3"/>
  <c r="AT57" i="3"/>
  <c r="AS31" i="3"/>
  <c r="AS57" i="3"/>
  <c r="AR31" i="3"/>
  <c r="AR57" i="3"/>
  <c r="AQ31" i="3"/>
  <c r="AQ57" i="3"/>
  <c r="AP31" i="3"/>
  <c r="AP57" i="3"/>
  <c r="AO31" i="3"/>
  <c r="AO57" i="3"/>
  <c r="AN31" i="3"/>
  <c r="AN57" i="3"/>
  <c r="AM31" i="3"/>
  <c r="AM57" i="3"/>
  <c r="AL31" i="3"/>
  <c r="AL57" i="3"/>
  <c r="AK31" i="3"/>
  <c r="AK57" i="3"/>
  <c r="AJ31" i="3"/>
  <c r="AJ57" i="3"/>
  <c r="AI31" i="3"/>
  <c r="AI57" i="3"/>
  <c r="AH31" i="3"/>
  <c r="AH57" i="3"/>
  <c r="AG31" i="3"/>
  <c r="AG57" i="3"/>
  <c r="AF31" i="3"/>
  <c r="AF57" i="3"/>
  <c r="AE31" i="3"/>
  <c r="AE57" i="3"/>
  <c r="AD31" i="3"/>
  <c r="AD57" i="3"/>
  <c r="AC31" i="3"/>
  <c r="AC57" i="3"/>
  <c r="AB57" i="3"/>
  <c r="AA57" i="3"/>
  <c r="Z57" i="3"/>
  <c r="Y57" i="3"/>
  <c r="X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AV22" i="3"/>
  <c r="AV56" i="3"/>
  <c r="AU22" i="3"/>
  <c r="AU56" i="3"/>
  <c r="AT22" i="3"/>
  <c r="AT56" i="3"/>
  <c r="AS22" i="3"/>
  <c r="AS56" i="3"/>
  <c r="AR22" i="3"/>
  <c r="AR56" i="3"/>
  <c r="AQ22" i="3"/>
  <c r="AQ56" i="3"/>
  <c r="AP22" i="3"/>
  <c r="AP56" i="3"/>
  <c r="AO22" i="3"/>
  <c r="AO56" i="3"/>
  <c r="AN22" i="3"/>
  <c r="AN56" i="3"/>
  <c r="AM22" i="3"/>
  <c r="AM56" i="3"/>
  <c r="AL22" i="3"/>
  <c r="AL56" i="3"/>
  <c r="AK22" i="3"/>
  <c r="AK56" i="3"/>
  <c r="AJ22" i="3"/>
  <c r="AJ56" i="3"/>
  <c r="AI22" i="3"/>
  <c r="AI56" i="3"/>
  <c r="AH22" i="3"/>
  <c r="AH56" i="3"/>
  <c r="AG22" i="3"/>
  <c r="AG56" i="3"/>
  <c r="AF22" i="3"/>
  <c r="AF56" i="3"/>
  <c r="AE22" i="3"/>
  <c r="AE56" i="3"/>
  <c r="AD22" i="3"/>
  <c r="AD56" i="3"/>
  <c r="AC22" i="3"/>
  <c r="AC56" i="3"/>
  <c r="AB56" i="3"/>
  <c r="AA56" i="3"/>
  <c r="Z56" i="3"/>
  <c r="Y56" i="3"/>
  <c r="X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13" i="3"/>
  <c r="F55" i="3"/>
  <c r="E13" i="3"/>
  <c r="E55" i="3"/>
  <c r="D13" i="3"/>
  <c r="D55" i="3"/>
  <c r="C55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W13" i="3"/>
</calcChain>
</file>

<file path=xl/sharedStrings.xml><?xml version="1.0" encoding="utf-8"?>
<sst xmlns="http://schemas.openxmlformats.org/spreadsheetml/2006/main" count="734" uniqueCount="395">
  <si>
    <t>Assets--original data</t>
  </si>
  <si>
    <t>Funded debt of the United States</t>
  </si>
  <si>
    <t>Bills discounted on personal security</t>
  </si>
  <si>
    <t>Bills discounted on other securities</t>
  </si>
  <si>
    <t>Foreign bills of exchange</t>
  </si>
  <si>
    <t>Real estate</t>
  </si>
  <si>
    <t>Due from state banks</t>
  </si>
  <si>
    <t>Expenses</t>
  </si>
  <si>
    <t>Foreign exchange account</t>
  </si>
  <si>
    <t>Navy Agent, Norfolk</t>
  </si>
  <si>
    <t>Bonus</t>
  </si>
  <si>
    <t>Capital stock</t>
  </si>
  <si>
    <t>Dividends unclaimed</t>
  </si>
  <si>
    <t>Discount, exchange, and interest</t>
  </si>
  <si>
    <t>Profit and loss</t>
  </si>
  <si>
    <t>Contingent interest</t>
  </si>
  <si>
    <t>Contingent fund</t>
  </si>
  <si>
    <t>Due to Bank United States and offices</t>
  </si>
  <si>
    <t>Due to state banks</t>
  </si>
  <si>
    <t>Commonwealth of Pennsylvania</t>
  </si>
  <si>
    <t>Bills discounted on bank stock</t>
  </si>
  <si>
    <t>Domestic bills of exchange</t>
  </si>
  <si>
    <t>Due from Bank United States and offices</t>
  </si>
  <si>
    <t>May 1836</t>
  </si>
  <si>
    <t>June 1836</t>
  </si>
  <si>
    <t>July 1836</t>
  </si>
  <si>
    <t>August 1836</t>
  </si>
  <si>
    <t>Due from the United States</t>
  </si>
  <si>
    <t>Deficiencies</t>
  </si>
  <si>
    <t>Banking houses</t>
  </si>
  <si>
    <t>Specie</t>
  </si>
  <si>
    <t>Mortages</t>
  </si>
  <si>
    <t>Bank United States chartered by Congress</t>
  </si>
  <si>
    <t>Notes issued</t>
  </si>
  <si>
    <t>J. Lawrence, treasurer of the canal comissioners</t>
  </si>
  <si>
    <t>Fund for extinguishing cost of banking houses</t>
  </si>
  <si>
    <t>Deposites on account of Treasurer of the United States</t>
  </si>
  <si>
    <t>Deposites on account of public officers</t>
  </si>
  <si>
    <t>Deposites on account of individuals</t>
  </si>
  <si>
    <t>Total due</t>
  </si>
  <si>
    <t>Total notes</t>
  </si>
  <si>
    <t>Net contingent fund</t>
  </si>
  <si>
    <t>Total bills discounted</t>
  </si>
  <si>
    <t>Total bills of exchange</t>
  </si>
  <si>
    <t>United States, for capital stock</t>
  </si>
  <si>
    <t>Total stock</t>
  </si>
  <si>
    <t>Baring, Brothers, &amp; Co., Hope &amp; Co., and Hottinguer &amp; Co.</t>
  </si>
  <si>
    <t>Loan in Europe</t>
  </si>
  <si>
    <t>United States Bank of Pennsylvania Balance Sheet, 1836-1841</t>
  </si>
  <si>
    <t>Month of data</t>
  </si>
  <si>
    <t>Date of statement</t>
  </si>
  <si>
    <t>April 1836</t>
  </si>
  <si>
    <t>Liabilities--original data</t>
  </si>
  <si>
    <t>May 2, 1836</t>
  </si>
  <si>
    <t>June 6, 1836</t>
  </si>
  <si>
    <t>July 7, 1836</t>
  </si>
  <si>
    <t>August 3, 1836</t>
  </si>
  <si>
    <t>Cash: Notes of the Bank United States and offices</t>
  </si>
  <si>
    <t>Cash: Notes of State banks</t>
  </si>
  <si>
    <t>Remarks</t>
  </si>
  <si>
    <t>Total bills discounted--check</t>
  </si>
  <si>
    <t>Total bills of exchange--check</t>
  </si>
  <si>
    <t>Total due--check</t>
  </si>
  <si>
    <t>Total notes--check</t>
  </si>
  <si>
    <t>Red figures are calculations to check original data</t>
  </si>
  <si>
    <r>
      <t xml:space="preserve">Less losses chargeable to contingent fund </t>
    </r>
    <r>
      <rPr>
        <sz val="10"/>
        <color rgb="FFFF0000"/>
        <rFont val="Calibri"/>
        <family val="2"/>
        <scheme val="minor"/>
      </rPr>
      <t>[negative]</t>
    </r>
  </si>
  <si>
    <t>Total assets</t>
  </si>
  <si>
    <t>Total assets--check</t>
  </si>
  <si>
    <t>Total deposits</t>
  </si>
  <si>
    <t>Total liabilities</t>
  </si>
  <si>
    <t>Total stock--check</t>
  </si>
  <si>
    <t>Net contingent fund--check</t>
  </si>
  <si>
    <t>Total liabilities--check</t>
  </si>
  <si>
    <r>
      <t xml:space="preserve">Less special deposites </t>
    </r>
    <r>
      <rPr>
        <sz val="10"/>
        <color rgb="FFFF0000"/>
        <rFont val="Calibri"/>
        <family val="2"/>
        <scheme val="minor"/>
      </rPr>
      <t>[negative]</t>
    </r>
  </si>
  <si>
    <t>Correction for error in original data</t>
  </si>
  <si>
    <t>Total deposits on account of the United States</t>
  </si>
  <si>
    <t>Total deposits on account of the United States--check</t>
  </si>
  <si>
    <t>Total deposits--check (method of calculation varies)</t>
  </si>
  <si>
    <t>Error somewhere in amounts due</t>
  </si>
  <si>
    <t>Error in contingent fund components</t>
  </si>
  <si>
    <t>Error probably in bills discounted on bank stock</t>
  </si>
  <si>
    <t>Black bold lines are subtotals of certain items above</t>
  </si>
  <si>
    <t>September 2, 1836</t>
  </si>
  <si>
    <t>October 3, 1836</t>
  </si>
  <si>
    <t>September 1836</t>
  </si>
  <si>
    <t>November 2, 1836</t>
  </si>
  <si>
    <t>October 1836</t>
  </si>
  <si>
    <t>December 5,1836</t>
  </si>
  <si>
    <t>November 1836</t>
  </si>
  <si>
    <t>January 2, 1837</t>
  </si>
  <si>
    <t>December 1836</t>
  </si>
  <si>
    <t>January 31, 1837</t>
  </si>
  <si>
    <t>January 1837</t>
  </si>
  <si>
    <t>Error probably Due from Bank United States and Offices</t>
  </si>
  <si>
    <t>Interest on loan in Europe</t>
  </si>
  <si>
    <t>March 1, 1837</t>
  </si>
  <si>
    <t>February 1837</t>
  </si>
  <si>
    <t>Error in Total due</t>
  </si>
  <si>
    <t>April 1, 1837</t>
  </si>
  <si>
    <t>March 1837</t>
  </si>
  <si>
    <t>May 11, 1837</t>
  </si>
  <si>
    <t>April 1837</t>
  </si>
  <si>
    <t>Bonds in Europe</t>
  </si>
  <si>
    <t>June 3, 1837</t>
  </si>
  <si>
    <t>May 1837</t>
  </si>
  <si>
    <t>Bills receivable for post notes</t>
  </si>
  <si>
    <t>Secretary of the Navy</t>
  </si>
  <si>
    <t>July 1, 1837</t>
  </si>
  <si>
    <t>June 1837</t>
  </si>
  <si>
    <t>Cash: Notes of the late bank and offices</t>
  </si>
  <si>
    <t>Cash: Notes of the new bank and offices</t>
  </si>
  <si>
    <t>Stock Accounts</t>
  </si>
  <si>
    <t>Late bank, for issues</t>
  </si>
  <si>
    <t>August 1, 1837</t>
  </si>
  <si>
    <t>July 1837</t>
  </si>
  <si>
    <t>Bonds to the United States</t>
  </si>
  <si>
    <t>Interest on bonds to the United States</t>
  </si>
  <si>
    <t>August 1837</t>
  </si>
  <si>
    <t>September 1, 1837</t>
  </si>
  <si>
    <t>Error probably in Specie or Stock accounts</t>
  </si>
  <si>
    <t>October 2, 1837</t>
  </si>
  <si>
    <t>September 1837</t>
  </si>
  <si>
    <t>Cashier Bank U.S., att'y for foreign bankers</t>
  </si>
  <si>
    <t>Unsure, Error somewhere below Total due</t>
  </si>
  <si>
    <t>Somewhere below total due</t>
  </si>
  <si>
    <t>November 1, 1837</t>
  </si>
  <si>
    <t>October 1837</t>
  </si>
  <si>
    <t>Error probably in deposites</t>
  </si>
  <si>
    <t>December 1, 1837</t>
  </si>
  <si>
    <t>November 1837</t>
  </si>
  <si>
    <t>Interest on bonds in Europe</t>
  </si>
  <si>
    <t>February 1, 1838</t>
  </si>
  <si>
    <t>January 1838</t>
  </si>
  <si>
    <t>March 1, 1838</t>
  </si>
  <si>
    <t>February 1838</t>
  </si>
  <si>
    <t>Due by sup't Eric extension Penn. Canal</t>
  </si>
  <si>
    <t>April 14, 1838</t>
  </si>
  <si>
    <t>March 1838</t>
  </si>
  <si>
    <t>January 1, 1838</t>
  </si>
  <si>
    <t>December 1837</t>
  </si>
  <si>
    <t>April 1838</t>
  </si>
  <si>
    <t>May 1, 1838</t>
  </si>
  <si>
    <t>Due from agents</t>
  </si>
  <si>
    <t>Treasurer Commonwealth</t>
  </si>
  <si>
    <t>Agency (London) account</t>
  </si>
  <si>
    <t>Error in total due</t>
  </si>
  <si>
    <t>Due to agents</t>
  </si>
  <si>
    <t>June 1, 1838</t>
  </si>
  <si>
    <t>May 1838</t>
  </si>
  <si>
    <t>Error Unclear</t>
  </si>
  <si>
    <t>Agency, London, &amp;c.</t>
  </si>
  <si>
    <t>July 3, 1838</t>
  </si>
  <si>
    <t>June 1838</t>
  </si>
  <si>
    <t>Post notes</t>
  </si>
  <si>
    <t>August 3, 1838</t>
  </si>
  <si>
    <t>July 1838</t>
  </si>
  <si>
    <t>Treasurer of the United States</t>
  </si>
  <si>
    <t>Unsure</t>
  </si>
  <si>
    <t>September 3, 1838</t>
  </si>
  <si>
    <t>August 1838</t>
  </si>
  <si>
    <t>October 1, 1838</t>
  </si>
  <si>
    <t>September 1838</t>
  </si>
  <si>
    <t>Error in total assets</t>
  </si>
  <si>
    <t>Contingent fun and Total Liabilities</t>
  </si>
  <si>
    <t>November 1, 1838</t>
  </si>
  <si>
    <t>October 1838</t>
  </si>
  <si>
    <t>Interest on bonds to United States</t>
  </si>
  <si>
    <t>Unclear</t>
  </si>
  <si>
    <t>December 1, 1838</t>
  </si>
  <si>
    <t>Novermber 1838</t>
  </si>
  <si>
    <t>January 1, 1839</t>
  </si>
  <si>
    <t>December 1838</t>
  </si>
  <si>
    <t>February 1, 1839</t>
  </si>
  <si>
    <t>January 1839</t>
  </si>
  <si>
    <t>March 1, 1839</t>
  </si>
  <si>
    <t>February 1839</t>
  </si>
  <si>
    <t>April 1, 1839</t>
  </si>
  <si>
    <t>March 1839</t>
  </si>
  <si>
    <t>May 1, 1839</t>
  </si>
  <si>
    <t>April 1839</t>
  </si>
  <si>
    <t>June 1, 1839</t>
  </si>
  <si>
    <t>May 1839</t>
  </si>
  <si>
    <t>Error probably in total assets</t>
  </si>
  <si>
    <t>Error in Net Contingent Fund</t>
  </si>
  <si>
    <t>July 1, 1839</t>
  </si>
  <si>
    <t>June 1839</t>
  </si>
  <si>
    <t>August 1, 1839</t>
  </si>
  <si>
    <t>July 1839</t>
  </si>
  <si>
    <t>Error probably in Total Liabilities</t>
  </si>
  <si>
    <t>September 2,1839</t>
  </si>
  <si>
    <t>August 1839</t>
  </si>
  <si>
    <t>October 1,1839</t>
  </si>
  <si>
    <t>September 1839</t>
  </si>
  <si>
    <t>Pennsylvania 5 per cent. Stock</t>
  </si>
  <si>
    <t>November 4, 1839</t>
  </si>
  <si>
    <t>October 1839</t>
  </si>
  <si>
    <t>Error in Total Bills</t>
  </si>
  <si>
    <t>Unclear Rest of Error</t>
  </si>
  <si>
    <t>Error in Total Liabilities</t>
  </si>
  <si>
    <t>December 2, 1839</t>
  </si>
  <si>
    <t>November 1839</t>
  </si>
  <si>
    <t>January 2, 1840</t>
  </si>
  <si>
    <t>December 1839</t>
  </si>
  <si>
    <t>Contingent exchange</t>
  </si>
  <si>
    <t>Definite error in contingent fund</t>
  </si>
  <si>
    <t>February 1, 1840</t>
  </si>
  <si>
    <t>January 1840</t>
  </si>
  <si>
    <t>Letters in column A indicate mapping between original data and simplified balance sheet categories</t>
  </si>
  <si>
    <t>November 1838</t>
  </si>
  <si>
    <t>Assets--simplified balance sheet</t>
  </si>
  <si>
    <t>Foreign assets</t>
  </si>
  <si>
    <t>A</t>
  </si>
  <si>
    <t>Specie (gold and silver)</t>
  </si>
  <si>
    <t>B</t>
  </si>
  <si>
    <t>Other (foreign bills of exchange, etc.)</t>
  </si>
  <si>
    <t>Domestic assets</t>
  </si>
  <si>
    <t>C</t>
  </si>
  <si>
    <t>Owed by U.S. government (funded debt, etc.)</t>
  </si>
  <si>
    <t>D</t>
  </si>
  <si>
    <t>Owed by Pennsylvania and other state governments</t>
  </si>
  <si>
    <t>E</t>
  </si>
  <si>
    <t>Owed by other banks</t>
  </si>
  <si>
    <t>F</t>
  </si>
  <si>
    <t>Owed by individuals: bills discounted</t>
  </si>
  <si>
    <t>G</t>
  </si>
  <si>
    <t>Owed by inviduals: domestic bills of exchange</t>
  </si>
  <si>
    <t>H</t>
  </si>
  <si>
    <t>Real estate and banking houses</t>
  </si>
  <si>
    <t>I</t>
  </si>
  <si>
    <t>Other</t>
  </si>
  <si>
    <t>Liabilities--simplified balance sheet</t>
  </si>
  <si>
    <t>J</t>
  </si>
  <si>
    <t>Foreign liabilities</t>
  </si>
  <si>
    <t>Domestic liabilities</t>
  </si>
  <si>
    <t>K</t>
  </si>
  <si>
    <t>Net notes in circulation</t>
  </si>
  <si>
    <t>L</t>
  </si>
  <si>
    <t>Deposits: U.S. government</t>
  </si>
  <si>
    <t>M</t>
  </si>
  <si>
    <t>Deposits: public officers</t>
  </si>
  <si>
    <t>N</t>
  </si>
  <si>
    <t>Deposits: individuals</t>
  </si>
  <si>
    <t>O</t>
  </si>
  <si>
    <t>Deposits:  not specified</t>
  </si>
  <si>
    <t>P</t>
  </si>
  <si>
    <t>Owed to state banks</t>
  </si>
  <si>
    <t>Q</t>
  </si>
  <si>
    <t>Owed to U.S. government other than deposits (redemption of public debt, etc.)</t>
  </si>
  <si>
    <t>R</t>
  </si>
  <si>
    <t>Owed to state governments other than deposits</t>
  </si>
  <si>
    <t>S</t>
  </si>
  <si>
    <t>Owed to shareholders (unclaimed dividends)</t>
  </si>
  <si>
    <t>T</t>
  </si>
  <si>
    <t>Net worth</t>
  </si>
  <si>
    <t>U</t>
  </si>
  <si>
    <t>Capital</t>
  </si>
  <si>
    <t>V</t>
  </si>
  <si>
    <t>Reserves (contingent fund, etc.)</t>
  </si>
  <si>
    <t>Assets minus liabilities (should be zero)</t>
  </si>
  <si>
    <t>Memo item: total assets / liabilities in original data</t>
  </si>
  <si>
    <t>*</t>
  </si>
  <si>
    <t>Intrabank items in original balance sheet netted out of cimplified balance sheet</t>
  </si>
  <si>
    <t>Due from agents (state bank agencies)</t>
  </si>
  <si>
    <t>Mortgages / Bonds and mortgages</t>
  </si>
  <si>
    <t>Commonwealth of Pennsylvania, loan</t>
  </si>
  <si>
    <t>Treasurer of Commonwealth [of Pennsylvania]</t>
  </si>
  <si>
    <t>Due by sup't Erie extension Penn. Canal</t>
  </si>
  <si>
    <t>Error probably in Due from Bank United States and Offices</t>
  </si>
  <si>
    <t>Error in Total Due</t>
  </si>
  <si>
    <t>Error in Total Assets</t>
  </si>
  <si>
    <t>Source of error unclear</t>
  </si>
  <si>
    <t>Error probably in Total Assets</t>
  </si>
  <si>
    <t>Error in Total Bills of Exchange but Total Assets is correct</t>
  </si>
  <si>
    <t>Error possibly in Due from State Banks, which is much larger than the preceding or following month</t>
  </si>
  <si>
    <t>Late bank [federally chartered Bank of the United States], for issues</t>
  </si>
  <si>
    <t>Deposits [type of depositor not specified]</t>
  </si>
  <si>
    <t>Contingent Fund was $1,000,000 too small in original because of a printer's error, and is corrected here; Agency London is possibly $900,000 too low in original but is left as is</t>
  </si>
  <si>
    <t>Other Assets</t>
  </si>
  <si>
    <t>Other Liabilities</t>
  </si>
  <si>
    <t>Assets</t>
  </si>
  <si>
    <t>Liabilities</t>
  </si>
  <si>
    <t>Active</t>
  </si>
  <si>
    <t>Suspended</t>
  </si>
  <si>
    <t>Loans in Europe</t>
  </si>
  <si>
    <t>Bond to the United States</t>
  </si>
  <si>
    <t>Guarantee of Planter's Bank</t>
  </si>
  <si>
    <t>Guarantee to State of Michigan</t>
  </si>
  <si>
    <t>Due to State banks</t>
  </si>
  <si>
    <t>Due depositors</t>
  </si>
  <si>
    <t>Surplus</t>
  </si>
  <si>
    <t>Due by state banks</t>
  </si>
  <si>
    <t>Resulting Balances</t>
  </si>
  <si>
    <t>Stock Account</t>
  </si>
  <si>
    <t>Specie as % of Total Assets</t>
  </si>
  <si>
    <t>Sheet</t>
  </si>
  <si>
    <t>Description</t>
  </si>
  <si>
    <t>Graphs?</t>
  </si>
  <si>
    <t>Intro</t>
  </si>
  <si>
    <t>This sheet</t>
  </si>
  <si>
    <t>No</t>
  </si>
  <si>
    <t>Balance Sheet</t>
  </si>
  <si>
    <t>Yes</t>
  </si>
  <si>
    <t>Authorship</t>
  </si>
  <si>
    <t>The workbook is part of work for the following working paper:</t>
  </si>
  <si>
    <t>Studies in Applied Economics Series, Institute for Applied Economics, Global Health and the Study of Business Enterprise - Johns Hopkins University, Baltimore, Maryland</t>
  </si>
  <si>
    <t>http://krieger.jhu.edu/iae/economics/</t>
  </si>
  <si>
    <t>Sources</t>
  </si>
  <si>
    <t>Copyright</t>
  </si>
  <si>
    <t>See the working paper for copyright information</t>
  </si>
  <si>
    <t>Completely digitized monthly US Bank of Pennsylvania balance sheet, 1836-1840</t>
  </si>
  <si>
    <t>Balance Sheet Mapping</t>
  </si>
  <si>
    <t>Graphs</t>
  </si>
  <si>
    <t>Opening &amp; Closing Balance Sheet</t>
  </si>
  <si>
    <t>US Bank of Pennsylvania balance sheet data are from these sources:</t>
  </si>
  <si>
    <t>United States Congressional documents (H. = House; S. = Senate):</t>
  </si>
  <si>
    <r>
      <t>315 S. Doc. 128, 25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Congress, 2</t>
    </r>
    <r>
      <rPr>
        <vertAlign val="superscript"/>
        <sz val="11"/>
        <color theme="1"/>
        <rFont val="Calibri"/>
        <family val="2"/>
      </rPr>
      <t>nd</t>
    </r>
    <r>
      <rPr>
        <sz val="11"/>
        <color theme="1"/>
        <rFont val="Calibri"/>
        <family val="2"/>
      </rPr>
      <t xml:space="preserve"> Session, January 24, 1838. Balance sheet, December 1834-September 1835, March 1836-November 1837; condensed statement, February 1817-May 1837.</t>
    </r>
  </si>
  <si>
    <r>
      <t>283 S. Doc. 392, 24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Congress, 1</t>
    </r>
    <r>
      <rPr>
        <vertAlign val="superscript"/>
        <sz val="11"/>
        <color theme="1"/>
        <rFont val="Calibri"/>
        <family val="2"/>
      </rPr>
      <t>st</t>
    </r>
    <r>
      <rPr>
        <sz val="11"/>
        <color theme="1"/>
        <rFont val="Calibri"/>
        <family val="2"/>
      </rPr>
      <t xml:space="preserve"> Session, June 8, 1836. Domestic exchange rates charged by the BUS and other banks.</t>
    </r>
  </si>
  <si>
    <r>
      <t>302 H. Doc. 77, 24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Congress, 2</t>
    </r>
    <r>
      <rPr>
        <vertAlign val="superscript"/>
        <sz val="11"/>
        <color theme="1"/>
        <rFont val="Calibri"/>
        <family val="2"/>
      </rPr>
      <t>nd</t>
    </r>
    <r>
      <rPr>
        <sz val="11"/>
        <color theme="1"/>
        <rFont val="Calibri"/>
        <family val="2"/>
      </rPr>
      <t xml:space="preserve"> Session, January 12, 1837. Public moneys on deposit at the BUS and other banks.</t>
    </r>
  </si>
  <si>
    <r>
      <t>317 S. Doc. 387, 25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Congress, 2</t>
    </r>
    <r>
      <rPr>
        <vertAlign val="superscript"/>
        <sz val="11"/>
        <color theme="1"/>
        <rFont val="Calibri"/>
        <family val="2"/>
      </rPr>
      <t>nd</t>
    </r>
    <r>
      <rPr>
        <sz val="11"/>
        <color theme="1"/>
        <rFont val="Calibri"/>
        <family val="2"/>
      </rPr>
      <t xml:space="preserve"> Session, April 19, 1838. Balance sheet, February-April 1838.</t>
    </r>
  </si>
  <si>
    <r>
      <t>319 S. Doc. 471, 25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Congress, 2</t>
    </r>
    <r>
      <rPr>
        <vertAlign val="superscript"/>
        <sz val="11"/>
        <color theme="1"/>
        <rFont val="Calibri"/>
        <family val="2"/>
      </rPr>
      <t>nd</t>
    </r>
    <r>
      <rPr>
        <sz val="11"/>
        <color theme="1"/>
        <rFont val="Calibri"/>
        <family val="2"/>
      </rPr>
      <t xml:space="preserve"> Session, June 6, 1838. Selected balance sheet information, dates nearest 1</t>
    </r>
    <r>
      <rPr>
        <vertAlign val="superscript"/>
        <sz val="11"/>
        <color theme="1"/>
        <rFont val="Calibri"/>
        <family val="2"/>
      </rPr>
      <t>st</t>
    </r>
    <r>
      <rPr>
        <sz val="11"/>
        <color theme="1"/>
        <rFont val="Calibri"/>
        <family val="2"/>
      </rPr>
      <t xml:space="preserve"> January 1837 and 1838.</t>
    </r>
  </si>
  <si>
    <r>
      <t>324 H. Doc. 79, 25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Congress, 2</t>
    </r>
    <r>
      <rPr>
        <vertAlign val="superscript"/>
        <sz val="11"/>
        <color theme="1"/>
        <rFont val="Calibri"/>
        <family val="2"/>
      </rPr>
      <t>nd</t>
    </r>
    <r>
      <rPr>
        <sz val="11"/>
        <color theme="1"/>
        <rFont val="Calibri"/>
        <family val="2"/>
      </rPr>
      <t xml:space="preserve"> Session, January 8, 1838, pp. 832-833. Selected balance sheet items, selected dates, 1837.</t>
    </r>
  </si>
  <si>
    <r>
      <t>348 H. Doc. 227, 25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Congress, 3</t>
    </r>
    <r>
      <rPr>
        <vertAlign val="superscript"/>
        <sz val="11"/>
        <color theme="1"/>
        <rFont val="Calibri"/>
        <family val="2"/>
      </rPr>
      <t>rd</t>
    </r>
    <r>
      <rPr>
        <sz val="11"/>
        <color theme="1"/>
        <rFont val="Calibri"/>
        <family val="2"/>
      </rPr>
      <t xml:space="preserve"> Session, February 27, 1839, pp. 274-318. Balance sheet, January-November 1838.</t>
    </r>
  </si>
  <si>
    <r>
      <t>367 H. Doc. 172, 26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Congress, 1</t>
    </r>
    <r>
      <rPr>
        <vertAlign val="superscript"/>
        <sz val="11"/>
        <color theme="1"/>
        <rFont val="Calibri"/>
        <family val="2"/>
      </rPr>
      <t>st</t>
    </r>
    <r>
      <rPr>
        <sz val="11"/>
        <color theme="1"/>
        <rFont val="Calibri"/>
        <family val="2"/>
      </rPr>
      <t xml:space="preserve"> Session, April 9, 1840. Balance sheet, November 1838-January 1840.</t>
    </r>
  </si>
  <si>
    <r>
      <t>385 H. Doc. 111, 26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Congress, 2</t>
    </r>
    <r>
      <rPr>
        <vertAlign val="superscript"/>
        <sz val="11"/>
        <color theme="1"/>
        <rFont val="Calibri"/>
        <family val="2"/>
      </rPr>
      <t>nd</t>
    </r>
    <r>
      <rPr>
        <sz val="11"/>
        <color theme="1"/>
        <rFont val="Calibri"/>
        <family val="2"/>
      </rPr>
      <t xml:space="preserve"> Session, March 3, 1841, pp. 154-157. Balance sheet, December 1840.</t>
    </r>
  </si>
  <si>
    <t>Various asset/liability composition assessments</t>
  </si>
  <si>
    <t>Cash: Notes of Bank of United States</t>
  </si>
  <si>
    <t>and branches: payable to bearer</t>
  </si>
  <si>
    <t>Cash: Notes of other banks (Notes of</t>
  </si>
  <si>
    <t>Bank, branch, and post notes (gross; see Notes)</t>
  </si>
  <si>
    <t>state banks)</t>
  </si>
  <si>
    <t>Cash: Specie</t>
  </si>
  <si>
    <t>Cash: Deficiciencies</t>
  </si>
  <si>
    <t>Bills discounted on pesonal security</t>
  </si>
  <si>
    <t>and bank stock</t>
  </si>
  <si>
    <t xml:space="preserve">Baring Brothers &amp; Co., Hope &amp; Co., </t>
  </si>
  <si>
    <t>and Hottinger &amp; Co.</t>
  </si>
  <si>
    <t>Foreign exchange</t>
  </si>
  <si>
    <t>Domestic bills of exchange (see Notes)</t>
  </si>
  <si>
    <t xml:space="preserve">Losses chargeable to Contingent Fund </t>
  </si>
  <si>
    <t>Mortgages</t>
  </si>
  <si>
    <t>Due from offices of the Bank of the</t>
  </si>
  <si>
    <t>U.S. (offices of discount and deposit)</t>
  </si>
  <si>
    <t xml:space="preserve">Deposites on account </t>
  </si>
  <si>
    <t>U.S. Treasurer (Net)</t>
  </si>
  <si>
    <t>Debt due by the United States</t>
  </si>
  <si>
    <t>Deposites on account 
of public officers</t>
  </si>
  <si>
    <t xml:space="preserve">Deposit accounts of individuals </t>
  </si>
  <si>
    <t>Banking houses (real estate) and</t>
  </si>
  <si>
    <t>(Private deposites)</t>
  </si>
  <si>
    <t>permanent expenses</t>
  </si>
  <si>
    <t xml:space="preserve">Funds for extinguishing the cost of </t>
  </si>
  <si>
    <t>banking houses</t>
  </si>
  <si>
    <t xml:space="preserve">Bank United States, Charted by </t>
  </si>
  <si>
    <t>Congress</t>
  </si>
  <si>
    <t>Opening Balance Sheet of USBP, March 1836 (dollars)</t>
  </si>
  <si>
    <t>N/A</t>
  </si>
  <si>
    <t>Notes</t>
  </si>
  <si>
    <t>Original data for December 1837 was incomplete.</t>
  </si>
  <si>
    <t>Opening and closing balance sheets of the USBP</t>
  </si>
  <si>
    <t>Shows the mapping from the original balance sheet into a simplified balance sheet format (1836-1840)</t>
  </si>
  <si>
    <t>Assets -- original data</t>
  </si>
  <si>
    <t>Liabilities -- original data</t>
  </si>
  <si>
    <t>January 1, 1841</t>
  </si>
  <si>
    <t>December 21, 1840</t>
  </si>
  <si>
    <t>Active debt</t>
  </si>
  <si>
    <t>Suspended debt</t>
  </si>
  <si>
    <t>Stock accounts</t>
  </si>
  <si>
    <t>Stocks on hand at agency in London</t>
  </si>
  <si>
    <t>Stocks in hands of R. Alsop and Jno. A. Brown, special agents</t>
  </si>
  <si>
    <t>Pennsylvania 5 per cents</t>
  </si>
  <si>
    <t>Pennsylvania 6 per cents</t>
  </si>
  <si>
    <t>Loans to Commonwealth</t>
  </si>
  <si>
    <t>Bonds and mortgages</t>
  </si>
  <si>
    <t>Balances with agency - London, Paris, and Amsterdam</t>
  </si>
  <si>
    <t>February 4, 1841</t>
  </si>
  <si>
    <t>April 1, 1841</t>
  </si>
  <si>
    <t>Circulation of late and present bank</t>
  </si>
  <si>
    <t>Circulation of post-notes</t>
  </si>
  <si>
    <t>Circulation of post-notes to city banks</t>
  </si>
  <si>
    <t>Morrison, Sons &amp; Co., Denison &amp; Co., Brown, Shipley, &amp; Co.</t>
  </si>
  <si>
    <t>Resulting balance</t>
  </si>
  <si>
    <t>Closing Balance Sheet of USBP, January 1841 (dollars)</t>
  </si>
  <si>
    <t>Stocks deposited as security for loans in Europe</t>
  </si>
  <si>
    <t>Balances with agency</t>
  </si>
  <si>
    <t>Note: December 1837 data were incomplete. After specie payments were suspended in October 1839, data were less available. The Liquidation tab contains some data from the bank after its closing.</t>
  </si>
  <si>
    <t>Total assets -- Check</t>
  </si>
  <si>
    <t>Total liabilities -- Check</t>
  </si>
  <si>
    <t>Start of Liquidation</t>
  </si>
  <si>
    <t>Digitized balance sheet data Dec. 1840 - April 1841 (Banks doors closed on Jan. 15, 1841 and liquidation began Feb. 4, 1841)</t>
  </si>
  <si>
    <t>US Bank of Pennsylvania Balance Sheet, 1836-1841</t>
  </si>
  <si>
    <t>United States Bank of Pennsylvania Balance Sheet, 1836-1840</t>
  </si>
  <si>
    <t>United States Bank of Pennsylvania Balance Sheet - Liquidation, 1840 - 1841</t>
  </si>
  <si>
    <t>Zack Baker, "An Analysis of the United States Bank of Pennsylvania"</t>
  </si>
  <si>
    <t>Final specie conversion suspension on October 1839. Bank closed its doors on January 15, 1841 and began liquidation on February 4, 1841.</t>
  </si>
  <si>
    <t>487 H. Doc. 226, 29th Congress, 1st Session, December 4, 1845, pp. 474. Balance sheet, January 1841-April 1841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</si>
</sst>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%_);[Red]\(#,##0.0%\)"/>
  </numFmts>
  <fonts count="21" x14ac:knownFonts="1">
    <font>
      <sz val="11"/>
      <color theme="1"/>
      <name val="Times New Roman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</cellStyleXfs>
  <cellXfs count="129">
    <xf numFmtId="0" fontId="0" fillId="0" borderId="0" xfId="0"/>
    <xf numFmtId="4" fontId="1" fillId="0" borderId="0" xfId="0" applyNumberFormat="1" applyFont="1" applyBorder="1" applyAlignment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4" fontId="2" fillId="0" borderId="0" xfId="0" applyNumberFormat="1" applyFont="1" applyFill="1" applyBorder="1" applyAlignment="1"/>
    <xf numFmtId="4" fontId="2" fillId="2" borderId="0" xfId="0" applyNumberFormat="1" applyFont="1" applyFill="1" applyBorder="1" applyAlignment="1"/>
    <xf numFmtId="4" fontId="4" fillId="2" borderId="0" xfId="0" applyNumberFormat="1" applyFont="1" applyFill="1" applyBorder="1" applyAlignment="1"/>
    <xf numFmtId="4" fontId="4" fillId="0" borderId="0" xfId="0" applyNumberFormat="1" applyFont="1" applyBorder="1" applyAlignment="1"/>
    <xf numFmtId="4" fontId="5" fillId="0" borderId="0" xfId="0" applyNumberFormat="1" applyFont="1" applyBorder="1" applyAlignment="1"/>
    <xf numFmtId="0" fontId="4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2" fillId="3" borderId="0" xfId="0" applyNumberFormat="1" applyFont="1" applyFill="1" applyBorder="1" applyAlignment="1"/>
    <xf numFmtId="4" fontId="5" fillId="0" borderId="0" xfId="0" applyNumberFormat="1" applyFont="1" applyBorder="1"/>
    <xf numFmtId="4" fontId="4" fillId="0" borderId="0" xfId="0" applyNumberFormat="1" applyFont="1" applyBorder="1"/>
    <xf numFmtId="4" fontId="2" fillId="0" borderId="0" xfId="0" applyNumberFormat="1" applyFont="1" applyBorder="1"/>
    <xf numFmtId="4" fontId="4" fillId="3" borderId="0" xfId="0" applyNumberFormat="1" applyFont="1" applyFill="1" applyBorder="1"/>
    <xf numFmtId="0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39" fontId="4" fillId="0" borderId="0" xfId="0" applyNumberFormat="1" applyFont="1" applyBorder="1" applyAlignment="1"/>
    <xf numFmtId="39" fontId="4" fillId="0" borderId="0" xfId="0" applyNumberFormat="1" applyFont="1" applyBorder="1"/>
    <xf numFmtId="39" fontId="2" fillId="0" borderId="0" xfId="0" applyNumberFormat="1" applyFont="1" applyBorder="1" applyAlignment="1"/>
    <xf numFmtId="39" fontId="2" fillId="0" borderId="0" xfId="0" applyNumberFormat="1" applyFont="1" applyBorder="1"/>
    <xf numFmtId="39" fontId="3" fillId="0" borderId="0" xfId="0" applyNumberFormat="1" applyFont="1" applyBorder="1"/>
    <xf numFmtId="39" fontId="5" fillId="0" borderId="0" xfId="0" applyNumberFormat="1" applyFont="1" applyBorder="1"/>
    <xf numFmtId="39" fontId="4" fillId="3" borderId="0" xfId="0" applyNumberFormat="1" applyFont="1" applyFill="1" applyBorder="1"/>
    <xf numFmtId="39" fontId="6" fillId="0" borderId="0" xfId="0" applyNumberFormat="1" applyFont="1" applyBorder="1"/>
    <xf numFmtId="0" fontId="4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4" fillId="0" borderId="0" xfId="0" applyNumberFormat="1" applyFont="1" applyBorder="1"/>
    <xf numFmtId="0" fontId="2" fillId="0" borderId="0" xfId="0" applyNumberFormat="1" applyFont="1" applyBorder="1"/>
    <xf numFmtId="0" fontId="3" fillId="0" borderId="0" xfId="0" applyNumberFormat="1" applyFont="1" applyBorder="1" applyAlignment="1"/>
    <xf numFmtId="0" fontId="4" fillId="0" borderId="0" xfId="0" applyNumberFormat="1" applyFont="1" applyFill="1" applyBorder="1"/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1" applyNumberFormat="1" applyFont="1" applyBorder="1" applyAlignment="1"/>
    <xf numFmtId="0" fontId="3" fillId="0" borderId="0" xfId="1" applyNumberFormat="1" applyFont="1" applyBorder="1" applyAlignment="1"/>
    <xf numFmtId="0" fontId="4" fillId="0" borderId="0" xfId="0" applyNumberFormat="1" applyFont="1" applyBorder="1" applyAlignment="1"/>
    <xf numFmtId="0" fontId="2" fillId="5" borderId="0" xfId="0" applyNumberFormat="1" applyFont="1" applyFill="1" applyBorder="1" applyAlignment="1"/>
    <xf numFmtId="0" fontId="4" fillId="5" borderId="0" xfId="0" applyNumberFormat="1" applyFont="1" applyFill="1" applyBorder="1"/>
    <xf numFmtId="0" fontId="2" fillId="5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0" fontId="3" fillId="0" borderId="0" xfId="0" applyNumberFormat="1" applyFont="1" applyBorder="1"/>
    <xf numFmtId="0" fontId="5" fillId="0" borderId="0" xfId="0" applyNumberFormat="1" applyFont="1" applyBorder="1"/>
    <xf numFmtId="0" fontId="5" fillId="0" borderId="0" xfId="0" applyNumberFormat="1" applyFont="1" applyBorder="1" applyAlignment="1"/>
    <xf numFmtId="0" fontId="2" fillId="3" borderId="0" xfId="0" applyNumberFormat="1" applyFont="1" applyFill="1" applyBorder="1" applyAlignment="1"/>
    <xf numFmtId="0" fontId="4" fillId="3" borderId="0" xfId="0" applyNumberFormat="1" applyFont="1" applyFill="1" applyBorder="1"/>
    <xf numFmtId="0" fontId="2" fillId="6" borderId="0" xfId="1" applyNumberFormat="1" applyFont="1" applyFill="1" applyBorder="1" applyAlignment="1"/>
    <xf numFmtId="0" fontId="4" fillId="6" borderId="0" xfId="0" applyNumberFormat="1" applyFont="1" applyFill="1" applyBorder="1"/>
    <xf numFmtId="0" fontId="4" fillId="6" borderId="0" xfId="0" applyNumberFormat="1" applyFont="1" applyFill="1" applyBorder="1" applyAlignment="1"/>
    <xf numFmtId="39" fontId="2" fillId="3" borderId="0" xfId="0" applyNumberFormat="1" applyFont="1" applyFill="1" applyBorder="1"/>
    <xf numFmtId="4" fontId="8" fillId="0" borderId="0" xfId="0" applyNumberFormat="1" applyFont="1" applyBorder="1"/>
    <xf numFmtId="164" fontId="8" fillId="0" borderId="0" xfId="0" applyNumberFormat="1" applyFont="1" applyBorder="1"/>
    <xf numFmtId="0" fontId="10" fillId="0" borderId="0" xfId="0" applyFont="1"/>
    <xf numFmtId="4" fontId="11" fillId="0" borderId="0" xfId="0" applyNumberFormat="1" applyFont="1" applyBorder="1" applyAlignment="1"/>
    <xf numFmtId="39" fontId="11" fillId="0" borderId="0" xfId="0" applyNumberFormat="1" applyFont="1" applyBorder="1" applyAlignment="1"/>
    <xf numFmtId="4" fontId="12" fillId="0" borderId="0" xfId="0" applyNumberFormat="1" applyFont="1" applyBorder="1"/>
    <xf numFmtId="39" fontId="12" fillId="0" borderId="0" xfId="0" applyNumberFormat="1" applyFont="1" applyBorder="1"/>
    <xf numFmtId="0" fontId="4" fillId="0" borderId="0" xfId="0" applyNumberFormat="1" applyFont="1" applyBorder="1" applyAlignment="1">
      <alignment horizontal="right"/>
    </xf>
    <xf numFmtId="4" fontId="4" fillId="6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4" fillId="3" borderId="0" xfId="0" applyNumberFormat="1" applyFont="1" applyFill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4" fontId="2" fillId="5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4" fillId="3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4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" fontId="7" fillId="0" borderId="0" xfId="1" applyNumberFormat="1" applyFont="1" applyBorder="1" applyAlignment="1"/>
    <xf numFmtId="0" fontId="13" fillId="0" borderId="0" xfId="1" applyFont="1"/>
    <xf numFmtId="0" fontId="7" fillId="0" borderId="0" xfId="1"/>
    <xf numFmtId="0" fontId="15" fillId="0" borderId="10" xfId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7" fillId="0" borderId="0" xfId="1"/>
    <xf numFmtId="0" fontId="13" fillId="0" borderId="0" xfId="1" applyFont="1"/>
    <xf numFmtId="0" fontId="14" fillId="0" borderId="0" xfId="1" applyFont="1"/>
    <xf numFmtId="0" fontId="1" fillId="0" borderId="0" xfId="1" applyFont="1"/>
    <xf numFmtId="0" fontId="16" fillId="0" borderId="0" xfId="1" applyFont="1"/>
    <xf numFmtId="4" fontId="7" fillId="0" borderId="6" xfId="1" applyNumberFormat="1" applyFont="1" applyBorder="1" applyAlignment="1"/>
    <xf numFmtId="4" fontId="7" fillId="0" borderId="3" xfId="1" applyNumberFormat="1" applyFont="1" applyBorder="1" applyAlignment="1"/>
    <xf numFmtId="0" fontId="7" fillId="0" borderId="3" xfId="1" applyBorder="1"/>
    <xf numFmtId="4" fontId="7" fillId="0" borderId="9" xfId="1" applyNumberFormat="1" applyBorder="1"/>
    <xf numFmtId="4" fontId="7" fillId="0" borderId="8" xfId="1" applyNumberFormat="1" applyFont="1" applyBorder="1" applyAlignment="1"/>
    <xf numFmtId="0" fontId="7" fillId="0" borderId="1" xfId="1" applyBorder="1"/>
    <xf numFmtId="0" fontId="7" fillId="0" borderId="8" xfId="1" applyBorder="1"/>
    <xf numFmtId="0" fontId="7" fillId="0" borderId="4" xfId="1" applyBorder="1"/>
    <xf numFmtId="4" fontId="7" fillId="0" borderId="5" xfId="1" applyNumberFormat="1" applyBorder="1"/>
    <xf numFmtId="4" fontId="7" fillId="0" borderId="7" xfId="1" applyNumberFormat="1" applyFont="1" applyBorder="1" applyAlignment="1">
      <alignment horizontal="right"/>
    </xf>
    <xf numFmtId="4" fontId="7" fillId="0" borderId="1" xfId="1" applyNumberFormat="1" applyFont="1" applyBorder="1" applyAlignment="1">
      <alignment horizontal="right"/>
    </xf>
    <xf numFmtId="4" fontId="19" fillId="0" borderId="1" xfId="1" applyNumberFormat="1" applyFont="1" applyBorder="1" applyAlignment="1">
      <alignment horizontal="right" wrapText="1"/>
    </xf>
    <xf numFmtId="4" fontId="19" fillId="0" borderId="1" xfId="1" applyNumberFormat="1" applyFont="1" applyBorder="1" applyAlignment="1">
      <alignment horizontal="right"/>
    </xf>
    <xf numFmtId="4" fontId="7" fillId="0" borderId="9" xfId="1" applyNumberFormat="1" applyFont="1" applyBorder="1" applyAlignment="1">
      <alignment horizontal="right"/>
    </xf>
    <xf numFmtId="4" fontId="7" fillId="0" borderId="3" xfId="1" applyNumberFormat="1" applyFont="1" applyBorder="1" applyAlignment="1">
      <alignment wrapText="1"/>
    </xf>
    <xf numFmtId="4" fontId="7" fillId="0" borderId="4" xfId="1" applyNumberFormat="1" applyFont="1" applyBorder="1" applyAlignment="1"/>
    <xf numFmtId="4" fontId="7" fillId="0" borderId="5" xfId="1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/>
    <xf numFmtId="0" fontId="11" fillId="0" borderId="0" xfId="0" applyFont="1"/>
    <xf numFmtId="0" fontId="12" fillId="0" borderId="0" xfId="0" applyFont="1"/>
    <xf numFmtId="0" fontId="9" fillId="0" borderId="2" xfId="0" applyFont="1" applyBorder="1" applyAlignment="1">
      <alignment horizontal="center"/>
    </xf>
    <xf numFmtId="0" fontId="12" fillId="6" borderId="0" xfId="0" applyFont="1" applyFill="1"/>
    <xf numFmtId="0" fontId="11" fillId="6" borderId="0" xfId="0" applyFont="1" applyFill="1"/>
    <xf numFmtId="4" fontId="12" fillId="6" borderId="0" xfId="0" applyNumberFormat="1" applyFont="1" applyFill="1" applyBorder="1" applyAlignment="1"/>
    <xf numFmtId="4" fontId="20" fillId="0" borderId="0" xfId="0" applyNumberFormat="1" applyFont="1" applyBorder="1"/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7" fillId="0" borderId="1" xfId="1" applyNumberFormat="1" applyFont="1" applyBorder="1" applyAlignment="1"/>
    <xf numFmtId="4" fontId="7" fillId="0" borderId="7" xfId="1" applyNumberFormat="1" applyFont="1" applyBorder="1" applyAlignment="1"/>
    <xf numFmtId="4" fontId="15" fillId="0" borderId="4" xfId="1" applyNumberFormat="1" applyFont="1" applyBorder="1" applyAlignment="1"/>
    <xf numFmtId="4" fontId="15" fillId="0" borderId="5" xfId="1" applyNumberFormat="1" applyFont="1" applyBorder="1" applyAlignment="1"/>
  </cellXfs>
  <cellStyles count="7">
    <cellStyle name="Comma 2" xfId="2"/>
    <cellStyle name="Comma 7 2" xfId="4"/>
    <cellStyle name="Normal" xfId="0" builtinId="0"/>
    <cellStyle name="Normal 2" xfId="1"/>
    <cellStyle name="Normal 2 2" xfId="6"/>
    <cellStyle name="Normal 7 2" xfId="3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Make</a:t>
            </a:r>
            <a:r>
              <a:rPr lang="en-US" baseline="0"/>
              <a:t>up of Liabilities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v>Capital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(Mapping!$D$35:$W$35,Mapping!$Y$24:$AW$24)</c:f>
              <c:numCache>
                <c:formatCode>#,##0.00</c:formatCode>
                <c:ptCount val="45"/>
                <c:pt idx="0">
                  <c:v>35000000</c:v>
                </c:pt>
                <c:pt idx="1">
                  <c:v>35000000</c:v>
                </c:pt>
                <c:pt idx="2">
                  <c:v>35000000</c:v>
                </c:pt>
                <c:pt idx="3">
                  <c:v>35000000</c:v>
                </c:pt>
                <c:pt idx="4">
                  <c:v>35000000</c:v>
                </c:pt>
                <c:pt idx="5">
                  <c:v>35000000</c:v>
                </c:pt>
                <c:pt idx="6">
                  <c:v>35000000</c:v>
                </c:pt>
                <c:pt idx="7">
                  <c:v>35000000</c:v>
                </c:pt>
                <c:pt idx="8">
                  <c:v>35000000</c:v>
                </c:pt>
                <c:pt idx="9">
                  <c:v>35000000</c:v>
                </c:pt>
                <c:pt idx="10">
                  <c:v>35000000</c:v>
                </c:pt>
                <c:pt idx="11">
                  <c:v>35000000</c:v>
                </c:pt>
                <c:pt idx="12">
                  <c:v>35000000</c:v>
                </c:pt>
                <c:pt idx="13">
                  <c:v>35000000</c:v>
                </c:pt>
                <c:pt idx="14">
                  <c:v>35000000</c:v>
                </c:pt>
                <c:pt idx="15">
                  <c:v>35000000</c:v>
                </c:pt>
                <c:pt idx="16">
                  <c:v>35000000</c:v>
                </c:pt>
                <c:pt idx="17">
                  <c:v>35000000</c:v>
                </c:pt>
                <c:pt idx="18">
                  <c:v>35000000</c:v>
                </c:pt>
                <c:pt idx="19">
                  <c:v>35000000</c:v>
                </c:pt>
                <c:pt idx="20">
                  <c:v>11453021.25</c:v>
                </c:pt>
                <c:pt idx="21">
                  <c:v>11963929.159999996</c:v>
                </c:pt>
                <c:pt idx="22">
                  <c:v>12938467.909999996</c:v>
                </c:pt>
                <c:pt idx="23">
                  <c:v>11772229.789999999</c:v>
                </c:pt>
                <c:pt idx="24">
                  <c:v>12725024.509999998</c:v>
                </c:pt>
                <c:pt idx="25">
                  <c:v>12552554.460000001</c:v>
                </c:pt>
                <c:pt idx="26">
                  <c:v>12338260.75</c:v>
                </c:pt>
                <c:pt idx="27">
                  <c:v>13883822.039999999</c:v>
                </c:pt>
                <c:pt idx="28">
                  <c:v>16305924.73</c:v>
                </c:pt>
                <c:pt idx="29">
                  <c:v>17493822.109999999</c:v>
                </c:pt>
                <c:pt idx="30">
                  <c:v>18267909.07</c:v>
                </c:pt>
                <c:pt idx="31">
                  <c:v>18802983.309999999</c:v>
                </c:pt>
                <c:pt idx="32">
                  <c:v>19004410.189999998</c:v>
                </c:pt>
                <c:pt idx="33">
                  <c:v>18004550.09</c:v>
                </c:pt>
                <c:pt idx="34">
                  <c:v>17270644.450000003</c:v>
                </c:pt>
                <c:pt idx="35">
                  <c:v>16229751.76</c:v>
                </c:pt>
                <c:pt idx="36">
                  <c:v>15529590.039999999</c:v>
                </c:pt>
                <c:pt idx="37">
                  <c:v>15392735.909999998</c:v>
                </c:pt>
                <c:pt idx="38">
                  <c:v>13690678.1</c:v>
                </c:pt>
                <c:pt idx="39">
                  <c:v>15288657.930000002</c:v>
                </c:pt>
                <c:pt idx="40">
                  <c:v>14381350.829999998</c:v>
                </c:pt>
                <c:pt idx="41">
                  <c:v>13593073.66</c:v>
                </c:pt>
                <c:pt idx="42">
                  <c:v>13040345.67</c:v>
                </c:pt>
                <c:pt idx="43">
                  <c:v>12521995.859999999</c:v>
                </c:pt>
                <c:pt idx="44">
                  <c:v>12572394.25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C-45BC-BD58-73BFE5DFF2A8}"/>
            </c:ext>
          </c:extLst>
        </c:ser>
        <c:ser>
          <c:idx val="1"/>
          <c:order val="1"/>
          <c:tx>
            <c:v>Notes in Circulation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(Mapping!$D$24:$W$24,Mapping!$Y$24:$AW$24)</c:f>
              <c:numCache>
                <c:formatCode>#,##0.00</c:formatCode>
                <c:ptCount val="45"/>
                <c:pt idx="0">
                  <c:v>22083380.789999999</c:v>
                </c:pt>
                <c:pt idx="1">
                  <c:v>16424699.939999998</c:v>
                </c:pt>
                <c:pt idx="2">
                  <c:v>16979975.370000001</c:v>
                </c:pt>
                <c:pt idx="3">
                  <c:v>16683729.399999999</c:v>
                </c:pt>
                <c:pt idx="4">
                  <c:v>13517969.639999997</c:v>
                </c:pt>
                <c:pt idx="5">
                  <c:v>12076793.07</c:v>
                </c:pt>
                <c:pt idx="6">
                  <c:v>15272542.099999998</c:v>
                </c:pt>
                <c:pt idx="7">
                  <c:v>14764787.279999997</c:v>
                </c:pt>
                <c:pt idx="8">
                  <c:v>16687563.990000002</c:v>
                </c:pt>
                <c:pt idx="9">
                  <c:v>15682067.790000003</c:v>
                </c:pt>
                <c:pt idx="10">
                  <c:v>13787301.690000005</c:v>
                </c:pt>
                <c:pt idx="11">
                  <c:v>14297866.400000002</c:v>
                </c:pt>
                <c:pt idx="12">
                  <c:v>18504350.039999999</c:v>
                </c:pt>
                <c:pt idx="13">
                  <c:v>16319256.039999999</c:v>
                </c:pt>
                <c:pt idx="14">
                  <c:v>15670778.589999996</c:v>
                </c:pt>
                <c:pt idx="15">
                  <c:v>17164023.390000001</c:v>
                </c:pt>
                <c:pt idx="16">
                  <c:v>16460309.77</c:v>
                </c:pt>
                <c:pt idx="17">
                  <c:v>13905376.229999999</c:v>
                </c:pt>
                <c:pt idx="18">
                  <c:v>13482283.84</c:v>
                </c:pt>
                <c:pt idx="19">
                  <c:v>13440428</c:v>
                </c:pt>
                <c:pt idx="20">
                  <c:v>11453021.25</c:v>
                </c:pt>
                <c:pt idx="21">
                  <c:v>11963929.159999996</c:v>
                </c:pt>
                <c:pt idx="22">
                  <c:v>12938467.909999996</c:v>
                </c:pt>
                <c:pt idx="23">
                  <c:v>11772229.789999999</c:v>
                </c:pt>
                <c:pt idx="24">
                  <c:v>12725024.509999998</c:v>
                </c:pt>
                <c:pt idx="25">
                  <c:v>12552554.460000001</c:v>
                </c:pt>
                <c:pt idx="26">
                  <c:v>12338260.75</c:v>
                </c:pt>
                <c:pt idx="27">
                  <c:v>13883822.039999999</c:v>
                </c:pt>
                <c:pt idx="28">
                  <c:v>16305924.73</c:v>
                </c:pt>
                <c:pt idx="29">
                  <c:v>17493822.109999999</c:v>
                </c:pt>
                <c:pt idx="30">
                  <c:v>18267909.07</c:v>
                </c:pt>
                <c:pt idx="31">
                  <c:v>18802983.309999999</c:v>
                </c:pt>
                <c:pt idx="32">
                  <c:v>19004410.189999998</c:v>
                </c:pt>
                <c:pt idx="33">
                  <c:v>18004550.09</c:v>
                </c:pt>
                <c:pt idx="34">
                  <c:v>17270644.450000003</c:v>
                </c:pt>
                <c:pt idx="35">
                  <c:v>16229751.76</c:v>
                </c:pt>
                <c:pt idx="36">
                  <c:v>15529590.039999999</c:v>
                </c:pt>
                <c:pt idx="37">
                  <c:v>15392735.909999998</c:v>
                </c:pt>
                <c:pt idx="38">
                  <c:v>13690678.1</c:v>
                </c:pt>
                <c:pt idx="39">
                  <c:v>15288657.930000002</c:v>
                </c:pt>
                <c:pt idx="40">
                  <c:v>14381350.829999998</c:v>
                </c:pt>
                <c:pt idx="41">
                  <c:v>13593073.66</c:v>
                </c:pt>
                <c:pt idx="42">
                  <c:v>13040345.67</c:v>
                </c:pt>
                <c:pt idx="43">
                  <c:v>12521995.859999999</c:v>
                </c:pt>
                <c:pt idx="44">
                  <c:v>12572394.25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C-45BC-BD58-73BFE5DFF2A8}"/>
            </c:ext>
          </c:extLst>
        </c:ser>
        <c:ser>
          <c:idx val="2"/>
          <c:order val="2"/>
          <c:tx>
            <c:v>Deposits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(Mapping!$D$28:$W$28,Mapping!$Y$28:$AW$28)</c:f>
              <c:numCache>
                <c:formatCode>#,##0.00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1695480.77</c:v>
                </c:pt>
                <c:pt idx="8">
                  <c:v>2259738.33</c:v>
                </c:pt>
                <c:pt idx="9">
                  <c:v>2367556.73</c:v>
                </c:pt>
                <c:pt idx="10">
                  <c:v>2404595.54</c:v>
                </c:pt>
                <c:pt idx="11">
                  <c:v>2688871.51</c:v>
                </c:pt>
                <c:pt idx="12">
                  <c:v>2846933.54</c:v>
                </c:pt>
                <c:pt idx="13">
                  <c:v>2520730.83</c:v>
                </c:pt>
                <c:pt idx="14">
                  <c:v>2738991.82</c:v>
                </c:pt>
                <c:pt idx="15">
                  <c:v>3033679.84</c:v>
                </c:pt>
                <c:pt idx="16">
                  <c:v>2545101.3199999998</c:v>
                </c:pt>
                <c:pt idx="17">
                  <c:v>2686753.93</c:v>
                </c:pt>
                <c:pt idx="18">
                  <c:v>2924150.2</c:v>
                </c:pt>
                <c:pt idx="19">
                  <c:v>2817542.1</c:v>
                </c:pt>
                <c:pt idx="20">
                  <c:v>3853574.41</c:v>
                </c:pt>
                <c:pt idx="21">
                  <c:v>3549299.33</c:v>
                </c:pt>
                <c:pt idx="22">
                  <c:v>3836572.38</c:v>
                </c:pt>
                <c:pt idx="23">
                  <c:v>4319384.33</c:v>
                </c:pt>
                <c:pt idx="24">
                  <c:v>3851816.12</c:v>
                </c:pt>
                <c:pt idx="25">
                  <c:v>4599075.13</c:v>
                </c:pt>
                <c:pt idx="26">
                  <c:v>5002351.3099999996</c:v>
                </c:pt>
                <c:pt idx="27">
                  <c:v>4334316.5599999996</c:v>
                </c:pt>
                <c:pt idx="28">
                  <c:v>4265312.59</c:v>
                </c:pt>
                <c:pt idx="29">
                  <c:v>5668124.3700000001</c:v>
                </c:pt>
                <c:pt idx="30">
                  <c:v>5091687.91</c:v>
                </c:pt>
                <c:pt idx="31">
                  <c:v>4828151.58</c:v>
                </c:pt>
                <c:pt idx="32">
                  <c:v>4149247.83</c:v>
                </c:pt>
                <c:pt idx="33">
                  <c:v>3977132.01</c:v>
                </c:pt>
                <c:pt idx="34">
                  <c:v>4225221.38</c:v>
                </c:pt>
                <c:pt idx="35">
                  <c:v>4693585.3899999997</c:v>
                </c:pt>
                <c:pt idx="36">
                  <c:v>4663652.42</c:v>
                </c:pt>
                <c:pt idx="37">
                  <c:v>4342353.87</c:v>
                </c:pt>
                <c:pt idx="38">
                  <c:v>3355261.6</c:v>
                </c:pt>
                <c:pt idx="39">
                  <c:v>3700015.17</c:v>
                </c:pt>
                <c:pt idx="40">
                  <c:v>3806092.19</c:v>
                </c:pt>
                <c:pt idx="41">
                  <c:v>3192371.7</c:v>
                </c:pt>
                <c:pt idx="42">
                  <c:v>3488180.3</c:v>
                </c:pt>
                <c:pt idx="43">
                  <c:v>3288907.73</c:v>
                </c:pt>
                <c:pt idx="44">
                  <c:v>2920045.65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C-45BC-BD58-73BFE5DFF2A8}"/>
            </c:ext>
          </c:extLst>
        </c:ser>
        <c:ser>
          <c:idx val="3"/>
          <c:order val="3"/>
          <c:tx>
            <c:v>Other Liabilities</c:v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(Mapping!$D$145:$W$145,Mapping!$Y$145:$AW$145)</c:f>
              <c:numCache>
                <c:formatCode>#,##0.00</c:formatCode>
                <c:ptCount val="45"/>
                <c:pt idx="0">
                  <c:v>6188704.0700000003</c:v>
                </c:pt>
                <c:pt idx="1">
                  <c:v>6516321.4499999993</c:v>
                </c:pt>
                <c:pt idx="2">
                  <c:v>8360150.6899999995</c:v>
                </c:pt>
                <c:pt idx="3">
                  <c:v>12009418.57</c:v>
                </c:pt>
                <c:pt idx="4">
                  <c:v>12342787.98</c:v>
                </c:pt>
                <c:pt idx="5">
                  <c:v>12771543.300000001</c:v>
                </c:pt>
                <c:pt idx="6">
                  <c:v>12566709.180000002</c:v>
                </c:pt>
                <c:pt idx="7">
                  <c:v>12947268.570000002</c:v>
                </c:pt>
                <c:pt idx="8">
                  <c:v>12422671.66</c:v>
                </c:pt>
                <c:pt idx="9">
                  <c:v>12186003.210000001</c:v>
                </c:pt>
                <c:pt idx="10">
                  <c:v>12761020.550000003</c:v>
                </c:pt>
                <c:pt idx="11">
                  <c:v>12921576.560000001</c:v>
                </c:pt>
                <c:pt idx="12">
                  <c:v>17361148.909999996</c:v>
                </c:pt>
                <c:pt idx="13">
                  <c:v>19160980.09</c:v>
                </c:pt>
                <c:pt idx="14">
                  <c:v>27773696.719999999</c:v>
                </c:pt>
                <c:pt idx="15">
                  <c:v>27977965.989999995</c:v>
                </c:pt>
                <c:pt idx="16">
                  <c:v>28057843.129999995</c:v>
                </c:pt>
                <c:pt idx="17">
                  <c:v>27519995.150000002</c:v>
                </c:pt>
                <c:pt idx="18">
                  <c:v>25846713.730000004</c:v>
                </c:pt>
                <c:pt idx="19">
                  <c:v>26552784.720000003</c:v>
                </c:pt>
                <c:pt idx="20">
                  <c:v>26628540.729999997</c:v>
                </c:pt>
                <c:pt idx="21">
                  <c:v>27017599.199999999</c:v>
                </c:pt>
                <c:pt idx="22">
                  <c:v>27687871.839999996</c:v>
                </c:pt>
                <c:pt idx="23">
                  <c:v>28748807.239999998</c:v>
                </c:pt>
                <c:pt idx="24">
                  <c:v>30240029.569999997</c:v>
                </c:pt>
                <c:pt idx="25">
                  <c:v>22408160.289999999</c:v>
                </c:pt>
                <c:pt idx="26">
                  <c:v>20652428.920000002</c:v>
                </c:pt>
                <c:pt idx="27">
                  <c:v>18795176.100000001</c:v>
                </c:pt>
                <c:pt idx="28">
                  <c:v>18367975.259999998</c:v>
                </c:pt>
                <c:pt idx="29">
                  <c:v>18193917.68</c:v>
                </c:pt>
                <c:pt idx="30">
                  <c:v>20093552.349999998</c:v>
                </c:pt>
                <c:pt idx="31">
                  <c:v>22639711.66</c:v>
                </c:pt>
                <c:pt idx="32">
                  <c:v>24083457.670000002</c:v>
                </c:pt>
                <c:pt idx="33">
                  <c:v>23903239.509999998</c:v>
                </c:pt>
                <c:pt idx="34">
                  <c:v>20288855.18</c:v>
                </c:pt>
                <c:pt idx="35">
                  <c:v>20718114.850000001</c:v>
                </c:pt>
                <c:pt idx="36">
                  <c:v>17027075.170000002</c:v>
                </c:pt>
                <c:pt idx="37">
                  <c:v>16026947.460000001</c:v>
                </c:pt>
                <c:pt idx="38">
                  <c:v>15672517.950000001</c:v>
                </c:pt>
                <c:pt idx="39">
                  <c:v>16587125.960000003</c:v>
                </c:pt>
                <c:pt idx="40">
                  <c:v>14752943.029999999</c:v>
                </c:pt>
                <c:pt idx="41">
                  <c:v>14977247.73</c:v>
                </c:pt>
                <c:pt idx="42">
                  <c:v>11872046.100000001</c:v>
                </c:pt>
                <c:pt idx="43">
                  <c:v>12237257.600000001</c:v>
                </c:pt>
                <c:pt idx="44">
                  <c:v>11830971.770000001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BC-45BC-BD58-73BFE5DFF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69728"/>
        <c:axId val="143371264"/>
      </c:areaChart>
      <c:catAx>
        <c:axId val="14336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71264"/>
        <c:crosses val="autoZero"/>
        <c:auto val="1"/>
        <c:lblAlgn val="ctr"/>
        <c:lblOffset val="100"/>
        <c:noMultiLvlLbl val="0"/>
      </c:catAx>
      <c:valAx>
        <c:axId val="14337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69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August 1838 - October 1839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Specie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'US Bk of Penn 1-column'!$AE$7:$AS$7</c:f>
              <c:strCache>
                <c:ptCount val="15"/>
                <c:pt idx="0">
                  <c:v>August 1838</c:v>
                </c:pt>
                <c:pt idx="1">
                  <c:v>September 1838</c:v>
                </c:pt>
                <c:pt idx="2">
                  <c:v>October 1838</c:v>
                </c:pt>
                <c:pt idx="3">
                  <c:v>Novermber 1838</c:v>
                </c:pt>
                <c:pt idx="4">
                  <c:v>December 1838</c:v>
                </c:pt>
                <c:pt idx="5">
                  <c:v>January 1839</c:v>
                </c:pt>
                <c:pt idx="6">
                  <c:v>February 1839</c:v>
                </c:pt>
                <c:pt idx="7">
                  <c:v>March 1839</c:v>
                </c:pt>
                <c:pt idx="8">
                  <c:v>April 1839</c:v>
                </c:pt>
                <c:pt idx="9">
                  <c:v>May 1839</c:v>
                </c:pt>
                <c:pt idx="10">
                  <c:v>June 1839</c:v>
                </c:pt>
                <c:pt idx="11">
                  <c:v>July 1839</c:v>
                </c:pt>
                <c:pt idx="12">
                  <c:v>August 1839</c:v>
                </c:pt>
                <c:pt idx="13">
                  <c:v>September 1839</c:v>
                </c:pt>
                <c:pt idx="14">
                  <c:v>October 1839</c:v>
                </c:pt>
              </c:strCache>
            </c:strRef>
          </c:cat>
          <c:val>
            <c:numRef>
              <c:f>'US Bk of Penn 1-column'!$AE$32:$AS$32</c:f>
              <c:numCache>
                <c:formatCode>#,##0.00</c:formatCode>
                <c:ptCount val="15"/>
                <c:pt idx="0">
                  <c:v>5766541.71</c:v>
                </c:pt>
                <c:pt idx="1">
                  <c:v>4596403.38</c:v>
                </c:pt>
                <c:pt idx="2">
                  <c:v>5223479.79</c:v>
                </c:pt>
                <c:pt idx="3">
                  <c:v>4918855.6799999997</c:v>
                </c:pt>
                <c:pt idx="4">
                  <c:v>4153607.16</c:v>
                </c:pt>
                <c:pt idx="5">
                  <c:v>4001778.76</c:v>
                </c:pt>
                <c:pt idx="6">
                  <c:v>3580645.49</c:v>
                </c:pt>
                <c:pt idx="7">
                  <c:v>3069580.21</c:v>
                </c:pt>
                <c:pt idx="8">
                  <c:v>2419962.9500000002</c:v>
                </c:pt>
                <c:pt idx="9">
                  <c:v>2373043.8199999998</c:v>
                </c:pt>
                <c:pt idx="10">
                  <c:v>1959186.83</c:v>
                </c:pt>
                <c:pt idx="11">
                  <c:v>1325082.6200000001</c:v>
                </c:pt>
                <c:pt idx="12">
                  <c:v>1982742.71</c:v>
                </c:pt>
                <c:pt idx="13">
                  <c:v>1592380.06</c:v>
                </c:pt>
                <c:pt idx="14">
                  <c:v>1748282.44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A5-43DD-94D1-11A4FF87FE7C}"/>
            </c:ext>
          </c:extLst>
        </c:ser>
        <c:ser>
          <c:idx val="2"/>
          <c:order val="1"/>
          <c:tx>
            <c:v>Post Notes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'US Bk of Penn 1-column'!$AE$7:$AS$7</c:f>
              <c:strCache>
                <c:ptCount val="15"/>
                <c:pt idx="0">
                  <c:v>August 1838</c:v>
                </c:pt>
                <c:pt idx="1">
                  <c:v>September 1838</c:v>
                </c:pt>
                <c:pt idx="2">
                  <c:v>October 1838</c:v>
                </c:pt>
                <c:pt idx="3">
                  <c:v>Novermber 1838</c:v>
                </c:pt>
                <c:pt idx="4">
                  <c:v>December 1838</c:v>
                </c:pt>
                <c:pt idx="5">
                  <c:v>January 1839</c:v>
                </c:pt>
                <c:pt idx="6">
                  <c:v>February 1839</c:v>
                </c:pt>
                <c:pt idx="7">
                  <c:v>March 1839</c:v>
                </c:pt>
                <c:pt idx="8">
                  <c:v>April 1839</c:v>
                </c:pt>
                <c:pt idx="9">
                  <c:v>May 1839</c:v>
                </c:pt>
                <c:pt idx="10">
                  <c:v>June 1839</c:v>
                </c:pt>
                <c:pt idx="11">
                  <c:v>July 1839</c:v>
                </c:pt>
                <c:pt idx="12">
                  <c:v>August 1839</c:v>
                </c:pt>
                <c:pt idx="13">
                  <c:v>September 1839</c:v>
                </c:pt>
                <c:pt idx="14">
                  <c:v>October 1839</c:v>
                </c:pt>
              </c:strCache>
            </c:strRef>
          </c:cat>
          <c:val>
            <c:numRef>
              <c:f>Mapping!$AF$24:$AT$24</c:f>
              <c:numCache>
                <c:formatCode>#,##0.00</c:formatCode>
                <c:ptCount val="15"/>
                <c:pt idx="0">
                  <c:v>13883822.039999999</c:v>
                </c:pt>
                <c:pt idx="1">
                  <c:v>16305924.73</c:v>
                </c:pt>
                <c:pt idx="2">
                  <c:v>17493822.109999999</c:v>
                </c:pt>
                <c:pt idx="3">
                  <c:v>18267909.07</c:v>
                </c:pt>
                <c:pt idx="4">
                  <c:v>18802983.309999999</c:v>
                </c:pt>
                <c:pt idx="5">
                  <c:v>19004410.189999998</c:v>
                </c:pt>
                <c:pt idx="6">
                  <c:v>18004550.09</c:v>
                </c:pt>
                <c:pt idx="7">
                  <c:v>17270644.450000003</c:v>
                </c:pt>
                <c:pt idx="8">
                  <c:v>16229751.76</c:v>
                </c:pt>
                <c:pt idx="9">
                  <c:v>15529590.039999999</c:v>
                </c:pt>
                <c:pt idx="10">
                  <c:v>15392735.909999998</c:v>
                </c:pt>
                <c:pt idx="11">
                  <c:v>13690678.1</c:v>
                </c:pt>
                <c:pt idx="12">
                  <c:v>15288657.930000002</c:v>
                </c:pt>
                <c:pt idx="13">
                  <c:v>14381350.829999998</c:v>
                </c:pt>
                <c:pt idx="14">
                  <c:v>13593073.66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A5-43DD-94D1-11A4FF87FE7C}"/>
            </c:ext>
          </c:extLst>
        </c:ser>
        <c:ser>
          <c:idx val="3"/>
          <c:order val="2"/>
          <c:tx>
            <c:v>Agency in London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'US Bk of Penn 1-column'!$AE$86:$AS$86</c:f>
              <c:numCache>
                <c:formatCode>#,##0.00</c:formatCode>
                <c:ptCount val="15"/>
                <c:pt idx="0">
                  <c:v>5378162.8600000003</c:v>
                </c:pt>
                <c:pt idx="1">
                  <c:v>5925872.4500000002</c:v>
                </c:pt>
                <c:pt idx="2">
                  <c:v>8083020.0199999996</c:v>
                </c:pt>
                <c:pt idx="3">
                  <c:v>9829130.9299999997</c:v>
                </c:pt>
                <c:pt idx="4">
                  <c:v>12000770.380000001</c:v>
                </c:pt>
                <c:pt idx="5">
                  <c:v>13617871.32</c:v>
                </c:pt>
                <c:pt idx="6">
                  <c:v>15149316.550000001</c:v>
                </c:pt>
                <c:pt idx="7">
                  <c:v>12805924.689999999</c:v>
                </c:pt>
                <c:pt idx="8">
                  <c:v>13581386.24</c:v>
                </c:pt>
                <c:pt idx="9">
                  <c:v>9156351.9100000001</c:v>
                </c:pt>
                <c:pt idx="10">
                  <c:v>8203387.7400000002</c:v>
                </c:pt>
                <c:pt idx="11">
                  <c:v>8549808.4600000009</c:v>
                </c:pt>
                <c:pt idx="12">
                  <c:v>10227763.74</c:v>
                </c:pt>
                <c:pt idx="13">
                  <c:v>8915554.3499999996</c:v>
                </c:pt>
                <c:pt idx="14">
                  <c:v>8408652.5299999993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A5-43DD-94D1-11A4FF87FE7C}"/>
            </c:ext>
          </c:extLst>
        </c:ser>
        <c:ser>
          <c:idx val="4"/>
          <c:order val="3"/>
          <c:tx>
            <c:v>Owed by State Banks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Mapping!$AF$15:$AT$15</c:f>
              <c:numCache>
                <c:formatCode>#,##0.00</c:formatCode>
                <c:ptCount val="15"/>
                <c:pt idx="0">
                  <c:v>13613402</c:v>
                </c:pt>
                <c:pt idx="1">
                  <c:v>17466494.039999999</c:v>
                </c:pt>
                <c:pt idx="2">
                  <c:v>16001022.429999998</c:v>
                </c:pt>
                <c:pt idx="3">
                  <c:v>16261481.610000001</c:v>
                </c:pt>
                <c:pt idx="4">
                  <c:v>16580271.43</c:v>
                </c:pt>
                <c:pt idx="5">
                  <c:v>15679119.200000001</c:v>
                </c:pt>
                <c:pt idx="6">
                  <c:v>18051355.640000001</c:v>
                </c:pt>
                <c:pt idx="7">
                  <c:v>15623280.77</c:v>
                </c:pt>
                <c:pt idx="8">
                  <c:v>15957899.109999999</c:v>
                </c:pt>
                <c:pt idx="9">
                  <c:v>20228402.370000001</c:v>
                </c:pt>
                <c:pt idx="10">
                  <c:v>19930491.199999999</c:v>
                </c:pt>
                <c:pt idx="11">
                  <c:v>19328305.120000001</c:v>
                </c:pt>
                <c:pt idx="12">
                  <c:v>19686509.75</c:v>
                </c:pt>
                <c:pt idx="13">
                  <c:v>17851747.84</c:v>
                </c:pt>
                <c:pt idx="14">
                  <c:v>17419749.23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A5-43DD-94D1-11A4FF87F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214912"/>
        <c:axId val="190216448"/>
      </c:lineChart>
      <c:catAx>
        <c:axId val="1902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16448"/>
        <c:crosses val="autoZero"/>
        <c:auto val="1"/>
        <c:lblAlgn val="ctr"/>
        <c:lblOffset val="100"/>
        <c:noMultiLvlLbl val="0"/>
      </c:catAx>
      <c:valAx>
        <c:axId val="19021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U.S.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Dollars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1491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Makeup</a:t>
            </a:r>
            <a:r>
              <a:rPr lang="en-US" baseline="0"/>
              <a:t> of Assets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v>Other Assets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(Mapping!$D$144:$W$144,Mapping!$Y$144:$AW$144)</c:f>
              <c:numCache>
                <c:formatCode>#,##0.00</c:formatCode>
                <c:ptCount val="45"/>
                <c:pt idx="0">
                  <c:v>6544106.4399999995</c:v>
                </c:pt>
                <c:pt idx="1">
                  <c:v>8077589.2399999993</c:v>
                </c:pt>
                <c:pt idx="2">
                  <c:v>5948865.8200000003</c:v>
                </c:pt>
                <c:pt idx="3">
                  <c:v>6181726.4699999997</c:v>
                </c:pt>
                <c:pt idx="4">
                  <c:v>6412709.1699999999</c:v>
                </c:pt>
                <c:pt idx="5">
                  <c:v>6986528.0800000001</c:v>
                </c:pt>
                <c:pt idx="6">
                  <c:v>10615157.389999999</c:v>
                </c:pt>
                <c:pt idx="7">
                  <c:v>10968641.629999999</c:v>
                </c:pt>
                <c:pt idx="8">
                  <c:v>7535522.1100000003</c:v>
                </c:pt>
                <c:pt idx="9">
                  <c:v>6059641.2299999995</c:v>
                </c:pt>
                <c:pt idx="10">
                  <c:v>7296069.2499999991</c:v>
                </c:pt>
                <c:pt idx="11">
                  <c:v>9347712.1900000013</c:v>
                </c:pt>
                <c:pt idx="12">
                  <c:v>8578254.8399999999</c:v>
                </c:pt>
                <c:pt idx="13">
                  <c:v>8284583.9900000002</c:v>
                </c:pt>
                <c:pt idx="14">
                  <c:v>22089390.140000001</c:v>
                </c:pt>
                <c:pt idx="15">
                  <c:v>26098907.609999999</c:v>
                </c:pt>
                <c:pt idx="16">
                  <c:v>26014384.979999997</c:v>
                </c:pt>
                <c:pt idx="17">
                  <c:v>24598135.960000001</c:v>
                </c:pt>
                <c:pt idx="18">
                  <c:v>24109712.580000002</c:v>
                </c:pt>
                <c:pt idx="19">
                  <c:v>24492404.840000004</c:v>
                </c:pt>
                <c:pt idx="20">
                  <c:v>21280559.310000002</c:v>
                </c:pt>
                <c:pt idx="21">
                  <c:v>22185670.009999998</c:v>
                </c:pt>
                <c:pt idx="22">
                  <c:v>22422451.579999998</c:v>
                </c:pt>
                <c:pt idx="23">
                  <c:v>23255712.989999998</c:v>
                </c:pt>
                <c:pt idx="24">
                  <c:v>23581851.149999999</c:v>
                </c:pt>
                <c:pt idx="25">
                  <c:v>20942174.370000001</c:v>
                </c:pt>
                <c:pt idx="26">
                  <c:v>20493241.400000002</c:v>
                </c:pt>
                <c:pt idx="27">
                  <c:v>19575789.760000002</c:v>
                </c:pt>
                <c:pt idx="28">
                  <c:v>19422157.190000001</c:v>
                </c:pt>
                <c:pt idx="29">
                  <c:v>20329596.5</c:v>
                </c:pt>
                <c:pt idx="30">
                  <c:v>21015205.650000006</c:v>
                </c:pt>
                <c:pt idx="31">
                  <c:v>20834386.530000001</c:v>
                </c:pt>
                <c:pt idx="32">
                  <c:v>20999359.080000002</c:v>
                </c:pt>
                <c:pt idx="33">
                  <c:v>20737097.209999997</c:v>
                </c:pt>
                <c:pt idx="34">
                  <c:v>20270759.000000004</c:v>
                </c:pt>
                <c:pt idx="35">
                  <c:v>20441239.849999998</c:v>
                </c:pt>
                <c:pt idx="36">
                  <c:v>18794884.559999999</c:v>
                </c:pt>
                <c:pt idx="37">
                  <c:v>18716464.580000002</c:v>
                </c:pt>
                <c:pt idx="38">
                  <c:v>18915721.949999999</c:v>
                </c:pt>
                <c:pt idx="39">
                  <c:v>19679843.709999997</c:v>
                </c:pt>
                <c:pt idx="40">
                  <c:v>19039808.099999998</c:v>
                </c:pt>
                <c:pt idx="41">
                  <c:v>19212895.469999999</c:v>
                </c:pt>
                <c:pt idx="42">
                  <c:v>18405029.100000001</c:v>
                </c:pt>
                <c:pt idx="43">
                  <c:v>23637431.57</c:v>
                </c:pt>
                <c:pt idx="44">
                  <c:v>23274081.07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D-43F2-AA63-5C652FF25F68}"/>
            </c:ext>
          </c:extLst>
        </c:ser>
        <c:ser>
          <c:idx val="1"/>
          <c:order val="1"/>
          <c:tx>
            <c:v>Foreign Bills of Exchange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(Mapping!$D$11:$W$11,Mapping!$Y$11:$AW$11)</c:f>
              <c:numCache>
                <c:formatCode>#,##0.00</c:formatCode>
                <c:ptCount val="45"/>
                <c:pt idx="0">
                  <c:v>114285.41</c:v>
                </c:pt>
                <c:pt idx="1">
                  <c:v>268385.06</c:v>
                </c:pt>
                <c:pt idx="2">
                  <c:v>109049.07</c:v>
                </c:pt>
                <c:pt idx="3">
                  <c:v>1981956.6500000001</c:v>
                </c:pt>
                <c:pt idx="4">
                  <c:v>174451.47</c:v>
                </c:pt>
                <c:pt idx="5">
                  <c:v>74109.509999999995</c:v>
                </c:pt>
                <c:pt idx="6">
                  <c:v>74335.360000000001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133345.57999999999</c:v>
                </c:pt>
                <c:pt idx="15">
                  <c:v>691847.2</c:v>
                </c:pt>
                <c:pt idx="16">
                  <c:v>1369161.6300000001</c:v>
                </c:pt>
                <c:pt idx="17">
                  <c:v>1675529.48</c:v>
                </c:pt>
                <c:pt idx="18">
                  <c:v>1680210.03</c:v>
                </c:pt>
                <c:pt idx="19">
                  <c:v>2315752.96</c:v>
                </c:pt>
                <c:pt idx="20">
                  <c:v>1994639.08</c:v>
                </c:pt>
                <c:pt idx="21">
                  <c:v>2138736.7000000002</c:v>
                </c:pt>
                <c:pt idx="22">
                  <c:v>2549941.73</c:v>
                </c:pt>
                <c:pt idx="23">
                  <c:v>3760066.68</c:v>
                </c:pt>
                <c:pt idx="24">
                  <c:v>4628424.42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545110.6</c:v>
                </c:pt>
                <c:pt idx="44">
                  <c:v>88714.47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D-43F2-AA63-5C652FF25F68}"/>
            </c:ext>
          </c:extLst>
        </c:ser>
        <c:ser>
          <c:idx val="2"/>
          <c:order val="2"/>
          <c:tx>
            <c:v>Domestic Bills of Exchange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(Mapping!$D$17:$W$17,Mapping!$Y$17:$AW$17)</c:f>
              <c:numCache>
                <c:formatCode>#,##0.00</c:formatCode>
                <c:ptCount val="45"/>
                <c:pt idx="0">
                  <c:v>17029111.670000002</c:v>
                </c:pt>
                <c:pt idx="1">
                  <c:v>15362543.689999999</c:v>
                </c:pt>
                <c:pt idx="2">
                  <c:v>13438820.960000001</c:v>
                </c:pt>
                <c:pt idx="3">
                  <c:v>12532354.4</c:v>
                </c:pt>
                <c:pt idx="4">
                  <c:v>11793838.130000001</c:v>
                </c:pt>
                <c:pt idx="5">
                  <c:v>11156549.07</c:v>
                </c:pt>
                <c:pt idx="6">
                  <c:v>11012191.029999999</c:v>
                </c:pt>
                <c:pt idx="7">
                  <c:v>11907433.789999999</c:v>
                </c:pt>
                <c:pt idx="8">
                  <c:v>13246878.35</c:v>
                </c:pt>
                <c:pt idx="9">
                  <c:v>15884556.810000001</c:v>
                </c:pt>
                <c:pt idx="10">
                  <c:v>17163578.530000001</c:v>
                </c:pt>
                <c:pt idx="11">
                  <c:v>18729696.719999999</c:v>
                </c:pt>
                <c:pt idx="12">
                  <c:v>19970125.18</c:v>
                </c:pt>
                <c:pt idx="13">
                  <c:v>17805413.789999999</c:v>
                </c:pt>
                <c:pt idx="14">
                  <c:v>15297515.08</c:v>
                </c:pt>
                <c:pt idx="15">
                  <c:v>12751741.1</c:v>
                </c:pt>
                <c:pt idx="16">
                  <c:v>9062428.6999999993</c:v>
                </c:pt>
                <c:pt idx="17">
                  <c:v>9351569.9199999999</c:v>
                </c:pt>
                <c:pt idx="18">
                  <c:v>8723551.8499999996</c:v>
                </c:pt>
                <c:pt idx="19">
                  <c:v>8643390.2599999998</c:v>
                </c:pt>
                <c:pt idx="20">
                  <c:v>8687662.5800000001</c:v>
                </c:pt>
                <c:pt idx="21">
                  <c:v>10262808.109999999</c:v>
                </c:pt>
                <c:pt idx="22">
                  <c:v>11332079.529999999</c:v>
                </c:pt>
                <c:pt idx="23">
                  <c:v>10005160.27</c:v>
                </c:pt>
                <c:pt idx="24">
                  <c:v>10277008.640000001</c:v>
                </c:pt>
                <c:pt idx="25">
                  <c:v>8915003.9600000009</c:v>
                </c:pt>
                <c:pt idx="26">
                  <c:v>7304854.75</c:v>
                </c:pt>
                <c:pt idx="27">
                  <c:v>6656582.2300000004</c:v>
                </c:pt>
                <c:pt idx="28">
                  <c:v>6375186.7699999996</c:v>
                </c:pt>
                <c:pt idx="29">
                  <c:v>6552596.8200000003</c:v>
                </c:pt>
                <c:pt idx="30">
                  <c:v>7180078.2300000004</c:v>
                </c:pt>
                <c:pt idx="31">
                  <c:v>7462353.4500000002</c:v>
                </c:pt>
                <c:pt idx="32">
                  <c:v>7246809.3700000001</c:v>
                </c:pt>
                <c:pt idx="33">
                  <c:v>7150953.2599999998</c:v>
                </c:pt>
                <c:pt idx="34">
                  <c:v>7446553.6399999997</c:v>
                </c:pt>
                <c:pt idx="35">
                  <c:v>6852154.7000000002</c:v>
                </c:pt>
                <c:pt idx="36">
                  <c:v>8858894.9299999997</c:v>
                </c:pt>
                <c:pt idx="37">
                  <c:v>8314122.1900000004</c:v>
                </c:pt>
                <c:pt idx="38">
                  <c:v>7394305.9500000002</c:v>
                </c:pt>
                <c:pt idx="39">
                  <c:v>6214674.0800000001</c:v>
                </c:pt>
                <c:pt idx="40">
                  <c:v>5554061.7999999998</c:v>
                </c:pt>
                <c:pt idx="41">
                  <c:v>4521669.9000000004</c:v>
                </c:pt>
                <c:pt idx="42">
                  <c:v>4101894.09</c:v>
                </c:pt>
                <c:pt idx="43">
                  <c:v>3815522.2</c:v>
                </c:pt>
                <c:pt idx="44">
                  <c:v>3952438.35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D-43F2-AA63-5C652FF25F68}"/>
            </c:ext>
          </c:extLst>
        </c:ser>
        <c:ser>
          <c:idx val="3"/>
          <c:order val="3"/>
          <c:tx>
            <c:v>Owed by US Government</c:v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(Mapping!$D$13:$W$13,Mapping!$Y$13:$AW$13)</c:f>
              <c:numCache>
                <c:formatCode>#,##0.00</c:formatCode>
                <c:ptCount val="45"/>
                <c:pt idx="0">
                  <c:v>45411.49</c:v>
                </c:pt>
                <c:pt idx="1">
                  <c:v>45411.49</c:v>
                </c:pt>
                <c:pt idx="2">
                  <c:v>45411.49</c:v>
                </c:pt>
                <c:pt idx="3">
                  <c:v>45411.49</c:v>
                </c:pt>
                <c:pt idx="4">
                  <c:v>45411.49</c:v>
                </c:pt>
                <c:pt idx="5">
                  <c:v>45411.49</c:v>
                </c:pt>
                <c:pt idx="6">
                  <c:v>45411.49</c:v>
                </c:pt>
                <c:pt idx="7">
                  <c:v>45411.49</c:v>
                </c:pt>
                <c:pt idx="8">
                  <c:v>45411.49</c:v>
                </c:pt>
                <c:pt idx="9">
                  <c:v>45411.49</c:v>
                </c:pt>
                <c:pt idx="10">
                  <c:v>45411.49</c:v>
                </c:pt>
                <c:pt idx="11">
                  <c:v>45411.49</c:v>
                </c:pt>
                <c:pt idx="12">
                  <c:v>45411.49</c:v>
                </c:pt>
                <c:pt idx="13">
                  <c:v>445411.49</c:v>
                </c:pt>
                <c:pt idx="14">
                  <c:v>445411.49</c:v>
                </c:pt>
                <c:pt idx="15">
                  <c:v>545411.49</c:v>
                </c:pt>
                <c:pt idx="16">
                  <c:v>545411.49</c:v>
                </c:pt>
                <c:pt idx="17">
                  <c:v>545411.49</c:v>
                </c:pt>
                <c:pt idx="18">
                  <c:v>45411.49</c:v>
                </c:pt>
                <c:pt idx="19">
                  <c:v>45411.49</c:v>
                </c:pt>
                <c:pt idx="20">
                  <c:v>45411.49</c:v>
                </c:pt>
                <c:pt idx="21">
                  <c:v>45411.49</c:v>
                </c:pt>
                <c:pt idx="22">
                  <c:v>45411.49</c:v>
                </c:pt>
                <c:pt idx="23">
                  <c:v>45411.49</c:v>
                </c:pt>
                <c:pt idx="24">
                  <c:v>45411.49</c:v>
                </c:pt>
                <c:pt idx="25">
                  <c:v>45411.49</c:v>
                </c:pt>
                <c:pt idx="26">
                  <c:v>45411.49</c:v>
                </c:pt>
                <c:pt idx="27">
                  <c:v>45411.49</c:v>
                </c:pt>
                <c:pt idx="28">
                  <c:v>45411.49</c:v>
                </c:pt>
                <c:pt idx="29">
                  <c:v>45411.49</c:v>
                </c:pt>
                <c:pt idx="30">
                  <c:v>45411.49</c:v>
                </c:pt>
                <c:pt idx="31">
                  <c:v>45411.49</c:v>
                </c:pt>
                <c:pt idx="32">
                  <c:v>45411.49</c:v>
                </c:pt>
                <c:pt idx="33">
                  <c:v>45411.49</c:v>
                </c:pt>
                <c:pt idx="34">
                  <c:v>45411.49</c:v>
                </c:pt>
                <c:pt idx="35">
                  <c:v>45411.49</c:v>
                </c:pt>
                <c:pt idx="36">
                  <c:v>45411.49</c:v>
                </c:pt>
                <c:pt idx="37">
                  <c:v>45411.49</c:v>
                </c:pt>
                <c:pt idx="38">
                  <c:v>45411.49</c:v>
                </c:pt>
                <c:pt idx="39">
                  <c:v>45411.49</c:v>
                </c:pt>
                <c:pt idx="40">
                  <c:v>45411.49</c:v>
                </c:pt>
                <c:pt idx="41">
                  <c:v>45411.49</c:v>
                </c:pt>
                <c:pt idx="42">
                  <c:v>45411.49</c:v>
                </c:pt>
                <c:pt idx="43">
                  <c:v>45411.49</c:v>
                </c:pt>
                <c:pt idx="44">
                  <c:v>45411.49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ED-43F2-AA63-5C652FF25F68}"/>
            </c:ext>
          </c:extLst>
        </c:ser>
        <c:ser>
          <c:idx val="4"/>
          <c:order val="4"/>
          <c:tx>
            <c:v>Owed by Individuals, Bills Discounted</c:v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(Mapping!$D$16:$W$16,Mapping!$Y$16:$AW$16)</c:f>
              <c:numCache>
                <c:formatCode>#,##0.00</c:formatCode>
                <c:ptCount val="45"/>
                <c:pt idx="0">
                  <c:v>39358439.369999997</c:v>
                </c:pt>
                <c:pt idx="1">
                  <c:v>37035896.119999997</c:v>
                </c:pt>
                <c:pt idx="2">
                  <c:v>44452729.989999995</c:v>
                </c:pt>
                <c:pt idx="3">
                  <c:v>45004741.890000001</c:v>
                </c:pt>
                <c:pt idx="4">
                  <c:v>45694799.979999997</c:v>
                </c:pt>
                <c:pt idx="5">
                  <c:v>45838282.130000003</c:v>
                </c:pt>
                <c:pt idx="6">
                  <c:v>44462253.079999998</c:v>
                </c:pt>
                <c:pt idx="7">
                  <c:v>43021356.989999995</c:v>
                </c:pt>
                <c:pt idx="8">
                  <c:v>43965339.370000005</c:v>
                </c:pt>
                <c:pt idx="9">
                  <c:v>42703570.129999995</c:v>
                </c:pt>
                <c:pt idx="10">
                  <c:v>39486606.870000005</c:v>
                </c:pt>
                <c:pt idx="11">
                  <c:v>37606364.630000003</c:v>
                </c:pt>
                <c:pt idx="12">
                  <c:v>43582827.280000001</c:v>
                </c:pt>
                <c:pt idx="13">
                  <c:v>45784419.879999995</c:v>
                </c:pt>
                <c:pt idx="14">
                  <c:v>41262406.140000001</c:v>
                </c:pt>
                <c:pt idx="15">
                  <c:v>40362440.730000004</c:v>
                </c:pt>
                <c:pt idx="16">
                  <c:v>38914317.390000001</c:v>
                </c:pt>
                <c:pt idx="17">
                  <c:v>36529890.800000004</c:v>
                </c:pt>
                <c:pt idx="18">
                  <c:v>35448190.969999999</c:v>
                </c:pt>
                <c:pt idx="19">
                  <c:v>34331393.210000001</c:v>
                </c:pt>
                <c:pt idx="20">
                  <c:v>33587551.43</c:v>
                </c:pt>
                <c:pt idx="21">
                  <c:v>32736021.330000002</c:v>
                </c:pt>
                <c:pt idx="22">
                  <c:v>31538754.390000004</c:v>
                </c:pt>
                <c:pt idx="23">
                  <c:v>31554905.949999999</c:v>
                </c:pt>
                <c:pt idx="24">
                  <c:v>30597994.890000001</c:v>
                </c:pt>
                <c:pt idx="25">
                  <c:v>29843833.650000002</c:v>
                </c:pt>
                <c:pt idx="26">
                  <c:v>29770213.129999999</c:v>
                </c:pt>
                <c:pt idx="27">
                  <c:v>29621184.550000001</c:v>
                </c:pt>
                <c:pt idx="28">
                  <c:v>29312819.220000003</c:v>
                </c:pt>
                <c:pt idx="29">
                  <c:v>32376484.240000002</c:v>
                </c:pt>
                <c:pt idx="30">
                  <c:v>32514952.969999999</c:v>
                </c:pt>
                <c:pt idx="31">
                  <c:v>33122978.840000004</c:v>
                </c:pt>
                <c:pt idx="32">
                  <c:v>33886226.450000003</c:v>
                </c:pt>
                <c:pt idx="33">
                  <c:v>32646374.07</c:v>
                </c:pt>
                <c:pt idx="34">
                  <c:v>32407450.570000004</c:v>
                </c:pt>
                <c:pt idx="35">
                  <c:v>32470903.470000003</c:v>
                </c:pt>
                <c:pt idx="36">
                  <c:v>31072598.380000003</c:v>
                </c:pt>
                <c:pt idx="37">
                  <c:v>31692744.480000004</c:v>
                </c:pt>
                <c:pt idx="38">
                  <c:v>30990900.200000003</c:v>
                </c:pt>
                <c:pt idx="39">
                  <c:v>31686716.399999999</c:v>
                </c:pt>
                <c:pt idx="40">
                  <c:v>33839811.969999999</c:v>
                </c:pt>
                <c:pt idx="41">
                  <c:v>34491970.909999996</c:v>
                </c:pt>
                <c:pt idx="42">
                  <c:v>31702294.089999996</c:v>
                </c:pt>
                <c:pt idx="43">
                  <c:v>30740099.619999997</c:v>
                </c:pt>
                <c:pt idx="44">
                  <c:v>29693082.850000001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ED-43F2-AA63-5C652FF25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439744"/>
        <c:axId val="165457920"/>
      </c:areaChart>
      <c:catAx>
        <c:axId val="1654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457920"/>
        <c:crosses val="autoZero"/>
        <c:auto val="1"/>
        <c:lblAlgn val="ctr"/>
        <c:lblOffset val="100"/>
        <c:noMultiLvlLbl val="0"/>
      </c:catAx>
      <c:valAx>
        <c:axId val="16545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439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Assets</a:t>
            </a:r>
            <a:r>
              <a:rPr lang="en-US" baseline="0">
                <a:solidFill>
                  <a:sysClr val="windowText" lastClr="000000"/>
                </a:solidFill>
              </a:rPr>
              <a:t> 1836-1839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Domestic Bills of Exchange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Mapping!$D$17:$AW$17</c:f>
              <c:numCache>
                <c:formatCode>#,##0.00</c:formatCode>
                <c:ptCount val="46"/>
                <c:pt idx="0">
                  <c:v>17029111.670000002</c:v>
                </c:pt>
                <c:pt idx="1">
                  <c:v>15362543.689999999</c:v>
                </c:pt>
                <c:pt idx="2">
                  <c:v>13438820.960000001</c:v>
                </c:pt>
                <c:pt idx="3">
                  <c:v>12532354.4</c:v>
                </c:pt>
                <c:pt idx="4">
                  <c:v>11793838.130000001</c:v>
                </c:pt>
                <c:pt idx="5">
                  <c:v>11156549.07</c:v>
                </c:pt>
                <c:pt idx="6">
                  <c:v>11012191.029999999</c:v>
                </c:pt>
                <c:pt idx="7">
                  <c:v>11907433.789999999</c:v>
                </c:pt>
                <c:pt idx="8">
                  <c:v>13246878.35</c:v>
                </c:pt>
                <c:pt idx="9">
                  <c:v>15884556.810000001</c:v>
                </c:pt>
                <c:pt idx="10">
                  <c:v>17163578.530000001</c:v>
                </c:pt>
                <c:pt idx="11">
                  <c:v>18729696.719999999</c:v>
                </c:pt>
                <c:pt idx="12">
                  <c:v>19970125.18</c:v>
                </c:pt>
                <c:pt idx="13">
                  <c:v>17805413.789999999</c:v>
                </c:pt>
                <c:pt idx="14">
                  <c:v>15297515.08</c:v>
                </c:pt>
                <c:pt idx="15">
                  <c:v>12751741.1</c:v>
                </c:pt>
                <c:pt idx="16">
                  <c:v>9062428.6999999993</c:v>
                </c:pt>
                <c:pt idx="17">
                  <c:v>9351569.9199999999</c:v>
                </c:pt>
                <c:pt idx="18">
                  <c:v>8723551.8499999996</c:v>
                </c:pt>
                <c:pt idx="19">
                  <c:v>8643390.2599999998</c:v>
                </c:pt>
                <c:pt idx="20">
                  <c:v>3499705</c:v>
                </c:pt>
                <c:pt idx="21">
                  <c:v>8687662.5800000001</c:v>
                </c:pt>
                <c:pt idx="22">
                  <c:v>10262808.109999999</c:v>
                </c:pt>
                <c:pt idx="23">
                  <c:v>11332079.529999999</c:v>
                </c:pt>
                <c:pt idx="24">
                  <c:v>10005160.27</c:v>
                </c:pt>
                <c:pt idx="25">
                  <c:v>10277008.640000001</c:v>
                </c:pt>
                <c:pt idx="26">
                  <c:v>8915003.9600000009</c:v>
                </c:pt>
                <c:pt idx="27">
                  <c:v>7304854.75</c:v>
                </c:pt>
                <c:pt idx="28">
                  <c:v>6656582.2300000004</c:v>
                </c:pt>
                <c:pt idx="29">
                  <c:v>6375186.7699999996</c:v>
                </c:pt>
                <c:pt idx="30">
                  <c:v>6552596.8200000003</c:v>
                </c:pt>
                <c:pt idx="31">
                  <c:v>7180078.2300000004</c:v>
                </c:pt>
                <c:pt idx="32">
                  <c:v>7462353.4500000002</c:v>
                </c:pt>
                <c:pt idx="33">
                  <c:v>7246809.3700000001</c:v>
                </c:pt>
                <c:pt idx="34">
                  <c:v>7150953.2599999998</c:v>
                </c:pt>
                <c:pt idx="35">
                  <c:v>7446553.6399999997</c:v>
                </c:pt>
                <c:pt idx="36">
                  <c:v>6852154.7000000002</c:v>
                </c:pt>
                <c:pt idx="37">
                  <c:v>8858894.9299999997</c:v>
                </c:pt>
                <c:pt idx="38">
                  <c:v>8314122.1900000004</c:v>
                </c:pt>
                <c:pt idx="39">
                  <c:v>7394305.9500000002</c:v>
                </c:pt>
                <c:pt idx="40">
                  <c:v>6214674.0800000001</c:v>
                </c:pt>
                <c:pt idx="41">
                  <c:v>5554061.7999999998</c:v>
                </c:pt>
                <c:pt idx="42">
                  <c:v>4521669.9000000004</c:v>
                </c:pt>
                <c:pt idx="43">
                  <c:v>4101894.09</c:v>
                </c:pt>
                <c:pt idx="44">
                  <c:v>3815522.2</c:v>
                </c:pt>
                <c:pt idx="45">
                  <c:v>3952438.35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F-47F0-9E91-90D5530A6AA2}"/>
            </c:ext>
          </c:extLst>
        </c:ser>
        <c:ser>
          <c:idx val="2"/>
          <c:order val="1"/>
          <c:tx>
            <c:v>Owed by US Government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DDF-47F0-9E91-90D5530A6AA2}"/>
            </c:ext>
          </c:extLst>
        </c:ser>
        <c:ser>
          <c:idx val="3"/>
          <c:order val="2"/>
          <c:tx>
            <c:v>Owed by Individuals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Mapping!$D$16:$AW$16</c:f>
              <c:numCache>
                <c:formatCode>#,##0.00</c:formatCode>
                <c:ptCount val="46"/>
                <c:pt idx="0">
                  <c:v>39358439.369999997</c:v>
                </c:pt>
                <c:pt idx="1">
                  <c:v>37035896.119999997</c:v>
                </c:pt>
                <c:pt idx="2">
                  <c:v>44452729.989999995</c:v>
                </c:pt>
                <c:pt idx="3">
                  <c:v>45004741.890000001</c:v>
                </c:pt>
                <c:pt idx="4">
                  <c:v>45694799.979999997</c:v>
                </c:pt>
                <c:pt idx="5">
                  <c:v>45838282.130000003</c:v>
                </c:pt>
                <c:pt idx="6">
                  <c:v>44462253.079999998</c:v>
                </c:pt>
                <c:pt idx="7">
                  <c:v>43021356.989999995</c:v>
                </c:pt>
                <c:pt idx="8">
                  <c:v>43965339.370000005</c:v>
                </c:pt>
                <c:pt idx="9">
                  <c:v>42703570.129999995</c:v>
                </c:pt>
                <c:pt idx="10">
                  <c:v>39486606.870000005</c:v>
                </c:pt>
                <c:pt idx="11">
                  <c:v>37606364.630000003</c:v>
                </c:pt>
                <c:pt idx="12">
                  <c:v>43582827.280000001</c:v>
                </c:pt>
                <c:pt idx="13">
                  <c:v>45784419.879999995</c:v>
                </c:pt>
                <c:pt idx="14">
                  <c:v>41262406.140000001</c:v>
                </c:pt>
                <c:pt idx="15">
                  <c:v>40362440.730000004</c:v>
                </c:pt>
                <c:pt idx="16">
                  <c:v>38914317.390000001</c:v>
                </c:pt>
                <c:pt idx="17">
                  <c:v>36529890.800000004</c:v>
                </c:pt>
                <c:pt idx="18">
                  <c:v>35448190.969999999</c:v>
                </c:pt>
                <c:pt idx="19">
                  <c:v>34331393.210000001</c:v>
                </c:pt>
                <c:pt idx="20">
                  <c:v>34542434</c:v>
                </c:pt>
                <c:pt idx="21">
                  <c:v>33587551.43</c:v>
                </c:pt>
                <c:pt idx="22">
                  <c:v>32736021.330000002</c:v>
                </c:pt>
                <c:pt idx="23">
                  <c:v>31538754.390000004</c:v>
                </c:pt>
                <c:pt idx="24">
                  <c:v>31554905.949999999</c:v>
                </c:pt>
                <c:pt idx="25">
                  <c:v>30597994.890000001</c:v>
                </c:pt>
                <c:pt idx="26">
                  <c:v>29843833.650000002</c:v>
                </c:pt>
                <c:pt idx="27">
                  <c:v>29770213.129999999</c:v>
                </c:pt>
                <c:pt idx="28">
                  <c:v>29621184.550000001</c:v>
                </c:pt>
                <c:pt idx="29">
                  <c:v>29312819.220000003</c:v>
                </c:pt>
                <c:pt idx="30">
                  <c:v>32376484.240000002</c:v>
                </c:pt>
                <c:pt idx="31">
                  <c:v>32514952.969999999</c:v>
                </c:pt>
                <c:pt idx="32">
                  <c:v>33122978.840000004</c:v>
                </c:pt>
                <c:pt idx="33">
                  <c:v>33886226.450000003</c:v>
                </c:pt>
                <c:pt idx="34">
                  <c:v>32646374.07</c:v>
                </c:pt>
                <c:pt idx="35">
                  <c:v>32407450.570000004</c:v>
                </c:pt>
                <c:pt idx="36">
                  <c:v>32470903.470000003</c:v>
                </c:pt>
                <c:pt idx="37">
                  <c:v>31072598.380000003</c:v>
                </c:pt>
                <c:pt idx="38">
                  <c:v>31692744.480000004</c:v>
                </c:pt>
                <c:pt idx="39">
                  <c:v>30990900.200000003</c:v>
                </c:pt>
                <c:pt idx="40">
                  <c:v>31686716.399999999</c:v>
                </c:pt>
                <c:pt idx="41">
                  <c:v>33839811.969999999</c:v>
                </c:pt>
                <c:pt idx="42">
                  <c:v>34491970.909999996</c:v>
                </c:pt>
                <c:pt idx="43">
                  <c:v>31702294.089999996</c:v>
                </c:pt>
                <c:pt idx="44">
                  <c:v>30740099.619999997</c:v>
                </c:pt>
                <c:pt idx="45">
                  <c:v>29693082.850000001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DF-47F0-9E91-90D5530A6AA2}"/>
            </c:ext>
          </c:extLst>
        </c:ser>
        <c:ser>
          <c:idx val="4"/>
          <c:order val="3"/>
          <c:tx>
            <c:v>Foreign Assets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Mapping!$D$9:$AW$9</c:f>
              <c:numCache>
                <c:formatCode>#,##0.00</c:formatCode>
                <c:ptCount val="46"/>
                <c:pt idx="0">
                  <c:v>5134756.83</c:v>
                </c:pt>
                <c:pt idx="1">
                  <c:v>4797266.71</c:v>
                </c:pt>
                <c:pt idx="2">
                  <c:v>4173504.9</c:v>
                </c:pt>
                <c:pt idx="3">
                  <c:v>6979457.1900000004</c:v>
                </c:pt>
                <c:pt idx="4">
                  <c:v>4871144.72</c:v>
                </c:pt>
                <c:pt idx="5">
                  <c:v>3498872.5799999996</c:v>
                </c:pt>
                <c:pt idx="6">
                  <c:v>3484516.59</c:v>
                </c:pt>
                <c:pt idx="7">
                  <c:v>3275292.36</c:v>
                </c:pt>
                <c:pt idx="8">
                  <c:v>2638449.04</c:v>
                </c:pt>
                <c:pt idx="9">
                  <c:v>2161441.75</c:v>
                </c:pt>
                <c:pt idx="10">
                  <c:v>2653272.5099999998</c:v>
                </c:pt>
                <c:pt idx="11">
                  <c:v>1919094.02</c:v>
                </c:pt>
                <c:pt idx="12">
                  <c:v>1490968.03</c:v>
                </c:pt>
                <c:pt idx="13">
                  <c:v>1468820.84</c:v>
                </c:pt>
                <c:pt idx="14">
                  <c:v>1727717.12</c:v>
                </c:pt>
                <c:pt idx="15">
                  <c:v>2465112.88</c:v>
                </c:pt>
                <c:pt idx="16">
                  <c:v>4005264.7199999997</c:v>
                </c:pt>
                <c:pt idx="17">
                  <c:v>4691760.0299999993</c:v>
                </c:pt>
                <c:pt idx="18">
                  <c:v>4502907.18</c:v>
                </c:pt>
                <c:pt idx="19">
                  <c:v>5665603.8499999996</c:v>
                </c:pt>
                <c:pt idx="20">
                  <c:v>5584817</c:v>
                </c:pt>
                <c:pt idx="21">
                  <c:v>5844723.4700000007</c:v>
                </c:pt>
                <c:pt idx="22">
                  <c:v>6004591.7000000002</c:v>
                </c:pt>
                <c:pt idx="23">
                  <c:v>6453154.9199999999</c:v>
                </c:pt>
                <c:pt idx="24">
                  <c:v>8169397.5999999996</c:v>
                </c:pt>
                <c:pt idx="25">
                  <c:v>11086277.9</c:v>
                </c:pt>
                <c:pt idx="26">
                  <c:v>6546722.9800000004</c:v>
                </c:pt>
                <c:pt idx="27">
                  <c:v>7357137.7199999997</c:v>
                </c:pt>
                <c:pt idx="28">
                  <c:v>5766541.71</c:v>
                </c:pt>
                <c:pt idx="29">
                  <c:v>4596403.38</c:v>
                </c:pt>
                <c:pt idx="30">
                  <c:v>5223479.79</c:v>
                </c:pt>
                <c:pt idx="31">
                  <c:v>4918855.6799999997</c:v>
                </c:pt>
                <c:pt idx="32">
                  <c:v>4153607.16</c:v>
                </c:pt>
                <c:pt idx="33">
                  <c:v>4001778.76</c:v>
                </c:pt>
                <c:pt idx="34">
                  <c:v>3580645.49</c:v>
                </c:pt>
                <c:pt idx="35">
                  <c:v>3069580.21</c:v>
                </c:pt>
                <c:pt idx="36">
                  <c:v>2419962.9500000002</c:v>
                </c:pt>
                <c:pt idx="37">
                  <c:v>2373043.8199999998</c:v>
                </c:pt>
                <c:pt idx="38">
                  <c:v>1959186.83</c:v>
                </c:pt>
                <c:pt idx="39">
                  <c:v>1325082.6200000001</c:v>
                </c:pt>
                <c:pt idx="40">
                  <c:v>1982742.71</c:v>
                </c:pt>
                <c:pt idx="41">
                  <c:v>1592380.06</c:v>
                </c:pt>
                <c:pt idx="42">
                  <c:v>1748282.44</c:v>
                </c:pt>
                <c:pt idx="43">
                  <c:v>1679333.55</c:v>
                </c:pt>
                <c:pt idx="44">
                  <c:v>2014784.7599999998</c:v>
                </c:pt>
                <c:pt idx="45">
                  <c:v>1887559.5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DF-47F0-9E91-90D5530A6AA2}"/>
            </c:ext>
          </c:extLst>
        </c:ser>
        <c:ser>
          <c:idx val="5"/>
          <c:order val="4"/>
          <c:tx>
            <c:v>Other Assets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(Mapping!$D$144:$W$144,Mapping!$Y$144:$AW$144)</c:f>
              <c:numCache>
                <c:formatCode>#,##0.00</c:formatCode>
                <c:ptCount val="45"/>
                <c:pt idx="0">
                  <c:v>6544106.4399999995</c:v>
                </c:pt>
                <c:pt idx="1">
                  <c:v>8077589.2399999993</c:v>
                </c:pt>
                <c:pt idx="2">
                  <c:v>5948865.8200000003</c:v>
                </c:pt>
                <c:pt idx="3">
                  <c:v>6181726.4699999997</c:v>
                </c:pt>
                <c:pt idx="4">
                  <c:v>6412709.1699999999</c:v>
                </c:pt>
                <c:pt idx="5">
                  <c:v>6986528.0800000001</c:v>
                </c:pt>
                <c:pt idx="6">
                  <c:v>10615157.389999999</c:v>
                </c:pt>
                <c:pt idx="7">
                  <c:v>10968641.629999999</c:v>
                </c:pt>
                <c:pt idx="8">
                  <c:v>7535522.1100000003</c:v>
                </c:pt>
                <c:pt idx="9">
                  <c:v>6059641.2299999995</c:v>
                </c:pt>
                <c:pt idx="10">
                  <c:v>7296069.2499999991</c:v>
                </c:pt>
                <c:pt idx="11">
                  <c:v>9347712.1900000013</c:v>
                </c:pt>
                <c:pt idx="12">
                  <c:v>8578254.8399999999</c:v>
                </c:pt>
                <c:pt idx="13">
                  <c:v>8284583.9900000002</c:v>
                </c:pt>
                <c:pt idx="14">
                  <c:v>22089390.140000001</c:v>
                </c:pt>
                <c:pt idx="15">
                  <c:v>26098907.609999999</c:v>
                </c:pt>
                <c:pt idx="16">
                  <c:v>26014384.979999997</c:v>
                </c:pt>
                <c:pt idx="17">
                  <c:v>24598135.960000001</c:v>
                </c:pt>
                <c:pt idx="18">
                  <c:v>24109712.580000002</c:v>
                </c:pt>
                <c:pt idx="19">
                  <c:v>24492404.840000004</c:v>
                </c:pt>
                <c:pt idx="20">
                  <c:v>21280559.310000002</c:v>
                </c:pt>
                <c:pt idx="21">
                  <c:v>22185670.009999998</c:v>
                </c:pt>
                <c:pt idx="22">
                  <c:v>22422451.579999998</c:v>
                </c:pt>
                <c:pt idx="23">
                  <c:v>23255712.989999998</c:v>
                </c:pt>
                <c:pt idx="24">
                  <c:v>23581851.149999999</c:v>
                </c:pt>
                <c:pt idx="25">
                  <c:v>20942174.370000001</c:v>
                </c:pt>
                <c:pt idx="26">
                  <c:v>20493241.400000002</c:v>
                </c:pt>
                <c:pt idx="27">
                  <c:v>19575789.760000002</c:v>
                </c:pt>
                <c:pt idx="28">
                  <c:v>19422157.190000001</c:v>
                </c:pt>
                <c:pt idx="29">
                  <c:v>20329596.5</c:v>
                </c:pt>
                <c:pt idx="30">
                  <c:v>21015205.650000006</c:v>
                </c:pt>
                <c:pt idx="31">
                  <c:v>20834386.530000001</c:v>
                </c:pt>
                <c:pt idx="32">
                  <c:v>20999359.080000002</c:v>
                </c:pt>
                <c:pt idx="33">
                  <c:v>20737097.209999997</c:v>
                </c:pt>
                <c:pt idx="34">
                  <c:v>20270759.000000004</c:v>
                </c:pt>
                <c:pt idx="35">
                  <c:v>20441239.849999998</c:v>
                </c:pt>
                <c:pt idx="36">
                  <c:v>18794884.559999999</c:v>
                </c:pt>
                <c:pt idx="37">
                  <c:v>18716464.580000002</c:v>
                </c:pt>
                <c:pt idx="38">
                  <c:v>18915721.949999999</c:v>
                </c:pt>
                <c:pt idx="39">
                  <c:v>19679843.709999997</c:v>
                </c:pt>
                <c:pt idx="40">
                  <c:v>19039808.099999998</c:v>
                </c:pt>
                <c:pt idx="41">
                  <c:v>19212895.469999999</c:v>
                </c:pt>
                <c:pt idx="42">
                  <c:v>18405029.100000001</c:v>
                </c:pt>
                <c:pt idx="43">
                  <c:v>23637431.57</c:v>
                </c:pt>
                <c:pt idx="44">
                  <c:v>23274081.07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DF-47F0-9E91-90D5530A6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77984"/>
        <c:axId val="165183872"/>
      </c:lineChart>
      <c:catAx>
        <c:axId val="1651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83872"/>
        <c:crosses val="autoZero"/>
        <c:auto val="1"/>
        <c:lblAlgn val="ctr"/>
        <c:lblOffset val="100"/>
        <c:noMultiLvlLbl val="0"/>
      </c:catAx>
      <c:valAx>
        <c:axId val="16518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U.S.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Dollars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7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Liabilities 1836-1839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Capital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Mapping!$D$35:$AW$35</c:f>
              <c:numCache>
                <c:formatCode>#,##0.00</c:formatCode>
                <c:ptCount val="46"/>
                <c:pt idx="0">
                  <c:v>35000000</c:v>
                </c:pt>
                <c:pt idx="1">
                  <c:v>35000000</c:v>
                </c:pt>
                <c:pt idx="2">
                  <c:v>35000000</c:v>
                </c:pt>
                <c:pt idx="3">
                  <c:v>35000000</c:v>
                </c:pt>
                <c:pt idx="4">
                  <c:v>35000000</c:v>
                </c:pt>
                <c:pt idx="5">
                  <c:v>35000000</c:v>
                </c:pt>
                <c:pt idx="6">
                  <c:v>35000000</c:v>
                </c:pt>
                <c:pt idx="7">
                  <c:v>35000000</c:v>
                </c:pt>
                <c:pt idx="8">
                  <c:v>35000000</c:v>
                </c:pt>
                <c:pt idx="9">
                  <c:v>35000000</c:v>
                </c:pt>
                <c:pt idx="10">
                  <c:v>35000000</c:v>
                </c:pt>
                <c:pt idx="11">
                  <c:v>35000000</c:v>
                </c:pt>
                <c:pt idx="12">
                  <c:v>35000000</c:v>
                </c:pt>
                <c:pt idx="13">
                  <c:v>35000000</c:v>
                </c:pt>
                <c:pt idx="14">
                  <c:v>35000000</c:v>
                </c:pt>
                <c:pt idx="15">
                  <c:v>35000000</c:v>
                </c:pt>
                <c:pt idx="16">
                  <c:v>35000000</c:v>
                </c:pt>
                <c:pt idx="17">
                  <c:v>35000000</c:v>
                </c:pt>
                <c:pt idx="18">
                  <c:v>35000000</c:v>
                </c:pt>
                <c:pt idx="19">
                  <c:v>35000000</c:v>
                </c:pt>
                <c:pt idx="20">
                  <c:v>35000000</c:v>
                </c:pt>
                <c:pt idx="21">
                  <c:v>35000000</c:v>
                </c:pt>
                <c:pt idx="22">
                  <c:v>35000000</c:v>
                </c:pt>
                <c:pt idx="23">
                  <c:v>35000000</c:v>
                </c:pt>
                <c:pt idx="24">
                  <c:v>35000000</c:v>
                </c:pt>
                <c:pt idx="25">
                  <c:v>35000000</c:v>
                </c:pt>
                <c:pt idx="26">
                  <c:v>35000000</c:v>
                </c:pt>
                <c:pt idx="27">
                  <c:v>35000000</c:v>
                </c:pt>
                <c:pt idx="28">
                  <c:v>35000000</c:v>
                </c:pt>
                <c:pt idx="29">
                  <c:v>35000000</c:v>
                </c:pt>
                <c:pt idx="30">
                  <c:v>35000000</c:v>
                </c:pt>
                <c:pt idx="31">
                  <c:v>35000000</c:v>
                </c:pt>
                <c:pt idx="32">
                  <c:v>35000000</c:v>
                </c:pt>
                <c:pt idx="33">
                  <c:v>35000000</c:v>
                </c:pt>
                <c:pt idx="34">
                  <c:v>35000000</c:v>
                </c:pt>
                <c:pt idx="35">
                  <c:v>35000000</c:v>
                </c:pt>
                <c:pt idx="36">
                  <c:v>35000000</c:v>
                </c:pt>
                <c:pt idx="37">
                  <c:v>35000000</c:v>
                </c:pt>
                <c:pt idx="38">
                  <c:v>35000000</c:v>
                </c:pt>
                <c:pt idx="39">
                  <c:v>35000000</c:v>
                </c:pt>
                <c:pt idx="40">
                  <c:v>35000000</c:v>
                </c:pt>
                <c:pt idx="41">
                  <c:v>35000000</c:v>
                </c:pt>
                <c:pt idx="42">
                  <c:v>35000000</c:v>
                </c:pt>
                <c:pt idx="43">
                  <c:v>35000000</c:v>
                </c:pt>
                <c:pt idx="44">
                  <c:v>35000000</c:v>
                </c:pt>
                <c:pt idx="45">
                  <c:v>35000000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75-4077-9B97-2F76A3E21A1C}"/>
            </c:ext>
          </c:extLst>
        </c:ser>
        <c:ser>
          <c:idx val="2"/>
          <c:order val="1"/>
          <c:tx>
            <c:v>Notes in Circulation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Mapping!$D$24:$AW$24</c:f>
              <c:numCache>
                <c:formatCode>#,##0.00</c:formatCode>
                <c:ptCount val="46"/>
                <c:pt idx="0">
                  <c:v>22083380.789999999</c:v>
                </c:pt>
                <c:pt idx="1">
                  <c:v>16424699.939999998</c:v>
                </c:pt>
                <c:pt idx="2">
                  <c:v>16979975.370000001</c:v>
                </c:pt>
                <c:pt idx="3">
                  <c:v>16683729.399999999</c:v>
                </c:pt>
                <c:pt idx="4">
                  <c:v>13517969.639999997</c:v>
                </c:pt>
                <c:pt idx="5">
                  <c:v>12076793.07</c:v>
                </c:pt>
                <c:pt idx="6">
                  <c:v>15272542.099999998</c:v>
                </c:pt>
                <c:pt idx="7">
                  <c:v>14764787.279999997</c:v>
                </c:pt>
                <c:pt idx="8">
                  <c:v>16687563.990000002</c:v>
                </c:pt>
                <c:pt idx="9">
                  <c:v>15682067.790000003</c:v>
                </c:pt>
                <c:pt idx="10">
                  <c:v>13787301.690000005</c:v>
                </c:pt>
                <c:pt idx="11">
                  <c:v>14297866.400000002</c:v>
                </c:pt>
                <c:pt idx="12">
                  <c:v>18504350.039999999</c:v>
                </c:pt>
                <c:pt idx="13">
                  <c:v>16319256.039999999</c:v>
                </c:pt>
                <c:pt idx="14">
                  <c:v>15670778.589999996</c:v>
                </c:pt>
                <c:pt idx="15">
                  <c:v>17164023.390000001</c:v>
                </c:pt>
                <c:pt idx="16">
                  <c:v>16460309.77</c:v>
                </c:pt>
                <c:pt idx="17">
                  <c:v>13905376.229999999</c:v>
                </c:pt>
                <c:pt idx="18">
                  <c:v>13482283.84</c:v>
                </c:pt>
                <c:pt idx="19">
                  <c:v>13440428</c:v>
                </c:pt>
                <c:pt idx="20">
                  <c:v>13440283.34</c:v>
                </c:pt>
                <c:pt idx="21">
                  <c:v>11453021.25</c:v>
                </c:pt>
                <c:pt idx="22">
                  <c:v>11963929.159999996</c:v>
                </c:pt>
                <c:pt idx="23">
                  <c:v>12938467.909999996</c:v>
                </c:pt>
                <c:pt idx="24">
                  <c:v>11772229.789999999</c:v>
                </c:pt>
                <c:pt idx="25">
                  <c:v>12725024.509999998</c:v>
                </c:pt>
                <c:pt idx="26">
                  <c:v>12552554.460000001</c:v>
                </c:pt>
                <c:pt idx="27">
                  <c:v>12338260.75</c:v>
                </c:pt>
                <c:pt idx="28">
                  <c:v>13883822.039999999</c:v>
                </c:pt>
                <c:pt idx="29">
                  <c:v>16305924.73</c:v>
                </c:pt>
                <c:pt idx="30">
                  <c:v>17493822.109999999</c:v>
                </c:pt>
                <c:pt idx="31">
                  <c:v>18267909.07</c:v>
                </c:pt>
                <c:pt idx="32">
                  <c:v>18802983.309999999</c:v>
                </c:pt>
                <c:pt idx="33">
                  <c:v>19004410.189999998</c:v>
                </c:pt>
                <c:pt idx="34">
                  <c:v>18004550.09</c:v>
                </c:pt>
                <c:pt idx="35">
                  <c:v>17270644.450000003</c:v>
                </c:pt>
                <c:pt idx="36">
                  <c:v>16229751.76</c:v>
                </c:pt>
                <c:pt idx="37">
                  <c:v>15529590.039999999</c:v>
                </c:pt>
                <c:pt idx="38">
                  <c:v>15392735.909999998</c:v>
                </c:pt>
                <c:pt idx="39">
                  <c:v>13690678.1</c:v>
                </c:pt>
                <c:pt idx="40">
                  <c:v>15288657.930000002</c:v>
                </c:pt>
                <c:pt idx="41">
                  <c:v>14381350.829999998</c:v>
                </c:pt>
                <c:pt idx="42">
                  <c:v>13593073.66</c:v>
                </c:pt>
                <c:pt idx="43">
                  <c:v>13040345.67</c:v>
                </c:pt>
                <c:pt idx="44">
                  <c:v>12521995.859999999</c:v>
                </c:pt>
                <c:pt idx="45">
                  <c:v>12572394.25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75-4077-9B97-2F76A3E21A1C}"/>
            </c:ext>
          </c:extLst>
        </c:ser>
        <c:ser>
          <c:idx val="3"/>
          <c:order val="2"/>
          <c:tx>
            <c:v>Deposits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Mapping!$D$28:$AW$28</c:f>
              <c:numCache>
                <c:formatCode>#,##0.00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1695480.77</c:v>
                </c:pt>
                <c:pt idx="8">
                  <c:v>2259738.33</c:v>
                </c:pt>
                <c:pt idx="9">
                  <c:v>2367556.73</c:v>
                </c:pt>
                <c:pt idx="10">
                  <c:v>2404595.54</c:v>
                </c:pt>
                <c:pt idx="11">
                  <c:v>2688871.51</c:v>
                </c:pt>
                <c:pt idx="12">
                  <c:v>2846933.54</c:v>
                </c:pt>
                <c:pt idx="13">
                  <c:v>2520730.83</c:v>
                </c:pt>
                <c:pt idx="14">
                  <c:v>2738991.82</c:v>
                </c:pt>
                <c:pt idx="15">
                  <c:v>3033679.84</c:v>
                </c:pt>
                <c:pt idx="16">
                  <c:v>2545101.3199999998</c:v>
                </c:pt>
                <c:pt idx="17">
                  <c:v>2686753.93</c:v>
                </c:pt>
                <c:pt idx="18">
                  <c:v>2924150.2</c:v>
                </c:pt>
                <c:pt idx="19">
                  <c:v>2817542.1</c:v>
                </c:pt>
                <c:pt idx="20">
                  <c:v>2544316</c:v>
                </c:pt>
                <c:pt idx="21">
                  <c:v>3853574.41</c:v>
                </c:pt>
                <c:pt idx="22">
                  <c:v>3549299.33</c:v>
                </c:pt>
                <c:pt idx="23">
                  <c:v>3836572.38</c:v>
                </c:pt>
                <c:pt idx="24">
                  <c:v>4319384.33</c:v>
                </c:pt>
                <c:pt idx="25">
                  <c:v>3851816.12</c:v>
                </c:pt>
                <c:pt idx="26">
                  <c:v>4599075.13</c:v>
                </c:pt>
                <c:pt idx="27">
                  <c:v>5002351.3099999996</c:v>
                </c:pt>
                <c:pt idx="28">
                  <c:v>4334316.5599999996</c:v>
                </c:pt>
                <c:pt idx="29">
                  <c:v>4265312.59</c:v>
                </c:pt>
                <c:pt idx="30">
                  <c:v>5668124.3700000001</c:v>
                </c:pt>
                <c:pt idx="31">
                  <c:v>5091687.91</c:v>
                </c:pt>
                <c:pt idx="32">
                  <c:v>4828151.58</c:v>
                </c:pt>
                <c:pt idx="33">
                  <c:v>4149247.83</c:v>
                </c:pt>
                <c:pt idx="34">
                  <c:v>3977132.01</c:v>
                </c:pt>
                <c:pt idx="35">
                  <c:v>4225221.38</c:v>
                </c:pt>
                <c:pt idx="36">
                  <c:v>4693585.3899999997</c:v>
                </c:pt>
                <c:pt idx="37">
                  <c:v>4663652.42</c:v>
                </c:pt>
                <c:pt idx="38">
                  <c:v>4342353.87</c:v>
                </c:pt>
                <c:pt idx="39">
                  <c:v>3355261.6</c:v>
                </c:pt>
                <c:pt idx="40">
                  <c:v>3700015.17</c:v>
                </c:pt>
                <c:pt idx="41">
                  <c:v>3806092.19</c:v>
                </c:pt>
                <c:pt idx="42">
                  <c:v>3192371.7</c:v>
                </c:pt>
                <c:pt idx="43">
                  <c:v>3488180.3</c:v>
                </c:pt>
                <c:pt idx="44">
                  <c:v>3288907.73</c:v>
                </c:pt>
                <c:pt idx="45">
                  <c:v>2920045.65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75-4077-9B97-2F76A3E21A1C}"/>
            </c:ext>
          </c:extLst>
        </c:ser>
        <c:ser>
          <c:idx val="4"/>
          <c:order val="3"/>
          <c:tx>
            <c:v>Other Liabilities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Mapping!$D$7:$AW$7</c:f>
              <c:strCache>
                <c:ptCount val="46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  <c:pt idx="14">
                  <c:v>June 1837</c:v>
                </c:pt>
                <c:pt idx="15">
                  <c:v>July 1837</c:v>
                </c:pt>
                <c:pt idx="16">
                  <c:v>August 1837</c:v>
                </c:pt>
                <c:pt idx="17">
                  <c:v>September 1837</c:v>
                </c:pt>
                <c:pt idx="18">
                  <c:v>October 1837</c:v>
                </c:pt>
                <c:pt idx="19">
                  <c:v>November 1837</c:v>
                </c:pt>
                <c:pt idx="20">
                  <c:v>December 1837</c:v>
                </c:pt>
                <c:pt idx="21">
                  <c:v>January 1838</c:v>
                </c:pt>
                <c:pt idx="22">
                  <c:v>February 1838</c:v>
                </c:pt>
                <c:pt idx="23">
                  <c:v>March 1838</c:v>
                </c:pt>
                <c:pt idx="24">
                  <c:v>April 1838</c:v>
                </c:pt>
                <c:pt idx="25">
                  <c:v>May 1838</c:v>
                </c:pt>
                <c:pt idx="26">
                  <c:v>June 1838</c:v>
                </c:pt>
                <c:pt idx="27">
                  <c:v>July 1838</c:v>
                </c:pt>
                <c:pt idx="28">
                  <c:v>August 1838</c:v>
                </c:pt>
                <c:pt idx="29">
                  <c:v>September 1838</c:v>
                </c:pt>
                <c:pt idx="30">
                  <c:v>October 1838</c:v>
                </c:pt>
                <c:pt idx="31">
                  <c:v>November 1838</c:v>
                </c:pt>
                <c:pt idx="32">
                  <c:v>December 1838</c:v>
                </c:pt>
                <c:pt idx="33">
                  <c:v>January 1839</c:v>
                </c:pt>
                <c:pt idx="34">
                  <c:v>February 1839</c:v>
                </c:pt>
                <c:pt idx="35">
                  <c:v>March 1839</c:v>
                </c:pt>
                <c:pt idx="36">
                  <c:v>April 1839</c:v>
                </c:pt>
                <c:pt idx="37">
                  <c:v>May 1839</c:v>
                </c:pt>
                <c:pt idx="38">
                  <c:v>June 1839</c:v>
                </c:pt>
                <c:pt idx="39">
                  <c:v>July 1839</c:v>
                </c:pt>
                <c:pt idx="40">
                  <c:v>August 1839</c:v>
                </c:pt>
                <c:pt idx="41">
                  <c:v>September 1839</c:v>
                </c:pt>
                <c:pt idx="42">
                  <c:v>October 1839</c:v>
                </c:pt>
                <c:pt idx="43">
                  <c:v>November 1839</c:v>
                </c:pt>
                <c:pt idx="44">
                  <c:v>December 1839</c:v>
                </c:pt>
                <c:pt idx="45">
                  <c:v>January 1840</c:v>
                </c:pt>
              </c:strCache>
            </c:strRef>
          </c:cat>
          <c:val>
            <c:numRef>
              <c:f>(Mapping!$D$145:$W$145,Mapping!$Y$145:$AW$145)</c:f>
              <c:numCache>
                <c:formatCode>#,##0.00</c:formatCode>
                <c:ptCount val="45"/>
                <c:pt idx="0">
                  <c:v>6188704.0700000003</c:v>
                </c:pt>
                <c:pt idx="1">
                  <c:v>6516321.4499999993</c:v>
                </c:pt>
                <c:pt idx="2">
                  <c:v>8360150.6899999995</c:v>
                </c:pt>
                <c:pt idx="3">
                  <c:v>12009418.57</c:v>
                </c:pt>
                <c:pt idx="4">
                  <c:v>12342787.98</c:v>
                </c:pt>
                <c:pt idx="5">
                  <c:v>12771543.300000001</c:v>
                </c:pt>
                <c:pt idx="6">
                  <c:v>12566709.180000002</c:v>
                </c:pt>
                <c:pt idx="7">
                  <c:v>12947268.570000002</c:v>
                </c:pt>
                <c:pt idx="8">
                  <c:v>12422671.66</c:v>
                </c:pt>
                <c:pt idx="9">
                  <c:v>12186003.210000001</c:v>
                </c:pt>
                <c:pt idx="10">
                  <c:v>12761020.550000003</c:v>
                </c:pt>
                <c:pt idx="11">
                  <c:v>12921576.560000001</c:v>
                </c:pt>
                <c:pt idx="12">
                  <c:v>17361148.909999996</c:v>
                </c:pt>
                <c:pt idx="13">
                  <c:v>19160980.09</c:v>
                </c:pt>
                <c:pt idx="14">
                  <c:v>27773696.719999999</c:v>
                </c:pt>
                <c:pt idx="15">
                  <c:v>27977965.989999995</c:v>
                </c:pt>
                <c:pt idx="16">
                  <c:v>28057843.129999995</c:v>
                </c:pt>
                <c:pt idx="17">
                  <c:v>27519995.150000002</c:v>
                </c:pt>
                <c:pt idx="18">
                  <c:v>25846713.730000004</c:v>
                </c:pt>
                <c:pt idx="19">
                  <c:v>26552784.720000003</c:v>
                </c:pt>
                <c:pt idx="20">
                  <c:v>26628540.729999997</c:v>
                </c:pt>
                <c:pt idx="21">
                  <c:v>27017599.199999999</c:v>
                </c:pt>
                <c:pt idx="22">
                  <c:v>27687871.839999996</c:v>
                </c:pt>
                <c:pt idx="23">
                  <c:v>28748807.239999998</c:v>
                </c:pt>
                <c:pt idx="24">
                  <c:v>30240029.569999997</c:v>
                </c:pt>
                <c:pt idx="25">
                  <c:v>22408160.289999999</c:v>
                </c:pt>
                <c:pt idx="26">
                  <c:v>20652428.920000002</c:v>
                </c:pt>
                <c:pt idx="27">
                  <c:v>18795176.100000001</c:v>
                </c:pt>
                <c:pt idx="28">
                  <c:v>18367975.259999998</c:v>
                </c:pt>
                <c:pt idx="29">
                  <c:v>18193917.68</c:v>
                </c:pt>
                <c:pt idx="30">
                  <c:v>20093552.349999998</c:v>
                </c:pt>
                <c:pt idx="31">
                  <c:v>22639711.66</c:v>
                </c:pt>
                <c:pt idx="32">
                  <c:v>24083457.670000002</c:v>
                </c:pt>
                <c:pt idx="33">
                  <c:v>23903239.509999998</c:v>
                </c:pt>
                <c:pt idx="34">
                  <c:v>20288855.18</c:v>
                </c:pt>
                <c:pt idx="35">
                  <c:v>20718114.850000001</c:v>
                </c:pt>
                <c:pt idx="36">
                  <c:v>17027075.170000002</c:v>
                </c:pt>
                <c:pt idx="37">
                  <c:v>16026947.460000001</c:v>
                </c:pt>
                <c:pt idx="38">
                  <c:v>15672517.950000001</c:v>
                </c:pt>
                <c:pt idx="39">
                  <c:v>16587125.960000003</c:v>
                </c:pt>
                <c:pt idx="40">
                  <c:v>14752943.029999999</c:v>
                </c:pt>
                <c:pt idx="41">
                  <c:v>14977247.73</c:v>
                </c:pt>
                <c:pt idx="42">
                  <c:v>11872046.100000001</c:v>
                </c:pt>
                <c:pt idx="43">
                  <c:v>12237257.600000001</c:v>
                </c:pt>
                <c:pt idx="44">
                  <c:v>11830971.770000001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75-4077-9B97-2F76A3E21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241216"/>
        <c:axId val="165242752"/>
      </c:lineChart>
      <c:catAx>
        <c:axId val="1652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42752"/>
        <c:crosses val="autoZero"/>
        <c:auto val="1"/>
        <c:lblAlgn val="ctr"/>
        <c:lblOffset val="100"/>
        <c:noMultiLvlLbl val="0"/>
      </c:catAx>
      <c:valAx>
        <c:axId val="16524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U.S.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Dollars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41216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March 1836 - May 1837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Bills Discounted on Other Securities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'US Bk of Penn 1-column'!$C$7:$P$7</c:f>
              <c:strCache>
                <c:ptCount val="14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</c:strCache>
            </c:strRef>
          </c:cat>
          <c:val>
            <c:numRef>
              <c:f>'US Bk of Penn 1-column'!$C$12:$P$12</c:f>
              <c:numCache>
                <c:formatCode>#,##0.00_);\(#,##0.00\)</c:formatCode>
                <c:ptCount val="14"/>
                <c:pt idx="0">
                  <c:v>22967348.739999998</c:v>
                </c:pt>
                <c:pt idx="1">
                  <c:v>24509323.93</c:v>
                </c:pt>
                <c:pt idx="2">
                  <c:v>29404921.109999999</c:v>
                </c:pt>
                <c:pt idx="3">
                  <c:v>27879110.649999999</c:v>
                </c:pt>
                <c:pt idx="4">
                  <c:v>27951287.989999998</c:v>
                </c:pt>
                <c:pt idx="5">
                  <c:v>27900009.850000001</c:v>
                </c:pt>
                <c:pt idx="6">
                  <c:v>26817878.609999999</c:v>
                </c:pt>
                <c:pt idx="7">
                  <c:v>25679478.449999999</c:v>
                </c:pt>
                <c:pt idx="8">
                  <c:v>26256440.600000001</c:v>
                </c:pt>
                <c:pt idx="9">
                  <c:v>26276805.16</c:v>
                </c:pt>
                <c:pt idx="10">
                  <c:v>25548888.34</c:v>
                </c:pt>
                <c:pt idx="11">
                  <c:v>25390631.940000001</c:v>
                </c:pt>
                <c:pt idx="12">
                  <c:v>29447249.829999998</c:v>
                </c:pt>
                <c:pt idx="13">
                  <c:v>29262114.539999999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5-4BD7-A037-8A540C99C3E4}"/>
            </c:ext>
          </c:extLst>
        </c:ser>
        <c:ser>
          <c:idx val="2"/>
          <c:order val="1"/>
          <c:tx>
            <c:v>Bills Discounted on Personal Security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'US Bk of Penn 1-column'!$C$10:$P$10</c:f>
              <c:numCache>
                <c:formatCode>#,##0.00_);\(#,##0.00\)</c:formatCode>
                <c:ptCount val="14"/>
                <c:pt idx="0">
                  <c:v>11371031.82</c:v>
                </c:pt>
                <c:pt idx="1">
                  <c:v>9598024.6699999999</c:v>
                </c:pt>
                <c:pt idx="2">
                  <c:v>12162434.359999999</c:v>
                </c:pt>
                <c:pt idx="3">
                  <c:v>14236490.210000001</c:v>
                </c:pt>
                <c:pt idx="4">
                  <c:v>14863374.359999999</c:v>
                </c:pt>
                <c:pt idx="5">
                  <c:v>15096892.65</c:v>
                </c:pt>
                <c:pt idx="6">
                  <c:v>14817638.84</c:v>
                </c:pt>
                <c:pt idx="7">
                  <c:v>14566008.74</c:v>
                </c:pt>
                <c:pt idx="8">
                  <c:v>14901191.300000001</c:v>
                </c:pt>
                <c:pt idx="9">
                  <c:v>13550206.6</c:v>
                </c:pt>
                <c:pt idx="10">
                  <c:v>11218697.390000001</c:v>
                </c:pt>
                <c:pt idx="11">
                  <c:v>9839513.8800000008</c:v>
                </c:pt>
                <c:pt idx="12">
                  <c:v>11851928.9</c:v>
                </c:pt>
                <c:pt idx="13">
                  <c:v>11615864.57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85-4BD7-A037-8A540C99C3E4}"/>
            </c:ext>
          </c:extLst>
        </c:ser>
        <c:ser>
          <c:idx val="3"/>
          <c:order val="2"/>
          <c:tx>
            <c:v>Domestic Bills of Exchange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'US Bk of Penn 1-column'!$C$14:$P$14</c:f>
              <c:numCache>
                <c:formatCode>#,##0.00_);\(#,##0.00\)</c:formatCode>
                <c:ptCount val="14"/>
                <c:pt idx="0">
                  <c:v>17029111.670000002</c:v>
                </c:pt>
                <c:pt idx="1">
                  <c:v>15362543.689999999</c:v>
                </c:pt>
                <c:pt idx="2">
                  <c:v>13438820.960000001</c:v>
                </c:pt>
                <c:pt idx="3">
                  <c:v>12532354.4</c:v>
                </c:pt>
                <c:pt idx="4">
                  <c:v>11793838.130000001</c:v>
                </c:pt>
                <c:pt idx="5">
                  <c:v>11156549.07</c:v>
                </c:pt>
                <c:pt idx="6">
                  <c:v>11012191.029999999</c:v>
                </c:pt>
                <c:pt idx="7">
                  <c:v>11907433.789999999</c:v>
                </c:pt>
                <c:pt idx="8">
                  <c:v>13246878.35</c:v>
                </c:pt>
                <c:pt idx="9">
                  <c:v>15884556.810000001</c:v>
                </c:pt>
                <c:pt idx="10">
                  <c:v>17163578.530000001</c:v>
                </c:pt>
                <c:pt idx="11">
                  <c:v>18729696.719999999</c:v>
                </c:pt>
                <c:pt idx="12">
                  <c:v>19970125.18</c:v>
                </c:pt>
                <c:pt idx="13">
                  <c:v>17805413.789999999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85-4BD7-A037-8A540C99C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278848"/>
        <c:axId val="165280384"/>
      </c:lineChart>
      <c:catAx>
        <c:axId val="165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80384"/>
        <c:crosses val="autoZero"/>
        <c:auto val="1"/>
        <c:lblAlgn val="ctr"/>
        <c:lblOffset val="100"/>
        <c:noMultiLvlLbl val="0"/>
      </c:catAx>
      <c:valAx>
        <c:axId val="16528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U.S.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Dollars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7884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March 1836 - May 1837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Foreign Assets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Mapping!$D$7:$Q$7</c:f>
              <c:strCache>
                <c:ptCount val="14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</c:strCache>
            </c:strRef>
          </c:cat>
          <c:val>
            <c:numRef>
              <c:f>Mapping!$D$9:$Q$9</c:f>
              <c:numCache>
                <c:formatCode>#,##0.00</c:formatCode>
                <c:ptCount val="14"/>
                <c:pt idx="0">
                  <c:v>5134756.83</c:v>
                </c:pt>
                <c:pt idx="1">
                  <c:v>4797266.71</c:v>
                </c:pt>
                <c:pt idx="2">
                  <c:v>4173504.9</c:v>
                </c:pt>
                <c:pt idx="3">
                  <c:v>6979457.1900000004</c:v>
                </c:pt>
                <c:pt idx="4">
                  <c:v>4871144.72</c:v>
                </c:pt>
                <c:pt idx="5">
                  <c:v>3498872.5799999996</c:v>
                </c:pt>
                <c:pt idx="6">
                  <c:v>3484516.59</c:v>
                </c:pt>
                <c:pt idx="7">
                  <c:v>3275292.36</c:v>
                </c:pt>
                <c:pt idx="8">
                  <c:v>2638449.04</c:v>
                </c:pt>
                <c:pt idx="9">
                  <c:v>2161441.75</c:v>
                </c:pt>
                <c:pt idx="10">
                  <c:v>2653272.5099999998</c:v>
                </c:pt>
                <c:pt idx="11">
                  <c:v>1919094.02</c:v>
                </c:pt>
                <c:pt idx="12">
                  <c:v>1490968.03</c:v>
                </c:pt>
                <c:pt idx="13">
                  <c:v>1468820.84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3-4077-BF16-385853A1BC0A}"/>
            </c:ext>
          </c:extLst>
        </c:ser>
        <c:ser>
          <c:idx val="2"/>
          <c:order val="1"/>
          <c:tx>
            <c:v>Foreign Liabilities</c:v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Mapping!$D$7:$Q$7</c:f>
              <c:strCache>
                <c:ptCount val="14"/>
                <c:pt idx="0">
                  <c:v>April 1836</c:v>
                </c:pt>
                <c:pt idx="1">
                  <c:v>May 1836</c:v>
                </c:pt>
                <c:pt idx="2">
                  <c:v>June 1836</c:v>
                </c:pt>
                <c:pt idx="3">
                  <c:v>July 1836</c:v>
                </c:pt>
                <c:pt idx="4">
                  <c:v>August 1836</c:v>
                </c:pt>
                <c:pt idx="5">
                  <c:v>September 1836</c:v>
                </c:pt>
                <c:pt idx="6">
                  <c:v>October 1836</c:v>
                </c:pt>
                <c:pt idx="7">
                  <c:v>November 1836</c:v>
                </c:pt>
                <c:pt idx="8">
                  <c:v>December 1836</c:v>
                </c:pt>
                <c:pt idx="9">
                  <c:v>January 1837</c:v>
                </c:pt>
                <c:pt idx="10">
                  <c:v>February 1837</c:v>
                </c:pt>
                <c:pt idx="11">
                  <c:v>March 1837</c:v>
                </c:pt>
                <c:pt idx="12">
                  <c:v>April 1837</c:v>
                </c:pt>
                <c:pt idx="13">
                  <c:v>May 1837</c:v>
                </c:pt>
              </c:strCache>
            </c:strRef>
          </c:cat>
          <c:val>
            <c:numRef>
              <c:f>Mapping!$D$22:$Q$22</c:f>
              <c:numCache>
                <c:formatCode>#,##0.00</c:formatCode>
                <c:ptCount val="14"/>
                <c:pt idx="0">
                  <c:v>1938081.03</c:v>
                </c:pt>
                <c:pt idx="1">
                  <c:v>1789781.73</c:v>
                </c:pt>
                <c:pt idx="2">
                  <c:v>3683479.8600000003</c:v>
                </c:pt>
                <c:pt idx="3">
                  <c:v>8001813.0200000005</c:v>
                </c:pt>
                <c:pt idx="4">
                  <c:v>8089822.7300000004</c:v>
                </c:pt>
                <c:pt idx="5">
                  <c:v>8758909.4900000002</c:v>
                </c:pt>
                <c:pt idx="6">
                  <c:v>8799154.6900000013</c:v>
                </c:pt>
                <c:pt idx="7">
                  <c:v>8743212.3000000007</c:v>
                </c:pt>
                <c:pt idx="8">
                  <c:v>8235990.1500000004</c:v>
                </c:pt>
                <c:pt idx="9">
                  <c:v>8448942.5700000003</c:v>
                </c:pt>
                <c:pt idx="10">
                  <c:v>8690164.7800000012</c:v>
                </c:pt>
                <c:pt idx="11">
                  <c:v>8736801.4100000001</c:v>
                </c:pt>
                <c:pt idx="12">
                  <c:v>12725796.879999999</c:v>
                </c:pt>
                <c:pt idx="13">
                  <c:v>14122973.99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33-4077-BF16-385853A1B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9440"/>
        <c:axId val="165390976"/>
      </c:lineChart>
      <c:catAx>
        <c:axId val="16538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390976"/>
        <c:crosses val="autoZero"/>
        <c:auto val="1"/>
        <c:lblAlgn val="ctr"/>
        <c:lblOffset val="100"/>
        <c:noMultiLvlLbl val="0"/>
      </c:catAx>
      <c:valAx>
        <c:axId val="16539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U.S.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Dollars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3894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May 1837 - August 1838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Specie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'US Bk of Penn 1-column'!$P$7:$AE$7</c:f>
              <c:strCache>
                <c:ptCount val="16"/>
                <c:pt idx="0">
                  <c:v>May 1837</c:v>
                </c:pt>
                <c:pt idx="1">
                  <c:v>June 1837</c:v>
                </c:pt>
                <c:pt idx="2">
                  <c:v>July 1837</c:v>
                </c:pt>
                <c:pt idx="3">
                  <c:v>August 1837</c:v>
                </c:pt>
                <c:pt idx="4">
                  <c:v>September 1837</c:v>
                </c:pt>
                <c:pt idx="5">
                  <c:v>October 1837</c:v>
                </c:pt>
                <c:pt idx="6">
                  <c:v>November 1837</c:v>
                </c:pt>
                <c:pt idx="7">
                  <c:v>December 1837</c:v>
                </c:pt>
                <c:pt idx="8">
                  <c:v>January 1838</c:v>
                </c:pt>
                <c:pt idx="9">
                  <c:v>February 1838</c:v>
                </c:pt>
                <c:pt idx="10">
                  <c:v>March 1838</c:v>
                </c:pt>
                <c:pt idx="11">
                  <c:v>April 1838</c:v>
                </c:pt>
                <c:pt idx="12">
                  <c:v>May 1838</c:v>
                </c:pt>
                <c:pt idx="13">
                  <c:v>June 1838</c:v>
                </c:pt>
                <c:pt idx="14">
                  <c:v>July 1838</c:v>
                </c:pt>
                <c:pt idx="15">
                  <c:v>August 1838</c:v>
                </c:pt>
              </c:strCache>
            </c:strRef>
          </c:cat>
          <c:val>
            <c:numRef>
              <c:f>'US Bk of Penn 1-column'!$P$32:$AE$32</c:f>
              <c:numCache>
                <c:formatCode>#,##0.00</c:formatCode>
                <c:ptCount val="16"/>
                <c:pt idx="0" formatCode="#,##0.00_);\(#,##0.00\)">
                  <c:v>1468820.84</c:v>
                </c:pt>
                <c:pt idx="1">
                  <c:v>1594371.54</c:v>
                </c:pt>
                <c:pt idx="2">
                  <c:v>1773265.68</c:v>
                </c:pt>
                <c:pt idx="3">
                  <c:v>2636103.09</c:v>
                </c:pt>
                <c:pt idx="4">
                  <c:v>3016230.55</c:v>
                </c:pt>
                <c:pt idx="5">
                  <c:v>2822697.15</c:v>
                </c:pt>
                <c:pt idx="6">
                  <c:v>3349850.89</c:v>
                </c:pt>
                <c:pt idx="7">
                  <c:v>3770842</c:v>
                </c:pt>
                <c:pt idx="8">
                  <c:v>3850084.39</c:v>
                </c:pt>
                <c:pt idx="9">
                  <c:v>3865855</c:v>
                </c:pt>
                <c:pt idx="10">
                  <c:v>3903213.19</c:v>
                </c:pt>
                <c:pt idx="11">
                  <c:v>4409330.92</c:v>
                </c:pt>
                <c:pt idx="12">
                  <c:v>6457853.4800000004</c:v>
                </c:pt>
                <c:pt idx="13">
                  <c:v>6546722.9800000004</c:v>
                </c:pt>
                <c:pt idx="14">
                  <c:v>7357137.7199999997</c:v>
                </c:pt>
                <c:pt idx="15">
                  <c:v>5766541.71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877-4103-91F8-7D3EF250B113}"/>
            </c:ext>
          </c:extLst>
        </c:ser>
        <c:ser>
          <c:idx val="3"/>
          <c:order val="1"/>
          <c:tx>
            <c:v>Due to State Banks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'US Bk of Penn 1-column'!$P$7:$AE$7</c:f>
              <c:strCache>
                <c:ptCount val="16"/>
                <c:pt idx="0">
                  <c:v>May 1837</c:v>
                </c:pt>
                <c:pt idx="1">
                  <c:v>June 1837</c:v>
                </c:pt>
                <c:pt idx="2">
                  <c:v>July 1837</c:v>
                </c:pt>
                <c:pt idx="3">
                  <c:v>August 1837</c:v>
                </c:pt>
                <c:pt idx="4">
                  <c:v>September 1837</c:v>
                </c:pt>
                <c:pt idx="5">
                  <c:v>October 1837</c:v>
                </c:pt>
                <c:pt idx="6">
                  <c:v>November 1837</c:v>
                </c:pt>
                <c:pt idx="7">
                  <c:v>December 1837</c:v>
                </c:pt>
                <c:pt idx="8">
                  <c:v>January 1838</c:v>
                </c:pt>
                <c:pt idx="9">
                  <c:v>February 1838</c:v>
                </c:pt>
                <c:pt idx="10">
                  <c:v>March 1838</c:v>
                </c:pt>
                <c:pt idx="11">
                  <c:v>April 1838</c:v>
                </c:pt>
                <c:pt idx="12">
                  <c:v>May 1838</c:v>
                </c:pt>
                <c:pt idx="13">
                  <c:v>June 1838</c:v>
                </c:pt>
                <c:pt idx="14">
                  <c:v>July 1838</c:v>
                </c:pt>
                <c:pt idx="15">
                  <c:v>August 1838</c:v>
                </c:pt>
              </c:strCache>
            </c:strRef>
          </c:cat>
          <c:val>
            <c:numRef>
              <c:f>('US Bk of Penn 1-column'!$P$74:$V$74,'US Bk of Penn 1-column'!$X$74:$AE$74)</c:f>
              <c:numCache>
                <c:formatCode>#,##0.00</c:formatCode>
                <c:ptCount val="15"/>
                <c:pt idx="0" formatCode="#,##0.00_);\(#,##0.00\)">
                  <c:v>1925435.45</c:v>
                </c:pt>
                <c:pt idx="1">
                  <c:v>2741097.43</c:v>
                </c:pt>
                <c:pt idx="2">
                  <c:v>3933761.71</c:v>
                </c:pt>
                <c:pt idx="3">
                  <c:v>4432576.74</c:v>
                </c:pt>
                <c:pt idx="4">
                  <c:v>4627779.16</c:v>
                </c:pt>
                <c:pt idx="5">
                  <c:v>5012199.8499999996</c:v>
                </c:pt>
                <c:pt idx="6">
                  <c:v>5094317.26</c:v>
                </c:pt>
                <c:pt idx="7">
                  <c:v>6217762.96</c:v>
                </c:pt>
                <c:pt idx="8">
                  <c:v>6491043.3899999997</c:v>
                </c:pt>
                <c:pt idx="9">
                  <c:v>6853849.0499999998</c:v>
                </c:pt>
                <c:pt idx="10">
                  <c:v>7648818.9400000004</c:v>
                </c:pt>
                <c:pt idx="11">
                  <c:v>6939704.25</c:v>
                </c:pt>
                <c:pt idx="12">
                  <c:v>7462360.3399999999</c:v>
                </c:pt>
                <c:pt idx="13">
                  <c:v>6872388.2999999998</c:v>
                </c:pt>
                <c:pt idx="14">
                  <c:v>5640268.7199999997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877-4103-91F8-7D3EF250B113}"/>
            </c:ext>
          </c:extLst>
        </c:ser>
        <c:ser>
          <c:idx val="4"/>
          <c:order val="2"/>
          <c:tx>
            <c:v>Post Notes (New York)</c:v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'US Bk of Penn 1-column'!$P$7:$AE$7</c:f>
              <c:strCache>
                <c:ptCount val="16"/>
                <c:pt idx="0">
                  <c:v>May 1837</c:v>
                </c:pt>
                <c:pt idx="1">
                  <c:v>June 1837</c:v>
                </c:pt>
                <c:pt idx="2">
                  <c:v>July 1837</c:v>
                </c:pt>
                <c:pt idx="3">
                  <c:v>August 1837</c:v>
                </c:pt>
                <c:pt idx="4">
                  <c:v>September 1837</c:v>
                </c:pt>
                <c:pt idx="5">
                  <c:v>October 1837</c:v>
                </c:pt>
                <c:pt idx="6">
                  <c:v>November 1837</c:v>
                </c:pt>
                <c:pt idx="7">
                  <c:v>December 1837</c:v>
                </c:pt>
                <c:pt idx="8">
                  <c:v>January 1838</c:v>
                </c:pt>
                <c:pt idx="9">
                  <c:v>February 1838</c:v>
                </c:pt>
                <c:pt idx="10">
                  <c:v>March 1838</c:v>
                </c:pt>
                <c:pt idx="11">
                  <c:v>April 1838</c:v>
                </c:pt>
                <c:pt idx="12">
                  <c:v>May 1838</c:v>
                </c:pt>
                <c:pt idx="13">
                  <c:v>June 1838</c:v>
                </c:pt>
                <c:pt idx="14">
                  <c:v>July 1838</c:v>
                </c:pt>
                <c:pt idx="15">
                  <c:v>August 1838</c:v>
                </c:pt>
              </c:strCache>
            </c:strRef>
          </c:cat>
          <c:val>
            <c:numRef>
              <c:f>('US Bk of Penn 1-column'!$P$66:$V$66,'US Bk of Penn 1-column'!$X$66:$AE$66)</c:f>
              <c:numCache>
                <c:formatCode>#,##0.00</c:formatCode>
                <c:ptCount val="15"/>
                <c:pt idx="12">
                  <c:v>4376424.91</c:v>
                </c:pt>
                <c:pt idx="13">
                  <c:v>4868970.1100000003</c:v>
                </c:pt>
                <c:pt idx="14">
                  <c:v>4774970.1100000003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877-4103-91F8-7D3EF250B113}"/>
            </c:ext>
          </c:extLst>
        </c:ser>
        <c:ser>
          <c:idx val="5"/>
          <c:order val="3"/>
          <c:tx>
            <c:v>Domestic Bills of Exchange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'US Bk of Penn 1-column'!$P$7:$AE$7</c:f>
              <c:strCache>
                <c:ptCount val="16"/>
                <c:pt idx="0">
                  <c:v>May 1837</c:v>
                </c:pt>
                <c:pt idx="1">
                  <c:v>June 1837</c:v>
                </c:pt>
                <c:pt idx="2">
                  <c:v>July 1837</c:v>
                </c:pt>
                <c:pt idx="3">
                  <c:v>August 1837</c:v>
                </c:pt>
                <c:pt idx="4">
                  <c:v>September 1837</c:v>
                </c:pt>
                <c:pt idx="5">
                  <c:v>October 1837</c:v>
                </c:pt>
                <c:pt idx="6">
                  <c:v>November 1837</c:v>
                </c:pt>
                <c:pt idx="7">
                  <c:v>December 1837</c:v>
                </c:pt>
                <c:pt idx="8">
                  <c:v>January 1838</c:v>
                </c:pt>
                <c:pt idx="9">
                  <c:v>February 1838</c:v>
                </c:pt>
                <c:pt idx="10">
                  <c:v>March 1838</c:v>
                </c:pt>
                <c:pt idx="11">
                  <c:v>April 1838</c:v>
                </c:pt>
                <c:pt idx="12">
                  <c:v>May 1838</c:v>
                </c:pt>
                <c:pt idx="13">
                  <c:v>June 1838</c:v>
                </c:pt>
                <c:pt idx="14">
                  <c:v>July 1838</c:v>
                </c:pt>
                <c:pt idx="15">
                  <c:v>August 1838</c:v>
                </c:pt>
              </c:strCache>
            </c:strRef>
          </c:cat>
          <c:val>
            <c:numRef>
              <c:f>'US Bk of Penn 1-column'!$P$14:$AE$14</c:f>
              <c:numCache>
                <c:formatCode>#,##0.00</c:formatCode>
                <c:ptCount val="16"/>
                <c:pt idx="0" formatCode="#,##0.00_);\(#,##0.00\)">
                  <c:v>17805413.789999999</c:v>
                </c:pt>
                <c:pt idx="1">
                  <c:v>15297515.08</c:v>
                </c:pt>
                <c:pt idx="2">
                  <c:v>12751741.1</c:v>
                </c:pt>
                <c:pt idx="3">
                  <c:v>9062428.6999999993</c:v>
                </c:pt>
                <c:pt idx="4">
                  <c:v>9351569.9199999999</c:v>
                </c:pt>
                <c:pt idx="5">
                  <c:v>8723551.8499999996</c:v>
                </c:pt>
                <c:pt idx="6">
                  <c:v>8643390.2599999998</c:v>
                </c:pt>
                <c:pt idx="7">
                  <c:v>8499705</c:v>
                </c:pt>
                <c:pt idx="8">
                  <c:v>8687662.5800000001</c:v>
                </c:pt>
                <c:pt idx="9">
                  <c:v>10262808.109999999</c:v>
                </c:pt>
                <c:pt idx="10">
                  <c:v>11332079.529999999</c:v>
                </c:pt>
                <c:pt idx="11">
                  <c:v>10005160.27</c:v>
                </c:pt>
                <c:pt idx="12">
                  <c:v>10277008.640000001</c:v>
                </c:pt>
                <c:pt idx="13">
                  <c:v>8915003.9600000009</c:v>
                </c:pt>
                <c:pt idx="14">
                  <c:v>7304854.75</c:v>
                </c:pt>
                <c:pt idx="15">
                  <c:v>6656582.2300000004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877-4103-91F8-7D3EF250B113}"/>
            </c:ext>
          </c:extLst>
        </c:ser>
        <c:ser>
          <c:idx val="6"/>
          <c:order val="4"/>
          <c:tx>
            <c:v>Foreign Assets</c:v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'US Bk of Penn 1-column'!$P$7:$AE$7</c:f>
              <c:strCache>
                <c:ptCount val="16"/>
                <c:pt idx="0">
                  <c:v>May 1837</c:v>
                </c:pt>
                <c:pt idx="1">
                  <c:v>June 1837</c:v>
                </c:pt>
                <c:pt idx="2">
                  <c:v>July 1837</c:v>
                </c:pt>
                <c:pt idx="3">
                  <c:v>August 1837</c:v>
                </c:pt>
                <c:pt idx="4">
                  <c:v>September 1837</c:v>
                </c:pt>
                <c:pt idx="5">
                  <c:v>October 1837</c:v>
                </c:pt>
                <c:pt idx="6">
                  <c:v>November 1837</c:v>
                </c:pt>
                <c:pt idx="7">
                  <c:v>December 1837</c:v>
                </c:pt>
                <c:pt idx="8">
                  <c:v>January 1838</c:v>
                </c:pt>
                <c:pt idx="9">
                  <c:v>February 1838</c:v>
                </c:pt>
                <c:pt idx="10">
                  <c:v>March 1838</c:v>
                </c:pt>
                <c:pt idx="11">
                  <c:v>April 1838</c:v>
                </c:pt>
                <c:pt idx="12">
                  <c:v>May 1838</c:v>
                </c:pt>
                <c:pt idx="13">
                  <c:v>June 1838</c:v>
                </c:pt>
                <c:pt idx="14">
                  <c:v>July 1838</c:v>
                </c:pt>
                <c:pt idx="15">
                  <c:v>August 1838</c:v>
                </c:pt>
              </c:strCache>
            </c:strRef>
          </c:cat>
          <c:val>
            <c:numRef>
              <c:f>Mapping!$Q$9:$AF$9</c:f>
              <c:numCache>
                <c:formatCode>#,##0.00</c:formatCode>
                <c:ptCount val="16"/>
                <c:pt idx="0">
                  <c:v>1468820.84</c:v>
                </c:pt>
                <c:pt idx="1">
                  <c:v>1727717.12</c:v>
                </c:pt>
                <c:pt idx="2">
                  <c:v>2465112.88</c:v>
                </c:pt>
                <c:pt idx="3">
                  <c:v>4005264.7199999997</c:v>
                </c:pt>
                <c:pt idx="4">
                  <c:v>4691760.0299999993</c:v>
                </c:pt>
                <c:pt idx="5">
                  <c:v>4502907.18</c:v>
                </c:pt>
                <c:pt idx="6">
                  <c:v>5665603.8499999996</c:v>
                </c:pt>
                <c:pt idx="7">
                  <c:v>5584817</c:v>
                </c:pt>
                <c:pt idx="8">
                  <c:v>5844723.4700000007</c:v>
                </c:pt>
                <c:pt idx="9">
                  <c:v>6004591.7000000002</c:v>
                </c:pt>
                <c:pt idx="10">
                  <c:v>6453154.9199999999</c:v>
                </c:pt>
                <c:pt idx="11">
                  <c:v>8169397.5999999996</c:v>
                </c:pt>
                <c:pt idx="12">
                  <c:v>11086277.9</c:v>
                </c:pt>
                <c:pt idx="13">
                  <c:v>6546722.9800000004</c:v>
                </c:pt>
                <c:pt idx="14">
                  <c:v>7357137.7199999997</c:v>
                </c:pt>
                <c:pt idx="15">
                  <c:v>5766541.71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877-4103-91F8-7D3EF250B113}"/>
            </c:ext>
          </c:extLst>
        </c:ser>
        <c:ser>
          <c:idx val="1"/>
          <c:order val="5"/>
          <c:tx>
            <c:v>Due to State Banks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('US Bk of Penn 1-column'!$P$7:$V$7,'US Bk of Penn 1-column'!$X$7:$AE$7)</c:f>
              <c:strCache>
                <c:ptCount val="15"/>
                <c:pt idx="0">
                  <c:v>May 1837</c:v>
                </c:pt>
                <c:pt idx="1">
                  <c:v>June 1837</c:v>
                </c:pt>
                <c:pt idx="2">
                  <c:v>July 1837</c:v>
                </c:pt>
                <c:pt idx="3">
                  <c:v>August 1837</c:v>
                </c:pt>
                <c:pt idx="4">
                  <c:v>September 1837</c:v>
                </c:pt>
                <c:pt idx="5">
                  <c:v>October 1837</c:v>
                </c:pt>
                <c:pt idx="6">
                  <c:v>November 1837</c:v>
                </c:pt>
                <c:pt idx="7">
                  <c:v>January 1838</c:v>
                </c:pt>
                <c:pt idx="8">
                  <c:v>February 1838</c:v>
                </c:pt>
                <c:pt idx="9">
                  <c:v>March 1838</c:v>
                </c:pt>
                <c:pt idx="10">
                  <c:v>April 1838</c:v>
                </c:pt>
                <c:pt idx="11">
                  <c:v>May 1838</c:v>
                </c:pt>
                <c:pt idx="12">
                  <c:v>June 1838</c:v>
                </c:pt>
                <c:pt idx="13">
                  <c:v>July 1838</c:v>
                </c:pt>
                <c:pt idx="14">
                  <c:v>August 1838</c:v>
                </c:pt>
              </c:strCache>
            </c:strRef>
          </c:cat>
          <c:val>
            <c:numRef>
              <c:f>('US Bk of Penn 1-column'!$P$74:$V$74,'US Bk of Penn 1-column'!$X$74:$AE$74)</c:f>
              <c:numCache>
                <c:formatCode>#,##0.00</c:formatCode>
                <c:ptCount val="15"/>
                <c:pt idx="0" formatCode="#,##0.00_);\(#,##0.00\)">
                  <c:v>1925435.45</c:v>
                </c:pt>
                <c:pt idx="1">
                  <c:v>2741097.43</c:v>
                </c:pt>
                <c:pt idx="2">
                  <c:v>3933761.71</c:v>
                </c:pt>
                <c:pt idx="3">
                  <c:v>4432576.74</c:v>
                </c:pt>
                <c:pt idx="4">
                  <c:v>4627779.16</c:v>
                </c:pt>
                <c:pt idx="5">
                  <c:v>5012199.8499999996</c:v>
                </c:pt>
                <c:pt idx="6">
                  <c:v>5094317.26</c:v>
                </c:pt>
                <c:pt idx="7">
                  <c:v>6217762.96</c:v>
                </c:pt>
                <c:pt idx="8">
                  <c:v>6491043.3899999997</c:v>
                </c:pt>
                <c:pt idx="9">
                  <c:v>6853849.0499999998</c:v>
                </c:pt>
                <c:pt idx="10">
                  <c:v>7648818.9400000004</c:v>
                </c:pt>
                <c:pt idx="11">
                  <c:v>6939704.25</c:v>
                </c:pt>
                <c:pt idx="12">
                  <c:v>7462360.3399999999</c:v>
                </c:pt>
                <c:pt idx="13">
                  <c:v>6872388.2999999998</c:v>
                </c:pt>
                <c:pt idx="14">
                  <c:v>5640268.7199999997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877-4103-91F8-7D3EF250B113}"/>
            </c:ext>
          </c:extLst>
        </c:ser>
        <c:ser>
          <c:idx val="2"/>
          <c:order val="6"/>
          <c:tx>
            <c:v>Post Notes (New York)</c:v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('US Bk of Penn 1-column'!$P$66:$V$66,'US Bk of Penn 1-column'!$X$66:$AE$66)</c:f>
              <c:numCache>
                <c:formatCode>#,##0.00</c:formatCode>
                <c:ptCount val="15"/>
                <c:pt idx="12">
                  <c:v>4376424.91</c:v>
                </c:pt>
                <c:pt idx="13">
                  <c:v>4868970.1100000003</c:v>
                </c:pt>
                <c:pt idx="14">
                  <c:v>4774970.1100000003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877-4103-91F8-7D3EF250B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09760"/>
        <c:axId val="165515648"/>
      </c:lineChart>
      <c:catAx>
        <c:axId val="16550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15648"/>
        <c:crosses val="autoZero"/>
        <c:auto val="1"/>
        <c:lblAlgn val="ctr"/>
        <c:lblOffset val="100"/>
        <c:tickMarkSkip val="1"/>
        <c:noMultiLvlLbl val="0"/>
      </c:catAx>
      <c:valAx>
        <c:axId val="16551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U.S.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Dollars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09760"/>
        <c:crosses val="autoZero"/>
        <c:crossBetween val="between"/>
        <c:majorUnit val="4000000"/>
        <c:minorUnit val="200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May 1837 - August 1838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Due to State Banks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('US Bk of Penn 1-column'!$P$7:$V$7,'US Bk of Penn 1-column'!$X$7:$AE$7)</c:f>
              <c:strCache>
                <c:ptCount val="15"/>
                <c:pt idx="0">
                  <c:v>May 1837</c:v>
                </c:pt>
                <c:pt idx="1">
                  <c:v>June 1837</c:v>
                </c:pt>
                <c:pt idx="2">
                  <c:v>July 1837</c:v>
                </c:pt>
                <c:pt idx="3">
                  <c:v>August 1837</c:v>
                </c:pt>
                <c:pt idx="4">
                  <c:v>September 1837</c:v>
                </c:pt>
                <c:pt idx="5">
                  <c:v>October 1837</c:v>
                </c:pt>
                <c:pt idx="6">
                  <c:v>November 1837</c:v>
                </c:pt>
                <c:pt idx="7">
                  <c:v>January 1838</c:v>
                </c:pt>
                <c:pt idx="8">
                  <c:v>February 1838</c:v>
                </c:pt>
                <c:pt idx="9">
                  <c:v>March 1838</c:v>
                </c:pt>
                <c:pt idx="10">
                  <c:v>April 1838</c:v>
                </c:pt>
                <c:pt idx="11">
                  <c:v>May 1838</c:v>
                </c:pt>
                <c:pt idx="12">
                  <c:v>June 1838</c:v>
                </c:pt>
                <c:pt idx="13">
                  <c:v>July 1838</c:v>
                </c:pt>
                <c:pt idx="14">
                  <c:v>August 1838</c:v>
                </c:pt>
              </c:strCache>
            </c:strRef>
          </c:cat>
          <c:val>
            <c:numRef>
              <c:f>('US Bk of Penn 1-column'!$P$74:$V$74,'US Bk of Penn 1-column'!$X$74:$AE$74)</c:f>
              <c:numCache>
                <c:formatCode>#,##0.00</c:formatCode>
                <c:ptCount val="15"/>
                <c:pt idx="0" formatCode="#,##0.00_);\(#,##0.00\)">
                  <c:v>1925435.45</c:v>
                </c:pt>
                <c:pt idx="1">
                  <c:v>2741097.43</c:v>
                </c:pt>
                <c:pt idx="2">
                  <c:v>3933761.71</c:v>
                </c:pt>
                <c:pt idx="3">
                  <c:v>4432576.74</c:v>
                </c:pt>
                <c:pt idx="4">
                  <c:v>4627779.16</c:v>
                </c:pt>
                <c:pt idx="5">
                  <c:v>5012199.8499999996</c:v>
                </c:pt>
                <c:pt idx="6">
                  <c:v>5094317.26</c:v>
                </c:pt>
                <c:pt idx="7">
                  <c:v>6217762.96</c:v>
                </c:pt>
                <c:pt idx="8">
                  <c:v>6491043.3899999997</c:v>
                </c:pt>
                <c:pt idx="9">
                  <c:v>6853849.0499999998</c:v>
                </c:pt>
                <c:pt idx="10">
                  <c:v>7648818.9400000004</c:v>
                </c:pt>
                <c:pt idx="11">
                  <c:v>6939704.25</c:v>
                </c:pt>
                <c:pt idx="12">
                  <c:v>7462360.3399999999</c:v>
                </c:pt>
                <c:pt idx="13">
                  <c:v>6872388.2999999998</c:v>
                </c:pt>
                <c:pt idx="14">
                  <c:v>5640268.7199999997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0-4198-93BC-FA07E037BEB6}"/>
            </c:ext>
          </c:extLst>
        </c:ser>
        <c:ser>
          <c:idx val="2"/>
          <c:order val="1"/>
          <c:tx>
            <c:v>Post Notes (New York)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('US Bk of Penn 1-column'!$P$66:$V$66,'US Bk of Penn 1-column'!$X$66:$AE$66)</c:f>
              <c:numCache>
                <c:formatCode>#,##0.00</c:formatCode>
                <c:ptCount val="15"/>
                <c:pt idx="12">
                  <c:v>4376424.91</c:v>
                </c:pt>
                <c:pt idx="13">
                  <c:v>4868970.1100000003</c:v>
                </c:pt>
                <c:pt idx="14">
                  <c:v>4774970.1100000003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50-4198-93BC-FA07E037B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44704"/>
        <c:axId val="165546240"/>
      </c:lineChart>
      <c:catAx>
        <c:axId val="1655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46240"/>
        <c:crosses val="autoZero"/>
        <c:auto val="1"/>
        <c:lblAlgn val="ctr"/>
        <c:lblOffset val="100"/>
        <c:noMultiLvlLbl val="0"/>
      </c:catAx>
      <c:valAx>
        <c:axId val="16554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U.S.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Dollars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4470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Specie Reserves May 1837 - August 1838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Specie</c:v>
          </c:tx>
          <c:spPr>
            <a:ln w="19050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'US Bk of Penn 1-column'!$P$7:$AE$7</c:f>
              <c:strCache>
                <c:ptCount val="16"/>
                <c:pt idx="0">
                  <c:v>May 1837</c:v>
                </c:pt>
                <c:pt idx="1">
                  <c:v>June 1837</c:v>
                </c:pt>
                <c:pt idx="2">
                  <c:v>July 1837</c:v>
                </c:pt>
                <c:pt idx="3">
                  <c:v>August 1837</c:v>
                </c:pt>
                <c:pt idx="4">
                  <c:v>September 1837</c:v>
                </c:pt>
                <c:pt idx="5">
                  <c:v>October 1837</c:v>
                </c:pt>
                <c:pt idx="6">
                  <c:v>November 1837</c:v>
                </c:pt>
                <c:pt idx="7">
                  <c:v>December 1837</c:v>
                </c:pt>
                <c:pt idx="8">
                  <c:v>January 1838</c:v>
                </c:pt>
                <c:pt idx="9">
                  <c:v>February 1838</c:v>
                </c:pt>
                <c:pt idx="10">
                  <c:v>March 1838</c:v>
                </c:pt>
                <c:pt idx="11">
                  <c:v>April 1838</c:v>
                </c:pt>
                <c:pt idx="12">
                  <c:v>May 1838</c:v>
                </c:pt>
                <c:pt idx="13">
                  <c:v>June 1838</c:v>
                </c:pt>
                <c:pt idx="14">
                  <c:v>July 1838</c:v>
                </c:pt>
                <c:pt idx="15">
                  <c:v>August 1838</c:v>
                </c:pt>
              </c:strCache>
            </c:strRef>
          </c:cat>
          <c:val>
            <c:numRef>
              <c:f>'US Bk of Penn 1-column'!$P$32:$AE$32</c:f>
              <c:numCache>
                <c:formatCode>#,##0.00</c:formatCode>
                <c:ptCount val="16"/>
                <c:pt idx="0" formatCode="#,##0.00_);\(#,##0.00\)">
                  <c:v>1468820.84</c:v>
                </c:pt>
                <c:pt idx="1">
                  <c:v>1594371.54</c:v>
                </c:pt>
                <c:pt idx="2">
                  <c:v>1773265.68</c:v>
                </c:pt>
                <c:pt idx="3">
                  <c:v>2636103.09</c:v>
                </c:pt>
                <c:pt idx="4">
                  <c:v>3016230.55</c:v>
                </c:pt>
                <c:pt idx="5">
                  <c:v>2822697.15</c:v>
                </c:pt>
                <c:pt idx="6">
                  <c:v>3349850.89</c:v>
                </c:pt>
                <c:pt idx="7">
                  <c:v>3770842</c:v>
                </c:pt>
                <c:pt idx="8">
                  <c:v>3850084.39</c:v>
                </c:pt>
                <c:pt idx="9">
                  <c:v>3865855</c:v>
                </c:pt>
                <c:pt idx="10">
                  <c:v>3903213.19</c:v>
                </c:pt>
                <c:pt idx="11">
                  <c:v>4409330.92</c:v>
                </c:pt>
                <c:pt idx="12">
                  <c:v>6457853.4800000004</c:v>
                </c:pt>
                <c:pt idx="13">
                  <c:v>6546722.9800000004</c:v>
                </c:pt>
                <c:pt idx="14">
                  <c:v>7357137.7199999997</c:v>
                </c:pt>
                <c:pt idx="15">
                  <c:v>5766541.71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0-462B-8FA3-FB891F2D0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63008"/>
        <c:axId val="165593472"/>
      </c:lineChart>
      <c:catAx>
        <c:axId val="16556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93472"/>
        <c:crosses val="autoZero"/>
        <c:auto val="1"/>
        <c:lblAlgn val="ctr"/>
        <c:lblOffset val="100"/>
        <c:noMultiLvlLbl val="0"/>
      </c:catAx>
      <c:valAx>
        <c:axId val="1655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U.S.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Dollars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630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91440</xdr:colOff>
      <xdr:row>16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17CC01A-159B-4BC2-81B1-570335611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91440</xdr:colOff>
      <xdr:row>16</xdr:row>
      <xdr:rowOff>57150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27C250-B0AE-4E22-A06E-B470B07AB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327660</xdr:colOff>
      <xdr:row>21</xdr:row>
      <xdr:rowOff>167640</xdr:rowOff>
    </xdr:from>
    <xdr:to>
      <xdr:col>9</xdr:col>
      <xdr:colOff>419100</xdr:colOff>
      <xdr:row>37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C2F23C-1A5F-49A2-B7D1-3095D6AF3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19</xdr:col>
      <xdr:colOff>91440</xdr:colOff>
      <xdr:row>37</xdr:row>
      <xdr:rowOff>57150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42B9F4B-8E38-49A2-B5ED-0A5215858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27</xdr:col>
      <xdr:colOff>91440</xdr:colOff>
      <xdr:row>16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451FD16-4115-4AB0-8AE1-2B770C37A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19</xdr:row>
      <xdr:rowOff>0</xdr:rowOff>
    </xdr:from>
    <xdr:to>
      <xdr:col>27</xdr:col>
      <xdr:colOff>91440</xdr:colOff>
      <xdr:row>34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E230E40-7CF2-4465-8505-5EA0DA4FD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38484</xdr:colOff>
      <xdr:row>1</xdr:row>
      <xdr:rowOff>0</xdr:rowOff>
    </xdr:from>
    <xdr:to>
      <xdr:col>36</xdr:col>
      <xdr:colOff>46182</xdr:colOff>
      <xdr:row>18</xdr:row>
      <xdr:rowOff>130849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3C35A74-1E10-4B84-9862-31CE6F27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111607</xdr:colOff>
      <xdr:row>19</xdr:row>
      <xdr:rowOff>34636</xdr:rowOff>
    </xdr:from>
    <xdr:to>
      <xdr:col>36</xdr:col>
      <xdr:colOff>203047</xdr:colOff>
      <xdr:row>34</xdr:row>
      <xdr:rowOff>91786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13AEC90-D5D5-4CC4-99F2-ACF8D4EE0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0</xdr:colOff>
      <xdr:row>36</xdr:row>
      <xdr:rowOff>15394</xdr:rowOff>
    </xdr:from>
    <xdr:to>
      <xdr:col>35</xdr:col>
      <xdr:colOff>91440</xdr:colOff>
      <xdr:row>51</xdr:row>
      <xdr:rowOff>72544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EA7CF6A-3DF1-4C79-923E-883A54B9B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36</xdr:col>
      <xdr:colOff>615758</xdr:colOff>
      <xdr:row>1</xdr:row>
      <xdr:rowOff>7697</xdr:rowOff>
    </xdr:from>
    <xdr:to>
      <xdr:col>44</xdr:col>
      <xdr:colOff>76556</xdr:colOff>
      <xdr:row>16</xdr:row>
      <xdr:rowOff>25282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658349A-61F8-4A44-87E5-1E03BD7A5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/>
  </sheetViews>
  <sheetFormatPr defaultRowHeight="14.1" x14ac:dyDescent="0.5"/>
  <cols>
    <col min="1" max="1" width="29.1015625" bestFit="1" customWidth="1"/>
    <col min="2" max="2" width="107.15625" bestFit="1" customWidth="1"/>
    <col min="3" max="3" width="7.83984375" bestFit="1" customWidth="1"/>
  </cols>
  <sheetData>
    <row r="1" spans="1:6" ht="18.3" x14ac:dyDescent="0.7">
      <c r="A1" s="94" t="s">
        <v>389</v>
      </c>
      <c r="B1" s="91"/>
      <c r="C1" s="91"/>
      <c r="D1" s="91"/>
      <c r="E1" s="91"/>
      <c r="F1" s="91"/>
    </row>
    <row r="3" spans="1:6" ht="15.6" x14ac:dyDescent="0.6">
      <c r="A3" s="93" t="s">
        <v>294</v>
      </c>
      <c r="B3" s="93" t="s">
        <v>295</v>
      </c>
      <c r="C3" s="93" t="s">
        <v>296</v>
      </c>
      <c r="D3" s="92"/>
      <c r="E3" s="92"/>
      <c r="F3" s="92"/>
    </row>
    <row r="4" spans="1:6" ht="15.6" x14ac:dyDescent="0.6">
      <c r="A4" s="92" t="s">
        <v>297</v>
      </c>
      <c r="B4" s="92" t="s">
        <v>298</v>
      </c>
      <c r="C4" s="92" t="s">
        <v>299</v>
      </c>
      <c r="D4" s="92"/>
      <c r="E4" s="92"/>
      <c r="F4" s="92"/>
    </row>
    <row r="5" spans="1:6" ht="15.6" x14ac:dyDescent="0.6">
      <c r="A5" s="92" t="s">
        <v>300</v>
      </c>
      <c r="B5" s="92" t="s">
        <v>309</v>
      </c>
      <c r="C5" s="92" t="s">
        <v>299</v>
      </c>
      <c r="D5" s="92"/>
      <c r="E5" s="92"/>
      <c r="F5" s="92"/>
    </row>
    <row r="6" spans="1:6" ht="15.6" x14ac:dyDescent="0.6">
      <c r="A6" s="92" t="s">
        <v>310</v>
      </c>
      <c r="B6" s="92" t="s">
        <v>359</v>
      </c>
      <c r="C6" s="92" t="s">
        <v>299</v>
      </c>
      <c r="D6" s="92"/>
      <c r="E6" s="92"/>
      <c r="F6" s="92"/>
    </row>
    <row r="7" spans="1:6" ht="15.6" x14ac:dyDescent="0.6">
      <c r="A7" s="86" t="s">
        <v>387</v>
      </c>
      <c r="B7" s="86" t="s">
        <v>388</v>
      </c>
      <c r="C7" s="86" t="s">
        <v>299</v>
      </c>
      <c r="D7" s="86"/>
      <c r="E7" s="86"/>
      <c r="F7" s="86"/>
    </row>
    <row r="8" spans="1:6" ht="15.6" x14ac:dyDescent="0.6">
      <c r="A8" s="92" t="s">
        <v>311</v>
      </c>
      <c r="B8" s="92" t="s">
        <v>324</v>
      </c>
      <c r="C8" s="92" t="s">
        <v>301</v>
      </c>
      <c r="D8" s="92"/>
      <c r="E8" s="92"/>
      <c r="F8" s="92"/>
    </row>
    <row r="9" spans="1:6" ht="15.6" x14ac:dyDescent="0.6">
      <c r="A9" s="92" t="s">
        <v>312</v>
      </c>
      <c r="B9" s="92" t="s">
        <v>358</v>
      </c>
      <c r="C9" s="92" t="s">
        <v>299</v>
      </c>
      <c r="D9" s="92"/>
      <c r="E9" s="92"/>
      <c r="F9" s="92"/>
    </row>
    <row r="10" spans="1:6" ht="15.6" x14ac:dyDescent="0.6">
      <c r="A10" s="91"/>
      <c r="B10" s="92"/>
      <c r="C10" s="92"/>
      <c r="D10" s="92"/>
      <c r="E10" s="92"/>
      <c r="F10" s="92"/>
    </row>
    <row r="11" spans="1:6" ht="15.6" x14ac:dyDescent="0.6">
      <c r="A11" s="93" t="s">
        <v>302</v>
      </c>
      <c r="B11" s="92"/>
      <c r="C11" s="92"/>
      <c r="D11" s="92"/>
      <c r="E11" s="92"/>
      <c r="F11" s="92"/>
    </row>
    <row r="12" spans="1:6" ht="15.6" x14ac:dyDescent="0.6">
      <c r="A12" s="92" t="s">
        <v>303</v>
      </c>
      <c r="B12" s="92"/>
      <c r="C12" s="92"/>
      <c r="D12" s="92"/>
      <c r="E12" s="92"/>
      <c r="F12" s="92"/>
    </row>
    <row r="13" spans="1:6" ht="15.6" x14ac:dyDescent="0.6">
      <c r="A13" s="92" t="s">
        <v>392</v>
      </c>
      <c r="B13" s="92"/>
      <c r="C13" s="92"/>
      <c r="D13" s="92"/>
      <c r="E13" s="92"/>
      <c r="F13" s="92"/>
    </row>
    <row r="14" spans="1:6" ht="15.6" x14ac:dyDescent="0.6">
      <c r="A14" s="92" t="s">
        <v>304</v>
      </c>
      <c r="B14" s="92"/>
      <c r="C14" s="92"/>
      <c r="D14" s="92"/>
      <c r="E14" s="92"/>
      <c r="F14" s="92"/>
    </row>
    <row r="15" spans="1:6" ht="15.6" x14ac:dyDescent="0.6">
      <c r="A15" s="92" t="s">
        <v>305</v>
      </c>
      <c r="B15" s="92"/>
      <c r="C15" s="92"/>
      <c r="D15" s="92"/>
      <c r="E15" s="92"/>
      <c r="F15" s="92"/>
    </row>
    <row r="16" spans="1:6" ht="15.6" x14ac:dyDescent="0.6">
      <c r="A16" s="86"/>
      <c r="B16" s="86"/>
      <c r="C16" s="86"/>
      <c r="D16" s="86"/>
      <c r="E16" s="86"/>
      <c r="F16" s="86"/>
    </row>
    <row r="17" spans="1:6" ht="15.6" x14ac:dyDescent="0.6">
      <c r="A17" s="93" t="s">
        <v>356</v>
      </c>
      <c r="B17" s="86"/>
      <c r="C17" s="86"/>
      <c r="D17" s="86"/>
      <c r="E17" s="86"/>
      <c r="F17" s="86"/>
    </row>
    <row r="18" spans="1:6" ht="15.6" x14ac:dyDescent="0.6">
      <c r="A18" s="86" t="s">
        <v>357</v>
      </c>
      <c r="B18" s="86"/>
      <c r="C18" s="86"/>
      <c r="D18" s="86"/>
      <c r="E18" s="86"/>
      <c r="F18" s="86"/>
    </row>
    <row r="19" spans="1:6" ht="15.6" x14ac:dyDescent="0.6">
      <c r="A19" s="86" t="s">
        <v>393</v>
      </c>
      <c r="B19" s="86"/>
      <c r="C19" s="86"/>
      <c r="D19" s="86"/>
      <c r="E19" s="86"/>
      <c r="F19" s="86"/>
    </row>
    <row r="20" spans="1:6" ht="15.6" x14ac:dyDescent="0.6">
      <c r="A20" s="91"/>
      <c r="B20" s="92"/>
      <c r="C20" s="92"/>
      <c r="D20" s="92"/>
      <c r="E20" s="92"/>
      <c r="F20" s="92"/>
    </row>
    <row r="21" spans="1:6" ht="15.6" x14ac:dyDescent="0.6">
      <c r="A21" s="93" t="s">
        <v>306</v>
      </c>
      <c r="B21" s="92"/>
      <c r="C21" s="92"/>
      <c r="D21" s="92"/>
      <c r="E21" s="92"/>
      <c r="F21" s="92"/>
    </row>
    <row r="22" spans="1:6" ht="15.6" x14ac:dyDescent="0.6">
      <c r="A22" s="95" t="s">
        <v>313</v>
      </c>
      <c r="B22" s="91"/>
      <c r="C22" s="91"/>
      <c r="D22" s="91"/>
      <c r="E22" s="91"/>
      <c r="F22" s="91"/>
    </row>
    <row r="23" spans="1:6" ht="15.6" x14ac:dyDescent="0.6">
      <c r="A23" s="92" t="s">
        <v>314</v>
      </c>
      <c r="B23" s="91"/>
      <c r="C23" s="91"/>
      <c r="D23" s="91"/>
      <c r="E23" s="91"/>
      <c r="F23" s="91"/>
    </row>
    <row r="24" spans="1:6" ht="16.5" x14ac:dyDescent="0.55000000000000004">
      <c r="A24" s="90" t="s">
        <v>315</v>
      </c>
      <c r="B24" s="91"/>
      <c r="C24" s="91"/>
      <c r="D24" s="91"/>
      <c r="E24" s="91"/>
      <c r="F24" s="91"/>
    </row>
    <row r="25" spans="1:6" ht="16.5" x14ac:dyDescent="0.55000000000000004">
      <c r="A25" s="89" t="s">
        <v>316</v>
      </c>
      <c r="B25" s="91"/>
      <c r="C25" s="91"/>
      <c r="D25" s="91"/>
      <c r="E25" s="91"/>
      <c r="F25" s="91"/>
    </row>
    <row r="26" spans="1:6" ht="16.5" x14ac:dyDescent="0.55000000000000004">
      <c r="A26" s="89" t="s">
        <v>317</v>
      </c>
      <c r="B26" s="91"/>
      <c r="C26" s="91"/>
      <c r="D26" s="91"/>
      <c r="E26" s="91"/>
      <c r="F26" s="91"/>
    </row>
    <row r="27" spans="1:6" ht="16.5" x14ac:dyDescent="0.55000000000000004">
      <c r="A27" s="89" t="s">
        <v>315</v>
      </c>
      <c r="B27" s="91"/>
      <c r="C27" s="91"/>
      <c r="D27" s="91"/>
      <c r="E27" s="91"/>
      <c r="F27" s="91"/>
    </row>
    <row r="28" spans="1:6" ht="16.5" x14ac:dyDescent="0.55000000000000004">
      <c r="A28" s="89" t="s">
        <v>318</v>
      </c>
      <c r="B28" s="91"/>
      <c r="C28" s="91"/>
      <c r="D28" s="91"/>
      <c r="E28" s="91"/>
      <c r="F28" s="91"/>
    </row>
    <row r="29" spans="1:6" ht="16.5" x14ac:dyDescent="0.55000000000000004">
      <c r="A29" s="89" t="s">
        <v>319</v>
      </c>
      <c r="B29" s="91"/>
      <c r="C29" s="91"/>
      <c r="D29" s="91"/>
      <c r="E29" s="91"/>
      <c r="F29" s="91"/>
    </row>
    <row r="30" spans="1:6" ht="16.5" x14ac:dyDescent="0.55000000000000004">
      <c r="A30" s="89" t="s">
        <v>320</v>
      </c>
      <c r="B30" s="91"/>
      <c r="C30" s="91"/>
      <c r="D30" s="91"/>
      <c r="E30" s="91"/>
      <c r="F30" s="91"/>
    </row>
    <row r="31" spans="1:6" ht="16.5" x14ac:dyDescent="0.55000000000000004">
      <c r="A31" s="89" t="s">
        <v>321</v>
      </c>
      <c r="B31" s="91"/>
      <c r="C31" s="91"/>
      <c r="D31" s="91"/>
      <c r="E31" s="91"/>
      <c r="F31" s="91"/>
    </row>
    <row r="32" spans="1:6" ht="16.5" x14ac:dyDescent="0.55000000000000004">
      <c r="A32" s="89" t="s">
        <v>322</v>
      </c>
      <c r="B32" s="91"/>
      <c r="C32" s="91"/>
      <c r="D32" s="91"/>
      <c r="E32" s="91"/>
      <c r="F32" s="91"/>
    </row>
    <row r="33" spans="1:6" ht="16.5" x14ac:dyDescent="0.55000000000000004">
      <c r="A33" s="89" t="s">
        <v>323</v>
      </c>
      <c r="B33" s="91"/>
      <c r="C33" s="91"/>
      <c r="D33" s="91"/>
      <c r="E33" s="91"/>
      <c r="F33" s="91"/>
    </row>
    <row r="34" spans="1:6" ht="14.4" x14ac:dyDescent="0.55000000000000004">
      <c r="A34" s="89" t="s">
        <v>394</v>
      </c>
      <c r="B34" s="87"/>
      <c r="C34" s="87"/>
      <c r="D34" s="87"/>
      <c r="E34" s="87"/>
      <c r="F34" s="87"/>
    </row>
    <row r="36" spans="1:6" ht="15.6" x14ac:dyDescent="0.6">
      <c r="A36" s="93" t="s">
        <v>307</v>
      </c>
    </row>
    <row r="37" spans="1:6" ht="15.6" x14ac:dyDescent="0.6">
      <c r="A37" s="92" t="s">
        <v>308</v>
      </c>
    </row>
    <row r="38" spans="1:6" ht="15.6" x14ac:dyDescent="0.6">
      <c r="A38" s="92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ColWidth="15.68359375" defaultRowHeight="12.9" x14ac:dyDescent="0.5"/>
  <cols>
    <col min="1" max="1" width="4" style="9" customWidth="1"/>
    <col min="2" max="2" width="41.578125" style="9" customWidth="1"/>
    <col min="3" max="16384" width="15.68359375" style="9"/>
  </cols>
  <sheetData>
    <row r="1" spans="1:48" ht="18.3" x14ac:dyDescent="0.7">
      <c r="A1" s="1" t="s">
        <v>390</v>
      </c>
    </row>
    <row r="2" spans="1:48" x14ac:dyDescent="0.5">
      <c r="A2" s="9" t="s">
        <v>384</v>
      </c>
    </row>
    <row r="3" spans="1:48" x14ac:dyDescent="0.5">
      <c r="A3" s="10" t="s">
        <v>81</v>
      </c>
    </row>
    <row r="4" spans="1:48" x14ac:dyDescent="0.5">
      <c r="A4" s="3" t="s">
        <v>64</v>
      </c>
    </row>
    <row r="5" spans="1:48" x14ac:dyDescent="0.5">
      <c r="A5" s="3"/>
      <c r="C5" s="14"/>
    </row>
    <row r="6" spans="1:48" x14ac:dyDescent="0.5">
      <c r="A6" s="4" t="s">
        <v>50</v>
      </c>
      <c r="C6" s="17" t="s">
        <v>53</v>
      </c>
      <c r="D6" s="17" t="s">
        <v>54</v>
      </c>
      <c r="E6" s="17" t="s">
        <v>55</v>
      </c>
      <c r="F6" s="17" t="s">
        <v>56</v>
      </c>
      <c r="G6" s="9" t="s">
        <v>82</v>
      </c>
      <c r="H6" s="9" t="s">
        <v>83</v>
      </c>
      <c r="I6" s="9" t="s">
        <v>85</v>
      </c>
      <c r="J6" s="9" t="s">
        <v>87</v>
      </c>
      <c r="K6" s="9" t="s">
        <v>89</v>
      </c>
      <c r="L6" s="9" t="s">
        <v>91</v>
      </c>
      <c r="M6" s="9" t="s">
        <v>95</v>
      </c>
      <c r="N6" s="9" t="s">
        <v>98</v>
      </c>
      <c r="O6" s="9" t="s">
        <v>100</v>
      </c>
      <c r="P6" s="9" t="s">
        <v>103</v>
      </c>
      <c r="Q6" s="9" t="s">
        <v>107</v>
      </c>
      <c r="R6" s="9" t="s">
        <v>113</v>
      </c>
      <c r="S6" s="9" t="s">
        <v>118</v>
      </c>
      <c r="T6" s="9" t="s">
        <v>120</v>
      </c>
      <c r="U6" s="9" t="s">
        <v>125</v>
      </c>
      <c r="V6" s="9" t="s">
        <v>128</v>
      </c>
      <c r="W6" s="27" t="s">
        <v>138</v>
      </c>
      <c r="X6" s="9" t="s">
        <v>131</v>
      </c>
      <c r="Y6" s="9" t="s">
        <v>133</v>
      </c>
      <c r="Z6" s="9" t="s">
        <v>136</v>
      </c>
      <c r="AA6" s="9" t="s">
        <v>141</v>
      </c>
      <c r="AB6" s="9" t="s">
        <v>147</v>
      </c>
      <c r="AC6" s="9" t="s">
        <v>151</v>
      </c>
      <c r="AD6" s="9" t="s">
        <v>154</v>
      </c>
      <c r="AE6" s="9" t="s">
        <v>158</v>
      </c>
      <c r="AF6" s="9" t="s">
        <v>160</v>
      </c>
      <c r="AG6" s="9" t="s">
        <v>164</v>
      </c>
      <c r="AH6" s="9" t="s">
        <v>168</v>
      </c>
      <c r="AI6" s="9" t="s">
        <v>170</v>
      </c>
      <c r="AJ6" s="9" t="s">
        <v>172</v>
      </c>
      <c r="AK6" s="9" t="s">
        <v>174</v>
      </c>
      <c r="AL6" s="9" t="s">
        <v>176</v>
      </c>
      <c r="AM6" s="9" t="s">
        <v>178</v>
      </c>
      <c r="AN6" s="9" t="s">
        <v>180</v>
      </c>
      <c r="AO6" s="9" t="s">
        <v>184</v>
      </c>
      <c r="AP6" s="9" t="s">
        <v>186</v>
      </c>
      <c r="AQ6" s="9" t="s">
        <v>189</v>
      </c>
      <c r="AR6" s="9" t="s">
        <v>191</v>
      </c>
      <c r="AS6" s="9" t="s">
        <v>194</v>
      </c>
      <c r="AT6" s="9" t="s">
        <v>199</v>
      </c>
      <c r="AU6" s="9" t="s">
        <v>201</v>
      </c>
      <c r="AV6" s="9" t="s">
        <v>205</v>
      </c>
    </row>
    <row r="7" spans="1:48" x14ac:dyDescent="0.5">
      <c r="A7" s="2" t="s">
        <v>49</v>
      </c>
      <c r="C7" s="11" t="s">
        <v>51</v>
      </c>
      <c r="D7" s="11" t="s">
        <v>23</v>
      </c>
      <c r="E7" s="11" t="s">
        <v>24</v>
      </c>
      <c r="F7" s="11" t="s">
        <v>25</v>
      </c>
      <c r="G7" s="11" t="s">
        <v>26</v>
      </c>
      <c r="H7" s="11" t="s">
        <v>84</v>
      </c>
      <c r="I7" s="11" t="s">
        <v>86</v>
      </c>
      <c r="J7" s="11" t="s">
        <v>88</v>
      </c>
      <c r="K7" s="11" t="s">
        <v>90</v>
      </c>
      <c r="L7" s="11" t="s">
        <v>92</v>
      </c>
      <c r="M7" s="11" t="s">
        <v>96</v>
      </c>
      <c r="N7" s="11" t="s">
        <v>99</v>
      </c>
      <c r="O7" s="11" t="s">
        <v>101</v>
      </c>
      <c r="P7" s="11" t="s">
        <v>104</v>
      </c>
      <c r="Q7" s="11" t="s">
        <v>108</v>
      </c>
      <c r="R7" s="11" t="s">
        <v>114</v>
      </c>
      <c r="S7" s="11" t="s">
        <v>117</v>
      </c>
      <c r="T7" s="11" t="s">
        <v>121</v>
      </c>
      <c r="U7" s="11" t="s">
        <v>126</v>
      </c>
      <c r="V7" s="11" t="s">
        <v>129</v>
      </c>
      <c r="W7" s="28" t="s">
        <v>139</v>
      </c>
      <c r="X7" s="11" t="s">
        <v>132</v>
      </c>
      <c r="Y7" s="11" t="s">
        <v>134</v>
      </c>
      <c r="Z7" s="11" t="s">
        <v>137</v>
      </c>
      <c r="AA7" s="11" t="s">
        <v>140</v>
      </c>
      <c r="AB7" s="11" t="s">
        <v>148</v>
      </c>
      <c r="AC7" s="11" t="s">
        <v>152</v>
      </c>
      <c r="AD7" s="11" t="s">
        <v>155</v>
      </c>
      <c r="AE7" s="11" t="s">
        <v>159</v>
      </c>
      <c r="AF7" s="11" t="s">
        <v>161</v>
      </c>
      <c r="AG7" s="11" t="s">
        <v>165</v>
      </c>
      <c r="AH7" s="11" t="s">
        <v>169</v>
      </c>
      <c r="AI7" s="11" t="s">
        <v>171</v>
      </c>
      <c r="AJ7" s="11" t="s">
        <v>173</v>
      </c>
      <c r="AK7" s="11" t="s">
        <v>175</v>
      </c>
      <c r="AL7" s="11" t="s">
        <v>177</v>
      </c>
      <c r="AM7" s="11" t="s">
        <v>179</v>
      </c>
      <c r="AN7" s="11" t="s">
        <v>181</v>
      </c>
      <c r="AO7" s="11" t="s">
        <v>185</v>
      </c>
      <c r="AP7" s="11" t="s">
        <v>187</v>
      </c>
      <c r="AQ7" s="11" t="s">
        <v>190</v>
      </c>
      <c r="AR7" s="11" t="s">
        <v>192</v>
      </c>
      <c r="AS7" s="11" t="s">
        <v>195</v>
      </c>
      <c r="AT7" s="11" t="s">
        <v>200</v>
      </c>
      <c r="AU7" s="11" t="s">
        <v>202</v>
      </c>
      <c r="AV7" s="11" t="s">
        <v>206</v>
      </c>
    </row>
    <row r="8" spans="1:48" x14ac:dyDescent="0.5">
      <c r="A8" s="5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s="14" customFormat="1" x14ac:dyDescent="0.5">
      <c r="A9" s="7" t="s">
        <v>1</v>
      </c>
    </row>
    <row r="10" spans="1:48" s="14" customFormat="1" x14ac:dyDescent="0.5">
      <c r="A10" s="7" t="s">
        <v>2</v>
      </c>
      <c r="C10" s="19">
        <v>11371031.82</v>
      </c>
      <c r="D10" s="20">
        <v>9598024.6699999999</v>
      </c>
      <c r="E10" s="20">
        <v>12162434.359999999</v>
      </c>
      <c r="F10" s="20">
        <v>14236490.210000001</v>
      </c>
      <c r="G10" s="20">
        <v>14863374.359999999</v>
      </c>
      <c r="H10" s="20">
        <v>15096892.65</v>
      </c>
      <c r="I10" s="20">
        <v>14817638.84</v>
      </c>
      <c r="J10" s="20">
        <v>14566008.74</v>
      </c>
      <c r="K10" s="20">
        <v>14901191.300000001</v>
      </c>
      <c r="L10" s="20">
        <v>13550206.6</v>
      </c>
      <c r="M10" s="20">
        <v>11218697.390000001</v>
      </c>
      <c r="N10" s="20">
        <v>9839513.8800000008</v>
      </c>
      <c r="O10" s="20">
        <v>11851928.9</v>
      </c>
      <c r="P10" s="20">
        <v>11615864.57</v>
      </c>
      <c r="Q10" s="14">
        <v>12184962.59</v>
      </c>
      <c r="R10" s="14">
        <v>11296474.07</v>
      </c>
      <c r="S10" s="14">
        <v>11511544.35</v>
      </c>
      <c r="T10" s="14">
        <v>10866932.49</v>
      </c>
      <c r="U10" s="14">
        <v>10678606.609999999</v>
      </c>
      <c r="V10" s="14">
        <v>10734999.65</v>
      </c>
      <c r="W10" s="14">
        <v>10736913</v>
      </c>
      <c r="X10" s="14">
        <v>10587150.109999999</v>
      </c>
      <c r="Y10" s="14">
        <v>10603688.52</v>
      </c>
      <c r="Z10" s="14">
        <v>10993029.33</v>
      </c>
      <c r="AA10" s="14">
        <v>11214167.08</v>
      </c>
      <c r="AB10" s="14">
        <v>10516554.58</v>
      </c>
      <c r="AC10" s="14">
        <v>9848863.9000000004</v>
      </c>
      <c r="AD10" s="14">
        <v>9851407.1899999995</v>
      </c>
      <c r="AE10" s="14">
        <v>10023650.99</v>
      </c>
      <c r="AF10" s="14">
        <v>10001715.380000001</v>
      </c>
      <c r="AG10" s="14">
        <v>10635956.48</v>
      </c>
      <c r="AH10" s="14">
        <v>11685752.199999999</v>
      </c>
      <c r="AI10" s="14">
        <v>11778606.210000001</v>
      </c>
      <c r="AJ10" s="14">
        <v>12492831.25</v>
      </c>
      <c r="AK10" s="14">
        <v>13324850.34</v>
      </c>
      <c r="AL10" s="14">
        <v>12990600.460000001</v>
      </c>
      <c r="AM10" s="14">
        <v>13263099.02</v>
      </c>
      <c r="AN10" s="14">
        <v>12782583.35</v>
      </c>
      <c r="AO10" s="14">
        <v>12211001.4</v>
      </c>
      <c r="AP10" s="14">
        <v>11777322.98</v>
      </c>
      <c r="AQ10" s="14">
        <v>11862508.789999999</v>
      </c>
      <c r="AR10" s="14">
        <v>19718527.260000002</v>
      </c>
      <c r="AS10" s="14">
        <v>20773945.93</v>
      </c>
      <c r="AT10" s="14">
        <v>20808031.969999999</v>
      </c>
      <c r="AU10" s="14">
        <v>20612585.079999998</v>
      </c>
      <c r="AV10" s="14">
        <v>20197942.050000001</v>
      </c>
    </row>
    <row r="11" spans="1:48" s="14" customFormat="1" x14ac:dyDescent="0.5">
      <c r="A11" s="7" t="s">
        <v>20</v>
      </c>
      <c r="C11" s="19">
        <v>5020058.8099999996</v>
      </c>
      <c r="D11" s="20">
        <v>2928547.52</v>
      </c>
      <c r="E11" s="20">
        <v>2885374.52</v>
      </c>
      <c r="F11" s="20">
        <v>2889141.03</v>
      </c>
      <c r="G11" s="20">
        <v>2880137.63</v>
      </c>
      <c r="H11" s="20">
        <v>2841379.63</v>
      </c>
      <c r="I11" s="20">
        <v>2826735.63</v>
      </c>
      <c r="J11" s="20">
        <v>2775869.8</v>
      </c>
      <c r="K11" s="20">
        <v>2807707.47</v>
      </c>
      <c r="L11" s="20">
        <v>2876558.37</v>
      </c>
      <c r="M11" s="20">
        <v>2719021.14</v>
      </c>
      <c r="N11" s="20">
        <v>2376218.81</v>
      </c>
      <c r="O11" s="20">
        <v>2283648.5499999998</v>
      </c>
      <c r="P11" s="20">
        <v>2262198.5499999998</v>
      </c>
      <c r="Q11" s="14">
        <v>1554157.23</v>
      </c>
      <c r="R11" s="14">
        <v>1504018.97</v>
      </c>
      <c r="S11" s="14">
        <v>1452917.46</v>
      </c>
      <c r="T11" s="14">
        <v>1379340.96</v>
      </c>
      <c r="U11" s="14">
        <v>1372965.96</v>
      </c>
      <c r="V11" s="14">
        <v>1189682.3799999999</v>
      </c>
      <c r="W11" s="14">
        <v>1255993</v>
      </c>
      <c r="X11" s="14">
        <v>914765.96</v>
      </c>
      <c r="Y11" s="14">
        <v>846370.96</v>
      </c>
      <c r="Z11" s="14">
        <v>804516.3</v>
      </c>
      <c r="AA11" s="14">
        <v>795991.3</v>
      </c>
      <c r="AB11" s="14">
        <v>798477.67</v>
      </c>
      <c r="AC11" s="14">
        <v>751558.34</v>
      </c>
      <c r="AD11" s="14">
        <v>631569.42000000004</v>
      </c>
      <c r="AE11" s="14">
        <v>459668.42</v>
      </c>
      <c r="AF11" s="14">
        <v>449705.75</v>
      </c>
      <c r="AG11" s="14">
        <v>413551.75</v>
      </c>
      <c r="AH11" s="14">
        <v>380451.75</v>
      </c>
      <c r="AI11" s="14">
        <v>377884.75</v>
      </c>
      <c r="AJ11" s="14">
        <v>469387.51</v>
      </c>
      <c r="AK11" s="14">
        <v>339676</v>
      </c>
      <c r="AL11" s="14">
        <v>295890</v>
      </c>
      <c r="AM11" s="14">
        <v>230770</v>
      </c>
      <c r="AN11" s="14">
        <v>220656</v>
      </c>
      <c r="AO11" s="14">
        <v>200878</v>
      </c>
      <c r="AP11" s="14">
        <v>195371</v>
      </c>
      <c r="AQ11" s="14">
        <v>193946</v>
      </c>
      <c r="AR11" s="14">
        <v>182691</v>
      </c>
      <c r="AS11" s="14">
        <v>149076</v>
      </c>
      <c r="AT11" s="14">
        <v>148076</v>
      </c>
      <c r="AU11" s="14">
        <v>145587</v>
      </c>
      <c r="AV11" s="14">
        <v>142243</v>
      </c>
    </row>
    <row r="12" spans="1:48" s="14" customFormat="1" x14ac:dyDescent="0.5">
      <c r="A12" s="7" t="s">
        <v>3</v>
      </c>
      <c r="C12" s="19">
        <v>22967348.739999998</v>
      </c>
      <c r="D12" s="20">
        <v>24509323.93</v>
      </c>
      <c r="E12" s="20">
        <v>29404921.109999999</v>
      </c>
      <c r="F12" s="20">
        <v>27879110.649999999</v>
      </c>
      <c r="G12" s="20">
        <v>27951287.989999998</v>
      </c>
      <c r="H12" s="20">
        <v>27900009.850000001</v>
      </c>
      <c r="I12" s="20">
        <v>26817878.609999999</v>
      </c>
      <c r="J12" s="20">
        <v>25679478.449999999</v>
      </c>
      <c r="K12" s="20">
        <v>26256440.600000001</v>
      </c>
      <c r="L12" s="20">
        <v>26276805.16</v>
      </c>
      <c r="M12" s="20">
        <v>25548888.34</v>
      </c>
      <c r="N12" s="20">
        <v>25390631.940000001</v>
      </c>
      <c r="O12" s="20">
        <v>29447249.829999998</v>
      </c>
      <c r="P12" s="20">
        <v>29262114.539999999</v>
      </c>
      <c r="Q12" s="14">
        <v>24973006.600000001</v>
      </c>
      <c r="R12" s="14">
        <v>25310608.449999999</v>
      </c>
      <c r="S12" s="14">
        <v>24724645.27</v>
      </c>
      <c r="T12" s="14">
        <v>23258548.280000001</v>
      </c>
      <c r="U12" s="14">
        <v>22546390.699999999</v>
      </c>
      <c r="V12" s="14">
        <v>21693140.719999999</v>
      </c>
      <c r="W12" s="14">
        <v>21883301</v>
      </c>
      <c r="X12" s="14">
        <v>21438917.629999999</v>
      </c>
      <c r="Y12" s="14">
        <v>20655244.120000001</v>
      </c>
      <c r="Z12" s="14">
        <v>19151596.100000001</v>
      </c>
      <c r="AA12" s="14">
        <v>19025754.91</v>
      </c>
      <c r="AB12" s="14">
        <v>18753969.98</v>
      </c>
      <c r="AC12" s="14">
        <v>18714418.75</v>
      </c>
      <c r="AD12" s="14">
        <v>18927843.859999999</v>
      </c>
      <c r="AE12" s="14">
        <v>18783472.48</v>
      </c>
      <c r="AF12" s="14">
        <v>18507005.43</v>
      </c>
      <c r="AG12" s="14">
        <v>21002583.350000001</v>
      </c>
      <c r="AH12" s="14">
        <v>20125068.489999998</v>
      </c>
      <c r="AI12" s="14">
        <v>20647108.210000001</v>
      </c>
      <c r="AJ12" s="14">
        <v>20604628.02</v>
      </c>
      <c r="AK12" s="14">
        <v>18668928.059999999</v>
      </c>
      <c r="AL12" s="14">
        <v>18814500.440000001</v>
      </c>
      <c r="AM12" s="14">
        <v>18787034.780000001</v>
      </c>
      <c r="AN12" s="14">
        <v>17829359.359999999</v>
      </c>
      <c r="AO12" s="14">
        <v>18840865.41</v>
      </c>
      <c r="AP12" s="14">
        <v>18578206.550000001</v>
      </c>
      <c r="AQ12" s="14">
        <v>18250256.960000001</v>
      </c>
      <c r="AR12" s="14">
        <v>13938593.710000001</v>
      </c>
      <c r="AS12" s="14">
        <v>13568948.98</v>
      </c>
      <c r="AT12" s="14">
        <v>10746186.119999999</v>
      </c>
      <c r="AU12" s="14">
        <v>9981927.5399999991</v>
      </c>
      <c r="AV12" s="14">
        <v>9352897.8000000007</v>
      </c>
    </row>
    <row r="13" spans="1:48" s="15" customFormat="1" x14ac:dyDescent="0.5">
      <c r="A13" s="2"/>
      <c r="B13" s="15" t="s">
        <v>42</v>
      </c>
      <c r="C13" s="21">
        <v>37258439.369999997</v>
      </c>
      <c r="D13" s="22">
        <f>SUM(D10:D12)</f>
        <v>37035896.119999997</v>
      </c>
      <c r="E13" s="22">
        <f>SUM(E10:E12)</f>
        <v>44452729.989999995</v>
      </c>
      <c r="F13" s="22">
        <f>SUM(F10:F12)</f>
        <v>45004741.890000001</v>
      </c>
      <c r="G13" s="22">
        <v>45694799.979999997</v>
      </c>
      <c r="H13" s="22">
        <v>45838282.130000003</v>
      </c>
      <c r="I13" s="22">
        <v>44462253.079999998</v>
      </c>
      <c r="J13" s="22">
        <v>43021356.990000002</v>
      </c>
      <c r="K13" s="22">
        <v>43965339.369999997</v>
      </c>
      <c r="L13" s="22">
        <v>42703570.130000003</v>
      </c>
      <c r="M13" s="22">
        <v>39486606.869999997</v>
      </c>
      <c r="N13" s="22">
        <v>37606364.630000003</v>
      </c>
      <c r="O13" s="22">
        <v>43582827.280000001</v>
      </c>
      <c r="P13" s="22">
        <v>43140177.659999996</v>
      </c>
      <c r="Q13" s="15">
        <v>38712126.420000002</v>
      </c>
      <c r="R13" s="15">
        <v>38111101.490000002</v>
      </c>
      <c r="S13" s="15">
        <v>37689107.079999998</v>
      </c>
      <c r="T13" s="15">
        <v>35504821.729999997</v>
      </c>
      <c r="U13" s="15">
        <v>34597963.270000003</v>
      </c>
      <c r="V13" s="15">
        <v>33617822.75</v>
      </c>
      <c r="W13" s="15">
        <f>SUM(W10:W12)</f>
        <v>33876207</v>
      </c>
      <c r="X13" s="15">
        <v>32940833.699999999</v>
      </c>
      <c r="Y13" s="15">
        <v>32105303.600000001</v>
      </c>
      <c r="Z13" s="15">
        <v>30949141.73</v>
      </c>
      <c r="AA13" s="15">
        <v>31035913.289999999</v>
      </c>
      <c r="AB13" s="15">
        <v>30069002.23</v>
      </c>
      <c r="AC13" s="15">
        <v>29314840.989999998</v>
      </c>
      <c r="AD13" s="15">
        <v>29410820.469999999</v>
      </c>
      <c r="AE13" s="15">
        <v>29266791.890000001</v>
      </c>
      <c r="AF13" s="15">
        <v>28958426.559999999</v>
      </c>
      <c r="AG13" s="15">
        <v>32052091.579999998</v>
      </c>
      <c r="AH13" s="15">
        <v>32191272.440000001</v>
      </c>
      <c r="AI13" s="15">
        <v>32803599.170000002</v>
      </c>
      <c r="AJ13" s="15">
        <v>33566846.780000001</v>
      </c>
      <c r="AK13" s="15">
        <v>32333454.399999999</v>
      </c>
      <c r="AL13" s="15">
        <v>32100990.899999999</v>
      </c>
      <c r="AM13" s="15">
        <v>32280903.800000001</v>
      </c>
      <c r="AN13" s="15">
        <v>30832598.710000001</v>
      </c>
      <c r="AO13" s="15">
        <v>31252744.809999999</v>
      </c>
      <c r="AP13" s="15">
        <v>30550900.530000001</v>
      </c>
      <c r="AQ13" s="15">
        <v>30306711.75</v>
      </c>
      <c r="AR13" s="15">
        <v>33839811.960000001</v>
      </c>
      <c r="AS13" s="15">
        <v>34491970.909999996</v>
      </c>
      <c r="AT13" s="15">
        <v>31702294.09</v>
      </c>
      <c r="AU13" s="15">
        <v>30740099.620000001</v>
      </c>
      <c r="AV13" s="15">
        <v>29693082.850000001</v>
      </c>
    </row>
    <row r="14" spans="1:48" s="14" customFormat="1" x14ac:dyDescent="0.5">
      <c r="A14" s="7" t="s">
        <v>21</v>
      </c>
      <c r="B14" s="7"/>
      <c r="C14" s="19">
        <v>17029111.670000002</v>
      </c>
      <c r="D14" s="20">
        <v>15362543.689999999</v>
      </c>
      <c r="E14" s="20">
        <v>13438820.960000001</v>
      </c>
      <c r="F14" s="20">
        <v>12532354.4</v>
      </c>
      <c r="G14" s="20">
        <v>11793838.130000001</v>
      </c>
      <c r="H14" s="20">
        <v>11156549.07</v>
      </c>
      <c r="I14" s="20">
        <v>11012191.029999999</v>
      </c>
      <c r="J14" s="20">
        <v>11907433.789999999</v>
      </c>
      <c r="K14" s="20">
        <v>13246878.35</v>
      </c>
      <c r="L14" s="20">
        <v>15884556.810000001</v>
      </c>
      <c r="M14" s="20">
        <v>17163578.530000001</v>
      </c>
      <c r="N14" s="20">
        <v>18729696.719999999</v>
      </c>
      <c r="O14" s="20">
        <v>19970125.18</v>
      </c>
      <c r="P14" s="20">
        <v>17805413.789999999</v>
      </c>
      <c r="Q14" s="14">
        <v>15297515.08</v>
      </c>
      <c r="R14" s="14">
        <v>12751741.1</v>
      </c>
      <c r="S14" s="14">
        <v>9062428.6999999993</v>
      </c>
      <c r="T14" s="14">
        <v>9351569.9199999999</v>
      </c>
      <c r="U14" s="14">
        <v>8723551.8499999996</v>
      </c>
      <c r="V14" s="14">
        <v>8643390.2599999998</v>
      </c>
      <c r="W14" s="14">
        <v>8499705</v>
      </c>
      <c r="X14" s="14">
        <v>8687662.5800000001</v>
      </c>
      <c r="Y14" s="14">
        <v>10262808.109999999</v>
      </c>
      <c r="Z14" s="14">
        <v>11332079.529999999</v>
      </c>
      <c r="AA14" s="14">
        <v>10005160.27</v>
      </c>
      <c r="AB14" s="14">
        <v>10277008.640000001</v>
      </c>
      <c r="AC14" s="14">
        <v>8915003.9600000009</v>
      </c>
      <c r="AD14" s="14">
        <v>7304854.75</v>
      </c>
      <c r="AE14" s="14">
        <v>6656582.2300000004</v>
      </c>
      <c r="AF14" s="14">
        <v>6375186.7699999996</v>
      </c>
      <c r="AG14" s="14">
        <v>6552596.8200000003</v>
      </c>
      <c r="AH14" s="14">
        <v>7180078.2300000004</v>
      </c>
      <c r="AI14" s="14">
        <v>7462353.4500000002</v>
      </c>
      <c r="AJ14" s="14">
        <v>7246809.3700000001</v>
      </c>
      <c r="AK14" s="14">
        <v>7150953.2599999998</v>
      </c>
      <c r="AL14" s="14">
        <v>7446553.6399999997</v>
      </c>
      <c r="AM14" s="14">
        <v>6852154.7000000002</v>
      </c>
      <c r="AN14" s="14">
        <v>8858894.9299999997</v>
      </c>
      <c r="AO14" s="14">
        <v>8314122.1900000004</v>
      </c>
      <c r="AP14" s="14">
        <v>7394305.9500000002</v>
      </c>
      <c r="AQ14" s="14">
        <v>6214674.0800000001</v>
      </c>
      <c r="AR14" s="14">
        <v>5554061.7999999998</v>
      </c>
      <c r="AS14" s="14">
        <v>4521669.9000000004</v>
      </c>
      <c r="AT14" s="14">
        <v>4101894.09</v>
      </c>
      <c r="AU14" s="14">
        <v>3815522.2</v>
      </c>
      <c r="AV14" s="14">
        <v>3952438.35</v>
      </c>
    </row>
    <row r="15" spans="1:48" s="14" customFormat="1" x14ac:dyDescent="0.5">
      <c r="A15" s="7" t="s">
        <v>105</v>
      </c>
      <c r="B15" s="7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v>2644242.2200000002</v>
      </c>
      <c r="Q15" s="14">
        <v>2550279.7200000002</v>
      </c>
      <c r="R15" s="14">
        <v>2251339.2400000002</v>
      </c>
      <c r="S15" s="14">
        <v>1225210.31</v>
      </c>
      <c r="T15" s="14">
        <v>1025069.07</v>
      </c>
      <c r="U15" s="14">
        <v>850227.7</v>
      </c>
      <c r="V15" s="14">
        <v>713570.46</v>
      </c>
      <c r="W15" s="14">
        <v>666227</v>
      </c>
      <c r="X15" s="14">
        <v>646717.73</v>
      </c>
      <c r="Y15" s="14">
        <v>630717.73</v>
      </c>
      <c r="Z15" s="14">
        <v>589612.66</v>
      </c>
      <c r="AA15" s="14">
        <v>518992.66</v>
      </c>
      <c r="AB15" s="14">
        <v>528992.66</v>
      </c>
      <c r="AC15" s="14">
        <v>528992.66</v>
      </c>
      <c r="AD15" s="14">
        <v>359392.66</v>
      </c>
      <c r="AE15" s="14">
        <v>354392.66</v>
      </c>
      <c r="AF15" s="14">
        <v>354392.66</v>
      </c>
      <c r="AG15" s="14">
        <v>324392.65999999997</v>
      </c>
      <c r="AH15" s="14">
        <v>323680.53000000003</v>
      </c>
      <c r="AI15" s="14">
        <v>319379.67</v>
      </c>
      <c r="AJ15" s="14">
        <v>319379.67</v>
      </c>
      <c r="AK15" s="14">
        <v>312919.67</v>
      </c>
      <c r="AL15" s="14">
        <v>306459.67</v>
      </c>
      <c r="AM15" s="14">
        <v>189999.67</v>
      </c>
      <c r="AN15" s="14">
        <v>239999.67</v>
      </c>
      <c r="AO15" s="14">
        <v>439999.67</v>
      </c>
      <c r="AP15" s="14">
        <v>439999.67</v>
      </c>
      <c r="AQ15" s="14">
        <v>1380004.65</v>
      </c>
    </row>
    <row r="16" spans="1:48" s="15" customFormat="1" x14ac:dyDescent="0.5">
      <c r="A16" s="2"/>
      <c r="B16" s="15" t="s">
        <v>43</v>
      </c>
      <c r="C16" s="22">
        <v>54287551.039999999</v>
      </c>
      <c r="D16" s="22">
        <v>52398439.809999995</v>
      </c>
      <c r="E16" s="22">
        <v>57891550.949999996</v>
      </c>
      <c r="F16" s="22">
        <v>57537096.289999999</v>
      </c>
      <c r="G16" s="22">
        <v>57488638.109999999</v>
      </c>
      <c r="H16" s="22">
        <v>56994831.200000003</v>
      </c>
      <c r="I16" s="22">
        <v>55474444.109999999</v>
      </c>
      <c r="J16" s="22">
        <v>54928790.780000001</v>
      </c>
      <c r="K16" s="22">
        <v>57212217.719999999</v>
      </c>
      <c r="L16" s="22">
        <v>58588116.939999998</v>
      </c>
      <c r="M16" s="22">
        <v>56650185.399999999</v>
      </c>
      <c r="N16" s="22">
        <v>56336061.350000001</v>
      </c>
      <c r="O16" s="22">
        <v>63552952.460000001</v>
      </c>
      <c r="P16" s="22">
        <v>63589833.670000002</v>
      </c>
      <c r="Q16" s="15">
        <v>56559921.219999999</v>
      </c>
      <c r="R16" s="15">
        <v>53114181.829999998</v>
      </c>
      <c r="S16" s="15">
        <v>47976746.090000004</v>
      </c>
      <c r="T16" s="15">
        <v>45881460.719999999</v>
      </c>
      <c r="U16" s="15">
        <v>44171742.82</v>
      </c>
      <c r="V16" s="15">
        <v>42974783.469999999</v>
      </c>
      <c r="W16" s="15">
        <v>44856116</v>
      </c>
      <c r="X16" s="15">
        <v>42275214.009999998</v>
      </c>
      <c r="Y16" s="15">
        <v>42998829.439999998</v>
      </c>
      <c r="Z16" s="15">
        <v>42870833.920000002</v>
      </c>
      <c r="AA16" s="15">
        <v>41560066.219999999</v>
      </c>
      <c r="AB16" s="15">
        <v>40875003.530000001</v>
      </c>
      <c r="AC16" s="15">
        <v>38758837.609999999</v>
      </c>
      <c r="AD16" s="15">
        <v>37075067.880000003</v>
      </c>
      <c r="AE16" s="15">
        <v>36277766.780000001</v>
      </c>
      <c r="AF16" s="15">
        <v>35688005.990000002</v>
      </c>
      <c r="AG16" s="15">
        <v>38929081.060000002</v>
      </c>
      <c r="AH16" s="15">
        <v>39695031.200000003</v>
      </c>
      <c r="AI16" s="15">
        <v>40583332.289999999</v>
      </c>
      <c r="AJ16" s="15">
        <v>41133035.82</v>
      </c>
      <c r="AK16" s="15">
        <v>39797327.329999998</v>
      </c>
      <c r="AL16" s="15">
        <v>39854004.210000001</v>
      </c>
      <c r="AM16" s="15">
        <v>39323058.170000002</v>
      </c>
      <c r="AN16" s="15">
        <v>39931493.310000002</v>
      </c>
      <c r="AO16" s="15">
        <v>40006866.670000002</v>
      </c>
      <c r="AP16" s="15">
        <v>38385206.149999999</v>
      </c>
      <c r="AQ16" s="15">
        <v>37901390.479999997</v>
      </c>
      <c r="AR16" s="15">
        <v>39393873.759999998</v>
      </c>
      <c r="AS16" s="15">
        <v>39014640.810000002</v>
      </c>
      <c r="AT16" s="15">
        <v>35804188.18</v>
      </c>
      <c r="AU16" s="15">
        <v>34555621.82</v>
      </c>
      <c r="AV16" s="15">
        <v>33645521.200000003</v>
      </c>
    </row>
    <row r="17" spans="1:48" s="14" customFormat="1" x14ac:dyDescent="0.5">
      <c r="A17" s="7" t="s">
        <v>4</v>
      </c>
      <c r="C17" s="19">
        <v>114285.41</v>
      </c>
      <c r="D17" s="20">
        <v>268385.06</v>
      </c>
      <c r="E17" s="20">
        <v>109049.07</v>
      </c>
      <c r="F17" s="20">
        <v>109477.07</v>
      </c>
      <c r="G17" s="20">
        <v>73962.740000000005</v>
      </c>
      <c r="H17" s="20">
        <v>74109.509999999995</v>
      </c>
      <c r="I17" s="20">
        <v>74335.360000000001</v>
      </c>
      <c r="J17" s="20"/>
      <c r="K17" s="20"/>
      <c r="L17" s="20"/>
      <c r="M17" s="20"/>
      <c r="N17" s="20"/>
      <c r="O17" s="20"/>
      <c r="P17" s="20"/>
      <c r="R17" s="14">
        <v>420874.39</v>
      </c>
      <c r="S17" s="14">
        <v>1101898.54</v>
      </c>
      <c r="T17" s="14">
        <v>1675529.48</v>
      </c>
      <c r="U17" s="14">
        <v>1495050.04</v>
      </c>
      <c r="V17" s="14">
        <v>2315200.87</v>
      </c>
      <c r="W17" s="14">
        <v>1813975</v>
      </c>
      <c r="X17" s="14">
        <v>1067084.17</v>
      </c>
      <c r="Y17" s="14">
        <v>1165530.74</v>
      </c>
      <c r="Z17" s="14">
        <v>1883184.85</v>
      </c>
      <c r="AA17" s="14">
        <v>3760066.68</v>
      </c>
      <c r="AB17" s="14">
        <v>18156864.289999999</v>
      </c>
      <c r="AU17" s="14">
        <v>545110.6</v>
      </c>
      <c r="AV17" s="14">
        <v>88714.47</v>
      </c>
    </row>
    <row r="18" spans="1:48" s="14" customFormat="1" x14ac:dyDescent="0.5">
      <c r="A18" s="7" t="s">
        <v>5</v>
      </c>
      <c r="C18" s="20">
        <v>1196775.53</v>
      </c>
      <c r="D18" s="20">
        <v>1166687.23</v>
      </c>
      <c r="E18" s="20">
        <v>1361822.84</v>
      </c>
      <c r="F18" s="20">
        <v>1119481.1000000001</v>
      </c>
      <c r="G18" s="20">
        <v>993162.93</v>
      </c>
      <c r="H18" s="20">
        <v>970465.71</v>
      </c>
      <c r="I18" s="20">
        <v>829844.88</v>
      </c>
      <c r="J18" s="20">
        <v>803028.32</v>
      </c>
      <c r="K18" s="20">
        <v>816985.22</v>
      </c>
      <c r="L18" s="20">
        <v>779308.82</v>
      </c>
      <c r="M18" s="20">
        <v>781508.82</v>
      </c>
      <c r="N18" s="20">
        <v>778228.84</v>
      </c>
      <c r="O18" s="20">
        <v>755881.75</v>
      </c>
      <c r="P18" s="20">
        <v>755676.05</v>
      </c>
      <c r="Q18" s="14">
        <v>717188.3</v>
      </c>
      <c r="R18" s="14">
        <v>1078622.75</v>
      </c>
      <c r="S18" s="14">
        <v>1117015.8</v>
      </c>
      <c r="T18" s="14">
        <v>1130704.28</v>
      </c>
      <c r="U18" s="14">
        <v>1137029.21</v>
      </c>
      <c r="V18" s="14">
        <v>1115820.1599999999</v>
      </c>
      <c r="W18" s="14">
        <v>1061663</v>
      </c>
      <c r="X18" s="14">
        <v>1047077.51</v>
      </c>
      <c r="Y18" s="14">
        <v>1109306.68</v>
      </c>
      <c r="Z18" s="14">
        <v>1099107.6200000001</v>
      </c>
      <c r="AA18" s="14">
        <v>1100472.6200000001</v>
      </c>
      <c r="AB18" s="14">
        <v>1149419.23</v>
      </c>
      <c r="AC18" s="14">
        <v>1127068.1499999999</v>
      </c>
      <c r="AD18" s="14">
        <v>1130327.44</v>
      </c>
      <c r="AE18" s="14">
        <v>1095619.26</v>
      </c>
      <c r="AF18" s="14">
        <v>1094401.04</v>
      </c>
      <c r="AG18" s="14">
        <v>1097466.3500000001</v>
      </c>
      <c r="AH18" s="14">
        <v>1097466.3500000001</v>
      </c>
      <c r="AI18" s="14">
        <v>1054523.81</v>
      </c>
      <c r="AJ18" s="14">
        <v>1055682.93</v>
      </c>
      <c r="AK18" s="14">
        <v>1014513.59</v>
      </c>
      <c r="AL18" s="14">
        <v>982046.99</v>
      </c>
      <c r="AM18" s="14">
        <v>920860.76</v>
      </c>
      <c r="AN18" s="14">
        <v>915877.47</v>
      </c>
      <c r="AO18" s="14">
        <v>897983.48</v>
      </c>
      <c r="AP18" s="14">
        <v>898175.81</v>
      </c>
      <c r="AQ18" s="14">
        <v>900089.21</v>
      </c>
      <c r="AR18" s="14">
        <v>878670.2</v>
      </c>
      <c r="AS18" s="14">
        <v>907812.56</v>
      </c>
      <c r="AT18" s="14">
        <v>907462.56</v>
      </c>
      <c r="AU18" s="14">
        <v>1228630.28</v>
      </c>
      <c r="AV18" s="14">
        <v>1227119.69</v>
      </c>
    </row>
    <row r="19" spans="1:48" s="14" customFormat="1" x14ac:dyDescent="0.5">
      <c r="A19" s="7" t="s">
        <v>22</v>
      </c>
      <c r="C19" s="20">
        <v>24797763.629999999</v>
      </c>
      <c r="D19" s="20">
        <v>23439669.23</v>
      </c>
      <c r="E19" s="20">
        <v>30539078.170000002</v>
      </c>
      <c r="F19" s="20">
        <v>31189571.059999999</v>
      </c>
      <c r="G19" s="20">
        <v>30017921.129999999</v>
      </c>
      <c r="H19" s="20">
        <v>44921912.859999999</v>
      </c>
      <c r="I19" s="20">
        <v>44087374.57</v>
      </c>
      <c r="J19" s="20">
        <v>35553479.07</v>
      </c>
      <c r="K19" s="20">
        <v>36423333.210000001</v>
      </c>
      <c r="L19" s="20">
        <v>34033948.700000003</v>
      </c>
      <c r="M19" s="20">
        <v>30672825.039999999</v>
      </c>
      <c r="N19" s="20">
        <v>29875051.879999999</v>
      </c>
      <c r="O19" s="20">
        <v>34010391.049999997</v>
      </c>
      <c r="P19" s="20">
        <v>33829174.950000003</v>
      </c>
      <c r="Q19" s="14">
        <v>33123579.5</v>
      </c>
      <c r="R19" s="14">
        <v>33427613.16</v>
      </c>
      <c r="S19" s="14">
        <v>36146587.450000003</v>
      </c>
      <c r="T19" s="14">
        <v>34717244.920000002</v>
      </c>
      <c r="U19" s="14">
        <v>34999071.060000002</v>
      </c>
      <c r="V19" s="14">
        <v>35015317.950000003</v>
      </c>
      <c r="W19" s="14">
        <v>34821949</v>
      </c>
      <c r="X19" s="14">
        <v>29638540.300000001</v>
      </c>
      <c r="Y19" s="14">
        <v>29316440.739999998</v>
      </c>
      <c r="Z19" s="14">
        <v>28420984.949999999</v>
      </c>
      <c r="AA19" s="14">
        <v>18946768.43</v>
      </c>
      <c r="AB19" s="14">
        <v>17613526.530000001</v>
      </c>
      <c r="AC19" s="14">
        <v>16467108.09</v>
      </c>
      <c r="AD19" s="14">
        <v>14179560.359999999</v>
      </c>
      <c r="AE19" s="14">
        <v>14407841.24</v>
      </c>
      <c r="AF19" s="14">
        <v>14774519.73</v>
      </c>
      <c r="AG19" s="14">
        <v>12967091.720000001</v>
      </c>
      <c r="AH19" s="14">
        <v>14538225.529999999</v>
      </c>
      <c r="AI19" s="14">
        <v>15001012.390000001</v>
      </c>
      <c r="AJ19" s="14">
        <v>16058710.369999999</v>
      </c>
      <c r="AK19" s="14">
        <v>16433546.789999999</v>
      </c>
      <c r="AL19" s="14">
        <v>14300452.449999999</v>
      </c>
      <c r="AM19" s="14">
        <v>14680752.460000001</v>
      </c>
      <c r="AN19" s="14">
        <v>14153508.220000001</v>
      </c>
      <c r="AO19" s="14">
        <v>13287000.34</v>
      </c>
      <c r="AP19" s="14">
        <v>13266727.560000001</v>
      </c>
      <c r="AQ19" s="14">
        <v>13463545.689999999</v>
      </c>
      <c r="AR19" s="14">
        <v>12106370.800000001</v>
      </c>
      <c r="AS19" s="14">
        <v>10790816.73</v>
      </c>
      <c r="AT19" s="14">
        <v>9822624.7799999993</v>
      </c>
      <c r="AU19" s="14">
        <v>8869782.0899999999</v>
      </c>
      <c r="AV19" s="14">
        <v>9031520.5399999991</v>
      </c>
    </row>
    <row r="20" spans="1:48" s="14" customFormat="1" x14ac:dyDescent="0.5">
      <c r="A20" s="7" t="s">
        <v>6</v>
      </c>
      <c r="C20" s="20">
        <v>2818870.45</v>
      </c>
      <c r="D20" s="20">
        <v>2522000.2799999998</v>
      </c>
      <c r="E20" s="20">
        <v>1600261.65</v>
      </c>
      <c r="F20" s="20">
        <v>1456062.17</v>
      </c>
      <c r="G20" s="20">
        <v>1285991.23</v>
      </c>
      <c r="H20" s="20">
        <v>1722339.37</v>
      </c>
      <c r="I20" s="20">
        <v>5274212.97</v>
      </c>
      <c r="J20" s="20">
        <v>5009217.26</v>
      </c>
      <c r="K20" s="20">
        <v>2284598.9</v>
      </c>
      <c r="L20" s="20">
        <v>1279077.73</v>
      </c>
      <c r="M20" s="20">
        <v>2132520.52</v>
      </c>
      <c r="N20" s="20">
        <v>3276485.74</v>
      </c>
      <c r="O20" s="20">
        <v>1420393.65</v>
      </c>
      <c r="P20" s="20">
        <v>2654866.58</v>
      </c>
      <c r="Q20" s="14">
        <v>3940070.67</v>
      </c>
      <c r="R20" s="14">
        <v>6189458.6699999999</v>
      </c>
      <c r="S20" s="14">
        <v>5212231.32</v>
      </c>
      <c r="T20" s="14">
        <v>3590494.41</v>
      </c>
      <c r="U20" s="14">
        <v>3786991.71</v>
      </c>
      <c r="V20" s="14">
        <v>3482573.66</v>
      </c>
      <c r="W20" s="14">
        <v>3657261</v>
      </c>
      <c r="X20" s="14">
        <v>2786337.62</v>
      </c>
      <c r="Y20" s="14">
        <v>1664302.11</v>
      </c>
      <c r="Z20" s="14">
        <v>2289569.15</v>
      </c>
      <c r="AA20" s="14">
        <v>2750136.33</v>
      </c>
      <c r="AB20" s="14">
        <v>2950491.56</v>
      </c>
      <c r="AC20" s="14">
        <v>3603432.22</v>
      </c>
      <c r="AD20" s="14">
        <v>3917127.6</v>
      </c>
      <c r="AE20" s="14">
        <v>3097176.89</v>
      </c>
      <c r="AF20" s="14">
        <v>4214252.12</v>
      </c>
      <c r="AG20" s="14">
        <v>5768314.6399999997</v>
      </c>
      <c r="AH20" s="14">
        <v>5611024.4299999997</v>
      </c>
      <c r="AI20" s="14">
        <v>5833000.9199999999</v>
      </c>
      <c r="AJ20" s="14">
        <v>5736542.2400000002</v>
      </c>
      <c r="AK20" s="14">
        <v>7377369.3099999996</v>
      </c>
      <c r="AL20" s="14">
        <v>6662426.3899999997</v>
      </c>
      <c r="AM20" s="14">
        <v>7258172.3399999999</v>
      </c>
      <c r="AN20" s="14">
        <v>6675351.4400000004</v>
      </c>
      <c r="AO20" s="14">
        <v>6667653.29</v>
      </c>
      <c r="AP20" s="14">
        <v>7682573.1799999997</v>
      </c>
      <c r="AQ20" s="14">
        <v>7414159.3099999996</v>
      </c>
      <c r="AR20" s="14">
        <v>7284613.8899999997</v>
      </c>
      <c r="AS20" s="14">
        <v>7335735.6399999997</v>
      </c>
      <c r="AT20" s="14">
        <v>9565361.4700000007</v>
      </c>
      <c r="AU20" s="14">
        <v>7469422.3600000003</v>
      </c>
      <c r="AV20" s="14">
        <v>7881940.0800000001</v>
      </c>
    </row>
    <row r="21" spans="1:48" s="14" customFormat="1" x14ac:dyDescent="0.5">
      <c r="A21" s="7" t="s">
        <v>142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AA21" s="14">
        <v>7682187.8399999999</v>
      </c>
      <c r="AB21" s="14">
        <v>6919088.2599999998</v>
      </c>
      <c r="AC21" s="14">
        <v>6661139.79</v>
      </c>
      <c r="AD21" s="14">
        <v>6584702.2300000004</v>
      </c>
      <c r="AE21" s="14">
        <v>8098238.5499999998</v>
      </c>
      <c r="AF21" s="14">
        <v>10090654.52</v>
      </c>
      <c r="AG21" s="14">
        <v>6973967.5099999998</v>
      </c>
      <c r="AH21" s="14">
        <v>7739591.21</v>
      </c>
      <c r="AI21" s="14">
        <v>8955689.5399999991</v>
      </c>
      <c r="AJ21" s="14">
        <v>7791558.4500000002</v>
      </c>
      <c r="AK21" s="14">
        <v>8344300.4000000004</v>
      </c>
      <c r="AL21" s="14">
        <v>6875196.9299999997</v>
      </c>
      <c r="AM21" s="14">
        <v>6968901.8799999999</v>
      </c>
      <c r="AN21" s="14">
        <v>11189225.9</v>
      </c>
      <c r="AO21" s="14">
        <v>11589957.67</v>
      </c>
      <c r="AP21" s="14">
        <v>9964279.7300000004</v>
      </c>
      <c r="AQ21" s="14">
        <v>10498763.619999999</v>
      </c>
      <c r="AR21" s="14">
        <v>7934567.5499999998</v>
      </c>
      <c r="AS21" s="14">
        <v>7733174.7199999997</v>
      </c>
      <c r="AT21" s="14">
        <v>5783875.3600000003</v>
      </c>
      <c r="AU21" s="14">
        <v>6488630.0099999998</v>
      </c>
      <c r="AV21" s="14">
        <v>6462781.9000000004</v>
      </c>
    </row>
    <row r="22" spans="1:48" s="15" customFormat="1" x14ac:dyDescent="0.5">
      <c r="A22" s="2"/>
      <c r="B22" s="15" t="s">
        <v>39</v>
      </c>
      <c r="C22" s="22">
        <v>27616634.079999998</v>
      </c>
      <c r="D22" s="22">
        <v>25961669.510000002</v>
      </c>
      <c r="E22" s="22">
        <v>32139339.82</v>
      </c>
      <c r="F22" s="22">
        <v>32645633.229999997</v>
      </c>
      <c r="G22" s="22">
        <v>31303912.359999999</v>
      </c>
      <c r="H22" s="22">
        <v>46644252.229999997</v>
      </c>
      <c r="I22" s="22">
        <v>49361587.539999999</v>
      </c>
      <c r="J22" s="22">
        <v>40562696.329999998</v>
      </c>
      <c r="K22" s="22">
        <v>38707932.109999999</v>
      </c>
      <c r="L22" s="22">
        <v>35313026.43</v>
      </c>
      <c r="M22" s="22">
        <v>32805345.559999999</v>
      </c>
      <c r="N22" s="22">
        <v>33151537.620000001</v>
      </c>
      <c r="O22" s="22">
        <v>35430784.700000003</v>
      </c>
      <c r="P22" s="22">
        <v>36484041.530000001</v>
      </c>
      <c r="Q22" s="15">
        <v>37063650.170000002</v>
      </c>
      <c r="R22" s="15">
        <v>39617071.829999998</v>
      </c>
      <c r="S22" s="15">
        <v>41358818.770000003</v>
      </c>
      <c r="T22" s="15">
        <v>38307739.329999998</v>
      </c>
      <c r="U22" s="15">
        <v>38786062.770000003</v>
      </c>
      <c r="V22" s="15">
        <v>38497891.609999999</v>
      </c>
      <c r="X22" s="15">
        <v>32424877.920000002</v>
      </c>
      <c r="Y22" s="15">
        <v>30980742.850000001</v>
      </c>
      <c r="Z22" s="15">
        <v>30710554.100000001</v>
      </c>
      <c r="AA22" s="15">
        <v>29379092.399999999</v>
      </c>
      <c r="AB22" s="15">
        <v>27483106.350000001</v>
      </c>
      <c r="AC22" s="15">
        <f t="shared" ref="AC22:AV22" si="0">SUM(AC19:AC21)</f>
        <v>26731680.099999998</v>
      </c>
      <c r="AD22" s="15">
        <f t="shared" si="0"/>
        <v>24681390.190000001</v>
      </c>
      <c r="AE22" s="15">
        <f t="shared" si="0"/>
        <v>25603256.68</v>
      </c>
      <c r="AF22" s="15">
        <f t="shared" si="0"/>
        <v>29079426.370000001</v>
      </c>
      <c r="AG22" s="15">
        <f t="shared" si="0"/>
        <v>25709373.869999997</v>
      </c>
      <c r="AH22" s="15">
        <f t="shared" si="0"/>
        <v>27888841.170000002</v>
      </c>
      <c r="AI22" s="15">
        <f t="shared" si="0"/>
        <v>29789702.850000001</v>
      </c>
      <c r="AJ22" s="15">
        <f t="shared" si="0"/>
        <v>29586811.059999999</v>
      </c>
      <c r="AK22" s="15">
        <f t="shared" si="0"/>
        <v>32155216.5</v>
      </c>
      <c r="AL22" s="15">
        <f t="shared" si="0"/>
        <v>27838075.77</v>
      </c>
      <c r="AM22" s="15">
        <f t="shared" si="0"/>
        <v>28907826.68</v>
      </c>
      <c r="AN22" s="15">
        <f t="shared" si="0"/>
        <v>32018085.560000002</v>
      </c>
      <c r="AO22" s="15">
        <f t="shared" si="0"/>
        <v>31544611.299999997</v>
      </c>
      <c r="AP22" s="15">
        <f t="shared" si="0"/>
        <v>30913580.470000003</v>
      </c>
      <c r="AQ22" s="15">
        <f t="shared" si="0"/>
        <v>31376468.619999997</v>
      </c>
      <c r="AR22" s="15">
        <f t="shared" si="0"/>
        <v>27325552.240000002</v>
      </c>
      <c r="AS22" s="15">
        <f t="shared" si="0"/>
        <v>25859727.09</v>
      </c>
      <c r="AT22" s="15">
        <f t="shared" si="0"/>
        <v>25171861.609999999</v>
      </c>
      <c r="AU22" s="15">
        <f t="shared" si="0"/>
        <v>22827834.460000001</v>
      </c>
      <c r="AV22" s="15">
        <f t="shared" si="0"/>
        <v>23376242.519999996</v>
      </c>
    </row>
    <row r="23" spans="1:48" s="14" customFormat="1" x14ac:dyDescent="0.5">
      <c r="A23" s="7" t="s">
        <v>27</v>
      </c>
      <c r="C23" s="20">
        <v>5267.32</v>
      </c>
      <c r="D23" s="20">
        <v>5267.32</v>
      </c>
      <c r="E23" s="20">
        <v>5267.32</v>
      </c>
      <c r="F23" s="20">
        <v>5267.32</v>
      </c>
      <c r="G23" s="20">
        <v>5267.32</v>
      </c>
      <c r="H23" s="20">
        <v>5267.32</v>
      </c>
      <c r="I23" s="20">
        <v>5267.32</v>
      </c>
      <c r="J23" s="20">
        <v>5267.32</v>
      </c>
      <c r="K23" s="20">
        <v>5267.32</v>
      </c>
      <c r="L23" s="20">
        <v>5267.32</v>
      </c>
      <c r="M23" s="20">
        <v>5267.32</v>
      </c>
      <c r="N23" s="20">
        <v>5267.32</v>
      </c>
      <c r="O23" s="20">
        <v>5267.32</v>
      </c>
      <c r="P23" s="20">
        <v>5267.32</v>
      </c>
      <c r="Q23" s="20">
        <v>5267.32</v>
      </c>
      <c r="R23" s="20">
        <v>5267.32</v>
      </c>
      <c r="S23" s="20">
        <v>5267.32</v>
      </c>
      <c r="T23" s="20">
        <v>5267.32</v>
      </c>
      <c r="U23" s="20">
        <v>5267.32</v>
      </c>
      <c r="V23" s="20">
        <v>5267.32</v>
      </c>
      <c r="X23" s="14">
        <v>5267.32</v>
      </c>
      <c r="Y23" s="14">
        <v>5267.32</v>
      </c>
      <c r="Z23" s="14">
        <v>5267.32</v>
      </c>
      <c r="AA23" s="14">
        <v>5267.32</v>
      </c>
      <c r="AB23" s="14">
        <v>5267.32</v>
      </c>
      <c r="AC23" s="14">
        <v>5267.32</v>
      </c>
      <c r="AD23" s="14">
        <v>5267.32</v>
      </c>
      <c r="AE23" s="14">
        <v>5267.32</v>
      </c>
      <c r="AF23" s="14">
        <v>5267.32</v>
      </c>
      <c r="AG23" s="14">
        <v>5267.32</v>
      </c>
      <c r="AH23" s="14">
        <v>5267.32</v>
      </c>
      <c r="AI23" s="14">
        <v>5267.32</v>
      </c>
      <c r="AJ23" s="14">
        <v>5267.32</v>
      </c>
      <c r="AK23" s="14">
        <v>5267.32</v>
      </c>
      <c r="AL23" s="14">
        <v>5267.32</v>
      </c>
      <c r="AM23" s="14">
        <v>5267.32</v>
      </c>
      <c r="AN23" s="14">
        <v>5267.32</v>
      </c>
      <c r="AO23" s="14">
        <v>5267.32</v>
      </c>
      <c r="AP23" s="14">
        <v>5267.32</v>
      </c>
      <c r="AQ23" s="14">
        <v>5267.32</v>
      </c>
      <c r="AR23" s="14">
        <v>5267.32</v>
      </c>
      <c r="AS23" s="14">
        <v>5267.32</v>
      </c>
      <c r="AT23" s="14">
        <v>5267.32</v>
      </c>
      <c r="AU23" s="14">
        <v>5267.32</v>
      </c>
      <c r="AV23" s="14">
        <v>5267.32</v>
      </c>
    </row>
    <row r="24" spans="1:48" s="14" customFormat="1" x14ac:dyDescent="0.5">
      <c r="A24" s="7" t="s">
        <v>28</v>
      </c>
      <c r="C24" s="20">
        <v>147872.88</v>
      </c>
      <c r="D24" s="20">
        <v>115445.66</v>
      </c>
      <c r="E24" s="20">
        <v>116999.85</v>
      </c>
      <c r="F24" s="20">
        <v>116587.26</v>
      </c>
      <c r="G24" s="20">
        <v>86193.47</v>
      </c>
      <c r="H24" s="20">
        <v>90171.51</v>
      </c>
      <c r="I24" s="20">
        <v>122734.41</v>
      </c>
      <c r="J24" s="20">
        <v>128022.92</v>
      </c>
      <c r="K24" s="20">
        <v>128797.78</v>
      </c>
      <c r="L24" s="20">
        <v>84115.66</v>
      </c>
      <c r="M24" s="20">
        <v>92687.2</v>
      </c>
      <c r="N24" s="20">
        <v>95661.92</v>
      </c>
      <c r="O24" s="20">
        <v>95665.03</v>
      </c>
      <c r="P24" s="20">
        <v>26321.83</v>
      </c>
      <c r="Q24" s="20">
        <v>26321.83</v>
      </c>
      <c r="R24" s="14">
        <v>15140.27</v>
      </c>
      <c r="S24" s="14">
        <v>28069.17</v>
      </c>
      <c r="T24" s="14">
        <v>29670.84</v>
      </c>
      <c r="U24" s="14">
        <v>30420.84</v>
      </c>
      <c r="V24" s="14">
        <v>86660.78</v>
      </c>
      <c r="X24" s="14">
        <v>83851.649999999994</v>
      </c>
      <c r="Y24" s="14">
        <v>83851.649999999994</v>
      </c>
      <c r="Z24" s="14">
        <v>83735.12</v>
      </c>
      <c r="AA24" s="14">
        <v>83735.12</v>
      </c>
      <c r="AB24" s="14">
        <v>83388.38</v>
      </c>
      <c r="AC24" s="14">
        <v>83237.87</v>
      </c>
      <c r="AD24" s="14">
        <v>83188.17</v>
      </c>
      <c r="AE24" s="14">
        <v>83188.17</v>
      </c>
      <c r="AF24" s="14">
        <v>83188.17</v>
      </c>
      <c r="AG24" s="14">
        <v>83188.17</v>
      </c>
      <c r="AH24" s="14">
        <v>83188.17</v>
      </c>
      <c r="AI24" s="14">
        <v>83188.17</v>
      </c>
      <c r="AJ24" s="14">
        <v>83188.17</v>
      </c>
      <c r="AK24" s="14">
        <v>83188.17</v>
      </c>
      <c r="AL24" s="14">
        <v>83188.17</v>
      </c>
      <c r="AM24" s="14">
        <v>83188.17</v>
      </c>
      <c r="AN24" s="14">
        <v>665.07</v>
      </c>
      <c r="AO24" s="14">
        <v>548.54</v>
      </c>
      <c r="AP24" s="14">
        <v>250.96</v>
      </c>
      <c r="AQ24" s="14">
        <v>548.54</v>
      </c>
      <c r="AR24" s="14">
        <v>548.54</v>
      </c>
      <c r="AS24" s="14">
        <v>548.54</v>
      </c>
      <c r="AT24" s="14">
        <v>548.54</v>
      </c>
      <c r="AU24" s="14">
        <v>250.96</v>
      </c>
      <c r="AV24" s="14">
        <v>250.96</v>
      </c>
    </row>
    <row r="25" spans="1:48" s="14" customFormat="1" x14ac:dyDescent="0.5">
      <c r="A25" s="7" t="s">
        <v>29</v>
      </c>
      <c r="C25" s="20">
        <v>208200.03</v>
      </c>
      <c r="D25" s="20">
        <v>264417.15000000002</v>
      </c>
      <c r="E25" s="20">
        <v>165815.03</v>
      </c>
      <c r="F25" s="20">
        <v>534359.68999999994</v>
      </c>
      <c r="G25" s="20">
        <v>508621.84</v>
      </c>
      <c r="H25" s="20">
        <v>506268.64</v>
      </c>
      <c r="I25" s="20">
        <v>506268.64</v>
      </c>
      <c r="J25" s="20">
        <v>506268.64</v>
      </c>
      <c r="K25" s="20">
        <v>470244.57</v>
      </c>
      <c r="L25" s="20">
        <v>470244.57</v>
      </c>
      <c r="M25" s="20">
        <v>470244.57</v>
      </c>
      <c r="N25" s="20">
        <v>470244.57</v>
      </c>
      <c r="O25" s="20">
        <v>470244.57</v>
      </c>
      <c r="P25" s="20">
        <v>470244.57</v>
      </c>
      <c r="Q25" s="20">
        <v>470244.57</v>
      </c>
      <c r="R25" s="14">
        <v>445363.94</v>
      </c>
      <c r="S25" s="14">
        <v>435134.02</v>
      </c>
      <c r="T25" s="14">
        <v>435134.92</v>
      </c>
      <c r="U25" s="14">
        <v>435559.39</v>
      </c>
      <c r="V25" s="14">
        <v>455361.13</v>
      </c>
      <c r="W25" s="14">
        <v>443109</v>
      </c>
      <c r="X25" s="14">
        <v>404000.19</v>
      </c>
      <c r="Y25" s="14">
        <v>406224.71</v>
      </c>
      <c r="Z25" s="14">
        <v>406831.74</v>
      </c>
      <c r="AA25" s="14">
        <v>407501.21</v>
      </c>
      <c r="AB25" s="14">
        <v>401304.41</v>
      </c>
      <c r="AC25" s="14">
        <v>404241.51</v>
      </c>
      <c r="AD25" s="14">
        <v>407670.72</v>
      </c>
      <c r="AE25" s="14">
        <v>409337.89</v>
      </c>
      <c r="AF25" s="14">
        <v>413905.86</v>
      </c>
      <c r="AG25" s="14">
        <v>417728.27</v>
      </c>
      <c r="AH25" s="14">
        <v>420714.76</v>
      </c>
      <c r="AI25" s="14">
        <v>424382.47</v>
      </c>
      <c r="AJ25" s="14">
        <v>427380.15</v>
      </c>
      <c r="AK25" s="14">
        <v>422110.98</v>
      </c>
      <c r="AL25" s="14">
        <v>422761.93</v>
      </c>
      <c r="AM25" s="14">
        <v>423394.98</v>
      </c>
      <c r="AN25" s="14">
        <v>432215.96</v>
      </c>
      <c r="AO25" s="14">
        <v>422762.61</v>
      </c>
      <c r="AP25" s="14">
        <v>430864.62</v>
      </c>
      <c r="AQ25" s="14">
        <v>433644.63</v>
      </c>
      <c r="AR25" s="14">
        <v>581028.39</v>
      </c>
      <c r="AS25" s="14">
        <v>592090.36</v>
      </c>
      <c r="AT25" s="14">
        <v>609309.31000000006</v>
      </c>
      <c r="AU25" s="14">
        <v>610504.85</v>
      </c>
      <c r="AV25" s="14">
        <v>621763.43000000005</v>
      </c>
    </row>
    <row r="26" spans="1:48" s="14" customFormat="1" x14ac:dyDescent="0.5">
      <c r="A26" s="7" t="s">
        <v>7</v>
      </c>
      <c r="C26" s="20">
        <v>260093.64</v>
      </c>
      <c r="D26" s="20">
        <v>258879.45</v>
      </c>
      <c r="E26" s="20">
        <v>50106.49</v>
      </c>
      <c r="F26" s="20">
        <v>62031.74</v>
      </c>
      <c r="G26" s="20">
        <v>85987.72</v>
      </c>
      <c r="H26" s="20">
        <v>109738.84</v>
      </c>
      <c r="I26" s="20">
        <v>134201.82999999999</v>
      </c>
      <c r="J26" s="20">
        <v>152020.20000000001</v>
      </c>
      <c r="K26" s="20">
        <v>124417.93</v>
      </c>
      <c r="L26" s="20">
        <v>65829.8</v>
      </c>
      <c r="M26" s="20">
        <v>78536.14</v>
      </c>
      <c r="N26" s="20">
        <v>97657.17</v>
      </c>
      <c r="O26" s="20">
        <v>120083.31</v>
      </c>
      <c r="P26" s="20">
        <v>138413.63</v>
      </c>
      <c r="Q26" s="14">
        <v>119668.28</v>
      </c>
      <c r="R26" s="14">
        <v>59525.15</v>
      </c>
      <c r="S26" s="14">
        <v>90129.94</v>
      </c>
      <c r="T26" s="14">
        <v>96426.8</v>
      </c>
      <c r="U26" s="14">
        <v>115448.37</v>
      </c>
      <c r="V26" s="14">
        <v>137648.14000000001</v>
      </c>
      <c r="X26" s="14">
        <v>62617.83</v>
      </c>
      <c r="Y26" s="14">
        <v>80803.199999999997</v>
      </c>
      <c r="Z26" s="14">
        <v>103552.95</v>
      </c>
      <c r="AA26" s="14">
        <v>119845.05</v>
      </c>
      <c r="AB26" s="14">
        <v>137332.19</v>
      </c>
      <c r="AC26" s="14">
        <v>34137.32</v>
      </c>
      <c r="AD26" s="14">
        <v>54570.59</v>
      </c>
      <c r="AE26" s="14">
        <v>72849.8</v>
      </c>
      <c r="AF26" s="14">
        <v>68492.639999999999</v>
      </c>
      <c r="AG26" s="14">
        <v>90409.73</v>
      </c>
      <c r="AH26" s="14">
        <v>116185.84</v>
      </c>
      <c r="AI26" s="14">
        <v>118829.32</v>
      </c>
      <c r="AJ26" s="14">
        <v>42369.65</v>
      </c>
      <c r="AK26" s="14">
        <v>797622.55</v>
      </c>
      <c r="AL26" s="14">
        <v>110429.36</v>
      </c>
      <c r="AM26" s="14">
        <v>167387.51</v>
      </c>
      <c r="AN26" s="14">
        <v>169817.4</v>
      </c>
      <c r="AO26" s="14">
        <v>24289.74</v>
      </c>
      <c r="AP26" s="14">
        <v>57930.92</v>
      </c>
      <c r="AQ26" s="14">
        <v>85719.18</v>
      </c>
      <c r="AR26" s="14">
        <v>143324.45000000001</v>
      </c>
      <c r="AS26" s="14">
        <v>179655.92</v>
      </c>
      <c r="AT26" s="14">
        <v>213729.44</v>
      </c>
      <c r="AU26" s="14">
        <v>140924.35999999999</v>
      </c>
      <c r="AV26" s="14">
        <v>57151.83</v>
      </c>
    </row>
    <row r="27" spans="1:48" s="14" customFormat="1" x14ac:dyDescent="0.5">
      <c r="A27" s="7" t="s">
        <v>57</v>
      </c>
      <c r="C27" s="20">
        <v>15094514.369999999</v>
      </c>
      <c r="D27" s="20">
        <v>19210425.219999999</v>
      </c>
      <c r="E27" s="20">
        <v>18237673.02</v>
      </c>
      <c r="F27" s="20">
        <v>18355837.5</v>
      </c>
      <c r="G27" s="20">
        <v>21023572.260000002</v>
      </c>
      <c r="H27" s="20">
        <v>21912453.829999998</v>
      </c>
      <c r="I27" s="20">
        <v>17744784.800000001</v>
      </c>
      <c r="J27" s="20">
        <v>18468138.100000001</v>
      </c>
      <c r="K27" s="20">
        <v>15467792.699999999</v>
      </c>
      <c r="L27" s="20">
        <v>17517288.899999999</v>
      </c>
      <c r="M27" s="20">
        <v>19848778.899999999</v>
      </c>
      <c r="N27" s="20">
        <v>20650214.190000001</v>
      </c>
      <c r="O27" s="20">
        <v>18748053.899999999</v>
      </c>
      <c r="P27" s="20">
        <v>21290846.710000001</v>
      </c>
      <c r="R27" s="14">
        <v>2071670</v>
      </c>
      <c r="U27" s="14">
        <v>2539585.77</v>
      </c>
      <c r="V27" s="14">
        <v>2787498.01</v>
      </c>
      <c r="W27" s="14">
        <v>2437460</v>
      </c>
      <c r="X27" s="14">
        <v>2590893.38</v>
      </c>
      <c r="Y27" s="14">
        <v>2601590</v>
      </c>
      <c r="Z27" s="14">
        <v>2553840</v>
      </c>
      <c r="AA27" s="14">
        <v>2942760</v>
      </c>
      <c r="AB27" s="14">
        <v>2948500</v>
      </c>
      <c r="AC27" s="14">
        <v>2960890</v>
      </c>
      <c r="AD27" s="14">
        <v>2651980.25</v>
      </c>
      <c r="AE27" s="14">
        <v>1929115</v>
      </c>
      <c r="AF27" s="14">
        <v>1855310</v>
      </c>
      <c r="AG27" s="14">
        <v>3803715</v>
      </c>
      <c r="AH27" s="14">
        <v>2636860</v>
      </c>
      <c r="AI27" s="14">
        <v>2397243.2999999998</v>
      </c>
      <c r="AJ27" s="14">
        <v>2486789.81</v>
      </c>
      <c r="AK27" s="14">
        <v>2851543.59</v>
      </c>
      <c r="AL27" s="14">
        <v>3437652</v>
      </c>
      <c r="AM27" s="14">
        <v>3982173</v>
      </c>
      <c r="AN27" s="14">
        <v>4820795.33</v>
      </c>
      <c r="AO27" s="14">
        <v>5526139</v>
      </c>
      <c r="AP27" s="14">
        <v>6503551.8099999996</v>
      </c>
      <c r="AQ27" s="14">
        <v>6912986.8399999999</v>
      </c>
      <c r="AR27" s="14">
        <v>9289432.7200000007</v>
      </c>
      <c r="AS27" s="14">
        <v>9014934.4199999999</v>
      </c>
      <c r="AT27" s="14">
        <v>8527747</v>
      </c>
      <c r="AU27" s="14">
        <v>6147951.9699999997</v>
      </c>
      <c r="AV27" s="14">
        <v>6530105</v>
      </c>
    </row>
    <row r="28" spans="1:48" s="14" customFormat="1" x14ac:dyDescent="0.5">
      <c r="A28" s="7" t="s">
        <v>109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4">
        <v>16962752.440000001</v>
      </c>
      <c r="R28" s="14">
        <v>16271678.539999999</v>
      </c>
      <c r="S28" s="14">
        <v>16939276.640000001</v>
      </c>
      <c r="T28" s="14">
        <v>16972581.059999999</v>
      </c>
      <c r="U28" s="14">
        <v>17229560.5</v>
      </c>
      <c r="V28" s="14">
        <v>17023504.100000001</v>
      </c>
      <c r="W28" s="14">
        <v>17203609</v>
      </c>
      <c r="X28" s="14">
        <v>17207979.719999999</v>
      </c>
      <c r="Y28" s="14">
        <v>16669131.810000001</v>
      </c>
      <c r="Z28" s="14">
        <v>15996418.060000001</v>
      </c>
      <c r="AA28" s="14">
        <v>15521529.73</v>
      </c>
      <c r="AB28" s="14">
        <v>16182161.92</v>
      </c>
    </row>
    <row r="29" spans="1:48" s="14" customFormat="1" x14ac:dyDescent="0.5">
      <c r="A29" s="7" t="s">
        <v>110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4">
        <v>1950300</v>
      </c>
      <c r="S29" s="14">
        <v>2707785.52</v>
      </c>
      <c r="T29" s="14">
        <v>2783003.03</v>
      </c>
      <c r="AU29" s="14">
        <v>1536975</v>
      </c>
      <c r="AV29" s="14">
        <v>1506975</v>
      </c>
    </row>
    <row r="30" spans="1:48" s="14" customFormat="1" x14ac:dyDescent="0.5">
      <c r="A30" s="7" t="s">
        <v>58</v>
      </c>
      <c r="C30" s="20">
        <v>2422829.61</v>
      </c>
      <c r="D30" s="20">
        <v>2087050.7</v>
      </c>
      <c r="E30" s="20">
        <v>1251029.46</v>
      </c>
      <c r="F30" s="20">
        <v>1246011.1499999999</v>
      </c>
      <c r="G30" s="20">
        <v>1604822.19</v>
      </c>
      <c r="H30" s="20">
        <v>1735694.22</v>
      </c>
      <c r="I30" s="20">
        <v>1812445.95</v>
      </c>
      <c r="J30" s="20">
        <v>2370195.3199999998</v>
      </c>
      <c r="K30" s="20">
        <v>1206754.8400000001</v>
      </c>
      <c r="L30" s="20">
        <v>877366.78</v>
      </c>
      <c r="M30" s="20">
        <v>1236849.1299999999</v>
      </c>
      <c r="N30" s="20">
        <v>1625187.49</v>
      </c>
      <c r="O30" s="20">
        <v>2689470.21</v>
      </c>
      <c r="P30" s="20">
        <v>1212585.01</v>
      </c>
      <c r="Q30" s="14">
        <v>643316.62</v>
      </c>
      <c r="R30" s="14">
        <v>1214530.77</v>
      </c>
      <c r="S30" s="14">
        <v>1495004.84</v>
      </c>
      <c r="T30" s="14">
        <v>1746419.93</v>
      </c>
      <c r="U30" s="14">
        <v>935819.68</v>
      </c>
      <c r="V30" s="14">
        <v>997156.2</v>
      </c>
      <c r="W30" s="14">
        <v>866597</v>
      </c>
      <c r="X30" s="14">
        <v>937041.79</v>
      </c>
      <c r="Y30" s="14">
        <v>933438.79</v>
      </c>
      <c r="Z30" s="14">
        <v>1495262.86</v>
      </c>
      <c r="AA30" s="14">
        <v>1611073.36</v>
      </c>
      <c r="AB30" s="14">
        <v>1568377.7</v>
      </c>
      <c r="AC30" s="14">
        <v>1505121.99</v>
      </c>
      <c r="AD30" s="14">
        <v>1520840.2</v>
      </c>
      <c r="AE30" s="14">
        <v>2417986.5600000001</v>
      </c>
      <c r="AF30" s="14">
        <v>3161587.4</v>
      </c>
      <c r="AG30" s="14">
        <v>3258740.28</v>
      </c>
      <c r="AH30" s="14">
        <v>2910865.97</v>
      </c>
      <c r="AI30" s="14">
        <v>1971580.97</v>
      </c>
      <c r="AJ30" s="14">
        <v>2151018.5099999998</v>
      </c>
      <c r="AK30" s="14">
        <v>2329685.9300000002</v>
      </c>
      <c r="AL30" s="14">
        <v>2085657.45</v>
      </c>
      <c r="AM30" s="14">
        <v>1730824.89</v>
      </c>
      <c r="AN30" s="14">
        <v>2363825.0299999998</v>
      </c>
      <c r="AO30" s="14">
        <v>1672880.24</v>
      </c>
      <c r="AP30" s="14">
        <v>1681452.21</v>
      </c>
      <c r="AQ30" s="14">
        <v>1773586.82</v>
      </c>
      <c r="AR30" s="14">
        <v>2632566.4</v>
      </c>
      <c r="AS30" s="14">
        <v>1748282.44</v>
      </c>
      <c r="AT30" s="14">
        <v>1476777.26</v>
      </c>
      <c r="AU30" s="14">
        <v>1383686.75</v>
      </c>
      <c r="AV30" s="14">
        <v>1341576.3899999999</v>
      </c>
    </row>
    <row r="31" spans="1:48" s="15" customFormat="1" x14ac:dyDescent="0.5">
      <c r="A31" s="2"/>
      <c r="B31" s="15" t="s">
        <v>40</v>
      </c>
      <c r="C31" s="22">
        <v>17517343.98</v>
      </c>
      <c r="D31" s="22">
        <v>21297475.919999998</v>
      </c>
      <c r="E31" s="22">
        <v>19488702.48</v>
      </c>
      <c r="F31" s="22">
        <v>19601848.649999999</v>
      </c>
      <c r="G31" s="22">
        <v>22628394.449999999</v>
      </c>
      <c r="H31" s="22">
        <v>23648148.050000001</v>
      </c>
      <c r="I31" s="22">
        <v>19557230.75</v>
      </c>
      <c r="J31" s="22">
        <v>20838333.420000002</v>
      </c>
      <c r="K31" s="22">
        <v>16674547.539999999</v>
      </c>
      <c r="L31" s="22">
        <v>18394655.68</v>
      </c>
      <c r="M31" s="22">
        <v>21085628.030000001</v>
      </c>
      <c r="N31" s="22">
        <v>22275401.68</v>
      </c>
      <c r="O31" s="22">
        <v>21437524.109999999</v>
      </c>
      <c r="P31" s="22">
        <v>22503431.719999999</v>
      </c>
      <c r="Q31" s="15">
        <v>19556369.059999999</v>
      </c>
      <c r="R31" s="15">
        <v>19557879.309999999</v>
      </c>
      <c r="S31" s="15">
        <v>21142067</v>
      </c>
      <c r="T31" s="15">
        <v>21502004.02</v>
      </c>
      <c r="U31" s="15">
        <v>20704965.949999999</v>
      </c>
      <c r="V31" s="15">
        <v>20808158.309999999</v>
      </c>
      <c r="X31" s="15">
        <v>20735914.890000001</v>
      </c>
      <c r="Y31" s="15">
        <v>20204160.600000001</v>
      </c>
      <c r="Z31" s="15">
        <v>20045520.920000002</v>
      </c>
      <c r="AA31" s="15">
        <v>20075363.09</v>
      </c>
      <c r="AB31" s="15">
        <v>20699039.620000001</v>
      </c>
      <c r="AC31" s="15">
        <f t="shared" ref="AC31:AV31" si="1">SUM(AC27:AC30)</f>
        <v>4466011.99</v>
      </c>
      <c r="AD31" s="15">
        <f t="shared" si="1"/>
        <v>4172820.45</v>
      </c>
      <c r="AE31" s="15">
        <f t="shared" si="1"/>
        <v>4347101.5600000005</v>
      </c>
      <c r="AF31" s="15">
        <f t="shared" si="1"/>
        <v>5016897.4000000004</v>
      </c>
      <c r="AG31" s="15">
        <f t="shared" si="1"/>
        <v>7062455.2799999993</v>
      </c>
      <c r="AH31" s="15">
        <f t="shared" si="1"/>
        <v>5547725.9700000007</v>
      </c>
      <c r="AI31" s="15">
        <f t="shared" si="1"/>
        <v>4368824.2699999996</v>
      </c>
      <c r="AJ31" s="15">
        <f t="shared" si="1"/>
        <v>4637808.32</v>
      </c>
      <c r="AK31" s="15">
        <f t="shared" si="1"/>
        <v>5181229.5199999996</v>
      </c>
      <c r="AL31" s="15">
        <f t="shared" si="1"/>
        <v>5523309.4500000002</v>
      </c>
      <c r="AM31" s="15">
        <f t="shared" si="1"/>
        <v>5712997.8899999997</v>
      </c>
      <c r="AN31" s="15">
        <f t="shared" si="1"/>
        <v>7184620.3599999994</v>
      </c>
      <c r="AO31" s="15">
        <f t="shared" si="1"/>
        <v>7199019.2400000002</v>
      </c>
      <c r="AP31" s="15">
        <f t="shared" si="1"/>
        <v>8185004.0199999996</v>
      </c>
      <c r="AQ31" s="15">
        <f t="shared" si="1"/>
        <v>8686573.6600000001</v>
      </c>
      <c r="AR31" s="15">
        <f t="shared" si="1"/>
        <v>11921999.120000001</v>
      </c>
      <c r="AS31" s="15">
        <f t="shared" si="1"/>
        <v>10763216.859999999</v>
      </c>
      <c r="AT31" s="15">
        <f t="shared" si="1"/>
        <v>10004524.26</v>
      </c>
      <c r="AU31" s="15">
        <f t="shared" si="1"/>
        <v>9068613.7199999988</v>
      </c>
      <c r="AV31" s="15">
        <f t="shared" si="1"/>
        <v>9378656.3900000006</v>
      </c>
    </row>
    <row r="32" spans="1:48" s="14" customFormat="1" x14ac:dyDescent="0.5">
      <c r="A32" s="7" t="s">
        <v>30</v>
      </c>
      <c r="C32" s="20">
        <v>5020471.42</v>
      </c>
      <c r="D32" s="20">
        <v>4528881.6500000004</v>
      </c>
      <c r="E32" s="20">
        <v>4064455.83</v>
      </c>
      <c r="F32" s="20">
        <v>4997500.54</v>
      </c>
      <c r="G32" s="20">
        <v>4696693.25</v>
      </c>
      <c r="H32" s="20">
        <v>3424763.07</v>
      </c>
      <c r="I32" s="20">
        <v>3410181.23</v>
      </c>
      <c r="J32" s="20">
        <v>3275292.36</v>
      </c>
      <c r="K32" s="20">
        <v>2638449.04</v>
      </c>
      <c r="L32" s="20">
        <v>2161441.75</v>
      </c>
      <c r="M32" s="20">
        <v>2653272.5099999998</v>
      </c>
      <c r="N32" s="20">
        <v>1919094.02</v>
      </c>
      <c r="O32" s="20">
        <v>1490968.03</v>
      </c>
      <c r="P32" s="20">
        <v>1468820.84</v>
      </c>
      <c r="Q32" s="14">
        <v>1594371.54</v>
      </c>
      <c r="R32" s="14">
        <v>1773265.68</v>
      </c>
      <c r="S32" s="14">
        <v>2636103.09</v>
      </c>
      <c r="T32" s="14">
        <v>3016230.55</v>
      </c>
      <c r="U32" s="14">
        <v>2822697.15</v>
      </c>
      <c r="V32" s="14">
        <v>3349850.89</v>
      </c>
      <c r="W32" s="14">
        <v>3770842</v>
      </c>
      <c r="X32" s="14">
        <v>3850084.39</v>
      </c>
      <c r="Y32" s="14">
        <v>3865855</v>
      </c>
      <c r="Z32" s="14">
        <v>3903213.19</v>
      </c>
      <c r="AA32" s="14">
        <v>4409330.92</v>
      </c>
      <c r="AB32" s="14">
        <v>6457853.4800000004</v>
      </c>
      <c r="AC32" s="14">
        <v>6546722.9800000004</v>
      </c>
      <c r="AD32" s="14">
        <v>7357137.7199999997</v>
      </c>
      <c r="AE32" s="14">
        <v>5766541.71</v>
      </c>
      <c r="AF32" s="14">
        <v>4596403.38</v>
      </c>
      <c r="AG32" s="14">
        <v>5223479.79</v>
      </c>
      <c r="AH32" s="14">
        <v>4918855.6799999997</v>
      </c>
      <c r="AI32" s="14">
        <v>4153607.16</v>
      </c>
      <c r="AJ32" s="14">
        <v>4001778.76</v>
      </c>
      <c r="AK32" s="14">
        <v>3580645.49</v>
      </c>
      <c r="AL32" s="14">
        <v>3069580.21</v>
      </c>
      <c r="AM32" s="14">
        <v>2419962.9500000002</v>
      </c>
      <c r="AN32" s="14">
        <v>2373043.8199999998</v>
      </c>
      <c r="AO32" s="14">
        <v>1959186.83</v>
      </c>
      <c r="AP32" s="14">
        <v>1325082.6200000001</v>
      </c>
      <c r="AQ32" s="14">
        <v>1982742.71</v>
      </c>
      <c r="AR32" s="14">
        <v>1592380.06</v>
      </c>
      <c r="AS32" s="14">
        <v>1748282.44</v>
      </c>
      <c r="AT32" s="14">
        <v>1679333.55</v>
      </c>
      <c r="AU32" s="14">
        <v>1469674.16</v>
      </c>
      <c r="AV32" s="14">
        <v>1798845.03</v>
      </c>
    </row>
    <row r="33" spans="1:48" s="14" customFormat="1" x14ac:dyDescent="0.5">
      <c r="A33" s="7"/>
      <c r="B33" s="55" t="s">
        <v>293</v>
      </c>
      <c r="C33" s="56">
        <f>C32/C52</f>
        <v>4.6484080172516554E-2</v>
      </c>
      <c r="D33" s="56">
        <f t="shared" ref="D33:AV33" si="2">D32/D52</f>
        <v>4.1946206484571924E-2</v>
      </c>
      <c r="E33" s="56">
        <f t="shared" si="2"/>
        <v>3.4787675850418899E-2</v>
      </c>
      <c r="F33" s="56">
        <f t="shared" si="2"/>
        <v>4.1545747204027629E-2</v>
      </c>
      <c r="G33" s="56">
        <f t="shared" si="2"/>
        <v>3.9185023221017898E-2</v>
      </c>
      <c r="H33" s="56">
        <f t="shared" si="2"/>
        <v>2.5489452322758996E-2</v>
      </c>
      <c r="I33" s="56">
        <f t="shared" si="2"/>
        <v>2.5942467968571505E-2</v>
      </c>
      <c r="J33" s="56">
        <f t="shared" si="2"/>
        <v>2.6576589686706578E-2</v>
      </c>
      <c r="K33" s="56">
        <f t="shared" si="2"/>
        <v>2.2111873592544257E-2</v>
      </c>
      <c r="L33" s="56">
        <f t="shared" si="2"/>
        <v>1.8254516863202307E-2</v>
      </c>
      <c r="M33" s="56">
        <f t="shared" si="2"/>
        <v>2.2645308561203996E-2</v>
      </c>
      <c r="N33" s="56">
        <f t="shared" si="2"/>
        <v>1.6239624681236776E-2</v>
      </c>
      <c r="O33" s="56">
        <f t="shared" si="2"/>
        <v>1.1793204367217956E-2</v>
      </c>
      <c r="P33" s="56">
        <f t="shared" si="2"/>
        <v>1.1394274886238811E-2</v>
      </c>
      <c r="Q33" s="56">
        <f t="shared" si="2"/>
        <v>1.200047175611796E-2</v>
      </c>
      <c r="R33" s="56">
        <f t="shared" si="2"/>
        <v>1.3233861693659839E-2</v>
      </c>
      <c r="S33" s="56">
        <f t="shared" si="2"/>
        <v>1.9623285996329037E-2</v>
      </c>
      <c r="T33" s="56">
        <f t="shared" si="2"/>
        <v>2.3167984344668671E-2</v>
      </c>
      <c r="U33" s="56">
        <f t="shared" si="2"/>
        <v>2.212179924644174E-2</v>
      </c>
      <c r="V33" s="56">
        <f t="shared" si="2"/>
        <v>2.6169785199070292E-2</v>
      </c>
      <c r="W33" s="113" t="s">
        <v>355</v>
      </c>
      <c r="X33" s="56">
        <f t="shared" si="2"/>
        <v>3.1401908344094738E-2</v>
      </c>
      <c r="Y33" s="56">
        <f t="shared" si="2"/>
        <v>3.1578775975746119E-2</v>
      </c>
      <c r="Z33" s="56">
        <f t="shared" si="2"/>
        <v>3.1850503617491095E-2</v>
      </c>
      <c r="AA33" s="56">
        <f t="shared" si="2"/>
        <v>3.5998933227798728E-2</v>
      </c>
      <c r="AB33" s="56">
        <f t="shared" si="2"/>
        <v>5.2175951171581594E-2</v>
      </c>
      <c r="AC33" s="56">
        <f t="shared" si="2"/>
        <v>6.7152186585346815E-2</v>
      </c>
      <c r="AD33" s="56">
        <f t="shared" si="2"/>
        <v>7.8413347181298262E-2</v>
      </c>
      <c r="AE33" s="56">
        <f t="shared" si="2"/>
        <v>6.2942608492874308E-2</v>
      </c>
      <c r="AF33" s="56">
        <f t="shared" si="2"/>
        <v>4.8976947806853778E-2</v>
      </c>
      <c r="AG33" s="56">
        <f t="shared" si="2"/>
        <v>5.368460543339483E-2</v>
      </c>
      <c r="AH33" s="56">
        <f t="shared" si="2"/>
        <v>4.9629729781239508E-2</v>
      </c>
      <c r="AI33" s="56">
        <f t="shared" si="2"/>
        <v>4.1704028527811625E-2</v>
      </c>
      <c r="AJ33" s="56">
        <f t="shared" si="2"/>
        <v>3.985668507342538E-2</v>
      </c>
      <c r="AK33" s="56">
        <f t="shared" si="2"/>
        <v>3.5519835564665994E-2</v>
      </c>
      <c r="AL33" s="56">
        <f t="shared" si="2"/>
        <v>3.1775817613220132E-2</v>
      </c>
      <c r="AM33" s="56">
        <f t="shared" si="2"/>
        <v>2.4986582663075057E-2</v>
      </c>
      <c r="AN33" s="56">
        <f t="shared" si="2"/>
        <v>2.3648251280334587E-2</v>
      </c>
      <c r="AO33" s="56">
        <f t="shared" si="2"/>
        <v>1.9695949554158453E-2</v>
      </c>
      <c r="AP33" s="56">
        <f t="shared" si="2"/>
        <v>1.355305849641514E-2</v>
      </c>
      <c r="AQ33" s="56">
        <f t="shared" si="2"/>
        <v>1.9892589120902995E-2</v>
      </c>
      <c r="AR33" s="56">
        <f t="shared" si="2"/>
        <v>1.6032981229198089E-2</v>
      </c>
      <c r="AS33" s="56">
        <f t="shared" si="2"/>
        <v>1.7977986585045819E-2</v>
      </c>
      <c r="AT33" s="56">
        <f t="shared" si="2"/>
        <v>1.8431864034785004E-2</v>
      </c>
      <c r="AU33" s="56">
        <f t="shared" si="2"/>
        <v>1.594876808897169E-2</v>
      </c>
      <c r="AV33" s="56">
        <f t="shared" si="2"/>
        <v>1.9636444357528003E-2</v>
      </c>
    </row>
    <row r="34" spans="1:48" s="14" customFormat="1" x14ac:dyDescent="0.5">
      <c r="A34" s="7" t="s">
        <v>31</v>
      </c>
      <c r="C34" s="20">
        <v>56037.66</v>
      </c>
      <c r="D34" s="20">
        <v>56037.67</v>
      </c>
      <c r="E34" s="20">
        <v>79861.91</v>
      </c>
      <c r="F34" s="20">
        <v>124081.91</v>
      </c>
      <c r="G34" s="20">
        <v>132589.79999999999</v>
      </c>
      <c r="H34" s="20">
        <v>132589.79999999999</v>
      </c>
      <c r="I34" s="20">
        <v>144589.79999999999</v>
      </c>
      <c r="J34" s="20">
        <v>143859.79999999999</v>
      </c>
      <c r="K34" s="20">
        <v>136081.91</v>
      </c>
      <c r="L34" s="20">
        <v>136066.91</v>
      </c>
      <c r="M34" s="20">
        <v>136081.91</v>
      </c>
      <c r="N34" s="20">
        <v>136081.91</v>
      </c>
      <c r="O34" s="20">
        <v>147751.76999999999</v>
      </c>
      <c r="P34" s="20">
        <v>147711.76999999999</v>
      </c>
      <c r="Q34" s="14">
        <v>147711.76999999999</v>
      </c>
      <c r="R34" s="14">
        <v>147652.4</v>
      </c>
      <c r="S34" s="14">
        <v>147652.4</v>
      </c>
      <c r="T34" s="14">
        <v>189207.13</v>
      </c>
      <c r="U34" s="14">
        <v>189207.13</v>
      </c>
      <c r="V34" s="14">
        <v>336860.91</v>
      </c>
      <c r="W34" s="14">
        <v>326190</v>
      </c>
      <c r="X34" s="14">
        <v>189207.13</v>
      </c>
      <c r="Y34" s="14">
        <v>367700.74</v>
      </c>
      <c r="Z34" s="14">
        <v>195207.13</v>
      </c>
      <c r="AA34" s="14">
        <v>195207.13</v>
      </c>
      <c r="AB34" s="14">
        <v>313627.13</v>
      </c>
      <c r="AC34" s="14">
        <v>313627.13</v>
      </c>
      <c r="AD34" s="14">
        <v>313627.13</v>
      </c>
      <c r="AE34" s="14">
        <v>313627.13</v>
      </c>
      <c r="AF34" s="14">
        <v>313627.13</v>
      </c>
      <c r="AG34" s="14">
        <v>313627.13</v>
      </c>
      <c r="AH34" s="14">
        <v>313627.13</v>
      </c>
      <c r="AI34" s="14">
        <v>313627.13</v>
      </c>
      <c r="AJ34" s="14">
        <v>313627.13</v>
      </c>
      <c r="AK34" s="14">
        <v>338268.68</v>
      </c>
      <c r="AL34" s="14">
        <v>313627.13</v>
      </c>
      <c r="AM34" s="14">
        <v>313627.13</v>
      </c>
      <c r="AN34" s="14">
        <v>313627.13</v>
      </c>
      <c r="AO34" s="14">
        <v>313627.13</v>
      </c>
      <c r="AP34" s="14">
        <v>313627.13</v>
      </c>
      <c r="AQ34" s="14">
        <v>313627.13</v>
      </c>
      <c r="AR34" s="14">
        <v>313627.13</v>
      </c>
      <c r="AS34" s="14">
        <v>313627.13</v>
      </c>
      <c r="AT34" s="14">
        <v>1772969.66</v>
      </c>
      <c r="AU34" s="14">
        <v>1747561.27</v>
      </c>
      <c r="AV34" s="14">
        <v>1911862.94</v>
      </c>
    </row>
    <row r="35" spans="1:48" s="14" customFormat="1" x14ac:dyDescent="0.5">
      <c r="A35" s="7" t="s">
        <v>9</v>
      </c>
      <c r="C35" s="20">
        <v>40144.17</v>
      </c>
      <c r="D35" s="20">
        <v>40144.17</v>
      </c>
      <c r="E35" s="20">
        <v>40144.17</v>
      </c>
      <c r="F35" s="20">
        <v>40144.17</v>
      </c>
      <c r="G35" s="20">
        <v>40144.17</v>
      </c>
      <c r="H35" s="20">
        <v>40144.17</v>
      </c>
      <c r="I35" s="20">
        <v>40144.17</v>
      </c>
      <c r="J35" s="20">
        <v>40144.17</v>
      </c>
      <c r="K35" s="20">
        <v>40144.17</v>
      </c>
      <c r="L35" s="20">
        <v>40144.17</v>
      </c>
      <c r="M35" s="20">
        <v>40144.17</v>
      </c>
      <c r="N35" s="20">
        <v>40144.17</v>
      </c>
      <c r="O35" s="20">
        <v>40144.17</v>
      </c>
      <c r="P35" s="20">
        <v>40144.17</v>
      </c>
      <c r="Q35" s="20">
        <v>40144.17</v>
      </c>
      <c r="R35" s="20">
        <v>40144.17</v>
      </c>
      <c r="S35" s="20">
        <v>40144.17</v>
      </c>
      <c r="T35" s="20">
        <v>40144.17</v>
      </c>
      <c r="U35" s="20">
        <v>40144.17</v>
      </c>
      <c r="V35" s="14">
        <v>40144.17</v>
      </c>
      <c r="X35" s="14">
        <v>40144.17</v>
      </c>
      <c r="Y35" s="14">
        <v>40144.17</v>
      </c>
      <c r="Z35" s="14">
        <v>40144.17</v>
      </c>
      <c r="AA35" s="14">
        <v>40144.17</v>
      </c>
      <c r="AB35" s="14">
        <v>40144.17</v>
      </c>
      <c r="AC35" s="14">
        <v>40144.17</v>
      </c>
      <c r="AD35" s="14">
        <v>40144.17</v>
      </c>
      <c r="AE35" s="14">
        <v>40144.17</v>
      </c>
      <c r="AF35" s="14">
        <v>40144.17</v>
      </c>
      <c r="AG35" s="14">
        <v>40144.17</v>
      </c>
      <c r="AH35" s="14">
        <v>40144.17</v>
      </c>
      <c r="AI35" s="14">
        <v>40144.17</v>
      </c>
      <c r="AJ35" s="14">
        <v>40144.17</v>
      </c>
      <c r="AK35" s="14">
        <v>40144.17</v>
      </c>
      <c r="AL35" s="14">
        <v>40144.17</v>
      </c>
      <c r="AM35" s="14">
        <v>40144.17</v>
      </c>
      <c r="AN35" s="14">
        <v>40144.17</v>
      </c>
      <c r="AO35" s="14">
        <v>40144.17</v>
      </c>
      <c r="AP35" s="14">
        <v>40144.17</v>
      </c>
      <c r="AQ35" s="14">
        <v>40144.17</v>
      </c>
      <c r="AR35" s="14">
        <v>40144.17</v>
      </c>
      <c r="AS35" s="14">
        <v>40144.17</v>
      </c>
      <c r="AT35" s="14">
        <v>40144.17</v>
      </c>
      <c r="AU35" s="14">
        <v>40144.17</v>
      </c>
      <c r="AV35" s="14">
        <v>40144.17</v>
      </c>
    </row>
    <row r="36" spans="1:48" s="14" customFormat="1" x14ac:dyDescent="0.5">
      <c r="A36" s="7" t="s">
        <v>32</v>
      </c>
      <c r="C36" s="20">
        <v>599288.12</v>
      </c>
      <c r="D36" s="20">
        <v>599349.09</v>
      </c>
      <c r="E36" s="20">
        <v>103782.16</v>
      </c>
      <c r="F36" s="20">
        <v>33782.160000000003</v>
      </c>
      <c r="G36" s="20">
        <v>33782.160000000003</v>
      </c>
      <c r="H36" s="20">
        <v>33782.160000000003</v>
      </c>
      <c r="I36" s="20">
        <v>33782.160000000003</v>
      </c>
      <c r="J36" s="20">
        <v>33782.160000000003</v>
      </c>
      <c r="K36" s="20">
        <v>28062.65</v>
      </c>
      <c r="L36" s="20">
        <v>28062.65</v>
      </c>
      <c r="M36" s="20">
        <v>28062.65</v>
      </c>
      <c r="N36" s="20">
        <v>28086.240000000002</v>
      </c>
      <c r="O36" s="20">
        <v>28086.240000000002</v>
      </c>
      <c r="P36" s="20">
        <v>28086.240000000002</v>
      </c>
      <c r="Q36" s="20">
        <v>28086.240000000002</v>
      </c>
      <c r="R36" s="14">
        <v>28554.19</v>
      </c>
      <c r="S36" s="14">
        <v>28855.33</v>
      </c>
      <c r="T36" s="14">
        <v>28855.33</v>
      </c>
      <c r="U36" s="14">
        <v>28855.33</v>
      </c>
      <c r="V36" s="14">
        <v>28855.33</v>
      </c>
      <c r="X36" s="14">
        <v>28855.33</v>
      </c>
    </row>
    <row r="37" spans="1:48" s="14" customFormat="1" x14ac:dyDescent="0.5">
      <c r="A37" s="7" t="s">
        <v>10</v>
      </c>
      <c r="C37" s="20">
        <v>600000</v>
      </c>
      <c r="D37" s="20">
        <v>665583.5</v>
      </c>
      <c r="E37" s="20">
        <v>866828.66</v>
      </c>
      <c r="F37" s="20">
        <v>895754.29</v>
      </c>
      <c r="G37" s="20">
        <v>897804.29</v>
      </c>
      <c r="H37" s="20">
        <v>901454.29</v>
      </c>
      <c r="I37" s="20">
        <v>911224.29</v>
      </c>
      <c r="J37" s="20">
        <v>916216.01</v>
      </c>
      <c r="K37" s="20">
        <v>2339578.31</v>
      </c>
      <c r="L37" s="20">
        <v>2339578.31</v>
      </c>
      <c r="M37" s="20">
        <v>2339578.31</v>
      </c>
      <c r="N37" s="20">
        <v>2840078.31</v>
      </c>
      <c r="O37" s="20">
        <v>2850678.31</v>
      </c>
      <c r="P37" s="20">
        <v>2850678.31</v>
      </c>
      <c r="Q37" s="14">
        <v>2951928.31</v>
      </c>
      <c r="R37" s="14">
        <v>2951928.31</v>
      </c>
      <c r="S37" s="14">
        <v>2951928.31</v>
      </c>
      <c r="T37" s="14">
        <v>2951928.31</v>
      </c>
      <c r="U37" s="14">
        <v>3013300.33</v>
      </c>
      <c r="V37" s="14">
        <v>3018385.68</v>
      </c>
      <c r="X37" s="14">
        <v>3031040.03</v>
      </c>
      <c r="Y37" s="14">
        <v>3131134.82</v>
      </c>
      <c r="Z37" s="14">
        <v>3132329.67</v>
      </c>
      <c r="AA37" s="14">
        <v>3138259.59</v>
      </c>
      <c r="AB37" s="14">
        <v>3139878.52</v>
      </c>
      <c r="AN37" s="14">
        <v>149300.60999999999</v>
      </c>
      <c r="AO37" s="14">
        <v>178801.61</v>
      </c>
      <c r="AP37" s="14">
        <v>7661.09</v>
      </c>
      <c r="AQ37" s="14">
        <v>178801.61</v>
      </c>
      <c r="AR37" s="14">
        <v>178801.61</v>
      </c>
      <c r="AS37" s="14">
        <v>178801.61</v>
      </c>
      <c r="AT37" s="14">
        <v>267250.03000000003</v>
      </c>
      <c r="AU37" s="14">
        <v>2700000</v>
      </c>
      <c r="AV37" s="14">
        <v>2700000</v>
      </c>
    </row>
    <row r="38" spans="1:48" s="14" customFormat="1" x14ac:dyDescent="0.5">
      <c r="A38" s="7" t="s">
        <v>19</v>
      </c>
      <c r="C38" s="20">
        <v>334138.51</v>
      </c>
      <c r="D38" s="20">
        <v>342138.51</v>
      </c>
      <c r="E38" s="20">
        <v>352357.77</v>
      </c>
      <c r="F38" s="20">
        <v>593575</v>
      </c>
      <c r="G38" s="20">
        <v>783753.54</v>
      </c>
      <c r="H38" s="20">
        <v>784023.54</v>
      </c>
      <c r="I38" s="20">
        <v>845852.46</v>
      </c>
      <c r="J38" s="20">
        <v>906031</v>
      </c>
      <c r="K38" s="20"/>
      <c r="L38" s="20"/>
      <c r="M38" s="20"/>
      <c r="N38" s="20"/>
      <c r="O38" s="20"/>
      <c r="P38" s="20"/>
      <c r="T38" s="14">
        <v>75359.42</v>
      </c>
      <c r="U38" s="14">
        <v>100000.2</v>
      </c>
      <c r="V38" s="14">
        <v>150037</v>
      </c>
      <c r="Y38" s="14">
        <v>200000</v>
      </c>
      <c r="Z38" s="14">
        <v>200000</v>
      </c>
      <c r="AA38" s="14">
        <v>200000</v>
      </c>
      <c r="AB38" s="14">
        <v>200000</v>
      </c>
      <c r="AC38" s="14">
        <v>200000</v>
      </c>
      <c r="AD38" s="14">
        <v>250000</v>
      </c>
      <c r="AE38" s="14">
        <v>250000</v>
      </c>
      <c r="AF38" s="14">
        <v>250000</v>
      </c>
      <c r="AG38" s="14">
        <v>629000</v>
      </c>
      <c r="AH38" s="14">
        <v>629000</v>
      </c>
      <c r="AI38" s="14">
        <v>671000</v>
      </c>
      <c r="AJ38" s="14">
        <v>671000</v>
      </c>
      <c r="AK38" s="14">
        <v>671000</v>
      </c>
      <c r="AL38" s="14">
        <v>671000</v>
      </c>
      <c r="AM38" s="14">
        <v>671000</v>
      </c>
      <c r="AN38" s="14">
        <v>671000</v>
      </c>
      <c r="AO38" s="14">
        <v>671000</v>
      </c>
      <c r="AP38" s="14">
        <v>671000</v>
      </c>
      <c r="AQ38" s="14">
        <v>1018500</v>
      </c>
      <c r="AR38" s="14">
        <v>491000</v>
      </c>
      <c r="AS38" s="14">
        <v>491000</v>
      </c>
      <c r="AT38" s="14">
        <v>491000</v>
      </c>
      <c r="AU38" s="14">
        <v>491000</v>
      </c>
      <c r="AV38" s="14">
        <v>491000</v>
      </c>
    </row>
    <row r="39" spans="1:48" s="14" customFormat="1" x14ac:dyDescent="0.5">
      <c r="A39" s="7" t="s">
        <v>143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AA39" s="14">
        <v>37</v>
      </c>
      <c r="AB39" s="14">
        <v>37</v>
      </c>
      <c r="AM39" s="14">
        <v>1703.67</v>
      </c>
    </row>
    <row r="40" spans="1:48" s="14" customFormat="1" x14ac:dyDescent="0.5">
      <c r="A40" s="7" t="s">
        <v>46</v>
      </c>
      <c r="C40" s="20"/>
      <c r="D40" s="20"/>
      <c r="E40" s="20"/>
      <c r="F40" s="20">
        <v>1872479.58</v>
      </c>
      <c r="G40" s="20">
        <v>100488.73</v>
      </c>
      <c r="H40" s="20"/>
      <c r="I40" s="20"/>
      <c r="J40" s="20"/>
      <c r="K40" s="20"/>
      <c r="L40" s="20"/>
      <c r="M40" s="20"/>
      <c r="N40" s="20"/>
      <c r="O40" s="20"/>
      <c r="P40" s="20"/>
      <c r="Q40" s="14">
        <v>133345.57999999999</v>
      </c>
      <c r="R40" s="14">
        <v>270972.81</v>
      </c>
      <c r="S40" s="14">
        <v>267263.09000000003</v>
      </c>
      <c r="U40" s="14">
        <v>185159.99</v>
      </c>
      <c r="X40" s="14">
        <v>927554.91</v>
      </c>
      <c r="Y40" s="14">
        <v>973205.96</v>
      </c>
      <c r="Z40" s="14">
        <v>666756.88</v>
      </c>
    </row>
    <row r="41" spans="1:48" s="14" customFormat="1" x14ac:dyDescent="0.5">
      <c r="A41" s="7" t="s">
        <v>106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400000</v>
      </c>
      <c r="Q41" s="14">
        <v>400000</v>
      </c>
      <c r="R41" s="14">
        <v>500000</v>
      </c>
      <c r="S41" s="14">
        <v>500000</v>
      </c>
      <c r="T41" s="14">
        <v>500000</v>
      </c>
    </row>
    <row r="42" spans="1:48" s="14" customFormat="1" x14ac:dyDescent="0.5">
      <c r="A42" s="7" t="s">
        <v>111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4">
        <v>13044853.550000001</v>
      </c>
      <c r="R42" s="14">
        <v>13968131.16</v>
      </c>
      <c r="S42" s="14">
        <v>14508362.949999999</v>
      </c>
      <c r="T42" s="14">
        <v>14323823.710000001</v>
      </c>
      <c r="U42" s="14">
        <v>14337080.390000001</v>
      </c>
      <c r="V42" s="14">
        <v>14683045.85</v>
      </c>
      <c r="W42" s="14">
        <v>14862108</v>
      </c>
      <c r="X42" s="14">
        <v>16433909.640000001</v>
      </c>
      <c r="Y42" s="14">
        <v>16794259.120000001</v>
      </c>
      <c r="Z42" s="14">
        <v>17201687.350000001</v>
      </c>
      <c r="AA42" s="14">
        <v>17979078.030000001</v>
      </c>
      <c r="AB42" s="14">
        <v>18156864.289999999</v>
      </c>
      <c r="AC42" s="14">
        <v>18779862.390000001</v>
      </c>
      <c r="AD42" s="14">
        <v>18253857.350000001</v>
      </c>
      <c r="AE42" s="14">
        <v>17351167.510000002</v>
      </c>
      <c r="AF42" s="14">
        <v>17198542.300000001</v>
      </c>
      <c r="AG42" s="14">
        <v>17486841.73</v>
      </c>
      <c r="AH42" s="14">
        <v>18143685.280000001</v>
      </c>
      <c r="AI42" s="14">
        <v>17957497.510000002</v>
      </c>
      <c r="AJ42" s="14">
        <v>18406111.050000001</v>
      </c>
      <c r="AK42" s="14">
        <v>17410393.239999998</v>
      </c>
      <c r="AL42" s="14">
        <v>17687705.420000002</v>
      </c>
      <c r="AM42" s="14">
        <v>17860077.629999999</v>
      </c>
      <c r="AN42" s="14">
        <v>16123544.289999999</v>
      </c>
      <c r="AO42" s="14">
        <v>16207451.470000001</v>
      </c>
      <c r="AP42" s="14">
        <v>16357409.810000001</v>
      </c>
      <c r="AQ42" s="14">
        <v>16722016.09</v>
      </c>
      <c r="AR42" s="14">
        <v>13286125.42</v>
      </c>
      <c r="AS42" s="14">
        <v>13422074.34</v>
      </c>
      <c r="AT42" s="14">
        <v>13029028.050000001</v>
      </c>
      <c r="AU42" s="14">
        <v>13269276.5</v>
      </c>
      <c r="AV42" s="14">
        <v>13206117.66</v>
      </c>
    </row>
    <row r="43" spans="1:48" s="14" customFormat="1" x14ac:dyDescent="0.5">
      <c r="A43" s="7" t="s">
        <v>193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AR43" s="14">
        <v>3133090.01</v>
      </c>
      <c r="AS43" s="14">
        <v>3072050.52</v>
      </c>
      <c r="AT43" s="14">
        <v>3058497.02</v>
      </c>
      <c r="AU43" s="14">
        <v>3045143.02</v>
      </c>
      <c r="AV43" s="14">
        <v>3045143.02</v>
      </c>
    </row>
    <row r="44" spans="1:48" s="14" customFormat="1" x14ac:dyDescent="0.5">
      <c r="A44" s="7" t="s">
        <v>122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T44" s="14">
        <v>110.88</v>
      </c>
    </row>
    <row r="45" spans="1:48" s="14" customFormat="1" x14ac:dyDescent="0.5">
      <c r="A45" s="7" t="s">
        <v>135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Y45" s="14">
        <v>12389.09</v>
      </c>
    </row>
    <row r="46" spans="1:48" s="14" customFormat="1" x14ac:dyDescent="0.5">
      <c r="A46" s="7" t="s">
        <v>130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V46" s="14">
        <v>552.09</v>
      </c>
    </row>
    <row r="47" spans="1:48" s="14" customFormat="1" x14ac:dyDescent="0.5">
      <c r="A47" s="7" t="s">
        <v>166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AG47" s="14">
        <v>211338.12</v>
      </c>
      <c r="AH47" s="14">
        <v>211338.12</v>
      </c>
      <c r="AI47" s="14">
        <v>211338.12</v>
      </c>
    </row>
    <row r="48" spans="1:48" s="14" customFormat="1" x14ac:dyDescent="0.5">
      <c r="A48" s="7" t="s">
        <v>144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AA48" s="14">
        <v>31577.439999999999</v>
      </c>
    </row>
    <row r="49" spans="1:48" s="14" customFormat="1" x14ac:dyDescent="0.5">
      <c r="A49" s="7" t="s">
        <v>15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AN49" s="14">
        <v>18835.63</v>
      </c>
      <c r="AP49" s="14">
        <v>178801.61</v>
      </c>
      <c r="AQ49" s="14">
        <v>26897.32</v>
      </c>
      <c r="AR49" s="14">
        <v>33592.36</v>
      </c>
      <c r="AS49" s="14">
        <v>55234.49</v>
      </c>
      <c r="AT49" s="14">
        <v>55234.49</v>
      </c>
      <c r="AU49" s="14">
        <v>236815.71</v>
      </c>
      <c r="AV49" s="14">
        <v>13393.17</v>
      </c>
    </row>
    <row r="50" spans="1:48" s="14" customFormat="1" x14ac:dyDescent="0.5">
      <c r="A50" s="7" t="s">
        <v>203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AU50" s="14">
        <v>167324.62</v>
      </c>
      <c r="AV50" s="14">
        <v>277.75</v>
      </c>
    </row>
    <row r="51" spans="1:48" s="18" customFormat="1" x14ac:dyDescent="0.5">
      <c r="A51" s="3" t="s">
        <v>74</v>
      </c>
      <c r="C51" s="23">
        <v>-2099999.9900000002</v>
      </c>
      <c r="D51" s="23"/>
      <c r="E51" s="23"/>
      <c r="F51" s="23"/>
      <c r="G51" s="23"/>
      <c r="H51" s="23"/>
      <c r="I51" s="23"/>
      <c r="J51" s="23"/>
      <c r="K51" s="23"/>
      <c r="L51" s="23">
        <v>-10</v>
      </c>
      <c r="M51" s="23"/>
      <c r="N51" s="23"/>
      <c r="O51" s="23"/>
      <c r="P51" s="23"/>
      <c r="S51" s="18">
        <v>0.9</v>
      </c>
      <c r="AA51" s="18">
        <v>-0.2</v>
      </c>
      <c r="AF51" s="18">
        <v>0.05</v>
      </c>
      <c r="AG51" s="18">
        <v>-3</v>
      </c>
      <c r="AN51" s="18">
        <v>1</v>
      </c>
      <c r="AR51" s="18">
        <v>-0.01</v>
      </c>
      <c r="AS51" s="18">
        <v>1000</v>
      </c>
      <c r="AT51" s="18">
        <v>-2000000</v>
      </c>
      <c r="AV51" s="18">
        <v>0.62</v>
      </c>
    </row>
    <row r="52" spans="1:48" s="15" customFormat="1" x14ac:dyDescent="0.5">
      <c r="A52" s="15" t="s">
        <v>66</v>
      </c>
      <c r="C52" s="22">
        <v>108004103.8</v>
      </c>
      <c r="D52" s="22">
        <v>107968801.7</v>
      </c>
      <c r="E52" s="22">
        <v>116836084.34999999</v>
      </c>
      <c r="F52" s="22">
        <v>120289100</v>
      </c>
      <c r="G52" s="22">
        <v>119859396.88</v>
      </c>
      <c r="H52" s="22">
        <v>134360010.03999999</v>
      </c>
      <c r="I52" s="22">
        <v>131451688.95</v>
      </c>
      <c r="J52" s="22">
        <v>123239753.43000001</v>
      </c>
      <c r="K52" s="22">
        <v>119322726.27</v>
      </c>
      <c r="L52" s="22">
        <v>118405859.01000001</v>
      </c>
      <c r="M52" s="22">
        <v>117166542.59</v>
      </c>
      <c r="N52" s="22">
        <v>118173545.12</v>
      </c>
      <c r="O52" s="22">
        <v>126426031.77</v>
      </c>
      <c r="P52" s="22">
        <v>128908671.65000001</v>
      </c>
      <c r="Q52" s="15">
        <v>132859071.91</v>
      </c>
      <c r="R52" s="15">
        <v>133994575.51000001</v>
      </c>
      <c r="S52" s="15">
        <v>134335456.88999999</v>
      </c>
      <c r="T52" s="15">
        <v>130189597.20999999</v>
      </c>
      <c r="U52" s="15">
        <v>127597991.40000001</v>
      </c>
      <c r="V52" s="15">
        <v>128004523.70999999</v>
      </c>
      <c r="W52" s="64" t="s">
        <v>355</v>
      </c>
      <c r="X52" s="15">
        <v>122606701.09</v>
      </c>
      <c r="Y52" s="15">
        <v>122419406.09</v>
      </c>
      <c r="Z52" s="15">
        <v>122547926.93000001</v>
      </c>
      <c r="AA52" s="15">
        <v>122485043.98999999</v>
      </c>
      <c r="AB52" s="15">
        <v>123770690.04000001</v>
      </c>
      <c r="AC52" s="15">
        <v>97490838.540000007</v>
      </c>
      <c r="AD52" s="15">
        <v>93825069.129999995</v>
      </c>
      <c r="AE52" s="15">
        <v>91615867.980000004</v>
      </c>
      <c r="AF52" s="15">
        <v>93848301.819999993</v>
      </c>
      <c r="AG52" s="15">
        <v>97299397.989999995</v>
      </c>
      <c r="AH52" s="15">
        <v>99111071.159999996</v>
      </c>
      <c r="AI52" s="15">
        <v>99597264.5</v>
      </c>
      <c r="AJ52" s="15">
        <v>100404204.53</v>
      </c>
      <c r="AK52" s="15">
        <v>100806927.54000001</v>
      </c>
      <c r="AL52" s="15">
        <v>96601140.129999995</v>
      </c>
      <c r="AM52" s="15">
        <v>96850497.030000001</v>
      </c>
      <c r="AN52" s="15">
        <v>100347539.09999999</v>
      </c>
      <c r="AO52" s="15">
        <v>99471560.109999999</v>
      </c>
      <c r="AP52" s="15">
        <v>97770006.700000003</v>
      </c>
      <c r="AQ52" s="15">
        <v>99672430.670000002</v>
      </c>
      <c r="AR52" s="15">
        <v>99319024.780000001</v>
      </c>
      <c r="AS52" s="15">
        <v>97245730.590000004</v>
      </c>
      <c r="AT52" s="15">
        <v>91110348.189999998</v>
      </c>
      <c r="AU52" s="15">
        <v>92149697.819999993</v>
      </c>
      <c r="AV52" s="15">
        <v>91607472.170000002</v>
      </c>
    </row>
    <row r="53" spans="1:48" s="15" customFormat="1" x14ac:dyDescent="0.5">
      <c r="A53" s="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48" s="13" customFormat="1" x14ac:dyDescent="0.5">
      <c r="A54" s="8"/>
      <c r="B54" s="13" t="s">
        <v>60</v>
      </c>
      <c r="C54" s="24">
        <f t="shared" ref="C54:V54" si="3">C13-SUM(C10:C12)</f>
        <v>-2100000</v>
      </c>
      <c r="D54" s="24">
        <f t="shared" si="3"/>
        <v>0</v>
      </c>
      <c r="E54" s="24">
        <f t="shared" si="3"/>
        <v>0</v>
      </c>
      <c r="F54" s="24">
        <f t="shared" si="3"/>
        <v>0</v>
      </c>
      <c r="G54" s="24">
        <f t="shared" si="3"/>
        <v>0</v>
      </c>
      <c r="H54" s="24">
        <f t="shared" si="3"/>
        <v>0</v>
      </c>
      <c r="I54" s="24">
        <f t="shared" si="3"/>
        <v>0</v>
      </c>
      <c r="J54" s="24">
        <f t="shared" si="3"/>
        <v>0</v>
      </c>
      <c r="K54" s="24">
        <f t="shared" si="3"/>
        <v>0</v>
      </c>
      <c r="L54" s="24">
        <f t="shared" si="3"/>
        <v>0</v>
      </c>
      <c r="M54" s="24">
        <f t="shared" si="3"/>
        <v>0</v>
      </c>
      <c r="N54" s="24">
        <f t="shared" si="3"/>
        <v>0</v>
      </c>
      <c r="O54" s="24">
        <f t="shared" si="3"/>
        <v>0</v>
      </c>
      <c r="P54" s="24">
        <f t="shared" si="3"/>
        <v>0</v>
      </c>
      <c r="Q54" s="24">
        <f t="shared" si="3"/>
        <v>0</v>
      </c>
      <c r="R54" s="24">
        <f t="shared" si="3"/>
        <v>0</v>
      </c>
      <c r="S54" s="24">
        <f t="shared" si="3"/>
        <v>0</v>
      </c>
      <c r="T54" s="24">
        <f t="shared" si="3"/>
        <v>0</v>
      </c>
      <c r="U54" s="24">
        <f t="shared" si="3"/>
        <v>0</v>
      </c>
      <c r="V54" s="24">
        <f t="shared" si="3"/>
        <v>0</v>
      </c>
      <c r="X54" s="24">
        <f t="shared" ref="X54:AV54" si="4">X13-SUM(X10:X12)</f>
        <v>0</v>
      </c>
      <c r="Y54" s="24">
        <f t="shared" si="4"/>
        <v>0</v>
      </c>
      <c r="Z54" s="24">
        <f t="shared" si="4"/>
        <v>0</v>
      </c>
      <c r="AA54" s="24">
        <f t="shared" si="4"/>
        <v>0</v>
      </c>
      <c r="AB54" s="24">
        <f t="shared" si="4"/>
        <v>0</v>
      </c>
      <c r="AC54" s="24">
        <f t="shared" si="4"/>
        <v>0</v>
      </c>
      <c r="AD54" s="24">
        <f t="shared" si="4"/>
        <v>0</v>
      </c>
      <c r="AE54" s="24">
        <f t="shared" si="4"/>
        <v>0</v>
      </c>
      <c r="AF54" s="24">
        <f t="shared" si="4"/>
        <v>0</v>
      </c>
      <c r="AG54" s="24">
        <f t="shared" si="4"/>
        <v>0</v>
      </c>
      <c r="AH54" s="24">
        <f t="shared" si="4"/>
        <v>0</v>
      </c>
      <c r="AI54" s="24">
        <f t="shared" si="4"/>
        <v>0</v>
      </c>
      <c r="AJ54" s="24">
        <f t="shared" si="4"/>
        <v>0</v>
      </c>
      <c r="AK54" s="24">
        <f t="shared" si="4"/>
        <v>0</v>
      </c>
      <c r="AL54" s="24">
        <f t="shared" si="4"/>
        <v>0</v>
      </c>
      <c r="AM54" s="24">
        <f t="shared" si="4"/>
        <v>0</v>
      </c>
      <c r="AN54" s="24">
        <f t="shared" si="4"/>
        <v>0</v>
      </c>
      <c r="AO54" s="24">
        <f t="shared" si="4"/>
        <v>0</v>
      </c>
      <c r="AP54" s="24">
        <f t="shared" si="4"/>
        <v>0</v>
      </c>
      <c r="AQ54" s="24">
        <f t="shared" si="4"/>
        <v>0</v>
      </c>
      <c r="AR54" s="24">
        <f t="shared" si="4"/>
        <v>-9.9999979138374329E-3</v>
      </c>
      <c r="AS54" s="24">
        <f t="shared" si="4"/>
        <v>0</v>
      </c>
      <c r="AT54" s="24">
        <f t="shared" si="4"/>
        <v>0</v>
      </c>
      <c r="AU54" s="24">
        <f t="shared" si="4"/>
        <v>0</v>
      </c>
      <c r="AV54" s="24">
        <f t="shared" si="4"/>
        <v>0</v>
      </c>
    </row>
    <row r="55" spans="1:48" s="13" customFormat="1" x14ac:dyDescent="0.5">
      <c r="A55" s="8"/>
      <c r="B55" s="13" t="s">
        <v>61</v>
      </c>
      <c r="C55" s="24">
        <f t="shared" ref="C55:O55" si="5">C16-SUM(C13:C15)</f>
        <v>0</v>
      </c>
      <c r="D55" s="24">
        <f t="shared" si="5"/>
        <v>0</v>
      </c>
      <c r="E55" s="24">
        <f t="shared" si="5"/>
        <v>0</v>
      </c>
      <c r="F55" s="24">
        <f t="shared" si="5"/>
        <v>0</v>
      </c>
      <c r="G55" s="24">
        <f t="shared" si="5"/>
        <v>0</v>
      </c>
      <c r="H55" s="24">
        <f t="shared" si="5"/>
        <v>0</v>
      </c>
      <c r="I55" s="24">
        <f t="shared" si="5"/>
        <v>0</v>
      </c>
      <c r="J55" s="24">
        <f t="shared" si="5"/>
        <v>0</v>
      </c>
      <c r="K55" s="24">
        <f t="shared" si="5"/>
        <v>0</v>
      </c>
      <c r="L55" s="24">
        <f t="shared" si="5"/>
        <v>-10.000000007450581</v>
      </c>
      <c r="M55" s="24">
        <f t="shared" si="5"/>
        <v>0</v>
      </c>
      <c r="N55" s="24">
        <f t="shared" si="5"/>
        <v>0</v>
      </c>
      <c r="O55" s="24">
        <f t="shared" si="5"/>
        <v>0</v>
      </c>
      <c r="P55" s="24">
        <f t="shared" ref="P55:V55" si="6">P16-SUM(P13:P15)</f>
        <v>0</v>
      </c>
      <c r="Q55" s="24">
        <f t="shared" si="6"/>
        <v>0</v>
      </c>
      <c r="R55" s="24">
        <f t="shared" si="6"/>
        <v>0</v>
      </c>
      <c r="S55" s="24">
        <f t="shared" si="6"/>
        <v>0</v>
      </c>
      <c r="T55" s="24">
        <f t="shared" si="6"/>
        <v>0</v>
      </c>
      <c r="U55" s="24">
        <f t="shared" si="6"/>
        <v>0</v>
      </c>
      <c r="V55" s="24">
        <f t="shared" si="6"/>
        <v>0</v>
      </c>
      <c r="W55" s="24"/>
      <c r="X55" s="24">
        <f t="shared" ref="X55:AV55" si="7">X16-SUM(X13:X15)</f>
        <v>0</v>
      </c>
      <c r="Y55" s="24">
        <f t="shared" si="7"/>
        <v>0</v>
      </c>
      <c r="Z55" s="24">
        <f t="shared" si="7"/>
        <v>0</v>
      </c>
      <c r="AA55" s="24">
        <f t="shared" si="7"/>
        <v>0</v>
      </c>
      <c r="AB55" s="24">
        <f t="shared" si="7"/>
        <v>0</v>
      </c>
      <c r="AC55" s="24">
        <f t="shared" si="7"/>
        <v>0</v>
      </c>
      <c r="AD55" s="24">
        <f t="shared" si="7"/>
        <v>0</v>
      </c>
      <c r="AE55" s="24">
        <f t="shared" si="7"/>
        <v>0</v>
      </c>
      <c r="AF55" s="24">
        <f t="shared" si="7"/>
        <v>0</v>
      </c>
      <c r="AG55" s="24">
        <f t="shared" si="7"/>
        <v>0</v>
      </c>
      <c r="AH55" s="24">
        <f t="shared" si="7"/>
        <v>0</v>
      </c>
      <c r="AI55" s="24">
        <f t="shared" si="7"/>
        <v>-2000.0000000074506</v>
      </c>
      <c r="AJ55" s="24">
        <f t="shared" si="7"/>
        <v>0</v>
      </c>
      <c r="AK55" s="24">
        <f t="shared" si="7"/>
        <v>0</v>
      </c>
      <c r="AL55" s="24">
        <f t="shared" si="7"/>
        <v>0</v>
      </c>
      <c r="AM55" s="24">
        <f t="shared" si="7"/>
        <v>0</v>
      </c>
      <c r="AN55" s="24">
        <f t="shared" si="7"/>
        <v>0</v>
      </c>
      <c r="AO55" s="24">
        <f t="shared" si="7"/>
        <v>0</v>
      </c>
      <c r="AP55" s="24">
        <f t="shared" si="7"/>
        <v>0</v>
      </c>
      <c r="AQ55" s="24">
        <f t="shared" si="7"/>
        <v>0</v>
      </c>
      <c r="AR55" s="24">
        <f t="shared" si="7"/>
        <v>0</v>
      </c>
      <c r="AS55" s="24">
        <f t="shared" si="7"/>
        <v>1000.0000000074506</v>
      </c>
      <c r="AT55" s="24">
        <f t="shared" si="7"/>
        <v>0</v>
      </c>
      <c r="AU55" s="24">
        <f t="shared" si="7"/>
        <v>0</v>
      </c>
      <c r="AV55" s="24">
        <f t="shared" si="7"/>
        <v>0</v>
      </c>
    </row>
    <row r="56" spans="1:48" s="13" customFormat="1" x14ac:dyDescent="0.5">
      <c r="A56" s="8"/>
      <c r="B56" s="13" t="s">
        <v>62</v>
      </c>
      <c r="C56" s="24">
        <f t="shared" ref="C56:V56" si="8">C22-SUM(C19:C20)</f>
        <v>0</v>
      </c>
      <c r="D56" s="24">
        <f t="shared" si="8"/>
        <v>0</v>
      </c>
      <c r="E56" s="24">
        <f t="shared" si="8"/>
        <v>0</v>
      </c>
      <c r="F56" s="24">
        <f t="shared" si="8"/>
        <v>0</v>
      </c>
      <c r="G56" s="24">
        <f t="shared" si="8"/>
        <v>0</v>
      </c>
      <c r="H56" s="24">
        <f t="shared" si="8"/>
        <v>0</v>
      </c>
      <c r="I56" s="24">
        <f t="shared" si="8"/>
        <v>0</v>
      </c>
      <c r="J56" s="24">
        <f t="shared" si="8"/>
        <v>0</v>
      </c>
      <c r="K56" s="24">
        <f t="shared" si="8"/>
        <v>0</v>
      </c>
      <c r="L56" s="24">
        <f t="shared" si="8"/>
        <v>0</v>
      </c>
      <c r="M56" s="24">
        <f t="shared" si="8"/>
        <v>0</v>
      </c>
      <c r="N56" s="24">
        <f t="shared" si="8"/>
        <v>0</v>
      </c>
      <c r="O56" s="24">
        <f t="shared" si="8"/>
        <v>0</v>
      </c>
      <c r="P56" s="24">
        <f t="shared" si="8"/>
        <v>0</v>
      </c>
      <c r="Q56" s="24">
        <f t="shared" si="8"/>
        <v>0</v>
      </c>
      <c r="R56" s="24">
        <f t="shared" si="8"/>
        <v>0</v>
      </c>
      <c r="S56" s="24">
        <f t="shared" si="8"/>
        <v>0</v>
      </c>
      <c r="T56" s="24">
        <f t="shared" si="8"/>
        <v>0</v>
      </c>
      <c r="U56" s="24">
        <f t="shared" si="8"/>
        <v>0</v>
      </c>
      <c r="V56" s="24">
        <f t="shared" si="8"/>
        <v>0</v>
      </c>
      <c r="X56" s="24">
        <f>X22-SUM(X19:X20)</f>
        <v>0</v>
      </c>
      <c r="Y56" s="24">
        <f>Y22-SUM(Y19:Y20)</f>
        <v>0</v>
      </c>
      <c r="Z56" s="24">
        <f>Z22-SUM(Z19:Z20)</f>
        <v>0</v>
      </c>
      <c r="AA56" s="24">
        <f t="shared" ref="AA56:AV56" si="9">AA22-SUM(AA19:AA21)</f>
        <v>-0.19999999925494194</v>
      </c>
      <c r="AB56" s="24">
        <f t="shared" si="9"/>
        <v>0</v>
      </c>
      <c r="AC56" s="24">
        <f t="shared" si="9"/>
        <v>0</v>
      </c>
      <c r="AD56" s="24">
        <f t="shared" si="9"/>
        <v>0</v>
      </c>
      <c r="AE56" s="24">
        <f t="shared" si="9"/>
        <v>0</v>
      </c>
      <c r="AF56" s="24">
        <f t="shared" si="9"/>
        <v>0</v>
      </c>
      <c r="AG56" s="24">
        <f t="shared" si="9"/>
        <v>0</v>
      </c>
      <c r="AH56" s="24">
        <f t="shared" si="9"/>
        <v>0</v>
      </c>
      <c r="AI56" s="24">
        <f t="shared" si="9"/>
        <v>0</v>
      </c>
      <c r="AJ56" s="24">
        <f t="shared" si="9"/>
        <v>0</v>
      </c>
      <c r="AK56" s="24">
        <f t="shared" si="9"/>
        <v>0</v>
      </c>
      <c r="AL56" s="24">
        <f t="shared" si="9"/>
        <v>0</v>
      </c>
      <c r="AM56" s="24">
        <f t="shared" si="9"/>
        <v>0</v>
      </c>
      <c r="AN56" s="24">
        <f t="shared" si="9"/>
        <v>0</v>
      </c>
      <c r="AO56" s="24">
        <f t="shared" si="9"/>
        <v>0</v>
      </c>
      <c r="AP56" s="24">
        <f t="shared" si="9"/>
        <v>0</v>
      </c>
      <c r="AQ56" s="24">
        <f t="shared" si="9"/>
        <v>0</v>
      </c>
      <c r="AR56" s="24">
        <f t="shared" si="9"/>
        <v>0</v>
      </c>
      <c r="AS56" s="24">
        <f t="shared" si="9"/>
        <v>0</v>
      </c>
      <c r="AT56" s="24">
        <f t="shared" si="9"/>
        <v>0</v>
      </c>
      <c r="AU56" s="24">
        <f t="shared" si="9"/>
        <v>0</v>
      </c>
      <c r="AV56" s="24">
        <f t="shared" si="9"/>
        <v>0</v>
      </c>
    </row>
    <row r="57" spans="1:48" s="13" customFormat="1" x14ac:dyDescent="0.5">
      <c r="A57" s="8"/>
      <c r="B57" s="13" t="s">
        <v>63</v>
      </c>
      <c r="C57" s="24">
        <f t="shared" ref="C57:V57" si="10">C31-SUM(C27:C30)</f>
        <v>0</v>
      </c>
      <c r="D57" s="24">
        <f t="shared" si="10"/>
        <v>0</v>
      </c>
      <c r="E57" s="24">
        <f t="shared" si="10"/>
        <v>0</v>
      </c>
      <c r="F57" s="24">
        <f t="shared" si="10"/>
        <v>0</v>
      </c>
      <c r="G57" s="24">
        <f t="shared" si="10"/>
        <v>0</v>
      </c>
      <c r="H57" s="24">
        <f t="shared" si="10"/>
        <v>0</v>
      </c>
      <c r="I57" s="24">
        <f t="shared" si="10"/>
        <v>0</v>
      </c>
      <c r="J57" s="24">
        <f t="shared" si="10"/>
        <v>0</v>
      </c>
      <c r="K57" s="24">
        <f t="shared" si="10"/>
        <v>0</v>
      </c>
      <c r="L57" s="24">
        <f t="shared" si="10"/>
        <v>0</v>
      </c>
      <c r="M57" s="24">
        <f t="shared" si="10"/>
        <v>0</v>
      </c>
      <c r="N57" s="24">
        <f t="shared" si="10"/>
        <v>0</v>
      </c>
      <c r="O57" s="24">
        <f t="shared" si="10"/>
        <v>0</v>
      </c>
      <c r="P57" s="24">
        <f t="shared" si="10"/>
        <v>0</v>
      </c>
      <c r="Q57" s="24">
        <f t="shared" si="10"/>
        <v>0</v>
      </c>
      <c r="R57" s="24">
        <f t="shared" si="10"/>
        <v>0</v>
      </c>
      <c r="S57" s="24">
        <f t="shared" si="10"/>
        <v>0</v>
      </c>
      <c r="T57" s="24">
        <f t="shared" si="10"/>
        <v>0</v>
      </c>
      <c r="U57" s="24">
        <f t="shared" si="10"/>
        <v>0</v>
      </c>
      <c r="V57" s="24">
        <f t="shared" si="10"/>
        <v>0</v>
      </c>
      <c r="X57" s="24">
        <f t="shared" ref="X57:AV57" si="11">X31-SUM(X27:X30)</f>
        <v>0</v>
      </c>
      <c r="Y57" s="24">
        <f t="shared" si="11"/>
        <v>0</v>
      </c>
      <c r="Z57" s="24">
        <f t="shared" si="11"/>
        <v>0</v>
      </c>
      <c r="AA57" s="24">
        <f t="shared" si="11"/>
        <v>0</v>
      </c>
      <c r="AB57" s="24">
        <f t="shared" si="11"/>
        <v>0</v>
      </c>
      <c r="AC57" s="24">
        <f t="shared" si="11"/>
        <v>0</v>
      </c>
      <c r="AD57" s="24">
        <f t="shared" si="11"/>
        <v>0</v>
      </c>
      <c r="AE57" s="24">
        <f t="shared" si="11"/>
        <v>0</v>
      </c>
      <c r="AF57" s="24">
        <f t="shared" si="11"/>
        <v>0</v>
      </c>
      <c r="AG57" s="24">
        <f t="shared" si="11"/>
        <v>0</v>
      </c>
      <c r="AH57" s="24">
        <f t="shared" si="11"/>
        <v>0</v>
      </c>
      <c r="AI57" s="24">
        <f t="shared" si="11"/>
        <v>0</v>
      </c>
      <c r="AJ57" s="24">
        <f t="shared" si="11"/>
        <v>0</v>
      </c>
      <c r="AK57" s="24">
        <f t="shared" si="11"/>
        <v>0</v>
      </c>
      <c r="AL57" s="24">
        <f t="shared" si="11"/>
        <v>0</v>
      </c>
      <c r="AM57" s="24">
        <f t="shared" si="11"/>
        <v>0</v>
      </c>
      <c r="AN57" s="24">
        <f t="shared" si="11"/>
        <v>0</v>
      </c>
      <c r="AO57" s="24">
        <f t="shared" si="11"/>
        <v>0</v>
      </c>
      <c r="AP57" s="24">
        <f t="shared" si="11"/>
        <v>0</v>
      </c>
      <c r="AQ57" s="24">
        <f t="shared" si="11"/>
        <v>0</v>
      </c>
      <c r="AR57" s="24">
        <f t="shared" si="11"/>
        <v>0</v>
      </c>
      <c r="AS57" s="24">
        <f t="shared" si="11"/>
        <v>0</v>
      </c>
      <c r="AT57" s="24">
        <f t="shared" si="11"/>
        <v>0</v>
      </c>
      <c r="AU57" s="24">
        <f t="shared" si="11"/>
        <v>0</v>
      </c>
      <c r="AV57" s="24">
        <f t="shared" si="11"/>
        <v>0</v>
      </c>
    </row>
    <row r="58" spans="1:48" s="13" customFormat="1" x14ac:dyDescent="0.5">
      <c r="A58" s="13" t="s">
        <v>67</v>
      </c>
      <c r="C58" s="24">
        <f t="shared" ref="C58:V58" si="12">C52-SUM(C10:C12,C14:C15,C17:C20,C23:C30,C32:C51)</f>
        <v>-4.6484097838401794E-2</v>
      </c>
      <c r="D58" s="24">
        <f t="shared" si="12"/>
        <v>-4.194621741771698E-2</v>
      </c>
      <c r="E58" s="24">
        <f t="shared" si="12"/>
        <v>-3.4787639975547791E-2</v>
      </c>
      <c r="F58" s="24">
        <f t="shared" si="12"/>
        <v>-4.1545748710632324E-2</v>
      </c>
      <c r="G58" s="24">
        <f t="shared" si="12"/>
        <v>-3.9185032248497009E-2</v>
      </c>
      <c r="H58" s="24">
        <f t="shared" si="12"/>
        <v>-2.5489449501037598E-2</v>
      </c>
      <c r="I58" s="24">
        <f t="shared" si="12"/>
        <v>-2.594245970249176E-2</v>
      </c>
      <c r="J58" s="24">
        <f t="shared" si="12"/>
        <v>-2.6576563715934753E-2</v>
      </c>
      <c r="K58" s="24">
        <f t="shared" si="12"/>
        <v>-2.2111907601356506E-2</v>
      </c>
      <c r="L58" s="24">
        <f t="shared" si="12"/>
        <v>-1.8254518508911133E-2</v>
      </c>
      <c r="M58" s="24">
        <f t="shared" si="12"/>
        <v>-2.2645309567451477E-2</v>
      </c>
      <c r="N58" s="24">
        <f t="shared" si="12"/>
        <v>-1.6239598393440247E-2</v>
      </c>
      <c r="O58" s="24">
        <f t="shared" si="12"/>
        <v>-1.1793196201324463E-2</v>
      </c>
      <c r="P58" s="24">
        <f t="shared" si="12"/>
        <v>-1.139424741268158E-2</v>
      </c>
      <c r="Q58" s="24">
        <f t="shared" si="12"/>
        <v>-1.200045645236969E-2</v>
      </c>
      <c r="R58" s="24">
        <f t="shared" si="12"/>
        <v>-1.3233870267868042E-2</v>
      </c>
      <c r="S58" s="24">
        <f t="shared" si="12"/>
        <v>-1.9623279571533203E-2</v>
      </c>
      <c r="T58" s="24">
        <f t="shared" si="12"/>
        <v>-2.3167982697486877E-2</v>
      </c>
      <c r="U58" s="24">
        <f t="shared" si="12"/>
        <v>-2.2121787071228027E-2</v>
      </c>
      <c r="V58" s="24">
        <f t="shared" si="12"/>
        <v>-2.6169776916503906E-2</v>
      </c>
      <c r="X58" s="24">
        <f>X52-SUM(X10:X12,X14:X15,X17:X20,X23:X30,X32:X51)</f>
        <v>-3.1401887536048889E-2</v>
      </c>
      <c r="Y58" s="24">
        <f>Y52-SUM(Y10:Y12,Y14:Y15,Y17:Y20,Y23:Y30,Y32:Y51)</f>
        <v>-3.1578764319419861E-2</v>
      </c>
      <c r="Z58" s="24">
        <f>Z52-SUM(Z10:Z12,Z14:Z15,Z17:Z20,Z23:Z30,Z32:Z51)</f>
        <v>-3.1850486993789673E-2</v>
      </c>
      <c r="AA58" s="24">
        <f t="shared" ref="AA58:AV58" si="13">AA52-SUM(AA10:AA12,AA14:AA15,AA17:AA21,AA23:AA30,AA32:AA51)</f>
        <v>-3.5998940467834473E-2</v>
      </c>
      <c r="AB58" s="24">
        <f t="shared" si="13"/>
        <v>-13528439.922175929</v>
      </c>
      <c r="AC58" s="24">
        <f t="shared" si="13"/>
        <v>-6.7152157425880432E-2</v>
      </c>
      <c r="AD58" s="24">
        <f t="shared" si="13"/>
        <v>-7.8413337469100952E-2</v>
      </c>
      <c r="AE58" s="24">
        <f t="shared" si="13"/>
        <v>-6.2942594289779663E-2</v>
      </c>
      <c r="AF58" s="24">
        <f t="shared" si="13"/>
        <v>-4.8976927995681763E-2</v>
      </c>
      <c r="AG58" s="24">
        <f t="shared" si="13"/>
        <v>-5.3684636950492859E-2</v>
      </c>
      <c r="AH58" s="24">
        <f t="shared" si="13"/>
        <v>-4.9629747867584229E-2</v>
      </c>
      <c r="AI58" s="24">
        <f t="shared" si="13"/>
        <v>-180000.13170403242</v>
      </c>
      <c r="AJ58" s="24">
        <f t="shared" si="13"/>
        <v>-3.9856702089309692E-2</v>
      </c>
      <c r="AK58" s="24">
        <f t="shared" si="13"/>
        <v>-690000.03551983833</v>
      </c>
      <c r="AL58" s="24">
        <f t="shared" si="13"/>
        <v>-3.1775817275047302E-2</v>
      </c>
      <c r="AM58" s="24">
        <f t="shared" si="13"/>
        <v>-2.4986580014228821E-2</v>
      </c>
      <c r="AN58" s="24">
        <f t="shared" si="13"/>
        <v>-2.3648232221603394E-2</v>
      </c>
      <c r="AO58" s="24">
        <f t="shared" si="13"/>
        <v>-1.969592273235321E-2</v>
      </c>
      <c r="AP58" s="24">
        <f t="shared" si="13"/>
        <v>-1.3553053140640259E-2</v>
      </c>
      <c r="AQ58" s="24">
        <f t="shared" si="13"/>
        <v>-1.9892573356628418E-2</v>
      </c>
      <c r="AR58" s="24">
        <f t="shared" si="13"/>
        <v>-1.6032978892326355E-2</v>
      </c>
      <c r="AS58" s="24">
        <f t="shared" si="13"/>
        <v>601556.41202203929</v>
      </c>
      <c r="AT58" s="24">
        <f t="shared" si="13"/>
        <v>-1.843184232711792E-2</v>
      </c>
      <c r="AU58" s="24">
        <f t="shared" si="13"/>
        <v>-1.5948772430419922E-2</v>
      </c>
      <c r="AV58" s="24">
        <f t="shared" si="13"/>
        <v>-1.9636422395706177E-2</v>
      </c>
    </row>
    <row r="59" spans="1:48" s="18" customFormat="1" x14ac:dyDescent="0.5">
      <c r="A59" s="3" t="s">
        <v>59</v>
      </c>
      <c r="C59" s="23" t="s">
        <v>80</v>
      </c>
      <c r="D59" s="23"/>
      <c r="E59" s="23"/>
      <c r="F59" s="23"/>
      <c r="G59" s="23"/>
      <c r="H59" s="23"/>
      <c r="I59" s="23"/>
      <c r="J59" s="23"/>
      <c r="K59" s="23"/>
      <c r="L59" s="23" t="s">
        <v>93</v>
      </c>
      <c r="M59" s="23"/>
      <c r="N59" s="23"/>
      <c r="O59" s="23"/>
      <c r="P59" s="23"/>
      <c r="S59" s="18" t="s">
        <v>119</v>
      </c>
      <c r="AA59" s="18" t="s">
        <v>145</v>
      </c>
      <c r="AB59" s="18" t="s">
        <v>149</v>
      </c>
      <c r="AF59" s="18" t="s">
        <v>162</v>
      </c>
      <c r="AG59" s="18" t="s">
        <v>167</v>
      </c>
      <c r="AN59" s="18" t="s">
        <v>182</v>
      </c>
      <c r="AR59" s="18" t="s">
        <v>196</v>
      </c>
      <c r="AS59" s="18" t="s">
        <v>197</v>
      </c>
      <c r="AT59" s="18" t="s">
        <v>167</v>
      </c>
      <c r="AV59" s="18" t="s">
        <v>167</v>
      </c>
    </row>
    <row r="60" spans="1:48" s="14" customFormat="1" x14ac:dyDescent="0.5">
      <c r="A60" s="12" t="s">
        <v>52</v>
      </c>
      <c r="B60" s="16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</row>
    <row r="61" spans="1:48" s="14" customFormat="1" x14ac:dyDescent="0.5">
      <c r="A61" s="7" t="s">
        <v>44</v>
      </c>
      <c r="C61" s="20"/>
      <c r="D61" s="20">
        <v>6875200</v>
      </c>
      <c r="E61" s="20">
        <v>6875200</v>
      </c>
      <c r="F61" s="20">
        <v>6875200</v>
      </c>
      <c r="G61" s="20">
        <v>6875200</v>
      </c>
      <c r="H61" s="20">
        <v>6875200</v>
      </c>
      <c r="I61" s="20">
        <v>6875200</v>
      </c>
      <c r="J61" s="20">
        <v>6875200</v>
      </c>
      <c r="K61" s="20">
        <v>6875200</v>
      </c>
      <c r="L61" s="20">
        <v>6875200</v>
      </c>
      <c r="M61" s="20">
        <v>6875200</v>
      </c>
      <c r="N61" s="20">
        <v>6875200</v>
      </c>
      <c r="O61" s="20">
        <v>6875200</v>
      </c>
      <c r="P61" s="20">
        <v>6875200</v>
      </c>
    </row>
    <row r="62" spans="1:48" s="14" customFormat="1" x14ac:dyDescent="0.5">
      <c r="A62" s="7" t="s">
        <v>11</v>
      </c>
      <c r="C62" s="20">
        <v>35000000</v>
      </c>
      <c r="D62" s="20">
        <v>28124800</v>
      </c>
      <c r="E62" s="20">
        <v>28124800</v>
      </c>
      <c r="F62" s="20">
        <v>28124800</v>
      </c>
      <c r="G62" s="20">
        <v>28124800</v>
      </c>
      <c r="H62" s="20">
        <v>28124800</v>
      </c>
      <c r="I62" s="20">
        <v>28124800</v>
      </c>
      <c r="J62" s="20">
        <v>28124800</v>
      </c>
      <c r="K62" s="20">
        <v>28124800</v>
      </c>
      <c r="L62" s="20">
        <v>28124800</v>
      </c>
      <c r="M62" s="20">
        <v>28124800</v>
      </c>
      <c r="N62" s="20">
        <v>28124800</v>
      </c>
      <c r="O62" s="20">
        <v>28124800</v>
      </c>
      <c r="P62" s="20">
        <v>28124800</v>
      </c>
      <c r="Q62" s="20">
        <v>35000000</v>
      </c>
      <c r="R62" s="20">
        <v>35000000</v>
      </c>
      <c r="S62" s="20">
        <v>35000000</v>
      </c>
      <c r="T62" s="20">
        <v>35000000</v>
      </c>
      <c r="U62" s="20">
        <v>35000000</v>
      </c>
      <c r="V62" s="20">
        <v>35000000</v>
      </c>
      <c r="X62" s="20">
        <v>35000000</v>
      </c>
      <c r="Y62" s="20">
        <v>35000000</v>
      </c>
      <c r="Z62" s="20">
        <v>35000000</v>
      </c>
      <c r="AA62" s="20">
        <v>35000000</v>
      </c>
      <c r="AB62" s="20">
        <v>35000000</v>
      </c>
      <c r="AC62" s="20">
        <v>35000000</v>
      </c>
      <c r="AD62" s="20">
        <v>35000000</v>
      </c>
      <c r="AE62" s="20">
        <v>35000000</v>
      </c>
      <c r="AF62" s="20">
        <v>35000000</v>
      </c>
      <c r="AG62" s="20">
        <v>35000000</v>
      </c>
      <c r="AH62" s="20">
        <v>35000000</v>
      </c>
      <c r="AI62" s="20">
        <v>35000000</v>
      </c>
      <c r="AJ62" s="20">
        <v>35000000</v>
      </c>
      <c r="AK62" s="20">
        <v>35000000</v>
      </c>
      <c r="AL62" s="20">
        <v>35000000</v>
      </c>
      <c r="AM62" s="20">
        <v>35000000</v>
      </c>
      <c r="AN62" s="20">
        <v>35000000</v>
      </c>
      <c r="AO62" s="20">
        <v>35000000</v>
      </c>
      <c r="AP62" s="20">
        <v>35000000</v>
      </c>
      <c r="AQ62" s="20">
        <v>35000000</v>
      </c>
      <c r="AR62" s="20">
        <v>35000000</v>
      </c>
      <c r="AS62" s="20">
        <v>35000000</v>
      </c>
      <c r="AT62" s="20">
        <v>35000000</v>
      </c>
      <c r="AU62" s="20">
        <v>35000000</v>
      </c>
      <c r="AV62" s="20">
        <v>35000000</v>
      </c>
    </row>
    <row r="63" spans="1:48" s="15" customFormat="1" x14ac:dyDescent="0.5">
      <c r="A63" s="2"/>
      <c r="B63" s="15" t="s">
        <v>45</v>
      </c>
      <c r="C63" s="22">
        <v>35000000</v>
      </c>
      <c r="D63" s="22">
        <v>35000000</v>
      </c>
      <c r="E63" s="22">
        <v>35000000</v>
      </c>
      <c r="F63" s="22">
        <v>35000000</v>
      </c>
      <c r="G63" s="22">
        <v>35000000</v>
      </c>
      <c r="H63" s="22">
        <v>35000000</v>
      </c>
      <c r="I63" s="22">
        <v>35000000</v>
      </c>
      <c r="J63" s="22">
        <v>35000000</v>
      </c>
      <c r="K63" s="22">
        <v>35000000</v>
      </c>
      <c r="L63" s="22">
        <v>35000000</v>
      </c>
      <c r="M63" s="22">
        <v>35000000</v>
      </c>
      <c r="N63" s="22">
        <v>35000000</v>
      </c>
      <c r="O63" s="22">
        <v>35000000</v>
      </c>
      <c r="P63" s="22">
        <v>35000000</v>
      </c>
      <c r="Q63" s="22">
        <v>35000000</v>
      </c>
      <c r="R63" s="22">
        <v>35000000</v>
      </c>
      <c r="S63" s="22">
        <v>35000000</v>
      </c>
      <c r="T63" s="22">
        <v>35000000</v>
      </c>
      <c r="U63" s="22">
        <v>35000000</v>
      </c>
      <c r="V63" s="22">
        <v>35000000</v>
      </c>
      <c r="W63" s="20"/>
      <c r="X63" s="22">
        <v>35000000</v>
      </c>
      <c r="Y63" s="22">
        <v>35000000</v>
      </c>
      <c r="Z63" s="22">
        <v>35000000</v>
      </c>
      <c r="AA63" s="22">
        <v>35000000</v>
      </c>
      <c r="AB63" s="22">
        <v>35000000</v>
      </c>
      <c r="AC63" s="22">
        <v>35000000</v>
      </c>
      <c r="AD63" s="22">
        <v>35000000</v>
      </c>
      <c r="AE63" s="22">
        <v>35000000</v>
      </c>
      <c r="AF63" s="22">
        <v>35000000</v>
      </c>
      <c r="AG63" s="22">
        <v>35000000</v>
      </c>
      <c r="AH63" s="22">
        <v>35000000</v>
      </c>
      <c r="AI63" s="22">
        <v>35000000</v>
      </c>
      <c r="AJ63" s="22">
        <v>35000000</v>
      </c>
      <c r="AK63" s="22">
        <v>35000000</v>
      </c>
      <c r="AL63" s="22">
        <v>35000000</v>
      </c>
      <c r="AM63" s="22">
        <v>35000000</v>
      </c>
      <c r="AN63" s="22">
        <v>35000000</v>
      </c>
      <c r="AO63" s="22">
        <v>35000000</v>
      </c>
      <c r="AP63" s="22">
        <v>35000000</v>
      </c>
      <c r="AQ63" s="22">
        <v>35000000</v>
      </c>
      <c r="AR63" s="22">
        <v>35000000</v>
      </c>
      <c r="AS63" s="22">
        <v>35000000</v>
      </c>
      <c r="AT63" s="22">
        <v>35000000</v>
      </c>
      <c r="AU63" s="22">
        <v>35000000</v>
      </c>
      <c r="AV63" s="22">
        <v>35000000</v>
      </c>
    </row>
    <row r="64" spans="1:48" s="14" customFormat="1" x14ac:dyDescent="0.5">
      <c r="A64" s="7" t="s">
        <v>33</v>
      </c>
      <c r="C64" s="20">
        <v>37177895.159999996</v>
      </c>
      <c r="D64" s="20">
        <v>35635125.159999996</v>
      </c>
      <c r="E64" s="20">
        <v>35217648.390000001</v>
      </c>
      <c r="F64" s="20">
        <v>35039566.899999999</v>
      </c>
      <c r="G64" s="20">
        <v>34541541.899999999</v>
      </c>
      <c r="H64" s="20">
        <v>33989246.899999999</v>
      </c>
      <c r="I64" s="20">
        <v>33017326.899999999</v>
      </c>
      <c r="J64" s="20">
        <v>33232925.379999999</v>
      </c>
      <c r="K64" s="20">
        <v>32155356.690000001</v>
      </c>
      <c r="L64" s="20">
        <v>33199356.690000001</v>
      </c>
      <c r="M64" s="20">
        <v>33636080.590000004</v>
      </c>
      <c r="N64" s="20">
        <v>34948080.590000004</v>
      </c>
      <c r="O64" s="20">
        <v>37252403.939999998</v>
      </c>
      <c r="P64" s="20">
        <v>37610102.75</v>
      </c>
      <c r="Q64" s="14">
        <v>6121504.1299999999</v>
      </c>
      <c r="R64" s="14">
        <v>7045045.0300000003</v>
      </c>
      <c r="S64" s="14">
        <v>7645045.0300000003</v>
      </c>
      <c r="T64" s="14">
        <v>6099093.4199999999</v>
      </c>
      <c r="U64" s="14">
        <v>5689563.21</v>
      </c>
      <c r="V64" s="14">
        <v>5689563.21</v>
      </c>
      <c r="W64" s="22"/>
      <c r="X64" s="14">
        <v>5093827.45</v>
      </c>
      <c r="Y64" s="14">
        <v>5076584.07</v>
      </c>
      <c r="Z64" s="14">
        <v>5330659.07</v>
      </c>
      <c r="AA64" s="14">
        <v>5238362.62</v>
      </c>
      <c r="AB64" s="14">
        <v>6857529.5300000003</v>
      </c>
      <c r="AC64" s="14">
        <v>3020000</v>
      </c>
      <c r="AD64" s="14">
        <v>3372000</v>
      </c>
      <c r="AE64" s="14">
        <v>5232000</v>
      </c>
      <c r="AF64" s="14">
        <v>7092000</v>
      </c>
      <c r="AG64" s="14">
        <v>8352000</v>
      </c>
      <c r="AH64" s="14">
        <v>9076000</v>
      </c>
      <c r="AI64" s="14">
        <v>10264000</v>
      </c>
      <c r="AJ64" s="14">
        <v>11008000</v>
      </c>
      <c r="AK64" s="14">
        <v>11052000</v>
      </c>
      <c r="AL64" s="14">
        <v>11264000</v>
      </c>
      <c r="AM64" s="14">
        <v>11516000</v>
      </c>
      <c r="AN64" s="14">
        <v>11696000</v>
      </c>
      <c r="AO64" s="14">
        <v>11696000</v>
      </c>
      <c r="AP64" s="14">
        <v>12172000</v>
      </c>
      <c r="AQ64" s="14">
        <v>12472000</v>
      </c>
      <c r="AR64" s="14">
        <v>13613918</v>
      </c>
      <c r="AS64" s="14">
        <v>13973918</v>
      </c>
      <c r="AT64" s="14">
        <v>14141918</v>
      </c>
      <c r="AU64" s="14">
        <v>14208136.9</v>
      </c>
      <c r="AV64" s="14">
        <v>14767831.9</v>
      </c>
    </row>
    <row r="65" spans="1:48" s="14" customFormat="1" x14ac:dyDescent="0.5">
      <c r="A65" s="7" t="s">
        <v>112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4">
        <v>28462326.899999999</v>
      </c>
      <c r="R65" s="14">
        <v>28462326.899999999</v>
      </c>
      <c r="S65" s="14">
        <v>28462326.899999999</v>
      </c>
      <c r="T65" s="14">
        <v>27561866.899999999</v>
      </c>
      <c r="U65" s="14">
        <v>27561866.899999999</v>
      </c>
      <c r="V65" s="14">
        <v>27561866.899999999</v>
      </c>
      <c r="X65" s="14">
        <v>26158066.899999999</v>
      </c>
      <c r="Y65" s="14">
        <v>26158066.899999999</v>
      </c>
      <c r="Z65" s="14">
        <v>26158066.899999999</v>
      </c>
      <c r="AA65" s="14">
        <v>24998156.899999999</v>
      </c>
      <c r="AB65" s="14">
        <v>24998156.899999999</v>
      </c>
      <c r="AC65" s="14">
        <v>8117019.5499999998</v>
      </c>
      <c r="AD65" s="14">
        <v>6749270.8899999997</v>
      </c>
      <c r="AE65" s="14">
        <v>5805966.9299999997</v>
      </c>
      <c r="AF65" s="14">
        <v>4343022.1100000003</v>
      </c>
      <c r="AG65" s="14">
        <v>3951093.97</v>
      </c>
      <c r="AH65" s="14">
        <v>3734109.4</v>
      </c>
      <c r="AI65" s="14">
        <v>3662464.4</v>
      </c>
      <c r="AJ65" s="14">
        <v>3516782.74</v>
      </c>
      <c r="AK65" s="14">
        <v>3399720.4</v>
      </c>
      <c r="AL65" s="14">
        <v>3383416.83</v>
      </c>
      <c r="AM65" s="14">
        <v>3160004.4</v>
      </c>
      <c r="AN65" s="14">
        <v>3130504.4</v>
      </c>
      <c r="AO65" s="14">
        <v>2739221.9</v>
      </c>
      <c r="AP65" s="14">
        <v>2571976.9</v>
      </c>
      <c r="AQ65" s="14">
        <v>2498731.9</v>
      </c>
      <c r="AR65" s="14">
        <v>974366.9</v>
      </c>
      <c r="AS65" s="14">
        <v>647046.9</v>
      </c>
      <c r="AT65" s="14">
        <v>486493.9</v>
      </c>
    </row>
    <row r="66" spans="1:48" s="14" customFormat="1" x14ac:dyDescent="0.5">
      <c r="A66" s="7" t="s">
        <v>153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AC66" s="14">
        <v>4376424.91</v>
      </c>
      <c r="AD66" s="14">
        <v>4868970.1100000003</v>
      </c>
      <c r="AE66" s="14">
        <v>4774970.1100000003</v>
      </c>
      <c r="AF66" s="14">
        <v>6726212.6200000001</v>
      </c>
      <c r="AG66" s="14">
        <v>8994443.1400000006</v>
      </c>
      <c r="AH66" s="14">
        <v>8094659.6699999999</v>
      </c>
      <c r="AI66" s="14">
        <v>7273762.21</v>
      </c>
      <c r="AJ66" s="14">
        <v>6966417.2599999998</v>
      </c>
      <c r="AK66" s="14">
        <v>6404373.2800000003</v>
      </c>
      <c r="AL66" s="14">
        <v>6060879.6200000001</v>
      </c>
      <c r="AM66" s="14">
        <v>5535920.3600000003</v>
      </c>
      <c r="AN66" s="14">
        <v>5523880.9699999997</v>
      </c>
      <c r="AO66" s="14">
        <v>6483653.0099999998</v>
      </c>
      <c r="AP66" s="14">
        <v>5450253.0099999998</v>
      </c>
      <c r="AQ66" s="14">
        <v>7230912.8700000001</v>
      </c>
      <c r="AR66" s="14">
        <v>9082498.6500000004</v>
      </c>
      <c r="AS66" s="14">
        <v>7987043.1799999997</v>
      </c>
      <c r="AT66" s="14">
        <v>6939680.7699999996</v>
      </c>
      <c r="AU66" s="14">
        <v>5998785.9299999997</v>
      </c>
      <c r="AV66" s="14">
        <v>5841642.3499999996</v>
      </c>
    </row>
    <row r="67" spans="1:48" s="14" customFormat="1" x14ac:dyDescent="0.5">
      <c r="A67" s="7" t="s">
        <v>13</v>
      </c>
      <c r="C67" s="20">
        <v>914614.88</v>
      </c>
      <c r="D67" s="20">
        <v>1121061.5900000001</v>
      </c>
      <c r="E67" s="20">
        <v>215986.16</v>
      </c>
      <c r="F67" s="20">
        <v>399954.91</v>
      </c>
      <c r="G67" s="20">
        <v>612014.51</v>
      </c>
      <c r="H67" s="20">
        <v>779181.38</v>
      </c>
      <c r="I67" s="20">
        <v>1010741.96</v>
      </c>
      <c r="J67" s="20">
        <v>1320651.02</v>
      </c>
      <c r="K67" s="20">
        <v>1164877.28</v>
      </c>
      <c r="L67" s="20">
        <v>377327.47</v>
      </c>
      <c r="M67" s="20">
        <v>563508.07999999996</v>
      </c>
      <c r="N67" s="20">
        <v>864373.15</v>
      </c>
      <c r="O67" s="20">
        <v>1293681.0900000001</v>
      </c>
      <c r="P67" s="20">
        <v>1566486.56</v>
      </c>
      <c r="Q67" s="14">
        <v>1583664.96</v>
      </c>
      <c r="R67" s="14">
        <v>252633.46</v>
      </c>
      <c r="S67" s="14">
        <v>418803.33</v>
      </c>
      <c r="T67" s="14">
        <v>563310.99</v>
      </c>
      <c r="U67" s="14">
        <v>822730.95</v>
      </c>
      <c r="V67" s="14">
        <v>987132.37</v>
      </c>
      <c r="X67" s="14">
        <v>211452.37</v>
      </c>
      <c r="Y67" s="14">
        <v>362828.14</v>
      </c>
      <c r="Z67" s="14">
        <v>547101.65</v>
      </c>
      <c r="AA67" s="14">
        <v>673374.15</v>
      </c>
      <c r="AB67" s="14">
        <v>879774.81</v>
      </c>
      <c r="AC67" s="14">
        <v>58693.8</v>
      </c>
      <c r="AD67" s="14">
        <v>256071.86</v>
      </c>
      <c r="AE67" s="14">
        <v>393339.72</v>
      </c>
      <c r="AF67" s="14">
        <v>293823.59000000003</v>
      </c>
      <c r="AG67" s="14">
        <v>490122.99</v>
      </c>
      <c r="AH67" s="14">
        <v>619503.14</v>
      </c>
      <c r="AI67" s="14">
        <v>1104429.6499999999</v>
      </c>
      <c r="AJ67" s="14">
        <v>138468.32</v>
      </c>
      <c r="AK67" s="14">
        <v>287656.32000000001</v>
      </c>
      <c r="AL67" s="14">
        <v>404400.54</v>
      </c>
      <c r="AM67" s="14">
        <v>518408.13</v>
      </c>
      <c r="AN67" s="14">
        <v>684399.66</v>
      </c>
      <c r="AO67" s="14">
        <v>28177.27</v>
      </c>
      <c r="AP67" s="14">
        <v>261680.28</v>
      </c>
      <c r="AQ67" s="14">
        <v>464175.23</v>
      </c>
      <c r="AR67" s="14">
        <v>649270.77</v>
      </c>
      <c r="AS67" s="14">
        <v>794787.99</v>
      </c>
      <c r="AT67" s="14">
        <v>755050.09</v>
      </c>
      <c r="AU67" s="14">
        <v>897924.21</v>
      </c>
      <c r="AV67" s="14">
        <v>146337.54</v>
      </c>
    </row>
    <row r="68" spans="1:48" s="14" customFormat="1" x14ac:dyDescent="0.5">
      <c r="A68" s="7" t="s">
        <v>12</v>
      </c>
      <c r="C68" s="20">
        <v>212479.8</v>
      </c>
      <c r="D68" s="20">
        <v>203086.55</v>
      </c>
      <c r="E68" s="20">
        <v>1404745.72</v>
      </c>
      <c r="F68" s="20">
        <v>196315.55</v>
      </c>
      <c r="G68" s="20">
        <v>133775.04999999999</v>
      </c>
      <c r="H68" s="20">
        <v>112696.55</v>
      </c>
      <c r="I68" s="20">
        <v>103517.55</v>
      </c>
      <c r="J68" s="20">
        <v>80400.55</v>
      </c>
      <c r="K68" s="20">
        <v>72671.55</v>
      </c>
      <c r="L68" s="20">
        <v>190110.55</v>
      </c>
      <c r="M68" s="20">
        <v>133052.54999999999</v>
      </c>
      <c r="N68" s="20">
        <v>107828.24</v>
      </c>
      <c r="O68" s="20">
        <v>75036.240000000005</v>
      </c>
      <c r="P68" s="20">
        <v>67933.240000000005</v>
      </c>
      <c r="Q68" s="14">
        <v>64182.74</v>
      </c>
      <c r="R68" s="14">
        <v>164255.24</v>
      </c>
      <c r="S68" s="14">
        <v>123905.74</v>
      </c>
      <c r="T68" s="14">
        <v>94746.49</v>
      </c>
      <c r="U68" s="14">
        <v>86487.4</v>
      </c>
      <c r="V68" s="14">
        <v>77134.91</v>
      </c>
      <c r="W68" s="14">
        <v>72937</v>
      </c>
      <c r="X68" s="14">
        <v>179459.99</v>
      </c>
      <c r="Y68" s="14">
        <v>136371.99</v>
      </c>
      <c r="Z68" s="14">
        <v>105656.49</v>
      </c>
      <c r="AA68" s="14">
        <v>95594.49</v>
      </c>
      <c r="AB68" s="14">
        <v>81326.490000000005</v>
      </c>
      <c r="AC68" s="14">
        <v>1300050.49</v>
      </c>
      <c r="AD68" s="14">
        <v>166537.49</v>
      </c>
      <c r="AE68" s="14">
        <v>123086.99</v>
      </c>
      <c r="AF68" s="14">
        <v>93955.99</v>
      </c>
      <c r="AG68" s="14">
        <v>80187.55</v>
      </c>
      <c r="AH68" s="14">
        <v>46524.05</v>
      </c>
      <c r="AI68" s="14">
        <v>68378.55</v>
      </c>
      <c r="AJ68" s="14">
        <v>560482.55000000005</v>
      </c>
      <c r="AK68" s="14">
        <v>98914.55</v>
      </c>
      <c r="AL68" s="14">
        <v>83860.55</v>
      </c>
      <c r="AM68" s="14">
        <v>76336.55</v>
      </c>
      <c r="AN68" s="14">
        <v>65492.55</v>
      </c>
      <c r="AO68" s="14">
        <v>1354997.05</v>
      </c>
      <c r="AP68" s="14">
        <v>656152.05000000005</v>
      </c>
      <c r="AQ68" s="14">
        <v>91274.05</v>
      </c>
      <c r="AR68" s="14">
        <v>82637.05</v>
      </c>
      <c r="AS68" s="14">
        <v>60516.800000000003</v>
      </c>
      <c r="AT68" s="14">
        <v>53151.3</v>
      </c>
      <c r="AU68" s="14">
        <v>49614.3</v>
      </c>
      <c r="AV68" s="14">
        <v>47893.3</v>
      </c>
    </row>
    <row r="69" spans="1:48" s="14" customFormat="1" x14ac:dyDescent="0.5">
      <c r="A69" s="7" t="s">
        <v>14</v>
      </c>
      <c r="C69" s="20">
        <v>3765520.17</v>
      </c>
      <c r="D69" s="20">
        <v>3765520.17</v>
      </c>
      <c r="E69" s="20">
        <v>4291210.6500000004</v>
      </c>
      <c r="F69" s="20">
        <v>4291210.6500000004</v>
      </c>
      <c r="G69" s="20">
        <v>4291210.6500000004</v>
      </c>
      <c r="H69" s="20">
        <v>4291210.6500000004</v>
      </c>
      <c r="I69" s="20">
        <v>4291210.6500000004</v>
      </c>
      <c r="J69" s="20">
        <v>4291210.6500000004</v>
      </c>
      <c r="K69" s="20">
        <v>4291210.6500000004</v>
      </c>
      <c r="L69" s="20">
        <v>4755985.32</v>
      </c>
      <c r="M69" s="20">
        <v>4755985.32</v>
      </c>
      <c r="N69" s="20">
        <v>4755985.32</v>
      </c>
      <c r="O69" s="20">
        <v>4755985.32</v>
      </c>
      <c r="P69" s="20">
        <v>4755985.32</v>
      </c>
      <c r="Q69" s="20">
        <v>4755985.32</v>
      </c>
      <c r="R69" s="14">
        <v>5191718.83</v>
      </c>
      <c r="S69" s="14">
        <v>5191718.83</v>
      </c>
      <c r="T69" s="14">
        <v>5191718.83</v>
      </c>
      <c r="U69" s="14">
        <v>5191718.83</v>
      </c>
      <c r="V69" s="14">
        <v>5191718.83</v>
      </c>
      <c r="X69" s="14">
        <v>5255972.0199999996</v>
      </c>
      <c r="Y69" s="14">
        <v>5255972.0199999996</v>
      </c>
      <c r="Z69" s="14">
        <v>5255972.0199999996</v>
      </c>
      <c r="AA69" s="14">
        <v>5255972.0199999996</v>
      </c>
      <c r="AB69" s="14">
        <v>5255972.0199999996</v>
      </c>
      <c r="AC69" s="14">
        <v>2816687.8</v>
      </c>
      <c r="AD69" s="14">
        <v>2816687.8</v>
      </c>
      <c r="AE69" s="14">
        <v>2816687.8</v>
      </c>
      <c r="AF69" s="14">
        <v>2816687.8</v>
      </c>
      <c r="AG69" s="14">
        <v>2816687.8</v>
      </c>
      <c r="AH69" s="14">
        <v>2843915.3</v>
      </c>
      <c r="AI69" s="14">
        <v>2816687.8</v>
      </c>
      <c r="AJ69" s="14">
        <v>2944707.99</v>
      </c>
      <c r="AK69" s="14">
        <v>2944707.99</v>
      </c>
      <c r="AL69" s="14">
        <v>2944707.99</v>
      </c>
      <c r="AM69" s="14">
        <v>2944707.99</v>
      </c>
      <c r="AN69" s="14">
        <v>2944707.99</v>
      </c>
      <c r="AO69" s="14">
        <v>3021289.32</v>
      </c>
      <c r="AP69" s="14">
        <v>3021289.32</v>
      </c>
      <c r="AQ69" s="14">
        <v>3021289.32</v>
      </c>
      <c r="AR69" s="14">
        <v>3026430.34</v>
      </c>
      <c r="AS69" s="14">
        <v>3026430.34</v>
      </c>
      <c r="AT69" s="14">
        <v>3026430.34</v>
      </c>
      <c r="AU69" s="14">
        <v>5460591.6600000001</v>
      </c>
      <c r="AV69" s="14">
        <v>5300653.08</v>
      </c>
    </row>
    <row r="70" spans="1:48" s="14" customFormat="1" x14ac:dyDescent="0.5">
      <c r="A70" s="7" t="s">
        <v>16</v>
      </c>
      <c r="C70" s="20">
        <v>5943508.4199999999</v>
      </c>
      <c r="D70" s="20">
        <v>5943308.0199999996</v>
      </c>
      <c r="E70" s="20">
        <v>5943308.0199999996</v>
      </c>
      <c r="F70" s="20">
        <v>5943308.0199999996</v>
      </c>
      <c r="G70" s="20">
        <v>5943308.0199999996</v>
      </c>
      <c r="H70" s="20">
        <v>5943308.0199999996</v>
      </c>
      <c r="I70" s="20">
        <v>5943308.0199999996</v>
      </c>
      <c r="J70" s="20">
        <v>5943308.0199999996</v>
      </c>
      <c r="K70" s="20">
        <v>5943308.0199999996</v>
      </c>
      <c r="L70" s="20">
        <v>5943308.0199999996</v>
      </c>
      <c r="M70" s="20">
        <v>5943308.0199999996</v>
      </c>
      <c r="N70" s="20">
        <v>5943308.0199999996</v>
      </c>
      <c r="O70" s="20">
        <v>5943308.0199999996</v>
      </c>
      <c r="P70" s="20">
        <v>5943308.0199999996</v>
      </c>
      <c r="Q70" s="14">
        <v>5943308.0199999996</v>
      </c>
      <c r="R70" s="14">
        <v>6000000</v>
      </c>
      <c r="S70" s="14">
        <v>6000000</v>
      </c>
      <c r="T70" s="14">
        <v>6000000</v>
      </c>
      <c r="U70" s="14">
        <v>6000000</v>
      </c>
      <c r="V70" s="14">
        <v>6000000</v>
      </c>
      <c r="X70" s="14">
        <v>6000000</v>
      </c>
      <c r="Y70" s="14">
        <v>6000000</v>
      </c>
      <c r="Z70" s="14">
        <v>6000000</v>
      </c>
      <c r="AA70" s="14">
        <v>6000000</v>
      </c>
      <c r="AB70" s="14">
        <v>6000000</v>
      </c>
      <c r="AC70" s="14">
        <v>6000000</v>
      </c>
      <c r="AD70" s="14">
        <v>6000000</v>
      </c>
      <c r="AE70" s="14">
        <v>6000000</v>
      </c>
      <c r="AF70" s="14">
        <v>6000000</v>
      </c>
      <c r="AG70" s="14">
        <v>6000000</v>
      </c>
      <c r="AH70" s="14">
        <v>6000000</v>
      </c>
      <c r="AI70" s="14">
        <v>6000000</v>
      </c>
      <c r="AJ70" s="14">
        <v>6000000</v>
      </c>
      <c r="AK70" s="14">
        <v>6000000</v>
      </c>
      <c r="AL70" s="14">
        <v>6000000</v>
      </c>
      <c r="AM70" s="14">
        <v>6000000</v>
      </c>
      <c r="AN70" s="14">
        <v>6000000</v>
      </c>
      <c r="AO70" s="14">
        <v>6000000</v>
      </c>
      <c r="AP70" s="14">
        <v>6000000</v>
      </c>
      <c r="AQ70" s="14">
        <v>6000000</v>
      </c>
      <c r="AR70" s="14">
        <v>6093969.5199999996</v>
      </c>
      <c r="AS70" s="14">
        <v>6093969.5199999996</v>
      </c>
      <c r="AT70" s="14">
        <v>6093969.5199999996</v>
      </c>
      <c r="AU70" s="14">
        <v>5065067.12</v>
      </c>
      <c r="AV70" s="14">
        <v>6073067.1200000001</v>
      </c>
    </row>
    <row r="71" spans="1:48" s="14" customFormat="1" x14ac:dyDescent="0.5">
      <c r="A71" s="7" t="s">
        <v>65</v>
      </c>
      <c r="C71" s="20">
        <v>-4414834.91</v>
      </c>
      <c r="D71" s="20">
        <v>-4465369.7699999996</v>
      </c>
      <c r="E71" s="20">
        <v>-4464365.99</v>
      </c>
      <c r="F71" s="20">
        <v>-4452914.4800000004</v>
      </c>
      <c r="G71" s="20">
        <v>-4394624.6100000003</v>
      </c>
      <c r="H71" s="20">
        <v>-4406522.3099999996</v>
      </c>
      <c r="I71" s="20">
        <v>-4407736.7</v>
      </c>
      <c r="J71" s="20">
        <v>-4619790.78</v>
      </c>
      <c r="K71" s="20">
        <v>-4666640.09</v>
      </c>
      <c r="L71" s="20">
        <v>-4651574.67</v>
      </c>
      <c r="M71" s="20">
        <v>-4651574.67</v>
      </c>
      <c r="N71" s="20">
        <v>-4651343.8899999997</v>
      </c>
      <c r="O71" s="20">
        <v>-4622473.8099999996</v>
      </c>
      <c r="P71" s="20">
        <v>-4797797.2300000004</v>
      </c>
      <c r="Q71" s="14">
        <v>-4797446.7699999996</v>
      </c>
      <c r="R71" s="14">
        <v>-4795055.09</v>
      </c>
      <c r="S71" s="14">
        <v>-4797046.37</v>
      </c>
      <c r="T71" s="14">
        <v>-4797616.2699999996</v>
      </c>
      <c r="U71" s="14">
        <v>-4797412.0199999996</v>
      </c>
      <c r="V71" s="14">
        <v>-4797412.0199999996</v>
      </c>
      <c r="X71" s="14">
        <v>-4836161.33</v>
      </c>
      <c r="Y71" s="14">
        <v>-4851841.74</v>
      </c>
      <c r="Z71" s="14">
        <v>-5128131.4400000004</v>
      </c>
      <c r="AA71" s="14">
        <v>-4842453.43</v>
      </c>
      <c r="AB71" s="14">
        <v>-4865876.6100000003</v>
      </c>
      <c r="AC71" s="14">
        <v>-4873595.5</v>
      </c>
      <c r="AD71" s="14">
        <v>-4873503.18</v>
      </c>
      <c r="AE71" s="14">
        <v>-4872945.9800000004</v>
      </c>
      <c r="AF71" s="14">
        <v>-4888946.67</v>
      </c>
      <c r="AG71" s="14">
        <v>-4890820.32</v>
      </c>
      <c r="AH71" s="14">
        <v>-4905921.42</v>
      </c>
      <c r="AI71" s="14">
        <v>-4862498.46</v>
      </c>
      <c r="AJ71" s="14">
        <v>-4864732.5199999996</v>
      </c>
      <c r="AK71" s="14">
        <v>-4863774.13</v>
      </c>
      <c r="AL71" s="14">
        <v>-4864276.3</v>
      </c>
      <c r="AM71" s="14">
        <v>-4867802.6900000004</v>
      </c>
      <c r="AN71" s="14">
        <v>-5106033.8499999996</v>
      </c>
      <c r="AO71" s="14">
        <v>-5126054.63</v>
      </c>
      <c r="AP71" s="14">
        <v>-5124466.6900000004</v>
      </c>
      <c r="AQ71" s="14">
        <v>-5148397.82</v>
      </c>
      <c r="AR71" s="14">
        <v>-5149564.63</v>
      </c>
      <c r="AS71" s="14">
        <v>-5196115.8499999996</v>
      </c>
      <c r="AT71" s="14">
        <v>-5200148.91</v>
      </c>
      <c r="AU71" s="14">
        <v>-5185548.99</v>
      </c>
      <c r="AV71" s="14">
        <v>-5185555.0199999996</v>
      </c>
    </row>
    <row r="72" spans="1:48" s="15" customFormat="1" x14ac:dyDescent="0.5">
      <c r="A72" s="2"/>
      <c r="B72" s="15" t="s">
        <v>41</v>
      </c>
      <c r="C72" s="22">
        <v>1528473.11</v>
      </c>
      <c r="D72" s="22">
        <v>1477938.25</v>
      </c>
      <c r="E72" s="22">
        <v>1478942.0299999993</v>
      </c>
      <c r="F72" s="22">
        <v>1490393.5399999991</v>
      </c>
      <c r="G72" s="22">
        <v>1548683.41</v>
      </c>
      <c r="H72" s="22">
        <v>1536785.71</v>
      </c>
      <c r="I72" s="22">
        <v>1535571.32</v>
      </c>
      <c r="J72" s="22">
        <v>1323517.24</v>
      </c>
      <c r="K72" s="22">
        <v>1276667.93</v>
      </c>
      <c r="L72" s="22">
        <v>1291733.3500000001</v>
      </c>
      <c r="M72" s="22">
        <v>1291733.3500000001</v>
      </c>
      <c r="N72" s="22">
        <v>1291964.1299999999</v>
      </c>
      <c r="O72" s="22">
        <v>1320834.21</v>
      </c>
      <c r="P72" s="22">
        <v>1145510.79</v>
      </c>
      <c r="Q72" s="15">
        <v>1145861.25</v>
      </c>
      <c r="R72" s="15">
        <v>1204944.9099999999</v>
      </c>
      <c r="S72" s="15">
        <v>1202953.6299999999</v>
      </c>
      <c r="T72" s="15">
        <v>1202383.73</v>
      </c>
      <c r="U72" s="15">
        <v>1202587.98</v>
      </c>
      <c r="V72" s="15">
        <v>1202587.98</v>
      </c>
      <c r="X72" s="15">
        <v>1163838.67</v>
      </c>
      <c r="Y72" s="15">
        <v>1148158.26</v>
      </c>
      <c r="Z72" s="15">
        <v>871868.56</v>
      </c>
      <c r="AA72" s="15">
        <v>1157546.57</v>
      </c>
      <c r="AB72" s="15">
        <v>1134123.3899999999</v>
      </c>
      <c r="AC72" s="15">
        <v>1126404.5</v>
      </c>
      <c r="AD72" s="15">
        <v>1126496.82</v>
      </c>
      <c r="AE72" s="15">
        <v>1127054.02</v>
      </c>
      <c r="AF72" s="15">
        <v>1111053.32</v>
      </c>
      <c r="AG72" s="15">
        <v>1109179.68</v>
      </c>
      <c r="AH72" s="15">
        <v>1094078.58</v>
      </c>
      <c r="AI72" s="15">
        <v>1137501.54</v>
      </c>
      <c r="AJ72" s="15">
        <v>1135267.48</v>
      </c>
      <c r="AK72" s="15">
        <v>1136225.8700000001</v>
      </c>
      <c r="AL72" s="15">
        <v>1135723.7</v>
      </c>
      <c r="AM72" s="15">
        <v>1132197.31</v>
      </c>
      <c r="AN72" s="15">
        <v>893966.16</v>
      </c>
      <c r="AO72" s="15">
        <v>873945.37</v>
      </c>
      <c r="AP72" s="15">
        <v>875533.31</v>
      </c>
      <c r="AQ72" s="15">
        <v>851602.18</v>
      </c>
      <c r="AR72" s="15">
        <v>944404.89</v>
      </c>
      <c r="AS72" s="15">
        <v>897853.67</v>
      </c>
      <c r="AT72" s="15">
        <v>893820.61</v>
      </c>
      <c r="AU72" s="15">
        <v>879518.13</v>
      </c>
      <c r="AV72" s="15">
        <v>887512.1</v>
      </c>
    </row>
    <row r="73" spans="1:48" s="14" customFormat="1" x14ac:dyDescent="0.5">
      <c r="A73" s="7" t="s">
        <v>17</v>
      </c>
      <c r="C73" s="20">
        <v>21821900.129999999</v>
      </c>
      <c r="D73" s="20">
        <v>23499213.68</v>
      </c>
      <c r="E73" s="20">
        <v>30515730.75</v>
      </c>
      <c r="F73" s="20">
        <v>29838302.390000001</v>
      </c>
      <c r="G73" s="20">
        <v>30190454.399999999</v>
      </c>
      <c r="H73" s="20">
        <v>44858085.93</v>
      </c>
      <c r="I73" s="20">
        <v>43305282.740000002</v>
      </c>
      <c r="J73" s="20">
        <v>34749350.82</v>
      </c>
      <c r="K73" s="20">
        <v>31917081.010000002</v>
      </c>
      <c r="L73" s="20">
        <v>29605223.710000001</v>
      </c>
      <c r="M73" s="20">
        <v>27317127.239999998</v>
      </c>
      <c r="N73" s="20">
        <v>26567067.010000002</v>
      </c>
      <c r="O73" s="20">
        <v>27888725.850000001</v>
      </c>
      <c r="P73" s="20">
        <v>28715361.870000001</v>
      </c>
      <c r="Q73" s="14">
        <v>26860705.77</v>
      </c>
      <c r="R73" s="14">
        <v>26078894.010000002</v>
      </c>
      <c r="S73" s="14">
        <v>26230468.050000001</v>
      </c>
      <c r="T73" s="14">
        <v>24927785.25</v>
      </c>
      <c r="U73" s="14">
        <v>24181390.550000001</v>
      </c>
      <c r="V73" s="14">
        <v>23988459.969999999</v>
      </c>
      <c r="W73" s="14">
        <v>24012727</v>
      </c>
      <c r="X73" s="14">
        <v>19452880.91</v>
      </c>
      <c r="Y73" s="14">
        <v>19213726.309999999</v>
      </c>
      <c r="Z73" s="14">
        <v>18406916.16</v>
      </c>
      <c r="AA73" s="14">
        <v>17766814.309999999</v>
      </c>
      <c r="AB73" s="14">
        <v>16433062.51</v>
      </c>
      <c r="AC73" s="14">
        <v>16027066.359999999</v>
      </c>
      <c r="AD73" s="14">
        <v>14236863.279999999</v>
      </c>
      <c r="AE73" s="14">
        <v>13729696.460000001</v>
      </c>
      <c r="AF73" s="14">
        <v>14126038.109999999</v>
      </c>
      <c r="AG73" s="14">
        <v>13213951.35</v>
      </c>
      <c r="AH73" s="14">
        <v>14083067.949999999</v>
      </c>
      <c r="AI73" s="14">
        <v>11974985.310000001</v>
      </c>
      <c r="AJ73" s="14">
        <v>11600323.560000001</v>
      </c>
      <c r="AK73" s="14">
        <v>12989528.48</v>
      </c>
      <c r="AL73" s="14">
        <v>12298335.43</v>
      </c>
      <c r="AM73" s="14">
        <v>12149966.73</v>
      </c>
      <c r="AN73" s="14">
        <v>19467752</v>
      </c>
      <c r="AO73" s="14">
        <v>19288149.18</v>
      </c>
      <c r="AP73" s="14">
        <v>19651174.609999999</v>
      </c>
      <c r="AQ73" s="14">
        <v>18310753.27</v>
      </c>
      <c r="AR73" s="14">
        <v>18118370.780000001</v>
      </c>
      <c r="AS73" s="14">
        <v>17543819.07</v>
      </c>
      <c r="AT73" s="14">
        <v>15261778.17</v>
      </c>
      <c r="AU73" s="14">
        <v>15076499.869999999</v>
      </c>
      <c r="AV73" s="14">
        <v>15058815.32</v>
      </c>
    </row>
    <row r="74" spans="1:48" s="14" customFormat="1" x14ac:dyDescent="0.5">
      <c r="A74" s="7" t="s">
        <v>18</v>
      </c>
      <c r="C74" s="20">
        <v>1095911</v>
      </c>
      <c r="D74" s="20">
        <v>1520992.92</v>
      </c>
      <c r="E74" s="20">
        <v>1275651.79</v>
      </c>
      <c r="F74" s="20">
        <v>1610356.99</v>
      </c>
      <c r="G74" s="20">
        <v>1655994.32</v>
      </c>
      <c r="H74" s="20">
        <v>1347564.66</v>
      </c>
      <c r="I74" s="20">
        <v>965213.01</v>
      </c>
      <c r="J74" s="20">
        <v>1146351.47</v>
      </c>
      <c r="K74" s="20">
        <v>1365240.86</v>
      </c>
      <c r="L74" s="20">
        <v>1599760.79</v>
      </c>
      <c r="M74" s="20">
        <v>1812827.23</v>
      </c>
      <c r="N74" s="20">
        <v>1678615.85</v>
      </c>
      <c r="O74" s="20">
        <v>1753993.79</v>
      </c>
      <c r="P74" s="20">
        <v>1925435.45</v>
      </c>
      <c r="Q74" s="14">
        <v>2741097.43</v>
      </c>
      <c r="R74" s="14">
        <v>3933761.71</v>
      </c>
      <c r="S74" s="14">
        <v>4432576.74</v>
      </c>
      <c r="T74" s="14">
        <v>4627779.16</v>
      </c>
      <c r="U74" s="14">
        <v>5012199.8499999996</v>
      </c>
      <c r="V74" s="14">
        <v>5094317.26</v>
      </c>
      <c r="W74" s="18">
        <f>AVERAGE(V74,X74)</f>
        <v>5656040.1099999994</v>
      </c>
      <c r="X74" s="14">
        <v>6217762.96</v>
      </c>
      <c r="Y74" s="14">
        <v>6491043.3899999997</v>
      </c>
      <c r="Z74" s="14">
        <v>6853849.0499999998</v>
      </c>
      <c r="AA74" s="14">
        <v>7648818.9400000004</v>
      </c>
      <c r="AB74" s="14">
        <v>6939704.25</v>
      </c>
      <c r="AC74" s="14">
        <v>7462360.3399999999</v>
      </c>
      <c r="AD74" s="14">
        <v>6872388.2999999998</v>
      </c>
      <c r="AE74" s="14">
        <v>5640268.7199999997</v>
      </c>
      <c r="AF74" s="14">
        <v>4965107.21</v>
      </c>
      <c r="AG74" s="14">
        <v>3166420.42</v>
      </c>
      <c r="AH74" s="14">
        <v>3746611.43</v>
      </c>
      <c r="AI74" s="14">
        <v>3061895.05</v>
      </c>
      <c r="AJ74" s="14">
        <v>4238084.1900000004</v>
      </c>
      <c r="AK74" s="14">
        <v>3893119.42</v>
      </c>
      <c r="AL74" s="14">
        <v>3674693.19</v>
      </c>
      <c r="AM74" s="14">
        <v>3240440.81</v>
      </c>
      <c r="AN74" s="14">
        <v>3803874.45</v>
      </c>
      <c r="AO74" s="14">
        <v>3064287.82</v>
      </c>
      <c r="AP74" s="14">
        <v>2964555.62</v>
      </c>
      <c r="AQ74" s="14">
        <v>2419655.06</v>
      </c>
      <c r="AR74" s="14">
        <v>1988806.25</v>
      </c>
      <c r="AS74" s="14">
        <v>2715787.9</v>
      </c>
      <c r="AT74" s="14">
        <v>3112225.62</v>
      </c>
      <c r="AU74" s="14">
        <v>4155366.43</v>
      </c>
      <c r="AV74" s="14">
        <v>4911045.29</v>
      </c>
    </row>
    <row r="75" spans="1:48" s="14" customFormat="1" x14ac:dyDescent="0.5">
      <c r="A75" s="7" t="s">
        <v>146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AA75" s="14">
        <v>7697.13</v>
      </c>
      <c r="AB75" s="14">
        <v>24628.43</v>
      </c>
      <c r="AC75" s="14">
        <v>39761.1</v>
      </c>
      <c r="AD75" s="14">
        <v>30625.97</v>
      </c>
      <c r="AE75" s="14">
        <v>34649.97</v>
      </c>
      <c r="AF75" s="14">
        <v>135222.76999999999</v>
      </c>
      <c r="AG75" s="14">
        <v>172177.18</v>
      </c>
      <c r="AH75" s="14">
        <v>144138.87</v>
      </c>
      <c r="AI75" s="14">
        <v>1108982.1200000001</v>
      </c>
      <c r="AJ75" s="14">
        <v>1029185.55</v>
      </c>
      <c r="AK75" s="14">
        <v>252776.98</v>
      </c>
      <c r="AL75" s="14">
        <v>130448.76</v>
      </c>
      <c r="AM75" s="14">
        <v>244560.7</v>
      </c>
      <c r="AN75" s="14">
        <v>418081.73</v>
      </c>
      <c r="AO75" s="14">
        <v>559752.75</v>
      </c>
      <c r="AP75" s="14">
        <v>235082.83</v>
      </c>
      <c r="AQ75" s="14">
        <v>288965.8</v>
      </c>
      <c r="AR75" s="14">
        <v>236071.47</v>
      </c>
      <c r="AS75" s="14">
        <v>301302.94</v>
      </c>
      <c r="AT75" s="14">
        <v>50251.05</v>
      </c>
      <c r="AU75" s="14">
        <v>42049.75</v>
      </c>
      <c r="AV75" s="14">
        <v>56675.08</v>
      </c>
    </row>
    <row r="76" spans="1:48" s="15" customFormat="1" x14ac:dyDescent="0.5">
      <c r="B76" s="15" t="s">
        <v>39</v>
      </c>
      <c r="C76" s="22">
        <v>22917811.129999999</v>
      </c>
      <c r="D76" s="22">
        <v>25020136.600000001</v>
      </c>
      <c r="E76" s="22">
        <v>31791382.539999999</v>
      </c>
      <c r="F76" s="22">
        <v>31448659.379999999</v>
      </c>
      <c r="G76" s="22">
        <v>31846448.719999999</v>
      </c>
      <c r="H76" s="22">
        <f>SUM(H73:H74)</f>
        <v>46205650.589999996</v>
      </c>
      <c r="I76" s="22">
        <v>44270495.75</v>
      </c>
      <c r="J76" s="22">
        <v>35895702.289999999</v>
      </c>
      <c r="K76" s="22">
        <v>33282321.870000001</v>
      </c>
      <c r="L76" s="22">
        <v>31204984.5</v>
      </c>
      <c r="M76" s="22">
        <v>29129964.469999999</v>
      </c>
      <c r="N76" s="22">
        <v>28245682.859999999</v>
      </c>
      <c r="O76" s="22">
        <v>29642719.640000001</v>
      </c>
      <c r="P76" s="22">
        <v>30640797.32</v>
      </c>
      <c r="Q76" s="15">
        <v>29601803.199999999</v>
      </c>
      <c r="R76" s="15">
        <v>30012655.719999999</v>
      </c>
      <c r="S76" s="15">
        <v>30663044.789999999</v>
      </c>
      <c r="T76" s="15">
        <v>29555564.41</v>
      </c>
      <c r="U76" s="15">
        <v>29193590.399999999</v>
      </c>
      <c r="V76" s="15">
        <v>29082777.23</v>
      </c>
      <c r="X76" s="15">
        <v>25670643.870000001</v>
      </c>
      <c r="Y76" s="15">
        <v>25704769.699999999</v>
      </c>
      <c r="Z76" s="15">
        <v>25260765.210000001</v>
      </c>
      <c r="AA76" s="15">
        <v>25423330.379999999</v>
      </c>
      <c r="AB76" s="15">
        <v>23397395.190000001</v>
      </c>
      <c r="AC76" s="15">
        <f t="shared" ref="AC76:AV76" si="14">SUM(AC73:AC75)</f>
        <v>23529187.800000001</v>
      </c>
      <c r="AD76" s="15">
        <f t="shared" si="14"/>
        <v>21139877.549999997</v>
      </c>
      <c r="AE76" s="15">
        <f t="shared" si="14"/>
        <v>19404615.149999999</v>
      </c>
      <c r="AF76" s="15">
        <f t="shared" si="14"/>
        <v>19226368.09</v>
      </c>
      <c r="AG76" s="15">
        <f t="shared" si="14"/>
        <v>16552548.949999999</v>
      </c>
      <c r="AH76" s="15">
        <f t="shared" si="14"/>
        <v>17973818.25</v>
      </c>
      <c r="AI76" s="15">
        <f t="shared" si="14"/>
        <v>16145862.48</v>
      </c>
      <c r="AJ76" s="15">
        <f t="shared" si="14"/>
        <v>16867593.300000001</v>
      </c>
      <c r="AK76" s="15">
        <f t="shared" si="14"/>
        <v>17135424.879999999</v>
      </c>
      <c r="AL76" s="15">
        <f t="shared" si="14"/>
        <v>16103477.379999999</v>
      </c>
      <c r="AM76" s="15">
        <f t="shared" si="14"/>
        <v>15634968.24</v>
      </c>
      <c r="AN76" s="15">
        <f t="shared" si="14"/>
        <v>23689708.18</v>
      </c>
      <c r="AO76" s="15">
        <f t="shared" si="14"/>
        <v>22912189.75</v>
      </c>
      <c r="AP76" s="15">
        <f t="shared" si="14"/>
        <v>22850813.059999999</v>
      </c>
      <c r="AQ76" s="15">
        <f t="shared" si="14"/>
        <v>21019374.129999999</v>
      </c>
      <c r="AR76" s="15">
        <f t="shared" si="14"/>
        <v>20343248.5</v>
      </c>
      <c r="AS76" s="15">
        <f t="shared" si="14"/>
        <v>20560909.91</v>
      </c>
      <c r="AT76" s="15">
        <f t="shared" si="14"/>
        <v>18424254.84</v>
      </c>
      <c r="AU76" s="15">
        <f t="shared" si="14"/>
        <v>19273916.050000001</v>
      </c>
      <c r="AV76" s="15">
        <f t="shared" si="14"/>
        <v>20026535.689999998</v>
      </c>
    </row>
    <row r="77" spans="1:48" s="14" customFormat="1" x14ac:dyDescent="0.5">
      <c r="A77" s="7" t="s">
        <v>8</v>
      </c>
      <c r="C77" s="20">
        <v>981867.67</v>
      </c>
      <c r="D77" s="20">
        <v>996889.08</v>
      </c>
      <c r="E77" s="20">
        <v>1051529.68</v>
      </c>
      <c r="F77" s="20">
        <v>1213618.58</v>
      </c>
      <c r="G77" s="20">
        <v>1301628.29</v>
      </c>
      <c r="H77" s="20">
        <v>1366827</v>
      </c>
      <c r="I77" s="20">
        <v>1366943.33</v>
      </c>
      <c r="J77" s="20">
        <v>1332528.81</v>
      </c>
      <c r="K77" s="20">
        <v>1309623.03</v>
      </c>
      <c r="L77" s="20">
        <v>1241174.25</v>
      </c>
      <c r="M77" s="20">
        <v>1247867.5900000001</v>
      </c>
      <c r="N77" s="20">
        <v>1242140.8</v>
      </c>
      <c r="O77" s="20">
        <v>1231645.51</v>
      </c>
      <c r="P77" s="20">
        <v>1221401.07</v>
      </c>
      <c r="Q77" s="14">
        <v>1190669.1100000001</v>
      </c>
      <c r="R77" s="14">
        <v>1115512.8700000001</v>
      </c>
      <c r="S77" s="14">
        <v>1049175.58</v>
      </c>
      <c r="T77" s="14">
        <v>942368.61</v>
      </c>
      <c r="U77" s="14">
        <v>933090.18</v>
      </c>
      <c r="V77" s="14">
        <v>956723.78</v>
      </c>
      <c r="X77" s="14">
        <v>750652.25</v>
      </c>
      <c r="Y77" s="14">
        <v>785142.52</v>
      </c>
      <c r="Z77" s="14">
        <v>825486.34</v>
      </c>
      <c r="AA77" s="14">
        <v>822052.65</v>
      </c>
      <c r="AB77" s="14">
        <v>954341.08</v>
      </c>
      <c r="AC77" s="14">
        <v>679580.81</v>
      </c>
      <c r="AD77" s="14">
        <v>777410.48</v>
      </c>
      <c r="AE77" s="14">
        <v>781090.75</v>
      </c>
      <c r="AF77" s="14">
        <v>831997.47</v>
      </c>
      <c r="AG77" s="14">
        <v>992790.96</v>
      </c>
      <c r="AH77" s="14">
        <v>1041094.14</v>
      </c>
      <c r="AI77" s="14">
        <v>1283144.76</v>
      </c>
      <c r="AJ77" s="14">
        <v>967636.75</v>
      </c>
      <c r="AK77" s="14">
        <v>1128562.73</v>
      </c>
      <c r="AL77" s="14">
        <v>896823.92</v>
      </c>
      <c r="AM77" s="14">
        <v>908756.43</v>
      </c>
      <c r="AN77" s="14">
        <v>872684.54</v>
      </c>
      <c r="AO77" s="14">
        <v>683507.03</v>
      </c>
      <c r="AP77" s="14">
        <v>873227.37</v>
      </c>
      <c r="AQ77" s="14">
        <v>963270.74</v>
      </c>
      <c r="AR77" s="14">
        <v>748581.8</v>
      </c>
      <c r="AS77" s="14">
        <v>564178.26</v>
      </c>
      <c r="AT77" s="14">
        <v>189032.34</v>
      </c>
    </row>
    <row r="78" spans="1:48" s="14" customFormat="1" x14ac:dyDescent="0.5">
      <c r="A78" s="7" t="s">
        <v>47</v>
      </c>
      <c r="C78" s="20"/>
      <c r="D78" s="20"/>
      <c r="E78" s="20"/>
      <c r="F78" s="20">
        <v>6788194.4400000004</v>
      </c>
      <c r="G78" s="20">
        <v>6788194.4400000004</v>
      </c>
      <c r="H78" s="20">
        <v>6788194.4400000004</v>
      </c>
      <c r="I78" s="20">
        <v>6788194.4400000004</v>
      </c>
      <c r="J78" s="20">
        <v>6788194.4400000004</v>
      </c>
      <c r="K78" s="20">
        <v>6788194.4400000004</v>
      </c>
      <c r="L78" s="20">
        <v>6788194.4400000004</v>
      </c>
      <c r="M78" s="20">
        <v>6788194.4400000004</v>
      </c>
      <c r="N78" s="20">
        <v>6788194.4400000004</v>
      </c>
      <c r="O78" s="20">
        <v>6788194.4400000004</v>
      </c>
      <c r="P78" s="20">
        <v>6788194.4400000004</v>
      </c>
      <c r="Q78" s="14">
        <v>6788194.4400000004</v>
      </c>
      <c r="R78" s="14">
        <v>6565972.2199999997</v>
      </c>
      <c r="S78" s="14">
        <v>6145972.2199999997</v>
      </c>
      <c r="T78" s="14">
        <v>4798611.1100000003</v>
      </c>
      <c r="U78" s="14">
        <v>4798611.1100000003</v>
      </c>
      <c r="V78" s="14">
        <v>4798611.1100000003</v>
      </c>
      <c r="X78" s="14">
        <v>4798611.1100000003</v>
      </c>
      <c r="Y78" s="14">
        <v>4798611.1100000003</v>
      </c>
      <c r="Z78" s="14">
        <v>4798611.1100000003</v>
      </c>
      <c r="AA78" s="14">
        <v>4496388.8899999997</v>
      </c>
      <c r="AB78" s="14">
        <v>4496388.8899999997</v>
      </c>
    </row>
    <row r="79" spans="1:48" s="14" customFormat="1" x14ac:dyDescent="0.5">
      <c r="A79" s="7" t="s">
        <v>94</v>
      </c>
      <c r="C79" s="20"/>
      <c r="D79" s="20"/>
      <c r="E79" s="20"/>
      <c r="F79" s="20"/>
      <c r="G79" s="20"/>
      <c r="H79" s="20"/>
      <c r="I79" s="20"/>
      <c r="J79" s="20"/>
      <c r="K79" s="20"/>
      <c r="L79" s="20">
        <v>119444.44</v>
      </c>
      <c r="M79" s="20">
        <v>81944.44</v>
      </c>
      <c r="N79" s="20">
        <v>26388.880000000001</v>
      </c>
      <c r="O79" s="20">
        <v>26388.880000000001</v>
      </c>
      <c r="P79" s="20">
        <v>5295.13</v>
      </c>
      <c r="Q79" s="20">
        <v>5295.13</v>
      </c>
      <c r="R79" s="14">
        <v>124739.57</v>
      </c>
      <c r="S79" s="14">
        <v>87289.57</v>
      </c>
      <c r="T79" s="14">
        <v>76097.22</v>
      </c>
      <c r="U79" s="14">
        <v>20541.66</v>
      </c>
      <c r="X79" s="14">
        <v>146670.13</v>
      </c>
      <c r="Y79" s="14">
        <v>119670.13</v>
      </c>
      <c r="Z79" s="14">
        <v>119670.13</v>
      </c>
      <c r="AA79" s="14">
        <v>91892.35</v>
      </c>
      <c r="AB79" s="14">
        <v>76704.850000000006</v>
      </c>
    </row>
    <row r="80" spans="1:48" s="14" customFormat="1" x14ac:dyDescent="0.5">
      <c r="A80" s="7" t="s">
        <v>102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>
        <v>4318149.28</v>
      </c>
      <c r="P80" s="20">
        <v>5880599.6799999997</v>
      </c>
      <c r="Q80" s="14">
        <v>6019300.7599999998</v>
      </c>
      <c r="R80" s="14">
        <v>6269300.7599999998</v>
      </c>
      <c r="S80" s="14">
        <v>6269300.7599999998</v>
      </c>
      <c r="T80" s="14">
        <v>6633745.21</v>
      </c>
      <c r="U80" s="14">
        <v>6728189.6500000004</v>
      </c>
      <c r="V80" s="14">
        <v>6728189.6500000004</v>
      </c>
      <c r="X80" s="14">
        <v>6789300.7599999998</v>
      </c>
      <c r="Y80" s="14">
        <v>6789300.7599999998</v>
      </c>
      <c r="Z80" s="14">
        <v>6900411.8700000001</v>
      </c>
      <c r="AA80" s="14">
        <v>7394599.3799999999</v>
      </c>
      <c r="AB80" s="14">
        <v>6365895.21</v>
      </c>
    </row>
    <row r="81" spans="1:48" s="14" customFormat="1" x14ac:dyDescent="0.5">
      <c r="A81" s="7" t="s">
        <v>115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14">
        <v>7946356.1600000001</v>
      </c>
      <c r="R81" s="14">
        <v>7946356.1600000001</v>
      </c>
      <c r="S81" s="14">
        <v>7946350.46</v>
      </c>
      <c r="T81" s="14">
        <v>7946356.1600000001</v>
      </c>
      <c r="U81" s="14">
        <v>5959767.1200000001</v>
      </c>
      <c r="V81" s="14">
        <v>5959767.1200000001</v>
      </c>
      <c r="W81" s="14">
        <v>5959767</v>
      </c>
      <c r="X81" s="14">
        <v>5959767.1200000001</v>
      </c>
      <c r="Y81" s="14">
        <v>5959767.1200000001</v>
      </c>
      <c r="Z81" s="14">
        <v>5959767.1200000001</v>
      </c>
      <c r="AA81" s="14">
        <v>5959767.1200000001</v>
      </c>
      <c r="AB81" s="14">
        <v>5959767.1200000001</v>
      </c>
      <c r="AC81" s="14">
        <v>5959767.1200000001</v>
      </c>
      <c r="AD81" s="14">
        <v>3978178.08</v>
      </c>
      <c r="AE81" s="14">
        <v>3173178.08</v>
      </c>
      <c r="AF81" s="14">
        <v>2373178.08</v>
      </c>
      <c r="AG81" s="14">
        <v>1986589.04</v>
      </c>
      <c r="AH81" s="14">
        <v>1986589.04</v>
      </c>
      <c r="AI81" s="14">
        <v>1986589.04</v>
      </c>
      <c r="AJ81" s="14">
        <v>1986589.04</v>
      </c>
      <c r="AK81" s="14">
        <v>1986589.04</v>
      </c>
      <c r="AL81" s="14">
        <v>1986589.04</v>
      </c>
      <c r="AM81" s="14">
        <v>1986589.04</v>
      </c>
      <c r="AN81" s="14">
        <v>1986589.04</v>
      </c>
      <c r="AO81" s="14">
        <v>1986589.04</v>
      </c>
      <c r="AP81" s="14">
        <v>1986589.04</v>
      </c>
      <c r="AQ81" s="14">
        <v>1986589.04</v>
      </c>
      <c r="AR81" s="14">
        <v>1986589.04</v>
      </c>
      <c r="AS81" s="14">
        <v>1986589.04</v>
      </c>
      <c r="AT81" s="14">
        <v>1986589.04</v>
      </c>
      <c r="AU81" s="14">
        <v>1986589.04</v>
      </c>
      <c r="AV81" s="14">
        <v>1986589.04</v>
      </c>
    </row>
    <row r="82" spans="1:48" s="14" customFormat="1" x14ac:dyDescent="0.5">
      <c r="A82" s="7" t="s">
        <v>116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R82" s="14">
        <v>178793.01</v>
      </c>
      <c r="S82" s="14">
        <v>178793.04</v>
      </c>
      <c r="T82" s="14">
        <v>178793.01</v>
      </c>
      <c r="X82" s="14">
        <v>178793.01</v>
      </c>
      <c r="Y82" s="14">
        <v>178793.01</v>
      </c>
      <c r="Z82" s="14">
        <v>178793.01</v>
      </c>
      <c r="AA82" s="14">
        <v>178793.01</v>
      </c>
      <c r="AB82" s="14">
        <v>178793.01</v>
      </c>
      <c r="AC82" s="14">
        <v>357586.02</v>
      </c>
      <c r="AD82" s="14">
        <v>89303.679999999993</v>
      </c>
      <c r="AE82" s="14">
        <v>89303.679999999993</v>
      </c>
      <c r="AF82" s="14">
        <v>89303.679999999993</v>
      </c>
      <c r="AO82" s="14">
        <v>134094.76</v>
      </c>
      <c r="AP82" s="14">
        <v>134094.76</v>
      </c>
      <c r="AQ82" s="14">
        <v>134094.76</v>
      </c>
      <c r="AR82" s="14">
        <v>134094.76</v>
      </c>
      <c r="AS82" s="14">
        <v>134094.76</v>
      </c>
      <c r="AT82" s="14">
        <v>134094.76</v>
      </c>
      <c r="AU82" s="14">
        <v>134094.76</v>
      </c>
      <c r="AV82" s="14">
        <v>268189.52</v>
      </c>
    </row>
    <row r="83" spans="1:48" s="14" customFormat="1" x14ac:dyDescent="0.5">
      <c r="A83" s="7" t="s">
        <v>46</v>
      </c>
      <c r="C83" s="20">
        <v>956213.36</v>
      </c>
      <c r="D83" s="20">
        <v>792892.65</v>
      </c>
      <c r="E83" s="20">
        <v>2631950.1800000002</v>
      </c>
      <c r="F83" s="20"/>
      <c r="G83" s="20"/>
      <c r="H83" s="20">
        <v>603888.05000000005</v>
      </c>
      <c r="I83" s="20">
        <v>644016.92000000004</v>
      </c>
      <c r="J83" s="20">
        <v>622489.05000000005</v>
      </c>
      <c r="K83" s="20">
        <v>138172.68</v>
      </c>
      <c r="L83" s="20">
        <v>300129.44</v>
      </c>
      <c r="M83" s="20">
        <v>572158.31000000006</v>
      </c>
      <c r="N83" s="20">
        <v>680077.29</v>
      </c>
      <c r="O83" s="20">
        <v>361418.77</v>
      </c>
      <c r="P83" s="20">
        <v>227483.67</v>
      </c>
      <c r="T83" s="14">
        <v>252414.4</v>
      </c>
      <c r="V83" s="14">
        <v>507838.26</v>
      </c>
    </row>
    <row r="84" spans="1:48" s="14" customFormat="1" x14ac:dyDescent="0.5">
      <c r="A84" s="7" t="s">
        <v>34</v>
      </c>
      <c r="C84" s="20">
        <v>141542.43</v>
      </c>
      <c r="D84" s="20">
        <v>34804.17</v>
      </c>
      <c r="E84" s="20">
        <v>2913</v>
      </c>
      <c r="F84" s="20">
        <v>39636.839999999997</v>
      </c>
      <c r="G84" s="20">
        <v>91220.41</v>
      </c>
      <c r="H84" s="20">
        <v>44917.03</v>
      </c>
      <c r="I84" s="20"/>
      <c r="J84" s="20"/>
      <c r="K84" s="20"/>
      <c r="L84" s="20"/>
      <c r="M84" s="20"/>
      <c r="N84" s="20"/>
      <c r="O84" s="20"/>
      <c r="P84" s="20"/>
    </row>
    <row r="85" spans="1:48" s="14" customFormat="1" x14ac:dyDescent="0.5">
      <c r="A85" s="7" t="s">
        <v>35</v>
      </c>
      <c r="C85" s="20">
        <v>1104223.0900000001</v>
      </c>
      <c r="D85" s="20">
        <v>1104223.0900000001</v>
      </c>
      <c r="E85" s="20">
        <v>1070600.68</v>
      </c>
      <c r="F85" s="20">
        <v>1070600.68</v>
      </c>
      <c r="G85" s="20">
        <v>1070600.68</v>
      </c>
      <c r="H85" s="20">
        <v>1070600.68</v>
      </c>
      <c r="I85" s="20">
        <v>1070600.68</v>
      </c>
      <c r="J85" s="20">
        <v>1070600.68</v>
      </c>
      <c r="K85" s="20">
        <v>1055259.1100000001</v>
      </c>
      <c r="L85" s="20">
        <v>1055259.1100000001</v>
      </c>
      <c r="M85" s="20">
        <v>1055259.1100000001</v>
      </c>
      <c r="N85" s="20">
        <v>1055259.1100000001</v>
      </c>
      <c r="O85" s="20">
        <v>1055259.1100000001</v>
      </c>
      <c r="P85" s="20">
        <v>1055259.1100000001</v>
      </c>
      <c r="Q85" s="20">
        <v>1055259.1100000001</v>
      </c>
      <c r="R85" s="14">
        <v>1055259.1100000001</v>
      </c>
      <c r="S85" s="14">
        <v>1055259.1100000001</v>
      </c>
      <c r="T85" s="14">
        <v>1055259.1100000001</v>
      </c>
      <c r="U85" s="14">
        <v>1055259.1100000001</v>
      </c>
      <c r="V85" s="14">
        <v>1055259.1100000001</v>
      </c>
      <c r="X85" s="14">
        <v>1035149.46</v>
      </c>
      <c r="Y85" s="14">
        <v>1035149.46</v>
      </c>
      <c r="Z85" s="14">
        <v>1035149.46</v>
      </c>
      <c r="AA85" s="14">
        <v>1027547.82</v>
      </c>
      <c r="AB85" s="14">
        <v>1027547.82</v>
      </c>
    </row>
    <row r="86" spans="1:48" s="14" customFormat="1" x14ac:dyDescent="0.5">
      <c r="A86" s="7" t="s">
        <v>150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AB86" s="14">
        <v>2887734.19</v>
      </c>
      <c r="AC86" s="14">
        <v>6217557.4800000004</v>
      </c>
      <c r="AD86" s="14">
        <v>5919893.8700000001</v>
      </c>
      <c r="AE86" s="14">
        <v>5378162.8600000003</v>
      </c>
      <c r="AF86" s="14">
        <v>5925872.4500000002</v>
      </c>
      <c r="AG86" s="14">
        <v>8083020.0199999996</v>
      </c>
      <c r="AH86" s="14">
        <v>9829130.9299999997</v>
      </c>
      <c r="AI86" s="14">
        <v>12000770.380000001</v>
      </c>
      <c r="AJ86" s="14">
        <v>13617871.32</v>
      </c>
      <c r="AK86" s="14">
        <v>15149316.550000001</v>
      </c>
      <c r="AL86" s="14">
        <v>12805924.689999999</v>
      </c>
      <c r="AM86" s="14">
        <v>13581386.24</v>
      </c>
      <c r="AN86" s="14">
        <v>9156351.9100000001</v>
      </c>
      <c r="AO86" s="14">
        <v>8203387.7400000002</v>
      </c>
      <c r="AP86" s="14">
        <v>8549808.4600000009</v>
      </c>
      <c r="AQ86" s="14">
        <v>10227763.74</v>
      </c>
      <c r="AR86" s="14">
        <v>8915554.3499999996</v>
      </c>
      <c r="AS86" s="14">
        <v>8408652.5299999993</v>
      </c>
      <c r="AT86" s="14">
        <v>5580314.3600000003</v>
      </c>
      <c r="AU86" s="14">
        <v>4071319.11</v>
      </c>
      <c r="AV86" s="14">
        <v>4414242</v>
      </c>
    </row>
    <row r="87" spans="1:48" s="14" customFormat="1" x14ac:dyDescent="0.5">
      <c r="A87" s="7" t="s">
        <v>36</v>
      </c>
      <c r="C87" s="20">
        <v>204067.37</v>
      </c>
      <c r="D87" s="20">
        <v>198939.3</v>
      </c>
      <c r="E87" s="20">
        <v>175375.55</v>
      </c>
      <c r="F87" s="20">
        <v>175400.55</v>
      </c>
      <c r="G87" s="20">
        <v>5359.75</v>
      </c>
      <c r="H87" s="20">
        <v>3165.39</v>
      </c>
      <c r="I87" s="20"/>
      <c r="J87" s="20"/>
      <c r="K87" s="20"/>
      <c r="L87" s="20"/>
      <c r="M87" s="20"/>
      <c r="N87" s="20"/>
      <c r="O87" s="20"/>
      <c r="P87" s="20"/>
    </row>
    <row r="88" spans="1:48" s="14" customFormat="1" x14ac:dyDescent="0.5">
      <c r="A88" s="7" t="s">
        <v>73</v>
      </c>
      <c r="C88" s="20">
        <v>-184829.67</v>
      </c>
      <c r="D88" s="20">
        <v>-188223.87</v>
      </c>
      <c r="E88" s="20">
        <v>-172194.36</v>
      </c>
      <c r="F88" s="20">
        <v>-173011.6</v>
      </c>
      <c r="G88" s="20">
        <v>-3011.6</v>
      </c>
      <c r="H88" s="20">
        <v>-764.74</v>
      </c>
      <c r="I88" s="20"/>
      <c r="J88" s="20"/>
      <c r="K88" s="20"/>
      <c r="L88" s="20"/>
      <c r="M88" s="20"/>
      <c r="N88" s="20"/>
      <c r="O88" s="20"/>
      <c r="P88" s="20"/>
    </row>
    <row r="89" spans="1:48" s="15" customFormat="1" x14ac:dyDescent="0.5">
      <c r="B89" s="15" t="s">
        <v>75</v>
      </c>
      <c r="C89" s="26">
        <v>19237.699999999983</v>
      </c>
      <c r="D89" s="22">
        <v>10715.429999999993</v>
      </c>
      <c r="E89" s="22">
        <v>3181.1900000000023</v>
      </c>
      <c r="F89" s="22">
        <v>2388.9499999999825</v>
      </c>
      <c r="G89" s="22">
        <v>2348.15</v>
      </c>
      <c r="H89" s="22">
        <v>2400.65</v>
      </c>
      <c r="I89" s="22"/>
      <c r="J89" s="22"/>
      <c r="K89" s="22"/>
      <c r="L89" s="22"/>
      <c r="M89" s="22"/>
      <c r="N89" s="22"/>
      <c r="O89" s="22"/>
      <c r="P89" s="22"/>
    </row>
    <row r="90" spans="1:48" s="14" customFormat="1" x14ac:dyDescent="0.5">
      <c r="A90" s="7" t="s">
        <v>37</v>
      </c>
      <c r="C90" s="20">
        <v>30191.69</v>
      </c>
      <c r="D90" s="20">
        <v>28857.05</v>
      </c>
      <c r="E90" s="20">
        <v>27331.22</v>
      </c>
      <c r="F90" s="20">
        <v>28162.25</v>
      </c>
      <c r="G90" s="20">
        <v>28154.05</v>
      </c>
      <c r="H90" s="20">
        <v>20457.990000000002</v>
      </c>
      <c r="I90" s="20">
        <v>31858.27</v>
      </c>
      <c r="J90" s="20"/>
      <c r="K90" s="20"/>
      <c r="L90" s="20"/>
      <c r="M90" s="20"/>
      <c r="N90" s="20"/>
      <c r="O90" s="20"/>
      <c r="P90" s="20"/>
    </row>
    <row r="91" spans="1:48" s="14" customFormat="1" x14ac:dyDescent="0.5">
      <c r="A91" s="7" t="s">
        <v>38</v>
      </c>
      <c r="C91" s="20">
        <v>2471981.37</v>
      </c>
      <c r="D91" s="20">
        <v>2035110.51</v>
      </c>
      <c r="E91" s="20">
        <v>1941889.43</v>
      </c>
      <c r="F91" s="20">
        <v>2589656.75</v>
      </c>
      <c r="G91" s="20">
        <v>1914216.34</v>
      </c>
      <c r="H91" s="20">
        <v>1890278.91</v>
      </c>
      <c r="I91" s="20">
        <v>1703729.89</v>
      </c>
      <c r="J91" s="20"/>
      <c r="K91" s="20"/>
      <c r="L91" s="20"/>
      <c r="M91" s="20"/>
      <c r="N91" s="20"/>
      <c r="O91" s="20"/>
      <c r="P91" s="20"/>
    </row>
    <row r="92" spans="1:48" s="15" customFormat="1" x14ac:dyDescent="0.5">
      <c r="A92" s="2"/>
      <c r="B92" s="15" t="s">
        <v>68</v>
      </c>
      <c r="C92" s="13">
        <v>2521410.7599999998</v>
      </c>
      <c r="D92" s="15">
        <v>2074682.99</v>
      </c>
      <c r="E92" s="15">
        <v>1972401.84</v>
      </c>
      <c r="F92" s="15">
        <v>2617819</v>
      </c>
      <c r="G92" s="15">
        <v>1944718.54</v>
      </c>
      <c r="H92" s="22">
        <v>1913137.55</v>
      </c>
      <c r="I92" s="22">
        <v>1735588.16</v>
      </c>
      <c r="J92" s="22">
        <v>1695480.77</v>
      </c>
      <c r="K92" s="22">
        <v>2259738.33</v>
      </c>
      <c r="L92" s="22">
        <v>2367556.73</v>
      </c>
      <c r="M92" s="22">
        <v>2404595.54</v>
      </c>
      <c r="N92" s="22">
        <v>2688871.51</v>
      </c>
      <c r="O92" s="22">
        <v>2846933.54</v>
      </c>
      <c r="P92" s="22">
        <v>2520730.83</v>
      </c>
      <c r="Q92" s="15">
        <v>2738991.82</v>
      </c>
      <c r="R92" s="15">
        <v>3033679.84</v>
      </c>
      <c r="S92" s="15">
        <v>2545101.3199999998</v>
      </c>
      <c r="T92" s="15">
        <v>2686753.93</v>
      </c>
      <c r="U92" s="15">
        <v>2924150.2</v>
      </c>
      <c r="V92" s="15">
        <v>2817542.1</v>
      </c>
      <c r="W92" s="15">
        <v>2544316</v>
      </c>
      <c r="X92" s="15">
        <v>3853574.41</v>
      </c>
      <c r="Y92" s="15">
        <v>3549299.33</v>
      </c>
      <c r="Z92" s="15">
        <v>3836572.38</v>
      </c>
      <c r="AA92" s="15">
        <v>4319384.33</v>
      </c>
      <c r="AB92" s="15">
        <v>3851816.12</v>
      </c>
      <c r="AC92" s="15">
        <v>4599075.13</v>
      </c>
      <c r="AD92" s="15">
        <v>5002351.3099999996</v>
      </c>
      <c r="AE92" s="15">
        <v>4334316.5599999996</v>
      </c>
      <c r="AF92" s="15">
        <v>4265312.59</v>
      </c>
      <c r="AG92" s="15">
        <v>5668124.3700000001</v>
      </c>
      <c r="AH92" s="15">
        <v>5091687.91</v>
      </c>
      <c r="AI92" s="15">
        <v>4828151.58</v>
      </c>
      <c r="AJ92" s="15">
        <v>4149247.83</v>
      </c>
      <c r="AK92" s="15">
        <v>3977132.01</v>
      </c>
      <c r="AL92" s="15">
        <v>4225221.38</v>
      </c>
      <c r="AM92" s="15">
        <v>4693585.3899999997</v>
      </c>
      <c r="AN92" s="15">
        <v>4663652.42</v>
      </c>
      <c r="AO92" s="15">
        <v>4342353.87</v>
      </c>
      <c r="AP92" s="15">
        <v>3355261.6</v>
      </c>
      <c r="AQ92" s="15">
        <v>3700015.17</v>
      </c>
      <c r="AR92" s="15">
        <v>3806092.19</v>
      </c>
      <c r="AS92" s="15">
        <v>3192371.7</v>
      </c>
      <c r="AT92" s="15">
        <v>3488180.3</v>
      </c>
      <c r="AU92" s="15">
        <v>3288907.73</v>
      </c>
      <c r="AV92" s="15">
        <v>2920045.65</v>
      </c>
    </row>
    <row r="93" spans="1:48" s="15" customFormat="1" x14ac:dyDescent="0.5">
      <c r="A93" s="7" t="s">
        <v>156</v>
      </c>
      <c r="C93" s="13"/>
      <c r="H93" s="22"/>
      <c r="I93" s="22"/>
      <c r="J93" s="22"/>
      <c r="K93" s="22"/>
      <c r="L93" s="22"/>
      <c r="M93" s="22"/>
      <c r="N93" s="22"/>
      <c r="O93" s="22"/>
      <c r="P93" s="22"/>
      <c r="AD93" s="14">
        <v>2254871.38</v>
      </c>
      <c r="AE93" s="14">
        <v>2855853.63</v>
      </c>
      <c r="AF93" s="14">
        <v>3233262.32</v>
      </c>
      <c r="AG93" s="14">
        <v>2923110.59</v>
      </c>
      <c r="AH93" s="14">
        <v>2379765.39</v>
      </c>
      <c r="AI93" s="14">
        <v>1882865.97</v>
      </c>
      <c r="AJ93" s="14">
        <v>1437856.14</v>
      </c>
      <c r="AK93" s="14">
        <v>1022587.77</v>
      </c>
      <c r="AL93" s="14">
        <v>248374.5</v>
      </c>
      <c r="AM93" s="14">
        <v>101005.94</v>
      </c>
      <c r="AN93" s="14">
        <v>39601.279999999999</v>
      </c>
      <c r="AO93" s="14">
        <v>11337.54</v>
      </c>
      <c r="AP93" s="14">
        <v>11337.54</v>
      </c>
      <c r="AQ93" s="14">
        <v>11337.54</v>
      </c>
      <c r="AR93" s="14">
        <v>11337.54</v>
      </c>
      <c r="AS93" s="14">
        <v>11337.54</v>
      </c>
      <c r="AT93" s="14">
        <v>11337.54</v>
      </c>
    </row>
    <row r="94" spans="1:48" s="14" customFormat="1" x14ac:dyDescent="0.5">
      <c r="A94" s="7" t="s">
        <v>15</v>
      </c>
      <c r="C94" s="14">
        <v>782052.24</v>
      </c>
      <c r="D94" s="14">
        <v>742451.4</v>
      </c>
      <c r="E94" s="14">
        <v>706773.48</v>
      </c>
      <c r="F94" s="14">
        <v>690740.58</v>
      </c>
      <c r="G94" s="14">
        <v>689360.28</v>
      </c>
      <c r="H94" s="20">
        <v>657673.51</v>
      </c>
      <c r="I94" s="20">
        <v>617481.29</v>
      </c>
      <c r="J94" s="20">
        <v>586052.55000000005</v>
      </c>
      <c r="K94" s="20">
        <v>528632.71</v>
      </c>
      <c r="L94" s="20">
        <v>514602.72</v>
      </c>
      <c r="M94" s="20">
        <v>506198.8</v>
      </c>
      <c r="N94" s="20">
        <v>478698.8</v>
      </c>
      <c r="O94" s="20">
        <v>457381.8</v>
      </c>
      <c r="P94" s="20">
        <v>422891.74</v>
      </c>
      <c r="Q94" s="14">
        <v>379676.88</v>
      </c>
      <c r="R94" s="14">
        <v>371381.88</v>
      </c>
      <c r="S94" s="14">
        <v>350370.94</v>
      </c>
      <c r="T94" s="14">
        <v>348513.68</v>
      </c>
      <c r="U94" s="14">
        <v>429836.61</v>
      </c>
      <c r="V94" s="14">
        <v>387811.15</v>
      </c>
      <c r="X94" s="14">
        <v>360921.57</v>
      </c>
      <c r="Y94" s="14">
        <v>360921.57</v>
      </c>
      <c r="Z94" s="14">
        <v>363375.61</v>
      </c>
      <c r="AA94" s="14">
        <v>352281.31</v>
      </c>
      <c r="AB94" s="14">
        <v>367423.42</v>
      </c>
      <c r="AC94" s="14">
        <v>332803.13</v>
      </c>
      <c r="AD94" s="14">
        <v>310147.81</v>
      </c>
      <c r="AE94" s="14">
        <v>326241.7</v>
      </c>
      <c r="AF94" s="14">
        <v>325241.7</v>
      </c>
      <c r="AG94" s="14">
        <v>299498.93</v>
      </c>
      <c r="AH94" s="14">
        <v>300195.36</v>
      </c>
      <c r="AI94" s="14">
        <v>142656.14000000001</v>
      </c>
      <c r="AJ94" s="14">
        <v>107283.81</v>
      </c>
      <c r="AK94" s="14">
        <v>83716.149999999994</v>
      </c>
      <c r="AL94" s="14">
        <v>57739.99</v>
      </c>
      <c r="AM94" s="14">
        <v>60631.01</v>
      </c>
      <c r="AO94" s="14">
        <v>816.46</v>
      </c>
    </row>
    <row r="95" spans="1:48" s="18" customFormat="1" x14ac:dyDescent="0.5">
      <c r="A95" s="3" t="s">
        <v>74</v>
      </c>
      <c r="C95" s="18">
        <v>-200.4</v>
      </c>
      <c r="D95" s="18">
        <v>-80</v>
      </c>
      <c r="H95" s="23"/>
      <c r="I95" s="23"/>
      <c r="J95" s="23"/>
      <c r="K95" s="23"/>
      <c r="L95" s="23"/>
      <c r="M95" s="23">
        <v>10</v>
      </c>
      <c r="N95" s="23"/>
      <c r="O95" s="23"/>
      <c r="P95" s="23"/>
      <c r="T95" s="18">
        <v>2000</v>
      </c>
      <c r="U95" s="18">
        <v>0.09</v>
      </c>
      <c r="AN95" s="18">
        <v>0.01</v>
      </c>
      <c r="AP95" s="18">
        <v>-10</v>
      </c>
      <c r="AS95" s="18">
        <v>-0.03</v>
      </c>
    </row>
    <row r="96" spans="1:48" s="15" customFormat="1" x14ac:dyDescent="0.5">
      <c r="A96" s="15" t="s">
        <v>69</v>
      </c>
      <c r="C96" s="15">
        <v>108004103.8</v>
      </c>
      <c r="D96" s="15">
        <v>107968801.7</v>
      </c>
      <c r="E96" s="15">
        <v>116836084.34999999</v>
      </c>
      <c r="F96" s="15">
        <v>120289100</v>
      </c>
      <c r="G96" s="15">
        <v>119859396.88</v>
      </c>
      <c r="H96" s="22">
        <v>134360010.03999999</v>
      </c>
      <c r="I96" s="22">
        <v>131451688.95</v>
      </c>
      <c r="J96" s="22">
        <v>123239753.43000001</v>
      </c>
      <c r="K96" s="22">
        <v>119322726.27</v>
      </c>
      <c r="L96" s="22">
        <v>118405859.01000001</v>
      </c>
      <c r="M96" s="22">
        <v>117166542.59</v>
      </c>
      <c r="N96" s="22">
        <v>118173545.12</v>
      </c>
      <c r="O96" s="22">
        <v>126426031.77</v>
      </c>
      <c r="P96" s="22">
        <v>128908671.65000001</v>
      </c>
      <c r="Q96" s="15">
        <v>132859071.91</v>
      </c>
      <c r="R96" s="15">
        <v>133994575.51000001</v>
      </c>
      <c r="S96" s="15">
        <v>134335456.88999999</v>
      </c>
      <c r="T96" s="15">
        <v>130189597.20999999</v>
      </c>
      <c r="U96" s="15">
        <v>127597991.40000001</v>
      </c>
      <c r="V96" s="15">
        <v>128004523.70999999</v>
      </c>
      <c r="X96" s="15">
        <v>122606701.09</v>
      </c>
      <c r="Y96" s="15">
        <v>122419406.09</v>
      </c>
      <c r="Z96" s="15">
        <v>122547926.93000001</v>
      </c>
      <c r="AA96" s="15">
        <v>122485043.98999999</v>
      </c>
      <c r="AB96" s="15">
        <v>123770690.04000001</v>
      </c>
      <c r="AC96" s="15">
        <v>97490838.540000007</v>
      </c>
      <c r="AD96" s="15">
        <v>93825069.129999995</v>
      </c>
      <c r="AE96" s="15">
        <v>91615867.980000004</v>
      </c>
      <c r="AF96" s="15">
        <v>93848301.819999993</v>
      </c>
      <c r="AG96" s="15">
        <v>97299397.989999995</v>
      </c>
      <c r="AH96" s="15">
        <v>99111071.159999996</v>
      </c>
      <c r="AI96" s="15">
        <v>99597264.5</v>
      </c>
      <c r="AJ96" s="15">
        <v>100404204.53</v>
      </c>
      <c r="AK96" s="15">
        <v>100806927.54000001</v>
      </c>
      <c r="AL96" s="15">
        <v>96601140.129999995</v>
      </c>
      <c r="AM96" s="15">
        <v>96850497.030000001</v>
      </c>
      <c r="AN96" s="15">
        <v>100347539.09999999</v>
      </c>
      <c r="AO96" s="15">
        <v>99471560.109999999</v>
      </c>
      <c r="AP96" s="15">
        <v>97770006.700000003</v>
      </c>
      <c r="AQ96" s="15">
        <v>99672430.670000002</v>
      </c>
      <c r="AR96" s="15">
        <v>99319024.780000001</v>
      </c>
      <c r="AS96" s="15">
        <v>97245730.590000004</v>
      </c>
      <c r="AT96" s="15">
        <v>91110348.189999998</v>
      </c>
      <c r="AU96" s="15">
        <v>92149697.819999993</v>
      </c>
      <c r="AV96" s="15">
        <v>91607472.170000002</v>
      </c>
    </row>
    <row r="97" spans="1:48" s="15" customFormat="1" x14ac:dyDescent="0.5">
      <c r="A97" s="2"/>
    </row>
    <row r="98" spans="1:48" s="13" customFormat="1" x14ac:dyDescent="0.5">
      <c r="A98" s="8"/>
      <c r="B98" s="13" t="s">
        <v>70</v>
      </c>
      <c r="C98" s="13">
        <f t="shared" ref="C98:V98" si="15">C63-SUM(C61:C62)</f>
        <v>0</v>
      </c>
      <c r="D98" s="13">
        <f t="shared" si="15"/>
        <v>0</v>
      </c>
      <c r="E98" s="13">
        <f t="shared" si="15"/>
        <v>0</v>
      </c>
      <c r="F98" s="13">
        <f t="shared" si="15"/>
        <v>0</v>
      </c>
      <c r="G98" s="13">
        <f t="shared" si="15"/>
        <v>0</v>
      </c>
      <c r="H98" s="13">
        <f t="shared" si="15"/>
        <v>0</v>
      </c>
      <c r="I98" s="13">
        <f t="shared" si="15"/>
        <v>0</v>
      </c>
      <c r="J98" s="13">
        <f t="shared" si="15"/>
        <v>0</v>
      </c>
      <c r="K98" s="13">
        <f t="shared" si="15"/>
        <v>0</v>
      </c>
      <c r="L98" s="13">
        <f t="shared" si="15"/>
        <v>0</v>
      </c>
      <c r="M98" s="13">
        <f t="shared" si="15"/>
        <v>0</v>
      </c>
      <c r="N98" s="13">
        <f t="shared" si="15"/>
        <v>0</v>
      </c>
      <c r="O98" s="13">
        <f t="shared" si="15"/>
        <v>0</v>
      </c>
      <c r="P98" s="13">
        <f t="shared" si="15"/>
        <v>0</v>
      </c>
      <c r="Q98" s="13">
        <f t="shared" si="15"/>
        <v>0</v>
      </c>
      <c r="R98" s="13">
        <f t="shared" si="15"/>
        <v>0</v>
      </c>
      <c r="S98" s="13">
        <f t="shared" si="15"/>
        <v>0</v>
      </c>
      <c r="T98" s="13">
        <f t="shared" si="15"/>
        <v>0</v>
      </c>
      <c r="U98" s="13">
        <f t="shared" si="15"/>
        <v>0</v>
      </c>
      <c r="V98" s="13">
        <f t="shared" si="15"/>
        <v>0</v>
      </c>
      <c r="X98" s="13">
        <f t="shared" ref="X98:AV98" si="16">X63-SUM(X61:X62)</f>
        <v>0</v>
      </c>
      <c r="Y98" s="13">
        <f t="shared" si="16"/>
        <v>0</v>
      </c>
      <c r="Z98" s="13">
        <f t="shared" si="16"/>
        <v>0</v>
      </c>
      <c r="AA98" s="13">
        <f t="shared" si="16"/>
        <v>0</v>
      </c>
      <c r="AB98" s="13">
        <f t="shared" si="16"/>
        <v>0</v>
      </c>
      <c r="AC98" s="13">
        <f t="shared" si="16"/>
        <v>0</v>
      </c>
      <c r="AD98" s="13">
        <f t="shared" si="16"/>
        <v>0</v>
      </c>
      <c r="AE98" s="13">
        <f t="shared" si="16"/>
        <v>0</v>
      </c>
      <c r="AF98" s="13">
        <f t="shared" si="16"/>
        <v>0</v>
      </c>
      <c r="AG98" s="13">
        <f t="shared" si="16"/>
        <v>0</v>
      </c>
      <c r="AH98" s="13">
        <f t="shared" si="16"/>
        <v>0</v>
      </c>
      <c r="AI98" s="13">
        <f t="shared" si="16"/>
        <v>0</v>
      </c>
      <c r="AJ98" s="13">
        <f t="shared" si="16"/>
        <v>0</v>
      </c>
      <c r="AK98" s="13">
        <f t="shared" si="16"/>
        <v>0</v>
      </c>
      <c r="AL98" s="13">
        <f t="shared" si="16"/>
        <v>0</v>
      </c>
      <c r="AM98" s="13">
        <f t="shared" si="16"/>
        <v>0</v>
      </c>
      <c r="AN98" s="13">
        <f t="shared" si="16"/>
        <v>0</v>
      </c>
      <c r="AO98" s="13">
        <f t="shared" si="16"/>
        <v>0</v>
      </c>
      <c r="AP98" s="13">
        <f t="shared" si="16"/>
        <v>0</v>
      </c>
      <c r="AQ98" s="13">
        <f t="shared" si="16"/>
        <v>0</v>
      </c>
      <c r="AR98" s="13">
        <f t="shared" si="16"/>
        <v>0</v>
      </c>
      <c r="AS98" s="13">
        <f t="shared" si="16"/>
        <v>0</v>
      </c>
      <c r="AT98" s="13">
        <f t="shared" si="16"/>
        <v>0</v>
      </c>
      <c r="AU98" s="13">
        <f t="shared" si="16"/>
        <v>0</v>
      </c>
      <c r="AV98" s="13">
        <f t="shared" si="16"/>
        <v>0</v>
      </c>
    </row>
    <row r="99" spans="1:48" s="13" customFormat="1" x14ac:dyDescent="0.5">
      <c r="A99" s="8"/>
      <c r="B99" s="13" t="s">
        <v>71</v>
      </c>
      <c r="C99" s="13">
        <f t="shared" ref="C99:V99" si="17">C72-SUM(C70:C71)</f>
        <v>-200.39999999967404</v>
      </c>
      <c r="D99" s="13">
        <f t="shared" si="17"/>
        <v>0</v>
      </c>
      <c r="E99" s="13">
        <f t="shared" si="17"/>
        <v>0</v>
      </c>
      <c r="F99" s="13">
        <f t="shared" si="17"/>
        <v>0</v>
      </c>
      <c r="G99" s="13">
        <f t="shared" si="17"/>
        <v>0</v>
      </c>
      <c r="H99" s="13">
        <f t="shared" si="17"/>
        <v>0</v>
      </c>
      <c r="I99" s="13">
        <f t="shared" si="17"/>
        <v>0</v>
      </c>
      <c r="J99" s="13">
        <f t="shared" si="17"/>
        <v>0</v>
      </c>
      <c r="K99" s="13">
        <f t="shared" si="17"/>
        <v>0</v>
      </c>
      <c r="L99" s="13">
        <f t="shared" si="17"/>
        <v>0</v>
      </c>
      <c r="M99" s="13">
        <f t="shared" si="17"/>
        <v>0</v>
      </c>
      <c r="N99" s="13">
        <f t="shared" si="17"/>
        <v>0</v>
      </c>
      <c r="O99" s="13">
        <f t="shared" si="17"/>
        <v>0</v>
      </c>
      <c r="P99" s="13">
        <f t="shared" si="17"/>
        <v>0</v>
      </c>
      <c r="Q99" s="13">
        <f t="shared" si="17"/>
        <v>0</v>
      </c>
      <c r="R99" s="13">
        <f t="shared" si="17"/>
        <v>0</v>
      </c>
      <c r="S99" s="13">
        <f t="shared" si="17"/>
        <v>0</v>
      </c>
      <c r="T99" s="13">
        <f t="shared" si="17"/>
        <v>0</v>
      </c>
      <c r="U99" s="13">
        <f t="shared" si="17"/>
        <v>0</v>
      </c>
      <c r="V99" s="13">
        <f t="shared" si="17"/>
        <v>0</v>
      </c>
      <c r="X99" s="13">
        <f t="shared" ref="X99:AV99" si="18">X72-SUM(X70:X71)</f>
        <v>0</v>
      </c>
      <c r="Y99" s="13">
        <f t="shared" si="18"/>
        <v>0</v>
      </c>
      <c r="Z99" s="13">
        <f t="shared" si="18"/>
        <v>0</v>
      </c>
      <c r="AA99" s="13">
        <f t="shared" si="18"/>
        <v>0</v>
      </c>
      <c r="AB99" s="13">
        <f t="shared" si="18"/>
        <v>0</v>
      </c>
      <c r="AC99" s="13">
        <f t="shared" si="18"/>
        <v>0</v>
      </c>
      <c r="AD99" s="13">
        <f t="shared" si="18"/>
        <v>0</v>
      </c>
      <c r="AE99" s="13">
        <f t="shared" si="18"/>
        <v>0</v>
      </c>
      <c r="AF99" s="13">
        <f t="shared" si="18"/>
        <v>-1.0000000009313226E-2</v>
      </c>
      <c r="AG99" s="13">
        <f t="shared" si="18"/>
        <v>0</v>
      </c>
      <c r="AH99" s="13">
        <f t="shared" si="18"/>
        <v>0</v>
      </c>
      <c r="AI99" s="13">
        <f t="shared" si="18"/>
        <v>0</v>
      </c>
      <c r="AJ99" s="13">
        <f t="shared" si="18"/>
        <v>0</v>
      </c>
      <c r="AK99" s="13">
        <f t="shared" si="18"/>
        <v>0</v>
      </c>
      <c r="AL99" s="13">
        <f t="shared" si="18"/>
        <v>0</v>
      </c>
      <c r="AM99" s="13">
        <f t="shared" si="18"/>
        <v>0</v>
      </c>
      <c r="AN99" s="13">
        <f t="shared" si="18"/>
        <v>9.9999996600672603E-3</v>
      </c>
      <c r="AO99" s="13">
        <f t="shared" si="18"/>
        <v>0</v>
      </c>
      <c r="AP99" s="13">
        <f t="shared" si="18"/>
        <v>0</v>
      </c>
      <c r="AQ99" s="13">
        <f t="shared" si="18"/>
        <v>0</v>
      </c>
      <c r="AR99" s="13">
        <f t="shared" si="18"/>
        <v>0</v>
      </c>
      <c r="AS99" s="13">
        <f t="shared" si="18"/>
        <v>0</v>
      </c>
      <c r="AT99" s="13">
        <f t="shared" si="18"/>
        <v>0</v>
      </c>
      <c r="AU99" s="13">
        <f t="shared" si="18"/>
        <v>1000000.0000000001</v>
      </c>
      <c r="AV99" s="13">
        <f t="shared" si="18"/>
        <v>0</v>
      </c>
    </row>
    <row r="100" spans="1:48" s="13" customFormat="1" x14ac:dyDescent="0.5">
      <c r="A100" s="8"/>
      <c r="B100" s="13" t="s">
        <v>62</v>
      </c>
      <c r="C100" s="13">
        <f t="shared" ref="C100:V100" si="19">C76-SUM(C73:C74)</f>
        <v>0</v>
      </c>
      <c r="D100" s="13">
        <f t="shared" si="19"/>
        <v>-70</v>
      </c>
      <c r="E100" s="13">
        <f t="shared" si="19"/>
        <v>0</v>
      </c>
      <c r="F100" s="13">
        <f t="shared" si="19"/>
        <v>0</v>
      </c>
      <c r="G100" s="13">
        <f t="shared" si="19"/>
        <v>0</v>
      </c>
      <c r="H100" s="13">
        <f t="shared" si="19"/>
        <v>0</v>
      </c>
      <c r="I100" s="13">
        <f t="shared" si="19"/>
        <v>0</v>
      </c>
      <c r="J100" s="13">
        <f t="shared" si="19"/>
        <v>0</v>
      </c>
      <c r="K100" s="13">
        <f t="shared" si="19"/>
        <v>0</v>
      </c>
      <c r="L100" s="13">
        <f t="shared" si="19"/>
        <v>0</v>
      </c>
      <c r="M100" s="13">
        <f t="shared" si="19"/>
        <v>10</v>
      </c>
      <c r="N100" s="13">
        <f t="shared" si="19"/>
        <v>0</v>
      </c>
      <c r="O100" s="13">
        <f t="shared" si="19"/>
        <v>0</v>
      </c>
      <c r="P100" s="13">
        <f t="shared" si="19"/>
        <v>0</v>
      </c>
      <c r="Q100" s="13">
        <f t="shared" si="19"/>
        <v>0</v>
      </c>
      <c r="R100" s="13">
        <f t="shared" si="19"/>
        <v>0</v>
      </c>
      <c r="S100" s="13">
        <f t="shared" si="19"/>
        <v>0</v>
      </c>
      <c r="T100" s="13">
        <f t="shared" si="19"/>
        <v>0</v>
      </c>
      <c r="U100" s="13">
        <f t="shared" si="19"/>
        <v>0</v>
      </c>
      <c r="V100" s="13">
        <f t="shared" si="19"/>
        <v>0</v>
      </c>
      <c r="X100" s="13">
        <f>X76-SUM(X73:X74)</f>
        <v>0</v>
      </c>
      <c r="Y100" s="13">
        <f>Y76-SUM(Y73:Y74)</f>
        <v>0</v>
      </c>
      <c r="Z100" s="13">
        <f>Z76-SUM(Z73:Z74)</f>
        <v>0</v>
      </c>
      <c r="AA100" s="13">
        <f t="shared" ref="AA100:AV100" si="20">AA76-SUM(AA73:AA75)</f>
        <v>0</v>
      </c>
      <c r="AB100" s="13">
        <f t="shared" si="20"/>
        <v>0</v>
      </c>
      <c r="AC100" s="13">
        <f t="shared" si="20"/>
        <v>0</v>
      </c>
      <c r="AD100" s="13">
        <f t="shared" si="20"/>
        <v>0</v>
      </c>
      <c r="AE100" s="13">
        <f t="shared" si="20"/>
        <v>0</v>
      </c>
      <c r="AF100" s="13">
        <f t="shared" si="20"/>
        <v>0</v>
      </c>
      <c r="AG100" s="13">
        <f t="shared" si="20"/>
        <v>0</v>
      </c>
      <c r="AH100" s="13">
        <f t="shared" si="20"/>
        <v>0</v>
      </c>
      <c r="AI100" s="13">
        <f t="shared" si="20"/>
        <v>0</v>
      </c>
      <c r="AJ100" s="13">
        <f t="shared" si="20"/>
        <v>0</v>
      </c>
      <c r="AK100" s="13">
        <f t="shared" si="20"/>
        <v>0</v>
      </c>
      <c r="AL100" s="13">
        <f t="shared" si="20"/>
        <v>0</v>
      </c>
      <c r="AM100" s="13">
        <f t="shared" si="20"/>
        <v>0</v>
      </c>
      <c r="AN100" s="13">
        <f t="shared" si="20"/>
        <v>0</v>
      </c>
      <c r="AO100" s="13">
        <f t="shared" si="20"/>
        <v>0</v>
      </c>
      <c r="AP100" s="13">
        <f t="shared" si="20"/>
        <v>0</v>
      </c>
      <c r="AQ100" s="13">
        <f t="shared" si="20"/>
        <v>0</v>
      </c>
      <c r="AR100" s="13">
        <f t="shared" si="20"/>
        <v>0</v>
      </c>
      <c r="AS100" s="13">
        <f t="shared" si="20"/>
        <v>0</v>
      </c>
      <c r="AT100" s="13">
        <f t="shared" si="20"/>
        <v>0</v>
      </c>
      <c r="AU100" s="13">
        <f t="shared" si="20"/>
        <v>0</v>
      </c>
      <c r="AV100" s="13">
        <f t="shared" si="20"/>
        <v>0</v>
      </c>
    </row>
    <row r="101" spans="1:48" s="13" customFormat="1" x14ac:dyDescent="0.5">
      <c r="A101" s="8"/>
      <c r="B101" s="13" t="s">
        <v>76</v>
      </c>
      <c r="C101" s="13">
        <f t="shared" ref="C101:V101" si="21">C89-SUM(C87:C88)</f>
        <v>0</v>
      </c>
      <c r="D101" s="13">
        <f t="shared" si="21"/>
        <v>0</v>
      </c>
      <c r="E101" s="13">
        <f t="shared" si="21"/>
        <v>0</v>
      </c>
      <c r="F101" s="13">
        <f t="shared" si="21"/>
        <v>0</v>
      </c>
      <c r="G101" s="13">
        <f t="shared" si="21"/>
        <v>0</v>
      </c>
      <c r="H101" s="13">
        <f t="shared" si="21"/>
        <v>0</v>
      </c>
      <c r="I101" s="13">
        <f t="shared" si="21"/>
        <v>0</v>
      </c>
      <c r="J101" s="13">
        <f t="shared" si="21"/>
        <v>0</v>
      </c>
      <c r="K101" s="13">
        <f t="shared" si="21"/>
        <v>0</v>
      </c>
      <c r="L101" s="13">
        <f t="shared" si="21"/>
        <v>0</v>
      </c>
      <c r="M101" s="13">
        <f t="shared" si="21"/>
        <v>0</v>
      </c>
      <c r="N101" s="13">
        <f t="shared" si="21"/>
        <v>0</v>
      </c>
      <c r="O101" s="13">
        <f t="shared" si="21"/>
        <v>0</v>
      </c>
      <c r="P101" s="13">
        <f t="shared" si="21"/>
        <v>0</v>
      </c>
      <c r="Q101" s="13">
        <f t="shared" si="21"/>
        <v>0</v>
      </c>
      <c r="R101" s="13">
        <f t="shared" si="21"/>
        <v>0</v>
      </c>
      <c r="S101" s="13">
        <f t="shared" si="21"/>
        <v>0</v>
      </c>
      <c r="T101" s="13">
        <f t="shared" si="21"/>
        <v>0</v>
      </c>
      <c r="U101" s="13">
        <f t="shared" si="21"/>
        <v>0</v>
      </c>
      <c r="V101" s="13">
        <f t="shared" si="21"/>
        <v>0</v>
      </c>
      <c r="X101" s="13">
        <f t="shared" ref="X101:AV101" si="22">X89-SUM(X87:X88)</f>
        <v>0</v>
      </c>
      <c r="Y101" s="13">
        <f t="shared" si="22"/>
        <v>0</v>
      </c>
      <c r="Z101" s="13">
        <f t="shared" si="22"/>
        <v>0</v>
      </c>
      <c r="AA101" s="13">
        <f t="shared" si="22"/>
        <v>0</v>
      </c>
      <c r="AB101" s="13">
        <f t="shared" si="22"/>
        <v>0</v>
      </c>
      <c r="AC101" s="13">
        <f t="shared" si="22"/>
        <v>0</v>
      </c>
      <c r="AD101" s="13">
        <f t="shared" si="22"/>
        <v>0</v>
      </c>
      <c r="AE101" s="13">
        <f t="shared" si="22"/>
        <v>0</v>
      </c>
      <c r="AF101" s="13">
        <f t="shared" si="22"/>
        <v>0</v>
      </c>
      <c r="AG101" s="13">
        <f t="shared" si="22"/>
        <v>0</v>
      </c>
      <c r="AH101" s="13">
        <f t="shared" si="22"/>
        <v>0</v>
      </c>
      <c r="AI101" s="13">
        <f t="shared" si="22"/>
        <v>0</v>
      </c>
      <c r="AJ101" s="13">
        <f t="shared" si="22"/>
        <v>0</v>
      </c>
      <c r="AK101" s="13">
        <f t="shared" si="22"/>
        <v>0</v>
      </c>
      <c r="AL101" s="13">
        <f t="shared" si="22"/>
        <v>0</v>
      </c>
      <c r="AM101" s="13">
        <f t="shared" si="22"/>
        <v>0</v>
      </c>
      <c r="AN101" s="13">
        <f t="shared" si="22"/>
        <v>0</v>
      </c>
      <c r="AO101" s="13">
        <f t="shared" si="22"/>
        <v>0</v>
      </c>
      <c r="AP101" s="13">
        <f t="shared" si="22"/>
        <v>0</v>
      </c>
      <c r="AQ101" s="13">
        <f t="shared" si="22"/>
        <v>0</v>
      </c>
      <c r="AR101" s="13">
        <f t="shared" si="22"/>
        <v>0</v>
      </c>
      <c r="AS101" s="13">
        <f t="shared" si="22"/>
        <v>0</v>
      </c>
      <c r="AT101" s="13">
        <f t="shared" si="22"/>
        <v>0</v>
      </c>
      <c r="AU101" s="13">
        <f t="shared" si="22"/>
        <v>0</v>
      </c>
      <c r="AV101" s="13">
        <f t="shared" si="22"/>
        <v>0</v>
      </c>
    </row>
    <row r="102" spans="1:48" s="13" customFormat="1" x14ac:dyDescent="0.5">
      <c r="A102" s="8"/>
      <c r="B102" s="13" t="s">
        <v>77</v>
      </c>
      <c r="C102" s="13">
        <f>C92-SUM(C89:C91)</f>
        <v>0</v>
      </c>
      <c r="D102" s="13">
        <f>D92-SUM(D89:D91)</f>
        <v>0</v>
      </c>
      <c r="E102" s="13">
        <f>E92-SUM(E89:E91)</f>
        <v>0</v>
      </c>
      <c r="F102" s="13">
        <f>F92-SUM(F90:F91)</f>
        <v>0</v>
      </c>
      <c r="G102" s="13">
        <f>G92-SUM(G89:G91)</f>
        <v>0</v>
      </c>
      <c r="H102" s="13">
        <f>H92-SUM(H89:H91)</f>
        <v>0</v>
      </c>
      <c r="I102" s="13">
        <f>I92-SUM(I89:I91)</f>
        <v>0</v>
      </c>
      <c r="J102" s="13">
        <f t="shared" ref="J102:R102" si="23">J92-J92</f>
        <v>0</v>
      </c>
      <c r="K102" s="13">
        <f t="shared" si="23"/>
        <v>0</v>
      </c>
      <c r="L102" s="13">
        <f t="shared" si="23"/>
        <v>0</v>
      </c>
      <c r="M102" s="13">
        <f t="shared" si="23"/>
        <v>0</v>
      </c>
      <c r="N102" s="13">
        <f t="shared" si="23"/>
        <v>0</v>
      </c>
      <c r="O102" s="13">
        <f t="shared" si="23"/>
        <v>0</v>
      </c>
      <c r="P102" s="13">
        <f t="shared" si="23"/>
        <v>0</v>
      </c>
      <c r="Q102" s="13">
        <f t="shared" si="23"/>
        <v>0</v>
      </c>
      <c r="R102" s="13">
        <f t="shared" si="23"/>
        <v>0</v>
      </c>
      <c r="S102" s="13">
        <f>S92-S92</f>
        <v>0</v>
      </c>
      <c r="T102" s="13">
        <f>T92-T92</f>
        <v>0</v>
      </c>
      <c r="U102" s="13">
        <f>U92-U92</f>
        <v>0</v>
      </c>
      <c r="V102" s="13">
        <f>V92-V92</f>
        <v>0</v>
      </c>
      <c r="X102" s="13">
        <f t="shared" ref="X102:AV102" si="24">X92-X92</f>
        <v>0</v>
      </c>
      <c r="Y102" s="13">
        <f t="shared" si="24"/>
        <v>0</v>
      </c>
      <c r="Z102" s="13">
        <f t="shared" si="24"/>
        <v>0</v>
      </c>
      <c r="AA102" s="13">
        <f t="shared" si="24"/>
        <v>0</v>
      </c>
      <c r="AB102" s="13">
        <f t="shared" si="24"/>
        <v>0</v>
      </c>
      <c r="AC102" s="13">
        <f t="shared" si="24"/>
        <v>0</v>
      </c>
      <c r="AD102" s="13">
        <f t="shared" si="24"/>
        <v>0</v>
      </c>
      <c r="AE102" s="13">
        <f t="shared" si="24"/>
        <v>0</v>
      </c>
      <c r="AF102" s="13">
        <f t="shared" si="24"/>
        <v>0</v>
      </c>
      <c r="AG102" s="13">
        <f t="shared" si="24"/>
        <v>0</v>
      </c>
      <c r="AH102" s="13">
        <f t="shared" si="24"/>
        <v>0</v>
      </c>
      <c r="AI102" s="13">
        <f t="shared" si="24"/>
        <v>0</v>
      </c>
      <c r="AJ102" s="13">
        <f t="shared" si="24"/>
        <v>0</v>
      </c>
      <c r="AK102" s="13">
        <f t="shared" si="24"/>
        <v>0</v>
      </c>
      <c r="AL102" s="13">
        <f t="shared" si="24"/>
        <v>0</v>
      </c>
      <c r="AM102" s="13">
        <f t="shared" si="24"/>
        <v>0</v>
      </c>
      <c r="AN102" s="13">
        <f t="shared" si="24"/>
        <v>0</v>
      </c>
      <c r="AO102" s="13">
        <f t="shared" si="24"/>
        <v>0</v>
      </c>
      <c r="AP102" s="13">
        <f t="shared" si="24"/>
        <v>0</v>
      </c>
      <c r="AQ102" s="13">
        <f t="shared" si="24"/>
        <v>0</v>
      </c>
      <c r="AR102" s="13">
        <f t="shared" si="24"/>
        <v>0</v>
      </c>
      <c r="AS102" s="13">
        <f t="shared" si="24"/>
        <v>0</v>
      </c>
      <c r="AT102" s="13">
        <f t="shared" si="24"/>
        <v>0</v>
      </c>
      <c r="AU102" s="13">
        <f t="shared" si="24"/>
        <v>0</v>
      </c>
      <c r="AV102" s="13">
        <f t="shared" si="24"/>
        <v>0</v>
      </c>
    </row>
    <row r="103" spans="1:48" s="13" customFormat="1" x14ac:dyDescent="0.5">
      <c r="A103" s="13" t="s">
        <v>72</v>
      </c>
      <c r="C103" s="13">
        <f t="shared" ref="C103:I103" si="25">C96-SUM(C61:C62,C64:C71,C73:C74,C77:C88,C90:C91,C94:C95)</f>
        <v>0</v>
      </c>
      <c r="D103" s="13">
        <f t="shared" si="25"/>
        <v>0</v>
      </c>
      <c r="E103" s="13">
        <f t="shared" si="25"/>
        <v>0</v>
      </c>
      <c r="F103" s="13">
        <f t="shared" si="25"/>
        <v>0</v>
      </c>
      <c r="G103" s="13">
        <f t="shared" si="25"/>
        <v>0</v>
      </c>
      <c r="H103" s="13">
        <f t="shared" si="25"/>
        <v>0</v>
      </c>
      <c r="I103" s="13">
        <f t="shared" si="25"/>
        <v>0</v>
      </c>
      <c r="J103" s="13">
        <f t="shared" ref="J103:V103" si="26">J96-SUM(J61:J62,J64:J71,J73:J74,J77:J88,J92,J94:J95)</f>
        <v>0</v>
      </c>
      <c r="K103" s="13">
        <f t="shared" si="26"/>
        <v>0</v>
      </c>
      <c r="L103" s="13">
        <f t="shared" si="26"/>
        <v>0</v>
      </c>
      <c r="M103" s="13">
        <f t="shared" si="26"/>
        <v>0</v>
      </c>
      <c r="N103" s="13">
        <f t="shared" si="26"/>
        <v>0</v>
      </c>
      <c r="O103" s="13">
        <f t="shared" si="26"/>
        <v>0</v>
      </c>
      <c r="P103" s="13">
        <f t="shared" si="26"/>
        <v>0</v>
      </c>
      <c r="Q103" s="13">
        <f t="shared" si="26"/>
        <v>0</v>
      </c>
      <c r="R103" s="13">
        <f t="shared" si="26"/>
        <v>0</v>
      </c>
      <c r="S103" s="13">
        <f t="shared" si="26"/>
        <v>45.640000015497208</v>
      </c>
      <c r="T103" s="13">
        <f t="shared" si="26"/>
        <v>0</v>
      </c>
      <c r="U103" s="13">
        <f t="shared" si="26"/>
        <v>0</v>
      </c>
      <c r="V103" s="13">
        <f t="shared" si="26"/>
        <v>0</v>
      </c>
      <c r="X103" s="13">
        <f>X96-SUM(X61:X62,X64:X71,X73:X74,X77:X88,X92,X94:X95)</f>
        <v>0</v>
      </c>
      <c r="Y103" s="13">
        <f>Y96-SUM(Y61:Y62,Y64:Y71,Y73:Y74,Y77:Y88,Y92,Y94:Y95)</f>
        <v>0</v>
      </c>
      <c r="Z103" s="13">
        <f>Z96-SUM(Z61:Z62,Z64:Z71,Z73:Z74,Z77:Z88,Z92,Z94:Z95)</f>
        <v>0</v>
      </c>
      <c r="AA103" s="13">
        <f>AA96-SUM(AA61:AA62,AA64:AA71,AA73:AA75,AA77:AA88,AA92,AA94:AA95)</f>
        <v>0</v>
      </c>
      <c r="AB103" s="13">
        <f>AB96-SUM(AB61:AB62,AB64:AB71,AB73:AB75,AB77:AB88,AB92,AB94:AB95)</f>
        <v>0</v>
      </c>
      <c r="AC103" s="13">
        <f>AC96-SUM(AC61:AC62,AC64:AC71,AC73:AC75,AC77:AC88,AC92,AC94:AC95)</f>
        <v>0</v>
      </c>
      <c r="AD103" s="13">
        <f t="shared" ref="AD103:AV103" si="27">AD96-SUM(AD61:AD62,AD64:AD71,AD73:AD75,AD77:AD88,AD92,AD93:AD95)</f>
        <v>-3000.0000000149012</v>
      </c>
      <c r="AE103" s="13">
        <f t="shared" si="27"/>
        <v>0</v>
      </c>
      <c r="AF103" s="13">
        <f t="shared" si="27"/>
        <v>101010</v>
      </c>
      <c r="AG103" s="13">
        <f t="shared" si="27"/>
        <v>0</v>
      </c>
      <c r="AH103" s="13">
        <f t="shared" si="27"/>
        <v>0</v>
      </c>
      <c r="AI103" s="13">
        <f t="shared" si="27"/>
        <v>0</v>
      </c>
      <c r="AJ103" s="13">
        <f t="shared" si="27"/>
        <v>0</v>
      </c>
      <c r="AK103" s="13">
        <f t="shared" si="27"/>
        <v>0</v>
      </c>
      <c r="AL103" s="13">
        <f t="shared" si="27"/>
        <v>0</v>
      </c>
      <c r="AM103" s="13">
        <f t="shared" si="27"/>
        <v>0</v>
      </c>
      <c r="AN103" s="13">
        <f t="shared" si="27"/>
        <v>0</v>
      </c>
      <c r="AO103" s="13">
        <f t="shared" si="27"/>
        <v>0</v>
      </c>
      <c r="AP103" s="13">
        <f t="shared" si="27"/>
        <v>0</v>
      </c>
      <c r="AQ103" s="13">
        <f t="shared" si="27"/>
        <v>0</v>
      </c>
      <c r="AR103" s="13">
        <f t="shared" si="27"/>
        <v>0</v>
      </c>
      <c r="AS103" s="13">
        <f t="shared" si="27"/>
        <v>0</v>
      </c>
      <c r="AT103" s="13">
        <f t="shared" si="27"/>
        <v>0</v>
      </c>
      <c r="AU103" s="13">
        <f t="shared" si="27"/>
        <v>1900299.9999999702</v>
      </c>
      <c r="AV103" s="13">
        <f t="shared" si="27"/>
        <v>0</v>
      </c>
    </row>
    <row r="104" spans="1:48" s="18" customFormat="1" x14ac:dyDescent="0.5">
      <c r="A104" s="3" t="s">
        <v>59</v>
      </c>
      <c r="C104" s="18" t="s">
        <v>79</v>
      </c>
      <c r="D104" s="18" t="s">
        <v>78</v>
      </c>
      <c r="M104" s="18" t="s">
        <v>97</v>
      </c>
      <c r="S104" s="18" t="s">
        <v>124</v>
      </c>
      <c r="T104" s="18" t="s">
        <v>123</v>
      </c>
      <c r="U104" s="18" t="s">
        <v>127</v>
      </c>
      <c r="AD104" s="18" t="s">
        <v>157</v>
      </c>
      <c r="AF104" s="18" t="s">
        <v>163</v>
      </c>
      <c r="AN104" s="18" t="s">
        <v>183</v>
      </c>
      <c r="AP104" s="18" t="s">
        <v>188</v>
      </c>
      <c r="AS104" s="18" t="s">
        <v>198</v>
      </c>
      <c r="AU104" s="18" t="s">
        <v>204</v>
      </c>
    </row>
  </sheetData>
  <pageMargins left="0.7" right="0.7" top="0.75" bottom="0.75" header="0.3" footer="0.3"/>
  <pageSetup orientation="portrait" r:id="rId1"/>
  <ignoredErrors>
    <ignoredError sqref="H76 H100 I101:P101 AC22:AM22" formulaRange="1"/>
    <ignoredError sqref="F10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5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4.1" x14ac:dyDescent="0.5"/>
  <cols>
    <col min="1" max="1" width="2.68359375" style="30" customWidth="1"/>
    <col min="2" max="2" width="4" style="30" customWidth="1"/>
    <col min="3" max="3" width="41.578125" style="30" customWidth="1"/>
    <col min="4" max="49" width="14.68359375" style="69" customWidth="1"/>
  </cols>
  <sheetData>
    <row r="1" spans="1:49" ht="18.3" x14ac:dyDescent="0.7">
      <c r="A1" s="29" t="s">
        <v>390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</row>
    <row r="2" spans="1:49" x14ac:dyDescent="0.5">
      <c r="A2" s="30" t="s">
        <v>207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1:49" x14ac:dyDescent="0.5">
      <c r="A3" s="31" t="s">
        <v>81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spans="1:49" x14ac:dyDescent="0.5">
      <c r="A4" s="32" t="s">
        <v>64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</row>
    <row r="5" spans="1:49" x14ac:dyDescent="0.5">
      <c r="B5" s="3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</row>
    <row r="6" spans="1:49" s="81" customFormat="1" x14ac:dyDescent="0.5">
      <c r="A6" s="77" t="s">
        <v>50</v>
      </c>
      <c r="B6" s="78"/>
      <c r="C6" s="78"/>
      <c r="D6" s="78" t="s">
        <v>53</v>
      </c>
      <c r="E6" s="78" t="s">
        <v>54</v>
      </c>
      <c r="F6" s="78" t="s">
        <v>55</v>
      </c>
      <c r="G6" s="78" t="s">
        <v>56</v>
      </c>
      <c r="H6" s="78" t="s">
        <v>82</v>
      </c>
      <c r="I6" s="78" t="s">
        <v>83</v>
      </c>
      <c r="J6" s="78" t="s">
        <v>85</v>
      </c>
      <c r="K6" s="78" t="s">
        <v>87</v>
      </c>
      <c r="L6" s="78" t="s">
        <v>89</v>
      </c>
      <c r="M6" s="78" t="s">
        <v>91</v>
      </c>
      <c r="N6" s="78" t="s">
        <v>95</v>
      </c>
      <c r="O6" s="78" t="s">
        <v>98</v>
      </c>
      <c r="P6" s="78" t="s">
        <v>100</v>
      </c>
      <c r="Q6" s="78" t="s">
        <v>103</v>
      </c>
      <c r="R6" s="78" t="s">
        <v>107</v>
      </c>
      <c r="S6" s="78" t="s">
        <v>113</v>
      </c>
      <c r="T6" s="78" t="s">
        <v>118</v>
      </c>
      <c r="U6" s="78" t="s">
        <v>120</v>
      </c>
      <c r="V6" s="78" t="s">
        <v>125</v>
      </c>
      <c r="W6" s="78" t="s">
        <v>128</v>
      </c>
      <c r="X6" s="79" t="s">
        <v>138</v>
      </c>
      <c r="Y6" s="78" t="s">
        <v>131</v>
      </c>
      <c r="Z6" s="78" t="s">
        <v>133</v>
      </c>
      <c r="AA6" s="78" t="s">
        <v>136</v>
      </c>
      <c r="AB6" s="78" t="s">
        <v>141</v>
      </c>
      <c r="AC6" s="78" t="s">
        <v>147</v>
      </c>
      <c r="AD6" s="78" t="s">
        <v>151</v>
      </c>
      <c r="AE6" s="78" t="s">
        <v>154</v>
      </c>
      <c r="AF6" s="78" t="s">
        <v>158</v>
      </c>
      <c r="AG6" s="78" t="s">
        <v>160</v>
      </c>
      <c r="AH6" s="78" t="s">
        <v>164</v>
      </c>
      <c r="AI6" s="78" t="s">
        <v>168</v>
      </c>
      <c r="AJ6" s="80" t="s">
        <v>170</v>
      </c>
      <c r="AK6" s="78" t="s">
        <v>172</v>
      </c>
      <c r="AL6" s="80" t="s">
        <v>174</v>
      </c>
      <c r="AM6" s="78" t="s">
        <v>176</v>
      </c>
      <c r="AN6" s="78" t="s">
        <v>178</v>
      </c>
      <c r="AO6" s="78" t="s">
        <v>180</v>
      </c>
      <c r="AP6" s="78" t="s">
        <v>184</v>
      </c>
      <c r="AQ6" s="78" t="s">
        <v>186</v>
      </c>
      <c r="AR6" s="78" t="s">
        <v>189</v>
      </c>
      <c r="AS6" s="78" t="s">
        <v>191</v>
      </c>
      <c r="AT6" s="80" t="s">
        <v>194</v>
      </c>
      <c r="AU6" s="78" t="s">
        <v>199</v>
      </c>
      <c r="AV6" s="78" t="s">
        <v>201</v>
      </c>
      <c r="AW6" s="78" t="s">
        <v>205</v>
      </c>
    </row>
    <row r="7" spans="1:49" s="83" customFormat="1" x14ac:dyDescent="0.5">
      <c r="A7" s="82" t="s">
        <v>49</v>
      </c>
      <c r="B7" s="78"/>
      <c r="C7" s="78"/>
      <c r="D7" s="35" t="s">
        <v>51</v>
      </c>
      <c r="E7" s="35" t="s">
        <v>23</v>
      </c>
      <c r="F7" s="35" t="s">
        <v>24</v>
      </c>
      <c r="G7" s="35" t="s">
        <v>25</v>
      </c>
      <c r="H7" s="35" t="s">
        <v>26</v>
      </c>
      <c r="I7" s="35" t="s">
        <v>84</v>
      </c>
      <c r="J7" s="35" t="s">
        <v>86</v>
      </c>
      <c r="K7" s="35" t="s">
        <v>88</v>
      </c>
      <c r="L7" s="35" t="s">
        <v>90</v>
      </c>
      <c r="M7" s="35" t="s">
        <v>92</v>
      </c>
      <c r="N7" s="35" t="s">
        <v>96</v>
      </c>
      <c r="O7" s="35" t="s">
        <v>99</v>
      </c>
      <c r="P7" s="35" t="s">
        <v>101</v>
      </c>
      <c r="Q7" s="35" t="s">
        <v>104</v>
      </c>
      <c r="R7" s="35" t="s">
        <v>108</v>
      </c>
      <c r="S7" s="35" t="s">
        <v>114</v>
      </c>
      <c r="T7" s="35" t="s">
        <v>117</v>
      </c>
      <c r="U7" s="35" t="s">
        <v>121</v>
      </c>
      <c r="V7" s="35" t="s">
        <v>126</v>
      </c>
      <c r="W7" s="35" t="s">
        <v>129</v>
      </c>
      <c r="X7" s="36" t="s">
        <v>139</v>
      </c>
      <c r="Y7" s="35" t="s">
        <v>132</v>
      </c>
      <c r="Z7" s="35" t="s">
        <v>134</v>
      </c>
      <c r="AA7" s="35" t="s">
        <v>137</v>
      </c>
      <c r="AB7" s="35" t="s">
        <v>140</v>
      </c>
      <c r="AC7" s="35" t="s">
        <v>148</v>
      </c>
      <c r="AD7" s="35" t="s">
        <v>152</v>
      </c>
      <c r="AE7" s="35" t="s">
        <v>155</v>
      </c>
      <c r="AF7" s="35" t="s">
        <v>159</v>
      </c>
      <c r="AG7" s="35" t="s">
        <v>161</v>
      </c>
      <c r="AH7" s="35" t="s">
        <v>165</v>
      </c>
      <c r="AI7" s="35" t="s">
        <v>208</v>
      </c>
      <c r="AJ7" s="35" t="s">
        <v>171</v>
      </c>
      <c r="AK7" s="35" t="s">
        <v>173</v>
      </c>
      <c r="AL7" s="35" t="s">
        <v>175</v>
      </c>
      <c r="AM7" s="35" t="s">
        <v>177</v>
      </c>
      <c r="AN7" s="35" t="s">
        <v>179</v>
      </c>
      <c r="AO7" s="35" t="s">
        <v>181</v>
      </c>
      <c r="AP7" s="35" t="s">
        <v>185</v>
      </c>
      <c r="AQ7" s="35" t="s">
        <v>187</v>
      </c>
      <c r="AR7" s="35" t="s">
        <v>190</v>
      </c>
      <c r="AS7" s="35" t="s">
        <v>192</v>
      </c>
      <c r="AT7" s="35" t="s">
        <v>195</v>
      </c>
      <c r="AU7" s="35" t="s">
        <v>200</v>
      </c>
      <c r="AV7" s="37" t="s">
        <v>202</v>
      </c>
      <c r="AW7" s="35" t="s">
        <v>206</v>
      </c>
    </row>
    <row r="8" spans="1:49" x14ac:dyDescent="0.5">
      <c r="A8" s="51" t="s">
        <v>209</v>
      </c>
      <c r="B8" s="52"/>
      <c r="C8" s="5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</row>
    <row r="9" spans="1:49" x14ac:dyDescent="0.5">
      <c r="B9" s="38" t="s">
        <v>210</v>
      </c>
      <c r="D9" s="64">
        <f>SUM(D10:D11)</f>
        <v>5134756.83</v>
      </c>
      <c r="E9" s="64">
        <f t="shared" ref="E9:AW9" si="0">SUM(E10:E11)</f>
        <v>4797266.71</v>
      </c>
      <c r="F9" s="64">
        <f t="shared" si="0"/>
        <v>4173504.9</v>
      </c>
      <c r="G9" s="64">
        <f t="shared" si="0"/>
        <v>6979457.1900000004</v>
      </c>
      <c r="H9" s="64">
        <f t="shared" si="0"/>
        <v>4871144.72</v>
      </c>
      <c r="I9" s="64">
        <f t="shared" si="0"/>
        <v>3498872.5799999996</v>
      </c>
      <c r="J9" s="64">
        <f t="shared" si="0"/>
        <v>3484516.59</v>
      </c>
      <c r="K9" s="64">
        <f t="shared" si="0"/>
        <v>3275292.36</v>
      </c>
      <c r="L9" s="64">
        <f t="shared" si="0"/>
        <v>2638449.04</v>
      </c>
      <c r="M9" s="64">
        <f t="shared" si="0"/>
        <v>2161441.75</v>
      </c>
      <c r="N9" s="64">
        <f t="shared" si="0"/>
        <v>2653272.5099999998</v>
      </c>
      <c r="O9" s="64">
        <f t="shared" si="0"/>
        <v>1919094.02</v>
      </c>
      <c r="P9" s="64">
        <f t="shared" si="0"/>
        <v>1490968.03</v>
      </c>
      <c r="Q9" s="64">
        <f t="shared" si="0"/>
        <v>1468820.84</v>
      </c>
      <c r="R9" s="64">
        <f t="shared" si="0"/>
        <v>1727717.12</v>
      </c>
      <c r="S9" s="64">
        <f t="shared" si="0"/>
        <v>2465112.88</v>
      </c>
      <c r="T9" s="64">
        <f t="shared" si="0"/>
        <v>4005264.7199999997</v>
      </c>
      <c r="U9" s="64">
        <f t="shared" si="0"/>
        <v>4691760.0299999993</v>
      </c>
      <c r="V9" s="64">
        <f t="shared" si="0"/>
        <v>4502907.18</v>
      </c>
      <c r="W9" s="64">
        <f t="shared" si="0"/>
        <v>5665603.8499999996</v>
      </c>
      <c r="X9" s="64">
        <f t="shared" si="0"/>
        <v>5584817</v>
      </c>
      <c r="Y9" s="64">
        <f t="shared" si="0"/>
        <v>5844723.4700000007</v>
      </c>
      <c r="Z9" s="64">
        <f t="shared" si="0"/>
        <v>6004591.7000000002</v>
      </c>
      <c r="AA9" s="64">
        <f t="shared" si="0"/>
        <v>6453154.9199999999</v>
      </c>
      <c r="AB9" s="64">
        <f t="shared" si="0"/>
        <v>8169397.5999999996</v>
      </c>
      <c r="AC9" s="64">
        <f t="shared" si="0"/>
        <v>11086277.9</v>
      </c>
      <c r="AD9" s="64">
        <f t="shared" si="0"/>
        <v>6546722.9800000004</v>
      </c>
      <c r="AE9" s="64">
        <f t="shared" si="0"/>
        <v>7357137.7199999997</v>
      </c>
      <c r="AF9" s="64">
        <f t="shared" si="0"/>
        <v>5766541.71</v>
      </c>
      <c r="AG9" s="64">
        <f t="shared" si="0"/>
        <v>4596403.38</v>
      </c>
      <c r="AH9" s="64">
        <f t="shared" si="0"/>
        <v>5223479.79</v>
      </c>
      <c r="AI9" s="64">
        <f t="shared" si="0"/>
        <v>4918855.6799999997</v>
      </c>
      <c r="AJ9" s="64">
        <f t="shared" si="0"/>
        <v>4153607.16</v>
      </c>
      <c r="AK9" s="64">
        <f t="shared" si="0"/>
        <v>4001778.76</v>
      </c>
      <c r="AL9" s="64">
        <f t="shared" si="0"/>
        <v>3580645.49</v>
      </c>
      <c r="AM9" s="64">
        <f t="shared" si="0"/>
        <v>3069580.21</v>
      </c>
      <c r="AN9" s="64">
        <f t="shared" si="0"/>
        <v>2419962.9500000002</v>
      </c>
      <c r="AO9" s="64">
        <f t="shared" si="0"/>
        <v>2373043.8199999998</v>
      </c>
      <c r="AP9" s="64">
        <f t="shared" si="0"/>
        <v>1959186.83</v>
      </c>
      <c r="AQ9" s="64">
        <f t="shared" si="0"/>
        <v>1325082.6200000001</v>
      </c>
      <c r="AR9" s="64">
        <f t="shared" si="0"/>
        <v>1982742.71</v>
      </c>
      <c r="AS9" s="64">
        <f t="shared" si="0"/>
        <v>1592380.06</v>
      </c>
      <c r="AT9" s="64">
        <f t="shared" si="0"/>
        <v>1748282.44</v>
      </c>
      <c r="AU9" s="64">
        <f t="shared" si="0"/>
        <v>1679333.55</v>
      </c>
      <c r="AV9" s="64">
        <f t="shared" si="0"/>
        <v>2014784.7599999998</v>
      </c>
      <c r="AW9" s="64">
        <f t="shared" si="0"/>
        <v>1887559.5</v>
      </c>
    </row>
    <row r="10" spans="1:49" x14ac:dyDescent="0.5">
      <c r="A10" s="30" t="s">
        <v>211</v>
      </c>
      <c r="B10" s="38"/>
      <c r="C10" s="38" t="s">
        <v>212</v>
      </c>
      <c r="D10" s="64">
        <f>D66</f>
        <v>5020471.42</v>
      </c>
      <c r="E10" s="64">
        <f t="shared" ref="E10:AW10" si="1">E66</f>
        <v>4528881.6500000004</v>
      </c>
      <c r="F10" s="64">
        <f t="shared" si="1"/>
        <v>4064455.83</v>
      </c>
      <c r="G10" s="64">
        <f t="shared" si="1"/>
        <v>4997500.54</v>
      </c>
      <c r="H10" s="64">
        <f t="shared" si="1"/>
        <v>4696693.25</v>
      </c>
      <c r="I10" s="64">
        <f t="shared" si="1"/>
        <v>3424763.07</v>
      </c>
      <c r="J10" s="64">
        <f t="shared" si="1"/>
        <v>3410181.23</v>
      </c>
      <c r="K10" s="64">
        <f t="shared" si="1"/>
        <v>3275292.36</v>
      </c>
      <c r="L10" s="64">
        <f t="shared" si="1"/>
        <v>2638449.04</v>
      </c>
      <c r="M10" s="64">
        <f t="shared" si="1"/>
        <v>2161441.75</v>
      </c>
      <c r="N10" s="64">
        <f t="shared" si="1"/>
        <v>2653272.5099999998</v>
      </c>
      <c r="O10" s="64">
        <f t="shared" si="1"/>
        <v>1919094.02</v>
      </c>
      <c r="P10" s="64">
        <f t="shared" si="1"/>
        <v>1490968.03</v>
      </c>
      <c r="Q10" s="64">
        <f t="shared" si="1"/>
        <v>1468820.84</v>
      </c>
      <c r="R10" s="64">
        <f t="shared" si="1"/>
        <v>1594371.54</v>
      </c>
      <c r="S10" s="64">
        <f t="shared" si="1"/>
        <v>1773265.68</v>
      </c>
      <c r="T10" s="64">
        <f t="shared" si="1"/>
        <v>2636103.09</v>
      </c>
      <c r="U10" s="64">
        <f t="shared" si="1"/>
        <v>3016230.55</v>
      </c>
      <c r="V10" s="64">
        <f t="shared" si="1"/>
        <v>2822697.15</v>
      </c>
      <c r="W10" s="64">
        <f t="shared" si="1"/>
        <v>3349850.89</v>
      </c>
      <c r="X10" s="64">
        <f t="shared" si="1"/>
        <v>3770842</v>
      </c>
      <c r="Y10" s="64">
        <f t="shared" si="1"/>
        <v>3850084.39</v>
      </c>
      <c r="Z10" s="64">
        <f t="shared" si="1"/>
        <v>3865855</v>
      </c>
      <c r="AA10" s="64">
        <f t="shared" si="1"/>
        <v>3903213.19</v>
      </c>
      <c r="AB10" s="64">
        <f t="shared" si="1"/>
        <v>4409330.92</v>
      </c>
      <c r="AC10" s="64">
        <f t="shared" si="1"/>
        <v>6457853.4800000004</v>
      </c>
      <c r="AD10" s="64">
        <f t="shared" si="1"/>
        <v>6546722.9800000004</v>
      </c>
      <c r="AE10" s="64">
        <f t="shared" si="1"/>
        <v>7357137.7199999997</v>
      </c>
      <c r="AF10" s="64">
        <f t="shared" si="1"/>
        <v>5766541.71</v>
      </c>
      <c r="AG10" s="64">
        <f t="shared" si="1"/>
        <v>4596403.38</v>
      </c>
      <c r="AH10" s="64">
        <f t="shared" si="1"/>
        <v>5223479.79</v>
      </c>
      <c r="AI10" s="64">
        <f t="shared" si="1"/>
        <v>4918855.6799999997</v>
      </c>
      <c r="AJ10" s="64">
        <f t="shared" si="1"/>
        <v>4153607.16</v>
      </c>
      <c r="AK10" s="64">
        <f t="shared" si="1"/>
        <v>4001778.76</v>
      </c>
      <c r="AL10" s="64">
        <f t="shared" si="1"/>
        <v>3580645.49</v>
      </c>
      <c r="AM10" s="64">
        <f t="shared" si="1"/>
        <v>3069580.21</v>
      </c>
      <c r="AN10" s="64">
        <f t="shared" si="1"/>
        <v>2419962.9500000002</v>
      </c>
      <c r="AO10" s="64">
        <f t="shared" si="1"/>
        <v>2373043.8199999998</v>
      </c>
      <c r="AP10" s="64">
        <f t="shared" si="1"/>
        <v>1959186.83</v>
      </c>
      <c r="AQ10" s="64">
        <f t="shared" si="1"/>
        <v>1325082.6200000001</v>
      </c>
      <c r="AR10" s="64">
        <f t="shared" si="1"/>
        <v>1982742.71</v>
      </c>
      <c r="AS10" s="64">
        <f t="shared" si="1"/>
        <v>1592380.06</v>
      </c>
      <c r="AT10" s="64">
        <f t="shared" si="1"/>
        <v>1748282.44</v>
      </c>
      <c r="AU10" s="64">
        <f t="shared" si="1"/>
        <v>1679333.55</v>
      </c>
      <c r="AV10" s="64">
        <f t="shared" si="1"/>
        <v>1469674.16</v>
      </c>
      <c r="AW10" s="64">
        <f t="shared" si="1"/>
        <v>1798845.03</v>
      </c>
    </row>
    <row r="11" spans="1:49" x14ac:dyDescent="0.5">
      <c r="A11" s="30" t="s">
        <v>213</v>
      </c>
      <c r="B11" s="38"/>
      <c r="C11" s="38" t="s">
        <v>214</v>
      </c>
      <c r="D11" s="64">
        <f>SUM(D51,D73,D79)</f>
        <v>114285.41</v>
      </c>
      <c r="E11" s="64">
        <f t="shared" ref="E11:AW11" si="2">SUM(E51,E73,E79)</f>
        <v>268385.06</v>
      </c>
      <c r="F11" s="64">
        <f t="shared" si="2"/>
        <v>109049.07</v>
      </c>
      <c r="G11" s="64">
        <f t="shared" si="2"/>
        <v>1981956.6500000001</v>
      </c>
      <c r="H11" s="64">
        <f t="shared" si="2"/>
        <v>174451.47</v>
      </c>
      <c r="I11" s="64">
        <f t="shared" si="2"/>
        <v>74109.509999999995</v>
      </c>
      <c r="J11" s="64">
        <f t="shared" si="2"/>
        <v>74335.360000000001</v>
      </c>
      <c r="K11" s="64">
        <f t="shared" si="2"/>
        <v>0</v>
      </c>
      <c r="L11" s="64">
        <f t="shared" si="2"/>
        <v>0</v>
      </c>
      <c r="M11" s="64">
        <f t="shared" si="2"/>
        <v>0</v>
      </c>
      <c r="N11" s="64">
        <f t="shared" si="2"/>
        <v>0</v>
      </c>
      <c r="O11" s="64">
        <f t="shared" si="2"/>
        <v>0</v>
      </c>
      <c r="P11" s="64">
        <f t="shared" si="2"/>
        <v>0</v>
      </c>
      <c r="Q11" s="64">
        <f t="shared" si="2"/>
        <v>0</v>
      </c>
      <c r="R11" s="64">
        <f t="shared" si="2"/>
        <v>133345.57999999999</v>
      </c>
      <c r="S11" s="64">
        <f t="shared" si="2"/>
        <v>691847.2</v>
      </c>
      <c r="T11" s="64">
        <f t="shared" si="2"/>
        <v>1369161.6300000001</v>
      </c>
      <c r="U11" s="64">
        <f t="shared" si="2"/>
        <v>1675529.48</v>
      </c>
      <c r="V11" s="64">
        <f t="shared" si="2"/>
        <v>1680210.03</v>
      </c>
      <c r="W11" s="64">
        <f t="shared" si="2"/>
        <v>2315752.96</v>
      </c>
      <c r="X11" s="64">
        <f t="shared" si="2"/>
        <v>1813975</v>
      </c>
      <c r="Y11" s="64">
        <f t="shared" si="2"/>
        <v>1994639.08</v>
      </c>
      <c r="Z11" s="64">
        <f t="shared" si="2"/>
        <v>2138736.7000000002</v>
      </c>
      <c r="AA11" s="64">
        <f t="shared" si="2"/>
        <v>2549941.73</v>
      </c>
      <c r="AB11" s="64">
        <f t="shared" si="2"/>
        <v>3760066.68</v>
      </c>
      <c r="AC11" s="64">
        <f t="shared" si="2"/>
        <v>4628424.42</v>
      </c>
      <c r="AD11" s="64">
        <f t="shared" si="2"/>
        <v>0</v>
      </c>
      <c r="AE11" s="64">
        <f t="shared" si="2"/>
        <v>0</v>
      </c>
      <c r="AF11" s="64">
        <f t="shared" si="2"/>
        <v>0</v>
      </c>
      <c r="AG11" s="64">
        <f t="shared" si="2"/>
        <v>0</v>
      </c>
      <c r="AH11" s="64">
        <f t="shared" si="2"/>
        <v>0</v>
      </c>
      <c r="AI11" s="64">
        <f t="shared" si="2"/>
        <v>0</v>
      </c>
      <c r="AJ11" s="64">
        <f t="shared" si="2"/>
        <v>0</v>
      </c>
      <c r="AK11" s="64">
        <f t="shared" si="2"/>
        <v>0</v>
      </c>
      <c r="AL11" s="64">
        <f t="shared" si="2"/>
        <v>0</v>
      </c>
      <c r="AM11" s="64">
        <f t="shared" si="2"/>
        <v>0</v>
      </c>
      <c r="AN11" s="64">
        <f t="shared" si="2"/>
        <v>0</v>
      </c>
      <c r="AO11" s="64">
        <f t="shared" si="2"/>
        <v>0</v>
      </c>
      <c r="AP11" s="64">
        <f t="shared" si="2"/>
        <v>0</v>
      </c>
      <c r="AQ11" s="64">
        <f t="shared" si="2"/>
        <v>0</v>
      </c>
      <c r="AR11" s="64">
        <f t="shared" si="2"/>
        <v>0</v>
      </c>
      <c r="AS11" s="64">
        <f t="shared" si="2"/>
        <v>0</v>
      </c>
      <c r="AT11" s="64">
        <f t="shared" si="2"/>
        <v>0</v>
      </c>
      <c r="AU11" s="64">
        <f t="shared" si="2"/>
        <v>0</v>
      </c>
      <c r="AV11" s="64">
        <f t="shared" si="2"/>
        <v>545110.6</v>
      </c>
      <c r="AW11" s="64">
        <f t="shared" si="2"/>
        <v>88714.47</v>
      </c>
    </row>
    <row r="12" spans="1:49" x14ac:dyDescent="0.5">
      <c r="B12" s="38" t="s">
        <v>215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</row>
    <row r="13" spans="1:49" x14ac:dyDescent="0.5">
      <c r="A13" s="30" t="s">
        <v>216</v>
      </c>
      <c r="B13" s="38"/>
      <c r="C13" s="38" t="s">
        <v>217</v>
      </c>
      <c r="D13" s="64">
        <f>SUM(D43,D57,D68,D74)</f>
        <v>45411.49</v>
      </c>
      <c r="E13" s="64">
        <f t="shared" ref="E13:AW13" si="3">SUM(E43,E57,E68,E74)</f>
        <v>45411.49</v>
      </c>
      <c r="F13" s="64">
        <f t="shared" si="3"/>
        <v>45411.49</v>
      </c>
      <c r="G13" s="64">
        <f t="shared" si="3"/>
        <v>45411.49</v>
      </c>
      <c r="H13" s="64">
        <f t="shared" si="3"/>
        <v>45411.49</v>
      </c>
      <c r="I13" s="64">
        <f t="shared" si="3"/>
        <v>45411.49</v>
      </c>
      <c r="J13" s="64">
        <f t="shared" si="3"/>
        <v>45411.49</v>
      </c>
      <c r="K13" s="64">
        <f t="shared" si="3"/>
        <v>45411.49</v>
      </c>
      <c r="L13" s="64">
        <f t="shared" si="3"/>
        <v>45411.49</v>
      </c>
      <c r="M13" s="64">
        <f t="shared" si="3"/>
        <v>45411.49</v>
      </c>
      <c r="N13" s="64">
        <f t="shared" si="3"/>
        <v>45411.49</v>
      </c>
      <c r="O13" s="64">
        <f t="shared" si="3"/>
        <v>45411.49</v>
      </c>
      <c r="P13" s="64">
        <f t="shared" si="3"/>
        <v>45411.49</v>
      </c>
      <c r="Q13" s="64">
        <f t="shared" si="3"/>
        <v>445411.49</v>
      </c>
      <c r="R13" s="64">
        <f t="shared" si="3"/>
        <v>445411.49</v>
      </c>
      <c r="S13" s="64">
        <f t="shared" si="3"/>
        <v>545411.49</v>
      </c>
      <c r="T13" s="64">
        <f t="shared" si="3"/>
        <v>545411.49</v>
      </c>
      <c r="U13" s="64">
        <f t="shared" si="3"/>
        <v>545411.49</v>
      </c>
      <c r="V13" s="64">
        <f t="shared" si="3"/>
        <v>45411.49</v>
      </c>
      <c r="W13" s="64">
        <f t="shared" si="3"/>
        <v>45411.49</v>
      </c>
      <c r="X13" s="64">
        <f t="shared" si="3"/>
        <v>0</v>
      </c>
      <c r="Y13" s="64">
        <f t="shared" si="3"/>
        <v>45411.49</v>
      </c>
      <c r="Z13" s="64">
        <f t="shared" si="3"/>
        <v>45411.49</v>
      </c>
      <c r="AA13" s="64">
        <f t="shared" si="3"/>
        <v>45411.49</v>
      </c>
      <c r="AB13" s="64">
        <f t="shared" si="3"/>
        <v>45411.49</v>
      </c>
      <c r="AC13" s="64">
        <f t="shared" si="3"/>
        <v>45411.49</v>
      </c>
      <c r="AD13" s="64">
        <f t="shared" si="3"/>
        <v>45411.49</v>
      </c>
      <c r="AE13" s="64">
        <f t="shared" si="3"/>
        <v>45411.49</v>
      </c>
      <c r="AF13" s="64">
        <f t="shared" si="3"/>
        <v>45411.49</v>
      </c>
      <c r="AG13" s="64">
        <f t="shared" si="3"/>
        <v>45411.49</v>
      </c>
      <c r="AH13" s="64">
        <f t="shared" si="3"/>
        <v>45411.49</v>
      </c>
      <c r="AI13" s="64">
        <f t="shared" si="3"/>
        <v>45411.49</v>
      </c>
      <c r="AJ13" s="64">
        <f t="shared" si="3"/>
        <v>45411.49</v>
      </c>
      <c r="AK13" s="64">
        <f t="shared" si="3"/>
        <v>45411.49</v>
      </c>
      <c r="AL13" s="64">
        <f t="shared" si="3"/>
        <v>45411.49</v>
      </c>
      <c r="AM13" s="64">
        <f t="shared" si="3"/>
        <v>45411.49</v>
      </c>
      <c r="AN13" s="64">
        <f t="shared" si="3"/>
        <v>45411.49</v>
      </c>
      <c r="AO13" s="64">
        <f t="shared" si="3"/>
        <v>45411.49</v>
      </c>
      <c r="AP13" s="64">
        <f t="shared" si="3"/>
        <v>45411.49</v>
      </c>
      <c r="AQ13" s="64">
        <f t="shared" si="3"/>
        <v>45411.49</v>
      </c>
      <c r="AR13" s="64">
        <f t="shared" si="3"/>
        <v>45411.49</v>
      </c>
      <c r="AS13" s="64">
        <f t="shared" si="3"/>
        <v>45411.49</v>
      </c>
      <c r="AT13" s="64">
        <f t="shared" si="3"/>
        <v>45411.49</v>
      </c>
      <c r="AU13" s="64">
        <f t="shared" si="3"/>
        <v>45411.49</v>
      </c>
      <c r="AV13" s="64">
        <f t="shared" si="3"/>
        <v>45411.49</v>
      </c>
      <c r="AW13" s="64">
        <f t="shared" si="3"/>
        <v>45411.49</v>
      </c>
    </row>
    <row r="14" spans="1:49" x14ac:dyDescent="0.5">
      <c r="A14" s="30" t="s">
        <v>218</v>
      </c>
      <c r="B14" s="38"/>
      <c r="C14" s="30" t="s">
        <v>219</v>
      </c>
      <c r="D14" s="64">
        <f>SUM(D71,D72,D76,D78)</f>
        <v>334138.51</v>
      </c>
      <c r="E14" s="64">
        <f t="shared" ref="E14:AW14" si="4">SUM(E71,E72,E76,E78)</f>
        <v>342138.51</v>
      </c>
      <c r="F14" s="64">
        <f t="shared" si="4"/>
        <v>352357.77</v>
      </c>
      <c r="G14" s="64">
        <f t="shared" si="4"/>
        <v>593575</v>
      </c>
      <c r="H14" s="64">
        <f t="shared" si="4"/>
        <v>783753.54</v>
      </c>
      <c r="I14" s="64">
        <f t="shared" si="4"/>
        <v>784023.54</v>
      </c>
      <c r="J14" s="64">
        <f t="shared" si="4"/>
        <v>845852.46</v>
      </c>
      <c r="K14" s="64">
        <f t="shared" si="4"/>
        <v>906031</v>
      </c>
      <c r="L14" s="64">
        <f t="shared" si="4"/>
        <v>0</v>
      </c>
      <c r="M14" s="64">
        <f t="shared" si="4"/>
        <v>0</v>
      </c>
      <c r="N14" s="64">
        <f t="shared" si="4"/>
        <v>0</v>
      </c>
      <c r="O14" s="64">
        <f t="shared" si="4"/>
        <v>0</v>
      </c>
      <c r="P14" s="64">
        <f t="shared" si="4"/>
        <v>0</v>
      </c>
      <c r="Q14" s="64">
        <f t="shared" si="4"/>
        <v>0</v>
      </c>
      <c r="R14" s="64">
        <f t="shared" si="4"/>
        <v>0</v>
      </c>
      <c r="S14" s="64">
        <f t="shared" si="4"/>
        <v>0</v>
      </c>
      <c r="T14" s="64">
        <f t="shared" si="4"/>
        <v>0</v>
      </c>
      <c r="U14" s="64">
        <f t="shared" si="4"/>
        <v>75359.42</v>
      </c>
      <c r="V14" s="64">
        <f t="shared" si="4"/>
        <v>100000.2</v>
      </c>
      <c r="W14" s="64">
        <f t="shared" si="4"/>
        <v>150037</v>
      </c>
      <c r="X14" s="64">
        <f t="shared" si="4"/>
        <v>0</v>
      </c>
      <c r="Y14" s="64">
        <f t="shared" si="4"/>
        <v>0</v>
      </c>
      <c r="Z14" s="64">
        <f t="shared" si="4"/>
        <v>212389.09</v>
      </c>
      <c r="AA14" s="64">
        <f t="shared" si="4"/>
        <v>200000</v>
      </c>
      <c r="AB14" s="64">
        <f t="shared" si="4"/>
        <v>200037</v>
      </c>
      <c r="AC14" s="64">
        <f t="shared" si="4"/>
        <v>200037</v>
      </c>
      <c r="AD14" s="64">
        <f t="shared" si="4"/>
        <v>200000</v>
      </c>
      <c r="AE14" s="64">
        <f t="shared" si="4"/>
        <v>250000</v>
      </c>
      <c r="AF14" s="64">
        <f t="shared" si="4"/>
        <v>250000</v>
      </c>
      <c r="AG14" s="64">
        <f t="shared" si="4"/>
        <v>250000</v>
      </c>
      <c r="AH14" s="64">
        <f t="shared" si="4"/>
        <v>629000</v>
      </c>
      <c r="AI14" s="64">
        <f t="shared" si="4"/>
        <v>629000</v>
      </c>
      <c r="AJ14" s="64">
        <f t="shared" si="4"/>
        <v>671000</v>
      </c>
      <c r="AK14" s="64">
        <f t="shared" si="4"/>
        <v>671000</v>
      </c>
      <c r="AL14" s="64">
        <f t="shared" si="4"/>
        <v>671000</v>
      </c>
      <c r="AM14" s="64">
        <f t="shared" si="4"/>
        <v>671000</v>
      </c>
      <c r="AN14" s="64">
        <f t="shared" si="4"/>
        <v>672703.67</v>
      </c>
      <c r="AO14" s="64">
        <f t="shared" si="4"/>
        <v>671000</v>
      </c>
      <c r="AP14" s="64">
        <f t="shared" si="4"/>
        <v>671000</v>
      </c>
      <c r="AQ14" s="64">
        <f t="shared" si="4"/>
        <v>671000</v>
      </c>
      <c r="AR14" s="64">
        <f t="shared" si="4"/>
        <v>1018500</v>
      </c>
      <c r="AS14" s="64">
        <f t="shared" si="4"/>
        <v>3624090.01</v>
      </c>
      <c r="AT14" s="64">
        <f t="shared" si="4"/>
        <v>3563050.52</v>
      </c>
      <c r="AU14" s="64">
        <f t="shared" si="4"/>
        <v>3549497.02</v>
      </c>
      <c r="AV14" s="64">
        <f t="shared" si="4"/>
        <v>3536143.02</v>
      </c>
      <c r="AW14" s="64">
        <f t="shared" si="4"/>
        <v>3536143.02</v>
      </c>
    </row>
    <row r="15" spans="1:49" x14ac:dyDescent="0.5">
      <c r="A15" s="30" t="s">
        <v>220</v>
      </c>
      <c r="B15" s="38"/>
      <c r="C15" s="38" t="s">
        <v>221</v>
      </c>
      <c r="D15" s="64">
        <f>SUM(D54,D55,D64)</f>
        <v>5241700.0600000005</v>
      </c>
      <c r="E15" s="64">
        <f t="shared" ref="E15:AW15" si="5">SUM(E54,E55,E64)</f>
        <v>4609050.9799999995</v>
      </c>
      <c r="F15" s="64">
        <f t="shared" si="5"/>
        <v>2851291.11</v>
      </c>
      <c r="G15" s="64">
        <f t="shared" si="5"/>
        <v>2702073.32</v>
      </c>
      <c r="H15" s="64">
        <f t="shared" si="5"/>
        <v>2890813.42</v>
      </c>
      <c r="I15" s="64">
        <f t="shared" si="5"/>
        <v>3458033.59</v>
      </c>
      <c r="J15" s="64">
        <f t="shared" si="5"/>
        <v>7086658.9199999999</v>
      </c>
      <c r="K15" s="64">
        <f t="shared" si="5"/>
        <v>7379412.5800000001</v>
      </c>
      <c r="L15" s="64">
        <f t="shared" si="5"/>
        <v>3491353.74</v>
      </c>
      <c r="M15" s="64">
        <f t="shared" si="5"/>
        <v>2156444.5099999998</v>
      </c>
      <c r="N15" s="64">
        <f t="shared" si="5"/>
        <v>3369369.65</v>
      </c>
      <c r="O15" s="64">
        <f t="shared" si="5"/>
        <v>4901673.2300000004</v>
      </c>
      <c r="P15" s="64">
        <f t="shared" si="5"/>
        <v>4109863.86</v>
      </c>
      <c r="Q15" s="64">
        <f t="shared" si="5"/>
        <v>3867451.59</v>
      </c>
      <c r="R15" s="64">
        <f t="shared" si="5"/>
        <v>4583387.29</v>
      </c>
      <c r="S15" s="64">
        <f t="shared" si="5"/>
        <v>7403989.4399999995</v>
      </c>
      <c r="T15" s="64">
        <f t="shared" si="5"/>
        <v>6707236.1600000001</v>
      </c>
      <c r="U15" s="64">
        <f t="shared" si="5"/>
        <v>5336914.34</v>
      </c>
      <c r="V15" s="64">
        <f t="shared" si="5"/>
        <v>4722811.3899999997</v>
      </c>
      <c r="W15" s="64">
        <f t="shared" si="5"/>
        <v>4479729.8600000003</v>
      </c>
      <c r="X15" s="64">
        <f t="shared" si="5"/>
        <v>4523858</v>
      </c>
      <c r="Y15" s="64">
        <f t="shared" si="5"/>
        <v>3723379.41</v>
      </c>
      <c r="Z15" s="64">
        <f t="shared" si="5"/>
        <v>2597740.9000000004</v>
      </c>
      <c r="AA15" s="64">
        <f t="shared" si="5"/>
        <v>3784832.01</v>
      </c>
      <c r="AB15" s="64">
        <f t="shared" si="5"/>
        <v>12043397.529999999</v>
      </c>
      <c r="AC15" s="64">
        <f t="shared" si="5"/>
        <v>11437957.52</v>
      </c>
      <c r="AD15" s="64">
        <f t="shared" si="5"/>
        <v>11769694</v>
      </c>
      <c r="AE15" s="64">
        <f t="shared" si="5"/>
        <v>12022670.029999999</v>
      </c>
      <c r="AF15" s="64">
        <f t="shared" si="5"/>
        <v>13613402</v>
      </c>
      <c r="AG15" s="64">
        <f t="shared" si="5"/>
        <v>17466494.039999999</v>
      </c>
      <c r="AH15" s="64">
        <f t="shared" si="5"/>
        <v>16001022.429999998</v>
      </c>
      <c r="AI15" s="64">
        <f t="shared" si="5"/>
        <v>16261481.610000001</v>
      </c>
      <c r="AJ15" s="64">
        <f t="shared" si="5"/>
        <v>16580271.43</v>
      </c>
      <c r="AK15" s="64">
        <f t="shared" si="5"/>
        <v>15679119.200000001</v>
      </c>
      <c r="AL15" s="64">
        <f t="shared" si="5"/>
        <v>18051355.640000001</v>
      </c>
      <c r="AM15" s="64">
        <f t="shared" si="5"/>
        <v>15623280.77</v>
      </c>
      <c r="AN15" s="64">
        <f t="shared" si="5"/>
        <v>15957899.109999999</v>
      </c>
      <c r="AO15" s="64">
        <f t="shared" si="5"/>
        <v>20228402.370000001</v>
      </c>
      <c r="AP15" s="64">
        <f t="shared" si="5"/>
        <v>19930491.199999999</v>
      </c>
      <c r="AQ15" s="64">
        <f t="shared" si="5"/>
        <v>19328305.120000001</v>
      </c>
      <c r="AR15" s="64">
        <f t="shared" si="5"/>
        <v>19686509.75</v>
      </c>
      <c r="AS15" s="64">
        <f t="shared" si="5"/>
        <v>17851747.84</v>
      </c>
      <c r="AT15" s="64">
        <f t="shared" si="5"/>
        <v>17419749.23</v>
      </c>
      <c r="AU15" s="64">
        <f t="shared" si="5"/>
        <v>16826014.090000004</v>
      </c>
      <c r="AV15" s="64">
        <f t="shared" si="5"/>
        <v>15341739.120000001</v>
      </c>
      <c r="AW15" s="64">
        <f t="shared" si="5"/>
        <v>15686298.370000001</v>
      </c>
    </row>
    <row r="16" spans="1:49" x14ac:dyDescent="0.5">
      <c r="A16" s="30" t="s">
        <v>222</v>
      </c>
      <c r="B16" s="38"/>
      <c r="C16" s="38" t="s">
        <v>223</v>
      </c>
      <c r="D16" s="64">
        <f>SUM(D44:D46,D49)</f>
        <v>39358439.369999997</v>
      </c>
      <c r="E16" s="64">
        <f t="shared" ref="E16:AW16" si="6">SUM(E44:E46,E49)</f>
        <v>37035896.119999997</v>
      </c>
      <c r="F16" s="64">
        <f t="shared" si="6"/>
        <v>44452729.989999995</v>
      </c>
      <c r="G16" s="64">
        <f t="shared" si="6"/>
        <v>45004741.890000001</v>
      </c>
      <c r="H16" s="64">
        <f t="shared" si="6"/>
        <v>45694799.979999997</v>
      </c>
      <c r="I16" s="64">
        <f t="shared" si="6"/>
        <v>45838282.130000003</v>
      </c>
      <c r="J16" s="64">
        <f t="shared" si="6"/>
        <v>44462253.079999998</v>
      </c>
      <c r="K16" s="64">
        <f t="shared" si="6"/>
        <v>43021356.989999995</v>
      </c>
      <c r="L16" s="64">
        <f t="shared" si="6"/>
        <v>43965339.370000005</v>
      </c>
      <c r="M16" s="64">
        <f t="shared" si="6"/>
        <v>42703570.129999995</v>
      </c>
      <c r="N16" s="64">
        <f t="shared" si="6"/>
        <v>39486606.870000005</v>
      </c>
      <c r="O16" s="64">
        <f t="shared" si="6"/>
        <v>37606364.630000003</v>
      </c>
      <c r="P16" s="64">
        <f t="shared" si="6"/>
        <v>43582827.280000001</v>
      </c>
      <c r="Q16" s="64">
        <f t="shared" si="6"/>
        <v>45784419.879999995</v>
      </c>
      <c r="R16" s="64">
        <f t="shared" si="6"/>
        <v>41262406.140000001</v>
      </c>
      <c r="S16" s="64">
        <f t="shared" si="6"/>
        <v>40362440.730000004</v>
      </c>
      <c r="T16" s="64">
        <f t="shared" si="6"/>
        <v>38914317.390000001</v>
      </c>
      <c r="U16" s="64">
        <f t="shared" si="6"/>
        <v>36529890.800000004</v>
      </c>
      <c r="V16" s="64">
        <f t="shared" si="6"/>
        <v>35448190.969999999</v>
      </c>
      <c r="W16" s="64">
        <f t="shared" si="6"/>
        <v>34331393.210000001</v>
      </c>
      <c r="X16" s="64">
        <f t="shared" si="6"/>
        <v>34542434</v>
      </c>
      <c r="Y16" s="64">
        <f t="shared" si="6"/>
        <v>33587551.43</v>
      </c>
      <c r="Z16" s="64">
        <f t="shared" si="6"/>
        <v>32736021.330000002</v>
      </c>
      <c r="AA16" s="64">
        <f t="shared" si="6"/>
        <v>31538754.390000004</v>
      </c>
      <c r="AB16" s="64">
        <f t="shared" si="6"/>
        <v>31554905.949999999</v>
      </c>
      <c r="AC16" s="64">
        <f t="shared" si="6"/>
        <v>30597994.890000001</v>
      </c>
      <c r="AD16" s="64">
        <f t="shared" si="6"/>
        <v>29843833.650000002</v>
      </c>
      <c r="AE16" s="64">
        <f t="shared" si="6"/>
        <v>29770213.129999999</v>
      </c>
      <c r="AF16" s="64">
        <f t="shared" si="6"/>
        <v>29621184.550000001</v>
      </c>
      <c r="AG16" s="64">
        <f t="shared" si="6"/>
        <v>29312819.220000003</v>
      </c>
      <c r="AH16" s="64">
        <f t="shared" si="6"/>
        <v>32376484.240000002</v>
      </c>
      <c r="AI16" s="64">
        <f t="shared" si="6"/>
        <v>32514952.969999999</v>
      </c>
      <c r="AJ16" s="64">
        <f t="shared" si="6"/>
        <v>33122978.840000004</v>
      </c>
      <c r="AK16" s="64">
        <f t="shared" si="6"/>
        <v>33886226.450000003</v>
      </c>
      <c r="AL16" s="64">
        <f t="shared" si="6"/>
        <v>32646374.07</v>
      </c>
      <c r="AM16" s="64">
        <f t="shared" si="6"/>
        <v>32407450.570000004</v>
      </c>
      <c r="AN16" s="64">
        <f t="shared" si="6"/>
        <v>32470903.470000003</v>
      </c>
      <c r="AO16" s="64">
        <f t="shared" si="6"/>
        <v>31072598.380000003</v>
      </c>
      <c r="AP16" s="64">
        <f t="shared" si="6"/>
        <v>31692744.480000004</v>
      </c>
      <c r="AQ16" s="64">
        <f t="shared" si="6"/>
        <v>30990900.200000003</v>
      </c>
      <c r="AR16" s="64">
        <f t="shared" si="6"/>
        <v>31686716.399999999</v>
      </c>
      <c r="AS16" s="64">
        <f t="shared" si="6"/>
        <v>33839811.969999999</v>
      </c>
      <c r="AT16" s="64">
        <f t="shared" si="6"/>
        <v>34491970.909999996</v>
      </c>
      <c r="AU16" s="64">
        <f t="shared" si="6"/>
        <v>31702294.089999996</v>
      </c>
      <c r="AV16" s="64">
        <f t="shared" si="6"/>
        <v>30740099.619999997</v>
      </c>
      <c r="AW16" s="64">
        <f t="shared" si="6"/>
        <v>29693082.850000001</v>
      </c>
    </row>
    <row r="17" spans="1:49" x14ac:dyDescent="0.5">
      <c r="A17" s="30" t="s">
        <v>224</v>
      </c>
      <c r="B17" s="38"/>
      <c r="C17" s="38" t="s">
        <v>225</v>
      </c>
      <c r="D17" s="64">
        <f>D48</f>
        <v>17029111.670000002</v>
      </c>
      <c r="E17" s="64">
        <f t="shared" ref="E17:AW17" si="7">E48</f>
        <v>15362543.689999999</v>
      </c>
      <c r="F17" s="64">
        <f t="shared" si="7"/>
        <v>13438820.960000001</v>
      </c>
      <c r="G17" s="64">
        <f t="shared" si="7"/>
        <v>12532354.4</v>
      </c>
      <c r="H17" s="64">
        <f t="shared" si="7"/>
        <v>11793838.130000001</v>
      </c>
      <c r="I17" s="64">
        <f t="shared" si="7"/>
        <v>11156549.07</v>
      </c>
      <c r="J17" s="64">
        <f t="shared" si="7"/>
        <v>11012191.029999999</v>
      </c>
      <c r="K17" s="64">
        <f t="shared" si="7"/>
        <v>11907433.789999999</v>
      </c>
      <c r="L17" s="64">
        <f t="shared" si="7"/>
        <v>13246878.35</v>
      </c>
      <c r="M17" s="64">
        <f t="shared" si="7"/>
        <v>15884556.810000001</v>
      </c>
      <c r="N17" s="64">
        <f t="shared" si="7"/>
        <v>17163578.530000001</v>
      </c>
      <c r="O17" s="64">
        <f t="shared" si="7"/>
        <v>18729696.719999999</v>
      </c>
      <c r="P17" s="64">
        <f t="shared" si="7"/>
        <v>19970125.18</v>
      </c>
      <c r="Q17" s="64">
        <f t="shared" si="7"/>
        <v>17805413.789999999</v>
      </c>
      <c r="R17" s="64">
        <f t="shared" si="7"/>
        <v>15297515.08</v>
      </c>
      <c r="S17" s="64">
        <f t="shared" si="7"/>
        <v>12751741.1</v>
      </c>
      <c r="T17" s="64">
        <f t="shared" si="7"/>
        <v>9062428.6999999993</v>
      </c>
      <c r="U17" s="64">
        <f t="shared" si="7"/>
        <v>9351569.9199999999</v>
      </c>
      <c r="V17" s="64">
        <f t="shared" si="7"/>
        <v>8723551.8499999996</v>
      </c>
      <c r="W17" s="64">
        <f t="shared" si="7"/>
        <v>8643390.2599999998</v>
      </c>
      <c r="X17" s="64">
        <f t="shared" si="7"/>
        <v>3499705</v>
      </c>
      <c r="Y17" s="64">
        <f t="shared" si="7"/>
        <v>8687662.5800000001</v>
      </c>
      <c r="Z17" s="64">
        <f t="shared" si="7"/>
        <v>10262808.109999999</v>
      </c>
      <c r="AA17" s="64">
        <f t="shared" si="7"/>
        <v>11332079.529999999</v>
      </c>
      <c r="AB17" s="64">
        <f t="shared" si="7"/>
        <v>10005160.27</v>
      </c>
      <c r="AC17" s="64">
        <f t="shared" si="7"/>
        <v>10277008.640000001</v>
      </c>
      <c r="AD17" s="64">
        <f t="shared" si="7"/>
        <v>8915003.9600000009</v>
      </c>
      <c r="AE17" s="64">
        <f t="shared" si="7"/>
        <v>7304854.75</v>
      </c>
      <c r="AF17" s="64">
        <f t="shared" si="7"/>
        <v>6656582.2300000004</v>
      </c>
      <c r="AG17" s="64">
        <f t="shared" si="7"/>
        <v>6375186.7699999996</v>
      </c>
      <c r="AH17" s="64">
        <f t="shared" si="7"/>
        <v>6552596.8200000003</v>
      </c>
      <c r="AI17" s="64">
        <f t="shared" si="7"/>
        <v>7180078.2300000004</v>
      </c>
      <c r="AJ17" s="64">
        <f t="shared" si="7"/>
        <v>7462353.4500000002</v>
      </c>
      <c r="AK17" s="64">
        <f t="shared" si="7"/>
        <v>7246809.3700000001</v>
      </c>
      <c r="AL17" s="64">
        <f t="shared" si="7"/>
        <v>7150953.2599999998</v>
      </c>
      <c r="AM17" s="64">
        <f t="shared" si="7"/>
        <v>7446553.6399999997</v>
      </c>
      <c r="AN17" s="64">
        <f t="shared" si="7"/>
        <v>6852154.7000000002</v>
      </c>
      <c r="AO17" s="64">
        <f t="shared" si="7"/>
        <v>8858894.9299999997</v>
      </c>
      <c r="AP17" s="64">
        <f t="shared" si="7"/>
        <v>8314122.1900000004</v>
      </c>
      <c r="AQ17" s="64">
        <f t="shared" si="7"/>
        <v>7394305.9500000002</v>
      </c>
      <c r="AR17" s="64">
        <f t="shared" si="7"/>
        <v>6214674.0800000001</v>
      </c>
      <c r="AS17" s="64">
        <f t="shared" si="7"/>
        <v>5554061.7999999998</v>
      </c>
      <c r="AT17" s="64">
        <f t="shared" si="7"/>
        <v>4521669.9000000004</v>
      </c>
      <c r="AU17" s="64">
        <f t="shared" si="7"/>
        <v>4101894.09</v>
      </c>
      <c r="AV17" s="64">
        <f t="shared" si="7"/>
        <v>3815522.2</v>
      </c>
      <c r="AW17" s="64">
        <f t="shared" si="7"/>
        <v>3952438.35</v>
      </c>
    </row>
    <row r="18" spans="1:49" x14ac:dyDescent="0.5">
      <c r="A18" s="30" t="s">
        <v>226</v>
      </c>
      <c r="B18" s="38"/>
      <c r="C18" s="38" t="s">
        <v>227</v>
      </c>
      <c r="D18" s="64">
        <f>SUM(D52,D59,D67,D81)</f>
        <v>1461013.22</v>
      </c>
      <c r="E18" s="64">
        <f t="shared" ref="E18:AW18" si="8">SUM(E52,E59,E67,E81)</f>
        <v>1487142.0499999998</v>
      </c>
      <c r="F18" s="64">
        <f t="shared" si="8"/>
        <v>1607499.78</v>
      </c>
      <c r="G18" s="64">
        <f t="shared" si="8"/>
        <v>1777922.7</v>
      </c>
      <c r="H18" s="64">
        <f t="shared" si="8"/>
        <v>1634374.57</v>
      </c>
      <c r="I18" s="64">
        <f t="shared" si="8"/>
        <v>1609324.1500000001</v>
      </c>
      <c r="J18" s="64">
        <f t="shared" si="8"/>
        <v>1480703.32</v>
      </c>
      <c r="K18" s="64">
        <f t="shared" si="8"/>
        <v>1453156.76</v>
      </c>
      <c r="L18" s="64">
        <f t="shared" si="8"/>
        <v>1423311.7</v>
      </c>
      <c r="M18" s="64">
        <f t="shared" si="8"/>
        <v>1385620.2999999998</v>
      </c>
      <c r="N18" s="64">
        <f t="shared" si="8"/>
        <v>1387835.2999999998</v>
      </c>
      <c r="O18" s="64">
        <f t="shared" si="8"/>
        <v>1384555.3199999998</v>
      </c>
      <c r="P18" s="64">
        <f t="shared" si="8"/>
        <v>1373878.09</v>
      </c>
      <c r="Q18" s="64">
        <f t="shared" si="8"/>
        <v>1373632.3900000001</v>
      </c>
      <c r="R18" s="64">
        <f t="shared" si="8"/>
        <v>1335144.6400000001</v>
      </c>
      <c r="S18" s="64">
        <f t="shared" si="8"/>
        <v>1671639.0899999999</v>
      </c>
      <c r="T18" s="64">
        <f t="shared" si="8"/>
        <v>1699802.22</v>
      </c>
      <c r="U18" s="64">
        <f t="shared" si="8"/>
        <v>1755046.33</v>
      </c>
      <c r="V18" s="64">
        <f t="shared" si="8"/>
        <v>1761795.73</v>
      </c>
      <c r="W18" s="64">
        <f t="shared" si="8"/>
        <v>1908042.2</v>
      </c>
      <c r="X18" s="64">
        <f t="shared" si="8"/>
        <v>1830962</v>
      </c>
      <c r="Y18" s="64">
        <f t="shared" si="8"/>
        <v>1640284.83</v>
      </c>
      <c r="Z18" s="64">
        <f t="shared" si="8"/>
        <v>1883232.13</v>
      </c>
      <c r="AA18" s="64">
        <f t="shared" si="8"/>
        <v>1701146.4900000002</v>
      </c>
      <c r="AB18" s="64">
        <f t="shared" si="8"/>
        <v>1734758.3999999999</v>
      </c>
      <c r="AC18" s="64">
        <f t="shared" si="8"/>
        <v>1864350.77</v>
      </c>
      <c r="AD18" s="64">
        <f t="shared" si="8"/>
        <v>1844936.79</v>
      </c>
      <c r="AE18" s="64">
        <f t="shared" si="8"/>
        <v>1851625.29</v>
      </c>
      <c r="AF18" s="64">
        <f t="shared" si="8"/>
        <v>1818584.2799999998</v>
      </c>
      <c r="AG18" s="64">
        <f t="shared" si="8"/>
        <v>1821934.0299999998</v>
      </c>
      <c r="AH18" s="64">
        <f t="shared" si="8"/>
        <v>1828821.75</v>
      </c>
      <c r="AI18" s="64">
        <f t="shared" si="8"/>
        <v>1831808.2400000002</v>
      </c>
      <c r="AJ18" s="64">
        <f t="shared" si="8"/>
        <v>1792533.4100000001</v>
      </c>
      <c r="AK18" s="64">
        <f t="shared" si="8"/>
        <v>1796690.21</v>
      </c>
      <c r="AL18" s="64">
        <f t="shared" si="8"/>
        <v>1774893.2499999998</v>
      </c>
      <c r="AM18" s="64">
        <f t="shared" si="8"/>
        <v>1718436.0499999998</v>
      </c>
      <c r="AN18" s="64">
        <f t="shared" si="8"/>
        <v>1657882.87</v>
      </c>
      <c r="AO18" s="64">
        <f t="shared" si="8"/>
        <v>1661720.56</v>
      </c>
      <c r="AP18" s="64">
        <f t="shared" si="8"/>
        <v>1634373.2199999997</v>
      </c>
      <c r="AQ18" s="64">
        <f t="shared" si="8"/>
        <v>1642667.56</v>
      </c>
      <c r="AR18" s="64">
        <f t="shared" si="8"/>
        <v>1647360.9699999997</v>
      </c>
      <c r="AS18" s="64">
        <f t="shared" si="8"/>
        <v>1773325.7199999997</v>
      </c>
      <c r="AT18" s="64">
        <f t="shared" si="8"/>
        <v>1813530.0499999998</v>
      </c>
      <c r="AU18" s="64">
        <f t="shared" si="8"/>
        <v>3289741.5300000003</v>
      </c>
      <c r="AV18" s="64">
        <f t="shared" si="8"/>
        <v>3586696.4</v>
      </c>
      <c r="AW18" s="64">
        <f t="shared" si="8"/>
        <v>3760746.06</v>
      </c>
    </row>
    <row r="19" spans="1:49" x14ac:dyDescent="0.5">
      <c r="A19" s="30" t="s">
        <v>228</v>
      </c>
      <c r="B19" s="38"/>
      <c r="C19" s="38" t="s">
        <v>229</v>
      </c>
      <c r="D19" s="64">
        <f>SUM(D58,D60,D69:D70,D75,D77,D80,D82:D84)</f>
        <v>-492745.35000000009</v>
      </c>
      <c r="E19" s="64">
        <f t="shared" ref="E19:AW19" si="9">SUM(E58,E60,E69:E70,E75,E77,E80,E82:E84)</f>
        <v>1639257.7</v>
      </c>
      <c r="F19" s="64">
        <f t="shared" si="9"/>
        <v>1137717.1600000001</v>
      </c>
      <c r="G19" s="64">
        <f t="shared" si="9"/>
        <v>1108155.45</v>
      </c>
      <c r="H19" s="64">
        <f t="shared" si="9"/>
        <v>1103767.6400000001</v>
      </c>
      <c r="I19" s="64">
        <f t="shared" si="9"/>
        <v>1135146.8</v>
      </c>
      <c r="J19" s="64">
        <f t="shared" si="9"/>
        <v>1201942.69</v>
      </c>
      <c r="K19" s="64">
        <f t="shared" si="9"/>
        <v>1230041.29</v>
      </c>
      <c r="L19" s="64">
        <f t="shared" si="9"/>
        <v>2620856.67</v>
      </c>
      <c r="M19" s="64">
        <f t="shared" si="9"/>
        <v>2517576.42</v>
      </c>
      <c r="N19" s="64">
        <f t="shared" si="9"/>
        <v>2538864.2999999998</v>
      </c>
      <c r="O19" s="64">
        <f t="shared" si="9"/>
        <v>3061483.64</v>
      </c>
      <c r="P19" s="64">
        <f t="shared" si="9"/>
        <v>3094512.89</v>
      </c>
      <c r="Q19" s="64">
        <f t="shared" si="9"/>
        <v>3043500.0100000002</v>
      </c>
      <c r="R19" s="64">
        <f t="shared" si="9"/>
        <v>16170858.210000001</v>
      </c>
      <c r="S19" s="64">
        <f t="shared" si="9"/>
        <v>17023279.079999998</v>
      </c>
      <c r="T19" s="64">
        <f t="shared" si="9"/>
        <v>17607346.599999998</v>
      </c>
      <c r="U19" s="64">
        <f t="shared" si="9"/>
        <v>17430815.870000001</v>
      </c>
      <c r="V19" s="64">
        <f t="shared" si="9"/>
        <v>17525105.260000002</v>
      </c>
      <c r="W19" s="64">
        <f t="shared" si="9"/>
        <v>17954595.780000001</v>
      </c>
      <c r="X19" s="64">
        <f t="shared" si="9"/>
        <v>14862108</v>
      </c>
      <c r="Y19" s="64">
        <f t="shared" si="9"/>
        <v>19640274.48</v>
      </c>
      <c r="Z19" s="64">
        <f t="shared" si="9"/>
        <v>20090048.789999999</v>
      </c>
      <c r="AA19" s="64">
        <f t="shared" si="9"/>
        <v>20521305.09</v>
      </c>
      <c r="AB19" s="64">
        <f t="shared" si="9"/>
        <v>21320917.59</v>
      </c>
      <c r="AC19" s="64">
        <f t="shared" si="9"/>
        <v>21517463.379999999</v>
      </c>
      <c r="AD19" s="64">
        <f t="shared" si="9"/>
        <v>18897237.580000002</v>
      </c>
      <c r="AE19" s="64">
        <f t="shared" si="9"/>
        <v>18391616.110000003</v>
      </c>
      <c r="AF19" s="64">
        <f t="shared" si="9"/>
        <v>17507205.48</v>
      </c>
      <c r="AG19" s="64">
        <f t="shared" si="9"/>
        <v>17350223.16</v>
      </c>
      <c r="AH19" s="64">
        <f t="shared" si="9"/>
        <v>17871774.75</v>
      </c>
      <c r="AI19" s="64">
        <f t="shared" si="9"/>
        <v>18554397.410000004</v>
      </c>
      <c r="AJ19" s="64">
        <f t="shared" si="9"/>
        <v>18370853.120000001</v>
      </c>
      <c r="AK19" s="64">
        <f t="shared" si="9"/>
        <v>18531668.870000001</v>
      </c>
      <c r="AL19" s="64">
        <f t="shared" si="9"/>
        <v>18291203.959999997</v>
      </c>
      <c r="AM19" s="64">
        <f t="shared" si="9"/>
        <v>17881322.950000003</v>
      </c>
      <c r="AN19" s="64">
        <f t="shared" si="9"/>
        <v>18110653.309999999</v>
      </c>
      <c r="AO19" s="64">
        <f t="shared" si="9"/>
        <v>16462164</v>
      </c>
      <c r="AP19" s="64">
        <f t="shared" si="9"/>
        <v>16411091.360000001</v>
      </c>
      <c r="AQ19" s="64">
        <f t="shared" si="9"/>
        <v>16602054.390000001</v>
      </c>
      <c r="AR19" s="64">
        <f t="shared" si="9"/>
        <v>17013982.739999998</v>
      </c>
      <c r="AS19" s="64">
        <f t="shared" si="9"/>
        <v>13642392.369999999</v>
      </c>
      <c r="AT19" s="64">
        <f t="shared" si="9"/>
        <v>13836314.9</v>
      </c>
      <c r="AU19" s="64">
        <f t="shared" si="9"/>
        <v>11565790.550000001</v>
      </c>
      <c r="AV19" s="64">
        <f t="shared" si="9"/>
        <v>16514592.15</v>
      </c>
      <c r="AW19" s="64">
        <f t="shared" si="9"/>
        <v>15977191.989999998</v>
      </c>
    </row>
    <row r="20" spans="1:49" x14ac:dyDescent="0.5">
      <c r="B20" s="3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</row>
    <row r="21" spans="1:49" x14ac:dyDescent="0.5">
      <c r="A21" s="54" t="s">
        <v>230</v>
      </c>
      <c r="B21" s="25"/>
      <c r="C21" s="2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</row>
    <row r="22" spans="1:49" x14ac:dyDescent="0.5">
      <c r="A22" s="30" t="s">
        <v>231</v>
      </c>
      <c r="B22" s="38" t="s">
        <v>232</v>
      </c>
      <c r="C22" s="33"/>
      <c r="D22" s="64">
        <f>SUM(D108,D110:D113,D116,D119)</f>
        <v>1938081.03</v>
      </c>
      <c r="E22" s="64">
        <f t="shared" ref="E22:AW22" si="10">SUM(E108,E110:E113,E116,E119)</f>
        <v>1789781.73</v>
      </c>
      <c r="F22" s="64">
        <f t="shared" si="10"/>
        <v>3683479.8600000003</v>
      </c>
      <c r="G22" s="64">
        <f t="shared" si="10"/>
        <v>8001813.0200000005</v>
      </c>
      <c r="H22" s="64">
        <f t="shared" si="10"/>
        <v>8089822.7300000004</v>
      </c>
      <c r="I22" s="64">
        <f t="shared" si="10"/>
        <v>8758909.4900000002</v>
      </c>
      <c r="J22" s="64">
        <f t="shared" si="10"/>
        <v>8799154.6900000013</v>
      </c>
      <c r="K22" s="64">
        <f t="shared" si="10"/>
        <v>8743212.3000000007</v>
      </c>
      <c r="L22" s="64">
        <f t="shared" si="10"/>
        <v>8235990.1500000004</v>
      </c>
      <c r="M22" s="64">
        <f t="shared" si="10"/>
        <v>8448942.5700000003</v>
      </c>
      <c r="N22" s="64">
        <f t="shared" si="10"/>
        <v>8690164.7800000012</v>
      </c>
      <c r="O22" s="64">
        <f t="shared" si="10"/>
        <v>8736801.4100000001</v>
      </c>
      <c r="P22" s="64">
        <f t="shared" si="10"/>
        <v>12725796.879999999</v>
      </c>
      <c r="Q22" s="64">
        <f t="shared" si="10"/>
        <v>14122973.99</v>
      </c>
      <c r="R22" s="64">
        <f t="shared" si="10"/>
        <v>14003459.440000001</v>
      </c>
      <c r="S22" s="64">
        <f t="shared" si="10"/>
        <v>14075525.42</v>
      </c>
      <c r="T22" s="64">
        <f t="shared" si="10"/>
        <v>13551738.129999999</v>
      </c>
      <c r="U22" s="64">
        <f t="shared" si="10"/>
        <v>12703236.550000001</v>
      </c>
      <c r="V22" s="64">
        <f t="shared" si="10"/>
        <v>12480432.600000001</v>
      </c>
      <c r="W22" s="64">
        <f t="shared" si="10"/>
        <v>12991362.800000001</v>
      </c>
      <c r="X22" s="64">
        <f t="shared" si="10"/>
        <v>0</v>
      </c>
      <c r="Y22" s="64">
        <f t="shared" si="10"/>
        <v>12485234.25</v>
      </c>
      <c r="Z22" s="64">
        <f t="shared" si="10"/>
        <v>12492724.52</v>
      </c>
      <c r="AA22" s="64">
        <f t="shared" si="10"/>
        <v>12644179.449999999</v>
      </c>
      <c r="AB22" s="64">
        <f t="shared" si="10"/>
        <v>12812630.399999999</v>
      </c>
      <c r="AC22" s="64">
        <f t="shared" si="10"/>
        <v>14805692.649999999</v>
      </c>
      <c r="AD22" s="64">
        <f t="shared" si="10"/>
        <v>6936899.3900000006</v>
      </c>
      <c r="AE22" s="64">
        <f t="shared" si="10"/>
        <v>6727930.3200000003</v>
      </c>
      <c r="AF22" s="64">
        <f t="shared" si="10"/>
        <v>6193903.5800000001</v>
      </c>
      <c r="AG22" s="64">
        <f t="shared" si="10"/>
        <v>6893092.6900000004</v>
      </c>
      <c r="AH22" s="64">
        <f t="shared" si="10"/>
        <v>9247988.1600000001</v>
      </c>
      <c r="AI22" s="64">
        <f t="shared" si="10"/>
        <v>11014363.939999999</v>
      </c>
      <c r="AJ22" s="64">
        <f t="shared" si="10"/>
        <v>14392897.260000002</v>
      </c>
      <c r="AK22" s="64">
        <f t="shared" si="10"/>
        <v>15614693.620000001</v>
      </c>
      <c r="AL22" s="64">
        <f t="shared" si="10"/>
        <v>16530656.260000002</v>
      </c>
      <c r="AM22" s="64">
        <f t="shared" si="10"/>
        <v>13833197.369999999</v>
      </c>
      <c r="AN22" s="64">
        <f t="shared" si="10"/>
        <v>14734703.370000001</v>
      </c>
      <c r="AO22" s="64">
        <f t="shared" si="10"/>
        <v>10447118.18</v>
      </c>
      <c r="AP22" s="64">
        <f t="shared" si="10"/>
        <v>9446647.5199999996</v>
      </c>
      <c r="AQ22" s="64">
        <f t="shared" si="10"/>
        <v>9658118.6600000001</v>
      </c>
      <c r="AR22" s="64">
        <f t="shared" si="10"/>
        <v>11480000.280000001</v>
      </c>
      <c r="AS22" s="64">
        <f t="shared" si="10"/>
        <v>9900207.6199999992</v>
      </c>
      <c r="AT22" s="64">
        <f t="shared" si="10"/>
        <v>9274133.7299999986</v>
      </c>
      <c r="AU22" s="64">
        <f t="shared" si="10"/>
        <v>5819597.75</v>
      </c>
      <c r="AV22" s="64">
        <f t="shared" si="10"/>
        <v>4113668.86</v>
      </c>
      <c r="AW22" s="64">
        <f t="shared" si="10"/>
        <v>4470917.08</v>
      </c>
    </row>
    <row r="23" spans="1:49" x14ac:dyDescent="0.5">
      <c r="B23" s="38" t="s">
        <v>233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</row>
    <row r="24" spans="1:49" x14ac:dyDescent="0.5">
      <c r="A24" s="30" t="s">
        <v>234</v>
      </c>
      <c r="C24" s="38" t="s">
        <v>235</v>
      </c>
      <c r="D24" s="64">
        <f>SUM(D97,D99)-SUM(D61:D63)+D98</f>
        <v>22083380.789999999</v>
      </c>
      <c r="E24" s="64">
        <f t="shared" ref="E24:AW24" si="11">SUM(E97,E99)-SUM(E61:E63)+E98</f>
        <v>16424699.939999998</v>
      </c>
      <c r="F24" s="64">
        <f t="shared" si="11"/>
        <v>16979975.370000001</v>
      </c>
      <c r="G24" s="64">
        <f t="shared" si="11"/>
        <v>16683729.399999999</v>
      </c>
      <c r="H24" s="64">
        <f t="shared" si="11"/>
        <v>13517969.639999997</v>
      </c>
      <c r="I24" s="64">
        <f t="shared" si="11"/>
        <v>12076793.07</v>
      </c>
      <c r="J24" s="64">
        <f t="shared" si="11"/>
        <v>15272542.099999998</v>
      </c>
      <c r="K24" s="64">
        <f t="shared" si="11"/>
        <v>14764787.279999997</v>
      </c>
      <c r="L24" s="64">
        <f t="shared" si="11"/>
        <v>16687563.990000002</v>
      </c>
      <c r="M24" s="64">
        <f t="shared" si="11"/>
        <v>15682067.790000003</v>
      </c>
      <c r="N24" s="64">
        <f t="shared" si="11"/>
        <v>13787301.690000005</v>
      </c>
      <c r="O24" s="64">
        <f t="shared" si="11"/>
        <v>14297866.400000002</v>
      </c>
      <c r="P24" s="64">
        <f t="shared" si="11"/>
        <v>18504350.039999999</v>
      </c>
      <c r="Q24" s="64">
        <f t="shared" si="11"/>
        <v>16319256.039999999</v>
      </c>
      <c r="R24" s="64">
        <f t="shared" si="11"/>
        <v>15670778.589999996</v>
      </c>
      <c r="S24" s="64">
        <f t="shared" si="11"/>
        <v>17164023.390000001</v>
      </c>
      <c r="T24" s="64">
        <f t="shared" si="11"/>
        <v>16460309.77</v>
      </c>
      <c r="U24" s="64">
        <f t="shared" si="11"/>
        <v>13905376.229999999</v>
      </c>
      <c r="V24" s="64">
        <f t="shared" si="11"/>
        <v>13482283.84</v>
      </c>
      <c r="W24" s="64">
        <f t="shared" si="11"/>
        <v>13440428</v>
      </c>
      <c r="X24" s="64">
        <v>13440283.34</v>
      </c>
      <c r="Y24" s="64">
        <f t="shared" si="11"/>
        <v>11453021.25</v>
      </c>
      <c r="Z24" s="64">
        <f t="shared" si="11"/>
        <v>11963929.159999996</v>
      </c>
      <c r="AA24" s="64">
        <f t="shared" si="11"/>
        <v>12938467.909999996</v>
      </c>
      <c r="AB24" s="64">
        <f t="shared" si="11"/>
        <v>11772229.789999999</v>
      </c>
      <c r="AC24" s="64">
        <f t="shared" si="11"/>
        <v>12725024.509999998</v>
      </c>
      <c r="AD24" s="64">
        <f t="shared" si="11"/>
        <v>12552554.460000001</v>
      </c>
      <c r="AE24" s="64">
        <f t="shared" si="11"/>
        <v>12338260.75</v>
      </c>
      <c r="AF24" s="64">
        <f t="shared" si="11"/>
        <v>13883822.039999999</v>
      </c>
      <c r="AG24" s="64">
        <f t="shared" si="11"/>
        <v>16305924.73</v>
      </c>
      <c r="AH24" s="64">
        <f t="shared" si="11"/>
        <v>17493822.109999999</v>
      </c>
      <c r="AI24" s="64">
        <f t="shared" si="11"/>
        <v>18267909.07</v>
      </c>
      <c r="AJ24" s="64">
        <f t="shared" si="11"/>
        <v>18802983.309999999</v>
      </c>
      <c r="AK24" s="64">
        <f t="shared" si="11"/>
        <v>19004410.189999998</v>
      </c>
      <c r="AL24" s="64">
        <f t="shared" si="11"/>
        <v>18004550.09</v>
      </c>
      <c r="AM24" s="64">
        <f t="shared" si="11"/>
        <v>17270644.450000003</v>
      </c>
      <c r="AN24" s="64">
        <f t="shared" si="11"/>
        <v>16229751.76</v>
      </c>
      <c r="AO24" s="64">
        <f t="shared" si="11"/>
        <v>15529590.039999999</v>
      </c>
      <c r="AP24" s="64">
        <f t="shared" si="11"/>
        <v>15392735.909999998</v>
      </c>
      <c r="AQ24" s="64">
        <f t="shared" si="11"/>
        <v>13690678.1</v>
      </c>
      <c r="AR24" s="64">
        <f t="shared" si="11"/>
        <v>15288657.930000002</v>
      </c>
      <c r="AS24" s="64">
        <f t="shared" si="11"/>
        <v>14381350.829999998</v>
      </c>
      <c r="AT24" s="64">
        <f t="shared" si="11"/>
        <v>13593073.66</v>
      </c>
      <c r="AU24" s="64">
        <f t="shared" si="11"/>
        <v>13040345.67</v>
      </c>
      <c r="AV24" s="64">
        <f t="shared" si="11"/>
        <v>12521995.859999999</v>
      </c>
      <c r="AW24" s="64">
        <f t="shared" si="11"/>
        <v>12572394.25</v>
      </c>
    </row>
    <row r="25" spans="1:49" x14ac:dyDescent="0.5">
      <c r="A25" s="30" t="s">
        <v>236</v>
      </c>
      <c r="C25" s="38" t="s">
        <v>237</v>
      </c>
      <c r="D25" s="64">
        <f>SUM(D120:D121)</f>
        <v>19237.699999999983</v>
      </c>
      <c r="E25" s="64">
        <f t="shared" ref="E25:AW25" si="12">SUM(E120:E121)</f>
        <v>10715.429999999993</v>
      </c>
      <c r="F25" s="64">
        <f t="shared" si="12"/>
        <v>3181.1900000000023</v>
      </c>
      <c r="G25" s="64">
        <f t="shared" si="12"/>
        <v>2388.9499999999825</v>
      </c>
      <c r="H25" s="64">
        <f t="shared" si="12"/>
        <v>2348.15</v>
      </c>
      <c r="I25" s="64">
        <f t="shared" si="12"/>
        <v>2400.6499999999996</v>
      </c>
      <c r="J25" s="64">
        <f t="shared" si="12"/>
        <v>0</v>
      </c>
      <c r="K25" s="64">
        <f t="shared" si="12"/>
        <v>0</v>
      </c>
      <c r="L25" s="64">
        <f t="shared" si="12"/>
        <v>0</v>
      </c>
      <c r="M25" s="64">
        <f t="shared" si="12"/>
        <v>0</v>
      </c>
      <c r="N25" s="64">
        <f t="shared" si="12"/>
        <v>0</v>
      </c>
      <c r="O25" s="64">
        <f t="shared" si="12"/>
        <v>0</v>
      </c>
      <c r="P25" s="64">
        <f t="shared" si="12"/>
        <v>0</v>
      </c>
      <c r="Q25" s="64">
        <f t="shared" si="12"/>
        <v>0</v>
      </c>
      <c r="R25" s="64">
        <f t="shared" si="12"/>
        <v>0</v>
      </c>
      <c r="S25" s="64">
        <f t="shared" si="12"/>
        <v>0</v>
      </c>
      <c r="T25" s="64">
        <f t="shared" si="12"/>
        <v>0</v>
      </c>
      <c r="U25" s="64">
        <f t="shared" si="12"/>
        <v>0</v>
      </c>
      <c r="V25" s="64">
        <f t="shared" si="12"/>
        <v>0</v>
      </c>
      <c r="W25" s="64">
        <f t="shared" si="12"/>
        <v>0</v>
      </c>
      <c r="X25" s="64">
        <f t="shared" si="12"/>
        <v>0</v>
      </c>
      <c r="Y25" s="64">
        <f t="shared" si="12"/>
        <v>0</v>
      </c>
      <c r="Z25" s="64">
        <f t="shared" si="12"/>
        <v>0</v>
      </c>
      <c r="AA25" s="64">
        <f t="shared" si="12"/>
        <v>0</v>
      </c>
      <c r="AB25" s="64">
        <f t="shared" si="12"/>
        <v>0</v>
      </c>
      <c r="AC25" s="64">
        <f t="shared" si="12"/>
        <v>0</v>
      </c>
      <c r="AD25" s="64">
        <f t="shared" si="12"/>
        <v>0</v>
      </c>
      <c r="AE25" s="64">
        <f t="shared" si="12"/>
        <v>0</v>
      </c>
      <c r="AF25" s="64">
        <f t="shared" si="12"/>
        <v>0</v>
      </c>
      <c r="AG25" s="64">
        <f t="shared" si="12"/>
        <v>0</v>
      </c>
      <c r="AH25" s="64">
        <f t="shared" si="12"/>
        <v>0</v>
      </c>
      <c r="AI25" s="64">
        <f t="shared" si="12"/>
        <v>0</v>
      </c>
      <c r="AJ25" s="64">
        <f t="shared" si="12"/>
        <v>0</v>
      </c>
      <c r="AK25" s="64">
        <f t="shared" si="12"/>
        <v>0</v>
      </c>
      <c r="AL25" s="64">
        <f t="shared" si="12"/>
        <v>0</v>
      </c>
      <c r="AM25" s="64">
        <f t="shared" si="12"/>
        <v>0</v>
      </c>
      <c r="AN25" s="64">
        <f t="shared" si="12"/>
        <v>0</v>
      </c>
      <c r="AO25" s="64">
        <f t="shared" si="12"/>
        <v>0</v>
      </c>
      <c r="AP25" s="64">
        <f t="shared" si="12"/>
        <v>0</v>
      </c>
      <c r="AQ25" s="64">
        <f t="shared" si="12"/>
        <v>0</v>
      </c>
      <c r="AR25" s="64">
        <f t="shared" si="12"/>
        <v>0</v>
      </c>
      <c r="AS25" s="64">
        <f t="shared" si="12"/>
        <v>0</v>
      </c>
      <c r="AT25" s="64">
        <f t="shared" si="12"/>
        <v>0</v>
      </c>
      <c r="AU25" s="64">
        <f t="shared" si="12"/>
        <v>0</v>
      </c>
      <c r="AV25" s="64">
        <f t="shared" si="12"/>
        <v>0</v>
      </c>
      <c r="AW25" s="64">
        <f t="shared" si="12"/>
        <v>0</v>
      </c>
    </row>
    <row r="26" spans="1:49" x14ac:dyDescent="0.5">
      <c r="A26" s="30" t="s">
        <v>238</v>
      </c>
      <c r="C26" s="38" t="s">
        <v>239</v>
      </c>
      <c r="D26" s="64">
        <f>D123</f>
        <v>30191.69</v>
      </c>
      <c r="E26" s="64">
        <f t="shared" ref="E26:AW28" si="13">E123</f>
        <v>28857.05</v>
      </c>
      <c r="F26" s="64">
        <f t="shared" si="13"/>
        <v>27331.22</v>
      </c>
      <c r="G26" s="64">
        <f t="shared" si="13"/>
        <v>28162.25</v>
      </c>
      <c r="H26" s="64">
        <f t="shared" si="13"/>
        <v>28154.05</v>
      </c>
      <c r="I26" s="64">
        <f t="shared" si="13"/>
        <v>20457.990000000002</v>
      </c>
      <c r="J26" s="64">
        <f t="shared" si="13"/>
        <v>31858.27</v>
      </c>
      <c r="K26" s="64">
        <f t="shared" si="13"/>
        <v>0</v>
      </c>
      <c r="L26" s="64">
        <f t="shared" si="13"/>
        <v>0</v>
      </c>
      <c r="M26" s="64">
        <f t="shared" si="13"/>
        <v>0</v>
      </c>
      <c r="N26" s="64">
        <f t="shared" si="13"/>
        <v>0</v>
      </c>
      <c r="O26" s="64">
        <f t="shared" si="13"/>
        <v>0</v>
      </c>
      <c r="P26" s="64">
        <f t="shared" si="13"/>
        <v>0</v>
      </c>
      <c r="Q26" s="64">
        <f t="shared" si="13"/>
        <v>0</v>
      </c>
      <c r="R26" s="64">
        <f t="shared" si="13"/>
        <v>0</v>
      </c>
      <c r="S26" s="64">
        <f t="shared" si="13"/>
        <v>0</v>
      </c>
      <c r="T26" s="64">
        <f t="shared" si="13"/>
        <v>0</v>
      </c>
      <c r="U26" s="64">
        <f t="shared" si="13"/>
        <v>0</v>
      </c>
      <c r="V26" s="64">
        <f t="shared" si="13"/>
        <v>0</v>
      </c>
      <c r="W26" s="64">
        <f t="shared" si="13"/>
        <v>0</v>
      </c>
      <c r="X26" s="64">
        <f t="shared" si="13"/>
        <v>0</v>
      </c>
      <c r="Y26" s="64">
        <f t="shared" si="13"/>
        <v>0</v>
      </c>
      <c r="Z26" s="64">
        <f t="shared" si="13"/>
        <v>0</v>
      </c>
      <c r="AA26" s="64">
        <f t="shared" si="13"/>
        <v>0</v>
      </c>
      <c r="AB26" s="64">
        <f t="shared" si="13"/>
        <v>0</v>
      </c>
      <c r="AC26" s="64">
        <f t="shared" si="13"/>
        <v>0</v>
      </c>
      <c r="AD26" s="64">
        <f t="shared" si="13"/>
        <v>0</v>
      </c>
      <c r="AE26" s="64">
        <f t="shared" si="13"/>
        <v>0</v>
      </c>
      <c r="AF26" s="64">
        <f t="shared" si="13"/>
        <v>0</v>
      </c>
      <c r="AG26" s="64">
        <f t="shared" si="13"/>
        <v>0</v>
      </c>
      <c r="AH26" s="64">
        <f t="shared" si="13"/>
        <v>0</v>
      </c>
      <c r="AI26" s="64">
        <f t="shared" si="13"/>
        <v>0</v>
      </c>
      <c r="AJ26" s="64">
        <f t="shared" si="13"/>
        <v>0</v>
      </c>
      <c r="AK26" s="64">
        <f t="shared" si="13"/>
        <v>0</v>
      </c>
      <c r="AL26" s="64">
        <f t="shared" si="13"/>
        <v>0</v>
      </c>
      <c r="AM26" s="64">
        <f t="shared" si="13"/>
        <v>0</v>
      </c>
      <c r="AN26" s="64">
        <f t="shared" si="13"/>
        <v>0</v>
      </c>
      <c r="AO26" s="64">
        <f t="shared" si="13"/>
        <v>0</v>
      </c>
      <c r="AP26" s="64">
        <f t="shared" si="13"/>
        <v>0</v>
      </c>
      <c r="AQ26" s="64">
        <f t="shared" si="13"/>
        <v>0</v>
      </c>
      <c r="AR26" s="64">
        <f t="shared" si="13"/>
        <v>0</v>
      </c>
      <c r="AS26" s="64">
        <f t="shared" si="13"/>
        <v>0</v>
      </c>
      <c r="AT26" s="64">
        <f t="shared" si="13"/>
        <v>0</v>
      </c>
      <c r="AU26" s="64">
        <f t="shared" si="13"/>
        <v>0</v>
      </c>
      <c r="AV26" s="64">
        <f t="shared" si="13"/>
        <v>0</v>
      </c>
      <c r="AW26" s="64">
        <f t="shared" si="13"/>
        <v>0</v>
      </c>
    </row>
    <row r="27" spans="1:49" x14ac:dyDescent="0.5">
      <c r="A27" s="30" t="s">
        <v>240</v>
      </c>
      <c r="C27" s="38" t="s">
        <v>241</v>
      </c>
      <c r="D27" s="64">
        <f>D124</f>
        <v>2471981.37</v>
      </c>
      <c r="E27" s="64">
        <f t="shared" si="13"/>
        <v>2035110.51</v>
      </c>
      <c r="F27" s="64">
        <f t="shared" si="13"/>
        <v>1941889.43</v>
      </c>
      <c r="G27" s="64">
        <f t="shared" si="13"/>
        <v>2589656.75</v>
      </c>
      <c r="H27" s="64">
        <f t="shared" si="13"/>
        <v>1914216.34</v>
      </c>
      <c r="I27" s="64">
        <f t="shared" si="13"/>
        <v>1890278.91</v>
      </c>
      <c r="J27" s="64">
        <f t="shared" si="13"/>
        <v>1703729.89</v>
      </c>
      <c r="K27" s="64">
        <f t="shared" si="13"/>
        <v>0</v>
      </c>
      <c r="L27" s="64">
        <f t="shared" si="13"/>
        <v>0</v>
      </c>
      <c r="M27" s="64">
        <f t="shared" si="13"/>
        <v>0</v>
      </c>
      <c r="N27" s="64">
        <f t="shared" si="13"/>
        <v>0</v>
      </c>
      <c r="O27" s="64">
        <f t="shared" si="13"/>
        <v>0</v>
      </c>
      <c r="P27" s="64">
        <f t="shared" si="13"/>
        <v>0</v>
      </c>
      <c r="Q27" s="64">
        <f t="shared" si="13"/>
        <v>0</v>
      </c>
      <c r="R27" s="64">
        <f t="shared" si="13"/>
        <v>0</v>
      </c>
      <c r="S27" s="64">
        <f t="shared" si="13"/>
        <v>0</v>
      </c>
      <c r="T27" s="64">
        <f t="shared" si="13"/>
        <v>0</v>
      </c>
      <c r="U27" s="64">
        <f t="shared" si="13"/>
        <v>0</v>
      </c>
      <c r="V27" s="64">
        <f t="shared" si="13"/>
        <v>0</v>
      </c>
      <c r="W27" s="64">
        <f t="shared" si="13"/>
        <v>0</v>
      </c>
      <c r="X27" s="64">
        <f t="shared" si="13"/>
        <v>0</v>
      </c>
      <c r="Y27" s="64">
        <f t="shared" si="13"/>
        <v>0</v>
      </c>
      <c r="Z27" s="64">
        <f t="shared" si="13"/>
        <v>0</v>
      </c>
      <c r="AA27" s="64">
        <f t="shared" si="13"/>
        <v>0</v>
      </c>
      <c r="AB27" s="64">
        <f t="shared" si="13"/>
        <v>0</v>
      </c>
      <c r="AC27" s="64">
        <f t="shared" si="13"/>
        <v>0</v>
      </c>
      <c r="AD27" s="64">
        <f t="shared" si="13"/>
        <v>0</v>
      </c>
      <c r="AE27" s="64">
        <f t="shared" si="13"/>
        <v>0</v>
      </c>
      <c r="AF27" s="64">
        <f t="shared" si="13"/>
        <v>0</v>
      </c>
      <c r="AG27" s="64">
        <f t="shared" si="13"/>
        <v>0</v>
      </c>
      <c r="AH27" s="64">
        <f t="shared" si="13"/>
        <v>0</v>
      </c>
      <c r="AI27" s="64">
        <f t="shared" si="13"/>
        <v>0</v>
      </c>
      <c r="AJ27" s="64">
        <f t="shared" si="13"/>
        <v>0</v>
      </c>
      <c r="AK27" s="64">
        <f t="shared" si="13"/>
        <v>0</v>
      </c>
      <c r="AL27" s="64">
        <f t="shared" si="13"/>
        <v>0</v>
      </c>
      <c r="AM27" s="64">
        <f t="shared" si="13"/>
        <v>0</v>
      </c>
      <c r="AN27" s="64">
        <f t="shared" si="13"/>
        <v>0</v>
      </c>
      <c r="AO27" s="64">
        <f t="shared" si="13"/>
        <v>0</v>
      </c>
      <c r="AP27" s="64">
        <f t="shared" si="13"/>
        <v>0</v>
      </c>
      <c r="AQ27" s="64">
        <f t="shared" si="13"/>
        <v>0</v>
      </c>
      <c r="AR27" s="64">
        <f t="shared" si="13"/>
        <v>0</v>
      </c>
      <c r="AS27" s="64">
        <f t="shared" si="13"/>
        <v>0</v>
      </c>
      <c r="AT27" s="64">
        <f t="shared" si="13"/>
        <v>0</v>
      </c>
      <c r="AU27" s="64">
        <f t="shared" si="13"/>
        <v>0</v>
      </c>
      <c r="AV27" s="64">
        <f t="shared" si="13"/>
        <v>0</v>
      </c>
      <c r="AW27" s="64">
        <f t="shared" si="13"/>
        <v>0</v>
      </c>
    </row>
    <row r="28" spans="1:49" x14ac:dyDescent="0.5">
      <c r="A28" s="30" t="s">
        <v>242</v>
      </c>
      <c r="C28" s="38" t="s">
        <v>243</v>
      </c>
      <c r="D28" s="64">
        <f>D125</f>
        <v>0</v>
      </c>
      <c r="E28" s="64">
        <f t="shared" si="13"/>
        <v>0</v>
      </c>
      <c r="F28" s="64">
        <f t="shared" si="13"/>
        <v>0</v>
      </c>
      <c r="G28" s="64">
        <f t="shared" si="13"/>
        <v>0</v>
      </c>
      <c r="H28" s="64">
        <f t="shared" si="13"/>
        <v>0</v>
      </c>
      <c r="I28" s="64">
        <f t="shared" si="13"/>
        <v>0</v>
      </c>
      <c r="J28" s="64">
        <f t="shared" si="13"/>
        <v>0</v>
      </c>
      <c r="K28" s="64">
        <f t="shared" si="13"/>
        <v>1695480.77</v>
      </c>
      <c r="L28" s="64">
        <f t="shared" si="13"/>
        <v>2259738.33</v>
      </c>
      <c r="M28" s="64">
        <f t="shared" si="13"/>
        <v>2367556.73</v>
      </c>
      <c r="N28" s="64">
        <f t="shared" si="13"/>
        <v>2404595.54</v>
      </c>
      <c r="O28" s="64">
        <f t="shared" si="13"/>
        <v>2688871.51</v>
      </c>
      <c r="P28" s="64">
        <f t="shared" si="13"/>
        <v>2846933.54</v>
      </c>
      <c r="Q28" s="64">
        <f t="shared" si="13"/>
        <v>2520730.83</v>
      </c>
      <c r="R28" s="64">
        <f t="shared" si="13"/>
        <v>2738991.82</v>
      </c>
      <c r="S28" s="64">
        <f t="shared" si="13"/>
        <v>3033679.84</v>
      </c>
      <c r="T28" s="64">
        <f t="shared" si="13"/>
        <v>2545101.3199999998</v>
      </c>
      <c r="U28" s="64">
        <f t="shared" si="13"/>
        <v>2686753.93</v>
      </c>
      <c r="V28" s="64">
        <f t="shared" si="13"/>
        <v>2924150.2</v>
      </c>
      <c r="W28" s="64">
        <f t="shared" si="13"/>
        <v>2817542.1</v>
      </c>
      <c r="X28" s="64">
        <f t="shared" si="13"/>
        <v>2544316</v>
      </c>
      <c r="Y28" s="64">
        <f t="shared" si="13"/>
        <v>3853574.41</v>
      </c>
      <c r="Z28" s="64">
        <f t="shared" si="13"/>
        <v>3549299.33</v>
      </c>
      <c r="AA28" s="64">
        <f t="shared" si="13"/>
        <v>3836572.38</v>
      </c>
      <c r="AB28" s="64">
        <f t="shared" si="13"/>
        <v>4319384.33</v>
      </c>
      <c r="AC28" s="64">
        <f t="shared" si="13"/>
        <v>3851816.12</v>
      </c>
      <c r="AD28" s="64">
        <f t="shared" si="13"/>
        <v>4599075.13</v>
      </c>
      <c r="AE28" s="64">
        <f t="shared" si="13"/>
        <v>5002351.3099999996</v>
      </c>
      <c r="AF28" s="64">
        <f t="shared" si="13"/>
        <v>4334316.5599999996</v>
      </c>
      <c r="AG28" s="64">
        <f t="shared" si="13"/>
        <v>4265312.59</v>
      </c>
      <c r="AH28" s="64">
        <f t="shared" si="13"/>
        <v>5668124.3700000001</v>
      </c>
      <c r="AI28" s="64">
        <f t="shared" si="13"/>
        <v>5091687.91</v>
      </c>
      <c r="AJ28" s="64">
        <f t="shared" si="13"/>
        <v>4828151.58</v>
      </c>
      <c r="AK28" s="64">
        <f t="shared" si="13"/>
        <v>4149247.83</v>
      </c>
      <c r="AL28" s="64">
        <f t="shared" si="13"/>
        <v>3977132.01</v>
      </c>
      <c r="AM28" s="64">
        <f t="shared" si="13"/>
        <v>4225221.38</v>
      </c>
      <c r="AN28" s="64">
        <f t="shared" si="13"/>
        <v>4693585.3899999997</v>
      </c>
      <c r="AO28" s="64">
        <f t="shared" si="13"/>
        <v>4663652.42</v>
      </c>
      <c r="AP28" s="64">
        <f t="shared" si="13"/>
        <v>4342353.87</v>
      </c>
      <c r="AQ28" s="64">
        <f t="shared" si="13"/>
        <v>3355261.6</v>
      </c>
      <c r="AR28" s="64">
        <f t="shared" si="13"/>
        <v>3700015.17</v>
      </c>
      <c r="AS28" s="64">
        <f t="shared" si="13"/>
        <v>3806092.19</v>
      </c>
      <c r="AT28" s="64">
        <f t="shared" si="13"/>
        <v>3192371.7</v>
      </c>
      <c r="AU28" s="64">
        <f t="shared" si="13"/>
        <v>3488180.3</v>
      </c>
      <c r="AV28" s="64">
        <f t="shared" si="13"/>
        <v>3288907.73</v>
      </c>
      <c r="AW28" s="64">
        <f t="shared" si="13"/>
        <v>2920045.65</v>
      </c>
    </row>
    <row r="29" spans="1:49" x14ac:dyDescent="0.5">
      <c r="A29" s="30" t="s">
        <v>244</v>
      </c>
      <c r="C29" s="38" t="s">
        <v>245</v>
      </c>
      <c r="D29" s="64">
        <f>D107</f>
        <v>1095911</v>
      </c>
      <c r="E29" s="64">
        <f t="shared" ref="E29:AW29" si="14">E107</f>
        <v>1520992.92</v>
      </c>
      <c r="F29" s="64">
        <f t="shared" si="14"/>
        <v>1275651.79</v>
      </c>
      <c r="G29" s="64">
        <f t="shared" si="14"/>
        <v>1610356.99</v>
      </c>
      <c r="H29" s="64">
        <f t="shared" si="14"/>
        <v>1655994.32</v>
      </c>
      <c r="I29" s="64">
        <f t="shared" si="14"/>
        <v>1347564.66</v>
      </c>
      <c r="J29" s="64">
        <f t="shared" si="14"/>
        <v>965213.01</v>
      </c>
      <c r="K29" s="64">
        <f t="shared" si="14"/>
        <v>1146351.47</v>
      </c>
      <c r="L29" s="64">
        <f t="shared" si="14"/>
        <v>1365240.86</v>
      </c>
      <c r="M29" s="64">
        <f t="shared" si="14"/>
        <v>1599760.79</v>
      </c>
      <c r="N29" s="64">
        <f t="shared" si="14"/>
        <v>1812827.23</v>
      </c>
      <c r="O29" s="64">
        <f t="shared" si="14"/>
        <v>1678615.85</v>
      </c>
      <c r="P29" s="64">
        <f t="shared" si="14"/>
        <v>1753993.79</v>
      </c>
      <c r="Q29" s="64">
        <f t="shared" si="14"/>
        <v>1925435.45</v>
      </c>
      <c r="R29" s="64">
        <f t="shared" si="14"/>
        <v>2741097.43</v>
      </c>
      <c r="S29" s="64">
        <f t="shared" si="14"/>
        <v>3933761.71</v>
      </c>
      <c r="T29" s="64">
        <f t="shared" si="14"/>
        <v>4432576.74</v>
      </c>
      <c r="U29" s="64">
        <f t="shared" si="14"/>
        <v>4627779.16</v>
      </c>
      <c r="V29" s="64">
        <f t="shared" si="14"/>
        <v>5012199.8499999996</v>
      </c>
      <c r="W29" s="64">
        <f t="shared" si="14"/>
        <v>5094317.26</v>
      </c>
      <c r="X29" s="64">
        <f t="shared" si="14"/>
        <v>0</v>
      </c>
      <c r="Y29" s="64">
        <f t="shared" si="14"/>
        <v>6217762.96</v>
      </c>
      <c r="Z29" s="64">
        <f t="shared" si="14"/>
        <v>6491043.3899999997</v>
      </c>
      <c r="AA29" s="64">
        <f t="shared" si="14"/>
        <v>6853849.0499999998</v>
      </c>
      <c r="AB29" s="64">
        <f t="shared" si="14"/>
        <v>7648818.9400000004</v>
      </c>
      <c r="AC29" s="64">
        <f t="shared" si="14"/>
        <v>6939704.25</v>
      </c>
      <c r="AD29" s="64">
        <f t="shared" si="14"/>
        <v>7462360.3399999999</v>
      </c>
      <c r="AE29" s="64">
        <f t="shared" si="14"/>
        <v>6872388.2999999998</v>
      </c>
      <c r="AF29" s="64">
        <f t="shared" si="14"/>
        <v>5640268.7199999997</v>
      </c>
      <c r="AG29" s="64">
        <f t="shared" si="14"/>
        <v>4965107.21</v>
      </c>
      <c r="AH29" s="64">
        <f t="shared" si="14"/>
        <v>3166420.42</v>
      </c>
      <c r="AI29" s="64">
        <f t="shared" si="14"/>
        <v>3746611.43</v>
      </c>
      <c r="AJ29" s="64">
        <f t="shared" si="14"/>
        <v>3061895.05</v>
      </c>
      <c r="AK29" s="64">
        <f t="shared" si="14"/>
        <v>4238084.1900000004</v>
      </c>
      <c r="AL29" s="64">
        <f t="shared" si="14"/>
        <v>3893119.42</v>
      </c>
      <c r="AM29" s="64">
        <f t="shared" si="14"/>
        <v>3674693.19</v>
      </c>
      <c r="AN29" s="64">
        <f t="shared" si="14"/>
        <v>3240440.81</v>
      </c>
      <c r="AO29" s="64">
        <f t="shared" si="14"/>
        <v>3803874.45</v>
      </c>
      <c r="AP29" s="64">
        <f t="shared" si="14"/>
        <v>3064287.82</v>
      </c>
      <c r="AQ29" s="64">
        <f t="shared" si="14"/>
        <v>2964555.62</v>
      </c>
      <c r="AR29" s="64">
        <f t="shared" si="14"/>
        <v>2419655.06</v>
      </c>
      <c r="AS29" s="64">
        <f t="shared" si="14"/>
        <v>1988806.25</v>
      </c>
      <c r="AT29" s="64">
        <f t="shared" si="14"/>
        <v>2715787.9</v>
      </c>
      <c r="AU29" s="64">
        <f t="shared" si="14"/>
        <v>3112225.62</v>
      </c>
      <c r="AV29" s="64">
        <f t="shared" si="14"/>
        <v>4155366.43</v>
      </c>
      <c r="AW29" s="64">
        <f t="shared" si="14"/>
        <v>4911045.29</v>
      </c>
    </row>
    <row r="30" spans="1:49" x14ac:dyDescent="0.5">
      <c r="A30" s="30" t="s">
        <v>246</v>
      </c>
      <c r="C30" s="38" t="s">
        <v>247</v>
      </c>
      <c r="D30" s="64">
        <f>SUM(D114:D115,D127)</f>
        <v>0</v>
      </c>
      <c r="E30" s="64">
        <f t="shared" ref="E30:AW30" si="15">SUM(E114:E115,E127)</f>
        <v>0</v>
      </c>
      <c r="F30" s="64">
        <f t="shared" si="15"/>
        <v>0</v>
      </c>
      <c r="G30" s="64">
        <f t="shared" si="15"/>
        <v>0</v>
      </c>
      <c r="H30" s="64">
        <f t="shared" si="15"/>
        <v>0</v>
      </c>
      <c r="I30" s="64">
        <f t="shared" si="15"/>
        <v>0</v>
      </c>
      <c r="J30" s="64">
        <f t="shared" si="15"/>
        <v>0</v>
      </c>
      <c r="K30" s="64">
        <f t="shared" si="15"/>
        <v>0</v>
      </c>
      <c r="L30" s="64">
        <f t="shared" si="15"/>
        <v>0</v>
      </c>
      <c r="M30" s="64">
        <f t="shared" si="15"/>
        <v>0</v>
      </c>
      <c r="N30" s="64">
        <f t="shared" si="15"/>
        <v>0</v>
      </c>
      <c r="O30" s="64">
        <f t="shared" si="15"/>
        <v>0</v>
      </c>
      <c r="P30" s="64">
        <f t="shared" si="15"/>
        <v>0</v>
      </c>
      <c r="Q30" s="64">
        <f t="shared" si="15"/>
        <v>0</v>
      </c>
      <c r="R30" s="64">
        <f t="shared" si="15"/>
        <v>7946356.1600000001</v>
      </c>
      <c r="S30" s="64">
        <f t="shared" si="15"/>
        <v>8125149.1699999999</v>
      </c>
      <c r="T30" s="64">
        <f t="shared" si="15"/>
        <v>8125143.5</v>
      </c>
      <c r="U30" s="64">
        <f t="shared" si="15"/>
        <v>8125149.1699999999</v>
      </c>
      <c r="V30" s="64">
        <f t="shared" si="15"/>
        <v>5959767.1200000001</v>
      </c>
      <c r="W30" s="64">
        <f t="shared" si="15"/>
        <v>5959767.1200000001</v>
      </c>
      <c r="X30" s="64">
        <f t="shared" si="15"/>
        <v>5959767</v>
      </c>
      <c r="Y30" s="64">
        <f t="shared" si="15"/>
        <v>6138560.1299999999</v>
      </c>
      <c r="Z30" s="64">
        <f t="shared" si="15"/>
        <v>6138560.1299999999</v>
      </c>
      <c r="AA30" s="64">
        <f t="shared" si="15"/>
        <v>6138560.1299999999</v>
      </c>
      <c r="AB30" s="64">
        <f t="shared" si="15"/>
        <v>6138560.1299999999</v>
      </c>
      <c r="AC30" s="64">
        <f t="shared" si="15"/>
        <v>6138560.1299999999</v>
      </c>
      <c r="AD30" s="64">
        <f t="shared" si="15"/>
        <v>6317353.1400000006</v>
      </c>
      <c r="AE30" s="64">
        <f t="shared" si="15"/>
        <v>6322353.1400000006</v>
      </c>
      <c r="AF30" s="64">
        <f t="shared" si="15"/>
        <v>6118335.3900000006</v>
      </c>
      <c r="AG30" s="64">
        <f t="shared" si="15"/>
        <v>5695744.0800000001</v>
      </c>
      <c r="AH30" s="64">
        <f t="shared" si="15"/>
        <v>4909699.63</v>
      </c>
      <c r="AI30" s="64">
        <f t="shared" si="15"/>
        <v>4366354.43</v>
      </c>
      <c r="AJ30" s="64">
        <f t="shared" si="15"/>
        <v>3869455.01</v>
      </c>
      <c r="AK30" s="64">
        <f t="shared" si="15"/>
        <v>3424445.1799999997</v>
      </c>
      <c r="AL30" s="64">
        <f t="shared" si="15"/>
        <v>3009176.81</v>
      </c>
      <c r="AM30" s="64">
        <f t="shared" si="15"/>
        <v>2234963.54</v>
      </c>
      <c r="AN30" s="64">
        <f t="shared" si="15"/>
        <v>2087594.98</v>
      </c>
      <c r="AO30" s="64">
        <f t="shared" si="15"/>
        <v>2026190.32</v>
      </c>
      <c r="AP30" s="64">
        <f t="shared" si="15"/>
        <v>2132021.34</v>
      </c>
      <c r="AQ30" s="64">
        <f t="shared" si="15"/>
        <v>2132021.34</v>
      </c>
      <c r="AR30" s="64">
        <f t="shared" si="15"/>
        <v>2132021.34</v>
      </c>
      <c r="AS30" s="64">
        <f t="shared" si="15"/>
        <v>2132021.34</v>
      </c>
      <c r="AT30" s="64">
        <f t="shared" si="15"/>
        <v>2132021.34</v>
      </c>
      <c r="AU30" s="64">
        <f t="shared" si="15"/>
        <v>2132021.34</v>
      </c>
      <c r="AV30" s="64">
        <f t="shared" si="15"/>
        <v>2120683.7999999998</v>
      </c>
      <c r="AW30" s="64">
        <f t="shared" si="15"/>
        <v>2254778.56</v>
      </c>
    </row>
    <row r="31" spans="1:49" x14ac:dyDescent="0.5">
      <c r="A31" s="30" t="s">
        <v>248</v>
      </c>
      <c r="C31" s="38" t="s">
        <v>249</v>
      </c>
      <c r="D31" s="64">
        <f>D117</f>
        <v>141542.43</v>
      </c>
      <c r="E31" s="64">
        <f t="shared" ref="E31:AW31" si="16">E117</f>
        <v>34804.17</v>
      </c>
      <c r="F31" s="64">
        <f t="shared" si="16"/>
        <v>2913</v>
      </c>
      <c r="G31" s="64">
        <f t="shared" si="16"/>
        <v>39636.839999999997</v>
      </c>
      <c r="H31" s="64">
        <f t="shared" si="16"/>
        <v>91220.41</v>
      </c>
      <c r="I31" s="64">
        <f t="shared" si="16"/>
        <v>44917.03</v>
      </c>
      <c r="J31" s="64">
        <f t="shared" si="16"/>
        <v>0</v>
      </c>
      <c r="K31" s="64">
        <f t="shared" si="16"/>
        <v>0</v>
      </c>
      <c r="L31" s="64">
        <f t="shared" si="16"/>
        <v>0</v>
      </c>
      <c r="M31" s="64">
        <f t="shared" si="16"/>
        <v>0</v>
      </c>
      <c r="N31" s="64">
        <f t="shared" si="16"/>
        <v>0</v>
      </c>
      <c r="O31" s="64">
        <f t="shared" si="16"/>
        <v>0</v>
      </c>
      <c r="P31" s="64">
        <f t="shared" si="16"/>
        <v>0</v>
      </c>
      <c r="Q31" s="64">
        <f t="shared" si="16"/>
        <v>0</v>
      </c>
      <c r="R31" s="64">
        <f t="shared" si="16"/>
        <v>0</v>
      </c>
      <c r="S31" s="64">
        <f t="shared" si="16"/>
        <v>0</v>
      </c>
      <c r="T31" s="64">
        <f t="shared" si="16"/>
        <v>0</v>
      </c>
      <c r="U31" s="64">
        <f t="shared" si="16"/>
        <v>0</v>
      </c>
      <c r="V31" s="64">
        <f t="shared" si="16"/>
        <v>0</v>
      </c>
      <c r="W31" s="64">
        <f t="shared" si="16"/>
        <v>0</v>
      </c>
      <c r="X31" s="64">
        <f t="shared" si="16"/>
        <v>0</v>
      </c>
      <c r="Y31" s="64">
        <f t="shared" si="16"/>
        <v>0</v>
      </c>
      <c r="Z31" s="64">
        <f t="shared" si="16"/>
        <v>0</v>
      </c>
      <c r="AA31" s="64">
        <f t="shared" si="16"/>
        <v>0</v>
      </c>
      <c r="AB31" s="64">
        <f t="shared" si="16"/>
        <v>0</v>
      </c>
      <c r="AC31" s="64">
        <f t="shared" si="16"/>
        <v>0</v>
      </c>
      <c r="AD31" s="64">
        <f t="shared" si="16"/>
        <v>0</v>
      </c>
      <c r="AE31" s="64">
        <f t="shared" si="16"/>
        <v>0</v>
      </c>
      <c r="AF31" s="64">
        <f t="shared" si="16"/>
        <v>0</v>
      </c>
      <c r="AG31" s="64">
        <f t="shared" si="16"/>
        <v>0</v>
      </c>
      <c r="AH31" s="64">
        <f t="shared" si="16"/>
        <v>0</v>
      </c>
      <c r="AI31" s="64">
        <f t="shared" si="16"/>
        <v>0</v>
      </c>
      <c r="AJ31" s="64">
        <f t="shared" si="16"/>
        <v>0</v>
      </c>
      <c r="AK31" s="64">
        <f t="shared" si="16"/>
        <v>0</v>
      </c>
      <c r="AL31" s="64">
        <f t="shared" si="16"/>
        <v>0</v>
      </c>
      <c r="AM31" s="64">
        <f t="shared" si="16"/>
        <v>0</v>
      </c>
      <c r="AN31" s="64">
        <f t="shared" si="16"/>
        <v>0</v>
      </c>
      <c r="AO31" s="64">
        <f t="shared" si="16"/>
        <v>0</v>
      </c>
      <c r="AP31" s="64">
        <f t="shared" si="16"/>
        <v>0</v>
      </c>
      <c r="AQ31" s="64">
        <f t="shared" si="16"/>
        <v>0</v>
      </c>
      <c r="AR31" s="64">
        <f t="shared" si="16"/>
        <v>0</v>
      </c>
      <c r="AS31" s="64">
        <f t="shared" si="16"/>
        <v>0</v>
      </c>
      <c r="AT31" s="64">
        <f t="shared" si="16"/>
        <v>0</v>
      </c>
      <c r="AU31" s="64">
        <f t="shared" si="16"/>
        <v>0</v>
      </c>
      <c r="AV31" s="64">
        <f t="shared" si="16"/>
        <v>0</v>
      </c>
      <c r="AW31" s="64">
        <f t="shared" si="16"/>
        <v>0</v>
      </c>
    </row>
    <row r="32" spans="1:49" x14ac:dyDescent="0.5">
      <c r="A32" s="30" t="s">
        <v>250</v>
      </c>
      <c r="C32" s="38" t="s">
        <v>251</v>
      </c>
      <c r="D32" s="64">
        <f>D101</f>
        <v>212479.8</v>
      </c>
      <c r="E32" s="64">
        <f t="shared" ref="E32:AW32" si="17">E101</f>
        <v>203086.55</v>
      </c>
      <c r="F32" s="64">
        <f t="shared" si="17"/>
        <v>1404745.72</v>
      </c>
      <c r="G32" s="64">
        <f t="shared" si="17"/>
        <v>196315.55</v>
      </c>
      <c r="H32" s="64">
        <f t="shared" si="17"/>
        <v>133775.04999999999</v>
      </c>
      <c r="I32" s="64">
        <f t="shared" si="17"/>
        <v>112696.55</v>
      </c>
      <c r="J32" s="64">
        <f t="shared" si="17"/>
        <v>103517.55</v>
      </c>
      <c r="K32" s="64">
        <f t="shared" si="17"/>
        <v>80400.55</v>
      </c>
      <c r="L32" s="64">
        <f t="shared" si="17"/>
        <v>72671.55</v>
      </c>
      <c r="M32" s="64">
        <f t="shared" si="17"/>
        <v>190110.55</v>
      </c>
      <c r="N32" s="64">
        <f t="shared" si="17"/>
        <v>133052.54999999999</v>
      </c>
      <c r="O32" s="64">
        <f t="shared" si="17"/>
        <v>107828.24</v>
      </c>
      <c r="P32" s="64">
        <f t="shared" si="17"/>
        <v>75036.240000000005</v>
      </c>
      <c r="Q32" s="64">
        <f t="shared" si="17"/>
        <v>67933.240000000005</v>
      </c>
      <c r="R32" s="64">
        <f t="shared" si="17"/>
        <v>64182.74</v>
      </c>
      <c r="S32" s="64">
        <f t="shared" si="17"/>
        <v>164255.24</v>
      </c>
      <c r="T32" s="64">
        <f t="shared" si="17"/>
        <v>123905.74</v>
      </c>
      <c r="U32" s="64">
        <f t="shared" si="17"/>
        <v>94746.49</v>
      </c>
      <c r="V32" s="64">
        <f t="shared" si="17"/>
        <v>86487.4</v>
      </c>
      <c r="W32" s="64">
        <f t="shared" si="17"/>
        <v>77134.91</v>
      </c>
      <c r="X32" s="64">
        <f t="shared" si="17"/>
        <v>72937</v>
      </c>
      <c r="Y32" s="64">
        <f t="shared" si="17"/>
        <v>179459.99</v>
      </c>
      <c r="Z32" s="64">
        <f t="shared" si="17"/>
        <v>136371.99</v>
      </c>
      <c r="AA32" s="64">
        <f t="shared" si="17"/>
        <v>105656.49</v>
      </c>
      <c r="AB32" s="64">
        <f t="shared" si="17"/>
        <v>95594.49</v>
      </c>
      <c r="AC32" s="64">
        <f t="shared" si="17"/>
        <v>81326.490000000005</v>
      </c>
      <c r="AD32" s="64">
        <f t="shared" si="17"/>
        <v>1300050.49</v>
      </c>
      <c r="AE32" s="64">
        <f t="shared" si="17"/>
        <v>166537.49</v>
      </c>
      <c r="AF32" s="64">
        <f t="shared" si="17"/>
        <v>123086.99</v>
      </c>
      <c r="AG32" s="64">
        <f t="shared" si="17"/>
        <v>93955.99</v>
      </c>
      <c r="AH32" s="64">
        <f t="shared" si="17"/>
        <v>80187.55</v>
      </c>
      <c r="AI32" s="64">
        <f t="shared" si="17"/>
        <v>46524.05</v>
      </c>
      <c r="AJ32" s="64">
        <f t="shared" si="17"/>
        <v>68378.55</v>
      </c>
      <c r="AK32" s="64">
        <f t="shared" si="17"/>
        <v>560482.55000000005</v>
      </c>
      <c r="AL32" s="64">
        <f t="shared" si="17"/>
        <v>98914.55</v>
      </c>
      <c r="AM32" s="64">
        <f t="shared" si="17"/>
        <v>83860.55</v>
      </c>
      <c r="AN32" s="64">
        <f t="shared" si="17"/>
        <v>76336.55</v>
      </c>
      <c r="AO32" s="64">
        <f t="shared" si="17"/>
        <v>65492.55</v>
      </c>
      <c r="AP32" s="64">
        <f t="shared" si="17"/>
        <v>1354997.05</v>
      </c>
      <c r="AQ32" s="64">
        <f t="shared" si="17"/>
        <v>656152.05000000005</v>
      </c>
      <c r="AR32" s="64">
        <f t="shared" si="17"/>
        <v>91274.05</v>
      </c>
      <c r="AS32" s="64">
        <f t="shared" si="17"/>
        <v>82637.05</v>
      </c>
      <c r="AT32" s="64">
        <f t="shared" si="17"/>
        <v>60516.800000000003</v>
      </c>
      <c r="AU32" s="64">
        <f t="shared" si="17"/>
        <v>53151.3</v>
      </c>
      <c r="AV32" s="64">
        <f t="shared" si="17"/>
        <v>49614.3</v>
      </c>
      <c r="AW32" s="64">
        <f t="shared" si="17"/>
        <v>47893.3</v>
      </c>
    </row>
    <row r="33" spans="1:49" x14ac:dyDescent="0.5">
      <c r="A33" s="14" t="s">
        <v>252</v>
      </c>
      <c r="C33" s="38" t="s">
        <v>229</v>
      </c>
      <c r="D33" s="64">
        <f>SUM(D100,D118,D128:D129)</f>
        <v>2800689.81</v>
      </c>
      <c r="E33" s="64">
        <f t="shared" ref="E33:AW33" si="18">SUM(E100,E118,E128:E129)</f>
        <v>2967656.08</v>
      </c>
      <c r="F33" s="64">
        <f t="shared" si="18"/>
        <v>1993360.3199999998</v>
      </c>
      <c r="G33" s="64">
        <f t="shared" si="18"/>
        <v>2161296.17</v>
      </c>
      <c r="H33" s="64">
        <f t="shared" si="18"/>
        <v>2371975.4699999997</v>
      </c>
      <c r="I33" s="64">
        <f t="shared" si="18"/>
        <v>2507455.5700000003</v>
      </c>
      <c r="J33" s="64">
        <f t="shared" si="18"/>
        <v>2698823.9299999997</v>
      </c>
      <c r="K33" s="64">
        <f t="shared" si="18"/>
        <v>2977304.25</v>
      </c>
      <c r="L33" s="64">
        <f t="shared" si="18"/>
        <v>2748769.1</v>
      </c>
      <c r="M33" s="64">
        <f t="shared" si="18"/>
        <v>1947189.3</v>
      </c>
      <c r="N33" s="64">
        <f t="shared" si="18"/>
        <v>2124975.9899999998</v>
      </c>
      <c r="O33" s="64">
        <f t="shared" si="18"/>
        <v>2398331.06</v>
      </c>
      <c r="P33" s="64">
        <f t="shared" si="18"/>
        <v>2806322</v>
      </c>
      <c r="Q33" s="64">
        <f t="shared" si="18"/>
        <v>3044637.41</v>
      </c>
      <c r="R33" s="64">
        <f t="shared" si="18"/>
        <v>3018600.95</v>
      </c>
      <c r="S33" s="64">
        <f t="shared" si="18"/>
        <v>1679274.4500000002</v>
      </c>
      <c r="T33" s="64">
        <f t="shared" si="18"/>
        <v>1824479.02</v>
      </c>
      <c r="U33" s="64">
        <f t="shared" si="18"/>
        <v>1969083.78</v>
      </c>
      <c r="V33" s="64">
        <f t="shared" si="18"/>
        <v>2307826.7599999998</v>
      </c>
      <c r="W33" s="64">
        <f t="shared" si="18"/>
        <v>2430202.63</v>
      </c>
      <c r="X33" s="64">
        <f t="shared" si="18"/>
        <v>0</v>
      </c>
      <c r="Y33" s="64">
        <f t="shared" si="18"/>
        <v>1607523.4000000001</v>
      </c>
      <c r="Z33" s="64">
        <f t="shared" si="18"/>
        <v>1758899.1700000002</v>
      </c>
      <c r="AA33" s="64">
        <f t="shared" si="18"/>
        <v>1945626.7199999997</v>
      </c>
      <c r="AB33" s="64">
        <f t="shared" si="18"/>
        <v>2053203.28</v>
      </c>
      <c r="AC33" s="64">
        <f t="shared" si="18"/>
        <v>2274746.0499999998</v>
      </c>
      <c r="AD33" s="64">
        <f t="shared" si="18"/>
        <v>391496.93</v>
      </c>
      <c r="AE33" s="64">
        <f t="shared" si="18"/>
        <v>563219.66999999993</v>
      </c>
      <c r="AF33" s="64">
        <f t="shared" si="18"/>
        <v>719581.41999999993</v>
      </c>
      <c r="AG33" s="64">
        <f t="shared" si="18"/>
        <v>720075.29</v>
      </c>
      <c r="AH33" s="64">
        <f t="shared" si="18"/>
        <v>789621.91999999993</v>
      </c>
      <c r="AI33" s="64">
        <f t="shared" si="18"/>
        <v>919698.5</v>
      </c>
      <c r="AJ33" s="64">
        <f t="shared" si="18"/>
        <v>1247085.79</v>
      </c>
      <c r="AK33" s="64">
        <f t="shared" si="18"/>
        <v>245752.13</v>
      </c>
      <c r="AL33" s="64">
        <f t="shared" si="18"/>
        <v>371372.47</v>
      </c>
      <c r="AM33" s="64">
        <f t="shared" si="18"/>
        <v>462140.52999999997</v>
      </c>
      <c r="AN33" s="64">
        <f t="shared" si="18"/>
        <v>579039.14</v>
      </c>
      <c r="AO33" s="64">
        <f t="shared" si="18"/>
        <v>684399.67</v>
      </c>
      <c r="AP33" s="64">
        <f t="shared" si="18"/>
        <v>28993.73</v>
      </c>
      <c r="AQ33" s="64">
        <f t="shared" si="18"/>
        <v>261670.28</v>
      </c>
      <c r="AR33" s="64">
        <f t="shared" si="18"/>
        <v>464175.23</v>
      </c>
      <c r="AS33" s="64">
        <f t="shared" si="18"/>
        <v>649270.77</v>
      </c>
      <c r="AT33" s="64">
        <f t="shared" si="18"/>
        <v>794787.96</v>
      </c>
      <c r="AU33" s="64">
        <f t="shared" si="18"/>
        <v>755050.09</v>
      </c>
      <c r="AV33" s="64">
        <f t="shared" si="18"/>
        <v>1797924.21</v>
      </c>
      <c r="AW33" s="64">
        <f t="shared" si="18"/>
        <v>146337.54</v>
      </c>
    </row>
    <row r="34" spans="1:49" x14ac:dyDescent="0.5">
      <c r="B34" s="38" t="s">
        <v>253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</row>
    <row r="35" spans="1:49" x14ac:dyDescent="0.5">
      <c r="A35" s="30" t="s">
        <v>254</v>
      </c>
      <c r="C35" s="38" t="s">
        <v>255</v>
      </c>
      <c r="D35" s="64">
        <f>SUM(D94:D95)</f>
        <v>35000000</v>
      </c>
      <c r="E35" s="64">
        <f t="shared" ref="E35:AW35" si="19">SUM(E94:E95)</f>
        <v>35000000</v>
      </c>
      <c r="F35" s="64">
        <f t="shared" si="19"/>
        <v>35000000</v>
      </c>
      <c r="G35" s="64">
        <f t="shared" si="19"/>
        <v>35000000</v>
      </c>
      <c r="H35" s="64">
        <f t="shared" si="19"/>
        <v>35000000</v>
      </c>
      <c r="I35" s="64">
        <f t="shared" si="19"/>
        <v>35000000</v>
      </c>
      <c r="J35" s="64">
        <f t="shared" si="19"/>
        <v>35000000</v>
      </c>
      <c r="K35" s="64">
        <f t="shared" si="19"/>
        <v>35000000</v>
      </c>
      <c r="L35" s="64">
        <f t="shared" si="19"/>
        <v>35000000</v>
      </c>
      <c r="M35" s="64">
        <f t="shared" si="19"/>
        <v>35000000</v>
      </c>
      <c r="N35" s="64">
        <f t="shared" si="19"/>
        <v>35000000</v>
      </c>
      <c r="O35" s="64">
        <f t="shared" si="19"/>
        <v>35000000</v>
      </c>
      <c r="P35" s="64">
        <f t="shared" si="19"/>
        <v>35000000</v>
      </c>
      <c r="Q35" s="64">
        <f t="shared" si="19"/>
        <v>35000000</v>
      </c>
      <c r="R35" s="64">
        <f t="shared" si="19"/>
        <v>35000000</v>
      </c>
      <c r="S35" s="64">
        <f t="shared" si="19"/>
        <v>35000000</v>
      </c>
      <c r="T35" s="64">
        <f t="shared" si="19"/>
        <v>35000000</v>
      </c>
      <c r="U35" s="64">
        <f t="shared" si="19"/>
        <v>35000000</v>
      </c>
      <c r="V35" s="64">
        <f t="shared" si="19"/>
        <v>35000000</v>
      </c>
      <c r="W35" s="64">
        <f t="shared" si="19"/>
        <v>35000000</v>
      </c>
      <c r="X35" s="64">
        <f t="shared" si="19"/>
        <v>35000000</v>
      </c>
      <c r="Y35" s="64">
        <f t="shared" si="19"/>
        <v>35000000</v>
      </c>
      <c r="Z35" s="64">
        <f t="shared" si="19"/>
        <v>35000000</v>
      </c>
      <c r="AA35" s="64">
        <f t="shared" si="19"/>
        <v>35000000</v>
      </c>
      <c r="AB35" s="64">
        <f t="shared" si="19"/>
        <v>35000000</v>
      </c>
      <c r="AC35" s="64">
        <f t="shared" si="19"/>
        <v>35000000</v>
      </c>
      <c r="AD35" s="64">
        <f t="shared" si="19"/>
        <v>35000000</v>
      </c>
      <c r="AE35" s="64">
        <f t="shared" si="19"/>
        <v>35000000</v>
      </c>
      <c r="AF35" s="64">
        <f t="shared" si="19"/>
        <v>35000000</v>
      </c>
      <c r="AG35" s="64">
        <f t="shared" si="19"/>
        <v>35000000</v>
      </c>
      <c r="AH35" s="64">
        <f t="shared" si="19"/>
        <v>35000000</v>
      </c>
      <c r="AI35" s="64">
        <f t="shared" si="19"/>
        <v>35000000</v>
      </c>
      <c r="AJ35" s="64">
        <f t="shared" si="19"/>
        <v>35000000</v>
      </c>
      <c r="AK35" s="64">
        <f t="shared" si="19"/>
        <v>35000000</v>
      </c>
      <c r="AL35" s="64">
        <f t="shared" si="19"/>
        <v>35000000</v>
      </c>
      <c r="AM35" s="64">
        <f t="shared" si="19"/>
        <v>35000000</v>
      </c>
      <c r="AN35" s="64">
        <f t="shared" si="19"/>
        <v>35000000</v>
      </c>
      <c r="AO35" s="64">
        <f t="shared" si="19"/>
        <v>35000000</v>
      </c>
      <c r="AP35" s="64">
        <f t="shared" si="19"/>
        <v>35000000</v>
      </c>
      <c r="AQ35" s="64">
        <f t="shared" si="19"/>
        <v>35000000</v>
      </c>
      <c r="AR35" s="64">
        <f t="shared" si="19"/>
        <v>35000000</v>
      </c>
      <c r="AS35" s="64">
        <f t="shared" si="19"/>
        <v>35000000</v>
      </c>
      <c r="AT35" s="64">
        <f t="shared" si="19"/>
        <v>35000000</v>
      </c>
      <c r="AU35" s="64">
        <f t="shared" si="19"/>
        <v>35000000</v>
      </c>
      <c r="AV35" s="64">
        <f t="shared" si="19"/>
        <v>35000000</v>
      </c>
      <c r="AW35" s="64">
        <f t="shared" si="19"/>
        <v>35000000</v>
      </c>
    </row>
    <row r="36" spans="1:49" x14ac:dyDescent="0.5">
      <c r="A36" s="30" t="s">
        <v>256</v>
      </c>
      <c r="C36" s="38" t="s">
        <v>257</v>
      </c>
      <c r="D36" s="64">
        <f>SUM(D102:D104)+D106-D53</f>
        <v>2318330.1799999997</v>
      </c>
      <c r="E36" s="64">
        <f t="shared" ref="E36:AW36" si="20">SUM(E102:E104)+E106-E53</f>
        <v>5303002.870000001</v>
      </c>
      <c r="F36" s="64">
        <f t="shared" si="20"/>
        <v>5746805.2599999979</v>
      </c>
      <c r="G36" s="64">
        <f t="shared" si="20"/>
        <v>4430335.5199999996</v>
      </c>
      <c r="H36" s="64">
        <f t="shared" si="20"/>
        <v>6012427.3300000019</v>
      </c>
      <c r="I36" s="64">
        <f t="shared" si="20"/>
        <v>5764169.4299999997</v>
      </c>
      <c r="J36" s="64">
        <f t="shared" si="20"/>
        <v>5044690.1400000006</v>
      </c>
      <c r="K36" s="64">
        <f t="shared" si="20"/>
        <v>4810599.6400000006</v>
      </c>
      <c r="L36" s="64">
        <f t="shared" si="20"/>
        <v>1061626.3800000027</v>
      </c>
      <c r="M36" s="64">
        <f t="shared" si="20"/>
        <v>1618993.6799999997</v>
      </c>
      <c r="N36" s="64">
        <f t="shared" si="20"/>
        <v>2692020.8699999973</v>
      </c>
      <c r="O36" s="64">
        <f t="shared" si="20"/>
        <v>2739964.5800000019</v>
      </c>
      <c r="P36" s="64">
        <f t="shared" si="20"/>
        <v>-44845.669999994338</v>
      </c>
      <c r="Q36" s="64">
        <f t="shared" si="20"/>
        <v>787683.03000000119</v>
      </c>
      <c r="R36" s="64">
        <f t="shared" si="20"/>
        <v>-361027.16000000015</v>
      </c>
      <c r="S36" s="64">
        <f t="shared" si="20"/>
        <v>-952055.41000000015</v>
      </c>
      <c r="T36" s="64">
        <f t="shared" si="20"/>
        <v>-3521446.9400000013</v>
      </c>
      <c r="U36" s="64">
        <f t="shared" si="20"/>
        <v>-3395357.1099999994</v>
      </c>
      <c r="V36" s="64">
        <f t="shared" si="20"/>
        <v>-4423373.700000003</v>
      </c>
      <c r="W36" s="64">
        <f t="shared" si="20"/>
        <v>-4632551.1700000018</v>
      </c>
      <c r="X36" s="64">
        <f t="shared" si="20"/>
        <v>-10809222</v>
      </c>
      <c r="Y36" s="64">
        <f t="shared" si="20"/>
        <v>-3765848.6999999993</v>
      </c>
      <c r="Z36" s="64">
        <f t="shared" si="20"/>
        <v>-3698584.1500000022</v>
      </c>
      <c r="AA36" s="64">
        <f t="shared" si="20"/>
        <v>-3886228.2100000009</v>
      </c>
      <c r="AB36" s="64">
        <f t="shared" si="20"/>
        <v>5233564.4699999988</v>
      </c>
      <c r="AC36" s="64">
        <f t="shared" si="20"/>
        <v>5209631.3899999969</v>
      </c>
      <c r="AD36" s="64">
        <f t="shared" si="20"/>
        <v>3503050.5700000003</v>
      </c>
      <c r="AE36" s="64">
        <f t="shared" si="20"/>
        <v>4000487.5399999991</v>
      </c>
      <c r="AF36" s="64">
        <f t="shared" si="20"/>
        <v>3265597.040000001</v>
      </c>
      <c r="AG36" s="64">
        <f t="shared" si="20"/>
        <v>3279259.5100000016</v>
      </c>
      <c r="AH36" s="64">
        <f t="shared" si="20"/>
        <v>4172727.1099999975</v>
      </c>
      <c r="AI36" s="64">
        <f t="shared" si="20"/>
        <v>3482836.2999999989</v>
      </c>
      <c r="AJ36" s="64">
        <f t="shared" si="20"/>
        <v>928162.26000000164</v>
      </c>
      <c r="AK36" s="64">
        <f t="shared" si="20"/>
        <v>-378411.33999999799</v>
      </c>
      <c r="AL36" s="64">
        <f t="shared" si="20"/>
        <v>636915.55000000075</v>
      </c>
      <c r="AM36" s="64">
        <f t="shared" si="20"/>
        <v>2078314.6700000018</v>
      </c>
      <c r="AN36" s="64">
        <f t="shared" si="20"/>
        <v>1546119.5700000003</v>
      </c>
      <c r="AO36" s="64">
        <f t="shared" si="20"/>
        <v>9152917.9199999999</v>
      </c>
      <c r="AP36" s="64">
        <f t="shared" si="20"/>
        <v>9896383.5300000012</v>
      </c>
      <c r="AQ36" s="64">
        <f t="shared" si="20"/>
        <v>10281269.679999998</v>
      </c>
      <c r="AR36" s="64">
        <f t="shared" si="20"/>
        <v>8720099.0800000001</v>
      </c>
      <c r="AS36" s="64">
        <f t="shared" si="20"/>
        <v>9982835.2100000009</v>
      </c>
      <c r="AT36" s="64">
        <f t="shared" si="20"/>
        <v>10677286.349999998</v>
      </c>
      <c r="AU36" s="64">
        <f t="shared" si="20"/>
        <v>9359404.339999998</v>
      </c>
      <c r="AV36" s="64">
        <f t="shared" si="20"/>
        <v>12546827.57</v>
      </c>
      <c r="AW36" s="64">
        <f t="shared" si="20"/>
        <v>12215459.960000001</v>
      </c>
    </row>
    <row r="37" spans="1:49" x14ac:dyDescent="0.5">
      <c r="B37" s="38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</row>
    <row r="38" spans="1:49" x14ac:dyDescent="0.5">
      <c r="A38" s="39" t="s">
        <v>258</v>
      </c>
      <c r="D38" s="64">
        <f>SUM(D10:D19)-SUM(D22:D36)</f>
        <v>0</v>
      </c>
      <c r="E38" s="64">
        <f t="shared" ref="E38:AW38" si="21">SUM(E10:E19)-SUM(E22:E36)</f>
        <v>0</v>
      </c>
      <c r="F38" s="64">
        <f t="shared" si="21"/>
        <v>0</v>
      </c>
      <c r="G38" s="64">
        <f t="shared" si="21"/>
        <v>0</v>
      </c>
      <c r="H38" s="64">
        <f t="shared" si="21"/>
        <v>0</v>
      </c>
      <c r="I38" s="64">
        <f t="shared" si="21"/>
        <v>0</v>
      </c>
      <c r="J38" s="64">
        <f t="shared" si="21"/>
        <v>0</v>
      </c>
      <c r="K38" s="64">
        <f t="shared" si="21"/>
        <v>0</v>
      </c>
      <c r="L38" s="64">
        <f t="shared" si="21"/>
        <v>0</v>
      </c>
      <c r="M38" s="64">
        <f t="shared" si="21"/>
        <v>0</v>
      </c>
      <c r="N38" s="64">
        <f t="shared" si="21"/>
        <v>0</v>
      </c>
      <c r="O38" s="64">
        <f t="shared" si="21"/>
        <v>0</v>
      </c>
      <c r="P38" s="64">
        <f t="shared" si="21"/>
        <v>0</v>
      </c>
      <c r="Q38" s="64">
        <f t="shared" si="21"/>
        <v>0</v>
      </c>
      <c r="R38" s="64">
        <f t="shared" si="21"/>
        <v>0</v>
      </c>
      <c r="S38" s="64">
        <f t="shared" si="21"/>
        <v>0</v>
      </c>
      <c r="T38" s="64">
        <f t="shared" si="21"/>
        <v>0</v>
      </c>
      <c r="U38" s="64">
        <f t="shared" si="21"/>
        <v>0</v>
      </c>
      <c r="V38" s="64">
        <f t="shared" si="21"/>
        <v>0</v>
      </c>
      <c r="W38" s="64">
        <f t="shared" si="21"/>
        <v>0</v>
      </c>
      <c r="X38" s="64">
        <f t="shared" si="21"/>
        <v>18635802.659999996</v>
      </c>
      <c r="Y38" s="64">
        <f t="shared" si="21"/>
        <v>0</v>
      </c>
      <c r="Z38" s="64">
        <f t="shared" si="21"/>
        <v>0</v>
      </c>
      <c r="AA38" s="64">
        <f t="shared" si="21"/>
        <v>0</v>
      </c>
      <c r="AB38" s="64">
        <f t="shared" si="21"/>
        <v>0</v>
      </c>
      <c r="AC38" s="64">
        <f t="shared" si="21"/>
        <v>0</v>
      </c>
      <c r="AD38" s="64">
        <f t="shared" si="21"/>
        <v>0</v>
      </c>
      <c r="AE38" s="64">
        <f t="shared" si="21"/>
        <v>0</v>
      </c>
      <c r="AF38" s="64">
        <f t="shared" si="21"/>
        <v>0</v>
      </c>
      <c r="AG38" s="64">
        <f t="shared" si="21"/>
        <v>0</v>
      </c>
      <c r="AH38" s="64">
        <f t="shared" si="21"/>
        <v>0</v>
      </c>
      <c r="AI38" s="64">
        <f t="shared" si="21"/>
        <v>0</v>
      </c>
      <c r="AJ38" s="64">
        <f t="shared" si="21"/>
        <v>9.000001847743988E-2</v>
      </c>
      <c r="AK38" s="64">
        <f t="shared" si="21"/>
        <v>0</v>
      </c>
      <c r="AL38" s="64">
        <f t="shared" si="21"/>
        <v>690000</v>
      </c>
      <c r="AM38" s="64">
        <f t="shared" si="21"/>
        <v>0</v>
      </c>
      <c r="AN38" s="64">
        <f t="shared" si="21"/>
        <v>0</v>
      </c>
      <c r="AO38" s="64">
        <f t="shared" si="21"/>
        <v>0</v>
      </c>
      <c r="AP38" s="64">
        <f t="shared" si="21"/>
        <v>0</v>
      </c>
      <c r="AQ38" s="64">
        <f t="shared" si="21"/>
        <v>0</v>
      </c>
      <c r="AR38" s="64">
        <f t="shared" si="21"/>
        <v>0</v>
      </c>
      <c r="AS38" s="64">
        <f t="shared" si="21"/>
        <v>0</v>
      </c>
      <c r="AT38" s="64">
        <f t="shared" si="21"/>
        <v>0</v>
      </c>
      <c r="AU38" s="64">
        <f t="shared" si="21"/>
        <v>0</v>
      </c>
      <c r="AV38" s="64">
        <f t="shared" si="21"/>
        <v>0</v>
      </c>
      <c r="AW38" s="64">
        <f t="shared" si="21"/>
        <v>0</v>
      </c>
    </row>
    <row r="39" spans="1:49" x14ac:dyDescent="0.5">
      <c r="A39" s="38" t="s">
        <v>259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6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</row>
    <row r="40" spans="1:49" x14ac:dyDescent="0.5">
      <c r="A40" s="30" t="s">
        <v>260</v>
      </c>
      <c r="B40" s="40" t="s">
        <v>261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6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</row>
    <row r="41" spans="1:49" x14ac:dyDescent="0.5">
      <c r="A41" s="41"/>
      <c r="B41" s="42"/>
      <c r="C41" s="4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</row>
    <row r="42" spans="1:49" x14ac:dyDescent="0.5">
      <c r="A42" s="44" t="s">
        <v>0</v>
      </c>
      <c r="B42" s="45"/>
      <c r="C42" s="45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</row>
    <row r="43" spans="1:49" x14ac:dyDescent="0.5">
      <c r="A43" s="30" t="s">
        <v>216</v>
      </c>
      <c r="B43" s="40" t="s">
        <v>1</v>
      </c>
      <c r="AC43" s="70"/>
      <c r="AT43" s="70"/>
    </row>
    <row r="44" spans="1:49" x14ac:dyDescent="0.5">
      <c r="A44" s="30" t="s">
        <v>222</v>
      </c>
      <c r="B44" s="40" t="s">
        <v>2</v>
      </c>
      <c r="D44" s="69">
        <v>11371031.82</v>
      </c>
      <c r="E44" s="69">
        <v>9598024.6699999999</v>
      </c>
      <c r="F44" s="69">
        <v>12162434.359999999</v>
      </c>
      <c r="G44" s="69">
        <v>14236490.210000001</v>
      </c>
      <c r="H44" s="69">
        <v>14863374.359999999</v>
      </c>
      <c r="I44" s="69">
        <v>15096892.65</v>
      </c>
      <c r="J44" s="69">
        <v>14817638.84</v>
      </c>
      <c r="K44" s="69">
        <v>14566008.74</v>
      </c>
      <c r="L44" s="69">
        <v>14901191.300000001</v>
      </c>
      <c r="M44" s="69">
        <v>13550206.6</v>
      </c>
      <c r="N44" s="69">
        <v>11218697.390000001</v>
      </c>
      <c r="O44" s="69">
        <v>9839513.8800000008</v>
      </c>
      <c r="P44" s="69">
        <v>11851928.9</v>
      </c>
      <c r="Q44" s="69">
        <v>11615864.57</v>
      </c>
      <c r="R44" s="69">
        <v>12184962.59</v>
      </c>
      <c r="S44" s="69">
        <v>11296474.07</v>
      </c>
      <c r="T44" s="69">
        <v>11511544.35</v>
      </c>
      <c r="U44" s="69">
        <v>10866932.49</v>
      </c>
      <c r="V44" s="69">
        <v>10678606.609999999</v>
      </c>
      <c r="W44" s="69">
        <v>10734999.65</v>
      </c>
      <c r="X44" s="69">
        <v>10736913</v>
      </c>
      <c r="Y44" s="69">
        <v>10587150.109999999</v>
      </c>
      <c r="Z44" s="69">
        <v>10603688.52</v>
      </c>
      <c r="AA44" s="69">
        <v>10993029.33</v>
      </c>
      <c r="AB44" s="69">
        <v>11214167.08</v>
      </c>
      <c r="AC44" s="70">
        <v>10516554.58</v>
      </c>
      <c r="AD44" s="69">
        <v>9848863.9000000004</v>
      </c>
      <c r="AE44" s="69">
        <v>9851407.1899999995</v>
      </c>
      <c r="AF44" s="69">
        <v>10023650.99</v>
      </c>
      <c r="AG44" s="69">
        <v>10001715.380000001</v>
      </c>
      <c r="AH44" s="69">
        <v>10635956.48</v>
      </c>
      <c r="AI44" s="69">
        <v>11685752.199999999</v>
      </c>
      <c r="AJ44" s="70">
        <v>11778606.210000001</v>
      </c>
      <c r="AK44" s="69">
        <v>12492831.25</v>
      </c>
      <c r="AL44" s="70">
        <v>13324850.34</v>
      </c>
      <c r="AM44" s="69">
        <v>12990600.460000001</v>
      </c>
      <c r="AN44" s="69">
        <v>13263099.02</v>
      </c>
      <c r="AO44" s="69">
        <v>12782583.35</v>
      </c>
      <c r="AP44" s="69">
        <v>12211001.4</v>
      </c>
      <c r="AQ44" s="69">
        <v>11777322.98</v>
      </c>
      <c r="AR44" s="69">
        <v>11862508.789999999</v>
      </c>
      <c r="AS44" s="69">
        <v>19718527.260000002</v>
      </c>
      <c r="AT44" s="70">
        <v>20773945.93</v>
      </c>
      <c r="AU44" s="69">
        <v>20808031.969999999</v>
      </c>
      <c r="AV44" s="69">
        <v>20612585.079999998</v>
      </c>
      <c r="AW44" s="69">
        <v>20197942.050000001</v>
      </c>
    </row>
    <row r="45" spans="1:49" x14ac:dyDescent="0.5">
      <c r="A45" s="30" t="s">
        <v>222</v>
      </c>
      <c r="B45" s="40" t="s">
        <v>20</v>
      </c>
      <c r="D45" s="69">
        <v>5020058.8099999996</v>
      </c>
      <c r="E45" s="69">
        <v>2928547.52</v>
      </c>
      <c r="F45" s="69">
        <v>2885374.52</v>
      </c>
      <c r="G45" s="69">
        <v>2889141.03</v>
      </c>
      <c r="H45" s="69">
        <v>2880137.63</v>
      </c>
      <c r="I45" s="69">
        <v>2841379.63</v>
      </c>
      <c r="J45" s="69">
        <v>2826735.63</v>
      </c>
      <c r="K45" s="69">
        <v>2775869.8</v>
      </c>
      <c r="L45" s="69">
        <v>2807707.47</v>
      </c>
      <c r="M45" s="69">
        <v>2876558.37</v>
      </c>
      <c r="N45" s="69">
        <v>2719021.14</v>
      </c>
      <c r="O45" s="69">
        <v>2376218.81</v>
      </c>
      <c r="P45" s="69">
        <v>2283648.5499999998</v>
      </c>
      <c r="Q45" s="69">
        <v>2262198.5499999998</v>
      </c>
      <c r="R45" s="69">
        <v>1554157.23</v>
      </c>
      <c r="S45" s="69">
        <v>1504018.97</v>
      </c>
      <c r="T45" s="69">
        <v>1452917.46</v>
      </c>
      <c r="U45" s="69">
        <v>1379340.96</v>
      </c>
      <c r="V45" s="69">
        <v>1372965.96</v>
      </c>
      <c r="W45" s="69">
        <v>1189682.3799999999</v>
      </c>
      <c r="X45" s="69">
        <v>1255993</v>
      </c>
      <c r="Y45" s="69">
        <v>914765.96</v>
      </c>
      <c r="Z45" s="69">
        <v>846370.96</v>
      </c>
      <c r="AA45" s="69">
        <v>804516.3</v>
      </c>
      <c r="AB45" s="69">
        <v>795991.3</v>
      </c>
      <c r="AC45" s="70">
        <v>798477.67</v>
      </c>
      <c r="AD45" s="69">
        <v>751558.34</v>
      </c>
      <c r="AE45" s="69">
        <v>631569.42000000004</v>
      </c>
      <c r="AF45" s="69">
        <v>459668.42</v>
      </c>
      <c r="AG45" s="69">
        <v>449705.75</v>
      </c>
      <c r="AH45" s="69">
        <v>413551.75</v>
      </c>
      <c r="AI45" s="69">
        <v>380451.75</v>
      </c>
      <c r="AJ45" s="70">
        <v>377884.75</v>
      </c>
      <c r="AK45" s="69">
        <v>469387.51</v>
      </c>
      <c r="AL45" s="70">
        <v>339676</v>
      </c>
      <c r="AM45" s="69">
        <v>295890</v>
      </c>
      <c r="AN45" s="69">
        <v>230770</v>
      </c>
      <c r="AO45" s="69">
        <v>220656</v>
      </c>
      <c r="AP45" s="69">
        <v>200878</v>
      </c>
      <c r="AQ45" s="69">
        <v>195371</v>
      </c>
      <c r="AR45" s="69">
        <v>193946</v>
      </c>
      <c r="AS45" s="69">
        <v>182691</v>
      </c>
      <c r="AT45" s="70">
        <v>149076</v>
      </c>
      <c r="AU45" s="69">
        <v>148076</v>
      </c>
      <c r="AV45" s="69">
        <v>145587</v>
      </c>
      <c r="AW45" s="69">
        <v>142243</v>
      </c>
    </row>
    <row r="46" spans="1:49" x14ac:dyDescent="0.5">
      <c r="A46" s="30" t="s">
        <v>222</v>
      </c>
      <c r="B46" s="40" t="s">
        <v>3</v>
      </c>
      <c r="D46" s="69">
        <v>22967348.739999998</v>
      </c>
      <c r="E46" s="69">
        <v>24509323.93</v>
      </c>
      <c r="F46" s="69">
        <v>29404921.109999999</v>
      </c>
      <c r="G46" s="69">
        <v>27879110.649999999</v>
      </c>
      <c r="H46" s="69">
        <v>27951287.989999998</v>
      </c>
      <c r="I46" s="69">
        <v>27900009.850000001</v>
      </c>
      <c r="J46" s="69">
        <v>26817878.609999999</v>
      </c>
      <c r="K46" s="69">
        <v>25679478.449999999</v>
      </c>
      <c r="L46" s="69">
        <v>26256440.600000001</v>
      </c>
      <c r="M46" s="69">
        <v>26276805.16</v>
      </c>
      <c r="N46" s="69">
        <v>25548888.34</v>
      </c>
      <c r="O46" s="69">
        <v>25390631.940000001</v>
      </c>
      <c r="P46" s="69">
        <v>29447249.829999998</v>
      </c>
      <c r="Q46" s="69">
        <v>29262114.539999999</v>
      </c>
      <c r="R46" s="69">
        <v>24973006.600000001</v>
      </c>
      <c r="S46" s="69">
        <v>25310608.449999999</v>
      </c>
      <c r="T46" s="69">
        <v>24724645.27</v>
      </c>
      <c r="U46" s="69">
        <v>23258548.280000001</v>
      </c>
      <c r="V46" s="69">
        <v>22546390.699999999</v>
      </c>
      <c r="W46" s="69">
        <v>21693140.719999999</v>
      </c>
      <c r="X46" s="69">
        <v>21883301</v>
      </c>
      <c r="Y46" s="69">
        <v>21438917.629999999</v>
      </c>
      <c r="Z46" s="69">
        <v>20655244.120000001</v>
      </c>
      <c r="AA46" s="69">
        <v>19151596.100000001</v>
      </c>
      <c r="AB46" s="69">
        <v>19025754.91</v>
      </c>
      <c r="AC46" s="70">
        <v>18753969.98</v>
      </c>
      <c r="AD46" s="69">
        <v>18714418.75</v>
      </c>
      <c r="AE46" s="69">
        <v>18927843.859999999</v>
      </c>
      <c r="AF46" s="69">
        <v>18783472.48</v>
      </c>
      <c r="AG46" s="69">
        <v>18507005.43</v>
      </c>
      <c r="AH46" s="69">
        <v>21002583.350000001</v>
      </c>
      <c r="AI46" s="69">
        <v>20125068.489999998</v>
      </c>
      <c r="AJ46" s="70">
        <v>20647108.210000001</v>
      </c>
      <c r="AK46" s="69">
        <v>20604628.02</v>
      </c>
      <c r="AL46" s="70">
        <v>18668928.059999999</v>
      </c>
      <c r="AM46" s="69">
        <v>18814500.440000001</v>
      </c>
      <c r="AN46" s="69">
        <v>18787034.780000001</v>
      </c>
      <c r="AO46" s="69">
        <v>17829359.359999999</v>
      </c>
      <c r="AP46" s="69">
        <v>18840865.41</v>
      </c>
      <c r="AQ46" s="69">
        <v>18578206.550000001</v>
      </c>
      <c r="AR46" s="69">
        <v>18250256.960000001</v>
      </c>
      <c r="AS46" s="69">
        <v>13938593.710000001</v>
      </c>
      <c r="AT46" s="70">
        <v>13568948.98</v>
      </c>
      <c r="AU46" s="69">
        <v>10746186.119999999</v>
      </c>
      <c r="AV46" s="69">
        <v>9981927.5399999991</v>
      </c>
      <c r="AW46" s="69">
        <v>9352897.8000000007</v>
      </c>
    </row>
    <row r="47" spans="1:49" x14ac:dyDescent="0.5">
      <c r="A47" s="31"/>
      <c r="B47" s="34"/>
      <c r="C47" s="31" t="s">
        <v>42</v>
      </c>
      <c r="D47" s="64">
        <v>37258439.369999997</v>
      </c>
      <c r="E47" s="64">
        <f>SUM(E44:E46)</f>
        <v>37035896.119999997</v>
      </c>
      <c r="F47" s="64">
        <f>SUM(F44:F46)</f>
        <v>44452729.989999995</v>
      </c>
      <c r="G47" s="64">
        <f>SUM(G44:G46)</f>
        <v>45004741.890000001</v>
      </c>
      <c r="H47" s="64">
        <v>45694799.979999997</v>
      </c>
      <c r="I47" s="64">
        <v>45838282.130000003</v>
      </c>
      <c r="J47" s="64">
        <v>44462253.079999998</v>
      </c>
      <c r="K47" s="64">
        <v>43021356.990000002</v>
      </c>
      <c r="L47" s="64">
        <v>43965339.369999997</v>
      </c>
      <c r="M47" s="64">
        <v>42703570.130000003</v>
      </c>
      <c r="N47" s="64">
        <v>39486606.869999997</v>
      </c>
      <c r="O47" s="64">
        <v>37606364.630000003</v>
      </c>
      <c r="P47" s="64">
        <v>43582827.280000001</v>
      </c>
      <c r="Q47" s="64">
        <v>43140177.659999996</v>
      </c>
      <c r="R47" s="64">
        <v>38712126.420000002</v>
      </c>
      <c r="S47" s="64">
        <v>38111101.490000002</v>
      </c>
      <c r="T47" s="64">
        <v>37689107.079999998</v>
      </c>
      <c r="U47" s="64">
        <v>35504821.729999997</v>
      </c>
      <c r="V47" s="64">
        <v>34597963.270000003</v>
      </c>
      <c r="W47" s="64">
        <v>33617822.75</v>
      </c>
      <c r="X47" s="64">
        <f>SUM(X44:X46)</f>
        <v>33876207</v>
      </c>
      <c r="Y47" s="64">
        <v>32940833.699999999</v>
      </c>
      <c r="Z47" s="64">
        <v>32105303.600000001</v>
      </c>
      <c r="AA47" s="64">
        <v>30949141.73</v>
      </c>
      <c r="AB47" s="64">
        <v>31035913.289999999</v>
      </c>
      <c r="AC47" s="71">
        <v>30069002.23</v>
      </c>
      <c r="AD47" s="64">
        <v>29314840.989999998</v>
      </c>
      <c r="AE47" s="64">
        <v>29410820.469999999</v>
      </c>
      <c r="AF47" s="64">
        <v>29266791.890000001</v>
      </c>
      <c r="AG47" s="64">
        <v>28958426.559999999</v>
      </c>
      <c r="AH47" s="64">
        <v>32052091.579999998</v>
      </c>
      <c r="AI47" s="64">
        <v>32191272.440000001</v>
      </c>
      <c r="AJ47" s="71">
        <v>32803599.170000002</v>
      </c>
      <c r="AK47" s="64">
        <v>33566846.780000001</v>
      </c>
      <c r="AL47" s="71">
        <v>32333454.399999999</v>
      </c>
      <c r="AM47" s="64">
        <v>32100990.899999999</v>
      </c>
      <c r="AN47" s="64">
        <v>32280903.800000001</v>
      </c>
      <c r="AO47" s="64">
        <v>30832598.710000001</v>
      </c>
      <c r="AP47" s="64">
        <v>31252744.809999999</v>
      </c>
      <c r="AQ47" s="64">
        <v>30550900.530000001</v>
      </c>
      <c r="AR47" s="64">
        <v>30306711.75</v>
      </c>
      <c r="AS47" s="64">
        <v>33839811.960000001</v>
      </c>
      <c r="AT47" s="71">
        <v>34491970.909999996</v>
      </c>
      <c r="AU47" s="64">
        <v>31702294.09</v>
      </c>
      <c r="AV47" s="64">
        <v>30740099.620000001</v>
      </c>
      <c r="AW47" s="64">
        <v>29693082.850000001</v>
      </c>
    </row>
    <row r="48" spans="1:49" x14ac:dyDescent="0.5">
      <c r="A48" s="30" t="s">
        <v>224</v>
      </c>
      <c r="B48" s="40" t="s">
        <v>21</v>
      </c>
      <c r="C48" s="40"/>
      <c r="D48" s="69">
        <v>17029111.670000002</v>
      </c>
      <c r="E48" s="69">
        <v>15362543.689999999</v>
      </c>
      <c r="F48" s="69">
        <v>13438820.960000001</v>
      </c>
      <c r="G48" s="69">
        <v>12532354.4</v>
      </c>
      <c r="H48" s="69">
        <v>11793838.130000001</v>
      </c>
      <c r="I48" s="69">
        <v>11156549.07</v>
      </c>
      <c r="J48" s="69">
        <v>11012191.029999999</v>
      </c>
      <c r="K48" s="69">
        <v>11907433.789999999</v>
      </c>
      <c r="L48" s="69">
        <v>13246878.35</v>
      </c>
      <c r="M48" s="69">
        <v>15884556.810000001</v>
      </c>
      <c r="N48" s="69">
        <v>17163578.530000001</v>
      </c>
      <c r="O48" s="69">
        <v>18729696.719999999</v>
      </c>
      <c r="P48" s="69">
        <v>19970125.18</v>
      </c>
      <c r="Q48" s="69">
        <v>17805413.789999999</v>
      </c>
      <c r="R48" s="69">
        <v>15297515.08</v>
      </c>
      <c r="S48" s="69">
        <v>12751741.1</v>
      </c>
      <c r="T48" s="69">
        <v>9062428.6999999993</v>
      </c>
      <c r="U48" s="69">
        <v>9351569.9199999999</v>
      </c>
      <c r="V48" s="69">
        <v>8723551.8499999996</v>
      </c>
      <c r="W48" s="69">
        <v>8643390.2599999998</v>
      </c>
      <c r="X48" s="69">
        <v>3499705</v>
      </c>
      <c r="Y48" s="69">
        <v>8687662.5800000001</v>
      </c>
      <c r="Z48" s="69">
        <v>10262808.109999999</v>
      </c>
      <c r="AA48" s="69">
        <v>11332079.529999999</v>
      </c>
      <c r="AB48" s="69">
        <v>10005160.27</v>
      </c>
      <c r="AC48" s="70">
        <v>10277008.640000001</v>
      </c>
      <c r="AD48" s="69">
        <v>8915003.9600000009</v>
      </c>
      <c r="AE48" s="69">
        <v>7304854.75</v>
      </c>
      <c r="AF48" s="69">
        <v>6656582.2300000004</v>
      </c>
      <c r="AG48" s="69">
        <v>6375186.7699999996</v>
      </c>
      <c r="AH48" s="69">
        <v>6552596.8200000003</v>
      </c>
      <c r="AI48" s="69">
        <v>7180078.2300000004</v>
      </c>
      <c r="AJ48" s="70">
        <v>7462353.4500000002</v>
      </c>
      <c r="AK48" s="69">
        <v>7246809.3700000001</v>
      </c>
      <c r="AL48" s="70">
        <v>7150953.2599999998</v>
      </c>
      <c r="AM48" s="69">
        <v>7446553.6399999997</v>
      </c>
      <c r="AN48" s="69">
        <v>6852154.7000000002</v>
      </c>
      <c r="AO48" s="69">
        <v>8858894.9299999997</v>
      </c>
      <c r="AP48" s="69">
        <v>8314122.1900000004</v>
      </c>
      <c r="AQ48" s="69">
        <v>7394305.9500000002</v>
      </c>
      <c r="AR48" s="69">
        <v>6214674.0800000001</v>
      </c>
      <c r="AS48" s="69">
        <v>5554061.7999999998</v>
      </c>
      <c r="AT48" s="70">
        <v>4521669.9000000004</v>
      </c>
      <c r="AU48" s="69">
        <v>4101894.09</v>
      </c>
      <c r="AV48" s="69">
        <v>3815522.2</v>
      </c>
      <c r="AW48" s="69">
        <v>3952438.35</v>
      </c>
    </row>
    <row r="49" spans="1:49" x14ac:dyDescent="0.5">
      <c r="A49" s="30" t="s">
        <v>222</v>
      </c>
      <c r="B49" s="40" t="s">
        <v>105</v>
      </c>
      <c r="C49" s="40"/>
      <c r="Q49" s="69">
        <v>2644242.2200000002</v>
      </c>
      <c r="R49" s="69">
        <v>2550279.7200000002</v>
      </c>
      <c r="S49" s="69">
        <v>2251339.2400000002</v>
      </c>
      <c r="T49" s="69">
        <v>1225210.31</v>
      </c>
      <c r="U49" s="69">
        <v>1025069.07</v>
      </c>
      <c r="V49" s="69">
        <v>850227.7</v>
      </c>
      <c r="W49" s="69">
        <v>713570.46</v>
      </c>
      <c r="X49" s="69">
        <v>666227</v>
      </c>
      <c r="Y49" s="69">
        <v>646717.73</v>
      </c>
      <c r="Z49" s="69">
        <v>630717.73</v>
      </c>
      <c r="AA49" s="69">
        <v>589612.66</v>
      </c>
      <c r="AB49" s="69">
        <v>518992.66</v>
      </c>
      <c r="AC49" s="70">
        <v>528992.66</v>
      </c>
      <c r="AD49" s="69">
        <v>528992.66</v>
      </c>
      <c r="AE49" s="69">
        <v>359392.66</v>
      </c>
      <c r="AF49" s="69">
        <v>354392.66</v>
      </c>
      <c r="AG49" s="69">
        <v>354392.66</v>
      </c>
      <c r="AH49" s="69">
        <v>324392.65999999997</v>
      </c>
      <c r="AI49" s="69">
        <v>323680.53000000003</v>
      </c>
      <c r="AJ49" s="70">
        <v>319379.67</v>
      </c>
      <c r="AK49" s="69">
        <v>319379.67</v>
      </c>
      <c r="AL49" s="70">
        <v>312919.67</v>
      </c>
      <c r="AM49" s="69">
        <v>306459.67</v>
      </c>
      <c r="AN49" s="69">
        <v>189999.67</v>
      </c>
      <c r="AO49" s="69">
        <v>239999.67</v>
      </c>
      <c r="AP49" s="69">
        <v>439999.67</v>
      </c>
      <c r="AQ49" s="69">
        <v>439999.67</v>
      </c>
      <c r="AR49" s="69">
        <v>1380004.65</v>
      </c>
      <c r="AT49" s="70"/>
    </row>
    <row r="50" spans="1:49" x14ac:dyDescent="0.5">
      <c r="A50" s="31"/>
      <c r="B50" s="34"/>
      <c r="C50" s="31" t="s">
        <v>43</v>
      </c>
      <c r="D50" s="64">
        <v>54287551.039999999</v>
      </c>
      <c r="E50" s="64">
        <v>52398439.809999995</v>
      </c>
      <c r="F50" s="64">
        <v>57891550.949999996</v>
      </c>
      <c r="G50" s="64">
        <v>57537096.289999999</v>
      </c>
      <c r="H50" s="64">
        <v>57488638.109999999</v>
      </c>
      <c r="I50" s="64">
        <v>56994831.200000003</v>
      </c>
      <c r="J50" s="64">
        <v>55474444.109999999</v>
      </c>
      <c r="K50" s="64">
        <v>54928790.780000001</v>
      </c>
      <c r="L50" s="64">
        <v>57212217.719999999</v>
      </c>
      <c r="M50" s="64">
        <v>58588116.939999998</v>
      </c>
      <c r="N50" s="64">
        <v>56650185.399999999</v>
      </c>
      <c r="O50" s="64">
        <v>56336061.350000001</v>
      </c>
      <c r="P50" s="64">
        <v>63552952.460000001</v>
      </c>
      <c r="Q50" s="64">
        <v>63589833.670000002</v>
      </c>
      <c r="R50" s="64">
        <v>56559921.219999999</v>
      </c>
      <c r="S50" s="64">
        <v>53114181.829999998</v>
      </c>
      <c r="T50" s="64">
        <v>47976746.090000004</v>
      </c>
      <c r="U50" s="64">
        <v>45881460.719999999</v>
      </c>
      <c r="V50" s="64">
        <v>44171742.82</v>
      </c>
      <c r="W50" s="64">
        <v>42974783.469999999</v>
      </c>
      <c r="X50" s="64">
        <v>44856116</v>
      </c>
      <c r="Y50" s="64">
        <v>42275214.009999998</v>
      </c>
      <c r="Z50" s="64">
        <v>42998829.439999998</v>
      </c>
      <c r="AA50" s="64">
        <v>42870833.920000002</v>
      </c>
      <c r="AB50" s="64">
        <v>41560066.219999999</v>
      </c>
      <c r="AC50" s="71">
        <v>40875003.530000001</v>
      </c>
      <c r="AD50" s="64">
        <v>38758837.609999999</v>
      </c>
      <c r="AE50" s="64">
        <v>37075067.880000003</v>
      </c>
      <c r="AF50" s="64">
        <v>36277766.780000001</v>
      </c>
      <c r="AG50" s="64">
        <v>35688005.990000002</v>
      </c>
      <c r="AH50" s="64">
        <v>38929081.060000002</v>
      </c>
      <c r="AI50" s="64">
        <v>39695031.200000003</v>
      </c>
      <c r="AJ50" s="71">
        <v>40583332.289999999</v>
      </c>
      <c r="AK50" s="64">
        <v>41133035.82</v>
      </c>
      <c r="AL50" s="71">
        <v>39797327.329999998</v>
      </c>
      <c r="AM50" s="64">
        <v>39854004.210000001</v>
      </c>
      <c r="AN50" s="64">
        <v>39323058.170000002</v>
      </c>
      <c r="AO50" s="64">
        <v>39931493.310000002</v>
      </c>
      <c r="AP50" s="64">
        <v>40006866.670000002</v>
      </c>
      <c r="AQ50" s="64">
        <v>38385206.149999999</v>
      </c>
      <c r="AR50" s="64">
        <v>37901390.479999997</v>
      </c>
      <c r="AS50" s="64">
        <v>39393873.759999998</v>
      </c>
      <c r="AT50" s="71">
        <v>39014640.810000002</v>
      </c>
      <c r="AU50" s="64">
        <v>35804188.18</v>
      </c>
      <c r="AV50" s="64">
        <v>34555621.82</v>
      </c>
      <c r="AW50" s="64">
        <v>33645521.200000003</v>
      </c>
    </row>
    <row r="51" spans="1:49" x14ac:dyDescent="0.5">
      <c r="A51" s="30" t="s">
        <v>213</v>
      </c>
      <c r="B51" s="40" t="s">
        <v>4</v>
      </c>
      <c r="D51" s="69">
        <v>114285.41</v>
      </c>
      <c r="E51" s="69">
        <v>268385.06</v>
      </c>
      <c r="F51" s="69">
        <v>109049.07</v>
      </c>
      <c r="G51" s="69">
        <v>109477.07</v>
      </c>
      <c r="H51" s="69">
        <v>73962.740000000005</v>
      </c>
      <c r="I51" s="69">
        <v>74109.509999999995</v>
      </c>
      <c r="J51" s="69">
        <v>74335.360000000001</v>
      </c>
      <c r="S51" s="69">
        <v>420874.39</v>
      </c>
      <c r="T51" s="69">
        <v>1101898.54</v>
      </c>
      <c r="U51" s="69">
        <v>1675529.48</v>
      </c>
      <c r="V51" s="69">
        <v>1495050.04</v>
      </c>
      <c r="W51" s="69">
        <v>2315200.87</v>
      </c>
      <c r="X51" s="69">
        <v>1813975</v>
      </c>
      <c r="Y51" s="69">
        <v>1067084.17</v>
      </c>
      <c r="Z51" s="69">
        <v>1165530.74</v>
      </c>
      <c r="AA51" s="69">
        <v>1883184.85</v>
      </c>
      <c r="AB51" s="69">
        <v>3760066.68</v>
      </c>
      <c r="AC51" s="70">
        <v>4628424.42</v>
      </c>
      <c r="AJ51" s="70"/>
      <c r="AL51" s="70"/>
      <c r="AT51" s="70"/>
      <c r="AV51" s="69">
        <v>545110.6</v>
      </c>
      <c r="AW51" s="69">
        <v>88714.47</v>
      </c>
    </row>
    <row r="52" spans="1:49" x14ac:dyDescent="0.5">
      <c r="A52" s="30" t="s">
        <v>226</v>
      </c>
      <c r="B52" s="40" t="s">
        <v>5</v>
      </c>
      <c r="D52" s="69">
        <v>1196775.53</v>
      </c>
      <c r="E52" s="69">
        <v>1166687.23</v>
      </c>
      <c r="F52" s="69">
        <v>1361822.84</v>
      </c>
      <c r="G52" s="69">
        <v>1119481.1000000001</v>
      </c>
      <c r="H52" s="69">
        <v>993162.93</v>
      </c>
      <c r="I52" s="69">
        <v>970465.71</v>
      </c>
      <c r="J52" s="69">
        <v>829844.88</v>
      </c>
      <c r="K52" s="69">
        <v>803028.32</v>
      </c>
      <c r="L52" s="69">
        <v>816985.22</v>
      </c>
      <c r="M52" s="69">
        <v>779308.82</v>
      </c>
      <c r="N52" s="69">
        <v>781508.82</v>
      </c>
      <c r="O52" s="69">
        <v>778228.84</v>
      </c>
      <c r="P52" s="69">
        <v>755881.75</v>
      </c>
      <c r="Q52" s="69">
        <v>755676.05</v>
      </c>
      <c r="R52" s="69">
        <v>717188.3</v>
      </c>
      <c r="S52" s="69">
        <v>1078622.75</v>
      </c>
      <c r="T52" s="69">
        <v>1117015.8</v>
      </c>
      <c r="U52" s="69">
        <v>1130704.28</v>
      </c>
      <c r="V52" s="69">
        <v>1137029.21</v>
      </c>
      <c r="W52" s="69">
        <v>1115820.1599999999</v>
      </c>
      <c r="X52" s="69">
        <v>1061663</v>
      </c>
      <c r="Y52" s="69">
        <v>1047077.51</v>
      </c>
      <c r="Z52" s="69">
        <v>1109306.68</v>
      </c>
      <c r="AA52" s="69">
        <v>1099107.6200000001</v>
      </c>
      <c r="AB52" s="69">
        <v>1100472.6200000001</v>
      </c>
      <c r="AC52" s="70">
        <v>1149419.23</v>
      </c>
      <c r="AD52" s="69">
        <v>1127068.1499999999</v>
      </c>
      <c r="AE52" s="69">
        <v>1130327.44</v>
      </c>
      <c r="AF52" s="69">
        <v>1095619.26</v>
      </c>
      <c r="AG52" s="69">
        <v>1094401.04</v>
      </c>
      <c r="AH52" s="69">
        <v>1097466.3500000001</v>
      </c>
      <c r="AI52" s="69">
        <v>1097466.3500000001</v>
      </c>
      <c r="AJ52" s="70">
        <v>1054523.81</v>
      </c>
      <c r="AK52" s="69">
        <v>1055682.93</v>
      </c>
      <c r="AL52" s="70">
        <v>1014513.59</v>
      </c>
      <c r="AM52" s="69">
        <v>982046.99</v>
      </c>
      <c r="AN52" s="69">
        <v>920860.76</v>
      </c>
      <c r="AO52" s="69">
        <v>915877.47</v>
      </c>
      <c r="AP52" s="69">
        <v>897983.48</v>
      </c>
      <c r="AQ52" s="69">
        <v>898175.81</v>
      </c>
      <c r="AR52" s="69">
        <v>900089.21</v>
      </c>
      <c r="AS52" s="69">
        <v>878670.2</v>
      </c>
      <c r="AT52" s="70">
        <v>907812.56</v>
      </c>
      <c r="AU52" s="69">
        <v>907462.56</v>
      </c>
      <c r="AV52" s="69">
        <v>1228630.28</v>
      </c>
      <c r="AW52" s="69">
        <v>1227119.69</v>
      </c>
    </row>
    <row r="53" spans="1:49" x14ac:dyDescent="0.5">
      <c r="A53" s="30" t="s">
        <v>260</v>
      </c>
      <c r="B53" s="40" t="s">
        <v>22</v>
      </c>
      <c r="D53" s="69">
        <v>24797763.629999999</v>
      </c>
      <c r="E53" s="69">
        <v>23439669.23</v>
      </c>
      <c r="F53" s="69">
        <v>30539078.170000002</v>
      </c>
      <c r="G53" s="69">
        <v>31189571.059999999</v>
      </c>
      <c r="H53" s="69">
        <v>30017921.129999999</v>
      </c>
      <c r="I53" s="69">
        <v>44921912.859999999</v>
      </c>
      <c r="J53" s="69">
        <v>44087374.57</v>
      </c>
      <c r="K53" s="69">
        <v>35553479.07</v>
      </c>
      <c r="L53" s="69">
        <v>36423333.210000001</v>
      </c>
      <c r="M53" s="69">
        <v>34033948.700000003</v>
      </c>
      <c r="N53" s="69">
        <v>30672825.039999999</v>
      </c>
      <c r="O53" s="69">
        <v>29875051.879999999</v>
      </c>
      <c r="P53" s="69">
        <v>34010391.049999997</v>
      </c>
      <c r="Q53" s="69">
        <v>33829174.950000003</v>
      </c>
      <c r="R53" s="69">
        <v>33123579.5</v>
      </c>
      <c r="S53" s="69">
        <v>33427613.16</v>
      </c>
      <c r="T53" s="69">
        <v>36146587.450000003</v>
      </c>
      <c r="U53" s="69">
        <v>34717244.920000002</v>
      </c>
      <c r="V53" s="69">
        <v>34999071.060000002</v>
      </c>
      <c r="W53" s="69">
        <v>35015317.950000003</v>
      </c>
      <c r="X53" s="69">
        <v>34821949</v>
      </c>
      <c r="Y53" s="69">
        <v>29638540.300000001</v>
      </c>
      <c r="Z53" s="69">
        <v>29316440.739999998</v>
      </c>
      <c r="AA53" s="69">
        <v>28420984.949999999</v>
      </c>
      <c r="AB53" s="69">
        <v>18946768.43</v>
      </c>
      <c r="AC53" s="70">
        <v>17613526.530000001</v>
      </c>
      <c r="AD53" s="69">
        <v>16467108.09</v>
      </c>
      <c r="AE53" s="69">
        <v>14179560.359999999</v>
      </c>
      <c r="AF53" s="69">
        <v>14407841.24</v>
      </c>
      <c r="AG53" s="69">
        <v>14774519.73</v>
      </c>
      <c r="AH53" s="69">
        <v>12967091.720000001</v>
      </c>
      <c r="AI53" s="69">
        <v>14538225.529999999</v>
      </c>
      <c r="AJ53" s="70">
        <v>15001012.390000001</v>
      </c>
      <c r="AK53" s="69">
        <v>16058710.369999999</v>
      </c>
      <c r="AL53" s="70">
        <v>16433546.789999999</v>
      </c>
      <c r="AM53" s="69">
        <v>14300452.449999999</v>
      </c>
      <c r="AN53" s="69">
        <v>14680752.460000001</v>
      </c>
      <c r="AO53" s="69">
        <v>14153508.220000001</v>
      </c>
      <c r="AP53" s="69">
        <v>13287000.34</v>
      </c>
      <c r="AQ53" s="69">
        <v>13266727.560000001</v>
      </c>
      <c r="AR53" s="69">
        <v>13463545.689999999</v>
      </c>
      <c r="AS53" s="69">
        <v>12106370.800000001</v>
      </c>
      <c r="AT53" s="70">
        <v>10790816.73</v>
      </c>
      <c r="AU53" s="69">
        <v>9822624.7799999993</v>
      </c>
      <c r="AV53" s="69">
        <v>8869782.0899999999</v>
      </c>
      <c r="AW53" s="69">
        <v>9031520.5399999991</v>
      </c>
    </row>
    <row r="54" spans="1:49" x14ac:dyDescent="0.5">
      <c r="A54" s="30" t="s">
        <v>220</v>
      </c>
      <c r="B54" s="40" t="s">
        <v>6</v>
      </c>
      <c r="D54" s="69">
        <v>2818870.45</v>
      </c>
      <c r="E54" s="69">
        <v>2522000.2799999998</v>
      </c>
      <c r="F54" s="69">
        <v>1600261.65</v>
      </c>
      <c r="G54" s="69">
        <v>1456062.17</v>
      </c>
      <c r="H54" s="69">
        <v>1285991.23</v>
      </c>
      <c r="I54" s="69">
        <v>1722339.37</v>
      </c>
      <c r="J54" s="69">
        <v>5274212.97</v>
      </c>
      <c r="K54" s="69">
        <v>5009217.26</v>
      </c>
      <c r="L54" s="69">
        <v>2284598.9</v>
      </c>
      <c r="M54" s="69">
        <v>1279077.73</v>
      </c>
      <c r="N54" s="69">
        <v>2132520.52</v>
      </c>
      <c r="O54" s="69">
        <v>3276485.74</v>
      </c>
      <c r="P54" s="69">
        <v>1420393.65</v>
      </c>
      <c r="Q54" s="69">
        <v>2654866.58</v>
      </c>
      <c r="R54" s="69">
        <v>3940070.67</v>
      </c>
      <c r="S54" s="69">
        <v>6189458.6699999999</v>
      </c>
      <c r="T54" s="69">
        <v>5212231.32</v>
      </c>
      <c r="U54" s="69">
        <v>3590494.41</v>
      </c>
      <c r="V54" s="69">
        <v>3786991.71</v>
      </c>
      <c r="W54" s="69">
        <v>3482573.66</v>
      </c>
      <c r="X54" s="69">
        <v>3657261</v>
      </c>
      <c r="Y54" s="69">
        <v>2786337.62</v>
      </c>
      <c r="Z54" s="69">
        <v>1664302.11</v>
      </c>
      <c r="AA54" s="69">
        <v>2289569.15</v>
      </c>
      <c r="AB54" s="69">
        <v>2750136.33</v>
      </c>
      <c r="AC54" s="70">
        <v>2950491.56</v>
      </c>
      <c r="AD54" s="69">
        <v>3603432.22</v>
      </c>
      <c r="AE54" s="69">
        <v>3917127.6</v>
      </c>
      <c r="AF54" s="69">
        <v>3097176.89</v>
      </c>
      <c r="AG54" s="69">
        <v>4214252.12</v>
      </c>
      <c r="AH54" s="69">
        <v>5768314.6399999997</v>
      </c>
      <c r="AI54" s="69">
        <v>5611024.4299999997</v>
      </c>
      <c r="AJ54" s="70">
        <v>5833000.9199999999</v>
      </c>
      <c r="AK54" s="69">
        <v>5736542.2400000002</v>
      </c>
      <c r="AL54" s="70">
        <v>7377369.3099999996</v>
      </c>
      <c r="AM54" s="69">
        <v>6662426.3899999997</v>
      </c>
      <c r="AN54" s="69">
        <v>7258172.3399999999</v>
      </c>
      <c r="AO54" s="69">
        <v>6675351.4400000004</v>
      </c>
      <c r="AP54" s="69">
        <v>6667653.29</v>
      </c>
      <c r="AQ54" s="69">
        <v>7682573.1799999997</v>
      </c>
      <c r="AR54" s="69">
        <v>7414159.3099999996</v>
      </c>
      <c r="AS54" s="69">
        <v>7284613.8899999997</v>
      </c>
      <c r="AT54" s="70">
        <v>7335735.6399999997</v>
      </c>
      <c r="AU54" s="69">
        <v>9565361.4700000007</v>
      </c>
      <c r="AV54" s="69">
        <v>7469422.3600000003</v>
      </c>
      <c r="AW54" s="69">
        <v>7881940.0800000001</v>
      </c>
    </row>
    <row r="55" spans="1:49" x14ac:dyDescent="0.5">
      <c r="A55" s="30" t="s">
        <v>220</v>
      </c>
      <c r="B55" s="40" t="s">
        <v>262</v>
      </c>
      <c r="AB55" s="69">
        <v>7682187.8399999999</v>
      </c>
      <c r="AC55" s="70">
        <v>6919088.2599999998</v>
      </c>
      <c r="AD55" s="69">
        <v>6661139.79</v>
      </c>
      <c r="AE55" s="69">
        <v>6584702.2300000004</v>
      </c>
      <c r="AF55" s="69">
        <v>8098238.5499999998</v>
      </c>
      <c r="AG55" s="69">
        <v>10090654.52</v>
      </c>
      <c r="AH55" s="69">
        <v>6973967.5099999998</v>
      </c>
      <c r="AI55" s="69">
        <v>7739591.21</v>
      </c>
      <c r="AJ55" s="70">
        <v>8955689.5399999991</v>
      </c>
      <c r="AK55" s="69">
        <v>7791558.4500000002</v>
      </c>
      <c r="AL55" s="70">
        <v>8344300.4000000004</v>
      </c>
      <c r="AM55" s="69">
        <v>6875196.9299999997</v>
      </c>
      <c r="AN55" s="69">
        <v>6968901.8799999999</v>
      </c>
      <c r="AO55" s="69">
        <v>11189225.9</v>
      </c>
      <c r="AP55" s="69">
        <v>11589957.67</v>
      </c>
      <c r="AQ55" s="69">
        <v>9964279.7300000004</v>
      </c>
      <c r="AR55" s="69">
        <v>10498763.619999999</v>
      </c>
      <c r="AS55" s="69">
        <v>7934567.5499999998</v>
      </c>
      <c r="AT55" s="70">
        <v>7733174.7199999997</v>
      </c>
      <c r="AU55" s="69">
        <v>5783875.3600000003</v>
      </c>
      <c r="AV55" s="69">
        <v>6488630.0099999998</v>
      </c>
      <c r="AW55" s="69">
        <v>6462781.9000000004</v>
      </c>
    </row>
    <row r="56" spans="1:49" x14ac:dyDescent="0.5">
      <c r="A56" s="31"/>
      <c r="B56" s="34"/>
      <c r="C56" s="31" t="s">
        <v>39</v>
      </c>
      <c r="D56" s="64">
        <v>27616634.079999998</v>
      </c>
      <c r="E56" s="64">
        <v>25961669.510000002</v>
      </c>
      <c r="F56" s="64">
        <v>32139339.82</v>
      </c>
      <c r="G56" s="64">
        <v>32645633.229999997</v>
      </c>
      <c r="H56" s="64">
        <v>31303912.359999999</v>
      </c>
      <c r="I56" s="64">
        <v>46644252.229999997</v>
      </c>
      <c r="J56" s="64">
        <v>49361587.539999999</v>
      </c>
      <c r="K56" s="64">
        <v>40562696.329999998</v>
      </c>
      <c r="L56" s="64">
        <v>38707932.109999999</v>
      </c>
      <c r="M56" s="64">
        <v>35313026.43</v>
      </c>
      <c r="N56" s="64">
        <v>32805345.559999999</v>
      </c>
      <c r="O56" s="64">
        <v>33151537.620000001</v>
      </c>
      <c r="P56" s="64">
        <v>35430784.700000003</v>
      </c>
      <c r="Q56" s="64">
        <v>36484041.530000001</v>
      </c>
      <c r="R56" s="64">
        <v>37063650.170000002</v>
      </c>
      <c r="S56" s="64">
        <v>39617071.829999998</v>
      </c>
      <c r="T56" s="64">
        <v>41358818.770000003</v>
      </c>
      <c r="U56" s="64">
        <v>38307739.329999998</v>
      </c>
      <c r="V56" s="64">
        <v>38786062.770000003</v>
      </c>
      <c r="W56" s="64">
        <v>38497891.609999999</v>
      </c>
      <c r="X56" s="64"/>
      <c r="Y56" s="64">
        <v>32424877.920000002</v>
      </c>
      <c r="Z56" s="64">
        <v>30980742.850000001</v>
      </c>
      <c r="AA56" s="64">
        <v>30710554.100000001</v>
      </c>
      <c r="AB56" s="64">
        <v>29379092.399999999</v>
      </c>
      <c r="AC56" s="71">
        <v>27483106.350000001</v>
      </c>
      <c r="AD56" s="64">
        <f t="shared" ref="AD56:AW56" si="22">SUM(AD53:AD55)</f>
        <v>26731680.099999998</v>
      </c>
      <c r="AE56" s="64">
        <f t="shared" si="22"/>
        <v>24681390.190000001</v>
      </c>
      <c r="AF56" s="64">
        <f t="shared" si="22"/>
        <v>25603256.68</v>
      </c>
      <c r="AG56" s="64">
        <f t="shared" si="22"/>
        <v>29079426.370000001</v>
      </c>
      <c r="AH56" s="64">
        <f t="shared" si="22"/>
        <v>25709373.869999997</v>
      </c>
      <c r="AI56" s="64">
        <f t="shared" si="22"/>
        <v>27888841.170000002</v>
      </c>
      <c r="AJ56" s="71">
        <f t="shared" si="22"/>
        <v>29789702.850000001</v>
      </c>
      <c r="AK56" s="64">
        <f t="shared" si="22"/>
        <v>29586811.059999999</v>
      </c>
      <c r="AL56" s="71">
        <f t="shared" si="22"/>
        <v>32155216.5</v>
      </c>
      <c r="AM56" s="64">
        <f t="shared" si="22"/>
        <v>27838075.77</v>
      </c>
      <c r="AN56" s="64">
        <f t="shared" si="22"/>
        <v>28907826.68</v>
      </c>
      <c r="AO56" s="64">
        <f t="shared" si="22"/>
        <v>32018085.560000002</v>
      </c>
      <c r="AP56" s="64">
        <f t="shared" si="22"/>
        <v>31544611.299999997</v>
      </c>
      <c r="AQ56" s="64">
        <f t="shared" si="22"/>
        <v>30913580.470000003</v>
      </c>
      <c r="AR56" s="64">
        <f t="shared" si="22"/>
        <v>31376468.619999997</v>
      </c>
      <c r="AS56" s="64">
        <f t="shared" si="22"/>
        <v>27325552.240000002</v>
      </c>
      <c r="AT56" s="71">
        <f t="shared" si="22"/>
        <v>25859727.09</v>
      </c>
      <c r="AU56" s="64">
        <f t="shared" si="22"/>
        <v>25171861.609999999</v>
      </c>
      <c r="AV56" s="64">
        <f t="shared" si="22"/>
        <v>22827834.460000001</v>
      </c>
      <c r="AW56" s="64">
        <f t="shared" si="22"/>
        <v>23376242.519999996</v>
      </c>
    </row>
    <row r="57" spans="1:49" x14ac:dyDescent="0.5">
      <c r="A57" s="30" t="s">
        <v>216</v>
      </c>
      <c r="B57" s="40" t="s">
        <v>27</v>
      </c>
      <c r="D57" s="69">
        <v>5267.32</v>
      </c>
      <c r="E57" s="69">
        <v>5267.32</v>
      </c>
      <c r="F57" s="69">
        <v>5267.32</v>
      </c>
      <c r="G57" s="69">
        <v>5267.32</v>
      </c>
      <c r="H57" s="69">
        <v>5267.32</v>
      </c>
      <c r="I57" s="69">
        <v>5267.32</v>
      </c>
      <c r="J57" s="69">
        <v>5267.32</v>
      </c>
      <c r="K57" s="69">
        <v>5267.32</v>
      </c>
      <c r="L57" s="69">
        <v>5267.32</v>
      </c>
      <c r="M57" s="69">
        <v>5267.32</v>
      </c>
      <c r="N57" s="69">
        <v>5267.32</v>
      </c>
      <c r="O57" s="69">
        <v>5267.32</v>
      </c>
      <c r="P57" s="69">
        <v>5267.32</v>
      </c>
      <c r="Q57" s="69">
        <v>5267.32</v>
      </c>
      <c r="R57" s="69">
        <v>5267.32</v>
      </c>
      <c r="S57" s="69">
        <v>5267.32</v>
      </c>
      <c r="T57" s="69">
        <v>5267.32</v>
      </c>
      <c r="U57" s="69">
        <v>5267.32</v>
      </c>
      <c r="V57" s="69">
        <v>5267.32</v>
      </c>
      <c r="W57" s="69">
        <v>5267.32</v>
      </c>
      <c r="Y57" s="69">
        <v>5267.32</v>
      </c>
      <c r="Z57" s="69">
        <v>5267.32</v>
      </c>
      <c r="AA57" s="69">
        <v>5267.32</v>
      </c>
      <c r="AB57" s="69">
        <v>5267.32</v>
      </c>
      <c r="AC57" s="70">
        <v>5267.32</v>
      </c>
      <c r="AD57" s="69">
        <v>5267.32</v>
      </c>
      <c r="AE57" s="69">
        <v>5267.32</v>
      </c>
      <c r="AF57" s="69">
        <v>5267.32</v>
      </c>
      <c r="AG57" s="69">
        <v>5267.32</v>
      </c>
      <c r="AH57" s="69">
        <v>5267.32</v>
      </c>
      <c r="AI57" s="69">
        <v>5267.32</v>
      </c>
      <c r="AJ57" s="70">
        <v>5267.32</v>
      </c>
      <c r="AK57" s="69">
        <v>5267.32</v>
      </c>
      <c r="AL57" s="70">
        <v>5267.32</v>
      </c>
      <c r="AM57" s="69">
        <v>5267.32</v>
      </c>
      <c r="AN57" s="69">
        <v>5267.32</v>
      </c>
      <c r="AO57" s="69">
        <v>5267.32</v>
      </c>
      <c r="AP57" s="69">
        <v>5267.32</v>
      </c>
      <c r="AQ57" s="69">
        <v>5267.32</v>
      </c>
      <c r="AR57" s="69">
        <v>5267.32</v>
      </c>
      <c r="AS57" s="69">
        <v>5267.32</v>
      </c>
      <c r="AT57" s="70">
        <v>5267.32</v>
      </c>
      <c r="AU57" s="69">
        <v>5267.32</v>
      </c>
      <c r="AV57" s="69">
        <v>5267.32</v>
      </c>
      <c r="AW57" s="69">
        <v>5267.32</v>
      </c>
    </row>
    <row r="58" spans="1:49" x14ac:dyDescent="0.5">
      <c r="A58" s="30" t="s">
        <v>228</v>
      </c>
      <c r="B58" s="40" t="s">
        <v>28</v>
      </c>
      <c r="D58" s="69">
        <v>147872.88</v>
      </c>
      <c r="E58" s="69">
        <v>115445.66</v>
      </c>
      <c r="F58" s="69">
        <v>116999.85</v>
      </c>
      <c r="G58" s="69">
        <v>116587.26</v>
      </c>
      <c r="H58" s="69">
        <v>86193.47</v>
      </c>
      <c r="I58" s="69">
        <v>90171.51</v>
      </c>
      <c r="J58" s="69">
        <v>122734.41</v>
      </c>
      <c r="K58" s="69">
        <v>128022.92</v>
      </c>
      <c r="L58" s="69">
        <v>128797.78</v>
      </c>
      <c r="M58" s="69">
        <v>84115.66</v>
      </c>
      <c r="N58" s="69">
        <v>92687.2</v>
      </c>
      <c r="O58" s="69">
        <v>95661.92</v>
      </c>
      <c r="P58" s="69">
        <v>95665.03</v>
      </c>
      <c r="Q58" s="69">
        <v>26321.83</v>
      </c>
      <c r="R58" s="69">
        <v>26321.83</v>
      </c>
      <c r="S58" s="69">
        <v>15140.27</v>
      </c>
      <c r="T58" s="69">
        <v>28069.17</v>
      </c>
      <c r="U58" s="69">
        <v>29670.84</v>
      </c>
      <c r="V58" s="69">
        <v>30420.84</v>
      </c>
      <c r="W58" s="69">
        <v>86660.78</v>
      </c>
      <c r="Y58" s="69">
        <v>83851.649999999994</v>
      </c>
      <c r="Z58" s="69">
        <v>83851.649999999994</v>
      </c>
      <c r="AA58" s="69">
        <v>83735.12</v>
      </c>
      <c r="AB58" s="69">
        <v>83735.12</v>
      </c>
      <c r="AC58" s="70">
        <v>83388.38</v>
      </c>
      <c r="AD58" s="69">
        <v>83237.87</v>
      </c>
      <c r="AE58" s="69">
        <v>83188.17</v>
      </c>
      <c r="AF58" s="69">
        <v>83188.17</v>
      </c>
      <c r="AG58" s="69">
        <v>83188.17</v>
      </c>
      <c r="AH58" s="69">
        <v>83188.17</v>
      </c>
      <c r="AI58" s="69">
        <v>83188.17</v>
      </c>
      <c r="AJ58" s="70">
        <v>83188.17</v>
      </c>
      <c r="AK58" s="69">
        <v>83188.17</v>
      </c>
      <c r="AL58" s="70">
        <v>83188.17</v>
      </c>
      <c r="AM58" s="69">
        <v>83188.17</v>
      </c>
      <c r="AN58" s="69">
        <v>83188.17</v>
      </c>
      <c r="AO58" s="69">
        <v>665.07</v>
      </c>
      <c r="AP58" s="69">
        <v>548.54</v>
      </c>
      <c r="AQ58" s="69">
        <v>250.96</v>
      </c>
      <c r="AR58" s="69">
        <v>548.54</v>
      </c>
      <c r="AS58" s="69">
        <v>548.54</v>
      </c>
      <c r="AT58" s="70">
        <v>548.54</v>
      </c>
      <c r="AU58" s="69">
        <v>548.54</v>
      </c>
      <c r="AV58" s="69">
        <v>250.96</v>
      </c>
      <c r="AW58" s="69">
        <v>250.96</v>
      </c>
    </row>
    <row r="59" spans="1:49" x14ac:dyDescent="0.5">
      <c r="A59" s="30" t="s">
        <v>226</v>
      </c>
      <c r="B59" s="40" t="s">
        <v>29</v>
      </c>
      <c r="D59" s="69">
        <v>208200.03</v>
      </c>
      <c r="E59" s="69">
        <v>264417.15000000002</v>
      </c>
      <c r="F59" s="69">
        <v>165815.03</v>
      </c>
      <c r="G59" s="69">
        <v>534359.68999999994</v>
      </c>
      <c r="H59" s="69">
        <v>508621.84</v>
      </c>
      <c r="I59" s="69">
        <v>506268.64</v>
      </c>
      <c r="J59" s="69">
        <v>506268.64</v>
      </c>
      <c r="K59" s="69">
        <v>506268.64</v>
      </c>
      <c r="L59" s="69">
        <v>470244.57</v>
      </c>
      <c r="M59" s="69">
        <v>470244.57</v>
      </c>
      <c r="N59" s="69">
        <v>470244.57</v>
      </c>
      <c r="O59" s="69">
        <v>470244.57</v>
      </c>
      <c r="P59" s="69">
        <v>470244.57</v>
      </c>
      <c r="Q59" s="69">
        <v>470244.57</v>
      </c>
      <c r="R59" s="69">
        <v>470244.57</v>
      </c>
      <c r="S59" s="69">
        <v>445363.94</v>
      </c>
      <c r="T59" s="69">
        <v>435134.02</v>
      </c>
      <c r="U59" s="69">
        <v>435134.92</v>
      </c>
      <c r="V59" s="69">
        <v>435559.39</v>
      </c>
      <c r="W59" s="69">
        <v>455361.13</v>
      </c>
      <c r="X59" s="69">
        <v>443109</v>
      </c>
      <c r="Y59" s="69">
        <v>404000.19</v>
      </c>
      <c r="Z59" s="69">
        <v>406224.71</v>
      </c>
      <c r="AA59" s="69">
        <v>406831.74</v>
      </c>
      <c r="AB59" s="69">
        <v>407501.21</v>
      </c>
      <c r="AC59" s="70">
        <v>401304.41</v>
      </c>
      <c r="AD59" s="69">
        <v>404241.51</v>
      </c>
      <c r="AE59" s="69">
        <v>407670.72</v>
      </c>
      <c r="AF59" s="69">
        <v>409337.89</v>
      </c>
      <c r="AG59" s="69">
        <v>413905.86</v>
      </c>
      <c r="AH59" s="69">
        <v>417728.27</v>
      </c>
      <c r="AI59" s="69">
        <v>420714.76</v>
      </c>
      <c r="AJ59" s="70">
        <v>424382.47</v>
      </c>
      <c r="AK59" s="69">
        <v>427380.15</v>
      </c>
      <c r="AL59" s="70">
        <v>422110.98</v>
      </c>
      <c r="AM59" s="69">
        <v>422761.93</v>
      </c>
      <c r="AN59" s="69">
        <v>423394.98</v>
      </c>
      <c r="AO59" s="69">
        <v>432215.96</v>
      </c>
      <c r="AP59" s="69">
        <v>422762.61</v>
      </c>
      <c r="AQ59" s="69">
        <v>430864.62</v>
      </c>
      <c r="AR59" s="69">
        <v>433644.63</v>
      </c>
      <c r="AS59" s="69">
        <v>581028.39</v>
      </c>
      <c r="AT59" s="70">
        <v>592090.36</v>
      </c>
      <c r="AU59" s="69">
        <v>609309.31000000006</v>
      </c>
      <c r="AV59" s="69">
        <v>610504.85</v>
      </c>
      <c r="AW59" s="69">
        <v>621763.43000000005</v>
      </c>
    </row>
    <row r="60" spans="1:49" x14ac:dyDescent="0.5">
      <c r="A60" s="30" t="s">
        <v>228</v>
      </c>
      <c r="B60" s="40" t="s">
        <v>7</v>
      </c>
      <c r="D60" s="69">
        <v>260093.64</v>
      </c>
      <c r="E60" s="69">
        <v>258879.45</v>
      </c>
      <c r="F60" s="69">
        <v>50106.49</v>
      </c>
      <c r="G60" s="69">
        <v>62031.74</v>
      </c>
      <c r="H60" s="69">
        <v>85987.72</v>
      </c>
      <c r="I60" s="69">
        <v>109738.84</v>
      </c>
      <c r="J60" s="69">
        <v>134201.82999999999</v>
      </c>
      <c r="K60" s="69">
        <v>152020.20000000001</v>
      </c>
      <c r="L60" s="69">
        <v>124417.93</v>
      </c>
      <c r="M60" s="69">
        <v>65829.8</v>
      </c>
      <c r="N60" s="69">
        <v>78536.14</v>
      </c>
      <c r="O60" s="69">
        <v>97657.17</v>
      </c>
      <c r="P60" s="69">
        <v>120083.31</v>
      </c>
      <c r="Q60" s="69">
        <v>138413.63</v>
      </c>
      <c r="R60" s="69">
        <v>119668.28</v>
      </c>
      <c r="S60" s="69">
        <v>59525.15</v>
      </c>
      <c r="T60" s="69">
        <v>90129.94</v>
      </c>
      <c r="U60" s="69">
        <v>96426.8</v>
      </c>
      <c r="V60" s="69">
        <v>115448.37</v>
      </c>
      <c r="W60" s="69">
        <v>137648.14000000001</v>
      </c>
      <c r="Y60" s="69">
        <v>62617.83</v>
      </c>
      <c r="Z60" s="69">
        <v>80803.199999999997</v>
      </c>
      <c r="AA60" s="69">
        <v>103552.95</v>
      </c>
      <c r="AB60" s="69">
        <v>119845.05</v>
      </c>
      <c r="AC60" s="70">
        <v>137332.19</v>
      </c>
      <c r="AD60" s="69">
        <v>34137.32</v>
      </c>
      <c r="AE60" s="69">
        <v>54570.59</v>
      </c>
      <c r="AF60" s="69">
        <v>72849.8</v>
      </c>
      <c r="AG60" s="69">
        <v>68492.639999999999</v>
      </c>
      <c r="AH60" s="69">
        <v>90409.73</v>
      </c>
      <c r="AI60" s="69">
        <v>116185.84</v>
      </c>
      <c r="AJ60" s="70">
        <v>118829.32</v>
      </c>
      <c r="AK60" s="69">
        <v>42369.65</v>
      </c>
      <c r="AL60" s="70">
        <v>797622.55</v>
      </c>
      <c r="AM60" s="69">
        <v>110429.36</v>
      </c>
      <c r="AN60" s="69">
        <v>167387.51</v>
      </c>
      <c r="AO60" s="69">
        <v>169817.4</v>
      </c>
      <c r="AP60" s="69">
        <v>24289.74</v>
      </c>
      <c r="AQ60" s="69">
        <v>57930.92</v>
      </c>
      <c r="AR60" s="69">
        <v>85719.18</v>
      </c>
      <c r="AS60" s="69">
        <v>143324.45000000001</v>
      </c>
      <c r="AT60" s="70">
        <v>179655.92</v>
      </c>
      <c r="AU60" s="69">
        <v>213729.44</v>
      </c>
      <c r="AV60" s="69">
        <v>140924.35999999999</v>
      </c>
      <c r="AW60" s="69">
        <v>57151.83</v>
      </c>
    </row>
    <row r="61" spans="1:49" x14ac:dyDescent="0.5">
      <c r="A61" s="30" t="s">
        <v>260</v>
      </c>
      <c r="B61" s="40" t="s">
        <v>57</v>
      </c>
      <c r="D61" s="69">
        <v>15094514.369999999</v>
      </c>
      <c r="E61" s="69">
        <v>19210425.219999999</v>
      </c>
      <c r="F61" s="69">
        <v>18237673.02</v>
      </c>
      <c r="G61" s="69">
        <v>18355837.5</v>
      </c>
      <c r="H61" s="69">
        <v>21023572.260000002</v>
      </c>
      <c r="I61" s="69">
        <v>21912453.829999998</v>
      </c>
      <c r="J61" s="69">
        <v>17744784.800000001</v>
      </c>
      <c r="K61" s="69">
        <v>18468138.100000001</v>
      </c>
      <c r="L61" s="69">
        <v>15467792.699999999</v>
      </c>
      <c r="M61" s="69">
        <v>17517288.899999999</v>
      </c>
      <c r="N61" s="69">
        <v>19848778.899999999</v>
      </c>
      <c r="O61" s="69">
        <v>20650214.190000001</v>
      </c>
      <c r="P61" s="69">
        <v>18748053.899999999</v>
      </c>
      <c r="Q61" s="69">
        <v>21290846.710000001</v>
      </c>
      <c r="S61" s="69">
        <v>2071670</v>
      </c>
      <c r="V61" s="69">
        <v>2539585.77</v>
      </c>
      <c r="W61" s="69">
        <v>2787498.01</v>
      </c>
      <c r="X61" s="69">
        <v>2437460</v>
      </c>
      <c r="Y61" s="69">
        <v>2590893.38</v>
      </c>
      <c r="Z61" s="69">
        <v>2601590</v>
      </c>
      <c r="AA61" s="69">
        <v>2553840</v>
      </c>
      <c r="AB61" s="69">
        <v>2942760</v>
      </c>
      <c r="AC61" s="70">
        <v>2948500</v>
      </c>
      <c r="AD61" s="69">
        <v>2960890</v>
      </c>
      <c r="AE61" s="69">
        <v>2651980.25</v>
      </c>
      <c r="AF61" s="69">
        <v>1929115</v>
      </c>
      <c r="AG61" s="69">
        <v>1855310</v>
      </c>
      <c r="AH61" s="69">
        <v>3803715</v>
      </c>
      <c r="AI61" s="69">
        <v>2636860</v>
      </c>
      <c r="AJ61" s="70">
        <v>2397243.2999999998</v>
      </c>
      <c r="AK61" s="69">
        <v>2486789.81</v>
      </c>
      <c r="AL61" s="70">
        <v>2851543.59</v>
      </c>
      <c r="AM61" s="69">
        <v>3437652</v>
      </c>
      <c r="AN61" s="69">
        <v>3982173</v>
      </c>
      <c r="AO61" s="69">
        <v>4820795.33</v>
      </c>
      <c r="AP61" s="69">
        <v>5526139</v>
      </c>
      <c r="AQ61" s="69">
        <v>6503551.8099999996</v>
      </c>
      <c r="AR61" s="69">
        <v>6912986.8399999999</v>
      </c>
      <c r="AS61" s="69">
        <v>9289432.7200000007</v>
      </c>
      <c r="AT61" s="70">
        <v>9014934.4199999999</v>
      </c>
      <c r="AU61" s="69">
        <v>8527747</v>
      </c>
      <c r="AV61" s="69">
        <v>6147951.9699999997</v>
      </c>
      <c r="AW61" s="69">
        <v>6530105</v>
      </c>
    </row>
    <row r="62" spans="1:49" x14ac:dyDescent="0.5">
      <c r="A62" s="30" t="s">
        <v>260</v>
      </c>
      <c r="B62" s="40" t="s">
        <v>109</v>
      </c>
      <c r="R62" s="69">
        <v>16962752.440000001</v>
      </c>
      <c r="S62" s="69">
        <v>16271678.539999999</v>
      </c>
      <c r="T62" s="69">
        <v>16939276.640000001</v>
      </c>
      <c r="U62" s="69">
        <v>16972581.059999999</v>
      </c>
      <c r="V62" s="69">
        <v>17229560.5</v>
      </c>
      <c r="W62" s="69">
        <v>17023504.100000001</v>
      </c>
      <c r="X62" s="69">
        <v>17203609</v>
      </c>
      <c r="Y62" s="69">
        <v>17207979.719999999</v>
      </c>
      <c r="Z62" s="69">
        <v>16669131.810000001</v>
      </c>
      <c r="AA62" s="69">
        <v>15996418.060000001</v>
      </c>
      <c r="AB62" s="69">
        <v>15521529.73</v>
      </c>
      <c r="AC62" s="70">
        <v>16182161.92</v>
      </c>
      <c r="AJ62" s="70"/>
      <c r="AL62" s="70"/>
      <c r="AT62" s="70"/>
    </row>
    <row r="63" spans="1:49" x14ac:dyDescent="0.5">
      <c r="A63" s="30" t="s">
        <v>260</v>
      </c>
      <c r="B63" s="40" t="s">
        <v>110</v>
      </c>
      <c r="R63" s="69">
        <v>1950300</v>
      </c>
      <c r="T63" s="69">
        <v>2707785.52</v>
      </c>
      <c r="U63" s="69">
        <v>2783003.03</v>
      </c>
      <c r="AC63" s="70"/>
      <c r="AJ63" s="70"/>
      <c r="AL63" s="70"/>
      <c r="AT63" s="70"/>
      <c r="AV63" s="69">
        <v>1536975</v>
      </c>
      <c r="AW63" s="69">
        <v>1506975</v>
      </c>
    </row>
    <row r="64" spans="1:49" x14ac:dyDescent="0.5">
      <c r="A64" s="30" t="s">
        <v>220</v>
      </c>
      <c r="B64" s="40" t="s">
        <v>58</v>
      </c>
      <c r="D64" s="69">
        <v>2422829.61</v>
      </c>
      <c r="E64" s="69">
        <v>2087050.7</v>
      </c>
      <c r="F64" s="69">
        <v>1251029.46</v>
      </c>
      <c r="G64" s="69">
        <v>1246011.1499999999</v>
      </c>
      <c r="H64" s="69">
        <v>1604822.19</v>
      </c>
      <c r="I64" s="69">
        <v>1735694.22</v>
      </c>
      <c r="J64" s="69">
        <v>1812445.95</v>
      </c>
      <c r="K64" s="69">
        <v>2370195.3199999998</v>
      </c>
      <c r="L64" s="69">
        <v>1206754.8400000001</v>
      </c>
      <c r="M64" s="69">
        <v>877366.78</v>
      </c>
      <c r="N64" s="69">
        <v>1236849.1299999999</v>
      </c>
      <c r="O64" s="69">
        <v>1625187.49</v>
      </c>
      <c r="P64" s="69">
        <v>2689470.21</v>
      </c>
      <c r="Q64" s="69">
        <v>1212585.01</v>
      </c>
      <c r="R64" s="69">
        <v>643316.62</v>
      </c>
      <c r="S64" s="69">
        <v>1214530.77</v>
      </c>
      <c r="T64" s="69">
        <v>1495004.84</v>
      </c>
      <c r="U64" s="69">
        <v>1746419.93</v>
      </c>
      <c r="V64" s="69">
        <v>935819.68</v>
      </c>
      <c r="W64" s="69">
        <v>997156.2</v>
      </c>
      <c r="X64" s="69">
        <v>866597</v>
      </c>
      <c r="Y64" s="69">
        <v>937041.79</v>
      </c>
      <c r="Z64" s="69">
        <v>933438.79</v>
      </c>
      <c r="AA64" s="69">
        <v>1495262.86</v>
      </c>
      <c r="AB64" s="69">
        <v>1611073.36</v>
      </c>
      <c r="AC64" s="70">
        <v>1568377.7</v>
      </c>
      <c r="AD64" s="69">
        <v>1505121.99</v>
      </c>
      <c r="AE64" s="69">
        <v>1520840.2</v>
      </c>
      <c r="AF64" s="69">
        <v>2417986.5600000001</v>
      </c>
      <c r="AG64" s="69">
        <v>3161587.4</v>
      </c>
      <c r="AH64" s="69">
        <v>3258740.28</v>
      </c>
      <c r="AI64" s="69">
        <v>2910865.97</v>
      </c>
      <c r="AJ64" s="70">
        <v>1791580.97</v>
      </c>
      <c r="AK64" s="69">
        <v>2151018.5099999998</v>
      </c>
      <c r="AL64" s="70">
        <v>2329685.9300000002</v>
      </c>
      <c r="AM64" s="69">
        <v>2085657.45</v>
      </c>
      <c r="AN64" s="69">
        <v>1730824.89</v>
      </c>
      <c r="AO64" s="69">
        <v>2363825.0299999998</v>
      </c>
      <c r="AP64" s="69">
        <v>1672880.24</v>
      </c>
      <c r="AQ64" s="69">
        <v>1681452.21</v>
      </c>
      <c r="AR64" s="69">
        <v>1773586.82</v>
      </c>
      <c r="AS64" s="69">
        <v>2632566.4</v>
      </c>
      <c r="AT64" s="70">
        <v>2350838.87</v>
      </c>
      <c r="AU64" s="69">
        <v>1476777.26</v>
      </c>
      <c r="AV64" s="69">
        <v>1383686.75</v>
      </c>
      <c r="AW64" s="69">
        <v>1341576.3899999999</v>
      </c>
    </row>
    <row r="65" spans="1:49" x14ac:dyDescent="0.5">
      <c r="A65" s="31"/>
      <c r="B65" s="34"/>
      <c r="C65" s="31" t="s">
        <v>40</v>
      </c>
      <c r="D65" s="64">
        <v>17517343.98</v>
      </c>
      <c r="E65" s="64">
        <v>21297475.919999998</v>
      </c>
      <c r="F65" s="64">
        <v>19488702.48</v>
      </c>
      <c r="G65" s="64">
        <v>19601848.649999999</v>
      </c>
      <c r="H65" s="64">
        <v>22628394.449999999</v>
      </c>
      <c r="I65" s="64">
        <v>23648148.050000001</v>
      </c>
      <c r="J65" s="64">
        <v>19557230.75</v>
      </c>
      <c r="K65" s="64">
        <v>20838333.420000002</v>
      </c>
      <c r="L65" s="64">
        <v>16674547.539999999</v>
      </c>
      <c r="M65" s="64">
        <v>18394655.68</v>
      </c>
      <c r="N65" s="64">
        <v>21085628.030000001</v>
      </c>
      <c r="O65" s="64">
        <v>22275401.68</v>
      </c>
      <c r="P65" s="64">
        <v>21437524.109999999</v>
      </c>
      <c r="Q65" s="64">
        <v>22503431.719999999</v>
      </c>
      <c r="R65" s="64">
        <v>19556369.059999999</v>
      </c>
      <c r="S65" s="64">
        <v>19557879.309999999</v>
      </c>
      <c r="T65" s="64">
        <v>21142067</v>
      </c>
      <c r="U65" s="64">
        <v>21502004.02</v>
      </c>
      <c r="V65" s="64">
        <v>20704965.949999999</v>
      </c>
      <c r="W65" s="64">
        <v>20808158.309999999</v>
      </c>
      <c r="X65" s="64"/>
      <c r="Y65" s="64">
        <v>20735914.890000001</v>
      </c>
      <c r="Z65" s="64">
        <v>20204160.600000001</v>
      </c>
      <c r="AA65" s="64">
        <v>20045520.920000002</v>
      </c>
      <c r="AB65" s="64">
        <v>20075363.09</v>
      </c>
      <c r="AC65" s="71">
        <v>20699039.620000001</v>
      </c>
      <c r="AD65" s="64">
        <f t="shared" ref="AD65:AW65" si="23">SUM(AD61:AD64)</f>
        <v>4466011.99</v>
      </c>
      <c r="AE65" s="64">
        <f t="shared" si="23"/>
        <v>4172820.45</v>
      </c>
      <c r="AF65" s="64">
        <f t="shared" si="23"/>
        <v>4347101.5600000005</v>
      </c>
      <c r="AG65" s="64">
        <f t="shared" si="23"/>
        <v>5016897.4000000004</v>
      </c>
      <c r="AH65" s="64">
        <f t="shared" si="23"/>
        <v>7062455.2799999993</v>
      </c>
      <c r="AI65" s="64">
        <f t="shared" si="23"/>
        <v>5547725.9700000007</v>
      </c>
      <c r="AJ65" s="71">
        <f t="shared" si="23"/>
        <v>4188824.2699999996</v>
      </c>
      <c r="AK65" s="64">
        <f t="shared" si="23"/>
        <v>4637808.32</v>
      </c>
      <c r="AL65" s="71">
        <f t="shared" si="23"/>
        <v>5181229.5199999996</v>
      </c>
      <c r="AM65" s="64">
        <f t="shared" si="23"/>
        <v>5523309.4500000002</v>
      </c>
      <c r="AN65" s="64">
        <f t="shared" si="23"/>
        <v>5712997.8899999997</v>
      </c>
      <c r="AO65" s="64">
        <f t="shared" si="23"/>
        <v>7184620.3599999994</v>
      </c>
      <c r="AP65" s="64">
        <f t="shared" si="23"/>
        <v>7199019.2400000002</v>
      </c>
      <c r="AQ65" s="64">
        <f t="shared" si="23"/>
        <v>8185004.0199999996</v>
      </c>
      <c r="AR65" s="64">
        <f t="shared" si="23"/>
        <v>8686573.6600000001</v>
      </c>
      <c r="AS65" s="64">
        <f t="shared" si="23"/>
        <v>11921999.120000001</v>
      </c>
      <c r="AT65" s="71">
        <f t="shared" si="23"/>
        <v>11365773.289999999</v>
      </c>
      <c r="AU65" s="64">
        <f t="shared" si="23"/>
        <v>10004524.26</v>
      </c>
      <c r="AV65" s="64">
        <f t="shared" si="23"/>
        <v>9068613.7199999988</v>
      </c>
      <c r="AW65" s="64">
        <f t="shared" si="23"/>
        <v>9378656.3900000006</v>
      </c>
    </row>
    <row r="66" spans="1:49" x14ac:dyDescent="0.5">
      <c r="A66" s="30" t="s">
        <v>211</v>
      </c>
      <c r="B66" s="40" t="s">
        <v>30</v>
      </c>
      <c r="D66" s="69">
        <v>5020471.42</v>
      </c>
      <c r="E66" s="69">
        <v>4528881.6500000004</v>
      </c>
      <c r="F66" s="69">
        <v>4064455.83</v>
      </c>
      <c r="G66" s="69">
        <v>4997500.54</v>
      </c>
      <c r="H66" s="69">
        <v>4696693.25</v>
      </c>
      <c r="I66" s="69">
        <v>3424763.07</v>
      </c>
      <c r="J66" s="69">
        <v>3410181.23</v>
      </c>
      <c r="K66" s="69">
        <v>3275292.36</v>
      </c>
      <c r="L66" s="69">
        <v>2638449.04</v>
      </c>
      <c r="M66" s="69">
        <v>2161441.75</v>
      </c>
      <c r="N66" s="69">
        <v>2653272.5099999998</v>
      </c>
      <c r="O66" s="69">
        <v>1919094.02</v>
      </c>
      <c r="P66" s="69">
        <v>1490968.03</v>
      </c>
      <c r="Q66" s="69">
        <v>1468820.84</v>
      </c>
      <c r="R66" s="69">
        <v>1594371.54</v>
      </c>
      <c r="S66" s="69">
        <v>1773265.68</v>
      </c>
      <c r="T66" s="69">
        <v>2636103.09</v>
      </c>
      <c r="U66" s="69">
        <v>3016230.55</v>
      </c>
      <c r="V66" s="69">
        <v>2822697.15</v>
      </c>
      <c r="W66" s="69">
        <v>3349850.89</v>
      </c>
      <c r="X66" s="69">
        <v>3770842</v>
      </c>
      <c r="Y66" s="69">
        <v>3850084.39</v>
      </c>
      <c r="Z66" s="69">
        <v>3865855</v>
      </c>
      <c r="AA66" s="69">
        <v>3903213.19</v>
      </c>
      <c r="AB66" s="69">
        <v>4409330.92</v>
      </c>
      <c r="AC66" s="70">
        <v>6457853.4800000004</v>
      </c>
      <c r="AD66" s="69">
        <v>6546722.9800000004</v>
      </c>
      <c r="AE66" s="69">
        <v>7357137.7199999997</v>
      </c>
      <c r="AF66" s="69">
        <v>5766541.71</v>
      </c>
      <c r="AG66" s="69">
        <v>4596403.38</v>
      </c>
      <c r="AH66" s="69">
        <v>5223479.79</v>
      </c>
      <c r="AI66" s="69">
        <v>4918855.6799999997</v>
      </c>
      <c r="AJ66" s="70">
        <v>4153607.16</v>
      </c>
      <c r="AK66" s="69">
        <v>4001778.76</v>
      </c>
      <c r="AL66" s="70">
        <v>3580645.49</v>
      </c>
      <c r="AM66" s="69">
        <v>3069580.21</v>
      </c>
      <c r="AN66" s="69">
        <v>2419962.9500000002</v>
      </c>
      <c r="AO66" s="69">
        <v>2373043.8199999998</v>
      </c>
      <c r="AP66" s="69">
        <v>1959186.83</v>
      </c>
      <c r="AQ66" s="69">
        <v>1325082.6200000001</v>
      </c>
      <c r="AR66" s="69">
        <v>1982742.71</v>
      </c>
      <c r="AS66" s="69">
        <v>1592380.06</v>
      </c>
      <c r="AT66" s="70">
        <v>1748282.44</v>
      </c>
      <c r="AU66" s="69">
        <v>1679333.55</v>
      </c>
      <c r="AV66" s="69">
        <v>1469674.16</v>
      </c>
      <c r="AW66" s="69">
        <v>1798845.03</v>
      </c>
    </row>
    <row r="67" spans="1:49" x14ac:dyDescent="0.5">
      <c r="A67" s="30" t="s">
        <v>226</v>
      </c>
      <c r="B67" s="40" t="s">
        <v>263</v>
      </c>
      <c r="D67" s="69">
        <v>56037.66</v>
      </c>
      <c r="E67" s="69">
        <v>56037.67</v>
      </c>
      <c r="F67" s="69">
        <v>79861.91</v>
      </c>
      <c r="G67" s="69">
        <v>124081.91</v>
      </c>
      <c r="H67" s="69">
        <v>132589.79999999999</v>
      </c>
      <c r="I67" s="69">
        <v>132589.79999999999</v>
      </c>
      <c r="J67" s="69">
        <v>144589.79999999999</v>
      </c>
      <c r="K67" s="69">
        <v>143859.79999999999</v>
      </c>
      <c r="L67" s="69">
        <v>136081.91</v>
      </c>
      <c r="M67" s="69">
        <v>136066.91</v>
      </c>
      <c r="N67" s="69">
        <v>136081.91</v>
      </c>
      <c r="O67" s="69">
        <v>136081.91</v>
      </c>
      <c r="P67" s="69">
        <v>147751.76999999999</v>
      </c>
      <c r="Q67" s="69">
        <v>147711.76999999999</v>
      </c>
      <c r="R67" s="69">
        <v>147711.76999999999</v>
      </c>
      <c r="S67" s="69">
        <v>147652.4</v>
      </c>
      <c r="T67" s="69">
        <v>147652.4</v>
      </c>
      <c r="U67" s="69">
        <v>189207.13</v>
      </c>
      <c r="V67" s="69">
        <v>189207.13</v>
      </c>
      <c r="W67" s="69">
        <v>336860.91</v>
      </c>
      <c r="X67" s="69">
        <v>326190</v>
      </c>
      <c r="Y67" s="69">
        <v>189207.13</v>
      </c>
      <c r="Z67" s="69">
        <v>367700.74</v>
      </c>
      <c r="AA67" s="69">
        <v>195207.13</v>
      </c>
      <c r="AB67" s="69">
        <v>195207.13</v>
      </c>
      <c r="AC67" s="70">
        <v>313627.13</v>
      </c>
      <c r="AD67" s="69">
        <v>313627.13</v>
      </c>
      <c r="AE67" s="69">
        <v>313627.13</v>
      </c>
      <c r="AF67" s="69">
        <v>313627.13</v>
      </c>
      <c r="AG67" s="69">
        <v>313627.13</v>
      </c>
      <c r="AH67" s="69">
        <v>313627.13</v>
      </c>
      <c r="AI67" s="69">
        <v>313627.13</v>
      </c>
      <c r="AJ67" s="70">
        <v>313627.13</v>
      </c>
      <c r="AK67" s="69">
        <v>313627.13</v>
      </c>
      <c r="AL67" s="70">
        <v>338268.68</v>
      </c>
      <c r="AM67" s="69">
        <v>313627.13</v>
      </c>
      <c r="AN67" s="69">
        <v>313627.13</v>
      </c>
      <c r="AO67" s="69">
        <v>313627.13</v>
      </c>
      <c r="AP67" s="69">
        <v>313627.13</v>
      </c>
      <c r="AQ67" s="69">
        <v>313627.13</v>
      </c>
      <c r="AR67" s="69">
        <v>313627.13</v>
      </c>
      <c r="AS67" s="69">
        <v>313627.13</v>
      </c>
      <c r="AT67" s="70">
        <v>313627.13</v>
      </c>
      <c r="AU67" s="69">
        <v>1772969.66</v>
      </c>
      <c r="AV67" s="69">
        <v>1747561.27</v>
      </c>
      <c r="AW67" s="69">
        <v>1911862.94</v>
      </c>
    </row>
    <row r="68" spans="1:49" x14ac:dyDescent="0.5">
      <c r="A68" s="30" t="s">
        <v>216</v>
      </c>
      <c r="B68" s="40" t="s">
        <v>9</v>
      </c>
      <c r="D68" s="69">
        <v>40144.17</v>
      </c>
      <c r="E68" s="69">
        <v>40144.17</v>
      </c>
      <c r="F68" s="69">
        <v>40144.17</v>
      </c>
      <c r="G68" s="69">
        <v>40144.17</v>
      </c>
      <c r="H68" s="69">
        <v>40144.17</v>
      </c>
      <c r="I68" s="69">
        <v>40144.17</v>
      </c>
      <c r="J68" s="69">
        <v>40144.17</v>
      </c>
      <c r="K68" s="69">
        <v>40144.17</v>
      </c>
      <c r="L68" s="69">
        <v>40144.17</v>
      </c>
      <c r="M68" s="69">
        <v>40144.17</v>
      </c>
      <c r="N68" s="69">
        <v>40144.17</v>
      </c>
      <c r="O68" s="69">
        <v>40144.17</v>
      </c>
      <c r="P68" s="69">
        <v>40144.17</v>
      </c>
      <c r="Q68" s="69">
        <v>40144.17</v>
      </c>
      <c r="R68" s="69">
        <v>40144.17</v>
      </c>
      <c r="S68" s="69">
        <v>40144.17</v>
      </c>
      <c r="T68" s="69">
        <v>40144.17</v>
      </c>
      <c r="U68" s="69">
        <v>40144.17</v>
      </c>
      <c r="V68" s="69">
        <v>40144.17</v>
      </c>
      <c r="W68" s="69">
        <v>40144.17</v>
      </c>
      <c r="Y68" s="69">
        <v>40144.17</v>
      </c>
      <c r="Z68" s="69">
        <v>40144.17</v>
      </c>
      <c r="AA68" s="69">
        <v>40144.17</v>
      </c>
      <c r="AB68" s="69">
        <v>40144.17</v>
      </c>
      <c r="AC68" s="70">
        <v>40144.17</v>
      </c>
      <c r="AD68" s="69">
        <v>40144.17</v>
      </c>
      <c r="AE68" s="69">
        <v>40144.17</v>
      </c>
      <c r="AF68" s="69">
        <v>40144.17</v>
      </c>
      <c r="AG68" s="69">
        <v>40144.17</v>
      </c>
      <c r="AH68" s="69">
        <v>40144.17</v>
      </c>
      <c r="AI68" s="69">
        <v>40144.17</v>
      </c>
      <c r="AJ68" s="70">
        <v>40144.17</v>
      </c>
      <c r="AK68" s="69">
        <v>40144.17</v>
      </c>
      <c r="AL68" s="70">
        <v>40144.17</v>
      </c>
      <c r="AM68" s="69">
        <v>40144.17</v>
      </c>
      <c r="AN68" s="69">
        <v>40144.17</v>
      </c>
      <c r="AO68" s="69">
        <v>40144.17</v>
      </c>
      <c r="AP68" s="69">
        <v>40144.17</v>
      </c>
      <c r="AQ68" s="69">
        <v>40144.17</v>
      </c>
      <c r="AR68" s="69">
        <v>40144.17</v>
      </c>
      <c r="AS68" s="69">
        <v>40144.17</v>
      </c>
      <c r="AT68" s="70">
        <v>40144.17</v>
      </c>
      <c r="AU68" s="69">
        <v>40144.17</v>
      </c>
      <c r="AV68" s="69">
        <v>40144.17</v>
      </c>
      <c r="AW68" s="69">
        <v>40144.17</v>
      </c>
    </row>
    <row r="69" spans="1:49" x14ac:dyDescent="0.5">
      <c r="A69" s="30" t="s">
        <v>228</v>
      </c>
      <c r="B69" s="40" t="s">
        <v>32</v>
      </c>
      <c r="D69" s="69">
        <v>599288.12</v>
      </c>
      <c r="E69" s="69">
        <v>599349.09</v>
      </c>
      <c r="F69" s="69">
        <v>103782.16</v>
      </c>
      <c r="G69" s="69">
        <v>33782.160000000003</v>
      </c>
      <c r="H69" s="69">
        <v>33782.160000000003</v>
      </c>
      <c r="I69" s="69">
        <v>33782.160000000003</v>
      </c>
      <c r="J69" s="69">
        <v>33782.160000000003</v>
      </c>
      <c r="K69" s="69">
        <v>33782.160000000003</v>
      </c>
      <c r="L69" s="69">
        <v>28062.65</v>
      </c>
      <c r="M69" s="69">
        <v>28062.65</v>
      </c>
      <c r="N69" s="69">
        <v>28062.65</v>
      </c>
      <c r="O69" s="69">
        <v>28086.240000000002</v>
      </c>
      <c r="P69" s="69">
        <v>28086.240000000002</v>
      </c>
      <c r="Q69" s="69">
        <v>28086.240000000002</v>
      </c>
      <c r="R69" s="69">
        <v>28086.240000000002</v>
      </c>
      <c r="S69" s="69">
        <v>28554.19</v>
      </c>
      <c r="T69" s="69">
        <v>28855.33</v>
      </c>
      <c r="U69" s="69">
        <v>28855.33</v>
      </c>
      <c r="V69" s="69">
        <v>28855.33</v>
      </c>
      <c r="W69" s="69">
        <v>28855.33</v>
      </c>
      <c r="Y69" s="69">
        <v>28855.33</v>
      </c>
      <c r="AC69" s="70"/>
      <c r="AJ69" s="70"/>
      <c r="AL69" s="70"/>
      <c r="AT69" s="70"/>
    </row>
    <row r="70" spans="1:49" x14ac:dyDescent="0.5">
      <c r="A70" s="30" t="s">
        <v>228</v>
      </c>
      <c r="B70" s="40" t="s">
        <v>10</v>
      </c>
      <c r="D70" s="69">
        <v>600000</v>
      </c>
      <c r="E70" s="69">
        <v>665583.5</v>
      </c>
      <c r="F70" s="69">
        <v>866828.66</v>
      </c>
      <c r="G70" s="69">
        <v>895754.29</v>
      </c>
      <c r="H70" s="69">
        <v>897804.29</v>
      </c>
      <c r="I70" s="69">
        <v>901454.29</v>
      </c>
      <c r="J70" s="69">
        <v>911224.29</v>
      </c>
      <c r="K70" s="69">
        <v>916216.01</v>
      </c>
      <c r="L70" s="69">
        <v>2339578.31</v>
      </c>
      <c r="M70" s="69">
        <v>2339578.31</v>
      </c>
      <c r="N70" s="69">
        <v>2339578.31</v>
      </c>
      <c r="O70" s="69">
        <v>2840078.31</v>
      </c>
      <c r="P70" s="69">
        <v>2850678.31</v>
      </c>
      <c r="Q70" s="69">
        <v>2850678.31</v>
      </c>
      <c r="R70" s="69">
        <v>2951928.31</v>
      </c>
      <c r="S70" s="69">
        <v>2951928.31</v>
      </c>
      <c r="T70" s="69">
        <v>2951928.31</v>
      </c>
      <c r="U70" s="69">
        <v>2951928.31</v>
      </c>
      <c r="V70" s="69">
        <v>3013300.33</v>
      </c>
      <c r="W70" s="69">
        <v>3018385.68</v>
      </c>
      <c r="Y70" s="69">
        <v>3031040.03</v>
      </c>
      <c r="Z70" s="69">
        <v>3131134.82</v>
      </c>
      <c r="AA70" s="69">
        <v>3132329.67</v>
      </c>
      <c r="AB70" s="69">
        <v>3138259.59</v>
      </c>
      <c r="AC70" s="70">
        <v>3139878.52</v>
      </c>
      <c r="AJ70" s="70"/>
      <c r="AL70" s="70"/>
      <c r="AO70" s="69">
        <v>149300.60999999999</v>
      </c>
      <c r="AP70" s="69">
        <v>178801.61</v>
      </c>
      <c r="AQ70" s="69">
        <v>7661.09</v>
      </c>
      <c r="AR70" s="69">
        <v>178801.61</v>
      </c>
      <c r="AS70" s="69">
        <v>178801.61</v>
      </c>
      <c r="AT70" s="70">
        <v>178801.61</v>
      </c>
      <c r="AU70" s="69">
        <v>267250.03000000003</v>
      </c>
      <c r="AV70" s="69">
        <v>2700000</v>
      </c>
      <c r="AW70" s="69">
        <v>2700000</v>
      </c>
    </row>
    <row r="71" spans="1:49" x14ac:dyDescent="0.5">
      <c r="A71" s="30" t="s">
        <v>218</v>
      </c>
      <c r="B71" s="40" t="s">
        <v>264</v>
      </c>
      <c r="D71" s="69">
        <v>334138.51</v>
      </c>
      <c r="E71" s="69">
        <v>342138.51</v>
      </c>
      <c r="F71" s="69">
        <v>352357.77</v>
      </c>
      <c r="G71" s="69">
        <v>593575</v>
      </c>
      <c r="H71" s="69">
        <v>783753.54</v>
      </c>
      <c r="I71" s="69">
        <v>784023.54</v>
      </c>
      <c r="J71" s="69">
        <v>845852.46</v>
      </c>
      <c r="K71" s="69">
        <v>906031</v>
      </c>
      <c r="U71" s="69">
        <v>75359.42</v>
      </c>
      <c r="V71" s="69">
        <v>100000.2</v>
      </c>
      <c r="W71" s="69">
        <v>150037</v>
      </c>
      <c r="Z71" s="69">
        <v>200000</v>
      </c>
      <c r="AA71" s="69">
        <v>200000</v>
      </c>
      <c r="AB71" s="69">
        <v>200000</v>
      </c>
      <c r="AC71" s="70">
        <v>200000</v>
      </c>
      <c r="AD71" s="69">
        <v>200000</v>
      </c>
      <c r="AE71" s="69">
        <v>250000</v>
      </c>
      <c r="AF71" s="69">
        <v>250000</v>
      </c>
      <c r="AG71" s="69">
        <v>250000</v>
      </c>
      <c r="AH71" s="69">
        <v>629000</v>
      </c>
      <c r="AI71" s="69">
        <v>629000</v>
      </c>
      <c r="AJ71" s="70">
        <v>671000</v>
      </c>
      <c r="AK71" s="69">
        <v>671000</v>
      </c>
      <c r="AL71" s="70">
        <v>671000</v>
      </c>
      <c r="AM71" s="69">
        <v>671000</v>
      </c>
      <c r="AN71" s="69">
        <v>671000</v>
      </c>
      <c r="AO71" s="69">
        <v>671000</v>
      </c>
      <c r="AP71" s="69">
        <v>671000</v>
      </c>
      <c r="AQ71" s="69">
        <v>671000</v>
      </c>
      <c r="AR71" s="69">
        <v>1018500</v>
      </c>
      <c r="AS71" s="69">
        <v>491000</v>
      </c>
      <c r="AT71" s="70">
        <v>491000</v>
      </c>
      <c r="AU71" s="69">
        <v>491000</v>
      </c>
      <c r="AV71" s="69">
        <v>491000</v>
      </c>
      <c r="AW71" s="69">
        <v>491000</v>
      </c>
    </row>
    <row r="72" spans="1:49" x14ac:dyDescent="0.5">
      <c r="A72" s="30" t="s">
        <v>218</v>
      </c>
      <c r="B72" s="40" t="s">
        <v>265</v>
      </c>
      <c r="AB72" s="69">
        <v>37</v>
      </c>
      <c r="AC72" s="70">
        <v>37</v>
      </c>
      <c r="AJ72" s="70"/>
      <c r="AL72" s="70"/>
      <c r="AN72" s="69">
        <v>1703.67</v>
      </c>
      <c r="AT72" s="70"/>
    </row>
    <row r="73" spans="1:49" x14ac:dyDescent="0.5">
      <c r="A73" s="30" t="s">
        <v>213</v>
      </c>
      <c r="B73" s="40" t="s">
        <v>46</v>
      </c>
      <c r="G73" s="69">
        <v>1872479.58</v>
      </c>
      <c r="H73" s="69">
        <v>100488.73</v>
      </c>
      <c r="R73" s="69">
        <v>133345.57999999999</v>
      </c>
      <c r="S73" s="69">
        <v>270972.81</v>
      </c>
      <c r="T73" s="69">
        <v>267263.09000000003</v>
      </c>
      <c r="V73" s="69">
        <v>185159.99</v>
      </c>
      <c r="Y73" s="69">
        <v>927554.91</v>
      </c>
      <c r="Z73" s="69">
        <v>973205.96</v>
      </c>
      <c r="AA73" s="69">
        <v>666756.88</v>
      </c>
      <c r="AC73" s="70"/>
      <c r="AJ73" s="70"/>
      <c r="AL73" s="70"/>
      <c r="AT73" s="70"/>
    </row>
    <row r="74" spans="1:49" x14ac:dyDescent="0.5">
      <c r="A74" s="30" t="s">
        <v>216</v>
      </c>
      <c r="B74" s="40" t="s">
        <v>106</v>
      </c>
      <c r="Q74" s="69">
        <v>400000</v>
      </c>
      <c r="R74" s="69">
        <v>400000</v>
      </c>
      <c r="S74" s="69">
        <v>500000</v>
      </c>
      <c r="T74" s="69">
        <v>500000</v>
      </c>
      <c r="U74" s="69">
        <v>500000</v>
      </c>
      <c r="AC74" s="70"/>
      <c r="AJ74" s="70"/>
      <c r="AL74" s="70"/>
      <c r="AT74" s="70"/>
    </row>
    <row r="75" spans="1:49" x14ac:dyDescent="0.5">
      <c r="A75" s="30" t="s">
        <v>228</v>
      </c>
      <c r="B75" s="40" t="s">
        <v>111</v>
      </c>
      <c r="R75" s="69">
        <v>13044853.550000001</v>
      </c>
      <c r="S75" s="69">
        <v>13968131.16</v>
      </c>
      <c r="T75" s="69">
        <v>14508362.949999999</v>
      </c>
      <c r="U75" s="69">
        <v>14323823.710000001</v>
      </c>
      <c r="V75" s="69">
        <v>14337080.390000001</v>
      </c>
      <c r="W75" s="69">
        <v>14683045.85</v>
      </c>
      <c r="X75" s="69">
        <v>14862108</v>
      </c>
      <c r="Y75" s="69">
        <v>16433909.640000001</v>
      </c>
      <c r="Z75" s="69">
        <v>16794259.120000001</v>
      </c>
      <c r="AA75" s="69">
        <v>17201687.350000001</v>
      </c>
      <c r="AB75" s="69">
        <v>17979078.030000001</v>
      </c>
      <c r="AC75" s="70">
        <v>18156864.289999999</v>
      </c>
      <c r="AD75" s="69">
        <v>18779862.390000001</v>
      </c>
      <c r="AE75" s="69">
        <v>18253857.350000001</v>
      </c>
      <c r="AF75" s="69">
        <v>17351167.510000002</v>
      </c>
      <c r="AG75" s="69">
        <v>17198542.300000001</v>
      </c>
      <c r="AH75" s="69">
        <v>17486841.73</v>
      </c>
      <c r="AI75" s="69">
        <v>18143685.280000001</v>
      </c>
      <c r="AJ75" s="70">
        <v>17957497.510000002</v>
      </c>
      <c r="AK75" s="69">
        <v>18406111.050000001</v>
      </c>
      <c r="AL75" s="70">
        <v>17410393.239999998</v>
      </c>
      <c r="AM75" s="69">
        <v>17687705.420000002</v>
      </c>
      <c r="AN75" s="69">
        <v>17860077.629999999</v>
      </c>
      <c r="AO75" s="69">
        <v>16123544.289999999</v>
      </c>
      <c r="AP75" s="69">
        <v>16207451.470000001</v>
      </c>
      <c r="AQ75" s="69">
        <v>16357409.810000001</v>
      </c>
      <c r="AR75" s="69">
        <v>16722016.09</v>
      </c>
      <c r="AS75" s="69">
        <v>13286125.42</v>
      </c>
      <c r="AT75" s="70">
        <v>13422074.34</v>
      </c>
      <c r="AU75" s="69">
        <v>13029028.050000001</v>
      </c>
      <c r="AV75" s="69">
        <v>13269276.5</v>
      </c>
      <c r="AW75" s="69">
        <v>13206117.66</v>
      </c>
    </row>
    <row r="76" spans="1:49" x14ac:dyDescent="0.5">
      <c r="A76" s="30" t="s">
        <v>218</v>
      </c>
      <c r="B76" s="40" t="s">
        <v>193</v>
      </c>
      <c r="AC76" s="70"/>
      <c r="AJ76" s="70"/>
      <c r="AS76" s="69">
        <v>3133090.01</v>
      </c>
      <c r="AT76" s="70">
        <v>3072050.52</v>
      </c>
      <c r="AU76" s="69">
        <v>3058497.02</v>
      </c>
      <c r="AV76" s="69">
        <v>3045143.02</v>
      </c>
      <c r="AW76" s="69">
        <v>3045143.02</v>
      </c>
    </row>
    <row r="77" spans="1:49" x14ac:dyDescent="0.5">
      <c r="A77" s="30" t="s">
        <v>228</v>
      </c>
      <c r="B77" s="40" t="s">
        <v>122</v>
      </c>
      <c r="U77" s="69">
        <v>110.88</v>
      </c>
      <c r="AC77" s="70"/>
      <c r="AJ77" s="70"/>
      <c r="AT77" s="70"/>
    </row>
    <row r="78" spans="1:49" x14ac:dyDescent="0.5">
      <c r="A78" s="30" t="s">
        <v>218</v>
      </c>
      <c r="B78" s="40" t="s">
        <v>266</v>
      </c>
      <c r="Z78" s="69">
        <v>12389.09</v>
      </c>
      <c r="AC78" s="70"/>
      <c r="AJ78" s="70"/>
      <c r="AT78" s="70"/>
    </row>
    <row r="79" spans="1:49" x14ac:dyDescent="0.5">
      <c r="A79" s="30" t="s">
        <v>213</v>
      </c>
      <c r="B79" s="40" t="s">
        <v>130</v>
      </c>
      <c r="W79" s="69">
        <v>552.09</v>
      </c>
      <c r="AC79" s="70"/>
      <c r="AJ79" s="70"/>
      <c r="AT79" s="70"/>
    </row>
    <row r="80" spans="1:49" x14ac:dyDescent="0.5">
      <c r="A80" s="30" t="s">
        <v>228</v>
      </c>
      <c r="B80" s="40" t="s">
        <v>166</v>
      </c>
      <c r="AH80" s="69">
        <v>211338.12</v>
      </c>
      <c r="AI80" s="69">
        <v>211338.12</v>
      </c>
      <c r="AJ80" s="70">
        <v>211338.12</v>
      </c>
      <c r="AT80" s="70"/>
    </row>
    <row r="81" spans="1:49" x14ac:dyDescent="0.5">
      <c r="A81" s="30" t="s">
        <v>226</v>
      </c>
      <c r="B81" s="40" t="s">
        <v>144</v>
      </c>
      <c r="AB81" s="69">
        <v>31577.439999999999</v>
      </c>
      <c r="AJ81" s="70"/>
      <c r="AT81" s="70"/>
    </row>
    <row r="82" spans="1:49" x14ac:dyDescent="0.5">
      <c r="A82" s="30" t="s">
        <v>228</v>
      </c>
      <c r="B82" s="40" t="s">
        <v>15</v>
      </c>
      <c r="AJ82" s="70"/>
      <c r="AO82" s="69">
        <v>18835.63</v>
      </c>
      <c r="AQ82" s="69">
        <v>178801.61</v>
      </c>
      <c r="AR82" s="69">
        <v>26897.32</v>
      </c>
      <c r="AS82" s="69">
        <v>33592.36</v>
      </c>
      <c r="AT82" s="70">
        <v>55234.49</v>
      </c>
      <c r="AU82" s="69">
        <v>55234.49</v>
      </c>
      <c r="AV82" s="69">
        <v>236815.71</v>
      </c>
      <c r="AW82" s="69">
        <v>13393.17</v>
      </c>
    </row>
    <row r="83" spans="1:49" x14ac:dyDescent="0.5">
      <c r="A83" s="30" t="s">
        <v>228</v>
      </c>
      <c r="B83" s="40" t="s">
        <v>203</v>
      </c>
      <c r="AT83" s="70"/>
      <c r="AV83" s="69">
        <v>167324.62</v>
      </c>
      <c r="AW83" s="69">
        <v>277.75</v>
      </c>
    </row>
    <row r="84" spans="1:49" x14ac:dyDescent="0.5">
      <c r="A84" s="46" t="s">
        <v>228</v>
      </c>
      <c r="B84" s="32" t="s">
        <v>74</v>
      </c>
      <c r="C84" s="46"/>
      <c r="D84" s="72">
        <v>-2099999.9900000002</v>
      </c>
      <c r="E84" s="72"/>
      <c r="F84" s="72"/>
      <c r="G84" s="72"/>
      <c r="H84" s="72"/>
      <c r="I84" s="72"/>
      <c r="J84" s="72"/>
      <c r="K84" s="72"/>
      <c r="L84" s="72"/>
      <c r="M84" s="72">
        <v>-10</v>
      </c>
      <c r="N84" s="72"/>
      <c r="O84" s="72"/>
      <c r="P84" s="72"/>
      <c r="Q84" s="72"/>
      <c r="R84" s="72"/>
      <c r="S84" s="72"/>
      <c r="T84" s="72">
        <v>0.9</v>
      </c>
      <c r="U84" s="72"/>
      <c r="V84" s="72"/>
      <c r="W84" s="72"/>
      <c r="X84" s="72"/>
      <c r="Y84" s="72"/>
      <c r="Z84" s="72"/>
      <c r="AA84" s="72"/>
      <c r="AB84" s="72">
        <v>-0.2</v>
      </c>
      <c r="AC84" s="72"/>
      <c r="AD84" s="72"/>
      <c r="AE84" s="72"/>
      <c r="AF84" s="72"/>
      <c r="AG84" s="72">
        <v>0.05</v>
      </c>
      <c r="AH84" s="72">
        <v>-3</v>
      </c>
      <c r="AI84" s="72"/>
      <c r="AJ84" s="72"/>
      <c r="AK84" s="72"/>
      <c r="AL84" s="72"/>
      <c r="AM84" s="72"/>
      <c r="AN84" s="72"/>
      <c r="AO84" s="72">
        <v>1</v>
      </c>
      <c r="AP84" s="72"/>
      <c r="AQ84" s="72"/>
      <c r="AR84" s="72"/>
      <c r="AS84" s="72">
        <v>-0.01</v>
      </c>
      <c r="AT84" s="73"/>
      <c r="AU84" s="72">
        <v>-2000000</v>
      </c>
      <c r="AV84" s="72"/>
      <c r="AW84" s="72">
        <v>0.62</v>
      </c>
    </row>
    <row r="85" spans="1:49" x14ac:dyDescent="0.5">
      <c r="A85" s="31"/>
      <c r="B85" s="31" t="s">
        <v>66</v>
      </c>
      <c r="C85" s="31"/>
      <c r="D85" s="64">
        <v>108004103.8</v>
      </c>
      <c r="E85" s="64">
        <v>107968801.7</v>
      </c>
      <c r="F85" s="64">
        <v>116836084.34999999</v>
      </c>
      <c r="G85" s="64">
        <v>120289100</v>
      </c>
      <c r="H85" s="64">
        <v>119859396.88</v>
      </c>
      <c r="I85" s="64">
        <v>134360010.03999999</v>
      </c>
      <c r="J85" s="64">
        <v>131451688.95</v>
      </c>
      <c r="K85" s="64">
        <v>123239753.43000001</v>
      </c>
      <c r="L85" s="64">
        <v>119322726.27</v>
      </c>
      <c r="M85" s="64">
        <v>118405859.01000001</v>
      </c>
      <c r="N85" s="64">
        <v>117166542.59</v>
      </c>
      <c r="O85" s="64">
        <v>118173545.12</v>
      </c>
      <c r="P85" s="64">
        <v>126426031.77</v>
      </c>
      <c r="Q85" s="64">
        <v>128908671.65000001</v>
      </c>
      <c r="R85" s="64">
        <v>132859071.91</v>
      </c>
      <c r="S85" s="64">
        <v>133994575.51000001</v>
      </c>
      <c r="T85" s="64">
        <v>134335456.88999999</v>
      </c>
      <c r="U85" s="64">
        <v>130189597.20999999</v>
      </c>
      <c r="V85" s="64">
        <v>127597991.40000001</v>
      </c>
      <c r="W85" s="64">
        <v>128004523.70999999</v>
      </c>
      <c r="X85" s="64"/>
      <c r="Y85" s="64">
        <v>122606701.09</v>
      </c>
      <c r="Z85" s="64">
        <v>122419406.09</v>
      </c>
      <c r="AA85" s="64">
        <v>122547926.93000001</v>
      </c>
      <c r="AB85" s="64">
        <v>122485043.98999999</v>
      </c>
      <c r="AC85" s="64">
        <v>123770690.04000001</v>
      </c>
      <c r="AD85" s="64">
        <v>97490838.540000007</v>
      </c>
      <c r="AE85" s="64">
        <v>93825069.129999995</v>
      </c>
      <c r="AF85" s="64">
        <v>91615867.980000004</v>
      </c>
      <c r="AG85" s="64">
        <v>93848301.819999993</v>
      </c>
      <c r="AH85" s="64">
        <v>97299397.989999995</v>
      </c>
      <c r="AI85" s="64">
        <v>99111071.159999996</v>
      </c>
      <c r="AJ85" s="64">
        <v>99597264.5</v>
      </c>
      <c r="AK85" s="64">
        <v>100404204.53</v>
      </c>
      <c r="AL85" s="64">
        <v>100806927.54000001</v>
      </c>
      <c r="AM85" s="64">
        <v>96601140.129999995</v>
      </c>
      <c r="AN85" s="64">
        <v>96850497.030000001</v>
      </c>
      <c r="AO85" s="64">
        <v>100347539.09999999</v>
      </c>
      <c r="AP85" s="64">
        <v>99471560.109999999</v>
      </c>
      <c r="AQ85" s="64">
        <v>97770006.700000003</v>
      </c>
      <c r="AR85" s="64">
        <v>99672430.670000002</v>
      </c>
      <c r="AS85" s="64">
        <v>99319024.780000001</v>
      </c>
      <c r="AT85" s="64">
        <v>97245730.590000004</v>
      </c>
      <c r="AU85" s="64">
        <v>91110348.189999998</v>
      </c>
      <c r="AV85" s="64">
        <v>92149697.819999993</v>
      </c>
      <c r="AW85" s="64">
        <v>91607472.170000002</v>
      </c>
    </row>
    <row r="86" spans="1:49" x14ac:dyDescent="0.5">
      <c r="A86" s="31"/>
      <c r="B86" s="34"/>
      <c r="C86" s="31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</row>
    <row r="87" spans="1:49" x14ac:dyDescent="0.5">
      <c r="A87" s="47"/>
      <c r="B87" s="48"/>
      <c r="C87" s="47" t="s">
        <v>60</v>
      </c>
      <c r="D87" s="74">
        <f t="shared" ref="D87:W87" si="24">D47-SUM(D44:D46)</f>
        <v>-2100000</v>
      </c>
      <c r="E87" s="74">
        <f t="shared" si="24"/>
        <v>0</v>
      </c>
      <c r="F87" s="74">
        <f t="shared" si="24"/>
        <v>0</v>
      </c>
      <c r="G87" s="74">
        <f t="shared" si="24"/>
        <v>0</v>
      </c>
      <c r="H87" s="74">
        <f t="shared" si="24"/>
        <v>0</v>
      </c>
      <c r="I87" s="74">
        <f t="shared" si="24"/>
        <v>0</v>
      </c>
      <c r="J87" s="74">
        <f t="shared" si="24"/>
        <v>0</v>
      </c>
      <c r="K87" s="74">
        <f t="shared" si="24"/>
        <v>0</v>
      </c>
      <c r="L87" s="74">
        <f t="shared" si="24"/>
        <v>0</v>
      </c>
      <c r="M87" s="74">
        <f t="shared" si="24"/>
        <v>0</v>
      </c>
      <c r="N87" s="74">
        <f t="shared" si="24"/>
        <v>0</v>
      </c>
      <c r="O87" s="74">
        <f t="shared" si="24"/>
        <v>0</v>
      </c>
      <c r="P87" s="74">
        <f t="shared" si="24"/>
        <v>0</v>
      </c>
      <c r="Q87" s="74">
        <f t="shared" si="24"/>
        <v>0</v>
      </c>
      <c r="R87" s="74">
        <f t="shared" si="24"/>
        <v>0</v>
      </c>
      <c r="S87" s="74">
        <f t="shared" si="24"/>
        <v>0</v>
      </c>
      <c r="T87" s="74">
        <f t="shared" si="24"/>
        <v>0</v>
      </c>
      <c r="U87" s="74">
        <f t="shared" si="24"/>
        <v>0</v>
      </c>
      <c r="V87" s="74">
        <f t="shared" si="24"/>
        <v>0</v>
      </c>
      <c r="W87" s="74">
        <f t="shared" si="24"/>
        <v>0</v>
      </c>
      <c r="X87" s="74"/>
      <c r="Y87" s="74">
        <f t="shared" ref="Y87:AW87" si="25">Y47-SUM(Y44:Y46)</f>
        <v>0</v>
      </c>
      <c r="Z87" s="74">
        <f t="shared" si="25"/>
        <v>0</v>
      </c>
      <c r="AA87" s="74">
        <f t="shared" si="25"/>
        <v>0</v>
      </c>
      <c r="AB87" s="74">
        <f t="shared" si="25"/>
        <v>0</v>
      </c>
      <c r="AC87" s="74">
        <f t="shared" si="25"/>
        <v>0</v>
      </c>
      <c r="AD87" s="74">
        <f t="shared" si="25"/>
        <v>0</v>
      </c>
      <c r="AE87" s="74">
        <f t="shared" si="25"/>
        <v>0</v>
      </c>
      <c r="AF87" s="74">
        <f t="shared" si="25"/>
        <v>0</v>
      </c>
      <c r="AG87" s="74">
        <f t="shared" si="25"/>
        <v>0</v>
      </c>
      <c r="AH87" s="74">
        <f t="shared" si="25"/>
        <v>0</v>
      </c>
      <c r="AI87" s="74">
        <f t="shared" si="25"/>
        <v>0</v>
      </c>
      <c r="AJ87" s="74">
        <f t="shared" si="25"/>
        <v>0</v>
      </c>
      <c r="AK87" s="74">
        <f t="shared" si="25"/>
        <v>0</v>
      </c>
      <c r="AL87" s="74">
        <f t="shared" si="25"/>
        <v>0</v>
      </c>
      <c r="AM87" s="74">
        <f t="shared" si="25"/>
        <v>0</v>
      </c>
      <c r="AN87" s="74">
        <f t="shared" si="25"/>
        <v>0</v>
      </c>
      <c r="AO87" s="74">
        <f t="shared" si="25"/>
        <v>0</v>
      </c>
      <c r="AP87" s="74">
        <f t="shared" si="25"/>
        <v>0</v>
      </c>
      <c r="AQ87" s="74">
        <f t="shared" si="25"/>
        <v>0</v>
      </c>
      <c r="AR87" s="74">
        <f t="shared" si="25"/>
        <v>0</v>
      </c>
      <c r="AS87" s="74">
        <f t="shared" si="25"/>
        <v>-9.9999979138374329E-3</v>
      </c>
      <c r="AT87" s="74">
        <f t="shared" si="25"/>
        <v>0</v>
      </c>
      <c r="AU87" s="74">
        <f t="shared" si="25"/>
        <v>0</v>
      </c>
      <c r="AV87" s="74">
        <f t="shared" si="25"/>
        <v>0</v>
      </c>
      <c r="AW87" s="74">
        <f t="shared" si="25"/>
        <v>0</v>
      </c>
    </row>
    <row r="88" spans="1:49" x14ac:dyDescent="0.5">
      <c r="A88" s="47"/>
      <c r="B88" s="48"/>
      <c r="C88" s="47" t="s">
        <v>61</v>
      </c>
      <c r="D88" s="74">
        <f t="shared" ref="D88:W88" si="26">D50-SUM(D47:D49)</f>
        <v>0</v>
      </c>
      <c r="E88" s="74">
        <f t="shared" si="26"/>
        <v>0</v>
      </c>
      <c r="F88" s="74">
        <f t="shared" si="26"/>
        <v>0</v>
      </c>
      <c r="G88" s="74">
        <f t="shared" si="26"/>
        <v>0</v>
      </c>
      <c r="H88" s="74">
        <f t="shared" si="26"/>
        <v>0</v>
      </c>
      <c r="I88" s="74">
        <f t="shared" si="26"/>
        <v>0</v>
      </c>
      <c r="J88" s="74">
        <f t="shared" si="26"/>
        <v>0</v>
      </c>
      <c r="K88" s="74">
        <f t="shared" si="26"/>
        <v>0</v>
      </c>
      <c r="L88" s="74">
        <f t="shared" si="26"/>
        <v>0</v>
      </c>
      <c r="M88" s="74">
        <f t="shared" si="26"/>
        <v>-10.000000007450581</v>
      </c>
      <c r="N88" s="74">
        <f t="shared" si="26"/>
        <v>0</v>
      </c>
      <c r="O88" s="74">
        <f t="shared" si="26"/>
        <v>0</v>
      </c>
      <c r="P88" s="74">
        <f t="shared" si="26"/>
        <v>0</v>
      </c>
      <c r="Q88" s="74">
        <f t="shared" si="26"/>
        <v>0</v>
      </c>
      <c r="R88" s="74">
        <f t="shared" si="26"/>
        <v>0</v>
      </c>
      <c r="S88" s="74">
        <f t="shared" si="26"/>
        <v>0</v>
      </c>
      <c r="T88" s="74">
        <f t="shared" si="26"/>
        <v>0</v>
      </c>
      <c r="U88" s="74">
        <f t="shared" si="26"/>
        <v>0</v>
      </c>
      <c r="V88" s="74">
        <f t="shared" si="26"/>
        <v>0</v>
      </c>
      <c r="W88" s="74">
        <f t="shared" si="26"/>
        <v>0</v>
      </c>
      <c r="X88" s="74"/>
      <c r="Y88" s="74">
        <f t="shared" ref="Y88:AW88" si="27">Y50-SUM(Y47:Y49)</f>
        <v>0</v>
      </c>
      <c r="Z88" s="74">
        <f t="shared" si="27"/>
        <v>0</v>
      </c>
      <c r="AA88" s="74">
        <f t="shared" si="27"/>
        <v>0</v>
      </c>
      <c r="AB88" s="74">
        <f t="shared" si="27"/>
        <v>0</v>
      </c>
      <c r="AC88" s="74">
        <f t="shared" si="27"/>
        <v>0</v>
      </c>
      <c r="AD88" s="74">
        <f t="shared" si="27"/>
        <v>0</v>
      </c>
      <c r="AE88" s="74">
        <f t="shared" si="27"/>
        <v>0</v>
      </c>
      <c r="AF88" s="74">
        <f t="shared" si="27"/>
        <v>0</v>
      </c>
      <c r="AG88" s="74">
        <f t="shared" si="27"/>
        <v>0</v>
      </c>
      <c r="AH88" s="74">
        <f t="shared" si="27"/>
        <v>0</v>
      </c>
      <c r="AI88" s="74">
        <f t="shared" si="27"/>
        <v>0</v>
      </c>
      <c r="AJ88" s="74">
        <f t="shared" si="27"/>
        <v>-2000.0000000074506</v>
      </c>
      <c r="AK88" s="74">
        <f t="shared" si="27"/>
        <v>0</v>
      </c>
      <c r="AL88" s="74">
        <f t="shared" si="27"/>
        <v>0</v>
      </c>
      <c r="AM88" s="74">
        <f t="shared" si="27"/>
        <v>0</v>
      </c>
      <c r="AN88" s="74">
        <f t="shared" si="27"/>
        <v>0</v>
      </c>
      <c r="AO88" s="74">
        <f t="shared" si="27"/>
        <v>0</v>
      </c>
      <c r="AP88" s="74">
        <f t="shared" si="27"/>
        <v>0</v>
      </c>
      <c r="AQ88" s="74">
        <f t="shared" si="27"/>
        <v>0</v>
      </c>
      <c r="AR88" s="74">
        <f t="shared" si="27"/>
        <v>0</v>
      </c>
      <c r="AS88" s="74">
        <f t="shared" si="27"/>
        <v>0</v>
      </c>
      <c r="AT88" s="74">
        <f t="shared" si="27"/>
        <v>1000.0000000074506</v>
      </c>
      <c r="AU88" s="74">
        <f t="shared" si="27"/>
        <v>0</v>
      </c>
      <c r="AV88" s="74">
        <f t="shared" si="27"/>
        <v>0</v>
      </c>
      <c r="AW88" s="74">
        <f t="shared" si="27"/>
        <v>0</v>
      </c>
    </row>
    <row r="89" spans="1:49" x14ac:dyDescent="0.5">
      <c r="A89" s="47"/>
      <c r="B89" s="48"/>
      <c r="C89" s="47" t="s">
        <v>62</v>
      </c>
      <c r="D89" s="74">
        <f t="shared" ref="D89:W89" si="28">D56-SUM(D53:D54)</f>
        <v>0</v>
      </c>
      <c r="E89" s="74">
        <f t="shared" si="28"/>
        <v>0</v>
      </c>
      <c r="F89" s="74">
        <f t="shared" si="28"/>
        <v>0</v>
      </c>
      <c r="G89" s="74">
        <f t="shared" si="28"/>
        <v>0</v>
      </c>
      <c r="H89" s="74">
        <f t="shared" si="28"/>
        <v>0</v>
      </c>
      <c r="I89" s="74">
        <f t="shared" si="28"/>
        <v>0</v>
      </c>
      <c r="J89" s="74">
        <f t="shared" si="28"/>
        <v>0</v>
      </c>
      <c r="K89" s="74">
        <f t="shared" si="28"/>
        <v>0</v>
      </c>
      <c r="L89" s="74">
        <f t="shared" si="28"/>
        <v>0</v>
      </c>
      <c r="M89" s="74">
        <f t="shared" si="28"/>
        <v>0</v>
      </c>
      <c r="N89" s="74">
        <f t="shared" si="28"/>
        <v>0</v>
      </c>
      <c r="O89" s="74">
        <f t="shared" si="28"/>
        <v>0</v>
      </c>
      <c r="P89" s="74">
        <f t="shared" si="28"/>
        <v>0</v>
      </c>
      <c r="Q89" s="74">
        <f t="shared" si="28"/>
        <v>0</v>
      </c>
      <c r="R89" s="74">
        <f t="shared" si="28"/>
        <v>0</v>
      </c>
      <c r="S89" s="74">
        <f t="shared" si="28"/>
        <v>0</v>
      </c>
      <c r="T89" s="74">
        <f t="shared" si="28"/>
        <v>0</v>
      </c>
      <c r="U89" s="74">
        <f t="shared" si="28"/>
        <v>0</v>
      </c>
      <c r="V89" s="74">
        <f t="shared" si="28"/>
        <v>0</v>
      </c>
      <c r="W89" s="74">
        <f t="shared" si="28"/>
        <v>0</v>
      </c>
      <c r="X89" s="74"/>
      <c r="Y89" s="74">
        <f>Y56-SUM(Y53:Y54)</f>
        <v>0</v>
      </c>
      <c r="Z89" s="74">
        <f>Z56-SUM(Z53:Z54)</f>
        <v>0</v>
      </c>
      <c r="AA89" s="74">
        <f>AA56-SUM(AA53:AA54)</f>
        <v>0</v>
      </c>
      <c r="AB89" s="74">
        <f t="shared" ref="AB89:AW89" si="29">AB56-SUM(AB53:AB55)</f>
        <v>-0.19999999925494194</v>
      </c>
      <c r="AC89" s="74">
        <f t="shared" si="29"/>
        <v>0</v>
      </c>
      <c r="AD89" s="74">
        <f t="shared" si="29"/>
        <v>0</v>
      </c>
      <c r="AE89" s="74">
        <f t="shared" si="29"/>
        <v>0</v>
      </c>
      <c r="AF89" s="74">
        <f t="shared" si="29"/>
        <v>0</v>
      </c>
      <c r="AG89" s="74">
        <f t="shared" si="29"/>
        <v>0</v>
      </c>
      <c r="AH89" s="74">
        <f t="shared" si="29"/>
        <v>0</v>
      </c>
      <c r="AI89" s="74">
        <f t="shared" si="29"/>
        <v>0</v>
      </c>
      <c r="AJ89" s="74">
        <f t="shared" si="29"/>
        <v>0</v>
      </c>
      <c r="AK89" s="74">
        <f t="shared" si="29"/>
        <v>0</v>
      </c>
      <c r="AL89" s="74">
        <f t="shared" si="29"/>
        <v>0</v>
      </c>
      <c r="AM89" s="74">
        <f t="shared" si="29"/>
        <v>0</v>
      </c>
      <c r="AN89" s="74">
        <f t="shared" si="29"/>
        <v>0</v>
      </c>
      <c r="AO89" s="74">
        <f t="shared" si="29"/>
        <v>0</v>
      </c>
      <c r="AP89" s="74">
        <f t="shared" si="29"/>
        <v>0</v>
      </c>
      <c r="AQ89" s="74">
        <f t="shared" si="29"/>
        <v>0</v>
      </c>
      <c r="AR89" s="74">
        <f t="shared" si="29"/>
        <v>0</v>
      </c>
      <c r="AS89" s="74">
        <f t="shared" si="29"/>
        <v>0</v>
      </c>
      <c r="AT89" s="74">
        <f t="shared" si="29"/>
        <v>0</v>
      </c>
      <c r="AU89" s="74">
        <f t="shared" si="29"/>
        <v>0</v>
      </c>
      <c r="AV89" s="74">
        <f t="shared" si="29"/>
        <v>0</v>
      </c>
      <c r="AW89" s="74">
        <f t="shared" si="29"/>
        <v>0</v>
      </c>
    </row>
    <row r="90" spans="1:49" x14ac:dyDescent="0.5">
      <c r="A90" s="47"/>
      <c r="B90" s="48"/>
      <c r="C90" s="47" t="s">
        <v>63</v>
      </c>
      <c r="D90" s="74">
        <f t="shared" ref="D90:W90" si="30">D65-SUM(D61:D64)</f>
        <v>0</v>
      </c>
      <c r="E90" s="74">
        <f t="shared" si="30"/>
        <v>0</v>
      </c>
      <c r="F90" s="74">
        <f t="shared" si="30"/>
        <v>0</v>
      </c>
      <c r="G90" s="74">
        <f t="shared" si="30"/>
        <v>0</v>
      </c>
      <c r="H90" s="74">
        <f t="shared" si="30"/>
        <v>0</v>
      </c>
      <c r="I90" s="74">
        <f t="shared" si="30"/>
        <v>0</v>
      </c>
      <c r="J90" s="74">
        <f t="shared" si="30"/>
        <v>0</v>
      </c>
      <c r="K90" s="74">
        <f t="shared" si="30"/>
        <v>0</v>
      </c>
      <c r="L90" s="74">
        <f t="shared" si="30"/>
        <v>0</v>
      </c>
      <c r="M90" s="74">
        <f t="shared" si="30"/>
        <v>0</v>
      </c>
      <c r="N90" s="74">
        <f t="shared" si="30"/>
        <v>0</v>
      </c>
      <c r="O90" s="74">
        <f t="shared" si="30"/>
        <v>0</v>
      </c>
      <c r="P90" s="74">
        <f t="shared" si="30"/>
        <v>0</v>
      </c>
      <c r="Q90" s="74">
        <f t="shared" si="30"/>
        <v>0</v>
      </c>
      <c r="R90" s="74">
        <f t="shared" si="30"/>
        <v>0</v>
      </c>
      <c r="S90" s="74">
        <f t="shared" si="30"/>
        <v>0</v>
      </c>
      <c r="T90" s="74">
        <f t="shared" si="30"/>
        <v>0</v>
      </c>
      <c r="U90" s="74">
        <f t="shared" si="30"/>
        <v>0</v>
      </c>
      <c r="V90" s="74">
        <f t="shared" si="30"/>
        <v>0</v>
      </c>
      <c r="W90" s="74">
        <f t="shared" si="30"/>
        <v>0</v>
      </c>
      <c r="X90" s="74"/>
      <c r="Y90" s="74">
        <f t="shared" ref="Y90:AW90" si="31">Y65-SUM(Y61:Y64)</f>
        <v>0</v>
      </c>
      <c r="Z90" s="74">
        <f t="shared" si="31"/>
        <v>0</v>
      </c>
      <c r="AA90" s="74">
        <f t="shared" si="31"/>
        <v>0</v>
      </c>
      <c r="AB90" s="74">
        <f t="shared" si="31"/>
        <v>0</v>
      </c>
      <c r="AC90" s="74">
        <f t="shared" si="31"/>
        <v>0</v>
      </c>
      <c r="AD90" s="74">
        <f t="shared" si="31"/>
        <v>0</v>
      </c>
      <c r="AE90" s="74">
        <f t="shared" si="31"/>
        <v>0</v>
      </c>
      <c r="AF90" s="74">
        <f t="shared" si="31"/>
        <v>0</v>
      </c>
      <c r="AG90" s="74">
        <f t="shared" si="31"/>
        <v>0</v>
      </c>
      <c r="AH90" s="74">
        <f t="shared" si="31"/>
        <v>0</v>
      </c>
      <c r="AI90" s="74">
        <f t="shared" si="31"/>
        <v>0</v>
      </c>
      <c r="AJ90" s="74">
        <f t="shared" si="31"/>
        <v>0</v>
      </c>
      <c r="AK90" s="74">
        <f t="shared" si="31"/>
        <v>0</v>
      </c>
      <c r="AL90" s="74">
        <f t="shared" si="31"/>
        <v>0</v>
      </c>
      <c r="AM90" s="74">
        <f t="shared" si="31"/>
        <v>0</v>
      </c>
      <c r="AN90" s="74">
        <f t="shared" si="31"/>
        <v>0</v>
      </c>
      <c r="AO90" s="74">
        <f t="shared" si="31"/>
        <v>0</v>
      </c>
      <c r="AP90" s="74">
        <f t="shared" si="31"/>
        <v>0</v>
      </c>
      <c r="AQ90" s="74">
        <f t="shared" si="31"/>
        <v>0</v>
      </c>
      <c r="AR90" s="74">
        <f t="shared" si="31"/>
        <v>0</v>
      </c>
      <c r="AS90" s="74">
        <f t="shared" si="31"/>
        <v>0</v>
      </c>
      <c r="AT90" s="74">
        <f t="shared" si="31"/>
        <v>0</v>
      </c>
      <c r="AU90" s="74">
        <f t="shared" si="31"/>
        <v>0</v>
      </c>
      <c r="AV90" s="74">
        <f t="shared" si="31"/>
        <v>0</v>
      </c>
      <c r="AW90" s="74">
        <f t="shared" si="31"/>
        <v>0</v>
      </c>
    </row>
    <row r="91" spans="1:49" x14ac:dyDescent="0.5">
      <c r="A91" s="47"/>
      <c r="B91" s="47" t="s">
        <v>67</v>
      </c>
      <c r="C91" s="47"/>
      <c r="D91" s="74">
        <f t="shared" ref="D91:W91" si="32">D85-SUM(D44:D46,D48:D49,D51:D54,D57:D64,D66:D84)</f>
        <v>0</v>
      </c>
      <c r="E91" s="74">
        <f t="shared" si="32"/>
        <v>0</v>
      </c>
      <c r="F91" s="74">
        <f t="shared" si="32"/>
        <v>0</v>
      </c>
      <c r="G91" s="74">
        <f t="shared" si="32"/>
        <v>0</v>
      </c>
      <c r="H91" s="74">
        <f t="shared" si="32"/>
        <v>0</v>
      </c>
      <c r="I91" s="74">
        <f t="shared" si="32"/>
        <v>0</v>
      </c>
      <c r="J91" s="74">
        <f t="shared" si="32"/>
        <v>0</v>
      </c>
      <c r="K91" s="74">
        <f t="shared" si="32"/>
        <v>0</v>
      </c>
      <c r="L91" s="74">
        <f t="shared" si="32"/>
        <v>0</v>
      </c>
      <c r="M91" s="74">
        <f t="shared" si="32"/>
        <v>0</v>
      </c>
      <c r="N91" s="74">
        <f t="shared" si="32"/>
        <v>0</v>
      </c>
      <c r="O91" s="74">
        <f t="shared" si="32"/>
        <v>0</v>
      </c>
      <c r="P91" s="74">
        <f t="shared" si="32"/>
        <v>0</v>
      </c>
      <c r="Q91" s="74">
        <f t="shared" si="32"/>
        <v>0</v>
      </c>
      <c r="R91" s="74">
        <f t="shared" si="32"/>
        <v>0</v>
      </c>
      <c r="S91" s="74">
        <f t="shared" si="32"/>
        <v>0</v>
      </c>
      <c r="T91" s="74">
        <f t="shared" si="32"/>
        <v>0</v>
      </c>
      <c r="U91" s="74">
        <f t="shared" si="32"/>
        <v>0</v>
      </c>
      <c r="V91" s="74">
        <f t="shared" si="32"/>
        <v>0</v>
      </c>
      <c r="W91" s="74">
        <f t="shared" si="32"/>
        <v>0</v>
      </c>
      <c r="X91" s="74"/>
      <c r="Y91" s="74">
        <f>Y85-SUM(Y44:Y46,Y48:Y49,Y51:Y54,Y57:Y64,Y66:Y84)</f>
        <v>0</v>
      </c>
      <c r="Z91" s="74">
        <f>Z85-SUM(Z44:Z46,Z48:Z49,Z51:Z54,Z57:Z64,Z66:Z84)</f>
        <v>0</v>
      </c>
      <c r="AA91" s="74">
        <f>AA85-SUM(AA44:AA46,AA48:AA49,AA51:AA54,AA57:AA64,AA66:AA84)</f>
        <v>0</v>
      </c>
      <c r="AB91" s="74">
        <f t="shared" ref="AB91:AW91" si="33">AB85-SUM(AB44:AB46,AB48:AB49,AB51:AB55,AB57:AB64,AB66:AB84)</f>
        <v>0</v>
      </c>
      <c r="AC91" s="74">
        <f t="shared" si="33"/>
        <v>0</v>
      </c>
      <c r="AD91" s="74">
        <f t="shared" si="33"/>
        <v>0</v>
      </c>
      <c r="AE91" s="74">
        <f t="shared" si="33"/>
        <v>0</v>
      </c>
      <c r="AF91" s="74">
        <f t="shared" si="33"/>
        <v>0</v>
      </c>
      <c r="AG91" s="74">
        <f t="shared" si="33"/>
        <v>0</v>
      </c>
      <c r="AH91" s="74">
        <f t="shared" si="33"/>
        <v>0</v>
      </c>
      <c r="AI91" s="74">
        <f t="shared" si="33"/>
        <v>0</v>
      </c>
      <c r="AJ91" s="74">
        <f t="shared" si="33"/>
        <v>-9.0000003576278687E-2</v>
      </c>
      <c r="AK91" s="74">
        <f t="shared" si="33"/>
        <v>0</v>
      </c>
      <c r="AL91" s="74">
        <f t="shared" si="33"/>
        <v>-690000</v>
      </c>
      <c r="AM91" s="74">
        <f t="shared" si="33"/>
        <v>0</v>
      </c>
      <c r="AN91" s="74">
        <f t="shared" si="33"/>
        <v>0</v>
      </c>
      <c r="AO91" s="74">
        <f t="shared" si="33"/>
        <v>0</v>
      </c>
      <c r="AP91" s="74">
        <f t="shared" si="33"/>
        <v>0</v>
      </c>
      <c r="AQ91" s="74">
        <f t="shared" si="33"/>
        <v>0</v>
      </c>
      <c r="AR91" s="74">
        <f t="shared" si="33"/>
        <v>0</v>
      </c>
      <c r="AS91" s="74">
        <f t="shared" si="33"/>
        <v>0</v>
      </c>
      <c r="AT91" s="74">
        <f t="shared" si="33"/>
        <v>0</v>
      </c>
      <c r="AU91" s="74">
        <f t="shared" si="33"/>
        <v>0</v>
      </c>
      <c r="AV91" s="74">
        <f t="shared" si="33"/>
        <v>0</v>
      </c>
      <c r="AW91" s="74">
        <f t="shared" si="33"/>
        <v>0</v>
      </c>
    </row>
    <row r="92" spans="1:49" x14ac:dyDescent="0.5">
      <c r="A92" s="46"/>
      <c r="B92" s="32" t="s">
        <v>59</v>
      </c>
      <c r="C92" s="46"/>
      <c r="D92" s="72" t="s">
        <v>80</v>
      </c>
      <c r="E92" s="72"/>
      <c r="F92" s="72"/>
      <c r="G92" s="72"/>
      <c r="H92" s="72"/>
      <c r="I92" s="72"/>
      <c r="J92" s="72"/>
      <c r="K92" s="72"/>
      <c r="L92" s="72"/>
      <c r="M92" s="72" t="s">
        <v>267</v>
      </c>
      <c r="N92" s="72"/>
      <c r="O92" s="72"/>
      <c r="P92" s="72"/>
      <c r="Q92" s="72"/>
      <c r="R92" s="72"/>
      <c r="S92" s="72"/>
      <c r="T92" s="72" t="s">
        <v>119</v>
      </c>
      <c r="U92" s="72"/>
      <c r="V92" s="72"/>
      <c r="W92" s="72"/>
      <c r="X92" s="72"/>
      <c r="Y92" s="72"/>
      <c r="Z92" s="72"/>
      <c r="AA92" s="72"/>
      <c r="AB92" s="72" t="s">
        <v>268</v>
      </c>
      <c r="AC92" s="72"/>
      <c r="AD92" s="72"/>
      <c r="AE92" s="72"/>
      <c r="AF92" s="72"/>
      <c r="AG92" s="72" t="s">
        <v>269</v>
      </c>
      <c r="AH92" s="72" t="s">
        <v>270</v>
      </c>
      <c r="AI92" s="72"/>
      <c r="AJ92" s="72"/>
      <c r="AK92" s="72"/>
      <c r="AL92" s="72" t="s">
        <v>270</v>
      </c>
      <c r="AM92" s="72"/>
      <c r="AN92" s="72"/>
      <c r="AO92" s="72" t="s">
        <v>271</v>
      </c>
      <c r="AP92" s="72"/>
      <c r="AQ92" s="72"/>
      <c r="AR92" s="72"/>
      <c r="AS92" s="72" t="s">
        <v>196</v>
      </c>
      <c r="AT92" s="72" t="s">
        <v>272</v>
      </c>
      <c r="AU92" s="72" t="s">
        <v>273</v>
      </c>
      <c r="AV92" s="72"/>
      <c r="AW92" s="72" t="s">
        <v>270</v>
      </c>
    </row>
    <row r="93" spans="1:49" x14ac:dyDescent="0.5">
      <c r="A93" s="49" t="s">
        <v>52</v>
      </c>
      <c r="B93" s="49"/>
      <c r="C93" s="50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</row>
    <row r="94" spans="1:49" x14ac:dyDescent="0.5">
      <c r="A94" s="30" t="s">
        <v>254</v>
      </c>
      <c r="B94" s="40" t="s">
        <v>44</v>
      </c>
      <c r="E94" s="69">
        <v>6875200</v>
      </c>
      <c r="F94" s="69">
        <v>6875200</v>
      </c>
      <c r="G94" s="69">
        <v>6875200</v>
      </c>
      <c r="H94" s="69">
        <v>6875200</v>
      </c>
      <c r="I94" s="69">
        <v>6875200</v>
      </c>
      <c r="J94" s="69">
        <v>6875200</v>
      </c>
      <c r="K94" s="69">
        <v>6875200</v>
      </c>
      <c r="L94" s="69">
        <v>6875200</v>
      </c>
      <c r="M94" s="69">
        <v>6875200</v>
      </c>
      <c r="N94" s="69">
        <v>6875200</v>
      </c>
      <c r="O94" s="69">
        <v>6875200</v>
      </c>
      <c r="P94" s="69">
        <v>6875200</v>
      </c>
      <c r="Q94" s="69">
        <v>6875200</v>
      </c>
    </row>
    <row r="95" spans="1:49" x14ac:dyDescent="0.5">
      <c r="A95" s="30" t="s">
        <v>254</v>
      </c>
      <c r="B95" s="40" t="s">
        <v>11</v>
      </c>
      <c r="D95" s="69">
        <v>35000000</v>
      </c>
      <c r="E95" s="69">
        <v>28124800</v>
      </c>
      <c r="F95" s="69">
        <v>28124800</v>
      </c>
      <c r="G95" s="69">
        <v>28124800</v>
      </c>
      <c r="H95" s="69">
        <v>28124800</v>
      </c>
      <c r="I95" s="69">
        <v>28124800</v>
      </c>
      <c r="J95" s="69">
        <v>28124800</v>
      </c>
      <c r="K95" s="69">
        <v>28124800</v>
      </c>
      <c r="L95" s="69">
        <v>28124800</v>
      </c>
      <c r="M95" s="69">
        <v>28124800</v>
      </c>
      <c r="N95" s="69">
        <v>28124800</v>
      </c>
      <c r="O95" s="69">
        <v>28124800</v>
      </c>
      <c r="P95" s="69">
        <v>28124800</v>
      </c>
      <c r="Q95" s="69">
        <v>28124800</v>
      </c>
      <c r="R95" s="69">
        <v>35000000</v>
      </c>
      <c r="S95" s="69">
        <v>35000000</v>
      </c>
      <c r="T95" s="69">
        <v>35000000</v>
      </c>
      <c r="U95" s="69">
        <v>35000000</v>
      </c>
      <c r="V95" s="69">
        <v>35000000</v>
      </c>
      <c r="W95" s="69">
        <v>35000000</v>
      </c>
      <c r="X95" s="69">
        <v>35000000</v>
      </c>
      <c r="Y95" s="69">
        <v>35000000</v>
      </c>
      <c r="Z95" s="69">
        <v>35000000</v>
      </c>
      <c r="AA95" s="69">
        <v>35000000</v>
      </c>
      <c r="AB95" s="69">
        <v>35000000</v>
      </c>
      <c r="AC95" s="69">
        <v>35000000</v>
      </c>
      <c r="AD95" s="69">
        <v>35000000</v>
      </c>
      <c r="AE95" s="69">
        <v>35000000</v>
      </c>
      <c r="AF95" s="69">
        <v>35000000</v>
      </c>
      <c r="AG95" s="69">
        <v>35000000</v>
      </c>
      <c r="AH95" s="69">
        <v>35000000</v>
      </c>
      <c r="AI95" s="69">
        <v>35000000</v>
      </c>
      <c r="AJ95" s="69">
        <v>35000000</v>
      </c>
      <c r="AK95" s="69">
        <v>35000000</v>
      </c>
      <c r="AL95" s="69">
        <v>35000000</v>
      </c>
      <c r="AM95" s="69">
        <v>35000000</v>
      </c>
      <c r="AN95" s="69">
        <v>35000000</v>
      </c>
      <c r="AO95" s="69">
        <v>35000000</v>
      </c>
      <c r="AP95" s="69">
        <v>35000000</v>
      </c>
      <c r="AQ95" s="69">
        <v>35000000</v>
      </c>
      <c r="AR95" s="69">
        <v>35000000</v>
      </c>
      <c r="AS95" s="69">
        <v>35000000</v>
      </c>
      <c r="AT95" s="69">
        <v>35000000</v>
      </c>
      <c r="AU95" s="70">
        <v>35000000</v>
      </c>
      <c r="AV95" s="70">
        <v>35000000</v>
      </c>
      <c r="AW95" s="70">
        <v>35000000</v>
      </c>
    </row>
    <row r="96" spans="1:49" x14ac:dyDescent="0.5">
      <c r="A96" s="31"/>
      <c r="B96" s="34"/>
      <c r="C96" s="31" t="s">
        <v>45</v>
      </c>
      <c r="D96" s="64">
        <v>35000000</v>
      </c>
      <c r="E96" s="64">
        <v>35000000</v>
      </c>
      <c r="F96" s="64">
        <v>35000000</v>
      </c>
      <c r="G96" s="64">
        <v>35000000</v>
      </c>
      <c r="H96" s="64">
        <v>35000000</v>
      </c>
      <c r="I96" s="64">
        <v>35000000</v>
      </c>
      <c r="J96" s="64">
        <v>35000000</v>
      </c>
      <c r="K96" s="64">
        <v>35000000</v>
      </c>
      <c r="L96" s="64">
        <v>35000000</v>
      </c>
      <c r="M96" s="64">
        <v>35000000</v>
      </c>
      <c r="N96" s="64">
        <v>35000000</v>
      </c>
      <c r="O96" s="64">
        <v>35000000</v>
      </c>
      <c r="P96" s="64">
        <v>35000000</v>
      </c>
      <c r="Q96" s="64">
        <v>35000000</v>
      </c>
      <c r="R96" s="64">
        <v>35000000</v>
      </c>
      <c r="S96" s="64">
        <v>35000000</v>
      </c>
      <c r="T96" s="64">
        <v>35000000</v>
      </c>
      <c r="U96" s="64">
        <v>35000000</v>
      </c>
      <c r="V96" s="64">
        <v>35000000</v>
      </c>
      <c r="W96" s="64">
        <v>35000000</v>
      </c>
      <c r="X96" s="64">
        <v>35000000</v>
      </c>
      <c r="Y96" s="64">
        <v>35000000</v>
      </c>
      <c r="Z96" s="64">
        <v>35000000</v>
      </c>
      <c r="AA96" s="64">
        <v>35000000</v>
      </c>
      <c r="AB96" s="64">
        <v>35000000</v>
      </c>
      <c r="AC96" s="64">
        <v>35000000</v>
      </c>
      <c r="AD96" s="64">
        <v>35000000</v>
      </c>
      <c r="AE96" s="64">
        <v>35000000</v>
      </c>
      <c r="AF96" s="64">
        <v>35000000</v>
      </c>
      <c r="AG96" s="64">
        <v>35000000</v>
      </c>
      <c r="AH96" s="64">
        <v>35000000</v>
      </c>
      <c r="AI96" s="64">
        <v>35000000</v>
      </c>
      <c r="AJ96" s="64">
        <v>35000000</v>
      </c>
      <c r="AK96" s="64">
        <v>35000000</v>
      </c>
      <c r="AL96" s="64">
        <v>35000000</v>
      </c>
      <c r="AM96" s="64">
        <v>35000000</v>
      </c>
      <c r="AN96" s="64">
        <v>35000000</v>
      </c>
      <c r="AO96" s="64">
        <v>35000000</v>
      </c>
      <c r="AP96" s="64">
        <v>35000000</v>
      </c>
      <c r="AQ96" s="64">
        <v>35000000</v>
      </c>
      <c r="AR96" s="64">
        <v>35000000</v>
      </c>
      <c r="AS96" s="64">
        <v>35000000</v>
      </c>
      <c r="AT96" s="64">
        <v>35000000</v>
      </c>
      <c r="AU96" s="71">
        <v>35000000</v>
      </c>
      <c r="AV96" s="71">
        <v>35000000</v>
      </c>
      <c r="AW96" s="71">
        <v>35000000</v>
      </c>
    </row>
    <row r="97" spans="1:49" x14ac:dyDescent="0.5">
      <c r="A97" s="30" t="s">
        <v>234</v>
      </c>
      <c r="B97" s="40" t="s">
        <v>33</v>
      </c>
      <c r="D97" s="69">
        <v>37177895.159999996</v>
      </c>
      <c r="E97" s="69">
        <v>35635125.159999996</v>
      </c>
      <c r="F97" s="69">
        <v>35217648.390000001</v>
      </c>
      <c r="G97" s="69">
        <v>35039566.899999999</v>
      </c>
      <c r="H97" s="69">
        <v>34541541.899999999</v>
      </c>
      <c r="I97" s="69">
        <v>33989246.899999999</v>
      </c>
      <c r="J97" s="69">
        <v>33017326.899999999</v>
      </c>
      <c r="K97" s="69">
        <v>33232925.379999999</v>
      </c>
      <c r="L97" s="69">
        <v>32155356.690000001</v>
      </c>
      <c r="M97" s="69">
        <v>33199356.690000001</v>
      </c>
      <c r="N97" s="69">
        <v>33636080.590000004</v>
      </c>
      <c r="O97" s="69">
        <v>34948080.590000004</v>
      </c>
      <c r="P97" s="69">
        <v>37252403.939999998</v>
      </c>
      <c r="Q97" s="69">
        <v>37610102.75</v>
      </c>
      <c r="R97" s="69">
        <v>6121504.1299999999</v>
      </c>
      <c r="S97" s="69">
        <v>7045045.0300000003</v>
      </c>
      <c r="T97" s="69">
        <v>7645045.0300000003</v>
      </c>
      <c r="U97" s="69">
        <v>6099093.4199999999</v>
      </c>
      <c r="V97" s="69">
        <v>5689563.21</v>
      </c>
      <c r="W97" s="69">
        <v>5689563.21</v>
      </c>
      <c r="X97" s="64"/>
      <c r="Y97" s="69">
        <v>5093827.45</v>
      </c>
      <c r="Z97" s="69">
        <v>5076584.07</v>
      </c>
      <c r="AA97" s="69">
        <v>5330659.07</v>
      </c>
      <c r="AB97" s="69">
        <v>5238362.62</v>
      </c>
      <c r="AC97" s="69">
        <v>6857529.5300000003</v>
      </c>
      <c r="AD97" s="69">
        <v>3020000</v>
      </c>
      <c r="AE97" s="69">
        <v>3372000</v>
      </c>
      <c r="AF97" s="69">
        <v>5232000</v>
      </c>
      <c r="AG97" s="69">
        <v>7092000</v>
      </c>
      <c r="AH97" s="69">
        <v>8352000</v>
      </c>
      <c r="AI97" s="69">
        <v>9076000</v>
      </c>
      <c r="AJ97" s="69">
        <v>10264000</v>
      </c>
      <c r="AK97" s="69">
        <v>11008000</v>
      </c>
      <c r="AL97" s="69">
        <v>11052000</v>
      </c>
      <c r="AM97" s="69">
        <v>11264000</v>
      </c>
      <c r="AN97" s="69">
        <v>11516000</v>
      </c>
      <c r="AO97" s="69">
        <v>11696000</v>
      </c>
      <c r="AP97" s="69">
        <v>11696000</v>
      </c>
      <c r="AQ97" s="69">
        <v>12172000</v>
      </c>
      <c r="AR97" s="69">
        <v>12472000</v>
      </c>
      <c r="AS97" s="69">
        <v>13613918</v>
      </c>
      <c r="AT97" s="69">
        <v>13973918</v>
      </c>
      <c r="AU97" s="70">
        <v>14141918</v>
      </c>
      <c r="AV97" s="70">
        <v>14208136.9</v>
      </c>
      <c r="AW97" s="70">
        <v>14767831.9</v>
      </c>
    </row>
    <row r="98" spans="1:49" x14ac:dyDescent="0.5">
      <c r="A98" s="30" t="s">
        <v>260</v>
      </c>
      <c r="B98" s="40" t="s">
        <v>274</v>
      </c>
      <c r="R98" s="69">
        <v>28462326.899999999</v>
      </c>
      <c r="S98" s="69">
        <v>28462326.899999999</v>
      </c>
      <c r="T98" s="69">
        <v>28462326.899999999</v>
      </c>
      <c r="U98" s="69">
        <v>27561866.899999999</v>
      </c>
      <c r="V98" s="69">
        <v>27561866.899999999</v>
      </c>
      <c r="W98" s="69">
        <v>27561866.899999999</v>
      </c>
      <c r="Y98" s="69">
        <v>26158066.899999999</v>
      </c>
      <c r="Z98" s="69">
        <v>26158066.899999999</v>
      </c>
      <c r="AA98" s="69">
        <v>26158066.899999999</v>
      </c>
      <c r="AB98" s="69">
        <v>24998156.899999999</v>
      </c>
      <c r="AC98" s="69">
        <v>24998156.899999999</v>
      </c>
      <c r="AD98" s="69">
        <v>8117019.5499999998</v>
      </c>
      <c r="AE98" s="69">
        <v>6749270.8899999997</v>
      </c>
      <c r="AF98" s="69">
        <v>5805966.9299999997</v>
      </c>
      <c r="AG98" s="69">
        <v>4343022.1100000003</v>
      </c>
      <c r="AH98" s="69">
        <v>3951093.97</v>
      </c>
      <c r="AI98" s="69">
        <v>3734109.4</v>
      </c>
      <c r="AJ98" s="69">
        <v>3662464.4</v>
      </c>
      <c r="AK98" s="69">
        <v>3516782.74</v>
      </c>
      <c r="AL98" s="69">
        <v>3399720.4</v>
      </c>
      <c r="AM98" s="69">
        <v>3383416.83</v>
      </c>
      <c r="AN98" s="69">
        <v>3160004.4</v>
      </c>
      <c r="AO98" s="69">
        <v>3130504.4</v>
      </c>
      <c r="AP98" s="69">
        <v>2739221.9</v>
      </c>
      <c r="AQ98" s="69">
        <v>2571976.9</v>
      </c>
      <c r="AR98" s="69">
        <v>2498731.9</v>
      </c>
      <c r="AS98" s="69">
        <v>974366.9</v>
      </c>
      <c r="AT98" s="69">
        <v>647046.9</v>
      </c>
      <c r="AU98" s="70">
        <v>486493.9</v>
      </c>
      <c r="AV98" s="70"/>
      <c r="AW98" s="70"/>
    </row>
    <row r="99" spans="1:49" x14ac:dyDescent="0.5">
      <c r="A99" s="30" t="s">
        <v>234</v>
      </c>
      <c r="B99" s="40" t="s">
        <v>153</v>
      </c>
      <c r="AD99" s="69">
        <v>4376424.91</v>
      </c>
      <c r="AE99" s="69">
        <v>4868970.1100000003</v>
      </c>
      <c r="AF99" s="69">
        <v>4774970.1100000003</v>
      </c>
      <c r="AG99" s="69">
        <v>6726212.6200000001</v>
      </c>
      <c r="AH99" s="69">
        <v>8994443.1400000006</v>
      </c>
      <c r="AI99" s="69">
        <v>8094659.6699999999</v>
      </c>
      <c r="AJ99" s="69">
        <v>7273762.21</v>
      </c>
      <c r="AK99" s="69">
        <v>6966417.2599999998</v>
      </c>
      <c r="AL99" s="69">
        <v>6404373.2800000003</v>
      </c>
      <c r="AM99" s="69">
        <v>6060879.6200000001</v>
      </c>
      <c r="AN99" s="69">
        <v>5535920.3600000003</v>
      </c>
      <c r="AO99" s="69">
        <v>5523880.9699999997</v>
      </c>
      <c r="AP99" s="69">
        <v>6483653.0099999998</v>
      </c>
      <c r="AQ99" s="69">
        <v>5450253.0099999998</v>
      </c>
      <c r="AR99" s="69">
        <v>7230912.8700000001</v>
      </c>
      <c r="AS99" s="69">
        <v>9082498.6500000004</v>
      </c>
      <c r="AT99" s="69">
        <v>7987043.1799999997</v>
      </c>
      <c r="AU99" s="70">
        <v>6939680.7699999996</v>
      </c>
      <c r="AV99" s="70">
        <v>5998785.9299999997</v>
      </c>
      <c r="AW99" s="70">
        <v>5841642.3499999996</v>
      </c>
    </row>
    <row r="100" spans="1:49" x14ac:dyDescent="0.5">
      <c r="A100" s="30" t="s">
        <v>252</v>
      </c>
      <c r="B100" s="40" t="s">
        <v>13</v>
      </c>
      <c r="D100" s="69">
        <v>914614.88</v>
      </c>
      <c r="E100" s="69">
        <v>1121061.5900000001</v>
      </c>
      <c r="F100" s="69">
        <v>215986.16</v>
      </c>
      <c r="G100" s="69">
        <v>399954.91</v>
      </c>
      <c r="H100" s="69">
        <v>612014.51</v>
      </c>
      <c r="I100" s="69">
        <v>779181.38</v>
      </c>
      <c r="J100" s="69">
        <v>1010741.96</v>
      </c>
      <c r="K100" s="69">
        <v>1320651.02</v>
      </c>
      <c r="L100" s="69">
        <v>1164877.28</v>
      </c>
      <c r="M100" s="69">
        <v>377327.47</v>
      </c>
      <c r="N100" s="69">
        <v>563508.07999999996</v>
      </c>
      <c r="O100" s="69">
        <v>864373.15</v>
      </c>
      <c r="P100" s="69">
        <v>1293681.0900000001</v>
      </c>
      <c r="Q100" s="69">
        <v>1566486.56</v>
      </c>
      <c r="R100" s="69">
        <v>1583664.96</v>
      </c>
      <c r="S100" s="69">
        <v>252633.46</v>
      </c>
      <c r="T100" s="69">
        <v>418803.33</v>
      </c>
      <c r="U100" s="69">
        <v>563310.99</v>
      </c>
      <c r="V100" s="69">
        <v>822730.95</v>
      </c>
      <c r="W100" s="69">
        <v>987132.37</v>
      </c>
      <c r="Y100" s="69">
        <v>211452.37</v>
      </c>
      <c r="Z100" s="69">
        <v>362828.14</v>
      </c>
      <c r="AA100" s="69">
        <v>547101.65</v>
      </c>
      <c r="AB100" s="69">
        <v>673374.15</v>
      </c>
      <c r="AC100" s="69">
        <v>879774.81</v>
      </c>
      <c r="AD100" s="69">
        <v>58693.8</v>
      </c>
      <c r="AE100" s="69">
        <v>256071.86</v>
      </c>
      <c r="AF100" s="69">
        <v>393339.72</v>
      </c>
      <c r="AG100" s="69">
        <v>293823.59000000003</v>
      </c>
      <c r="AH100" s="69">
        <v>490122.99</v>
      </c>
      <c r="AI100" s="69">
        <v>619503.14</v>
      </c>
      <c r="AJ100" s="69">
        <v>1104429.6499999999</v>
      </c>
      <c r="AK100" s="69">
        <v>138468.32</v>
      </c>
      <c r="AL100" s="69">
        <v>287656.32000000001</v>
      </c>
      <c r="AM100" s="69">
        <v>404400.54</v>
      </c>
      <c r="AN100" s="69">
        <v>518408.13</v>
      </c>
      <c r="AO100" s="69">
        <v>684399.66</v>
      </c>
      <c r="AP100" s="69">
        <v>28177.27</v>
      </c>
      <c r="AQ100" s="69">
        <v>261680.28</v>
      </c>
      <c r="AR100" s="69">
        <v>464175.23</v>
      </c>
      <c r="AS100" s="69">
        <v>649270.77</v>
      </c>
      <c r="AT100" s="69">
        <v>794787.99</v>
      </c>
      <c r="AU100" s="70">
        <v>755050.09</v>
      </c>
      <c r="AV100" s="70">
        <v>897924.21</v>
      </c>
      <c r="AW100" s="70">
        <v>146337.54</v>
      </c>
    </row>
    <row r="101" spans="1:49" x14ac:dyDescent="0.5">
      <c r="A101" s="30" t="s">
        <v>250</v>
      </c>
      <c r="B101" s="40" t="s">
        <v>12</v>
      </c>
      <c r="D101" s="69">
        <v>212479.8</v>
      </c>
      <c r="E101" s="69">
        <v>203086.55</v>
      </c>
      <c r="F101" s="69">
        <v>1404745.72</v>
      </c>
      <c r="G101" s="69">
        <v>196315.55</v>
      </c>
      <c r="H101" s="69">
        <v>133775.04999999999</v>
      </c>
      <c r="I101" s="69">
        <v>112696.55</v>
      </c>
      <c r="J101" s="69">
        <v>103517.55</v>
      </c>
      <c r="K101" s="69">
        <v>80400.55</v>
      </c>
      <c r="L101" s="69">
        <v>72671.55</v>
      </c>
      <c r="M101" s="69">
        <v>190110.55</v>
      </c>
      <c r="N101" s="69">
        <v>133052.54999999999</v>
      </c>
      <c r="O101" s="69">
        <v>107828.24</v>
      </c>
      <c r="P101" s="69">
        <v>75036.240000000005</v>
      </c>
      <c r="Q101" s="69">
        <v>67933.240000000005</v>
      </c>
      <c r="R101" s="69">
        <v>64182.74</v>
      </c>
      <c r="S101" s="69">
        <v>164255.24</v>
      </c>
      <c r="T101" s="69">
        <v>123905.74</v>
      </c>
      <c r="U101" s="69">
        <v>94746.49</v>
      </c>
      <c r="V101" s="69">
        <v>86487.4</v>
      </c>
      <c r="W101" s="69">
        <v>77134.91</v>
      </c>
      <c r="X101" s="69">
        <v>72937</v>
      </c>
      <c r="Y101" s="69">
        <v>179459.99</v>
      </c>
      <c r="Z101" s="69">
        <v>136371.99</v>
      </c>
      <c r="AA101" s="69">
        <v>105656.49</v>
      </c>
      <c r="AB101" s="69">
        <v>95594.49</v>
      </c>
      <c r="AC101" s="69">
        <v>81326.490000000005</v>
      </c>
      <c r="AD101" s="69">
        <v>1300050.49</v>
      </c>
      <c r="AE101" s="69">
        <v>166537.49</v>
      </c>
      <c r="AF101" s="69">
        <v>123086.99</v>
      </c>
      <c r="AG101" s="69">
        <v>93955.99</v>
      </c>
      <c r="AH101" s="69">
        <v>80187.55</v>
      </c>
      <c r="AI101" s="69">
        <v>46524.05</v>
      </c>
      <c r="AJ101" s="69">
        <v>68378.55</v>
      </c>
      <c r="AK101" s="69">
        <v>560482.55000000005</v>
      </c>
      <c r="AL101" s="69">
        <v>98914.55</v>
      </c>
      <c r="AM101" s="69">
        <v>83860.55</v>
      </c>
      <c r="AN101" s="69">
        <v>76336.55</v>
      </c>
      <c r="AO101" s="69">
        <v>65492.55</v>
      </c>
      <c r="AP101" s="69">
        <v>1354997.05</v>
      </c>
      <c r="AQ101" s="69">
        <v>656152.05000000005</v>
      </c>
      <c r="AR101" s="69">
        <v>91274.05</v>
      </c>
      <c r="AS101" s="69">
        <v>82637.05</v>
      </c>
      <c r="AT101" s="69">
        <v>60516.800000000003</v>
      </c>
      <c r="AU101" s="70">
        <v>53151.3</v>
      </c>
      <c r="AV101" s="70">
        <v>49614.3</v>
      </c>
      <c r="AW101" s="70">
        <v>47893.3</v>
      </c>
    </row>
    <row r="102" spans="1:49" x14ac:dyDescent="0.5">
      <c r="A102" s="30" t="s">
        <v>256</v>
      </c>
      <c r="B102" s="40" t="s">
        <v>14</v>
      </c>
      <c r="D102" s="69">
        <v>3765520.17</v>
      </c>
      <c r="E102" s="69">
        <v>3765520.17</v>
      </c>
      <c r="F102" s="69">
        <v>4291210.6500000004</v>
      </c>
      <c r="G102" s="69">
        <v>4291210.6500000004</v>
      </c>
      <c r="H102" s="69">
        <v>4291210.6500000004</v>
      </c>
      <c r="I102" s="69">
        <v>4291210.6500000004</v>
      </c>
      <c r="J102" s="69">
        <v>4291210.6500000004</v>
      </c>
      <c r="K102" s="69">
        <v>4291210.6500000004</v>
      </c>
      <c r="L102" s="69">
        <v>4291210.6500000004</v>
      </c>
      <c r="M102" s="69">
        <v>4755985.32</v>
      </c>
      <c r="N102" s="69">
        <v>4755985.32</v>
      </c>
      <c r="O102" s="69">
        <v>4755985.32</v>
      </c>
      <c r="P102" s="69">
        <v>4755985.32</v>
      </c>
      <c r="Q102" s="69">
        <v>4755985.32</v>
      </c>
      <c r="R102" s="69">
        <v>4755985.32</v>
      </c>
      <c r="S102" s="69">
        <v>5191718.83</v>
      </c>
      <c r="T102" s="69">
        <v>5191718.83</v>
      </c>
      <c r="U102" s="69">
        <v>5191718.83</v>
      </c>
      <c r="V102" s="69">
        <v>5191718.83</v>
      </c>
      <c r="W102" s="69">
        <v>5191718.83</v>
      </c>
      <c r="Y102" s="69">
        <v>5255972.0199999996</v>
      </c>
      <c r="Z102" s="69">
        <v>5255972.0199999996</v>
      </c>
      <c r="AA102" s="69">
        <v>5255972.0199999996</v>
      </c>
      <c r="AB102" s="69">
        <v>5255972.0199999996</v>
      </c>
      <c r="AC102" s="69">
        <v>5255972.0199999996</v>
      </c>
      <c r="AD102" s="69">
        <v>2816687.8</v>
      </c>
      <c r="AE102" s="69">
        <v>2816687.8</v>
      </c>
      <c r="AF102" s="69">
        <v>2816687.8</v>
      </c>
      <c r="AG102" s="69">
        <v>2816687.8</v>
      </c>
      <c r="AH102" s="69">
        <v>2816687.8</v>
      </c>
      <c r="AI102" s="69">
        <v>2843915.3</v>
      </c>
      <c r="AJ102" s="69">
        <v>2816687.8</v>
      </c>
      <c r="AK102" s="69">
        <v>2944707.99</v>
      </c>
      <c r="AL102" s="69">
        <v>2944707.99</v>
      </c>
      <c r="AM102" s="69">
        <v>2944707.99</v>
      </c>
      <c r="AN102" s="69">
        <v>2944707.99</v>
      </c>
      <c r="AO102" s="69">
        <v>2944707.99</v>
      </c>
      <c r="AP102" s="69">
        <v>3021289.32</v>
      </c>
      <c r="AQ102" s="69">
        <v>3021289.32</v>
      </c>
      <c r="AR102" s="69">
        <v>3021289.32</v>
      </c>
      <c r="AS102" s="69">
        <v>3026430.34</v>
      </c>
      <c r="AT102" s="69">
        <v>3026430.34</v>
      </c>
      <c r="AU102" s="70">
        <v>3026430.34</v>
      </c>
      <c r="AV102" s="70">
        <v>5460591.6600000001</v>
      </c>
      <c r="AW102" s="70">
        <v>5300653.08</v>
      </c>
    </row>
    <row r="103" spans="1:49" x14ac:dyDescent="0.5">
      <c r="A103" s="30" t="s">
        <v>256</v>
      </c>
      <c r="B103" s="40" t="s">
        <v>16</v>
      </c>
      <c r="D103" s="69">
        <v>5943508.4199999999</v>
      </c>
      <c r="E103" s="69">
        <v>5943308.0199999996</v>
      </c>
      <c r="F103" s="69">
        <v>5943308.0199999996</v>
      </c>
      <c r="G103" s="69">
        <v>5943308.0199999996</v>
      </c>
      <c r="H103" s="69">
        <v>5943308.0199999996</v>
      </c>
      <c r="I103" s="69">
        <v>5943308.0199999996</v>
      </c>
      <c r="J103" s="69">
        <v>5943308.0199999996</v>
      </c>
      <c r="K103" s="69">
        <v>5943308.0199999996</v>
      </c>
      <c r="L103" s="69">
        <v>5943308.0199999996</v>
      </c>
      <c r="M103" s="69">
        <v>5943308.0199999996</v>
      </c>
      <c r="N103" s="69">
        <v>5943308.0199999996</v>
      </c>
      <c r="O103" s="69">
        <v>5943308.0199999996</v>
      </c>
      <c r="P103" s="69">
        <v>5943308.0199999996</v>
      </c>
      <c r="Q103" s="69">
        <v>5943308.0199999996</v>
      </c>
      <c r="R103" s="69">
        <v>5943308.0199999996</v>
      </c>
      <c r="S103" s="69">
        <v>6000000</v>
      </c>
      <c r="T103" s="69">
        <v>6000000</v>
      </c>
      <c r="U103" s="69">
        <v>6000000</v>
      </c>
      <c r="V103" s="69">
        <v>6000000</v>
      </c>
      <c r="W103" s="69">
        <v>6000000</v>
      </c>
      <c r="Y103" s="69">
        <v>6000000</v>
      </c>
      <c r="Z103" s="69">
        <v>6000000</v>
      </c>
      <c r="AA103" s="69">
        <v>6000000</v>
      </c>
      <c r="AB103" s="69">
        <v>6000000</v>
      </c>
      <c r="AC103" s="69">
        <v>6000000</v>
      </c>
      <c r="AD103" s="69">
        <v>6000000</v>
      </c>
      <c r="AE103" s="69">
        <v>6000000</v>
      </c>
      <c r="AF103" s="69">
        <v>6000000</v>
      </c>
      <c r="AG103" s="69">
        <v>6000000</v>
      </c>
      <c r="AH103" s="69">
        <v>6000000</v>
      </c>
      <c r="AI103" s="69">
        <v>6000000</v>
      </c>
      <c r="AJ103" s="69">
        <v>6000000</v>
      </c>
      <c r="AK103" s="69">
        <v>6000000</v>
      </c>
      <c r="AL103" s="69">
        <v>6000000</v>
      </c>
      <c r="AM103" s="69">
        <v>6000000</v>
      </c>
      <c r="AN103" s="69">
        <v>6000000</v>
      </c>
      <c r="AO103" s="69">
        <v>6000000</v>
      </c>
      <c r="AP103" s="69">
        <v>6000000</v>
      </c>
      <c r="AQ103" s="69">
        <v>6000000</v>
      </c>
      <c r="AR103" s="69">
        <v>6000000</v>
      </c>
      <c r="AS103" s="69">
        <v>6093969.5199999996</v>
      </c>
      <c r="AT103" s="69">
        <v>6093969.5199999996</v>
      </c>
      <c r="AU103" s="70">
        <v>6093969.5199999996</v>
      </c>
      <c r="AV103" s="73">
        <v>6065067.1200000001</v>
      </c>
      <c r="AW103" s="70">
        <v>6073067.1200000001</v>
      </c>
    </row>
    <row r="104" spans="1:49" x14ac:dyDescent="0.5">
      <c r="A104" s="30" t="s">
        <v>256</v>
      </c>
      <c r="B104" s="40" t="s">
        <v>65</v>
      </c>
      <c r="D104" s="69">
        <v>-4414834.91</v>
      </c>
      <c r="E104" s="69">
        <v>-4465369.7699999996</v>
      </c>
      <c r="F104" s="69">
        <v>-4464365.99</v>
      </c>
      <c r="G104" s="69">
        <v>-4452914.4800000004</v>
      </c>
      <c r="H104" s="69">
        <v>-4394624.6100000003</v>
      </c>
      <c r="I104" s="69">
        <v>-4406522.3099999996</v>
      </c>
      <c r="J104" s="69">
        <v>-4407736.7</v>
      </c>
      <c r="K104" s="69">
        <v>-4619790.78</v>
      </c>
      <c r="L104" s="69">
        <v>-4666640.09</v>
      </c>
      <c r="M104" s="69">
        <v>-4651574.67</v>
      </c>
      <c r="N104" s="69">
        <v>-4651574.67</v>
      </c>
      <c r="O104" s="69">
        <v>-4651343.8899999997</v>
      </c>
      <c r="P104" s="69">
        <v>-4622473.8099999996</v>
      </c>
      <c r="Q104" s="69">
        <v>-4797797.2300000004</v>
      </c>
      <c r="R104" s="69">
        <v>-4797446.7699999996</v>
      </c>
      <c r="S104" s="69">
        <v>-4795055.09</v>
      </c>
      <c r="T104" s="69">
        <v>-4797046.37</v>
      </c>
      <c r="U104" s="69">
        <v>-4797616.2699999996</v>
      </c>
      <c r="V104" s="69">
        <v>-4797412.0199999996</v>
      </c>
      <c r="W104" s="69">
        <v>-4797412.0199999996</v>
      </c>
      <c r="Y104" s="69">
        <v>-4836161.33</v>
      </c>
      <c r="Z104" s="69">
        <v>-4851841.74</v>
      </c>
      <c r="AA104" s="69">
        <v>-5128131.4400000004</v>
      </c>
      <c r="AB104" s="69">
        <v>-4842453.43</v>
      </c>
      <c r="AC104" s="69">
        <v>-4865876.6100000003</v>
      </c>
      <c r="AD104" s="69">
        <v>-4873595.5</v>
      </c>
      <c r="AE104" s="69">
        <v>-4873503.18</v>
      </c>
      <c r="AF104" s="69">
        <v>-4872945.9800000004</v>
      </c>
      <c r="AG104" s="69">
        <v>-4888946.67</v>
      </c>
      <c r="AH104" s="69">
        <v>-4890820.32</v>
      </c>
      <c r="AI104" s="69">
        <v>-4905921.42</v>
      </c>
      <c r="AJ104" s="69">
        <v>-4862498.46</v>
      </c>
      <c r="AK104" s="69">
        <v>-4864732.5199999996</v>
      </c>
      <c r="AL104" s="69">
        <v>-4863774.13</v>
      </c>
      <c r="AM104" s="69">
        <v>-4864276.3</v>
      </c>
      <c r="AN104" s="69">
        <v>-4867802.6900000004</v>
      </c>
      <c r="AO104" s="69">
        <v>-5106033.8499999996</v>
      </c>
      <c r="AP104" s="69">
        <v>-5126054.63</v>
      </c>
      <c r="AQ104" s="69">
        <v>-5124466.6900000004</v>
      </c>
      <c r="AR104" s="69">
        <v>-5148397.82</v>
      </c>
      <c r="AS104" s="69">
        <v>-5149564.63</v>
      </c>
      <c r="AT104" s="69">
        <v>-5196115.8499999996</v>
      </c>
      <c r="AU104" s="70">
        <v>-5200148.91</v>
      </c>
      <c r="AV104" s="70">
        <v>-5185548.99</v>
      </c>
      <c r="AW104" s="70">
        <v>-5185555.0199999996</v>
      </c>
    </row>
    <row r="105" spans="1:49" x14ac:dyDescent="0.5">
      <c r="A105" s="31"/>
      <c r="B105" s="34"/>
      <c r="C105" s="31" t="s">
        <v>41</v>
      </c>
      <c r="D105" s="64">
        <v>1528473.11</v>
      </c>
      <c r="E105" s="64">
        <v>1477938.25</v>
      </c>
      <c r="F105" s="64">
        <v>1478942.0299999993</v>
      </c>
      <c r="G105" s="64">
        <v>1490393.5399999991</v>
      </c>
      <c r="H105" s="64">
        <v>1548683.41</v>
      </c>
      <c r="I105" s="64">
        <v>1536785.71</v>
      </c>
      <c r="J105" s="64">
        <v>1535571.32</v>
      </c>
      <c r="K105" s="64">
        <v>1323517.24</v>
      </c>
      <c r="L105" s="64">
        <v>1276667.93</v>
      </c>
      <c r="M105" s="64">
        <v>1291733.3500000001</v>
      </c>
      <c r="N105" s="64">
        <v>1291733.3500000001</v>
      </c>
      <c r="O105" s="64">
        <v>1291964.1299999999</v>
      </c>
      <c r="P105" s="64">
        <v>1320834.21</v>
      </c>
      <c r="Q105" s="64">
        <v>1145510.79</v>
      </c>
      <c r="R105" s="64">
        <v>1145861.25</v>
      </c>
      <c r="S105" s="64">
        <v>1204944.9099999999</v>
      </c>
      <c r="T105" s="64">
        <v>1202953.6299999999</v>
      </c>
      <c r="U105" s="64">
        <v>1202383.73</v>
      </c>
      <c r="V105" s="64">
        <v>1202587.98</v>
      </c>
      <c r="W105" s="64">
        <v>1202587.98</v>
      </c>
      <c r="X105" s="64"/>
      <c r="Y105" s="64">
        <v>1163838.67</v>
      </c>
      <c r="Z105" s="64">
        <v>1148158.26</v>
      </c>
      <c r="AA105" s="64">
        <v>871868.56</v>
      </c>
      <c r="AB105" s="64">
        <v>1157546.57</v>
      </c>
      <c r="AC105" s="64">
        <v>1134123.3899999999</v>
      </c>
      <c r="AD105" s="64">
        <v>1126404.5</v>
      </c>
      <c r="AE105" s="64">
        <v>1126496.82</v>
      </c>
      <c r="AF105" s="64">
        <v>1127054.02</v>
      </c>
      <c r="AG105" s="64">
        <v>1111053.32</v>
      </c>
      <c r="AH105" s="64">
        <v>1109179.68</v>
      </c>
      <c r="AI105" s="64">
        <v>1094078.58</v>
      </c>
      <c r="AJ105" s="64">
        <v>1137501.54</v>
      </c>
      <c r="AK105" s="64">
        <v>1135267.48</v>
      </c>
      <c r="AL105" s="64">
        <v>1136225.8700000001</v>
      </c>
      <c r="AM105" s="64">
        <v>1135723.7</v>
      </c>
      <c r="AN105" s="64">
        <v>1132197.31</v>
      </c>
      <c r="AO105" s="64">
        <v>893966.16</v>
      </c>
      <c r="AP105" s="64">
        <v>873945.37</v>
      </c>
      <c r="AQ105" s="64">
        <v>875533.31</v>
      </c>
      <c r="AR105" s="64">
        <v>851602.18</v>
      </c>
      <c r="AS105" s="64">
        <v>944404.89</v>
      </c>
      <c r="AT105" s="64">
        <v>897853.67</v>
      </c>
      <c r="AU105" s="71">
        <v>893820.61</v>
      </c>
      <c r="AV105" s="71">
        <v>879518.13</v>
      </c>
      <c r="AW105" s="71">
        <v>887512.1</v>
      </c>
    </row>
    <row r="106" spans="1:49" x14ac:dyDescent="0.5">
      <c r="A106" s="30" t="s">
        <v>260</v>
      </c>
      <c r="B106" s="40" t="s">
        <v>17</v>
      </c>
      <c r="D106" s="69">
        <v>21821900.129999999</v>
      </c>
      <c r="E106" s="69">
        <v>23499213.68</v>
      </c>
      <c r="F106" s="69">
        <v>30515730.75</v>
      </c>
      <c r="G106" s="69">
        <v>29838302.390000001</v>
      </c>
      <c r="H106" s="69">
        <v>30190454.399999999</v>
      </c>
      <c r="I106" s="69">
        <v>44858085.93</v>
      </c>
      <c r="J106" s="69">
        <v>43305282.740000002</v>
      </c>
      <c r="K106" s="69">
        <v>34749350.82</v>
      </c>
      <c r="L106" s="69">
        <v>31917081.010000002</v>
      </c>
      <c r="M106" s="69">
        <v>29605223.710000001</v>
      </c>
      <c r="N106" s="69">
        <v>27317127.239999998</v>
      </c>
      <c r="O106" s="69">
        <v>26567067.010000002</v>
      </c>
      <c r="P106" s="69">
        <v>27888725.850000001</v>
      </c>
      <c r="Q106" s="69">
        <v>28715361.870000001</v>
      </c>
      <c r="R106" s="69">
        <v>26860705.77</v>
      </c>
      <c r="S106" s="69">
        <v>26078894.010000002</v>
      </c>
      <c r="T106" s="69">
        <v>26230468.050000001</v>
      </c>
      <c r="U106" s="69">
        <v>24927785.25</v>
      </c>
      <c r="V106" s="69">
        <v>24181390.550000001</v>
      </c>
      <c r="W106" s="69">
        <v>23988459.969999999</v>
      </c>
      <c r="X106" s="69">
        <v>24012727</v>
      </c>
      <c r="Y106" s="69">
        <v>19452880.91</v>
      </c>
      <c r="Z106" s="69">
        <v>19213726.309999999</v>
      </c>
      <c r="AA106" s="69">
        <v>18406916.16</v>
      </c>
      <c r="AB106" s="69">
        <v>17766814.309999999</v>
      </c>
      <c r="AC106" s="69">
        <v>16433062.51</v>
      </c>
      <c r="AD106" s="69">
        <v>16027066.359999999</v>
      </c>
      <c r="AE106" s="69">
        <v>14236863.279999999</v>
      </c>
      <c r="AF106" s="69">
        <v>13729696.460000001</v>
      </c>
      <c r="AG106" s="69">
        <v>14126038.109999999</v>
      </c>
      <c r="AH106" s="69">
        <v>13213951.35</v>
      </c>
      <c r="AI106" s="69">
        <v>14083067.949999999</v>
      </c>
      <c r="AJ106" s="69">
        <v>11974985.310000001</v>
      </c>
      <c r="AK106" s="69">
        <v>11600323.560000001</v>
      </c>
      <c r="AL106" s="69">
        <v>12989528.48</v>
      </c>
      <c r="AM106" s="69">
        <v>12298335.43</v>
      </c>
      <c r="AN106" s="69">
        <v>12149966.73</v>
      </c>
      <c r="AO106" s="69">
        <v>19467752</v>
      </c>
      <c r="AP106" s="69">
        <v>19288149.18</v>
      </c>
      <c r="AQ106" s="69">
        <v>19651174.609999999</v>
      </c>
      <c r="AR106" s="69">
        <v>18310753.27</v>
      </c>
      <c r="AS106" s="69">
        <v>18118370.780000001</v>
      </c>
      <c r="AT106" s="69">
        <v>17543819.07</v>
      </c>
      <c r="AU106" s="70">
        <v>15261778.17</v>
      </c>
      <c r="AV106" s="70">
        <v>15076499.869999999</v>
      </c>
      <c r="AW106" s="70">
        <v>15058815.32</v>
      </c>
    </row>
    <row r="107" spans="1:49" x14ac:dyDescent="0.5">
      <c r="A107" s="30" t="s">
        <v>244</v>
      </c>
      <c r="B107" s="40" t="s">
        <v>18</v>
      </c>
      <c r="D107" s="69">
        <v>1095911</v>
      </c>
      <c r="E107" s="69">
        <v>1520992.92</v>
      </c>
      <c r="F107" s="69">
        <v>1275651.79</v>
      </c>
      <c r="G107" s="69">
        <v>1610356.99</v>
      </c>
      <c r="H107" s="69">
        <v>1655994.32</v>
      </c>
      <c r="I107" s="69">
        <v>1347564.66</v>
      </c>
      <c r="J107" s="69">
        <v>965213.01</v>
      </c>
      <c r="K107" s="69">
        <v>1146351.47</v>
      </c>
      <c r="L107" s="69">
        <v>1365240.86</v>
      </c>
      <c r="M107" s="69">
        <v>1599760.79</v>
      </c>
      <c r="N107" s="69">
        <v>1812827.23</v>
      </c>
      <c r="O107" s="69">
        <v>1678615.85</v>
      </c>
      <c r="P107" s="69">
        <v>1753993.79</v>
      </c>
      <c r="Q107" s="69">
        <v>1925435.45</v>
      </c>
      <c r="R107" s="69">
        <v>2741097.43</v>
      </c>
      <c r="S107" s="69">
        <v>3933761.71</v>
      </c>
      <c r="T107" s="69">
        <v>4432576.74</v>
      </c>
      <c r="U107" s="69">
        <v>4627779.16</v>
      </c>
      <c r="V107" s="69">
        <v>5012199.8499999996</v>
      </c>
      <c r="W107" s="69">
        <v>5094317.26</v>
      </c>
      <c r="Y107" s="69">
        <v>6217762.96</v>
      </c>
      <c r="Z107" s="69">
        <v>6491043.3899999997</v>
      </c>
      <c r="AA107" s="69">
        <v>6853849.0499999998</v>
      </c>
      <c r="AB107" s="69">
        <v>7648818.9400000004</v>
      </c>
      <c r="AC107" s="69">
        <v>6939704.25</v>
      </c>
      <c r="AD107" s="69">
        <v>7462360.3399999999</v>
      </c>
      <c r="AE107" s="69">
        <v>6872388.2999999998</v>
      </c>
      <c r="AF107" s="69">
        <v>5640268.7199999997</v>
      </c>
      <c r="AG107" s="69">
        <v>4965107.21</v>
      </c>
      <c r="AH107" s="69">
        <v>3166420.42</v>
      </c>
      <c r="AI107" s="69">
        <v>3746611.43</v>
      </c>
      <c r="AJ107" s="69">
        <v>3061895.05</v>
      </c>
      <c r="AK107" s="69">
        <v>4238084.1900000004</v>
      </c>
      <c r="AL107" s="69">
        <v>3893119.42</v>
      </c>
      <c r="AM107" s="69">
        <v>3674693.19</v>
      </c>
      <c r="AN107" s="69">
        <v>3240440.81</v>
      </c>
      <c r="AO107" s="69">
        <v>3803874.45</v>
      </c>
      <c r="AP107" s="69">
        <v>3064287.82</v>
      </c>
      <c r="AQ107" s="69">
        <v>2964555.62</v>
      </c>
      <c r="AR107" s="69">
        <v>2419655.06</v>
      </c>
      <c r="AS107" s="69">
        <v>1988806.25</v>
      </c>
      <c r="AT107" s="69">
        <v>2715787.9</v>
      </c>
      <c r="AU107" s="70">
        <v>3112225.62</v>
      </c>
      <c r="AV107" s="70">
        <v>4155366.43</v>
      </c>
      <c r="AW107" s="70">
        <v>4911045.29</v>
      </c>
    </row>
    <row r="108" spans="1:49" x14ac:dyDescent="0.5">
      <c r="A108" s="30" t="s">
        <v>231</v>
      </c>
      <c r="B108" s="40" t="s">
        <v>146</v>
      </c>
      <c r="AB108" s="69">
        <v>7697.13</v>
      </c>
      <c r="AC108" s="69">
        <v>24628.43</v>
      </c>
      <c r="AD108" s="69">
        <v>39761.1</v>
      </c>
      <c r="AE108" s="69">
        <v>30625.97</v>
      </c>
      <c r="AF108" s="69">
        <v>34649.97</v>
      </c>
      <c r="AG108" s="69">
        <v>135222.76999999999</v>
      </c>
      <c r="AH108" s="69">
        <v>172177.18</v>
      </c>
      <c r="AI108" s="69">
        <v>144138.87</v>
      </c>
      <c r="AJ108" s="69">
        <v>1108982.1200000001</v>
      </c>
      <c r="AK108" s="69">
        <v>1029185.55</v>
      </c>
      <c r="AL108" s="69">
        <v>252776.98</v>
      </c>
      <c r="AM108" s="69">
        <v>130448.76</v>
      </c>
      <c r="AN108" s="69">
        <v>244560.7</v>
      </c>
      <c r="AO108" s="69">
        <v>418081.73</v>
      </c>
      <c r="AP108" s="69">
        <v>559752.75</v>
      </c>
      <c r="AQ108" s="69">
        <v>235082.83</v>
      </c>
      <c r="AR108" s="69">
        <v>288965.8</v>
      </c>
      <c r="AS108" s="69">
        <v>236071.47</v>
      </c>
      <c r="AT108" s="69">
        <v>301302.94</v>
      </c>
      <c r="AU108" s="70">
        <v>50251.05</v>
      </c>
      <c r="AV108" s="70">
        <v>42049.75</v>
      </c>
      <c r="AW108" s="70">
        <v>56675.08</v>
      </c>
    </row>
    <row r="109" spans="1:49" x14ac:dyDescent="0.5">
      <c r="A109" s="31"/>
      <c r="B109" s="31"/>
      <c r="C109" s="31" t="s">
        <v>39</v>
      </c>
      <c r="D109" s="64">
        <v>22917811.129999999</v>
      </c>
      <c r="E109" s="64">
        <v>25020136.600000001</v>
      </c>
      <c r="F109" s="64">
        <v>31791382.539999999</v>
      </c>
      <c r="G109" s="64">
        <v>31448659.379999999</v>
      </c>
      <c r="H109" s="64">
        <v>31846448.719999999</v>
      </c>
      <c r="I109" s="64">
        <f>SUM(I106:I107)</f>
        <v>46205650.589999996</v>
      </c>
      <c r="J109" s="64">
        <v>44270495.75</v>
      </c>
      <c r="K109" s="64">
        <v>35895702.289999999</v>
      </c>
      <c r="L109" s="64">
        <v>33282321.870000001</v>
      </c>
      <c r="M109" s="64">
        <v>31204984.5</v>
      </c>
      <c r="N109" s="64">
        <v>29129964.469999999</v>
      </c>
      <c r="O109" s="64">
        <v>28245682.859999999</v>
      </c>
      <c r="P109" s="64">
        <v>29642719.640000001</v>
      </c>
      <c r="Q109" s="64">
        <v>30640797.32</v>
      </c>
      <c r="R109" s="64">
        <v>29601803.199999999</v>
      </c>
      <c r="S109" s="64">
        <v>30012655.719999999</v>
      </c>
      <c r="T109" s="64">
        <v>30663044.789999999</v>
      </c>
      <c r="U109" s="64">
        <v>29555564.41</v>
      </c>
      <c r="V109" s="64">
        <v>29193590.399999999</v>
      </c>
      <c r="W109" s="64">
        <v>29082777.23</v>
      </c>
      <c r="X109" s="64"/>
      <c r="Y109" s="64">
        <v>25670643.870000001</v>
      </c>
      <c r="Z109" s="64">
        <v>25704769.699999999</v>
      </c>
      <c r="AA109" s="64">
        <v>25260765.210000001</v>
      </c>
      <c r="AB109" s="64">
        <v>25423330.379999999</v>
      </c>
      <c r="AC109" s="64">
        <v>23397395.190000001</v>
      </c>
      <c r="AD109" s="64">
        <f t="shared" ref="AD109:AW109" si="34">SUM(AD106:AD108)</f>
        <v>23529187.800000001</v>
      </c>
      <c r="AE109" s="64">
        <f t="shared" si="34"/>
        <v>21139877.549999997</v>
      </c>
      <c r="AF109" s="64">
        <f t="shared" si="34"/>
        <v>19404615.149999999</v>
      </c>
      <c r="AG109" s="64">
        <f t="shared" si="34"/>
        <v>19226368.09</v>
      </c>
      <c r="AH109" s="64">
        <f t="shared" si="34"/>
        <v>16552548.949999999</v>
      </c>
      <c r="AI109" s="64">
        <f t="shared" si="34"/>
        <v>17973818.25</v>
      </c>
      <c r="AJ109" s="64">
        <f t="shared" si="34"/>
        <v>16145862.48</v>
      </c>
      <c r="AK109" s="64">
        <f t="shared" si="34"/>
        <v>16867593.300000001</v>
      </c>
      <c r="AL109" s="64">
        <f t="shared" si="34"/>
        <v>17135424.879999999</v>
      </c>
      <c r="AM109" s="64">
        <f t="shared" si="34"/>
        <v>16103477.379999999</v>
      </c>
      <c r="AN109" s="64">
        <f t="shared" si="34"/>
        <v>15634968.24</v>
      </c>
      <c r="AO109" s="64">
        <f t="shared" si="34"/>
        <v>23689708.18</v>
      </c>
      <c r="AP109" s="64">
        <f t="shared" si="34"/>
        <v>22912189.75</v>
      </c>
      <c r="AQ109" s="64">
        <f t="shared" si="34"/>
        <v>22850813.059999999</v>
      </c>
      <c r="AR109" s="64">
        <f t="shared" si="34"/>
        <v>21019374.129999999</v>
      </c>
      <c r="AS109" s="64">
        <f t="shared" si="34"/>
        <v>20343248.5</v>
      </c>
      <c r="AT109" s="64">
        <f t="shared" si="34"/>
        <v>20560909.91</v>
      </c>
      <c r="AU109" s="71">
        <f t="shared" si="34"/>
        <v>18424254.84</v>
      </c>
      <c r="AV109" s="71">
        <f t="shared" si="34"/>
        <v>19273916.050000001</v>
      </c>
      <c r="AW109" s="71">
        <f t="shared" si="34"/>
        <v>20026535.689999998</v>
      </c>
    </row>
    <row r="110" spans="1:49" x14ac:dyDescent="0.5">
      <c r="A110" s="30" t="s">
        <v>231</v>
      </c>
      <c r="B110" s="40" t="s">
        <v>8</v>
      </c>
      <c r="D110" s="69">
        <v>981867.67</v>
      </c>
      <c r="E110" s="69">
        <v>996889.08</v>
      </c>
      <c r="F110" s="69">
        <v>1051529.68</v>
      </c>
      <c r="G110" s="69">
        <v>1213618.58</v>
      </c>
      <c r="H110" s="69">
        <v>1301628.29</v>
      </c>
      <c r="I110" s="69">
        <v>1366827</v>
      </c>
      <c r="J110" s="69">
        <v>1366943.33</v>
      </c>
      <c r="K110" s="69">
        <v>1332528.81</v>
      </c>
      <c r="L110" s="69">
        <v>1309623.03</v>
      </c>
      <c r="M110" s="69">
        <v>1241174.25</v>
      </c>
      <c r="N110" s="69">
        <v>1247867.5900000001</v>
      </c>
      <c r="O110" s="69">
        <v>1242140.8</v>
      </c>
      <c r="P110" s="69">
        <v>1231645.51</v>
      </c>
      <c r="Q110" s="69">
        <v>1221401.07</v>
      </c>
      <c r="R110" s="69">
        <v>1190669.1100000001</v>
      </c>
      <c r="S110" s="69">
        <v>1115512.8700000001</v>
      </c>
      <c r="T110" s="69">
        <v>1049175.58</v>
      </c>
      <c r="U110" s="69">
        <v>942368.61</v>
      </c>
      <c r="V110" s="69">
        <v>933090.18</v>
      </c>
      <c r="W110" s="69">
        <v>956723.78</v>
      </c>
      <c r="Y110" s="69">
        <v>750652.25</v>
      </c>
      <c r="Z110" s="69">
        <v>785142.52</v>
      </c>
      <c r="AA110" s="69">
        <v>825486.34</v>
      </c>
      <c r="AB110" s="69">
        <v>822052.65</v>
      </c>
      <c r="AC110" s="69">
        <v>954341.08</v>
      </c>
      <c r="AD110" s="69">
        <v>679580.81</v>
      </c>
      <c r="AE110" s="69">
        <v>777410.48</v>
      </c>
      <c r="AF110" s="69">
        <v>781090.75</v>
      </c>
      <c r="AG110" s="69">
        <v>831997.47</v>
      </c>
      <c r="AH110" s="69">
        <v>992790.96</v>
      </c>
      <c r="AI110" s="69">
        <v>1041094.14</v>
      </c>
      <c r="AJ110" s="69">
        <v>1283144.76</v>
      </c>
      <c r="AK110" s="69">
        <v>967636.75</v>
      </c>
      <c r="AL110" s="69">
        <v>1128562.73</v>
      </c>
      <c r="AM110" s="69">
        <v>896823.92</v>
      </c>
      <c r="AN110" s="69">
        <v>908756.43</v>
      </c>
      <c r="AO110" s="69">
        <v>872684.54</v>
      </c>
      <c r="AP110" s="69">
        <v>683507.03</v>
      </c>
      <c r="AQ110" s="69">
        <v>873227.37</v>
      </c>
      <c r="AR110" s="69">
        <v>963270.74</v>
      </c>
      <c r="AS110" s="69">
        <v>748581.8</v>
      </c>
      <c r="AT110" s="69">
        <v>564178.26</v>
      </c>
      <c r="AU110" s="70">
        <v>189032.34</v>
      </c>
      <c r="AV110" s="70"/>
      <c r="AW110" s="70"/>
    </row>
    <row r="111" spans="1:49" x14ac:dyDescent="0.5">
      <c r="A111" s="30" t="s">
        <v>231</v>
      </c>
      <c r="B111" s="40" t="s">
        <v>47</v>
      </c>
      <c r="G111" s="69">
        <v>6788194.4400000004</v>
      </c>
      <c r="H111" s="69">
        <v>6788194.4400000004</v>
      </c>
      <c r="I111" s="69">
        <v>6788194.4400000004</v>
      </c>
      <c r="J111" s="69">
        <v>6788194.4400000004</v>
      </c>
      <c r="K111" s="69">
        <v>6788194.4400000004</v>
      </c>
      <c r="L111" s="69">
        <v>6788194.4400000004</v>
      </c>
      <c r="M111" s="69">
        <v>6788194.4400000004</v>
      </c>
      <c r="N111" s="69">
        <v>6788194.4400000004</v>
      </c>
      <c r="O111" s="69">
        <v>6788194.4400000004</v>
      </c>
      <c r="P111" s="69">
        <v>6788194.4400000004</v>
      </c>
      <c r="Q111" s="69">
        <v>6788194.4400000004</v>
      </c>
      <c r="R111" s="69">
        <v>6788194.4400000004</v>
      </c>
      <c r="S111" s="69">
        <v>6565972.2199999997</v>
      </c>
      <c r="T111" s="69">
        <v>6145972.2199999997</v>
      </c>
      <c r="U111" s="69">
        <v>4798611.1100000003</v>
      </c>
      <c r="V111" s="69">
        <v>4798611.1100000003</v>
      </c>
      <c r="W111" s="69">
        <v>4798611.1100000003</v>
      </c>
      <c r="Y111" s="69">
        <v>4798611.1100000003</v>
      </c>
      <c r="Z111" s="69">
        <v>4798611.1100000003</v>
      </c>
      <c r="AA111" s="69">
        <v>4798611.1100000003</v>
      </c>
      <c r="AB111" s="69">
        <v>4496388.8899999997</v>
      </c>
      <c r="AC111" s="69">
        <v>4496388.8899999997</v>
      </c>
      <c r="AU111" s="70"/>
      <c r="AV111" s="70"/>
      <c r="AW111" s="70"/>
    </row>
    <row r="112" spans="1:49" x14ac:dyDescent="0.5">
      <c r="A112" s="30" t="s">
        <v>231</v>
      </c>
      <c r="B112" s="40" t="s">
        <v>94</v>
      </c>
      <c r="M112" s="69">
        <v>119444.44</v>
      </c>
      <c r="N112" s="69">
        <v>81944.44</v>
      </c>
      <c r="O112" s="69">
        <v>26388.880000000001</v>
      </c>
      <c r="P112" s="69">
        <v>26388.880000000001</v>
      </c>
      <c r="Q112" s="69">
        <v>5295.13</v>
      </c>
      <c r="R112" s="69">
        <v>5295.13</v>
      </c>
      <c r="S112" s="69">
        <v>124739.57</v>
      </c>
      <c r="T112" s="69">
        <v>87289.57</v>
      </c>
      <c r="U112" s="69">
        <v>76097.22</v>
      </c>
      <c r="V112" s="69">
        <v>20541.66</v>
      </c>
      <c r="Y112" s="69">
        <v>146670.13</v>
      </c>
      <c r="Z112" s="69">
        <v>119670.13</v>
      </c>
      <c r="AA112" s="69">
        <v>119670.13</v>
      </c>
      <c r="AB112" s="69">
        <v>91892.35</v>
      </c>
      <c r="AC112" s="69">
        <v>76704.850000000006</v>
      </c>
      <c r="AU112" s="70"/>
      <c r="AV112" s="70"/>
      <c r="AW112" s="70"/>
    </row>
    <row r="113" spans="1:49" x14ac:dyDescent="0.5">
      <c r="A113" s="30" t="s">
        <v>231</v>
      </c>
      <c r="B113" s="40" t="s">
        <v>102</v>
      </c>
      <c r="P113" s="69">
        <v>4318149.28</v>
      </c>
      <c r="Q113" s="69">
        <v>5880599.6799999997</v>
      </c>
      <c r="R113" s="69">
        <v>6019300.7599999998</v>
      </c>
      <c r="S113" s="69">
        <v>6269300.7599999998</v>
      </c>
      <c r="T113" s="69">
        <v>6269300.7599999998</v>
      </c>
      <c r="U113" s="69">
        <v>6633745.21</v>
      </c>
      <c r="V113" s="69">
        <v>6728189.6500000004</v>
      </c>
      <c r="W113" s="69">
        <v>6728189.6500000004</v>
      </c>
      <c r="Y113" s="69">
        <v>6789300.7599999998</v>
      </c>
      <c r="Z113" s="69">
        <v>6789300.7599999998</v>
      </c>
      <c r="AA113" s="69">
        <v>6900411.8700000001</v>
      </c>
      <c r="AB113" s="69">
        <v>7394599.3799999999</v>
      </c>
      <c r="AC113" s="69">
        <v>6365895.21</v>
      </c>
      <c r="AU113" s="70"/>
      <c r="AV113" s="70"/>
      <c r="AW113" s="70"/>
    </row>
    <row r="114" spans="1:49" x14ac:dyDescent="0.5">
      <c r="A114" s="30" t="s">
        <v>246</v>
      </c>
      <c r="B114" s="40" t="s">
        <v>115</v>
      </c>
      <c r="R114" s="69">
        <v>7946356.1600000001</v>
      </c>
      <c r="S114" s="69">
        <v>7946356.1600000001</v>
      </c>
      <c r="T114" s="69">
        <v>7946350.46</v>
      </c>
      <c r="U114" s="69">
        <v>7946356.1600000001</v>
      </c>
      <c r="V114" s="69">
        <v>5959767.1200000001</v>
      </c>
      <c r="W114" s="69">
        <v>5959767.1200000001</v>
      </c>
      <c r="X114" s="69">
        <v>5959767</v>
      </c>
      <c r="Y114" s="69">
        <v>5959767.1200000001</v>
      </c>
      <c r="Z114" s="69">
        <v>5959767.1200000001</v>
      </c>
      <c r="AA114" s="69">
        <v>5959767.1200000001</v>
      </c>
      <c r="AB114" s="69">
        <v>5959767.1200000001</v>
      </c>
      <c r="AC114" s="69">
        <v>5959767.1200000001</v>
      </c>
      <c r="AD114" s="69">
        <v>5959767.1200000001</v>
      </c>
      <c r="AE114" s="69">
        <v>3978178.08</v>
      </c>
      <c r="AF114" s="69">
        <v>3173178.08</v>
      </c>
      <c r="AG114" s="69">
        <v>2373178.08</v>
      </c>
      <c r="AH114" s="69">
        <v>1986589.04</v>
      </c>
      <c r="AI114" s="69">
        <v>1986589.04</v>
      </c>
      <c r="AJ114" s="69">
        <v>1986589.04</v>
      </c>
      <c r="AK114" s="69">
        <v>1986589.04</v>
      </c>
      <c r="AL114" s="69">
        <v>1986589.04</v>
      </c>
      <c r="AM114" s="69">
        <v>1986589.04</v>
      </c>
      <c r="AN114" s="69">
        <v>1986589.04</v>
      </c>
      <c r="AO114" s="69">
        <v>1986589.04</v>
      </c>
      <c r="AP114" s="69">
        <v>1986589.04</v>
      </c>
      <c r="AQ114" s="69">
        <v>1986589.04</v>
      </c>
      <c r="AR114" s="69">
        <v>1986589.04</v>
      </c>
      <c r="AS114" s="69">
        <v>1986589.04</v>
      </c>
      <c r="AT114" s="69">
        <v>1986589.04</v>
      </c>
      <c r="AU114" s="70">
        <v>1986589.04</v>
      </c>
      <c r="AV114" s="70">
        <v>1986589.04</v>
      </c>
      <c r="AW114" s="70">
        <v>1986589.04</v>
      </c>
    </row>
    <row r="115" spans="1:49" x14ac:dyDescent="0.5">
      <c r="A115" s="30" t="s">
        <v>246</v>
      </c>
      <c r="B115" s="40" t="s">
        <v>116</v>
      </c>
      <c r="S115" s="69">
        <v>178793.01</v>
      </c>
      <c r="T115" s="69">
        <v>178793.04</v>
      </c>
      <c r="U115" s="69">
        <v>178793.01</v>
      </c>
      <c r="Y115" s="69">
        <v>178793.01</v>
      </c>
      <c r="Z115" s="69">
        <v>178793.01</v>
      </c>
      <c r="AA115" s="69">
        <v>178793.01</v>
      </c>
      <c r="AB115" s="69">
        <v>178793.01</v>
      </c>
      <c r="AC115" s="69">
        <v>178793.01</v>
      </c>
      <c r="AD115" s="69">
        <v>357586.02</v>
      </c>
      <c r="AE115" s="69">
        <v>89303.679999999993</v>
      </c>
      <c r="AF115" s="69">
        <v>89303.679999999993</v>
      </c>
      <c r="AG115" s="69">
        <v>89303.679999999993</v>
      </c>
      <c r="AP115" s="69">
        <v>134094.76</v>
      </c>
      <c r="AQ115" s="69">
        <v>134094.76</v>
      </c>
      <c r="AR115" s="69">
        <v>134094.76</v>
      </c>
      <c r="AS115" s="69">
        <v>134094.76</v>
      </c>
      <c r="AT115" s="69">
        <v>134094.76</v>
      </c>
      <c r="AU115" s="70">
        <v>134094.76</v>
      </c>
      <c r="AV115" s="70">
        <v>134094.76</v>
      </c>
      <c r="AW115" s="70">
        <v>268189.52</v>
      </c>
    </row>
    <row r="116" spans="1:49" x14ac:dyDescent="0.5">
      <c r="A116" s="30" t="s">
        <v>231</v>
      </c>
      <c r="B116" s="40" t="s">
        <v>46</v>
      </c>
      <c r="D116" s="69">
        <v>956213.36</v>
      </c>
      <c r="E116" s="69">
        <v>792892.65</v>
      </c>
      <c r="F116" s="69">
        <v>2631950.1800000002</v>
      </c>
      <c r="I116" s="69">
        <v>603888.05000000005</v>
      </c>
      <c r="J116" s="69">
        <v>644016.92000000004</v>
      </c>
      <c r="K116" s="69">
        <v>622489.05000000005</v>
      </c>
      <c r="L116" s="69">
        <v>138172.68</v>
      </c>
      <c r="M116" s="69">
        <v>300129.44</v>
      </c>
      <c r="N116" s="69">
        <v>572158.31000000006</v>
      </c>
      <c r="O116" s="69">
        <v>680077.29</v>
      </c>
      <c r="P116" s="69">
        <v>361418.77</v>
      </c>
      <c r="Q116" s="69">
        <v>227483.67</v>
      </c>
      <c r="U116" s="69">
        <v>252414.4</v>
      </c>
      <c r="W116" s="69">
        <v>507838.26</v>
      </c>
      <c r="AU116" s="70"/>
      <c r="AV116" s="70"/>
      <c r="AW116" s="70"/>
    </row>
    <row r="117" spans="1:49" x14ac:dyDescent="0.5">
      <c r="A117" s="30" t="s">
        <v>248</v>
      </c>
      <c r="B117" s="40" t="s">
        <v>34</v>
      </c>
      <c r="D117" s="69">
        <v>141542.43</v>
      </c>
      <c r="E117" s="69">
        <v>34804.17</v>
      </c>
      <c r="F117" s="69">
        <v>2913</v>
      </c>
      <c r="G117" s="69">
        <v>39636.839999999997</v>
      </c>
      <c r="H117" s="69">
        <v>91220.41</v>
      </c>
      <c r="I117" s="69">
        <v>44917.03</v>
      </c>
      <c r="AU117" s="70"/>
      <c r="AV117" s="70"/>
      <c r="AW117" s="70"/>
    </row>
    <row r="118" spans="1:49" x14ac:dyDescent="0.5">
      <c r="A118" s="30" t="s">
        <v>252</v>
      </c>
      <c r="B118" s="40" t="s">
        <v>35</v>
      </c>
      <c r="D118" s="69">
        <v>1104223.0900000001</v>
      </c>
      <c r="E118" s="69">
        <v>1104223.0900000001</v>
      </c>
      <c r="F118" s="69">
        <v>1070600.68</v>
      </c>
      <c r="G118" s="69">
        <v>1070600.68</v>
      </c>
      <c r="H118" s="69">
        <v>1070600.68</v>
      </c>
      <c r="I118" s="69">
        <v>1070600.68</v>
      </c>
      <c r="J118" s="69">
        <v>1070600.68</v>
      </c>
      <c r="K118" s="69">
        <v>1070600.68</v>
      </c>
      <c r="L118" s="69">
        <v>1055259.1100000001</v>
      </c>
      <c r="M118" s="69">
        <v>1055259.1100000001</v>
      </c>
      <c r="N118" s="69">
        <v>1055259.1100000001</v>
      </c>
      <c r="O118" s="69">
        <v>1055259.1100000001</v>
      </c>
      <c r="P118" s="69">
        <v>1055259.1100000001</v>
      </c>
      <c r="Q118" s="69">
        <v>1055259.1100000001</v>
      </c>
      <c r="R118" s="69">
        <v>1055259.1100000001</v>
      </c>
      <c r="S118" s="69">
        <v>1055259.1100000001</v>
      </c>
      <c r="T118" s="69">
        <v>1055259.1100000001</v>
      </c>
      <c r="U118" s="69">
        <v>1055259.1100000001</v>
      </c>
      <c r="V118" s="69">
        <v>1055259.1100000001</v>
      </c>
      <c r="W118" s="69">
        <v>1055259.1100000001</v>
      </c>
      <c r="Y118" s="69">
        <v>1035149.46</v>
      </c>
      <c r="Z118" s="69">
        <v>1035149.46</v>
      </c>
      <c r="AA118" s="69">
        <v>1035149.46</v>
      </c>
      <c r="AB118" s="69">
        <v>1027547.82</v>
      </c>
      <c r="AC118" s="69">
        <v>1027547.82</v>
      </c>
      <c r="AU118" s="70"/>
      <c r="AV118" s="70"/>
      <c r="AW118" s="70"/>
    </row>
    <row r="119" spans="1:49" x14ac:dyDescent="0.5">
      <c r="A119" s="30" t="s">
        <v>231</v>
      </c>
      <c r="B119" s="40" t="s">
        <v>150</v>
      </c>
      <c r="AC119" s="69">
        <v>2887734.19</v>
      </c>
      <c r="AD119" s="69">
        <v>6217557.4800000004</v>
      </c>
      <c r="AE119" s="69">
        <v>5919893.8700000001</v>
      </c>
      <c r="AF119" s="69">
        <v>5378162.8600000003</v>
      </c>
      <c r="AG119" s="69">
        <v>5925872.4500000002</v>
      </c>
      <c r="AH119" s="69">
        <v>8083020.0199999996</v>
      </c>
      <c r="AI119" s="69">
        <v>9829130.9299999997</v>
      </c>
      <c r="AJ119" s="69">
        <v>12000770.380000001</v>
      </c>
      <c r="AK119" s="69">
        <v>13617871.32</v>
      </c>
      <c r="AL119" s="69">
        <v>15149316.550000001</v>
      </c>
      <c r="AM119" s="69">
        <v>12805924.689999999</v>
      </c>
      <c r="AN119" s="69">
        <v>13581386.24</v>
      </c>
      <c r="AO119" s="69">
        <v>9156351.9100000001</v>
      </c>
      <c r="AP119" s="69">
        <v>8203387.7400000002</v>
      </c>
      <c r="AQ119" s="69">
        <v>8549808.4600000009</v>
      </c>
      <c r="AR119" s="69">
        <v>10227763.74</v>
      </c>
      <c r="AS119" s="69">
        <v>8915554.3499999996</v>
      </c>
      <c r="AT119" s="69">
        <v>8408652.5299999993</v>
      </c>
      <c r="AU119" s="70">
        <v>5580314.3600000003</v>
      </c>
      <c r="AV119" s="70">
        <v>4071619.11</v>
      </c>
      <c r="AW119" s="70">
        <v>4414242</v>
      </c>
    </row>
    <row r="120" spans="1:49" x14ac:dyDescent="0.5">
      <c r="A120" s="30" t="s">
        <v>236</v>
      </c>
      <c r="B120" s="40" t="s">
        <v>36</v>
      </c>
      <c r="D120" s="69">
        <v>204067.37</v>
      </c>
      <c r="E120" s="69">
        <v>198939.3</v>
      </c>
      <c r="F120" s="69">
        <v>175375.55</v>
      </c>
      <c r="G120" s="69">
        <v>175400.55</v>
      </c>
      <c r="H120" s="69">
        <v>5359.75</v>
      </c>
      <c r="I120" s="69">
        <v>3165.39</v>
      </c>
      <c r="AU120" s="70"/>
      <c r="AV120" s="70"/>
      <c r="AW120" s="70"/>
    </row>
    <row r="121" spans="1:49" x14ac:dyDescent="0.5">
      <c r="A121" s="30" t="s">
        <v>236</v>
      </c>
      <c r="B121" s="40" t="s">
        <v>73</v>
      </c>
      <c r="D121" s="69">
        <v>-184829.67</v>
      </c>
      <c r="E121" s="69">
        <v>-188223.87</v>
      </c>
      <c r="F121" s="69">
        <v>-172194.36</v>
      </c>
      <c r="G121" s="69">
        <v>-173011.6</v>
      </c>
      <c r="H121" s="69">
        <v>-3011.6</v>
      </c>
      <c r="I121" s="69">
        <v>-764.74</v>
      </c>
      <c r="AU121" s="70"/>
      <c r="AV121" s="70"/>
      <c r="AW121" s="70"/>
    </row>
    <row r="122" spans="1:49" x14ac:dyDescent="0.5">
      <c r="A122" s="31"/>
      <c r="B122" s="31"/>
      <c r="C122" s="31" t="s">
        <v>75</v>
      </c>
      <c r="D122" s="76">
        <v>19237.699999999983</v>
      </c>
      <c r="E122" s="64">
        <v>10715.429999999993</v>
      </c>
      <c r="F122" s="64">
        <v>3181.1900000000023</v>
      </c>
      <c r="G122" s="64">
        <v>2388.9499999999825</v>
      </c>
      <c r="H122" s="64">
        <v>2348.15</v>
      </c>
      <c r="I122" s="64">
        <v>2400.65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71"/>
      <c r="AV122" s="71"/>
      <c r="AW122" s="71"/>
    </row>
    <row r="123" spans="1:49" x14ac:dyDescent="0.5">
      <c r="A123" s="30" t="s">
        <v>238</v>
      </c>
      <c r="B123" s="40" t="s">
        <v>37</v>
      </c>
      <c r="D123" s="69">
        <v>30191.69</v>
      </c>
      <c r="E123" s="69">
        <v>28857.05</v>
      </c>
      <c r="F123" s="69">
        <v>27331.22</v>
      </c>
      <c r="G123" s="69">
        <v>28162.25</v>
      </c>
      <c r="H123" s="69">
        <v>28154.05</v>
      </c>
      <c r="I123" s="69">
        <v>20457.990000000002</v>
      </c>
      <c r="J123" s="69">
        <v>31858.27</v>
      </c>
      <c r="AU123" s="70"/>
      <c r="AV123" s="70"/>
      <c r="AW123" s="70"/>
    </row>
    <row r="124" spans="1:49" x14ac:dyDescent="0.5">
      <c r="A124" s="30" t="s">
        <v>240</v>
      </c>
      <c r="B124" s="40" t="s">
        <v>38</v>
      </c>
      <c r="D124" s="69">
        <v>2471981.37</v>
      </c>
      <c r="E124" s="69">
        <v>2035110.51</v>
      </c>
      <c r="F124" s="69">
        <v>1941889.43</v>
      </c>
      <c r="G124" s="69">
        <v>2589656.75</v>
      </c>
      <c r="H124" s="69">
        <v>1914216.34</v>
      </c>
      <c r="I124" s="69">
        <v>1890278.91</v>
      </c>
      <c r="J124" s="69">
        <v>1703729.89</v>
      </c>
      <c r="AU124" s="70"/>
      <c r="AV124" s="70"/>
      <c r="AW124" s="70"/>
    </row>
    <row r="125" spans="1:49" x14ac:dyDescent="0.5">
      <c r="A125" s="30" t="s">
        <v>242</v>
      </c>
      <c r="B125" s="40" t="s">
        <v>275</v>
      </c>
      <c r="K125" s="69">
        <v>1695480.77</v>
      </c>
      <c r="L125" s="69">
        <v>2259738.33</v>
      </c>
      <c r="M125" s="69">
        <v>2367556.73</v>
      </c>
      <c r="N125" s="69">
        <v>2404595.54</v>
      </c>
      <c r="O125" s="69">
        <v>2688871.51</v>
      </c>
      <c r="P125" s="69">
        <v>2846933.54</v>
      </c>
      <c r="Q125" s="69">
        <v>2520730.83</v>
      </c>
      <c r="R125" s="69">
        <v>2738991.82</v>
      </c>
      <c r="S125" s="69">
        <v>3033679.84</v>
      </c>
      <c r="T125" s="69">
        <v>2545101.3199999998</v>
      </c>
      <c r="U125" s="69">
        <v>2686753.93</v>
      </c>
      <c r="V125" s="69">
        <v>2924150.2</v>
      </c>
      <c r="W125" s="69">
        <v>2817542.1</v>
      </c>
      <c r="X125" s="69">
        <v>2544316</v>
      </c>
      <c r="Y125" s="69">
        <v>3853574.41</v>
      </c>
      <c r="Z125" s="69">
        <v>3549299.33</v>
      </c>
      <c r="AA125" s="69">
        <v>3836572.38</v>
      </c>
      <c r="AB125" s="69">
        <v>4319384.33</v>
      </c>
      <c r="AC125" s="69">
        <v>3851816.12</v>
      </c>
      <c r="AD125" s="69">
        <v>4599075.13</v>
      </c>
      <c r="AE125" s="69">
        <v>5002351.3099999996</v>
      </c>
      <c r="AF125" s="69">
        <v>4334316.5599999996</v>
      </c>
      <c r="AG125" s="69">
        <v>4265312.59</v>
      </c>
      <c r="AH125" s="69">
        <v>5668124.3700000001</v>
      </c>
      <c r="AI125" s="69">
        <v>5091687.91</v>
      </c>
      <c r="AJ125" s="69">
        <v>4828151.58</v>
      </c>
      <c r="AK125" s="69">
        <v>4149247.83</v>
      </c>
      <c r="AL125" s="69">
        <v>3977132.01</v>
      </c>
      <c r="AM125" s="69">
        <v>4225221.38</v>
      </c>
      <c r="AN125" s="69">
        <v>4693585.3899999997</v>
      </c>
      <c r="AO125" s="69">
        <v>4663652.42</v>
      </c>
      <c r="AP125" s="69">
        <v>4342353.87</v>
      </c>
      <c r="AQ125" s="69">
        <v>3355261.6</v>
      </c>
      <c r="AR125" s="69">
        <v>3700015.17</v>
      </c>
      <c r="AS125" s="69">
        <v>3806092.19</v>
      </c>
      <c r="AT125" s="69">
        <v>3192371.7</v>
      </c>
      <c r="AU125" s="70">
        <v>3488180.3</v>
      </c>
      <c r="AV125" s="70">
        <v>3288907.73</v>
      </c>
      <c r="AW125" s="70">
        <v>2920045.65</v>
      </c>
    </row>
    <row r="126" spans="1:49" x14ac:dyDescent="0.5">
      <c r="A126" s="31"/>
      <c r="B126" s="34"/>
      <c r="C126" s="31" t="s">
        <v>68</v>
      </c>
      <c r="D126" s="74">
        <v>2521410.7599999998</v>
      </c>
      <c r="E126" s="64">
        <v>2074682.99</v>
      </c>
      <c r="F126" s="64">
        <v>1972401.84</v>
      </c>
      <c r="G126" s="64">
        <v>2617819</v>
      </c>
      <c r="H126" s="64">
        <v>1944718.54</v>
      </c>
      <c r="I126" s="64">
        <v>1913137.55</v>
      </c>
      <c r="J126" s="64">
        <v>1735588.16</v>
      </c>
      <c r="K126" s="64">
        <v>1695480.77</v>
      </c>
      <c r="L126" s="64">
        <v>2259738.33</v>
      </c>
      <c r="M126" s="64">
        <v>2367556.73</v>
      </c>
      <c r="N126" s="64">
        <v>2404595.54</v>
      </c>
      <c r="O126" s="64">
        <v>2688871.51</v>
      </c>
      <c r="P126" s="64">
        <v>2846933.54</v>
      </c>
      <c r="Q126" s="64">
        <v>2520730.83</v>
      </c>
      <c r="R126" s="64">
        <v>2738991.82</v>
      </c>
      <c r="S126" s="64">
        <v>3033679.84</v>
      </c>
      <c r="T126" s="64">
        <v>2545101.3199999998</v>
      </c>
      <c r="U126" s="64">
        <v>2686753.93</v>
      </c>
      <c r="V126" s="64">
        <v>2924150.2</v>
      </c>
      <c r="W126" s="64">
        <v>2817542.1</v>
      </c>
      <c r="X126" s="64">
        <v>2544316</v>
      </c>
      <c r="Y126" s="64">
        <v>3853574.41</v>
      </c>
      <c r="Z126" s="64">
        <v>3549299.33</v>
      </c>
      <c r="AA126" s="64">
        <v>3836572.38</v>
      </c>
      <c r="AB126" s="64">
        <v>4319384.33</v>
      </c>
      <c r="AC126" s="64">
        <v>3851816.12</v>
      </c>
      <c r="AD126" s="64">
        <v>4599075.13</v>
      </c>
      <c r="AE126" s="64">
        <v>5002351.3099999996</v>
      </c>
      <c r="AF126" s="64">
        <v>4334316.5599999996</v>
      </c>
      <c r="AG126" s="64">
        <v>4265312.59</v>
      </c>
      <c r="AH126" s="64">
        <v>5668124.3700000001</v>
      </c>
      <c r="AI126" s="64">
        <v>5091687.91</v>
      </c>
      <c r="AJ126" s="64">
        <v>4828151.58</v>
      </c>
      <c r="AK126" s="64">
        <v>4149247.83</v>
      </c>
      <c r="AL126" s="64">
        <v>3977132.01</v>
      </c>
      <c r="AM126" s="64">
        <v>4225221.38</v>
      </c>
      <c r="AN126" s="64">
        <v>4693585.3899999997</v>
      </c>
      <c r="AO126" s="64">
        <v>4663652.42</v>
      </c>
      <c r="AP126" s="64">
        <v>4342353.87</v>
      </c>
      <c r="AQ126" s="64">
        <v>3355261.6</v>
      </c>
      <c r="AR126" s="64">
        <v>3700015.17</v>
      </c>
      <c r="AS126" s="64">
        <v>3806092.19</v>
      </c>
      <c r="AT126" s="64">
        <v>3192371.7</v>
      </c>
      <c r="AU126" s="71">
        <v>3488180.3</v>
      </c>
      <c r="AV126" s="71">
        <v>3288907.73</v>
      </c>
      <c r="AW126" s="71">
        <v>2920045.65</v>
      </c>
    </row>
    <row r="127" spans="1:49" x14ac:dyDescent="0.5">
      <c r="A127" s="30" t="s">
        <v>246</v>
      </c>
      <c r="B127" s="40" t="s">
        <v>156</v>
      </c>
      <c r="C127" s="31"/>
      <c r="D127" s="7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9">
        <v>2254871.38</v>
      </c>
      <c r="AF127" s="69">
        <v>2855853.63</v>
      </c>
      <c r="AG127" s="69">
        <v>3233262.32</v>
      </c>
      <c r="AH127" s="69">
        <v>2923110.59</v>
      </c>
      <c r="AI127" s="69">
        <v>2379765.39</v>
      </c>
      <c r="AJ127" s="69">
        <v>1882865.97</v>
      </c>
      <c r="AK127" s="69">
        <v>1437856.14</v>
      </c>
      <c r="AL127" s="69">
        <v>1022587.77</v>
      </c>
      <c r="AM127" s="69">
        <v>248374.5</v>
      </c>
      <c r="AN127" s="69">
        <v>101005.94</v>
      </c>
      <c r="AO127" s="69">
        <v>39601.279999999999</v>
      </c>
      <c r="AP127" s="69">
        <v>11337.54</v>
      </c>
      <c r="AQ127" s="69">
        <v>11337.54</v>
      </c>
      <c r="AR127" s="69">
        <v>11337.54</v>
      </c>
      <c r="AS127" s="69">
        <v>11337.54</v>
      </c>
      <c r="AT127" s="69">
        <v>11337.54</v>
      </c>
      <c r="AU127" s="70">
        <v>11337.54</v>
      </c>
      <c r="AV127" s="71"/>
      <c r="AW127" s="71"/>
    </row>
    <row r="128" spans="1:49" x14ac:dyDescent="0.5">
      <c r="A128" s="30" t="s">
        <v>252</v>
      </c>
      <c r="B128" s="40" t="s">
        <v>15</v>
      </c>
      <c r="D128" s="69">
        <v>782052.24</v>
      </c>
      <c r="E128" s="69">
        <v>742451.4</v>
      </c>
      <c r="F128" s="69">
        <v>706773.48</v>
      </c>
      <c r="G128" s="69">
        <v>690740.58</v>
      </c>
      <c r="H128" s="69">
        <v>689360.28</v>
      </c>
      <c r="I128" s="69">
        <v>657673.51</v>
      </c>
      <c r="J128" s="69">
        <v>617481.29</v>
      </c>
      <c r="K128" s="69">
        <v>586052.55000000005</v>
      </c>
      <c r="L128" s="69">
        <v>528632.71</v>
      </c>
      <c r="M128" s="69">
        <v>514602.72</v>
      </c>
      <c r="N128" s="69">
        <v>506198.8</v>
      </c>
      <c r="O128" s="69">
        <v>478698.8</v>
      </c>
      <c r="P128" s="69">
        <v>457381.8</v>
      </c>
      <c r="Q128" s="69">
        <v>422891.74</v>
      </c>
      <c r="R128" s="69">
        <v>379676.88</v>
      </c>
      <c r="S128" s="69">
        <v>371381.88</v>
      </c>
      <c r="T128" s="69">
        <v>350370.94</v>
      </c>
      <c r="U128" s="69">
        <v>348513.68</v>
      </c>
      <c r="V128" s="69">
        <v>429836.61</v>
      </c>
      <c r="W128" s="69">
        <v>387811.15</v>
      </c>
      <c r="Y128" s="69">
        <v>360921.57</v>
      </c>
      <c r="Z128" s="69">
        <v>360921.57</v>
      </c>
      <c r="AA128" s="69">
        <v>363375.61</v>
      </c>
      <c r="AB128" s="69">
        <v>352281.31</v>
      </c>
      <c r="AC128" s="69">
        <v>367423.42</v>
      </c>
      <c r="AD128" s="69">
        <v>332803.13</v>
      </c>
      <c r="AE128" s="69">
        <v>310147.81</v>
      </c>
      <c r="AF128" s="69">
        <v>326241.7</v>
      </c>
      <c r="AG128" s="69">
        <v>325241.7</v>
      </c>
      <c r="AH128" s="69">
        <v>299498.93</v>
      </c>
      <c r="AI128" s="69">
        <v>300195.36</v>
      </c>
      <c r="AJ128" s="69">
        <v>142656.14000000001</v>
      </c>
      <c r="AK128" s="69">
        <v>107283.81</v>
      </c>
      <c r="AL128" s="69">
        <v>83716.149999999994</v>
      </c>
      <c r="AM128" s="69">
        <v>57739.99</v>
      </c>
      <c r="AN128" s="69">
        <v>60631.01</v>
      </c>
      <c r="AP128" s="69">
        <v>816.46</v>
      </c>
    </row>
    <row r="129" spans="1:49" x14ac:dyDescent="0.5">
      <c r="A129" s="46" t="s">
        <v>252</v>
      </c>
      <c r="B129" s="32" t="s">
        <v>74</v>
      </c>
      <c r="C129" s="46"/>
      <c r="D129" s="72">
        <v>-200.4</v>
      </c>
      <c r="E129" s="72">
        <v>-80</v>
      </c>
      <c r="F129" s="72"/>
      <c r="G129" s="72"/>
      <c r="H129" s="72"/>
      <c r="I129" s="72"/>
      <c r="J129" s="72"/>
      <c r="K129" s="72"/>
      <c r="L129" s="72"/>
      <c r="M129" s="72"/>
      <c r="N129" s="72">
        <v>10</v>
      </c>
      <c r="O129" s="72"/>
      <c r="P129" s="72"/>
      <c r="Q129" s="72"/>
      <c r="R129" s="72"/>
      <c r="S129" s="72"/>
      <c r="T129" s="72">
        <v>45.64</v>
      </c>
      <c r="U129" s="72">
        <v>2000</v>
      </c>
      <c r="V129" s="72">
        <v>0.09</v>
      </c>
      <c r="W129" s="72"/>
      <c r="X129" s="72"/>
      <c r="Y129" s="72"/>
      <c r="Z129" s="72"/>
      <c r="AA129" s="72"/>
      <c r="AB129" s="72"/>
      <c r="AC129" s="72"/>
      <c r="AD129" s="72"/>
      <c r="AE129" s="72">
        <v>-3000</v>
      </c>
      <c r="AF129" s="72"/>
      <c r="AG129" s="72">
        <v>101010</v>
      </c>
      <c r="AH129" s="72"/>
      <c r="AI129" s="72"/>
      <c r="AJ129" s="72"/>
      <c r="AK129" s="72"/>
      <c r="AL129" s="72"/>
      <c r="AM129" s="72"/>
      <c r="AN129" s="72"/>
      <c r="AO129" s="72">
        <v>0.01</v>
      </c>
      <c r="AP129" s="72"/>
      <c r="AQ129" s="72">
        <v>-10</v>
      </c>
      <c r="AR129" s="72"/>
      <c r="AS129" s="72"/>
      <c r="AT129" s="72">
        <v>-0.03</v>
      </c>
      <c r="AU129" s="72"/>
      <c r="AV129" s="72">
        <v>900000</v>
      </c>
      <c r="AW129" s="72"/>
    </row>
    <row r="130" spans="1:49" x14ac:dyDescent="0.5">
      <c r="A130" s="31"/>
      <c r="B130" s="31" t="s">
        <v>69</v>
      </c>
      <c r="C130" s="31"/>
      <c r="D130" s="64">
        <v>108004103.8</v>
      </c>
      <c r="E130" s="64">
        <v>107968801.7</v>
      </c>
      <c r="F130" s="64">
        <v>116836084.34999999</v>
      </c>
      <c r="G130" s="64">
        <v>120289100</v>
      </c>
      <c r="H130" s="64">
        <v>119859396.88</v>
      </c>
      <c r="I130" s="64">
        <v>134360010.03999999</v>
      </c>
      <c r="J130" s="64">
        <v>131451688.95</v>
      </c>
      <c r="K130" s="64">
        <v>123239753.43000001</v>
      </c>
      <c r="L130" s="64">
        <v>119322726.27</v>
      </c>
      <c r="M130" s="64">
        <v>118405859.01000001</v>
      </c>
      <c r="N130" s="64">
        <v>117166542.59</v>
      </c>
      <c r="O130" s="64">
        <v>118173545.12</v>
      </c>
      <c r="P130" s="64">
        <v>126426031.77</v>
      </c>
      <c r="Q130" s="64">
        <v>128908671.65000001</v>
      </c>
      <c r="R130" s="64">
        <v>132859071.91</v>
      </c>
      <c r="S130" s="64">
        <v>133994575.51000001</v>
      </c>
      <c r="T130" s="64">
        <v>134335456.88999999</v>
      </c>
      <c r="U130" s="64">
        <v>130189597.20999999</v>
      </c>
      <c r="V130" s="64">
        <v>127597991.40000001</v>
      </c>
      <c r="W130" s="64">
        <v>128004523.70999999</v>
      </c>
      <c r="X130" s="64"/>
      <c r="Y130" s="64">
        <v>122606701.09</v>
      </c>
      <c r="Z130" s="64">
        <v>122419406.09</v>
      </c>
      <c r="AA130" s="64">
        <v>122547926.93000001</v>
      </c>
      <c r="AB130" s="64">
        <v>122485043.98999999</v>
      </c>
      <c r="AC130" s="64">
        <v>123770690.04000001</v>
      </c>
      <c r="AD130" s="64">
        <v>97490838.540000007</v>
      </c>
      <c r="AE130" s="64">
        <v>93825069.129999995</v>
      </c>
      <c r="AF130" s="64">
        <v>91615867.980000004</v>
      </c>
      <c r="AG130" s="64">
        <v>93848301.819999993</v>
      </c>
      <c r="AH130" s="64">
        <v>97299397.989999995</v>
      </c>
      <c r="AI130" s="64">
        <v>99111071.159999996</v>
      </c>
      <c r="AJ130" s="64">
        <v>99597264.5</v>
      </c>
      <c r="AK130" s="64">
        <v>100404204.53</v>
      </c>
      <c r="AL130" s="64">
        <v>100806927.54000001</v>
      </c>
      <c r="AM130" s="64">
        <v>96601140.129999995</v>
      </c>
      <c r="AN130" s="64">
        <v>96850497.030000001</v>
      </c>
      <c r="AO130" s="64">
        <v>100347539.09999999</v>
      </c>
      <c r="AP130" s="64">
        <v>99471560.109999999</v>
      </c>
      <c r="AQ130" s="64">
        <v>97770006.700000003</v>
      </c>
      <c r="AR130" s="64">
        <v>99672430.670000002</v>
      </c>
      <c r="AS130" s="64">
        <v>99319024.780000001</v>
      </c>
      <c r="AT130" s="64">
        <v>97245730.590000004</v>
      </c>
      <c r="AU130" s="64">
        <v>91110348.189999998</v>
      </c>
      <c r="AV130" s="64">
        <v>92149697.819999993</v>
      </c>
      <c r="AW130" s="64">
        <v>91607472.170000002</v>
      </c>
    </row>
    <row r="131" spans="1:49" x14ac:dyDescent="0.5">
      <c r="A131" s="31"/>
      <c r="B131" s="34"/>
      <c r="C131" s="31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</row>
    <row r="132" spans="1:49" x14ac:dyDescent="0.5">
      <c r="A132" s="47"/>
      <c r="B132" s="48"/>
      <c r="C132" s="47" t="s">
        <v>70</v>
      </c>
      <c r="D132" s="74">
        <f t="shared" ref="D132:W132" si="35">D96-SUM(D94:D95)</f>
        <v>0</v>
      </c>
      <c r="E132" s="74">
        <f t="shared" si="35"/>
        <v>0</v>
      </c>
      <c r="F132" s="74">
        <f t="shared" si="35"/>
        <v>0</v>
      </c>
      <c r="G132" s="74">
        <f t="shared" si="35"/>
        <v>0</v>
      </c>
      <c r="H132" s="74">
        <f t="shared" si="35"/>
        <v>0</v>
      </c>
      <c r="I132" s="74">
        <f t="shared" si="35"/>
        <v>0</v>
      </c>
      <c r="J132" s="74">
        <f t="shared" si="35"/>
        <v>0</v>
      </c>
      <c r="K132" s="74">
        <f t="shared" si="35"/>
        <v>0</v>
      </c>
      <c r="L132" s="74">
        <f t="shared" si="35"/>
        <v>0</v>
      </c>
      <c r="M132" s="74">
        <f t="shared" si="35"/>
        <v>0</v>
      </c>
      <c r="N132" s="74">
        <f t="shared" si="35"/>
        <v>0</v>
      </c>
      <c r="O132" s="74">
        <f t="shared" si="35"/>
        <v>0</v>
      </c>
      <c r="P132" s="74">
        <f t="shared" si="35"/>
        <v>0</v>
      </c>
      <c r="Q132" s="74">
        <f t="shared" si="35"/>
        <v>0</v>
      </c>
      <c r="R132" s="74">
        <f t="shared" si="35"/>
        <v>0</v>
      </c>
      <c r="S132" s="74">
        <f t="shared" si="35"/>
        <v>0</v>
      </c>
      <c r="T132" s="74">
        <f t="shared" si="35"/>
        <v>0</v>
      </c>
      <c r="U132" s="74">
        <f t="shared" si="35"/>
        <v>0</v>
      </c>
      <c r="V132" s="74">
        <f t="shared" si="35"/>
        <v>0</v>
      </c>
      <c r="W132" s="74">
        <f t="shared" si="35"/>
        <v>0</v>
      </c>
      <c r="X132" s="74"/>
      <c r="Y132" s="74">
        <f t="shared" ref="Y132:AW132" si="36">Y96-SUM(Y94:Y95)</f>
        <v>0</v>
      </c>
      <c r="Z132" s="74">
        <f t="shared" si="36"/>
        <v>0</v>
      </c>
      <c r="AA132" s="74">
        <f t="shared" si="36"/>
        <v>0</v>
      </c>
      <c r="AB132" s="74">
        <f t="shared" si="36"/>
        <v>0</v>
      </c>
      <c r="AC132" s="74">
        <f t="shared" si="36"/>
        <v>0</v>
      </c>
      <c r="AD132" s="74">
        <f t="shared" si="36"/>
        <v>0</v>
      </c>
      <c r="AE132" s="74">
        <f t="shared" si="36"/>
        <v>0</v>
      </c>
      <c r="AF132" s="74">
        <f t="shared" si="36"/>
        <v>0</v>
      </c>
      <c r="AG132" s="74">
        <f t="shared" si="36"/>
        <v>0</v>
      </c>
      <c r="AH132" s="74">
        <f t="shared" si="36"/>
        <v>0</v>
      </c>
      <c r="AI132" s="74">
        <f t="shared" si="36"/>
        <v>0</v>
      </c>
      <c r="AJ132" s="74">
        <f t="shared" si="36"/>
        <v>0</v>
      </c>
      <c r="AK132" s="74">
        <f t="shared" si="36"/>
        <v>0</v>
      </c>
      <c r="AL132" s="74">
        <f t="shared" si="36"/>
        <v>0</v>
      </c>
      <c r="AM132" s="74">
        <f t="shared" si="36"/>
        <v>0</v>
      </c>
      <c r="AN132" s="74">
        <f t="shared" si="36"/>
        <v>0</v>
      </c>
      <c r="AO132" s="74">
        <f t="shared" si="36"/>
        <v>0</v>
      </c>
      <c r="AP132" s="74">
        <f t="shared" si="36"/>
        <v>0</v>
      </c>
      <c r="AQ132" s="74">
        <f t="shared" si="36"/>
        <v>0</v>
      </c>
      <c r="AR132" s="74">
        <f t="shared" si="36"/>
        <v>0</v>
      </c>
      <c r="AS132" s="74">
        <f t="shared" si="36"/>
        <v>0</v>
      </c>
      <c r="AT132" s="74">
        <f t="shared" si="36"/>
        <v>0</v>
      </c>
      <c r="AU132" s="74">
        <f t="shared" si="36"/>
        <v>0</v>
      </c>
      <c r="AV132" s="74">
        <f t="shared" si="36"/>
        <v>0</v>
      </c>
      <c r="AW132" s="74">
        <f t="shared" si="36"/>
        <v>0</v>
      </c>
    </row>
    <row r="133" spans="1:49" x14ac:dyDescent="0.5">
      <c r="A133" s="47"/>
      <c r="B133" s="48"/>
      <c r="C133" s="47" t="s">
        <v>71</v>
      </c>
      <c r="D133" s="74">
        <f>D105-SUM(D103:D104)</f>
        <v>-200.39999999967404</v>
      </c>
      <c r="E133" s="74">
        <f t="shared" ref="E133:W133" si="37">E105-SUM(E103:E104)</f>
        <v>0</v>
      </c>
      <c r="F133" s="74">
        <f t="shared" si="37"/>
        <v>0</v>
      </c>
      <c r="G133" s="74">
        <f t="shared" si="37"/>
        <v>0</v>
      </c>
      <c r="H133" s="74">
        <f t="shared" si="37"/>
        <v>0</v>
      </c>
      <c r="I133" s="74">
        <f t="shared" si="37"/>
        <v>0</v>
      </c>
      <c r="J133" s="74">
        <f t="shared" si="37"/>
        <v>0</v>
      </c>
      <c r="K133" s="74">
        <f t="shared" si="37"/>
        <v>0</v>
      </c>
      <c r="L133" s="74">
        <f t="shared" si="37"/>
        <v>0</v>
      </c>
      <c r="M133" s="74">
        <f t="shared" si="37"/>
        <v>0</v>
      </c>
      <c r="N133" s="74">
        <f t="shared" si="37"/>
        <v>0</v>
      </c>
      <c r="O133" s="74">
        <f t="shared" si="37"/>
        <v>0</v>
      </c>
      <c r="P133" s="74">
        <f t="shared" si="37"/>
        <v>0</v>
      </c>
      <c r="Q133" s="74">
        <f t="shared" si="37"/>
        <v>0</v>
      </c>
      <c r="R133" s="74">
        <f t="shared" si="37"/>
        <v>0</v>
      </c>
      <c r="S133" s="74">
        <f t="shared" si="37"/>
        <v>0</v>
      </c>
      <c r="T133" s="74">
        <f t="shared" si="37"/>
        <v>0</v>
      </c>
      <c r="U133" s="74">
        <f t="shared" si="37"/>
        <v>0</v>
      </c>
      <c r="V133" s="74">
        <f t="shared" si="37"/>
        <v>0</v>
      </c>
      <c r="W133" s="74">
        <f t="shared" si="37"/>
        <v>0</v>
      </c>
      <c r="X133" s="74"/>
      <c r="Y133" s="74">
        <f t="shared" ref="Y133:AW133" si="38">Y105-SUM(Y103:Y104)</f>
        <v>0</v>
      </c>
      <c r="Z133" s="74">
        <f t="shared" si="38"/>
        <v>0</v>
      </c>
      <c r="AA133" s="74">
        <f t="shared" si="38"/>
        <v>0</v>
      </c>
      <c r="AB133" s="74">
        <f t="shared" si="38"/>
        <v>0</v>
      </c>
      <c r="AC133" s="74">
        <f t="shared" si="38"/>
        <v>0</v>
      </c>
      <c r="AD133" s="74">
        <f t="shared" si="38"/>
        <v>0</v>
      </c>
      <c r="AE133" s="74">
        <f t="shared" si="38"/>
        <v>0</v>
      </c>
      <c r="AF133" s="74">
        <f t="shared" si="38"/>
        <v>0</v>
      </c>
      <c r="AG133" s="74">
        <f t="shared" si="38"/>
        <v>-1.0000000009313226E-2</v>
      </c>
      <c r="AH133" s="74">
        <f t="shared" si="38"/>
        <v>0</v>
      </c>
      <c r="AI133" s="74">
        <f t="shared" si="38"/>
        <v>0</v>
      </c>
      <c r="AJ133" s="74">
        <f t="shared" si="38"/>
        <v>0</v>
      </c>
      <c r="AK133" s="74">
        <f t="shared" si="38"/>
        <v>0</v>
      </c>
      <c r="AL133" s="74">
        <f t="shared" si="38"/>
        <v>0</v>
      </c>
      <c r="AM133" s="74">
        <f t="shared" si="38"/>
        <v>0</v>
      </c>
      <c r="AN133" s="74">
        <f t="shared" si="38"/>
        <v>0</v>
      </c>
      <c r="AO133" s="74">
        <f t="shared" si="38"/>
        <v>9.9999996600672603E-3</v>
      </c>
      <c r="AP133" s="74">
        <f t="shared" si="38"/>
        <v>0</v>
      </c>
      <c r="AQ133" s="74">
        <f t="shared" si="38"/>
        <v>0</v>
      </c>
      <c r="AR133" s="74">
        <f t="shared" si="38"/>
        <v>0</v>
      </c>
      <c r="AS133" s="74">
        <f t="shared" si="38"/>
        <v>0</v>
      </c>
      <c r="AT133" s="74">
        <f t="shared" si="38"/>
        <v>0</v>
      </c>
      <c r="AU133" s="74">
        <f t="shared" si="38"/>
        <v>0</v>
      </c>
      <c r="AV133" s="74">
        <f t="shared" si="38"/>
        <v>0</v>
      </c>
      <c r="AW133" s="74">
        <f t="shared" si="38"/>
        <v>0</v>
      </c>
    </row>
    <row r="134" spans="1:49" x14ac:dyDescent="0.5">
      <c r="A134" s="47"/>
      <c r="B134" s="48"/>
      <c r="C134" s="47" t="s">
        <v>62</v>
      </c>
      <c r="D134" s="74">
        <f>D109-SUM(D106:D107)</f>
        <v>0</v>
      </c>
      <c r="E134" s="74">
        <f t="shared" ref="E134:W134" si="39">E109-SUM(E106:E107)</f>
        <v>-70</v>
      </c>
      <c r="F134" s="74">
        <f t="shared" si="39"/>
        <v>0</v>
      </c>
      <c r="G134" s="74">
        <f t="shared" si="39"/>
        <v>0</v>
      </c>
      <c r="H134" s="74">
        <f t="shared" si="39"/>
        <v>0</v>
      </c>
      <c r="I134" s="74">
        <f t="shared" si="39"/>
        <v>0</v>
      </c>
      <c r="J134" s="74">
        <f t="shared" si="39"/>
        <v>0</v>
      </c>
      <c r="K134" s="74">
        <f t="shared" si="39"/>
        <v>0</v>
      </c>
      <c r="L134" s="74">
        <f t="shared" si="39"/>
        <v>0</v>
      </c>
      <c r="M134" s="74">
        <f t="shared" si="39"/>
        <v>0</v>
      </c>
      <c r="N134" s="74">
        <f t="shared" si="39"/>
        <v>10</v>
      </c>
      <c r="O134" s="74">
        <f t="shared" si="39"/>
        <v>0</v>
      </c>
      <c r="P134" s="74">
        <f t="shared" si="39"/>
        <v>0</v>
      </c>
      <c r="Q134" s="74">
        <f t="shared" si="39"/>
        <v>0</v>
      </c>
      <c r="R134" s="74">
        <f t="shared" si="39"/>
        <v>0</v>
      </c>
      <c r="S134" s="74">
        <f t="shared" si="39"/>
        <v>0</v>
      </c>
      <c r="T134" s="74">
        <f t="shared" si="39"/>
        <v>0</v>
      </c>
      <c r="U134" s="74">
        <f t="shared" si="39"/>
        <v>0</v>
      </c>
      <c r="V134" s="74">
        <f t="shared" si="39"/>
        <v>0</v>
      </c>
      <c r="W134" s="74">
        <f t="shared" si="39"/>
        <v>0</v>
      </c>
      <c r="X134" s="74"/>
      <c r="Y134" s="74">
        <f>Y109-SUM(Y106:Y107)</f>
        <v>0</v>
      </c>
      <c r="Z134" s="74">
        <f>Z109-SUM(Z106:Z107)</f>
        <v>0</v>
      </c>
      <c r="AA134" s="74">
        <f>AA109-SUM(AA106:AA107)</f>
        <v>0</v>
      </c>
      <c r="AB134" s="74">
        <f t="shared" ref="AB134:AW134" si="40">AB109-SUM(AB106:AB108)</f>
        <v>0</v>
      </c>
      <c r="AC134" s="74">
        <f t="shared" si="40"/>
        <v>0</v>
      </c>
      <c r="AD134" s="74">
        <f t="shared" si="40"/>
        <v>0</v>
      </c>
      <c r="AE134" s="74">
        <f t="shared" si="40"/>
        <v>0</v>
      </c>
      <c r="AF134" s="74">
        <f t="shared" si="40"/>
        <v>0</v>
      </c>
      <c r="AG134" s="74">
        <f t="shared" si="40"/>
        <v>0</v>
      </c>
      <c r="AH134" s="74">
        <f t="shared" si="40"/>
        <v>0</v>
      </c>
      <c r="AI134" s="74">
        <f t="shared" si="40"/>
        <v>0</v>
      </c>
      <c r="AJ134" s="74">
        <f t="shared" si="40"/>
        <v>0</v>
      </c>
      <c r="AK134" s="74">
        <f t="shared" si="40"/>
        <v>0</v>
      </c>
      <c r="AL134" s="74">
        <f t="shared" si="40"/>
        <v>0</v>
      </c>
      <c r="AM134" s="74">
        <f t="shared" si="40"/>
        <v>0</v>
      </c>
      <c r="AN134" s="74">
        <f t="shared" si="40"/>
        <v>0</v>
      </c>
      <c r="AO134" s="74">
        <f t="shared" si="40"/>
        <v>0</v>
      </c>
      <c r="AP134" s="74">
        <f t="shared" si="40"/>
        <v>0</v>
      </c>
      <c r="AQ134" s="74">
        <f t="shared" si="40"/>
        <v>0</v>
      </c>
      <c r="AR134" s="74">
        <f t="shared" si="40"/>
        <v>0</v>
      </c>
      <c r="AS134" s="74">
        <f t="shared" si="40"/>
        <v>0</v>
      </c>
      <c r="AT134" s="74">
        <f t="shared" si="40"/>
        <v>0</v>
      </c>
      <c r="AU134" s="74">
        <f t="shared" si="40"/>
        <v>0</v>
      </c>
      <c r="AV134" s="74">
        <f t="shared" si="40"/>
        <v>0</v>
      </c>
      <c r="AW134" s="74">
        <f t="shared" si="40"/>
        <v>0</v>
      </c>
    </row>
    <row r="135" spans="1:49" x14ac:dyDescent="0.5">
      <c r="A135" s="47"/>
      <c r="B135" s="48"/>
      <c r="C135" s="47" t="s">
        <v>76</v>
      </c>
      <c r="D135" s="74">
        <f>D122-SUM(D120:D121)</f>
        <v>0</v>
      </c>
      <c r="E135" s="74">
        <f t="shared" ref="E135:W135" si="41">E122-SUM(E120:E121)</f>
        <v>0</v>
      </c>
      <c r="F135" s="74">
        <f t="shared" si="41"/>
        <v>0</v>
      </c>
      <c r="G135" s="74">
        <f t="shared" si="41"/>
        <v>0</v>
      </c>
      <c r="H135" s="74">
        <f t="shared" si="41"/>
        <v>0</v>
      </c>
      <c r="I135" s="74">
        <f t="shared" si="41"/>
        <v>0</v>
      </c>
      <c r="J135" s="74">
        <f t="shared" si="41"/>
        <v>0</v>
      </c>
      <c r="K135" s="74">
        <f t="shared" si="41"/>
        <v>0</v>
      </c>
      <c r="L135" s="74">
        <f t="shared" si="41"/>
        <v>0</v>
      </c>
      <c r="M135" s="74">
        <f t="shared" si="41"/>
        <v>0</v>
      </c>
      <c r="N135" s="74">
        <f t="shared" si="41"/>
        <v>0</v>
      </c>
      <c r="O135" s="74">
        <f t="shared" si="41"/>
        <v>0</v>
      </c>
      <c r="P135" s="74">
        <f t="shared" si="41"/>
        <v>0</v>
      </c>
      <c r="Q135" s="74">
        <f t="shared" si="41"/>
        <v>0</v>
      </c>
      <c r="R135" s="74">
        <f t="shared" si="41"/>
        <v>0</v>
      </c>
      <c r="S135" s="74">
        <f t="shared" si="41"/>
        <v>0</v>
      </c>
      <c r="T135" s="74">
        <f t="shared" si="41"/>
        <v>0</v>
      </c>
      <c r="U135" s="74">
        <f t="shared" si="41"/>
        <v>0</v>
      </c>
      <c r="V135" s="74">
        <f t="shared" si="41"/>
        <v>0</v>
      </c>
      <c r="W135" s="74">
        <f t="shared" si="41"/>
        <v>0</v>
      </c>
      <c r="X135" s="74"/>
      <c r="Y135" s="74">
        <f t="shared" ref="Y135:AW135" si="42">Y122-SUM(Y120:Y121)</f>
        <v>0</v>
      </c>
      <c r="Z135" s="74">
        <f t="shared" si="42"/>
        <v>0</v>
      </c>
      <c r="AA135" s="74">
        <f t="shared" si="42"/>
        <v>0</v>
      </c>
      <c r="AB135" s="74">
        <f t="shared" si="42"/>
        <v>0</v>
      </c>
      <c r="AC135" s="74">
        <f t="shared" si="42"/>
        <v>0</v>
      </c>
      <c r="AD135" s="74">
        <f t="shared" si="42"/>
        <v>0</v>
      </c>
      <c r="AE135" s="74">
        <f t="shared" si="42"/>
        <v>0</v>
      </c>
      <c r="AF135" s="74">
        <f t="shared" si="42"/>
        <v>0</v>
      </c>
      <c r="AG135" s="74">
        <f t="shared" si="42"/>
        <v>0</v>
      </c>
      <c r="AH135" s="74">
        <f t="shared" si="42"/>
        <v>0</v>
      </c>
      <c r="AI135" s="74">
        <f t="shared" si="42"/>
        <v>0</v>
      </c>
      <c r="AJ135" s="74">
        <f t="shared" si="42"/>
        <v>0</v>
      </c>
      <c r="AK135" s="74">
        <f t="shared" si="42"/>
        <v>0</v>
      </c>
      <c r="AL135" s="74">
        <f t="shared" si="42"/>
        <v>0</v>
      </c>
      <c r="AM135" s="74">
        <f t="shared" si="42"/>
        <v>0</v>
      </c>
      <c r="AN135" s="74">
        <f t="shared" si="42"/>
        <v>0</v>
      </c>
      <c r="AO135" s="74">
        <f t="shared" si="42"/>
        <v>0</v>
      </c>
      <c r="AP135" s="74">
        <f t="shared" si="42"/>
        <v>0</v>
      </c>
      <c r="AQ135" s="74">
        <f t="shared" si="42"/>
        <v>0</v>
      </c>
      <c r="AR135" s="74">
        <f t="shared" si="42"/>
        <v>0</v>
      </c>
      <c r="AS135" s="74">
        <f t="shared" si="42"/>
        <v>0</v>
      </c>
      <c r="AT135" s="74">
        <f t="shared" si="42"/>
        <v>0</v>
      </c>
      <c r="AU135" s="74">
        <f t="shared" si="42"/>
        <v>0</v>
      </c>
      <c r="AV135" s="74">
        <f t="shared" si="42"/>
        <v>0</v>
      </c>
      <c r="AW135" s="74">
        <f t="shared" si="42"/>
        <v>0</v>
      </c>
    </row>
    <row r="136" spans="1:49" x14ac:dyDescent="0.5">
      <c r="A136" s="47"/>
      <c r="B136" s="48"/>
      <c r="C136" s="47" t="s">
        <v>77</v>
      </c>
      <c r="D136" s="74">
        <f>D126-SUM(D122:D124)</f>
        <v>0</v>
      </c>
      <c r="E136" s="74">
        <f>E126-SUM(E122:E124)</f>
        <v>0</v>
      </c>
      <c r="F136" s="74">
        <f>F126-SUM(F122:F124)</f>
        <v>0</v>
      </c>
      <c r="G136" s="74">
        <f>G126-SUM(G123:G124)</f>
        <v>0</v>
      </c>
      <c r="H136" s="74">
        <f>H126-SUM(H122:H124)</f>
        <v>0</v>
      </c>
      <c r="I136" s="74">
        <f>I126-SUM(I122:I124)</f>
        <v>0</v>
      </c>
      <c r="J136" s="74">
        <f>J126-SUM(J122:J124)</f>
        <v>0</v>
      </c>
      <c r="K136" s="74">
        <f t="shared" ref="K136:W136" si="43">K126-K126</f>
        <v>0</v>
      </c>
      <c r="L136" s="74">
        <f t="shared" si="43"/>
        <v>0</v>
      </c>
      <c r="M136" s="74">
        <f t="shared" si="43"/>
        <v>0</v>
      </c>
      <c r="N136" s="74">
        <f t="shared" si="43"/>
        <v>0</v>
      </c>
      <c r="O136" s="74">
        <f t="shared" si="43"/>
        <v>0</v>
      </c>
      <c r="P136" s="74">
        <f t="shared" si="43"/>
        <v>0</v>
      </c>
      <c r="Q136" s="74">
        <f t="shared" si="43"/>
        <v>0</v>
      </c>
      <c r="R136" s="74">
        <f t="shared" si="43"/>
        <v>0</v>
      </c>
      <c r="S136" s="74">
        <f t="shared" si="43"/>
        <v>0</v>
      </c>
      <c r="T136" s="74">
        <f t="shared" si="43"/>
        <v>0</v>
      </c>
      <c r="U136" s="74">
        <f t="shared" si="43"/>
        <v>0</v>
      </c>
      <c r="V136" s="74">
        <f t="shared" si="43"/>
        <v>0</v>
      </c>
      <c r="W136" s="74">
        <f t="shared" si="43"/>
        <v>0</v>
      </c>
      <c r="X136" s="74"/>
      <c r="Y136" s="74">
        <f t="shared" ref="Y136:AW136" si="44">Y126-Y126</f>
        <v>0</v>
      </c>
      <c r="Z136" s="74">
        <f t="shared" si="44"/>
        <v>0</v>
      </c>
      <c r="AA136" s="74">
        <f t="shared" si="44"/>
        <v>0</v>
      </c>
      <c r="AB136" s="74">
        <f t="shared" si="44"/>
        <v>0</v>
      </c>
      <c r="AC136" s="74">
        <f t="shared" si="44"/>
        <v>0</v>
      </c>
      <c r="AD136" s="74">
        <f t="shared" si="44"/>
        <v>0</v>
      </c>
      <c r="AE136" s="74">
        <f t="shared" si="44"/>
        <v>0</v>
      </c>
      <c r="AF136" s="74">
        <f t="shared" si="44"/>
        <v>0</v>
      </c>
      <c r="AG136" s="74">
        <f t="shared" si="44"/>
        <v>0</v>
      </c>
      <c r="AH136" s="74">
        <f t="shared" si="44"/>
        <v>0</v>
      </c>
      <c r="AI136" s="74">
        <f t="shared" si="44"/>
        <v>0</v>
      </c>
      <c r="AJ136" s="74">
        <f t="shared" si="44"/>
        <v>0</v>
      </c>
      <c r="AK136" s="74">
        <f t="shared" si="44"/>
        <v>0</v>
      </c>
      <c r="AL136" s="74">
        <f t="shared" si="44"/>
        <v>0</v>
      </c>
      <c r="AM136" s="74">
        <f t="shared" si="44"/>
        <v>0</v>
      </c>
      <c r="AN136" s="74">
        <f t="shared" si="44"/>
        <v>0</v>
      </c>
      <c r="AO136" s="74">
        <f t="shared" si="44"/>
        <v>0</v>
      </c>
      <c r="AP136" s="74">
        <f t="shared" si="44"/>
        <v>0</v>
      </c>
      <c r="AQ136" s="74">
        <f t="shared" si="44"/>
        <v>0</v>
      </c>
      <c r="AR136" s="74">
        <f t="shared" si="44"/>
        <v>0</v>
      </c>
      <c r="AS136" s="74">
        <f t="shared" si="44"/>
        <v>0</v>
      </c>
      <c r="AT136" s="74">
        <f t="shared" si="44"/>
        <v>0</v>
      </c>
      <c r="AU136" s="74">
        <f t="shared" si="44"/>
        <v>0</v>
      </c>
      <c r="AV136" s="74">
        <f t="shared" si="44"/>
        <v>0</v>
      </c>
      <c r="AW136" s="74">
        <f t="shared" si="44"/>
        <v>0</v>
      </c>
    </row>
    <row r="137" spans="1:49" x14ac:dyDescent="0.5">
      <c r="A137" s="47"/>
      <c r="B137" s="47" t="s">
        <v>72</v>
      </c>
      <c r="C137" s="47"/>
      <c r="D137" s="74">
        <f t="shared" ref="D137:J137" si="45">D130-SUM(D94:D95,D97:D104,D106:D107,D110:D121,D123:D124,D128:D129)</f>
        <v>0</v>
      </c>
      <c r="E137" s="74">
        <f t="shared" si="45"/>
        <v>0</v>
      </c>
      <c r="F137" s="74">
        <f t="shared" si="45"/>
        <v>0</v>
      </c>
      <c r="G137" s="74">
        <f t="shared" si="45"/>
        <v>0</v>
      </c>
      <c r="H137" s="74">
        <f t="shared" si="45"/>
        <v>0</v>
      </c>
      <c r="I137" s="74">
        <f t="shared" si="45"/>
        <v>0</v>
      </c>
      <c r="J137" s="74">
        <f t="shared" si="45"/>
        <v>0</v>
      </c>
      <c r="K137" s="74">
        <f t="shared" ref="K137:W137" si="46">K130-SUM(K94:K95,K97:K104,K106:K107,K110:K121,K126,K128:K129)</f>
        <v>0</v>
      </c>
      <c r="L137" s="74">
        <f t="shared" si="46"/>
        <v>0</v>
      </c>
      <c r="M137" s="74">
        <f t="shared" si="46"/>
        <v>0</v>
      </c>
      <c r="N137" s="74">
        <f t="shared" si="46"/>
        <v>0</v>
      </c>
      <c r="O137" s="74">
        <f t="shared" si="46"/>
        <v>0</v>
      </c>
      <c r="P137" s="74">
        <f t="shared" si="46"/>
        <v>0</v>
      </c>
      <c r="Q137" s="74">
        <f t="shared" si="46"/>
        <v>0</v>
      </c>
      <c r="R137" s="74">
        <f t="shared" si="46"/>
        <v>0</v>
      </c>
      <c r="S137" s="74">
        <f t="shared" si="46"/>
        <v>0</v>
      </c>
      <c r="T137" s="74">
        <f t="shared" si="46"/>
        <v>0</v>
      </c>
      <c r="U137" s="74">
        <f t="shared" si="46"/>
        <v>0</v>
      </c>
      <c r="V137" s="74">
        <f t="shared" si="46"/>
        <v>0</v>
      </c>
      <c r="W137" s="74">
        <f t="shared" si="46"/>
        <v>0</v>
      </c>
      <c r="X137" s="74"/>
      <c r="Y137" s="74">
        <f>Y130-SUM(Y94:Y95,Y97:Y104,Y106:Y107,Y110:Y121,Y126,Y128:Y129)</f>
        <v>0</v>
      </c>
      <c r="Z137" s="74">
        <f>Z130-SUM(Z94:Z95,Z97:Z104,Z106:Z107,Z110:Z121,Z126,Z128:Z129)</f>
        <v>0</v>
      </c>
      <c r="AA137" s="74">
        <f>AA130-SUM(AA94:AA95,AA97:AA104,AA106:AA107,AA110:AA121,AA126,AA128:AA129)</f>
        <v>0</v>
      </c>
      <c r="AB137" s="74">
        <f>AB130-SUM(AB94:AB95,AB97:AB104,AB106:AB108,AB110:AB121,AB126,AB128:AB129)</f>
        <v>0</v>
      </c>
      <c r="AC137" s="74">
        <f>AC130-SUM(AC94:AC95,AC97:AC104,AC106:AC108,AC110:AC121,AC126,AC128:AC129)</f>
        <v>0</v>
      </c>
      <c r="AD137" s="74">
        <f>AD130-SUM(AD94:AD95,AD97:AD104,AD106:AD108,AD110:AD121,AD126,AD128:AD129)</f>
        <v>0</v>
      </c>
      <c r="AE137" s="74">
        <f t="shared" ref="AE137:AW137" si="47">AE130-SUM(AE94:AE95,AE97:AE104,AE106:AE108,AE110:AE121,AE126,AE127:AE129)</f>
        <v>0</v>
      </c>
      <c r="AF137" s="74">
        <f t="shared" si="47"/>
        <v>0</v>
      </c>
      <c r="AG137" s="74">
        <f t="shared" si="47"/>
        <v>0</v>
      </c>
      <c r="AH137" s="74">
        <f t="shared" si="47"/>
        <v>0</v>
      </c>
      <c r="AI137" s="74">
        <f t="shared" si="47"/>
        <v>0</v>
      </c>
      <c r="AJ137" s="74">
        <f t="shared" si="47"/>
        <v>0</v>
      </c>
      <c r="AK137" s="74">
        <f t="shared" si="47"/>
        <v>0</v>
      </c>
      <c r="AL137" s="74">
        <f t="shared" si="47"/>
        <v>0</v>
      </c>
      <c r="AM137" s="74">
        <f t="shared" si="47"/>
        <v>0</v>
      </c>
      <c r="AN137" s="74">
        <f t="shared" si="47"/>
        <v>0</v>
      </c>
      <c r="AO137" s="74">
        <f t="shared" si="47"/>
        <v>0</v>
      </c>
      <c r="AP137" s="74">
        <f t="shared" si="47"/>
        <v>0</v>
      </c>
      <c r="AQ137" s="74">
        <f t="shared" si="47"/>
        <v>0</v>
      </c>
      <c r="AR137" s="74">
        <f t="shared" si="47"/>
        <v>0</v>
      </c>
      <c r="AS137" s="74">
        <f t="shared" si="47"/>
        <v>0</v>
      </c>
      <c r="AT137" s="74">
        <f t="shared" si="47"/>
        <v>0</v>
      </c>
      <c r="AU137" s="74">
        <f t="shared" si="47"/>
        <v>0</v>
      </c>
      <c r="AV137" s="74">
        <f t="shared" si="47"/>
        <v>0</v>
      </c>
      <c r="AW137" s="74">
        <f t="shared" si="47"/>
        <v>0</v>
      </c>
    </row>
    <row r="138" spans="1:49" x14ac:dyDescent="0.5">
      <c r="A138" s="46"/>
      <c r="B138" s="32" t="s">
        <v>59</v>
      </c>
      <c r="C138" s="46"/>
      <c r="D138" s="72" t="s">
        <v>79</v>
      </c>
      <c r="E138" s="72" t="s">
        <v>78</v>
      </c>
      <c r="F138" s="72"/>
      <c r="G138" s="72"/>
      <c r="H138" s="72"/>
      <c r="I138" s="72"/>
      <c r="J138" s="72"/>
      <c r="K138" s="72"/>
      <c r="L138" s="72"/>
      <c r="M138" s="72"/>
      <c r="N138" s="72" t="s">
        <v>97</v>
      </c>
      <c r="O138" s="72"/>
      <c r="P138" s="72"/>
      <c r="Q138" s="72"/>
      <c r="R138" s="72"/>
      <c r="S138" s="72"/>
      <c r="T138" s="72" t="s">
        <v>124</v>
      </c>
      <c r="U138" s="72" t="s">
        <v>123</v>
      </c>
      <c r="V138" s="72" t="s">
        <v>127</v>
      </c>
      <c r="W138" s="72"/>
      <c r="X138" s="72"/>
      <c r="Y138" s="72"/>
      <c r="Z138" s="72"/>
      <c r="AA138" s="72"/>
      <c r="AB138" s="72"/>
      <c r="AC138" s="72"/>
      <c r="AD138" s="72"/>
      <c r="AE138" s="72" t="s">
        <v>157</v>
      </c>
      <c r="AF138" s="72"/>
      <c r="AG138" s="72" t="s">
        <v>163</v>
      </c>
      <c r="AH138" s="72"/>
      <c r="AI138" s="72"/>
      <c r="AJ138" s="72"/>
      <c r="AK138" s="72"/>
      <c r="AL138" s="72"/>
      <c r="AM138" s="72"/>
      <c r="AN138" s="72"/>
      <c r="AO138" s="72" t="s">
        <v>183</v>
      </c>
      <c r="AP138" s="72"/>
      <c r="AQ138" s="72" t="s">
        <v>188</v>
      </c>
      <c r="AR138" s="72"/>
      <c r="AS138" s="72"/>
      <c r="AT138" s="72" t="s">
        <v>198</v>
      </c>
      <c r="AU138" s="72"/>
      <c r="AV138" s="72" t="s">
        <v>276</v>
      </c>
      <c r="AW138" s="72"/>
    </row>
    <row r="144" spans="1:49" x14ac:dyDescent="0.5">
      <c r="A144" s="30" t="s">
        <v>277</v>
      </c>
      <c r="D144" s="69">
        <f>SUM(D14,D15,D18,D19)</f>
        <v>6544106.4399999995</v>
      </c>
      <c r="E144" s="69">
        <f t="shared" ref="E144:W144" si="48">SUM(E14,E15,E18,E19)</f>
        <v>8077589.2399999993</v>
      </c>
      <c r="F144" s="69">
        <f t="shared" si="48"/>
        <v>5948865.8200000003</v>
      </c>
      <c r="G144" s="69">
        <f t="shared" si="48"/>
        <v>6181726.4699999997</v>
      </c>
      <c r="H144" s="69">
        <f t="shared" si="48"/>
        <v>6412709.1699999999</v>
      </c>
      <c r="I144" s="69">
        <f t="shared" si="48"/>
        <v>6986528.0800000001</v>
      </c>
      <c r="J144" s="69">
        <f t="shared" si="48"/>
        <v>10615157.389999999</v>
      </c>
      <c r="K144" s="69">
        <f t="shared" si="48"/>
        <v>10968641.629999999</v>
      </c>
      <c r="L144" s="69">
        <f t="shared" si="48"/>
        <v>7535522.1100000003</v>
      </c>
      <c r="M144" s="69">
        <f t="shared" si="48"/>
        <v>6059641.2299999995</v>
      </c>
      <c r="N144" s="69">
        <f t="shared" si="48"/>
        <v>7296069.2499999991</v>
      </c>
      <c r="O144" s="69">
        <f t="shared" si="48"/>
        <v>9347712.1900000013</v>
      </c>
      <c r="P144" s="69">
        <f t="shared" si="48"/>
        <v>8578254.8399999999</v>
      </c>
      <c r="Q144" s="69">
        <f t="shared" si="48"/>
        <v>8284583.9900000002</v>
      </c>
      <c r="R144" s="69">
        <f t="shared" si="48"/>
        <v>22089390.140000001</v>
      </c>
      <c r="S144" s="69">
        <f t="shared" si="48"/>
        <v>26098907.609999999</v>
      </c>
      <c r="T144" s="69">
        <f t="shared" si="48"/>
        <v>26014384.979999997</v>
      </c>
      <c r="U144" s="69">
        <f t="shared" si="48"/>
        <v>24598135.960000001</v>
      </c>
      <c r="V144" s="69">
        <f t="shared" si="48"/>
        <v>24109712.580000002</v>
      </c>
      <c r="W144" s="69">
        <f t="shared" si="48"/>
        <v>24492404.840000004</v>
      </c>
      <c r="Y144" s="69">
        <f t="shared" ref="Y144:AW144" si="49">Y14+Y18+Y19</f>
        <v>21280559.310000002</v>
      </c>
      <c r="Z144" s="69">
        <f t="shared" si="49"/>
        <v>22185670.009999998</v>
      </c>
      <c r="AA144" s="69">
        <f t="shared" si="49"/>
        <v>22422451.579999998</v>
      </c>
      <c r="AB144" s="69">
        <f t="shared" si="49"/>
        <v>23255712.989999998</v>
      </c>
      <c r="AC144" s="69">
        <f t="shared" si="49"/>
        <v>23581851.149999999</v>
      </c>
      <c r="AD144" s="69">
        <f t="shared" si="49"/>
        <v>20942174.370000001</v>
      </c>
      <c r="AE144" s="69">
        <f t="shared" si="49"/>
        <v>20493241.400000002</v>
      </c>
      <c r="AF144" s="69">
        <f t="shared" si="49"/>
        <v>19575789.760000002</v>
      </c>
      <c r="AG144" s="69">
        <f t="shared" si="49"/>
        <v>19422157.190000001</v>
      </c>
      <c r="AH144" s="69">
        <f t="shared" si="49"/>
        <v>20329596.5</v>
      </c>
      <c r="AI144" s="69">
        <f t="shared" si="49"/>
        <v>21015205.650000006</v>
      </c>
      <c r="AJ144" s="69">
        <f t="shared" si="49"/>
        <v>20834386.530000001</v>
      </c>
      <c r="AK144" s="69">
        <f t="shared" si="49"/>
        <v>20999359.080000002</v>
      </c>
      <c r="AL144" s="69">
        <f t="shared" si="49"/>
        <v>20737097.209999997</v>
      </c>
      <c r="AM144" s="69">
        <f t="shared" si="49"/>
        <v>20270759.000000004</v>
      </c>
      <c r="AN144" s="69">
        <f t="shared" si="49"/>
        <v>20441239.849999998</v>
      </c>
      <c r="AO144" s="69">
        <f t="shared" si="49"/>
        <v>18794884.559999999</v>
      </c>
      <c r="AP144" s="69">
        <f t="shared" si="49"/>
        <v>18716464.580000002</v>
      </c>
      <c r="AQ144" s="69">
        <f t="shared" si="49"/>
        <v>18915721.949999999</v>
      </c>
      <c r="AR144" s="69">
        <f t="shared" si="49"/>
        <v>19679843.709999997</v>
      </c>
      <c r="AS144" s="69">
        <f t="shared" si="49"/>
        <v>19039808.099999998</v>
      </c>
      <c r="AT144" s="69">
        <f t="shared" si="49"/>
        <v>19212895.469999999</v>
      </c>
      <c r="AU144" s="69">
        <f t="shared" si="49"/>
        <v>18405029.100000001</v>
      </c>
      <c r="AV144" s="69">
        <f t="shared" si="49"/>
        <v>23637431.57</v>
      </c>
      <c r="AW144" s="69">
        <f t="shared" si="49"/>
        <v>23274081.07</v>
      </c>
    </row>
    <row r="145" spans="1:49" x14ac:dyDescent="0.5">
      <c r="A145" s="30" t="s">
        <v>278</v>
      </c>
      <c r="D145" s="69">
        <f>SUM(D22,D29:D33)</f>
        <v>6188704.0700000003</v>
      </c>
      <c r="E145" s="69">
        <f t="shared" ref="E145:AW145" si="50">SUM(E22,E29:E33)</f>
        <v>6516321.4499999993</v>
      </c>
      <c r="F145" s="69">
        <f t="shared" si="50"/>
        <v>8360150.6899999995</v>
      </c>
      <c r="G145" s="69">
        <f t="shared" si="50"/>
        <v>12009418.57</v>
      </c>
      <c r="H145" s="69">
        <f t="shared" si="50"/>
        <v>12342787.98</v>
      </c>
      <c r="I145" s="69">
        <f t="shared" si="50"/>
        <v>12771543.300000001</v>
      </c>
      <c r="J145" s="69">
        <f t="shared" si="50"/>
        <v>12566709.180000002</v>
      </c>
      <c r="K145" s="69">
        <f t="shared" si="50"/>
        <v>12947268.570000002</v>
      </c>
      <c r="L145" s="69">
        <f t="shared" si="50"/>
        <v>12422671.66</v>
      </c>
      <c r="M145" s="69">
        <f t="shared" si="50"/>
        <v>12186003.210000001</v>
      </c>
      <c r="N145" s="69">
        <f t="shared" si="50"/>
        <v>12761020.550000003</v>
      </c>
      <c r="O145" s="69">
        <f t="shared" si="50"/>
        <v>12921576.560000001</v>
      </c>
      <c r="P145" s="69">
        <f t="shared" si="50"/>
        <v>17361148.909999996</v>
      </c>
      <c r="Q145" s="69">
        <f t="shared" si="50"/>
        <v>19160980.09</v>
      </c>
      <c r="R145" s="69">
        <f t="shared" si="50"/>
        <v>27773696.719999999</v>
      </c>
      <c r="S145" s="69">
        <f t="shared" si="50"/>
        <v>27977965.989999995</v>
      </c>
      <c r="T145" s="69">
        <f t="shared" si="50"/>
        <v>28057843.129999995</v>
      </c>
      <c r="U145" s="69">
        <f t="shared" si="50"/>
        <v>27519995.150000002</v>
      </c>
      <c r="V145" s="69">
        <f t="shared" si="50"/>
        <v>25846713.730000004</v>
      </c>
      <c r="W145" s="69">
        <f t="shared" si="50"/>
        <v>26552784.720000003</v>
      </c>
      <c r="Y145" s="69">
        <f t="shared" si="50"/>
        <v>26628540.729999997</v>
      </c>
      <c r="Z145" s="69">
        <f t="shared" si="50"/>
        <v>27017599.199999999</v>
      </c>
      <c r="AA145" s="69">
        <f t="shared" si="50"/>
        <v>27687871.839999996</v>
      </c>
      <c r="AB145" s="69">
        <f t="shared" si="50"/>
        <v>28748807.239999998</v>
      </c>
      <c r="AC145" s="69">
        <f t="shared" si="50"/>
        <v>30240029.569999997</v>
      </c>
      <c r="AD145" s="69">
        <f t="shared" si="50"/>
        <v>22408160.289999999</v>
      </c>
      <c r="AE145" s="69">
        <f t="shared" si="50"/>
        <v>20652428.920000002</v>
      </c>
      <c r="AF145" s="69">
        <f t="shared" si="50"/>
        <v>18795176.100000001</v>
      </c>
      <c r="AG145" s="69">
        <f t="shared" si="50"/>
        <v>18367975.259999998</v>
      </c>
      <c r="AH145" s="69">
        <f t="shared" si="50"/>
        <v>18193917.68</v>
      </c>
      <c r="AI145" s="69">
        <f t="shared" si="50"/>
        <v>20093552.349999998</v>
      </c>
      <c r="AJ145" s="69">
        <f t="shared" si="50"/>
        <v>22639711.66</v>
      </c>
      <c r="AK145" s="69">
        <f t="shared" si="50"/>
        <v>24083457.670000002</v>
      </c>
      <c r="AL145" s="69">
        <f t="shared" si="50"/>
        <v>23903239.509999998</v>
      </c>
      <c r="AM145" s="69">
        <f t="shared" si="50"/>
        <v>20288855.18</v>
      </c>
      <c r="AN145" s="69">
        <f t="shared" si="50"/>
        <v>20718114.850000001</v>
      </c>
      <c r="AO145" s="69">
        <f t="shared" si="50"/>
        <v>17027075.170000002</v>
      </c>
      <c r="AP145" s="69">
        <f t="shared" si="50"/>
        <v>16026947.460000001</v>
      </c>
      <c r="AQ145" s="69">
        <f t="shared" si="50"/>
        <v>15672517.950000001</v>
      </c>
      <c r="AR145" s="69">
        <f t="shared" si="50"/>
        <v>16587125.960000003</v>
      </c>
      <c r="AS145" s="69">
        <f t="shared" si="50"/>
        <v>14752943.029999999</v>
      </c>
      <c r="AT145" s="69">
        <f t="shared" si="50"/>
        <v>14977247.73</v>
      </c>
      <c r="AU145" s="69">
        <f t="shared" si="50"/>
        <v>11872046.100000001</v>
      </c>
      <c r="AV145" s="69">
        <f t="shared" si="50"/>
        <v>12237257.600000001</v>
      </c>
      <c r="AW145" s="69">
        <f t="shared" si="50"/>
        <v>11830971.770000001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/>
  </sheetViews>
  <sheetFormatPr defaultRowHeight="12.6" x14ac:dyDescent="0.45"/>
  <cols>
    <col min="1" max="1" width="22.26171875" style="115" bestFit="1" customWidth="1"/>
    <col min="2" max="2" width="16.05078125" style="115" bestFit="1" customWidth="1"/>
    <col min="3" max="3" width="11.83984375" style="115" bestFit="1" customWidth="1"/>
    <col min="4" max="4" width="12.62890625" style="115" bestFit="1" customWidth="1"/>
    <col min="5" max="5" width="11.47265625" style="115" bestFit="1" customWidth="1"/>
    <col min="6" max="16384" width="8.83984375" style="115"/>
  </cols>
  <sheetData>
    <row r="1" spans="1:5" ht="18.3" x14ac:dyDescent="0.7">
      <c r="A1" s="1" t="s">
        <v>391</v>
      </c>
    </row>
    <row r="2" spans="1:5" ht="12.9" x14ac:dyDescent="0.5">
      <c r="A2" s="9"/>
    </row>
    <row r="3" spans="1:5" ht="12.9" x14ac:dyDescent="0.5">
      <c r="A3" s="10" t="s">
        <v>81</v>
      </c>
    </row>
    <row r="4" spans="1:5" ht="12.9" x14ac:dyDescent="0.5">
      <c r="A4" s="3" t="s">
        <v>64</v>
      </c>
    </row>
    <row r="5" spans="1:5" ht="12.9" x14ac:dyDescent="0.5">
      <c r="A5" s="3"/>
    </row>
    <row r="6" spans="1:5" x14ac:dyDescent="0.45">
      <c r="B6" s="115" t="s">
        <v>363</v>
      </c>
      <c r="C6" s="115" t="s">
        <v>362</v>
      </c>
      <c r="D6" s="115" t="s">
        <v>374</v>
      </c>
      <c r="E6" s="115" t="s">
        <v>375</v>
      </c>
    </row>
    <row r="7" spans="1:5" x14ac:dyDescent="0.45">
      <c r="A7" s="118" t="s">
        <v>360</v>
      </c>
      <c r="B7" s="119"/>
      <c r="C7" s="119"/>
      <c r="D7" s="119"/>
      <c r="E7" s="119"/>
    </row>
    <row r="8" spans="1:5" x14ac:dyDescent="0.45">
      <c r="A8" s="58" t="s">
        <v>364</v>
      </c>
      <c r="B8" s="59">
        <v>12187111.1</v>
      </c>
      <c r="C8" s="59">
        <v>11120772.76</v>
      </c>
      <c r="D8" s="59">
        <v>10554338.33</v>
      </c>
      <c r="E8" s="59">
        <v>8898898.0500000007</v>
      </c>
    </row>
    <row r="9" spans="1:5" x14ac:dyDescent="0.45">
      <c r="A9" s="58" t="s">
        <v>365</v>
      </c>
      <c r="B9" s="59">
        <v>9799800.5800000001</v>
      </c>
      <c r="C9" s="59">
        <v>9821735.25</v>
      </c>
      <c r="D9" s="59">
        <v>9965157.6400000006</v>
      </c>
      <c r="E9" s="59">
        <v>10450181.800000001</v>
      </c>
    </row>
    <row r="10" spans="1:5" x14ac:dyDescent="0.45">
      <c r="A10" s="58" t="s">
        <v>366</v>
      </c>
      <c r="B10" s="59">
        <v>31665553.66</v>
      </c>
      <c r="C10" s="59">
        <v>10822717.109999999</v>
      </c>
      <c r="D10" s="59">
        <v>10876917.109999999</v>
      </c>
      <c r="E10" s="59">
        <v>10913240.199999999</v>
      </c>
    </row>
    <row r="11" spans="1:5" x14ac:dyDescent="0.45">
      <c r="A11" s="58" t="s">
        <v>367</v>
      </c>
      <c r="B11" s="59">
        <v>0</v>
      </c>
      <c r="C11" s="59">
        <v>3106871.37</v>
      </c>
      <c r="D11" s="59">
        <v>3106871.37</v>
      </c>
      <c r="E11" s="59">
        <v>3106871.37</v>
      </c>
    </row>
    <row r="12" spans="1:5" x14ac:dyDescent="0.45">
      <c r="A12" s="58" t="s">
        <v>368</v>
      </c>
      <c r="B12" s="59">
        <v>0</v>
      </c>
      <c r="C12" s="59">
        <v>2724814.81</v>
      </c>
      <c r="D12" s="59">
        <v>2458148.15</v>
      </c>
      <c r="E12" s="59">
        <v>2401481.48</v>
      </c>
    </row>
    <row r="13" spans="1:5" x14ac:dyDescent="0.45">
      <c r="A13" s="58" t="s">
        <v>382</v>
      </c>
      <c r="B13" s="59">
        <v>0</v>
      </c>
      <c r="C13" s="59">
        <v>14450906.16</v>
      </c>
      <c r="D13" s="59">
        <v>14450906.16</v>
      </c>
      <c r="E13" s="59">
        <v>14450906.16</v>
      </c>
    </row>
    <row r="14" spans="1:5" x14ac:dyDescent="0.45">
      <c r="A14" s="58" t="s">
        <v>369</v>
      </c>
      <c r="B14" s="59">
        <v>0</v>
      </c>
      <c r="C14" s="59">
        <v>16487.21</v>
      </c>
      <c r="D14" s="59">
        <v>0</v>
      </c>
      <c r="E14" s="59">
        <v>0</v>
      </c>
    </row>
    <row r="15" spans="1:5" x14ac:dyDescent="0.45">
      <c r="A15" s="58" t="s">
        <v>370</v>
      </c>
      <c r="B15" s="59">
        <v>0</v>
      </c>
      <c r="C15" s="59">
        <v>0</v>
      </c>
      <c r="D15" s="59">
        <v>354300</v>
      </c>
      <c r="E15" s="59">
        <v>300000</v>
      </c>
    </row>
    <row r="16" spans="1:5" x14ac:dyDescent="0.45">
      <c r="A16" s="58" t="s">
        <v>371</v>
      </c>
      <c r="B16" s="59">
        <v>0</v>
      </c>
      <c r="C16" s="59">
        <v>271000</v>
      </c>
      <c r="D16" s="59">
        <v>271000</v>
      </c>
      <c r="E16" s="59">
        <v>271000</v>
      </c>
    </row>
    <row r="17" spans="1:5" x14ac:dyDescent="0.45">
      <c r="A17" s="58" t="s">
        <v>227</v>
      </c>
      <c r="B17" s="59">
        <v>3662673.53</v>
      </c>
      <c r="C17" s="59">
        <v>3753146.88</v>
      </c>
      <c r="D17" s="59">
        <v>3749468.82</v>
      </c>
      <c r="E17" s="59">
        <v>3886775.87</v>
      </c>
    </row>
    <row r="18" spans="1:5" x14ac:dyDescent="0.45">
      <c r="A18" s="58" t="s">
        <v>372</v>
      </c>
      <c r="B18" s="59">
        <v>819906.31</v>
      </c>
      <c r="C18" s="59">
        <v>769016.3</v>
      </c>
      <c r="D18" s="59">
        <v>767116.3</v>
      </c>
      <c r="E18" s="59">
        <v>613958.6</v>
      </c>
    </row>
    <row r="19" spans="1:5" x14ac:dyDescent="0.45">
      <c r="A19" s="115" t="s">
        <v>373</v>
      </c>
      <c r="C19" s="59">
        <v>440168.76</v>
      </c>
      <c r="D19" s="59">
        <v>1108459.8999999999</v>
      </c>
      <c r="E19" s="59">
        <v>293199.82</v>
      </c>
    </row>
    <row r="20" spans="1:5" x14ac:dyDescent="0.45">
      <c r="A20" s="58" t="s">
        <v>4</v>
      </c>
      <c r="B20" s="59">
        <v>557847.75</v>
      </c>
      <c r="C20" s="59">
        <v>542140.84</v>
      </c>
      <c r="D20" s="59">
        <v>541998.17000000004</v>
      </c>
      <c r="E20" s="59">
        <v>400000</v>
      </c>
    </row>
    <row r="21" spans="1:5" x14ac:dyDescent="0.45">
      <c r="A21" s="58" t="s">
        <v>8</v>
      </c>
      <c r="B21" s="59">
        <v>578195.41</v>
      </c>
      <c r="C21" s="59">
        <v>0</v>
      </c>
      <c r="D21" s="59">
        <v>0</v>
      </c>
      <c r="E21" s="59">
        <v>0</v>
      </c>
    </row>
    <row r="22" spans="1:5" x14ac:dyDescent="0.45">
      <c r="A22" s="58" t="s">
        <v>10</v>
      </c>
      <c r="B22" s="59">
        <v>2600000</v>
      </c>
      <c r="C22" s="59">
        <v>2500000</v>
      </c>
      <c r="D22" s="59">
        <v>2500000</v>
      </c>
      <c r="E22" s="59">
        <v>2500000</v>
      </c>
    </row>
    <row r="23" spans="1:5" x14ac:dyDescent="0.45">
      <c r="A23" s="58" t="s">
        <v>290</v>
      </c>
      <c r="B23" s="59">
        <v>8714800.2300000004</v>
      </c>
      <c r="C23" s="59">
        <v>8486764.1699999999</v>
      </c>
      <c r="D23" s="59">
        <v>8375750.0099999998</v>
      </c>
      <c r="E23" s="59">
        <v>8139720.6299999999</v>
      </c>
    </row>
    <row r="24" spans="1:5" x14ac:dyDescent="0.45">
      <c r="A24" s="58" t="s">
        <v>58</v>
      </c>
      <c r="B24" s="59">
        <v>1148101.93</v>
      </c>
      <c r="C24" s="59">
        <v>972213.45</v>
      </c>
      <c r="D24" s="59">
        <v>1376929.8</v>
      </c>
      <c r="E24" s="59">
        <v>683487.48</v>
      </c>
    </row>
    <row r="25" spans="1:5" x14ac:dyDescent="0.45">
      <c r="A25" s="58" t="s">
        <v>30</v>
      </c>
      <c r="B25" s="59">
        <v>2171722.9700000002</v>
      </c>
      <c r="C25" s="59">
        <v>2569705.31</v>
      </c>
      <c r="D25" s="59">
        <v>835800.52</v>
      </c>
      <c r="E25" s="59">
        <v>756454.76</v>
      </c>
    </row>
    <row r="26" spans="1:5" x14ac:dyDescent="0.45">
      <c r="A26" s="58" t="s">
        <v>291</v>
      </c>
      <c r="B26" s="59">
        <v>697428.99</v>
      </c>
      <c r="C26" s="59">
        <v>723804.8</v>
      </c>
      <c r="D26" s="59">
        <v>0</v>
      </c>
      <c r="E26" s="59">
        <v>88973.08</v>
      </c>
    </row>
    <row r="27" spans="1:5" x14ac:dyDescent="0.45">
      <c r="A27" s="60" t="s">
        <v>66</v>
      </c>
      <c r="B27" s="60">
        <v>74603142.459999993</v>
      </c>
      <c r="C27" s="61">
        <v>73092265.180000007</v>
      </c>
      <c r="D27" s="61">
        <v>71293162.280000001</v>
      </c>
      <c r="E27" s="61">
        <v>68155149.299999997</v>
      </c>
    </row>
    <row r="28" spans="1:5" x14ac:dyDescent="0.45">
      <c r="A28" s="121" t="s">
        <v>385</v>
      </c>
      <c r="B28" s="121">
        <f>SUM(B8:B26)</f>
        <v>74603142.460000008</v>
      </c>
      <c r="C28" s="121">
        <f t="shared" ref="C28:E28" si="0">SUM(C8:C26)</f>
        <v>73092265.179999992</v>
      </c>
      <c r="D28" s="121">
        <f t="shared" si="0"/>
        <v>71293162.279999986</v>
      </c>
      <c r="E28" s="121">
        <f t="shared" si="0"/>
        <v>68155149.300000012</v>
      </c>
    </row>
    <row r="29" spans="1:5" x14ac:dyDescent="0.45">
      <c r="A29" s="60"/>
      <c r="B29" s="60" t="b">
        <f>B28=B27</f>
        <v>1</v>
      </c>
      <c r="C29" s="60" t="b">
        <f t="shared" ref="C29:E29" si="1">C28=C27</f>
        <v>1</v>
      </c>
      <c r="D29" s="60" t="b">
        <f t="shared" si="1"/>
        <v>1</v>
      </c>
      <c r="E29" s="60" t="b">
        <f t="shared" si="1"/>
        <v>1</v>
      </c>
    </row>
    <row r="30" spans="1:5" ht="14.1" x14ac:dyDescent="0.5">
      <c r="B30"/>
      <c r="C30"/>
      <c r="D30"/>
      <c r="E30"/>
    </row>
    <row r="31" spans="1:5" x14ac:dyDescent="0.45">
      <c r="A31" s="120" t="s">
        <v>361</v>
      </c>
      <c r="B31" s="119"/>
      <c r="C31" s="119"/>
      <c r="D31" s="119"/>
      <c r="E31" s="119"/>
    </row>
    <row r="32" spans="1:5" x14ac:dyDescent="0.45">
      <c r="A32" s="114" t="s">
        <v>376</v>
      </c>
      <c r="B32" s="59">
        <v>9336000.9000000004</v>
      </c>
      <c r="C32" s="59">
        <v>7157517.9000000004</v>
      </c>
      <c r="D32" s="59">
        <v>3482622.9</v>
      </c>
      <c r="E32" s="59">
        <v>3294576.9</v>
      </c>
    </row>
    <row r="33" spans="1:5" x14ac:dyDescent="0.45">
      <c r="A33" s="114" t="s">
        <v>377</v>
      </c>
      <c r="B33" s="59">
        <v>1887658.09</v>
      </c>
      <c r="C33" s="59">
        <v>1524768.63</v>
      </c>
      <c r="D33" s="59">
        <v>1031295.02</v>
      </c>
      <c r="E33" s="59">
        <v>732068.34</v>
      </c>
    </row>
    <row r="34" spans="1:5" x14ac:dyDescent="0.45">
      <c r="A34" s="114" t="s">
        <v>378</v>
      </c>
      <c r="B34" s="59">
        <v>0</v>
      </c>
      <c r="C34" s="59">
        <v>4920771.62</v>
      </c>
      <c r="D34" s="59">
        <v>5151668.3499999996</v>
      </c>
      <c r="E34" s="59">
        <v>5104444.9400000004</v>
      </c>
    </row>
    <row r="35" spans="1:5" x14ac:dyDescent="0.45">
      <c r="A35" s="58" t="s">
        <v>12</v>
      </c>
      <c r="B35" s="59">
        <v>31386.799999999999</v>
      </c>
      <c r="C35" s="59">
        <v>31386.799999999999</v>
      </c>
      <c r="D35" s="59">
        <v>30976.799999999999</v>
      </c>
      <c r="E35" s="59">
        <v>30216.799999999999</v>
      </c>
    </row>
    <row r="36" spans="1:5" x14ac:dyDescent="0.45">
      <c r="A36" s="58" t="s">
        <v>283</v>
      </c>
      <c r="B36" s="59">
        <v>12575301.970000001</v>
      </c>
      <c r="C36" s="59">
        <v>12533556.970000001</v>
      </c>
      <c r="D36" s="59">
        <v>12533556.970000001</v>
      </c>
      <c r="E36" s="59">
        <v>12504069.470000001</v>
      </c>
    </row>
    <row r="37" spans="1:5" x14ac:dyDescent="0.45">
      <c r="A37" s="58" t="s">
        <v>102</v>
      </c>
      <c r="B37" s="59">
        <v>502222.22</v>
      </c>
      <c r="C37" s="59">
        <v>502222.22</v>
      </c>
      <c r="D37" s="59">
        <v>502222.22</v>
      </c>
      <c r="E37" s="59">
        <v>502222.22</v>
      </c>
    </row>
    <row r="38" spans="1:5" x14ac:dyDescent="0.45">
      <c r="A38" s="58" t="s">
        <v>284</v>
      </c>
      <c r="B38" s="59">
        <v>633643.82999999996</v>
      </c>
      <c r="C38" s="59">
        <v>633643.82999999996</v>
      </c>
      <c r="D38" s="59">
        <v>616454.26</v>
      </c>
      <c r="E38" s="59">
        <v>86404.79</v>
      </c>
    </row>
    <row r="39" spans="1:5" x14ac:dyDescent="0.45">
      <c r="A39" s="58" t="s">
        <v>285</v>
      </c>
      <c r="B39" s="59">
        <v>550000</v>
      </c>
      <c r="C39" s="59">
        <v>538000</v>
      </c>
      <c r="D39" s="59">
        <v>312000</v>
      </c>
      <c r="E39" s="59">
        <v>312000</v>
      </c>
    </row>
    <row r="40" spans="1:5" x14ac:dyDescent="0.45">
      <c r="A40" s="58" t="s">
        <v>286</v>
      </c>
      <c r="B40" s="59">
        <v>1944750</v>
      </c>
      <c r="C40" s="59">
        <v>1734750</v>
      </c>
      <c r="D40" s="59">
        <v>1734750</v>
      </c>
      <c r="E40" s="59">
        <v>1734750</v>
      </c>
    </row>
    <row r="41" spans="1:5" x14ac:dyDescent="0.45">
      <c r="A41" s="58" t="s">
        <v>287</v>
      </c>
      <c r="B41" s="59">
        <v>6334221.3200000003</v>
      </c>
      <c r="C41" s="59">
        <v>3250114.4</v>
      </c>
      <c r="D41" s="59">
        <v>2206133.79</v>
      </c>
      <c r="E41" s="59">
        <v>1849846.7</v>
      </c>
    </row>
    <row r="42" spans="1:5" x14ac:dyDescent="0.45">
      <c r="A42" s="58" t="s">
        <v>288</v>
      </c>
      <c r="B42" s="59">
        <v>3164354.5</v>
      </c>
      <c r="C42" s="59">
        <v>2970069.89</v>
      </c>
      <c r="D42" s="59">
        <v>2794594.45</v>
      </c>
      <c r="E42" s="59">
        <v>1462239.53</v>
      </c>
    </row>
    <row r="43" spans="1:5" x14ac:dyDescent="0.45">
      <c r="A43" s="58" t="s">
        <v>379</v>
      </c>
      <c r="B43" s="59">
        <v>0</v>
      </c>
      <c r="C43" s="59"/>
      <c r="D43" s="59">
        <v>3184776.01</v>
      </c>
      <c r="E43" s="59">
        <v>3767878.21</v>
      </c>
    </row>
    <row r="44" spans="1:5" x14ac:dyDescent="0.45">
      <c r="A44" s="58" t="s">
        <v>8</v>
      </c>
      <c r="B44" s="59">
        <v>0</v>
      </c>
      <c r="C44" s="59"/>
      <c r="D44" s="59">
        <v>167939.95</v>
      </c>
      <c r="E44" s="59">
        <v>45952.74</v>
      </c>
    </row>
    <row r="45" spans="1:5" x14ac:dyDescent="0.45">
      <c r="A45" s="58" t="s">
        <v>380</v>
      </c>
      <c r="B45" s="59">
        <v>0</v>
      </c>
      <c r="C45" s="59"/>
      <c r="D45" s="59">
        <v>321130.71000000002</v>
      </c>
      <c r="E45" s="59"/>
    </row>
    <row r="46" spans="1:5" x14ac:dyDescent="0.45">
      <c r="A46" s="58" t="s">
        <v>11</v>
      </c>
      <c r="B46" s="59">
        <v>35000000</v>
      </c>
      <c r="C46" s="59">
        <v>35000000</v>
      </c>
      <c r="D46" s="59">
        <v>35000000</v>
      </c>
      <c r="E46" s="59">
        <v>35000000</v>
      </c>
    </row>
    <row r="47" spans="1:5" x14ac:dyDescent="0.45">
      <c r="A47" s="58" t="s">
        <v>289</v>
      </c>
      <c r="B47" s="59">
        <v>2643602.83</v>
      </c>
      <c r="C47" s="59">
        <v>2295462.92</v>
      </c>
      <c r="D47" s="59">
        <v>2223040.85</v>
      </c>
      <c r="E47" s="59">
        <v>1728478.66</v>
      </c>
    </row>
    <row r="48" spans="1:5" x14ac:dyDescent="0.45">
      <c r="A48" s="60" t="s">
        <v>69</v>
      </c>
      <c r="B48" s="60">
        <v>74603142.459999993</v>
      </c>
      <c r="C48" s="60">
        <v>73092265.180000007</v>
      </c>
      <c r="D48" s="60">
        <v>71293162.280000001</v>
      </c>
      <c r="E48" s="60">
        <v>68155149.299999997</v>
      </c>
    </row>
    <row r="49" spans="1:5" x14ac:dyDescent="0.45">
      <c r="A49" s="121" t="s">
        <v>386</v>
      </c>
      <c r="B49" s="121">
        <f>SUM(B32:B47)</f>
        <v>74603142.459999993</v>
      </c>
      <c r="C49" s="121">
        <f t="shared" ref="C49:E49" si="2">SUM(C32:C47)</f>
        <v>73092265.179999992</v>
      </c>
      <c r="D49" s="121">
        <f t="shared" si="2"/>
        <v>71293162.280000001</v>
      </c>
      <c r="E49" s="121">
        <f t="shared" si="2"/>
        <v>68155149.299999997</v>
      </c>
    </row>
    <row r="50" spans="1:5" x14ac:dyDescent="0.45">
      <c r="B50" s="116" t="b">
        <f>B49=B48</f>
        <v>1</v>
      </c>
      <c r="C50" s="116" t="b">
        <f t="shared" ref="C50:E50" si="3">C49=C48</f>
        <v>1</v>
      </c>
      <c r="D50" s="116" t="b">
        <f t="shared" si="3"/>
        <v>1</v>
      </c>
      <c r="E50" s="116" t="b">
        <f t="shared" si="3"/>
        <v>1</v>
      </c>
    </row>
  </sheetData>
  <pageMargins left="0.7" right="0.7" top="0.75" bottom="0.75" header="0.3" footer="0.3"/>
  <ignoredErrors>
    <ignoredError sqref="B49:E49 B28:E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9" zoomScaleNormal="99" workbookViewId="0"/>
  </sheetViews>
  <sheetFormatPr defaultRowHeight="14.1" x14ac:dyDescent="0.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85" zoomScaleNormal="85" workbookViewId="0"/>
  </sheetViews>
  <sheetFormatPr defaultColWidth="8.83984375" defaultRowHeight="14.1" x14ac:dyDescent="0.5"/>
  <cols>
    <col min="1" max="1" width="40.41796875" style="57" customWidth="1"/>
    <col min="2" max="2" width="14.68359375" style="57" customWidth="1"/>
    <col min="3" max="3" width="47.26171875" style="57" customWidth="1"/>
    <col min="4" max="4" width="14.578125" style="57" customWidth="1"/>
    <col min="5" max="5" width="8.83984375" style="57"/>
    <col min="6" max="6" width="23.578125" style="57" customWidth="1"/>
    <col min="7" max="7" width="14.15625" style="57" customWidth="1"/>
    <col min="8" max="8" width="27.26171875" style="57" customWidth="1"/>
    <col min="9" max="9" width="13.83984375" style="57" customWidth="1"/>
    <col min="10" max="16384" width="8.83984375" style="57"/>
  </cols>
  <sheetData>
    <row r="1" spans="1:9" ht="18.3" x14ac:dyDescent="0.7">
      <c r="A1" s="29" t="s">
        <v>48</v>
      </c>
    </row>
    <row r="3" spans="1:9" x14ac:dyDescent="0.5">
      <c r="A3" s="117" t="s">
        <v>354</v>
      </c>
      <c r="B3" s="117"/>
      <c r="C3" s="117"/>
      <c r="D3" s="117"/>
      <c r="F3" s="84" t="s">
        <v>381</v>
      </c>
      <c r="G3" s="84"/>
      <c r="H3" s="84"/>
      <c r="I3" s="84"/>
    </row>
    <row r="4" spans="1:9" ht="14.4" x14ac:dyDescent="0.55000000000000004">
      <c r="A4" s="88" t="s">
        <v>279</v>
      </c>
      <c r="B4" s="88"/>
      <c r="C4" s="88" t="s">
        <v>280</v>
      </c>
      <c r="D4" s="88"/>
      <c r="F4" s="122" t="s">
        <v>279</v>
      </c>
      <c r="G4" s="124"/>
      <c r="H4" s="123" t="s">
        <v>280</v>
      </c>
      <c r="I4" s="124"/>
    </row>
    <row r="5" spans="1:9" ht="14.4" x14ac:dyDescent="0.55000000000000004">
      <c r="A5" s="96" t="s">
        <v>325</v>
      </c>
      <c r="B5" s="105">
        <v>16794713.710000001</v>
      </c>
      <c r="C5" s="96" t="s">
        <v>11</v>
      </c>
      <c r="D5" s="105">
        <v>35000000</v>
      </c>
      <c r="F5" s="97" t="s">
        <v>281</v>
      </c>
      <c r="G5" s="125">
        <f>'Start of Liquidation'!C8</f>
        <v>11120772.76</v>
      </c>
      <c r="H5" s="96" t="s">
        <v>11</v>
      </c>
      <c r="I5" s="126">
        <f>'Start of Liquidation'!C46</f>
        <v>35000000</v>
      </c>
    </row>
    <row r="6" spans="1:9" ht="14.4" x14ac:dyDescent="0.55000000000000004">
      <c r="A6" s="97" t="s">
        <v>326</v>
      </c>
      <c r="B6" s="106"/>
      <c r="C6" s="97"/>
      <c r="D6" s="106"/>
      <c r="F6" s="97" t="s">
        <v>282</v>
      </c>
      <c r="G6" s="125">
        <f>'Start of Liquidation'!C9</f>
        <v>9821735.25</v>
      </c>
      <c r="H6" s="97" t="s">
        <v>33</v>
      </c>
      <c r="I6" s="125">
        <f>SUM('Start of Liquidation'!C32:C34)</f>
        <v>13603058.150000002</v>
      </c>
    </row>
    <row r="7" spans="1:9" ht="14.4" x14ac:dyDescent="0.55000000000000004">
      <c r="A7" s="97" t="s">
        <v>327</v>
      </c>
      <c r="B7" s="106">
        <v>2284082.84</v>
      </c>
      <c r="C7" s="97" t="s">
        <v>328</v>
      </c>
      <c r="D7" s="106">
        <v>36620420.159999996</v>
      </c>
      <c r="F7" s="97" t="s">
        <v>292</v>
      </c>
      <c r="G7" s="125">
        <f>SUM('Start of Liquidation'!C10:C13)</f>
        <v>31105309.450000003</v>
      </c>
      <c r="H7" s="97" t="s">
        <v>12</v>
      </c>
      <c r="I7" s="125">
        <f>'Start of Liquidation'!C35</f>
        <v>31386.799999999999</v>
      </c>
    </row>
    <row r="8" spans="1:9" ht="14.4" x14ac:dyDescent="0.55000000000000004">
      <c r="A8" s="97" t="s">
        <v>329</v>
      </c>
      <c r="B8" s="106"/>
      <c r="C8" s="97"/>
      <c r="D8" s="106"/>
      <c r="F8" s="97" t="s">
        <v>371</v>
      </c>
      <c r="G8" s="125">
        <f>SUM('Start of Liquidation'!C14:C16)</f>
        <v>287487.21000000002</v>
      </c>
      <c r="H8" s="97" t="s">
        <v>283</v>
      </c>
      <c r="I8" s="125">
        <f>'Start of Liquidation'!C36</f>
        <v>12533556.970000001</v>
      </c>
    </row>
    <row r="9" spans="1:9" ht="14.4" x14ac:dyDescent="0.55000000000000004">
      <c r="A9" s="97" t="s">
        <v>330</v>
      </c>
      <c r="B9" s="106">
        <v>5079460</v>
      </c>
      <c r="C9" s="97" t="s">
        <v>12</v>
      </c>
      <c r="D9" s="106">
        <v>241900.93</v>
      </c>
      <c r="F9" s="97" t="s">
        <v>227</v>
      </c>
      <c r="G9" s="125">
        <f>'Start of Liquidation'!C17</f>
        <v>3753146.88</v>
      </c>
      <c r="H9" s="97" t="s">
        <v>102</v>
      </c>
      <c r="I9" s="125">
        <f>'Start of Liquidation'!C37</f>
        <v>502222.22</v>
      </c>
    </row>
    <row r="10" spans="1:9" ht="14.4" x14ac:dyDescent="0.55000000000000004">
      <c r="A10" s="97" t="s">
        <v>331</v>
      </c>
      <c r="B10" s="106">
        <v>149912.45000000001</v>
      </c>
      <c r="C10" s="97" t="s">
        <v>13</v>
      </c>
      <c r="D10" s="106">
        <v>732434.33</v>
      </c>
      <c r="F10" s="97" t="s">
        <v>372</v>
      </c>
      <c r="G10" s="125">
        <f>'Start of Liquidation'!C18</f>
        <v>769016.3</v>
      </c>
      <c r="H10" s="97" t="s">
        <v>284</v>
      </c>
      <c r="I10" s="125">
        <f>'Start of Liquidation'!C38</f>
        <v>633643.82999999996</v>
      </c>
    </row>
    <row r="11" spans="1:9" ht="14.4" x14ac:dyDescent="0.55000000000000004">
      <c r="A11" s="97" t="s">
        <v>2</v>
      </c>
      <c r="B11" s="107">
        <v>17998368.73</v>
      </c>
      <c r="C11" s="97" t="s">
        <v>14</v>
      </c>
      <c r="D11" s="106">
        <v>3765520.17</v>
      </c>
      <c r="F11" s="97" t="s">
        <v>383</v>
      </c>
      <c r="G11" s="125">
        <f>'Start of Liquidation'!C19</f>
        <v>440168.76</v>
      </c>
      <c r="H11" s="97" t="s">
        <v>285</v>
      </c>
      <c r="I11" s="125">
        <f>'Start of Liquidation'!C39</f>
        <v>538000</v>
      </c>
    </row>
    <row r="12" spans="1:9" ht="14.4" x14ac:dyDescent="0.55000000000000004">
      <c r="A12" s="97" t="s">
        <v>332</v>
      </c>
      <c r="B12" s="108">
        <v>2951512.09</v>
      </c>
      <c r="C12" s="97" t="s">
        <v>15</v>
      </c>
      <c r="D12" s="106">
        <v>656328.51</v>
      </c>
      <c r="F12" s="97" t="s">
        <v>4</v>
      </c>
      <c r="G12" s="125">
        <f>'Start of Liquidation'!C20</f>
        <v>542140.84</v>
      </c>
      <c r="H12" s="97" t="s">
        <v>286</v>
      </c>
      <c r="I12" s="125">
        <f>'Start of Liquidation'!C40</f>
        <v>1734750</v>
      </c>
    </row>
    <row r="13" spans="1:9" ht="14.4" x14ac:dyDescent="0.55000000000000004">
      <c r="A13" s="97" t="s">
        <v>333</v>
      </c>
      <c r="B13" s="108"/>
      <c r="C13" s="97" t="s">
        <v>334</v>
      </c>
      <c r="D13" s="106">
        <v>1547090.75</v>
      </c>
      <c r="F13" s="97" t="s">
        <v>10</v>
      </c>
      <c r="G13" s="125">
        <f>'Start of Liquidation'!C22</f>
        <v>2500000</v>
      </c>
      <c r="H13" s="97" t="s">
        <v>287</v>
      </c>
      <c r="I13" s="125">
        <f>'Start of Liquidation'!C41</f>
        <v>3250114.4</v>
      </c>
    </row>
    <row r="14" spans="1:9" ht="14.4" x14ac:dyDescent="0.55000000000000004">
      <c r="A14" s="97" t="s">
        <v>3</v>
      </c>
      <c r="B14" s="106">
        <v>18914952.98</v>
      </c>
      <c r="C14" s="97" t="s">
        <v>335</v>
      </c>
      <c r="D14" s="106"/>
      <c r="F14" s="97" t="s">
        <v>290</v>
      </c>
      <c r="G14" s="125">
        <f>'Start of Liquidation'!C23</f>
        <v>8486764.1699999999</v>
      </c>
      <c r="H14" s="97" t="s">
        <v>288</v>
      </c>
      <c r="I14" s="125">
        <f>'Start of Liquidation'!C42</f>
        <v>2970069.89</v>
      </c>
    </row>
    <row r="15" spans="1:9" ht="14.4" x14ac:dyDescent="0.55000000000000004">
      <c r="A15" s="97" t="s">
        <v>4</v>
      </c>
      <c r="B15" s="106">
        <v>114285.41</v>
      </c>
      <c r="C15" s="97" t="s">
        <v>336</v>
      </c>
      <c r="D15" s="106">
        <v>1003052.41</v>
      </c>
      <c r="F15" s="97" t="s">
        <v>58</v>
      </c>
      <c r="G15" s="125">
        <f>'Start of Liquidation'!C24</f>
        <v>972213.45</v>
      </c>
      <c r="H15" s="97" t="s">
        <v>289</v>
      </c>
      <c r="I15" s="125">
        <f>'Start of Liquidation'!C47</f>
        <v>2295462.92</v>
      </c>
    </row>
    <row r="16" spans="1:9" ht="14.4" x14ac:dyDescent="0.55000000000000004">
      <c r="A16" s="97" t="s">
        <v>337</v>
      </c>
      <c r="B16" s="108">
        <v>16524619.68</v>
      </c>
      <c r="C16" s="97" t="s">
        <v>16</v>
      </c>
      <c r="D16" s="106">
        <v>5943308.0199999996</v>
      </c>
      <c r="F16" s="97" t="s">
        <v>30</v>
      </c>
      <c r="G16" s="125">
        <f>'Start of Liquidation'!C25</f>
        <v>2569705.31</v>
      </c>
      <c r="H16" s="127" t="s">
        <v>69</v>
      </c>
      <c r="I16" s="128">
        <f>SUM(I5:I15)</f>
        <v>73092265.180000007</v>
      </c>
    </row>
    <row r="17" spans="1:9" ht="14.4" x14ac:dyDescent="0.55000000000000004">
      <c r="A17" s="97" t="s">
        <v>5</v>
      </c>
      <c r="B17" s="106">
        <v>1196103.19</v>
      </c>
      <c r="C17" s="97" t="s">
        <v>338</v>
      </c>
      <c r="D17" s="106">
        <v>-4248202.4400000004</v>
      </c>
      <c r="F17" s="97" t="s">
        <v>291</v>
      </c>
      <c r="G17" s="125">
        <f>'Start of Liquidation'!C26</f>
        <v>723804.8</v>
      </c>
      <c r="H17" s="85"/>
      <c r="I17" s="85"/>
    </row>
    <row r="18" spans="1:9" ht="14.4" x14ac:dyDescent="0.55000000000000004">
      <c r="A18" s="97" t="s">
        <v>339</v>
      </c>
      <c r="B18" s="106">
        <v>56037.67</v>
      </c>
      <c r="C18" s="97" t="s">
        <v>17</v>
      </c>
      <c r="D18" s="106">
        <v>29422189.170000002</v>
      </c>
      <c r="F18" s="127" t="s">
        <v>66</v>
      </c>
      <c r="G18" s="128">
        <f>SUM(G5:G17)</f>
        <v>73092265.180000007</v>
      </c>
      <c r="H18" s="85"/>
      <c r="I18" s="85"/>
    </row>
    <row r="19" spans="1:9" ht="14.4" x14ac:dyDescent="0.55000000000000004">
      <c r="A19" s="97" t="s">
        <v>340</v>
      </c>
      <c r="B19" s="106">
        <v>29108111.309999999</v>
      </c>
      <c r="C19" s="97" t="s">
        <v>18</v>
      </c>
      <c r="D19" s="106">
        <v>1333372.57</v>
      </c>
    </row>
    <row r="20" spans="1:9" ht="14.4" x14ac:dyDescent="0.55000000000000004">
      <c r="A20" s="97" t="s">
        <v>341</v>
      </c>
      <c r="B20" s="106"/>
      <c r="C20" s="97" t="s">
        <v>342</v>
      </c>
      <c r="D20" s="106">
        <v>19443.93</v>
      </c>
    </row>
    <row r="21" spans="1:9" ht="14.4" x14ac:dyDescent="0.55000000000000004">
      <c r="A21" s="97" t="s">
        <v>6</v>
      </c>
      <c r="B21" s="106">
        <v>2444923.69</v>
      </c>
      <c r="C21" s="97" t="s">
        <v>343</v>
      </c>
      <c r="D21" s="106"/>
    </row>
    <row r="22" spans="1:9" ht="28.8" x14ac:dyDescent="0.55000000000000004">
      <c r="A22" s="97" t="s">
        <v>344</v>
      </c>
      <c r="B22" s="106">
        <v>5267.32</v>
      </c>
      <c r="C22" s="110" t="s">
        <v>345</v>
      </c>
      <c r="D22" s="106">
        <v>46357.47</v>
      </c>
    </row>
    <row r="23" spans="1:9" ht="14.4" x14ac:dyDescent="0.55000000000000004">
      <c r="A23" s="97" t="s">
        <v>7</v>
      </c>
      <c r="B23" s="106">
        <v>197792.25</v>
      </c>
      <c r="C23" s="97" t="s">
        <v>346</v>
      </c>
      <c r="D23" s="106">
        <v>2128429.7000000002</v>
      </c>
    </row>
    <row r="24" spans="1:9" ht="14.4" x14ac:dyDescent="0.55000000000000004">
      <c r="A24" s="97" t="s">
        <v>347</v>
      </c>
      <c r="B24" s="106">
        <v>315214.59000000003</v>
      </c>
      <c r="C24" s="97" t="s">
        <v>348</v>
      </c>
      <c r="D24" s="106"/>
    </row>
    <row r="25" spans="1:9" ht="14.4" x14ac:dyDescent="0.55000000000000004">
      <c r="A25" s="97" t="s">
        <v>349</v>
      </c>
      <c r="B25" s="106"/>
      <c r="C25" s="97" t="s">
        <v>350</v>
      </c>
      <c r="D25" s="106">
        <v>1104223.0900000001</v>
      </c>
    </row>
    <row r="26" spans="1:9" ht="14.4" x14ac:dyDescent="0.55000000000000004">
      <c r="A26" s="97" t="s">
        <v>9</v>
      </c>
      <c r="B26" s="106">
        <v>40144.17</v>
      </c>
      <c r="C26" s="97" t="s">
        <v>351</v>
      </c>
      <c r="D26" s="106"/>
    </row>
    <row r="27" spans="1:9" ht="14.4" x14ac:dyDescent="0.55000000000000004">
      <c r="A27" s="97" t="s">
        <v>352</v>
      </c>
      <c r="B27" s="106">
        <v>599288.12</v>
      </c>
      <c r="C27" s="97" t="s">
        <v>19</v>
      </c>
      <c r="D27" s="106">
        <v>98721.43</v>
      </c>
    </row>
    <row r="28" spans="1:9" ht="14.4" x14ac:dyDescent="0.55000000000000004">
      <c r="A28" s="97" t="s">
        <v>353</v>
      </c>
      <c r="B28" s="106"/>
      <c r="C28" s="98"/>
      <c r="D28" s="101"/>
    </row>
    <row r="29" spans="1:9" ht="14.4" x14ac:dyDescent="0.55000000000000004">
      <c r="A29" s="100" t="s">
        <v>10</v>
      </c>
      <c r="B29" s="109">
        <v>640000</v>
      </c>
      <c r="C29" s="102"/>
      <c r="D29" s="99"/>
    </row>
    <row r="30" spans="1:9" ht="14.4" x14ac:dyDescent="0.55000000000000004">
      <c r="A30" s="111"/>
      <c r="B30" s="112">
        <v>115414790.20000002</v>
      </c>
      <c r="C30" s="103"/>
      <c r="D30" s="104">
        <v>115414590.20000002</v>
      </c>
    </row>
  </sheetData>
  <mergeCells count="6">
    <mergeCell ref="F4:G4"/>
    <mergeCell ref="H4:I4"/>
    <mergeCell ref="A4:B4"/>
    <mergeCell ref="C4:D4"/>
    <mergeCell ref="A3:D3"/>
    <mergeCell ref="F3:I3"/>
  </mergeCells>
  <pageMargins left="0.7" right="0.7" top="0.75" bottom="0.75" header="0.3" footer="0.3"/>
  <pageSetup orientation="portrait" r:id="rId1"/>
  <ignoredErrors>
    <ignoredError sqref="I6 G7: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US Bk of Penn 1-column</vt:lpstr>
      <vt:lpstr>Mapping</vt:lpstr>
      <vt:lpstr>Start of Liquidation</vt:lpstr>
      <vt:lpstr>Graphs</vt:lpstr>
      <vt:lpstr>Opening &amp; Closing 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Zackary Baker</dc:creator>
  <cp:lastModifiedBy>Zackary Baker</cp:lastModifiedBy>
  <dcterms:created xsi:type="dcterms:W3CDTF">2017-02-20T20:22:26Z</dcterms:created>
  <dcterms:modified xsi:type="dcterms:W3CDTF">2018-02-26T04:40:35Z</dcterms:modified>
</cp:coreProperties>
</file>