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pecken1/Downloads/"/>
    </mc:Choice>
  </mc:AlternateContent>
  <bookViews>
    <workbookView xWindow="0" yWindow="460" windowWidth="31180" windowHeight="18480" tabRatio="500" activeTab="4"/>
  </bookViews>
  <sheets>
    <sheet name="Intro" sheetId="6" r:id="rId1"/>
    <sheet name="Master Sheet" sheetId="5" r:id="rId2"/>
    <sheet name="Main Balance Sheet" sheetId="3" r:id="rId3"/>
    <sheet name="Annual Report - Part a" sheetId="1" r:id="rId4"/>
    <sheet name="Annual Report - Part b" sheetId="2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5" l="1"/>
  <c r="F42" i="5"/>
  <c r="G42" i="5"/>
  <c r="H42" i="5"/>
  <c r="E43" i="5"/>
  <c r="F43" i="5"/>
  <c r="G43" i="5"/>
  <c r="H43" i="5"/>
  <c r="D42" i="5"/>
  <c r="D43" i="5"/>
  <c r="C43" i="5"/>
  <c r="C42" i="5"/>
  <c r="B45" i="5"/>
  <c r="H47" i="5"/>
  <c r="G47" i="5"/>
  <c r="F47" i="5"/>
  <c r="E47" i="5"/>
  <c r="D47" i="5"/>
  <c r="C47" i="5"/>
  <c r="D17" i="5"/>
  <c r="D13" i="5"/>
  <c r="D5" i="5"/>
  <c r="D37" i="5"/>
  <c r="E17" i="5"/>
  <c r="E13" i="5"/>
  <c r="E5" i="5"/>
  <c r="E37" i="5"/>
  <c r="F17" i="5"/>
  <c r="F13" i="5"/>
  <c r="F5" i="5"/>
  <c r="F37" i="5"/>
  <c r="G17" i="5"/>
  <c r="G13" i="5"/>
  <c r="G5" i="5"/>
  <c r="G37" i="5"/>
  <c r="H17" i="5"/>
  <c r="H13" i="5"/>
  <c r="H5" i="5"/>
  <c r="H37" i="5"/>
  <c r="C17" i="5"/>
  <c r="C13" i="5"/>
  <c r="C5" i="5"/>
  <c r="C37" i="5"/>
  <c r="C26" i="5"/>
  <c r="D26" i="5"/>
  <c r="E26" i="5"/>
  <c r="F26" i="5"/>
  <c r="G26" i="5"/>
  <c r="H26" i="5"/>
  <c r="B26" i="5"/>
  <c r="C29" i="5"/>
  <c r="B13" i="5"/>
  <c r="C30" i="5"/>
  <c r="C31" i="5"/>
  <c r="C35" i="5"/>
  <c r="D35" i="5"/>
  <c r="E35" i="5"/>
  <c r="F35" i="5"/>
  <c r="G35" i="5"/>
  <c r="H35" i="5"/>
  <c r="B35" i="5"/>
  <c r="B19" i="5"/>
  <c r="B27" i="5"/>
  <c r="C19" i="5"/>
  <c r="C27" i="5"/>
  <c r="D19" i="5"/>
  <c r="D27" i="5"/>
  <c r="E19" i="5"/>
  <c r="E27" i="5"/>
  <c r="F19" i="5"/>
  <c r="F27" i="5"/>
  <c r="G19" i="5"/>
  <c r="G27" i="5"/>
  <c r="H19" i="5"/>
  <c r="H27" i="5"/>
  <c r="D24" i="5"/>
  <c r="C24" i="5"/>
  <c r="D29" i="5"/>
  <c r="D30" i="5"/>
  <c r="D31" i="5"/>
  <c r="E24" i="5"/>
  <c r="E29" i="5"/>
  <c r="E30" i="5"/>
  <c r="E31" i="5"/>
  <c r="F24" i="5"/>
  <c r="F29" i="5"/>
  <c r="F30" i="5"/>
  <c r="F31" i="5"/>
  <c r="G24" i="5"/>
  <c r="G29" i="5"/>
  <c r="G30" i="5"/>
  <c r="G31" i="5"/>
  <c r="H24" i="5"/>
  <c r="H29" i="5"/>
  <c r="H30" i="5"/>
  <c r="H31" i="5"/>
  <c r="B24" i="5"/>
  <c r="C28" i="5"/>
  <c r="D28" i="5"/>
  <c r="E28" i="5"/>
  <c r="F28" i="5"/>
  <c r="G28" i="5"/>
  <c r="H28" i="5"/>
  <c r="B5" i="5"/>
  <c r="B28" i="5"/>
  <c r="H37" i="2"/>
  <c r="G37" i="2"/>
  <c r="F37" i="2"/>
  <c r="E37" i="2"/>
  <c r="D37" i="2"/>
  <c r="C34" i="2"/>
  <c r="C37" i="2"/>
  <c r="B37" i="2"/>
  <c r="B45" i="3"/>
  <c r="B48" i="3"/>
  <c r="C45" i="3"/>
  <c r="C48" i="3"/>
  <c r="D45" i="3"/>
  <c r="D48" i="3"/>
  <c r="E45" i="3"/>
  <c r="E48" i="3"/>
  <c r="F55" i="3"/>
  <c r="F59" i="3"/>
  <c r="H67" i="1"/>
  <c r="H53" i="1"/>
  <c r="H33" i="1"/>
  <c r="H19" i="1"/>
  <c r="G67" i="1"/>
  <c r="G53" i="1"/>
  <c r="G33" i="1"/>
  <c r="G19" i="1"/>
  <c r="F67" i="1"/>
  <c r="F53" i="1"/>
  <c r="F33" i="1"/>
  <c r="F19" i="1"/>
  <c r="E67" i="1"/>
  <c r="E53" i="1"/>
  <c r="E33" i="1"/>
  <c r="E19" i="1"/>
  <c r="D67" i="1"/>
  <c r="D53" i="1"/>
  <c r="D33" i="1"/>
  <c r="D19" i="1"/>
  <c r="C67" i="1"/>
  <c r="C53" i="1"/>
  <c r="B67" i="1"/>
  <c r="B53" i="1"/>
  <c r="C33" i="1"/>
  <c r="C19" i="1"/>
  <c r="B33" i="1"/>
  <c r="B19" i="1"/>
  <c r="H55" i="3"/>
  <c r="H59" i="3"/>
  <c r="G55" i="3"/>
  <c r="G59" i="3"/>
  <c r="E44" i="3"/>
  <c r="E36" i="3"/>
  <c r="D36" i="3"/>
  <c r="C36" i="3"/>
  <c r="B36" i="3"/>
  <c r="G23" i="3"/>
  <c r="H23" i="3"/>
  <c r="F23" i="3"/>
  <c r="E23" i="3"/>
  <c r="D23" i="3"/>
  <c r="C23" i="3"/>
  <c r="B23" i="3"/>
  <c r="E11" i="3"/>
  <c r="D11" i="3"/>
  <c r="C11" i="3"/>
  <c r="B11" i="3"/>
  <c r="H18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<sst xmlns="http://schemas.openxmlformats.org/spreadsheetml/2006/main" count="441" uniqueCount="163">
  <si>
    <t>Qatar and Dubai Currency Board</t>
  </si>
  <si>
    <t>Amounts in Qatar and Dubai Riyals (QDR)</t>
  </si>
  <si>
    <t>Source</t>
  </si>
  <si>
    <t>Year</t>
  </si>
  <si>
    <t>Page</t>
  </si>
  <si>
    <t>INCOME ACCOUNT</t>
  </si>
  <si>
    <t>Discounts on Treasury Bills</t>
  </si>
  <si>
    <t>Interest on Money Employed</t>
  </si>
  <si>
    <t>Annual Report</t>
  </si>
  <si>
    <t>Date of Statement (DD/MM/YYYY)</t>
  </si>
  <si>
    <t>31/12/1966</t>
  </si>
  <si>
    <t>INCOME</t>
  </si>
  <si>
    <t>TOTAL</t>
  </si>
  <si>
    <t>31/12/1967</t>
  </si>
  <si>
    <t>Profit on sale of securities</t>
  </si>
  <si>
    <t>Interest on securities</t>
  </si>
  <si>
    <t>Interest on bank deposits</t>
  </si>
  <si>
    <t>Commission on issues and redemptions</t>
  </si>
  <si>
    <t>-</t>
  </si>
  <si>
    <t>31/12/1968</t>
  </si>
  <si>
    <t>Interest on foreign currecny deposits</t>
  </si>
  <si>
    <t>Revaluation of foreign currency assets</t>
  </si>
  <si>
    <t>31/12/1969</t>
  </si>
  <si>
    <t>31/12/1970</t>
  </si>
  <si>
    <t>31/12/1971</t>
  </si>
  <si>
    <t>31/12/1972</t>
  </si>
  <si>
    <t>Revaluation of Deutsche (Mark and Swiss Franc Assets)</t>
  </si>
  <si>
    <t>EXPENDITURE</t>
  </si>
  <si>
    <t>Cost of printing, minting and shipping of notes and coins</t>
  </si>
  <si>
    <t>Expenses and Fees of Members of the Board</t>
  </si>
  <si>
    <t>Staff Salaries and Allowances</t>
  </si>
  <si>
    <t>Travelling Expenses</t>
  </si>
  <si>
    <t>Furniture and Equipment</t>
  </si>
  <si>
    <t>Cables, Telephones and Postage</t>
  </si>
  <si>
    <t>Currency Agents' Fees (including rent)</t>
  </si>
  <si>
    <t>Auditors' Fees</t>
  </si>
  <si>
    <t>Balance, being surplus transferred to Special Reserve Account</t>
  </si>
  <si>
    <t>Office and General Expenses</t>
  </si>
  <si>
    <t>Adjustment of purchace price of gold to parity</t>
  </si>
  <si>
    <t>Depreciation in value of securities</t>
  </si>
  <si>
    <t>Transport and insurance on notes and coins</t>
  </si>
  <si>
    <t>Revaluation of Sterling assets (Less: Government of Qatar-additional currency cover)</t>
  </si>
  <si>
    <t>Administrative Expenses and General Charges</t>
  </si>
  <si>
    <t>Currency Redeemed</t>
  </si>
  <si>
    <t>Balance, being Currency in Circulation</t>
  </si>
  <si>
    <t>British Government Treasury Bills</t>
  </si>
  <si>
    <t>Cash with Banks on Deposit and Current Accounts</t>
  </si>
  <si>
    <t>Interest due but unreceived</t>
  </si>
  <si>
    <t xml:space="preserve">Gold </t>
  </si>
  <si>
    <t>British Government securities at market value</t>
  </si>
  <si>
    <t>Cash with local banks</t>
  </si>
  <si>
    <t>Sundry debtors</t>
  </si>
  <si>
    <t>British Government securities at cost</t>
  </si>
  <si>
    <t>Compensation received under the Sterling Guarantee Agreement</t>
  </si>
  <si>
    <t>CURRENCY ISSUED ACCOUNT</t>
  </si>
  <si>
    <t xml:space="preserve">Currency Issued </t>
  </si>
  <si>
    <t>Balance (1st Jan of the subsequent year)</t>
  </si>
  <si>
    <t>Currency Reserve Fund:</t>
  </si>
  <si>
    <t xml:space="preserve">                 Currenncy in Circulation</t>
  </si>
  <si>
    <t xml:space="preserve">                 Special Reserve Amount, being amount transferred from Currency Fund Income Account  </t>
  </si>
  <si>
    <t>Amount due to Government of Qatar on account of Preliminary Expenses</t>
  </si>
  <si>
    <t>Sundry Creditors</t>
  </si>
  <si>
    <t>Total Currency Reserve Fund</t>
  </si>
  <si>
    <t xml:space="preserve">                                              Less excess surplus payable to the Government of Qatar in accordance with Article 36 of the Qatar-Dubai Agreement</t>
  </si>
  <si>
    <t xml:space="preserve">                           Total (Special Reserve Account)</t>
  </si>
  <si>
    <r>
      <t xml:space="preserve">BALANCE SHEET AS AT </t>
    </r>
    <r>
      <rPr>
        <b/>
        <sz val="12"/>
        <color theme="1"/>
        <rFont val="Calibri (Body)"/>
      </rPr>
      <t xml:space="preserve">31ST DEC </t>
    </r>
  </si>
  <si>
    <t xml:space="preserve">                 Special Reserve Account</t>
  </si>
  <si>
    <t xml:space="preserve">                                             </t>
  </si>
  <si>
    <t>Current Liabilities</t>
  </si>
  <si>
    <t xml:space="preserve">                Government of Qatar</t>
  </si>
  <si>
    <t xml:space="preserve">                Sundry creditors</t>
  </si>
  <si>
    <t>ASSETS</t>
  </si>
  <si>
    <t>Cash (Notes and Coins)</t>
  </si>
  <si>
    <t>Cash with Banks in Qatar</t>
  </si>
  <si>
    <t>Foreign Assets:</t>
  </si>
  <si>
    <t xml:space="preserve">          (a) Cash and Sight Deposits</t>
  </si>
  <si>
    <t xml:space="preserve">          (b) Other Deposits</t>
  </si>
  <si>
    <t xml:space="preserve">          (d) Other</t>
  </si>
  <si>
    <t xml:space="preserve">          (c)Treasury Bills and Bankers Acceptances</t>
  </si>
  <si>
    <t>Advances and Discounts</t>
  </si>
  <si>
    <t>Other Assets</t>
  </si>
  <si>
    <t>TOTAL ASSETS</t>
  </si>
  <si>
    <t>LIABILITIES</t>
  </si>
  <si>
    <t>Capital and Reserves</t>
  </si>
  <si>
    <t>Cash due to Banks in Qatar</t>
  </si>
  <si>
    <t>Deposits of Residents of Qatar:</t>
  </si>
  <si>
    <t xml:space="preserve">          (a) Government (Sight and Time)</t>
  </si>
  <si>
    <t xml:space="preserve">          (b) Private Sight</t>
  </si>
  <si>
    <t>Other Liabilities</t>
  </si>
  <si>
    <t>TOTAL LIABILITIES</t>
  </si>
  <si>
    <t xml:space="preserve">          (c) Private Time</t>
  </si>
  <si>
    <t>Cash with Banks in Dubai</t>
  </si>
  <si>
    <t>Cash due to Banks in Dubai</t>
  </si>
  <si>
    <t>Deposits of Residents of Dubai:</t>
  </si>
  <si>
    <t>Contra</t>
  </si>
  <si>
    <t>N/A</t>
  </si>
  <si>
    <t>Foreign Liabilities:</t>
  </si>
  <si>
    <t xml:space="preserve">          (a) Deposits</t>
  </si>
  <si>
    <t xml:space="preserve">          (b) Other</t>
  </si>
  <si>
    <t>CONSOLIDATED BALANCE SHEET OF BANKS IN DUBAI</t>
  </si>
  <si>
    <t>CURRENCY RESERVE FUND</t>
  </si>
  <si>
    <t>Percentage Ratios of External Assets</t>
  </si>
  <si>
    <t>Sterling</t>
  </si>
  <si>
    <t>Other Foreign Currencies</t>
  </si>
  <si>
    <t>Monetary base:  Notes</t>
  </si>
  <si>
    <t>Monetary base: Coins</t>
  </si>
  <si>
    <t>CONSOLIDATED BALANCE SHEET OF BANKS IN QATAR</t>
  </si>
  <si>
    <t xml:space="preserve">                                              Plus surplus for the year ended 31st Dec (same year) transferred from Currency Fund Income Account)</t>
  </si>
  <si>
    <t>Total Foreign Assets</t>
  </si>
  <si>
    <t>Net Worth</t>
  </si>
  <si>
    <t>Monetary Base (notes and coins)</t>
  </si>
  <si>
    <t>Foreign Assets as % of Monetary Base</t>
  </si>
  <si>
    <t>Domestic Assets:</t>
  </si>
  <si>
    <t>Total Domestic Assets</t>
  </si>
  <si>
    <t>Assets as % of Monetary Base</t>
  </si>
  <si>
    <t>Annual Change of Monetary Base</t>
  </si>
  <si>
    <t>Annual Change in Foreign Reserves</t>
  </si>
  <si>
    <t>Reserve-Pass Through Ratio</t>
  </si>
  <si>
    <t>Profit (Special Reserve Account)</t>
  </si>
  <si>
    <t>Total Assets</t>
  </si>
  <si>
    <t>Profit as a share of total assets in %</t>
  </si>
  <si>
    <t>Domestic Assets as a share of Total Assets in %</t>
  </si>
  <si>
    <t>Sheet</t>
  </si>
  <si>
    <t>Description</t>
  </si>
  <si>
    <t>Intro</t>
  </si>
  <si>
    <t>This sheet</t>
  </si>
  <si>
    <t>Master Sheet</t>
  </si>
  <si>
    <t>Compiled balance sheet data from all sources, and graphs</t>
  </si>
  <si>
    <t>Authorship</t>
  </si>
  <si>
    <t>The workbook is part of work for the following working paper:</t>
  </si>
  <si>
    <t>http://krieger.jhu.edu/iae/economics/</t>
  </si>
  <si>
    <t>Sources</t>
  </si>
  <si>
    <r>
      <t xml:space="preserve">Data are from the following sources; see the companion paper for full references: </t>
    </r>
    <r>
      <rPr>
        <i/>
        <sz val="10"/>
        <color theme="1"/>
        <rFont val="Arial"/>
        <family val="2"/>
      </rPr>
      <t/>
    </r>
  </si>
  <si>
    <t>Remarks on the data and calculations</t>
  </si>
  <si>
    <t>Our calculations are indicated by red lettering.</t>
  </si>
  <si>
    <t>Some data are not used in the accompanying paper but are provided for potential use by other researchers.</t>
  </si>
  <si>
    <t>Qatar and Dubai Currency Board Data (1966-1973)</t>
  </si>
  <si>
    <t>Annual Report - Part a</t>
  </si>
  <si>
    <t>Contains consolidated balance sheet of banks in Qatar and Dubai</t>
  </si>
  <si>
    <t>Annual Report - Part b</t>
  </si>
  <si>
    <t>Contains income account, expenditure account and currency reserve fund composition</t>
  </si>
  <si>
    <t>Main Balance Sheet</t>
  </si>
  <si>
    <t>Contains the main balance sheet of the currency board</t>
  </si>
  <si>
    <t>Saksham Bhandari compiled monetary data from the Qatar and Dubai Currency Board Annual Reprt (1966-1972) and performed the data analysis for the working paper, and created the graphs for the working paper.</t>
  </si>
  <si>
    <t>Saksham Bhandari, "An Analysis of Qatar and Dubai's Currency Board (1966-1973)"</t>
  </si>
  <si>
    <t>Boxes highlighted in brown show a change in name of a certain item.</t>
  </si>
  <si>
    <t>GDP (Qatar)</t>
  </si>
  <si>
    <t>GDP (Kuwait)</t>
  </si>
  <si>
    <t>Average Total Assets</t>
  </si>
  <si>
    <t>Profit (Currency Fund Income Account) based on pdf</t>
  </si>
  <si>
    <t>Percentage (Profit/Average Total Assets)</t>
  </si>
  <si>
    <r>
      <t xml:space="preserve">Qatar and Dubai. 1966-1972. </t>
    </r>
    <r>
      <rPr>
        <i/>
        <sz val="12"/>
        <color theme="1"/>
        <rFont val="Calibri"/>
        <scheme val="minor"/>
      </rPr>
      <t>Qatar and Dubai Currency Board Annual Report</t>
    </r>
    <r>
      <rPr>
        <sz val="12"/>
        <color theme="1"/>
        <rFont val="Calibri"/>
        <family val="2"/>
        <scheme val="minor"/>
      </rPr>
      <t>.</t>
    </r>
  </si>
  <si>
    <t>by Saksham Bhandari</t>
  </si>
  <si>
    <t>Pages</t>
  </si>
  <si>
    <t>8-10</t>
  </si>
  <si>
    <t>8-11</t>
  </si>
  <si>
    <t>8-12</t>
  </si>
  <si>
    <t>8-13</t>
  </si>
  <si>
    <t>8-9, 11</t>
  </si>
  <si>
    <t>8-9, 13</t>
  </si>
  <si>
    <t>Banking Data</t>
  </si>
  <si>
    <t>GDP Growth Rate - Qatar (%)</t>
  </si>
  <si>
    <t>GDP Growth Rate - Kuwait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</si>
</sst>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ody)"/>
    </font>
    <font>
      <b/>
      <sz val="12"/>
      <color theme="1"/>
      <name val="Calibri (Body)"/>
    </font>
    <font>
      <i/>
      <sz val="12"/>
      <color theme="1"/>
      <name val="Calibri"/>
      <scheme val="minor"/>
    </font>
    <font>
      <sz val="12"/>
      <color theme="5"/>
      <name val="Calibri (Body)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Body)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(Body)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4" fontId="0" fillId="0" borderId="0" xfId="0" applyNumberFormat="1" applyFont="1"/>
    <xf numFmtId="4" fontId="0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0" fontId="0" fillId="0" borderId="1" xfId="0" applyBorder="1"/>
    <xf numFmtId="4" fontId="0" fillId="0" borderId="0" xfId="0" applyNumberFormat="1" applyFill="1" applyBorder="1"/>
    <xf numFmtId="4" fontId="0" fillId="0" borderId="0" xfId="0" applyNumberFormat="1" applyFill="1"/>
    <xf numFmtId="4" fontId="0" fillId="0" borderId="0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4" fontId="4" fillId="0" borderId="0" xfId="0" applyNumberFormat="1" applyFont="1"/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0" fontId="0" fillId="0" borderId="0" xfId="0" applyBorder="1"/>
    <xf numFmtId="3" fontId="5" fillId="0" borderId="0" xfId="0" applyNumberFormat="1" applyFont="1"/>
    <xf numFmtId="4" fontId="0" fillId="0" borderId="0" xfId="0" applyNumberFormat="1" applyFont="1" applyBorder="1"/>
    <xf numFmtId="4" fontId="0" fillId="2" borderId="0" xfId="0" applyNumberFormat="1" applyFill="1" applyBorder="1"/>
    <xf numFmtId="164" fontId="0" fillId="0" borderId="0" xfId="0" applyNumberFormat="1"/>
    <xf numFmtId="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 applyFill="1" applyAlignment="1">
      <alignment horizontal="left" indent="1"/>
    </xf>
    <xf numFmtId="4" fontId="0" fillId="0" borderId="0" xfId="0" applyNumberFormat="1" applyAlignment="1">
      <alignment horizontal="left" indent="3"/>
    </xf>
    <xf numFmtId="0" fontId="0" fillId="0" borderId="0" xfId="0" applyAlignment="1">
      <alignment horizontal="left" indent="3"/>
    </xf>
    <xf numFmtId="4" fontId="0" fillId="0" borderId="0" xfId="0" applyNumberFormat="1" applyFill="1" applyAlignment="1">
      <alignment horizontal="left" indent="3"/>
    </xf>
    <xf numFmtId="4" fontId="9" fillId="0" borderId="0" xfId="0" applyNumberFormat="1" applyFont="1"/>
    <xf numFmtId="4" fontId="10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4" fontId="6" fillId="0" borderId="0" xfId="0" applyNumberFormat="1" applyFont="1" applyFill="1" applyAlignment="1">
      <alignment horizontal="left" indent="1"/>
    </xf>
    <xf numFmtId="4" fontId="6" fillId="0" borderId="0" xfId="0" applyNumberFormat="1" applyFont="1" applyAlignment="1">
      <alignment horizontal="left" indent="1"/>
    </xf>
    <xf numFmtId="4" fontId="11" fillId="0" borderId="0" xfId="0" applyNumberFormat="1" applyFont="1"/>
    <xf numFmtId="3" fontId="10" fillId="0" borderId="0" xfId="0" applyNumberFormat="1" applyFont="1"/>
    <xf numFmtId="0" fontId="0" fillId="0" borderId="0" xfId="0" applyNumberFormat="1" applyAlignment="1">
      <alignment horizontal="left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" fontId="16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0" fontId="7" fillId="0" borderId="0" xfId="11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16" fontId="0" fillId="0" borderId="0" xfId="0" quotePrefix="1" applyNumberFormat="1" applyAlignment="1">
      <alignment horizontal="center"/>
    </xf>
    <xf numFmtId="0" fontId="19" fillId="0" borderId="0" xfId="0" applyFont="1"/>
    <xf numFmtId="3" fontId="20" fillId="0" borderId="0" xfId="0" applyNumberFormat="1" applyFont="1"/>
    <xf numFmtId="0" fontId="18" fillId="0" borderId="0" xfId="0" applyFont="1" applyAlignment="1">
      <alignment wrapText="1"/>
    </xf>
    <xf numFmtId="3" fontId="19" fillId="0" borderId="0" xfId="0" applyNumberFormat="1" applyFont="1"/>
    <xf numFmtId="0" fontId="1" fillId="0" borderId="0" xfId="0" applyFont="1" applyAlignment="1"/>
    <xf numFmtId="3" fontId="0" fillId="0" borderId="1" xfId="0" applyNumberFormat="1" applyFont="1" applyFill="1" applyBorder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Figure</a:t>
            </a:r>
            <a:r>
              <a:rPr lang="en-US" baseline="0"/>
              <a:t> 2: Net Foreign Assets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(% of Monetary Base)</a:t>
            </a:r>
          </a:p>
        </c:rich>
      </c:tx>
      <c:layout>
        <c:manualLayout>
          <c:xMode val="edge"/>
          <c:yMode val="edge"/>
          <c:x val="0.177123465700338"/>
          <c:y val="0.039563955828981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'Master Sheet'!$B$4:$H$4</c:f>
              <c:numCache>
                <c:formatCode>General</c:formatCode>
                <c:ptCount val="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</c:numCache>
            </c:numRef>
          </c:cat>
          <c:val>
            <c:numRef>
              <c:f>'Master Sheet'!$B$27:$H$27</c:f>
              <c:numCache>
                <c:formatCode>0.00;[Red]0.00</c:formatCode>
                <c:ptCount val="7"/>
                <c:pt idx="0">
                  <c:v>101.3137260211036</c:v>
                </c:pt>
                <c:pt idx="1">
                  <c:v>100.6993575562444</c:v>
                </c:pt>
                <c:pt idx="2">
                  <c:v>105.6209331602903</c:v>
                </c:pt>
                <c:pt idx="3">
                  <c:v>111.1716898309393</c:v>
                </c:pt>
                <c:pt idx="4">
                  <c:v>117.2525278070743</c:v>
                </c:pt>
                <c:pt idx="5">
                  <c:v>115.0267319108484</c:v>
                </c:pt>
                <c:pt idx="6">
                  <c:v>106.0785450166466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5495328"/>
        <c:axId val="-1695493008"/>
      </c:areaChart>
      <c:catAx>
        <c:axId val="-16954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5493008"/>
        <c:crosses val="autoZero"/>
        <c:auto val="1"/>
        <c:lblAlgn val="ctr"/>
        <c:lblOffset val="100"/>
        <c:noMultiLvlLbl val="0"/>
      </c:catAx>
      <c:valAx>
        <c:axId val="-16954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549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Figure 3: Reserve Pass-Through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Ratio (%)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046872019071"/>
          <c:y val="0.193438808433914"/>
          <c:w val="0.834955229805972"/>
          <c:h val="0.753741453151541"/>
        </c:manualLayout>
      </c:layout>
      <c:area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'Master Sheet'!$B$4:$H$4</c:f>
              <c:numCache>
                <c:formatCode>General</c:formatCode>
                <c:ptCount val="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</c:numCache>
            </c:numRef>
          </c:cat>
          <c:val>
            <c:numRef>
              <c:f>'Master Sheet'!$B$31:$H$31</c:f>
              <c:numCache>
                <c:formatCode>#,##0.00</c:formatCode>
                <c:ptCount val="7"/>
                <c:pt idx="0" formatCode="#,##0">
                  <c:v>0.0</c:v>
                </c:pt>
                <c:pt idx="1">
                  <c:v>100.4653321520577</c:v>
                </c:pt>
                <c:pt idx="2">
                  <c:v>68.48383529692661</c:v>
                </c:pt>
                <c:pt idx="3">
                  <c:v>41.79403036792238</c:v>
                </c:pt>
                <c:pt idx="4">
                  <c:v>-9.569804451041973</c:v>
                </c:pt>
                <c:pt idx="5">
                  <c:v>100.0194212550458</c:v>
                </c:pt>
                <c:pt idx="6">
                  <c:v>126.7305195027671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5472272"/>
        <c:axId val="-1695469952"/>
      </c:areaChart>
      <c:catAx>
        <c:axId val="-169547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5469952"/>
        <c:crosses val="autoZero"/>
        <c:auto val="1"/>
        <c:lblAlgn val="ctr"/>
        <c:lblOffset val="100"/>
        <c:noMultiLvlLbl val="0"/>
      </c:catAx>
      <c:valAx>
        <c:axId val="-169546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547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Figure 4: Annual</a:t>
            </a:r>
            <a:r>
              <a:rPr lang="en-US" baseline="0"/>
              <a:t> Changes in Monetary Base and Foreign Reserves (mn BHD)</a:t>
            </a:r>
            <a:endParaRPr lang="en-US"/>
          </a:p>
        </c:rich>
      </c:tx>
      <c:layout>
        <c:manualLayout>
          <c:xMode val="edge"/>
          <c:yMode val="edge"/>
          <c:x val="0.134102659002541"/>
          <c:y val="0.044523157619308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967219827028471"/>
          <c:y val="0.246235108022894"/>
          <c:w val="0.882895855780961"/>
          <c:h val="0.710940012878527"/>
        </c:manualLayout>
      </c:layout>
      <c:lineChart>
        <c:grouping val="standard"/>
        <c:varyColors val="0"/>
        <c:ser>
          <c:idx val="0"/>
          <c:order val="0"/>
          <c:tx>
            <c:strRef>
              <c:f>'Master Sheet'!$A$29:$B$29</c:f>
              <c:strCache>
                <c:ptCount val="2"/>
                <c:pt idx="0">
                  <c:v>Annual Change of Monetary Base</c:v>
                </c:pt>
                <c:pt idx="1">
                  <c:v>-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'Master Sheet'!$C$4:$H$4</c:f>
              <c:numCache>
                <c:formatCode>General</c:formatCode>
                <c:ptCount val="6"/>
                <c:pt idx="0">
                  <c:v>1967.0</c:v>
                </c:pt>
                <c:pt idx="1">
                  <c:v>1968.0</c:v>
                </c:pt>
                <c:pt idx="2">
                  <c:v>1969.0</c:v>
                </c:pt>
                <c:pt idx="3">
                  <c:v>1970.0</c:v>
                </c:pt>
                <c:pt idx="4">
                  <c:v>1971.0</c:v>
                </c:pt>
                <c:pt idx="5">
                  <c:v>1972.0</c:v>
                </c:pt>
              </c:numCache>
            </c:numRef>
          </c:cat>
          <c:val>
            <c:numRef>
              <c:f>'Master Sheet'!$C$29:$H$29</c:f>
              <c:numCache>
                <c:formatCode>#,##0.00</c:formatCode>
                <c:ptCount val="6"/>
                <c:pt idx="0">
                  <c:v>4.516666667E7</c:v>
                </c:pt>
                <c:pt idx="1">
                  <c:v>1.591428572E7</c:v>
                </c:pt>
                <c:pt idx="2">
                  <c:v>6.350255E6</c:v>
                </c:pt>
                <c:pt idx="3">
                  <c:v>-799983.0</c:v>
                </c:pt>
                <c:pt idx="4">
                  <c:v>2.249998E7</c:v>
                </c:pt>
                <c:pt idx="5">
                  <c:v>5.7500048E7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'Master Sheet'!$A$30:$B$30</c:f>
              <c:strCache>
                <c:ptCount val="2"/>
                <c:pt idx="0">
                  <c:v>Annual Change in Foreign Reserves</c:v>
                </c:pt>
                <c:pt idx="1">
                  <c:v>-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'Master Sheet'!$C$4:$H$4</c:f>
              <c:numCache>
                <c:formatCode>General</c:formatCode>
                <c:ptCount val="6"/>
                <c:pt idx="0">
                  <c:v>1967.0</c:v>
                </c:pt>
                <c:pt idx="1">
                  <c:v>1968.0</c:v>
                </c:pt>
                <c:pt idx="2">
                  <c:v>1969.0</c:v>
                </c:pt>
                <c:pt idx="3">
                  <c:v>1970.0</c:v>
                </c:pt>
                <c:pt idx="4">
                  <c:v>1971.0</c:v>
                </c:pt>
                <c:pt idx="5">
                  <c:v>1972.0</c:v>
                </c:pt>
              </c:numCache>
            </c:numRef>
          </c:cat>
          <c:val>
            <c:numRef>
              <c:f>'Master Sheet'!$C$30:$H$30</c:f>
              <c:numCache>
                <c:formatCode>#,##0.00</c:formatCode>
                <c:ptCount val="6"/>
                <c:pt idx="0">
                  <c:v>4.495746513E7</c:v>
                </c:pt>
                <c:pt idx="1">
                  <c:v>2.323801763E7</c:v>
                </c:pt>
                <c:pt idx="2">
                  <c:v>1.519416755E7</c:v>
                </c:pt>
                <c:pt idx="3">
                  <c:v>8.35944981E6</c:v>
                </c:pt>
                <c:pt idx="4">
                  <c:v>2.249561107E7</c:v>
                </c:pt>
                <c:pt idx="5">
                  <c:v>4.53719027E7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7584288"/>
        <c:axId val="-1817706528"/>
      </c:lineChart>
      <c:catAx>
        <c:axId val="-18175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7706528"/>
        <c:crosses val="autoZero"/>
        <c:auto val="1"/>
        <c:lblAlgn val="ctr"/>
        <c:lblOffset val="100"/>
        <c:noMultiLvlLbl val="0"/>
      </c:catAx>
      <c:valAx>
        <c:axId val="-1817706528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7584288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07575242976"/>
          <c:y val="0.271869104816481"/>
          <c:w val="0.736778426846196"/>
          <c:h val="0.224508730772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Figure</a:t>
            </a:r>
            <a:r>
              <a:rPr lang="en-US" baseline="0"/>
              <a:t> 5: Net Revenue (% of Total Assets)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75368404841447"/>
          <c:y val="0.15756698470439"/>
          <c:w val="0.891889194560397"/>
          <c:h val="0.738666900945684"/>
        </c:manualLayout>
      </c:layout>
      <c:area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'Master Sheet'!$B$4:$H$4</c:f>
              <c:numCache>
                <c:formatCode>General</c:formatCode>
                <c:ptCount val="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</c:numCache>
            </c:numRef>
          </c:cat>
          <c:val>
            <c:numRef>
              <c:f>'Master Sheet'!$B$35:$H$35</c:f>
              <c:numCache>
                <c:formatCode>0.00</c:formatCode>
                <c:ptCount val="7"/>
                <c:pt idx="0">
                  <c:v>0.117555916690003</c:v>
                </c:pt>
                <c:pt idx="1">
                  <c:v>0.66664822111562</c:v>
                </c:pt>
                <c:pt idx="2">
                  <c:v>4.697269908945442</c:v>
                </c:pt>
                <c:pt idx="3">
                  <c:v>5.217320787265177</c:v>
                </c:pt>
                <c:pt idx="4">
                  <c:v>6.162712227244553</c:v>
                </c:pt>
                <c:pt idx="5">
                  <c:v>5.519765699990323</c:v>
                </c:pt>
                <c:pt idx="6">
                  <c:v>4.059113399711098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5436096"/>
        <c:axId val="-1695449392"/>
      </c:areaChart>
      <c:catAx>
        <c:axId val="-16954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5449392"/>
        <c:crosses val="autoZero"/>
        <c:auto val="1"/>
        <c:lblAlgn val="ctr"/>
        <c:lblOffset val="100"/>
        <c:noMultiLvlLbl val="0"/>
      </c:catAx>
      <c:valAx>
        <c:axId val="-16954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543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Figure 1:</a:t>
            </a:r>
            <a:r>
              <a:rPr lang="en-US" baseline="0"/>
              <a:t> Domestic Assets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(% of Total Assets)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'Master Sheet'!$B$4:$H$4</c:f>
              <c:numCache>
                <c:formatCode>General</c:formatCode>
                <c:ptCount val="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</c:numCache>
            </c:numRef>
          </c:cat>
          <c:val>
            <c:numRef>
              <c:f>'Master Sheet'!$B$37:$H$37</c:f>
              <c:numCache>
                <c:formatCode>0.00</c:formatCode>
                <c:ptCount val="7"/>
                <c:pt idx="0">
                  <c:v>0.0</c:v>
                </c:pt>
                <c:pt idx="1">
                  <c:v>0.0553776653149218</c:v>
                </c:pt>
                <c:pt idx="2">
                  <c:v>0.0134243797735272</c:v>
                </c:pt>
                <c:pt idx="3">
                  <c:v>0.0331685834079592</c:v>
                </c:pt>
                <c:pt idx="4">
                  <c:v>0.0319905679902603</c:v>
                </c:pt>
                <c:pt idx="5">
                  <c:v>0.0414916395688837</c:v>
                </c:pt>
                <c:pt idx="6">
                  <c:v>1.460214162593099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17405840"/>
        <c:axId val="-1817403520"/>
      </c:lineChart>
      <c:catAx>
        <c:axId val="-181740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7403520"/>
        <c:crosses val="autoZero"/>
        <c:auto val="1"/>
        <c:lblAlgn val="ctr"/>
        <c:lblOffset val="100"/>
        <c:noMultiLvlLbl val="0"/>
      </c:catAx>
      <c:valAx>
        <c:axId val="-181740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740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Figure 6: GDP</a:t>
            </a:r>
            <a:r>
              <a:rPr lang="en-US" baseline="0"/>
              <a:t> Growth Rate Comparison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6499448796223"/>
          <c:y val="0.160171072316361"/>
          <c:w val="0.893879638328878"/>
          <c:h val="0.792381179047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'Master Sheet'!$A$42:$B$42</c:f>
              <c:strCache>
                <c:ptCount val="2"/>
                <c:pt idx="0">
                  <c:v>GDP Growth Rate - Qatar (%)</c:v>
                </c:pt>
                <c:pt idx="1">
                  <c:v>-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'Master Sheet'!$C$39:$H$39</c:f>
              <c:numCache>
                <c:formatCode>General</c:formatCode>
                <c:ptCount val="6"/>
                <c:pt idx="0">
                  <c:v>1967.0</c:v>
                </c:pt>
                <c:pt idx="1">
                  <c:v>1968.0</c:v>
                </c:pt>
                <c:pt idx="2">
                  <c:v>1969.0</c:v>
                </c:pt>
                <c:pt idx="3">
                  <c:v>1970.0</c:v>
                </c:pt>
                <c:pt idx="4">
                  <c:v>1971.0</c:v>
                </c:pt>
                <c:pt idx="5">
                  <c:v>1972.0</c:v>
                </c:pt>
              </c:numCache>
            </c:numRef>
          </c:cat>
          <c:val>
            <c:numRef>
              <c:f>'Master Sheet'!$C$42:$H$42</c:f>
              <c:numCache>
                <c:formatCode>#,##0.00</c:formatCode>
                <c:ptCount val="6"/>
                <c:pt idx="0">
                  <c:v>14.85849056603774</c:v>
                </c:pt>
                <c:pt idx="1">
                  <c:v>11.08829568788501</c:v>
                </c:pt>
                <c:pt idx="2">
                  <c:v>12.75415896487985</c:v>
                </c:pt>
                <c:pt idx="3">
                  <c:v>7.622950819672131</c:v>
                </c:pt>
                <c:pt idx="4">
                  <c:v>40.8987052551409</c:v>
                </c:pt>
                <c:pt idx="5">
                  <c:v>17.40540540540541</c:v>
                </c:pt>
              </c:numCache>
            </c:numRef>
          </c:val>
        </c:ser>
        <c:ser>
          <c:idx val="1"/>
          <c:order val="1"/>
          <c:tx>
            <c:strRef>
              <c:f>'Master Sheet'!$A$43:$B$43</c:f>
              <c:strCache>
                <c:ptCount val="2"/>
                <c:pt idx="0">
                  <c:v>GDP Growth Rate - Kuwait (%)</c:v>
                </c:pt>
                <c:pt idx="1">
                  <c:v>-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'Master Sheet'!$C$39:$H$39</c:f>
              <c:numCache>
                <c:formatCode>General</c:formatCode>
                <c:ptCount val="6"/>
                <c:pt idx="0">
                  <c:v>1967.0</c:v>
                </c:pt>
                <c:pt idx="1">
                  <c:v>1968.0</c:v>
                </c:pt>
                <c:pt idx="2">
                  <c:v>1969.0</c:v>
                </c:pt>
                <c:pt idx="3">
                  <c:v>1970.0</c:v>
                </c:pt>
                <c:pt idx="4">
                  <c:v>1971.0</c:v>
                </c:pt>
                <c:pt idx="5">
                  <c:v>1972.0</c:v>
                </c:pt>
              </c:numCache>
            </c:numRef>
          </c:cat>
          <c:val>
            <c:numRef>
              <c:f>'Master Sheet'!$C$43:$H$43</c:f>
              <c:numCache>
                <c:formatCode>#,##0.00</c:formatCode>
                <c:ptCount val="6"/>
                <c:pt idx="0">
                  <c:v>20.82111436950147</c:v>
                </c:pt>
                <c:pt idx="1">
                  <c:v>-3.762135922330097</c:v>
                </c:pt>
                <c:pt idx="2">
                  <c:v>5.92686002522068</c:v>
                </c:pt>
                <c:pt idx="3">
                  <c:v>1.309523809523809</c:v>
                </c:pt>
                <c:pt idx="4">
                  <c:v>31.25734430082256</c:v>
                </c:pt>
                <c:pt idx="5">
                  <c:v>-1.25335720680394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17380128"/>
        <c:axId val="-1817377808"/>
      </c:barChart>
      <c:catAx>
        <c:axId val="-18173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7377808"/>
        <c:crossesAt val="0.0"/>
        <c:auto val="1"/>
        <c:lblAlgn val="ctr"/>
        <c:lblOffset val="100"/>
        <c:noMultiLvlLbl val="0"/>
      </c:catAx>
      <c:valAx>
        <c:axId val="-181737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7380128"/>
        <c:crosses val="autoZero"/>
        <c:crossBetween val="between"/>
        <c:majorUnit val="1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572792348884"/>
          <c:y val="0.181845867655756"/>
          <c:w val="0.530591627810921"/>
          <c:h val="0.269974548376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52917</xdr:rowOff>
    </xdr:from>
    <xdr:to>
      <xdr:col>1</xdr:col>
      <xdr:colOff>423333</xdr:colOff>
      <xdr:row>68</xdr:row>
      <xdr:rowOff>32809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862541</xdr:colOff>
      <xdr:row>51</xdr:row>
      <xdr:rowOff>76994</xdr:rowOff>
    </xdr:from>
    <xdr:to>
      <xdr:col>6</xdr:col>
      <xdr:colOff>396876</xdr:colOff>
      <xdr:row>67</xdr:row>
      <xdr:rowOff>158750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1008062</xdr:colOff>
      <xdr:row>51</xdr:row>
      <xdr:rowOff>63764</xdr:rowOff>
    </xdr:from>
    <xdr:to>
      <xdr:col>12</xdr:col>
      <xdr:colOff>476250</xdr:colOff>
      <xdr:row>67</xdr:row>
      <xdr:rowOff>66146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820210</xdr:colOff>
      <xdr:row>68</xdr:row>
      <xdr:rowOff>149755</xdr:rowOff>
    </xdr:from>
    <xdr:to>
      <xdr:col>6</xdr:col>
      <xdr:colOff>502708</xdr:colOff>
      <xdr:row>85</xdr:row>
      <xdr:rowOff>145520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69</xdr:row>
      <xdr:rowOff>4234</xdr:rowOff>
    </xdr:from>
    <xdr:to>
      <xdr:col>1</xdr:col>
      <xdr:colOff>341312</xdr:colOff>
      <xdr:row>86</xdr:row>
      <xdr:rowOff>26459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280457</xdr:colOff>
      <xdr:row>27</xdr:row>
      <xdr:rowOff>90222</xdr:rowOff>
    </xdr:from>
    <xdr:to>
      <xdr:col>15</xdr:col>
      <xdr:colOff>780520</xdr:colOff>
      <xdr:row>44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rieger.jhu.edu/iae/economi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ColWidth="11" defaultRowHeight="16" x14ac:dyDescent="0.2"/>
  <cols>
    <col min="1" max="1" width="21.6640625" customWidth="1"/>
  </cols>
  <sheetData>
    <row r="1" spans="1:5" ht="18" x14ac:dyDescent="0.2">
      <c r="A1" s="54" t="s">
        <v>136</v>
      </c>
    </row>
    <row r="2" spans="1:5" x14ac:dyDescent="0.2">
      <c r="A2" t="s">
        <v>152</v>
      </c>
    </row>
    <row r="4" spans="1:5" x14ac:dyDescent="0.2">
      <c r="A4" s="55" t="s">
        <v>122</v>
      </c>
      <c r="B4" s="55" t="s">
        <v>123</v>
      </c>
    </row>
    <row r="5" spans="1:5" x14ac:dyDescent="0.2">
      <c r="A5" s="2" t="s">
        <v>124</v>
      </c>
      <c r="B5" s="2" t="s">
        <v>125</v>
      </c>
      <c r="C5" s="2"/>
      <c r="D5" s="2"/>
      <c r="E5" s="2"/>
    </row>
    <row r="6" spans="1:5" x14ac:dyDescent="0.2">
      <c r="A6" s="2" t="s">
        <v>126</v>
      </c>
      <c r="B6" s="2" t="s">
        <v>127</v>
      </c>
      <c r="C6" s="2"/>
      <c r="D6" s="2"/>
      <c r="E6" s="2"/>
    </row>
    <row r="7" spans="1:5" x14ac:dyDescent="0.2">
      <c r="A7" s="2" t="s">
        <v>141</v>
      </c>
      <c r="B7" s="2" t="s">
        <v>142</v>
      </c>
      <c r="C7" s="2"/>
      <c r="D7" s="2"/>
      <c r="E7" s="2"/>
    </row>
    <row r="8" spans="1:5" x14ac:dyDescent="0.2">
      <c r="A8" s="2" t="s">
        <v>137</v>
      </c>
      <c r="B8" s="2" t="s">
        <v>138</v>
      </c>
      <c r="C8" s="2"/>
      <c r="D8" s="2"/>
      <c r="E8" s="2"/>
    </row>
    <row r="9" spans="1:5" x14ac:dyDescent="0.2">
      <c r="A9" s="2" t="s">
        <v>139</v>
      </c>
      <c r="B9" s="2" t="s">
        <v>140</v>
      </c>
      <c r="C9" s="2"/>
      <c r="D9" s="2"/>
      <c r="E9" s="2"/>
    </row>
    <row r="10" spans="1:5" x14ac:dyDescent="0.2">
      <c r="A10" s="2"/>
      <c r="B10" s="2"/>
      <c r="C10" s="2"/>
      <c r="D10" s="2"/>
      <c r="E10" s="2"/>
    </row>
    <row r="11" spans="1:5" x14ac:dyDescent="0.2">
      <c r="A11" s="1" t="s">
        <v>128</v>
      </c>
      <c r="B11" s="2"/>
      <c r="C11" s="2"/>
      <c r="D11" s="2"/>
      <c r="E11" s="2"/>
    </row>
    <row r="12" spans="1:5" x14ac:dyDescent="0.2">
      <c r="A12" s="2" t="s">
        <v>143</v>
      </c>
      <c r="B12" s="2"/>
      <c r="C12" s="2"/>
      <c r="D12" s="2"/>
      <c r="E12" s="2"/>
    </row>
    <row r="13" spans="1:5" x14ac:dyDescent="0.2">
      <c r="A13" s="2" t="s">
        <v>129</v>
      </c>
      <c r="B13" s="2"/>
      <c r="C13" s="2"/>
      <c r="D13" s="2"/>
      <c r="E13" s="2"/>
    </row>
    <row r="14" spans="1:5" x14ac:dyDescent="0.2">
      <c r="A14" s="56" t="s">
        <v>144</v>
      </c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61" t="s">
        <v>130</v>
      </c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62" t="s">
        <v>131</v>
      </c>
      <c r="B18" s="2"/>
      <c r="C18" s="2"/>
      <c r="D18" s="2"/>
      <c r="E18" s="2"/>
    </row>
    <row r="19" spans="1:5" x14ac:dyDescent="0.2">
      <c r="A19" s="2" t="s">
        <v>132</v>
      </c>
      <c r="B19" s="2"/>
      <c r="C19" s="2"/>
      <c r="D19" s="2"/>
      <c r="E19" s="2"/>
    </row>
    <row r="20" spans="1:5" x14ac:dyDescent="0.2">
      <c r="A20" s="57" t="s">
        <v>151</v>
      </c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1" t="s">
        <v>133</v>
      </c>
      <c r="B22" s="2"/>
      <c r="C22" s="2"/>
      <c r="D22" s="2"/>
      <c r="E22" s="2"/>
    </row>
    <row r="23" spans="1:5" x14ac:dyDescent="0.2">
      <c r="A23" s="2" t="s">
        <v>135</v>
      </c>
      <c r="B23" s="2"/>
      <c r="C23" s="2"/>
      <c r="D23" s="2"/>
      <c r="E23" s="2"/>
    </row>
    <row r="24" spans="1:5" x14ac:dyDescent="0.2">
      <c r="A24" s="2" t="s">
        <v>134</v>
      </c>
      <c r="B24" s="2"/>
      <c r="C24" s="2"/>
      <c r="D24" s="2"/>
      <c r="E24" s="2"/>
    </row>
    <row r="25" spans="1:5" x14ac:dyDescent="0.2">
      <c r="A25" s="2" t="s">
        <v>145</v>
      </c>
      <c r="B25" s="2"/>
      <c r="C25" s="2"/>
      <c r="D25" s="2"/>
      <c r="E25" s="2"/>
    </row>
  </sheetData>
  <hyperlinks>
    <hyperlink ref="A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9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baseColWidth="10" defaultColWidth="11" defaultRowHeight="16" x14ac:dyDescent="0.2"/>
  <cols>
    <col min="1" max="1" width="57" bestFit="1" customWidth="1"/>
    <col min="2" max="2" width="13.33203125" bestFit="1" customWidth="1"/>
    <col min="3" max="8" width="14.33203125" bestFit="1" customWidth="1"/>
  </cols>
  <sheetData>
    <row r="1" spans="1:8" ht="19" x14ac:dyDescent="0.25">
      <c r="A1" s="63" t="s">
        <v>0</v>
      </c>
    </row>
    <row r="2" spans="1:8" x14ac:dyDescent="0.2">
      <c r="A2" t="s">
        <v>1</v>
      </c>
    </row>
    <row r="3" spans="1:8" x14ac:dyDescent="0.2">
      <c r="A3" s="35" t="s">
        <v>2</v>
      </c>
      <c r="B3" s="64" t="s">
        <v>8</v>
      </c>
      <c r="C3" s="64" t="s">
        <v>8</v>
      </c>
      <c r="D3" s="64" t="s">
        <v>8</v>
      </c>
      <c r="E3" s="64" t="s">
        <v>8</v>
      </c>
      <c r="F3" s="65" t="s">
        <v>8</v>
      </c>
      <c r="G3" s="64" t="s">
        <v>8</v>
      </c>
      <c r="H3" s="64" t="s">
        <v>8</v>
      </c>
    </row>
    <row r="4" spans="1:8" x14ac:dyDescent="0.2">
      <c r="A4" s="53" t="s">
        <v>3</v>
      </c>
      <c r="B4" s="66">
        <v>1966</v>
      </c>
      <c r="C4" s="66">
        <v>1967</v>
      </c>
      <c r="D4" s="66">
        <v>1968</v>
      </c>
      <c r="E4" s="66">
        <v>1969</v>
      </c>
      <c r="F4" s="67">
        <v>1970</v>
      </c>
      <c r="G4" s="66">
        <v>1971</v>
      </c>
      <c r="H4" s="66">
        <v>1972</v>
      </c>
    </row>
    <row r="5" spans="1:8" x14ac:dyDescent="0.2">
      <c r="A5" s="46" t="s">
        <v>71</v>
      </c>
      <c r="B5" s="42">
        <f>B13+0</f>
        <v>86589099.780000001</v>
      </c>
      <c r="C5" s="42">
        <f t="shared" ref="C5:H5" si="0">C13+C17</f>
        <v>131619452.68999998</v>
      </c>
      <c r="D5" s="42">
        <f t="shared" si="0"/>
        <v>154805364.20000002</v>
      </c>
      <c r="E5" s="42">
        <f t="shared" si="0"/>
        <v>170035148.34</v>
      </c>
      <c r="F5" s="42">
        <f t="shared" si="0"/>
        <v>178395269.56</v>
      </c>
      <c r="G5" s="42">
        <f t="shared" si="0"/>
        <v>200917174.80000001</v>
      </c>
      <c r="H5" s="42">
        <f t="shared" si="0"/>
        <v>249854118.89999998</v>
      </c>
    </row>
    <row r="6" spans="1:8" x14ac:dyDescent="0.2">
      <c r="A6" s="36" t="s">
        <v>74</v>
      </c>
    </row>
    <row r="7" spans="1:8" s="4" customFormat="1" x14ac:dyDescent="0.2">
      <c r="A7" s="38" t="s">
        <v>48</v>
      </c>
      <c r="B7" s="4" t="s">
        <v>18</v>
      </c>
      <c r="C7" s="4">
        <v>23160021.5</v>
      </c>
      <c r="D7" s="14">
        <v>30833513.170000002</v>
      </c>
      <c r="E7" s="4">
        <v>30833513.170000002</v>
      </c>
      <c r="F7" s="4">
        <v>30833513.170000002</v>
      </c>
      <c r="G7" s="4">
        <v>30833513.140000001</v>
      </c>
      <c r="H7" s="4">
        <v>30833513.140000001</v>
      </c>
    </row>
    <row r="8" spans="1:8" s="4" customFormat="1" x14ac:dyDescent="0.2">
      <c r="A8" s="38" t="s">
        <v>52</v>
      </c>
      <c r="B8" s="15" t="s">
        <v>18</v>
      </c>
      <c r="C8" s="4">
        <v>27884285.710000001</v>
      </c>
      <c r="D8" s="14">
        <v>28348214.280000001</v>
      </c>
      <c r="E8" s="4">
        <v>45438035.710000001</v>
      </c>
      <c r="F8" s="4">
        <v>31255892.859999999</v>
      </c>
      <c r="G8" s="4">
        <v>14627321.49</v>
      </c>
      <c r="H8" s="4">
        <v>13181329.630000001</v>
      </c>
    </row>
    <row r="9" spans="1:8" s="4" customFormat="1" x14ac:dyDescent="0.2">
      <c r="A9" s="38" t="s">
        <v>45</v>
      </c>
      <c r="B9" s="4">
        <v>26888556.66</v>
      </c>
      <c r="C9" s="4">
        <v>73041974.269999996</v>
      </c>
      <c r="D9" s="4">
        <v>51313046.200000003</v>
      </c>
      <c r="E9" s="4">
        <v>47363313.289999999</v>
      </c>
      <c r="F9" s="4">
        <v>55014021.390000001</v>
      </c>
      <c r="G9" s="4">
        <v>96868311.090000004</v>
      </c>
      <c r="H9" s="4">
        <v>136935041.41999999</v>
      </c>
    </row>
    <row r="10" spans="1:8" x14ac:dyDescent="0.2">
      <c r="A10" s="39" t="s">
        <v>46</v>
      </c>
      <c r="B10" s="14">
        <v>58760269.229999997</v>
      </c>
      <c r="C10" s="14">
        <v>6632267.8600000003</v>
      </c>
      <c r="D10" s="14">
        <v>42795477.710000001</v>
      </c>
      <c r="E10" s="4">
        <v>43616360.68</v>
      </c>
      <c r="F10" s="4">
        <v>58836434.270000003</v>
      </c>
      <c r="G10" s="4">
        <v>56737196.789999999</v>
      </c>
      <c r="H10" s="4">
        <v>60397705.259999998</v>
      </c>
    </row>
    <row r="11" spans="1:8" x14ac:dyDescent="0.2">
      <c r="A11" s="40" t="s">
        <v>53</v>
      </c>
      <c r="B11" t="s">
        <v>18</v>
      </c>
      <c r="C11" t="s">
        <v>18</v>
      </c>
      <c r="D11" t="s">
        <v>18</v>
      </c>
      <c r="E11" t="s">
        <v>18</v>
      </c>
      <c r="F11" t="s">
        <v>18</v>
      </c>
      <c r="G11" t="s">
        <v>18</v>
      </c>
      <c r="H11" s="4">
        <v>2772507.37</v>
      </c>
    </row>
    <row r="12" spans="1:8" x14ac:dyDescent="0.2">
      <c r="A12" s="40" t="s">
        <v>47</v>
      </c>
      <c r="B12" s="14">
        <v>940273.89</v>
      </c>
      <c r="C12" s="14">
        <v>828015.57</v>
      </c>
      <c r="D12" s="14">
        <v>1494331.18</v>
      </c>
      <c r="E12" s="4">
        <v>2727527.24</v>
      </c>
      <c r="F12" s="4">
        <v>2398338.21</v>
      </c>
      <c r="G12" s="4">
        <v>1767468.46</v>
      </c>
      <c r="H12" s="4">
        <v>2085616.85</v>
      </c>
    </row>
    <row r="13" spans="1:8" x14ac:dyDescent="0.2">
      <c r="A13" s="49" t="s">
        <v>108</v>
      </c>
      <c r="B13" s="43">
        <f>SUM(B9:B12)</f>
        <v>86589099.780000001</v>
      </c>
      <c r="C13" s="43">
        <f t="shared" ref="C13:H13" si="1">SUM(C7:C12)</f>
        <v>131546564.90999998</v>
      </c>
      <c r="D13" s="43">
        <f t="shared" si="1"/>
        <v>154784582.54000002</v>
      </c>
      <c r="E13" s="43">
        <f t="shared" si="1"/>
        <v>169978750.09</v>
      </c>
      <c r="F13" s="43">
        <f t="shared" si="1"/>
        <v>178338199.90000001</v>
      </c>
      <c r="G13" s="43">
        <f t="shared" si="1"/>
        <v>200833810.97</v>
      </c>
      <c r="H13" s="43">
        <f t="shared" si="1"/>
        <v>246205713.66999999</v>
      </c>
    </row>
    <row r="14" spans="1:8" x14ac:dyDescent="0.2">
      <c r="A14" s="37" t="s">
        <v>112</v>
      </c>
    </row>
    <row r="15" spans="1:8" x14ac:dyDescent="0.2">
      <c r="A15" s="40" t="s">
        <v>50</v>
      </c>
      <c r="B15" s="41" t="s">
        <v>18</v>
      </c>
      <c r="C15" s="15">
        <v>72887.78</v>
      </c>
      <c r="D15" s="4">
        <v>16631.66</v>
      </c>
      <c r="E15" s="4">
        <v>53498.25</v>
      </c>
      <c r="F15" s="4">
        <v>55419.66</v>
      </c>
      <c r="G15" s="4">
        <v>76563.83</v>
      </c>
      <c r="H15" s="4">
        <v>3648405.23</v>
      </c>
    </row>
    <row r="16" spans="1:8" x14ac:dyDescent="0.2">
      <c r="A16" s="38" t="s">
        <v>51</v>
      </c>
      <c r="B16" s="4" t="s">
        <v>18</v>
      </c>
      <c r="C16" s="4" t="s">
        <v>18</v>
      </c>
      <c r="D16" s="4">
        <v>4150</v>
      </c>
      <c r="E16" s="4">
        <v>2900</v>
      </c>
      <c r="F16" s="4">
        <v>1650</v>
      </c>
      <c r="G16" s="4">
        <v>6800</v>
      </c>
      <c r="H16" t="s">
        <v>18</v>
      </c>
    </row>
    <row r="17" spans="1:12" x14ac:dyDescent="0.2">
      <c r="A17" s="50" t="s">
        <v>113</v>
      </c>
      <c r="B17" s="44" t="s">
        <v>18</v>
      </c>
      <c r="C17" s="43">
        <f t="shared" ref="C17:H17" si="2">SUM(C15:C16)</f>
        <v>72887.78</v>
      </c>
      <c r="D17" s="43">
        <f t="shared" si="2"/>
        <v>20781.66</v>
      </c>
      <c r="E17" s="43">
        <f t="shared" si="2"/>
        <v>56398.25</v>
      </c>
      <c r="F17" s="43">
        <f t="shared" si="2"/>
        <v>57069.66</v>
      </c>
      <c r="G17" s="43">
        <f t="shared" si="2"/>
        <v>83363.83</v>
      </c>
      <c r="H17" s="43">
        <f t="shared" si="2"/>
        <v>3648405.23</v>
      </c>
    </row>
    <row r="19" spans="1:12" x14ac:dyDescent="0.2">
      <c r="A19" s="46" t="s">
        <v>82</v>
      </c>
      <c r="B19" s="42">
        <f t="shared" ref="B19:H19" si="3">SUM(B20:B21)</f>
        <v>85466306.670000002</v>
      </c>
      <c r="C19" s="42">
        <f t="shared" si="3"/>
        <v>130632973.34</v>
      </c>
      <c r="D19" s="42">
        <f t="shared" si="3"/>
        <v>146547259.06</v>
      </c>
      <c r="E19" s="42">
        <f t="shared" si="3"/>
        <v>152897514.06</v>
      </c>
      <c r="F19" s="42">
        <f t="shared" si="3"/>
        <v>152097531.06</v>
      </c>
      <c r="G19" s="42">
        <f t="shared" si="3"/>
        <v>174597511.06</v>
      </c>
      <c r="H19" s="42">
        <f t="shared" si="3"/>
        <v>232097559.06</v>
      </c>
    </row>
    <row r="20" spans="1:12" x14ac:dyDescent="0.2">
      <c r="A20" s="4" t="s">
        <v>104</v>
      </c>
      <c r="B20" s="4">
        <v>84874982</v>
      </c>
      <c r="C20" s="4">
        <v>129947499</v>
      </c>
      <c r="D20" s="4">
        <v>145549560</v>
      </c>
      <c r="E20" s="4">
        <v>151698415</v>
      </c>
      <c r="F20" s="4">
        <v>150613857</v>
      </c>
      <c r="G20" s="4">
        <v>173050962</v>
      </c>
      <c r="H20" s="4">
        <v>230171810</v>
      </c>
    </row>
    <row r="21" spans="1:12" x14ac:dyDescent="0.2">
      <c r="A21" s="4" t="s">
        <v>105</v>
      </c>
      <c r="B21" s="4">
        <v>591324.67000000004</v>
      </c>
      <c r="C21" s="4">
        <v>685474.34</v>
      </c>
      <c r="D21" s="4">
        <v>997699.06</v>
      </c>
      <c r="E21" s="4">
        <v>1199099.06</v>
      </c>
      <c r="F21" s="4">
        <v>1483674.06</v>
      </c>
      <c r="G21" s="4">
        <v>1546549.06</v>
      </c>
      <c r="H21" s="4">
        <v>1925749.06</v>
      </c>
    </row>
    <row r="22" spans="1:12" x14ac:dyDescent="0.2">
      <c r="A22" s="42"/>
    </row>
    <row r="23" spans="1:12" x14ac:dyDescent="0.2">
      <c r="A23" s="4"/>
    </row>
    <row r="24" spans="1:12" s="34" customFormat="1" x14ac:dyDescent="0.2">
      <c r="A24" s="42" t="s">
        <v>109</v>
      </c>
      <c r="B24" s="42">
        <f t="shared" ref="B24:H24" si="4">B13-B19</f>
        <v>1122793.1099999994</v>
      </c>
      <c r="C24" s="42">
        <f t="shared" si="4"/>
        <v>913591.56999997795</v>
      </c>
      <c r="D24" s="42">
        <f t="shared" si="4"/>
        <v>8237323.4800000191</v>
      </c>
      <c r="E24" s="42">
        <f t="shared" si="4"/>
        <v>17081236.030000001</v>
      </c>
      <c r="F24" s="42">
        <f t="shared" si="4"/>
        <v>26240668.840000004</v>
      </c>
      <c r="G24" s="42">
        <f t="shared" si="4"/>
        <v>26236299.909999996</v>
      </c>
      <c r="H24" s="42">
        <f t="shared" si="4"/>
        <v>14108154.609999985</v>
      </c>
    </row>
    <row r="25" spans="1:12" x14ac:dyDescent="0.2">
      <c r="B25" s="5"/>
      <c r="C25" s="5"/>
      <c r="D25" s="5"/>
      <c r="E25" s="5"/>
      <c r="F25" s="5"/>
      <c r="G25" s="5"/>
      <c r="H25" s="5"/>
    </row>
    <row r="26" spans="1:12" x14ac:dyDescent="0.2">
      <c r="A26" s="42" t="s">
        <v>110</v>
      </c>
      <c r="B26" s="42">
        <f>B20+B21</f>
        <v>85466306.670000002</v>
      </c>
      <c r="C26" s="42">
        <f t="shared" ref="C26:H26" si="5">C20+C21</f>
        <v>130632973.34</v>
      </c>
      <c r="D26" s="42">
        <f t="shared" si="5"/>
        <v>146547259.06</v>
      </c>
      <c r="E26" s="42">
        <f t="shared" si="5"/>
        <v>152897514.06</v>
      </c>
      <c r="F26" s="42">
        <f t="shared" si="5"/>
        <v>152097531.06</v>
      </c>
      <c r="G26" s="42">
        <f t="shared" si="5"/>
        <v>174597511.06</v>
      </c>
      <c r="H26" s="42">
        <f t="shared" si="5"/>
        <v>232097559.06</v>
      </c>
    </row>
    <row r="27" spans="1:12" x14ac:dyDescent="0.2">
      <c r="A27" s="45" t="s">
        <v>111</v>
      </c>
      <c r="B27" s="45">
        <f t="shared" ref="B27:H27" si="6">(B13/B19)*100</f>
        <v>101.31372602110361</v>
      </c>
      <c r="C27" s="45">
        <f t="shared" si="6"/>
        <v>100.69935755624438</v>
      </c>
      <c r="D27" s="45">
        <f t="shared" si="6"/>
        <v>105.62093316029026</v>
      </c>
      <c r="E27" s="45">
        <f t="shared" si="6"/>
        <v>111.1716898309393</v>
      </c>
      <c r="F27" s="45">
        <f t="shared" si="6"/>
        <v>117.25252780707432</v>
      </c>
      <c r="G27" s="45">
        <f t="shared" si="6"/>
        <v>115.02673191084835</v>
      </c>
      <c r="H27" s="45">
        <f t="shared" si="6"/>
        <v>106.07854501664657</v>
      </c>
    </row>
    <row r="28" spans="1:12" s="48" customFormat="1" x14ac:dyDescent="0.2">
      <c r="A28" s="47" t="s">
        <v>114</v>
      </c>
      <c r="B28" s="47">
        <f t="shared" ref="B28:H28" si="7">(B5/B19)*100</f>
        <v>101.31372602110361</v>
      </c>
      <c r="C28" s="47">
        <f t="shared" si="7"/>
        <v>100.75515340788613</v>
      </c>
      <c r="D28" s="47">
        <f t="shared" si="7"/>
        <v>105.63511401917039</v>
      </c>
      <c r="E28" s="47">
        <f t="shared" si="7"/>
        <v>111.20857614027319</v>
      </c>
      <c r="F28" s="47">
        <f t="shared" si="7"/>
        <v>117.29004956012466</v>
      </c>
      <c r="G28" s="47">
        <f t="shared" si="7"/>
        <v>115.07447819857828</v>
      </c>
      <c r="H28" s="47">
        <f t="shared" si="7"/>
        <v>107.65047246162969</v>
      </c>
    </row>
    <row r="29" spans="1:12" s="42" customFormat="1" x14ac:dyDescent="0.2">
      <c r="A29" s="51" t="s">
        <v>115</v>
      </c>
      <c r="B29" s="42" t="s">
        <v>18</v>
      </c>
      <c r="C29" s="42">
        <f t="shared" ref="C29:H29" si="8">C26-B26</f>
        <v>45166666.670000002</v>
      </c>
      <c r="D29" s="42">
        <f t="shared" si="8"/>
        <v>15914285.719999999</v>
      </c>
      <c r="E29" s="42">
        <f t="shared" si="8"/>
        <v>6350255</v>
      </c>
      <c r="F29" s="42">
        <f t="shared" si="8"/>
        <v>-799983</v>
      </c>
      <c r="G29" s="42">
        <f t="shared" si="8"/>
        <v>22499980</v>
      </c>
      <c r="H29" s="42">
        <f t="shared" si="8"/>
        <v>57500048</v>
      </c>
    </row>
    <row r="30" spans="1:12" s="42" customFormat="1" x14ac:dyDescent="0.2">
      <c r="A30" s="42" t="s">
        <v>116</v>
      </c>
      <c r="B30" s="42" t="s">
        <v>18</v>
      </c>
      <c r="C30" s="42">
        <f t="shared" ref="C30:H30" si="9">C13-B13</f>
        <v>44957465.12999998</v>
      </c>
      <c r="D30" s="42">
        <f t="shared" si="9"/>
        <v>23238017.63000004</v>
      </c>
      <c r="E30" s="42">
        <f t="shared" si="9"/>
        <v>15194167.549999982</v>
      </c>
      <c r="F30" s="42">
        <f t="shared" si="9"/>
        <v>8359449.8100000024</v>
      </c>
      <c r="G30" s="42">
        <f t="shared" si="9"/>
        <v>22495611.069999993</v>
      </c>
      <c r="H30" s="42">
        <f t="shared" si="9"/>
        <v>45371902.699999988</v>
      </c>
    </row>
    <row r="31" spans="1:12" x14ac:dyDescent="0.2">
      <c r="A31" s="52" t="s">
        <v>117</v>
      </c>
      <c r="B31" s="52" t="s">
        <v>18</v>
      </c>
      <c r="C31" s="42">
        <f>C29/C30*100</f>
        <v>100.46533215205771</v>
      </c>
      <c r="D31" s="42">
        <f>(D29/D30)*100</f>
        <v>68.483835296926614</v>
      </c>
      <c r="E31" s="42">
        <f>(E29/E30)*100</f>
        <v>41.794030367922382</v>
      </c>
      <c r="F31" s="42">
        <f>(F29/F30)*100</f>
        <v>-9.5698044510419731</v>
      </c>
      <c r="G31" s="42">
        <f>(G29/G30)*100</f>
        <v>100.01942125504577</v>
      </c>
      <c r="H31" s="42">
        <f>(H29/H30)*100</f>
        <v>126.73051950276711</v>
      </c>
      <c r="K31" s="58"/>
      <c r="L31" s="58"/>
    </row>
    <row r="32" spans="1:12" x14ac:dyDescent="0.2">
      <c r="A32" s="25"/>
      <c r="B32" s="25"/>
      <c r="C32" s="25"/>
      <c r="D32" s="25"/>
      <c r="E32" s="25"/>
      <c r="F32" s="25"/>
      <c r="G32" s="25"/>
      <c r="H32" s="25"/>
      <c r="K32" s="58"/>
      <c r="L32" s="58"/>
    </row>
    <row r="33" spans="1:12" x14ac:dyDescent="0.2">
      <c r="A33" s="11" t="s">
        <v>118</v>
      </c>
      <c r="B33" s="4">
        <v>101790.61</v>
      </c>
      <c r="C33" s="4">
        <v>877438.74</v>
      </c>
      <c r="D33" s="4">
        <v>7271625.79</v>
      </c>
      <c r="E33" s="4">
        <v>8871279.1400000006</v>
      </c>
      <c r="F33" s="4">
        <v>10993987.09</v>
      </c>
      <c r="G33" s="4">
        <v>11090157.300000001</v>
      </c>
      <c r="H33" s="4">
        <v>10141862.02</v>
      </c>
      <c r="K33" s="58"/>
      <c r="L33" s="58"/>
    </row>
    <row r="34" spans="1:12" x14ac:dyDescent="0.2">
      <c r="A34" s="25" t="s">
        <v>119</v>
      </c>
      <c r="B34" s="8">
        <v>86589099.780000001</v>
      </c>
      <c r="C34" s="8">
        <v>131619452.69</v>
      </c>
      <c r="D34" s="8">
        <v>154805364.19999999</v>
      </c>
      <c r="E34" s="8">
        <v>170035148.34</v>
      </c>
      <c r="F34" s="8">
        <v>178395269.56</v>
      </c>
      <c r="G34" s="8">
        <v>200917174.80000001</v>
      </c>
      <c r="H34" s="8">
        <v>249854118.90000001</v>
      </c>
      <c r="K34" s="58"/>
      <c r="L34" s="58"/>
    </row>
    <row r="35" spans="1:12" s="48" customFormat="1" x14ac:dyDescent="0.2">
      <c r="A35" s="47" t="s">
        <v>120</v>
      </c>
      <c r="B35" s="47">
        <f>(B33/B34)*100</f>
        <v>0.11755591669000258</v>
      </c>
      <c r="C35" s="47">
        <f t="shared" ref="C35:H35" si="10">(C33/C34)*100</f>
        <v>0.66664822111561994</v>
      </c>
      <c r="D35" s="47">
        <f t="shared" si="10"/>
        <v>4.6972699089454419</v>
      </c>
      <c r="E35" s="47">
        <f t="shared" si="10"/>
        <v>5.2173207872651775</v>
      </c>
      <c r="F35" s="47">
        <f t="shared" si="10"/>
        <v>6.1627122272445529</v>
      </c>
      <c r="G35" s="47">
        <f t="shared" si="10"/>
        <v>5.5197656999903231</v>
      </c>
      <c r="H35" s="47">
        <f t="shared" si="10"/>
        <v>4.059113399711098</v>
      </c>
      <c r="K35" s="58"/>
      <c r="L35" s="58"/>
    </row>
    <row r="36" spans="1:12" x14ac:dyDescent="0.2">
      <c r="A36" s="24"/>
      <c r="K36" s="58"/>
      <c r="L36" s="58"/>
    </row>
    <row r="37" spans="1:12" s="48" customFormat="1" x14ac:dyDescent="0.2">
      <c r="A37" s="47" t="s">
        <v>121</v>
      </c>
      <c r="B37" s="47">
        <v>0</v>
      </c>
      <c r="C37" s="47">
        <f t="shared" ref="C37:H37" si="11">C17/C5*100</f>
        <v>5.5377665314921776E-2</v>
      </c>
      <c r="D37" s="47">
        <f t="shared" si="11"/>
        <v>1.3424379773527251E-2</v>
      </c>
      <c r="E37" s="47">
        <f t="shared" si="11"/>
        <v>3.3168583407959168E-2</v>
      </c>
      <c r="F37" s="47">
        <f t="shared" si="11"/>
        <v>3.1990567990260337E-2</v>
      </c>
      <c r="G37" s="47">
        <f t="shared" si="11"/>
        <v>4.149163956888368E-2</v>
      </c>
      <c r="H37" s="47">
        <f t="shared" si="11"/>
        <v>1.4602141625930989</v>
      </c>
      <c r="K37" s="58"/>
      <c r="L37" s="58"/>
    </row>
    <row r="38" spans="1:12" x14ac:dyDescent="0.2">
      <c r="A38" s="3"/>
      <c r="K38" s="58"/>
    </row>
    <row r="39" spans="1:12" s="7" customFormat="1" x14ac:dyDescent="0.2">
      <c r="A39" s="7" t="s">
        <v>3</v>
      </c>
      <c r="B39" s="7">
        <v>1966</v>
      </c>
      <c r="C39" s="7">
        <v>1967</v>
      </c>
      <c r="D39" s="7">
        <v>1968</v>
      </c>
      <c r="E39" s="7">
        <v>1969</v>
      </c>
      <c r="F39" s="7">
        <v>1970</v>
      </c>
      <c r="G39" s="7">
        <v>1971</v>
      </c>
      <c r="H39" s="7">
        <v>1972</v>
      </c>
    </row>
    <row r="40" spans="1:12" x14ac:dyDescent="0.2">
      <c r="A40" s="25" t="s">
        <v>146</v>
      </c>
      <c r="B40" s="25">
        <v>848</v>
      </c>
      <c r="C40" s="25">
        <v>974</v>
      </c>
      <c r="D40" s="25">
        <v>1082</v>
      </c>
      <c r="E40" s="25">
        <v>1220</v>
      </c>
      <c r="F40" s="25">
        <v>1313</v>
      </c>
      <c r="G40" s="25">
        <v>1850</v>
      </c>
      <c r="H40" s="25">
        <v>2172</v>
      </c>
    </row>
    <row r="41" spans="1:12" x14ac:dyDescent="0.2">
      <c r="A41" s="25" t="s">
        <v>147</v>
      </c>
      <c r="B41" s="25">
        <v>682</v>
      </c>
      <c r="C41" s="25">
        <v>824</v>
      </c>
      <c r="D41" s="25">
        <v>793</v>
      </c>
      <c r="E41" s="25">
        <v>840</v>
      </c>
      <c r="F41" s="25">
        <v>851</v>
      </c>
      <c r="G41" s="25">
        <v>1117</v>
      </c>
      <c r="H41" s="25">
        <v>1103</v>
      </c>
    </row>
    <row r="42" spans="1:12" x14ac:dyDescent="0.2">
      <c r="A42" s="52" t="s">
        <v>161</v>
      </c>
      <c r="B42" s="52" t="s">
        <v>18</v>
      </c>
      <c r="C42" s="42">
        <f>100*(C40-B40)/(B40)</f>
        <v>14.858490566037736</v>
      </c>
      <c r="D42" s="42">
        <f>100*(D40-C40)/(C40)</f>
        <v>11.08829568788501</v>
      </c>
      <c r="E42" s="42">
        <f t="shared" ref="E42:H42" si="12">100*(E40-D40)/(D40)</f>
        <v>12.754158964879853</v>
      </c>
      <c r="F42" s="42">
        <f t="shared" si="12"/>
        <v>7.6229508196721314</v>
      </c>
      <c r="G42" s="42">
        <f t="shared" si="12"/>
        <v>40.898705255140896</v>
      </c>
      <c r="H42" s="42">
        <f t="shared" si="12"/>
        <v>17.405405405405407</v>
      </c>
    </row>
    <row r="43" spans="1:12" x14ac:dyDescent="0.2">
      <c r="A43" s="52" t="s">
        <v>162</v>
      </c>
      <c r="B43" s="52" t="s">
        <v>18</v>
      </c>
      <c r="C43" s="42">
        <f>100*(C41-B41)/B41</f>
        <v>20.821114369501466</v>
      </c>
      <c r="D43" s="42">
        <f>100*(D41-C41)/C41</f>
        <v>-3.762135922330097</v>
      </c>
      <c r="E43" s="42">
        <f t="shared" ref="E43:H43" si="13">100*(E41-D41)/D41</f>
        <v>5.9268600252206811</v>
      </c>
      <c r="F43" s="42">
        <f t="shared" si="13"/>
        <v>1.3095238095238095</v>
      </c>
      <c r="G43" s="42">
        <f t="shared" si="13"/>
        <v>31.257344300822563</v>
      </c>
      <c r="H43" s="42">
        <f t="shared" si="13"/>
        <v>-1.2533572068039391</v>
      </c>
    </row>
    <row r="45" spans="1:12" x14ac:dyDescent="0.2">
      <c r="A45" s="46" t="s">
        <v>148</v>
      </c>
      <c r="B45" s="42">
        <f>(B34:H34)/7</f>
        <v>12369871.397142857</v>
      </c>
    </row>
    <row r="46" spans="1:12" s="59" customFormat="1" x14ac:dyDescent="0.2">
      <c r="A46" s="60" t="s">
        <v>149</v>
      </c>
      <c r="B46" s="60" t="s">
        <v>18</v>
      </c>
      <c r="C46" s="60">
        <v>900000</v>
      </c>
      <c r="D46" s="60">
        <v>7300000</v>
      </c>
      <c r="E46" s="60">
        <v>8900000</v>
      </c>
      <c r="F46" s="60">
        <v>11000000</v>
      </c>
      <c r="G46" s="60">
        <v>11100000</v>
      </c>
      <c r="H46" s="60">
        <v>10100000</v>
      </c>
    </row>
    <row r="47" spans="1:12" x14ac:dyDescent="0.2">
      <c r="A47" s="46" t="s">
        <v>150</v>
      </c>
      <c r="B47" s="46" t="s">
        <v>18</v>
      </c>
      <c r="C47" s="47">
        <f>(C46/B45)*100</f>
        <v>7.2757425773066515</v>
      </c>
      <c r="D47" s="47">
        <f>(D46/B45)*100</f>
        <v>59.01435646037617</v>
      </c>
      <c r="E47" s="47">
        <f>(E46/B45)*100</f>
        <v>71.94900993114355</v>
      </c>
      <c r="F47" s="47">
        <f>(F46/B45)*100</f>
        <v>88.925742611525735</v>
      </c>
      <c r="G47" s="47">
        <f>(G46/B45)*100</f>
        <v>89.7341584534487</v>
      </c>
      <c r="H47" s="47">
        <f>(H46/B45)*100</f>
        <v>81.65000003421909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ColWidth="11" defaultRowHeight="16" x14ac:dyDescent="0.2"/>
  <cols>
    <col min="1" max="1" width="60.6640625" bestFit="1" customWidth="1"/>
    <col min="2" max="2" width="12.83203125" bestFit="1" customWidth="1"/>
    <col min="3" max="3" width="13.6640625" customWidth="1"/>
    <col min="4" max="8" width="13.6640625" bestFit="1" customWidth="1"/>
  </cols>
  <sheetData>
    <row r="1" spans="1:8" ht="19" x14ac:dyDescent="0.25">
      <c r="A1" s="63" t="s">
        <v>0</v>
      </c>
      <c r="B1" s="4"/>
    </row>
    <row r="2" spans="1:8" x14ac:dyDescent="0.2">
      <c r="A2" t="s">
        <v>1</v>
      </c>
      <c r="B2" s="4"/>
    </row>
    <row r="3" spans="1:8" x14ac:dyDescent="0.2">
      <c r="A3" t="s">
        <v>2</v>
      </c>
      <c r="B3" s="64" t="s">
        <v>8</v>
      </c>
      <c r="C3" s="64" t="s">
        <v>8</v>
      </c>
      <c r="D3" s="64" t="s">
        <v>8</v>
      </c>
      <c r="E3" s="64" t="s">
        <v>8</v>
      </c>
      <c r="F3" s="64" t="s">
        <v>8</v>
      </c>
      <c r="G3" s="64" t="s">
        <v>8</v>
      </c>
      <c r="H3" s="64" t="s">
        <v>8</v>
      </c>
    </row>
    <row r="4" spans="1:8" x14ac:dyDescent="0.2">
      <c r="A4" t="s">
        <v>3</v>
      </c>
      <c r="B4" s="66">
        <v>1966</v>
      </c>
      <c r="C4" s="66">
        <v>1967</v>
      </c>
      <c r="D4" s="66">
        <v>1968</v>
      </c>
      <c r="E4" s="66">
        <v>1969</v>
      </c>
      <c r="F4" s="66">
        <v>1970</v>
      </c>
      <c r="G4" s="66">
        <v>1971</v>
      </c>
      <c r="H4" s="66">
        <v>1972</v>
      </c>
    </row>
    <row r="5" spans="1:8" x14ac:dyDescent="0.2">
      <c r="A5" s="7" t="s">
        <v>4</v>
      </c>
      <c r="B5" s="6">
        <v>7</v>
      </c>
      <c r="C5" s="6">
        <v>7</v>
      </c>
      <c r="D5" s="6">
        <v>7</v>
      </c>
      <c r="E5" s="6">
        <v>7</v>
      </c>
      <c r="F5" s="6">
        <v>7</v>
      </c>
      <c r="G5" s="6">
        <v>7</v>
      </c>
      <c r="H5" s="6">
        <v>7</v>
      </c>
    </row>
    <row r="6" spans="1:8" x14ac:dyDescent="0.2">
      <c r="A6" t="s">
        <v>9</v>
      </c>
      <c r="B6" s="5" t="s">
        <v>10</v>
      </c>
      <c r="C6" s="5" t="s">
        <v>13</v>
      </c>
      <c r="D6" s="5" t="s">
        <v>19</v>
      </c>
      <c r="E6" s="5" t="s">
        <v>22</v>
      </c>
      <c r="F6" s="5" t="s">
        <v>23</v>
      </c>
      <c r="G6" s="5" t="s">
        <v>24</v>
      </c>
      <c r="H6" s="5" t="s">
        <v>25</v>
      </c>
    </row>
    <row r="8" spans="1:8" x14ac:dyDescent="0.2">
      <c r="D8" s="22"/>
    </row>
    <row r="9" spans="1:8" s="4" customFormat="1" x14ac:dyDescent="0.2">
      <c r="A9" s="4" t="s">
        <v>43</v>
      </c>
      <c r="B9" s="4">
        <v>4336782.33</v>
      </c>
      <c r="C9" s="4">
        <v>25849877.329999998</v>
      </c>
      <c r="D9" s="4">
        <v>39285714.280000001</v>
      </c>
      <c r="E9" s="4">
        <v>46649745</v>
      </c>
      <c r="F9" s="4" t="s">
        <v>18</v>
      </c>
      <c r="G9" s="4" t="s">
        <v>18</v>
      </c>
      <c r="H9" s="4" t="s">
        <v>18</v>
      </c>
    </row>
    <row r="10" spans="1:8" s="4" customFormat="1" x14ac:dyDescent="0.2">
      <c r="A10" s="4" t="s">
        <v>44</v>
      </c>
      <c r="B10" s="4">
        <v>85466306.670000002</v>
      </c>
      <c r="C10" s="4">
        <v>130632973.34</v>
      </c>
      <c r="D10" s="4">
        <v>146547259.06</v>
      </c>
      <c r="E10" s="4">
        <v>152897514.06</v>
      </c>
      <c r="F10" s="4" t="s">
        <v>18</v>
      </c>
      <c r="G10" s="4" t="s">
        <v>18</v>
      </c>
      <c r="H10" s="4" t="s">
        <v>18</v>
      </c>
    </row>
    <row r="11" spans="1:8" ht="17" thickBot="1" x14ac:dyDescent="0.25">
      <c r="A11" s="30" t="s">
        <v>12</v>
      </c>
      <c r="B11" s="10">
        <f>SUM(B9:B10)</f>
        <v>89803089</v>
      </c>
      <c r="C11" s="10">
        <f>SUM(C9:C10)</f>
        <v>156482850.67000002</v>
      </c>
      <c r="D11" s="10">
        <f>SUM(D9:D10)</f>
        <v>185832973.34</v>
      </c>
      <c r="E11" s="10">
        <f>SUM(E9:E10)</f>
        <v>199547259.06</v>
      </c>
      <c r="F11" s="13" t="s">
        <v>18</v>
      </c>
      <c r="G11" s="13" t="s">
        <v>18</v>
      </c>
      <c r="H11" s="13" t="s">
        <v>18</v>
      </c>
    </row>
    <row r="12" spans="1:8" ht="17" thickTop="1" x14ac:dyDescent="0.2"/>
    <row r="13" spans="1:8" x14ac:dyDescent="0.2">
      <c r="A13" s="1" t="s">
        <v>65</v>
      </c>
    </row>
    <row r="14" spans="1:8" x14ac:dyDescent="0.2">
      <c r="A14" s="4" t="s">
        <v>48</v>
      </c>
      <c r="B14" s="4" t="s">
        <v>18</v>
      </c>
      <c r="C14" s="4">
        <v>23160021.5</v>
      </c>
      <c r="D14" s="14">
        <v>30833513.170000002</v>
      </c>
      <c r="E14" s="4">
        <v>30833513.170000002</v>
      </c>
      <c r="F14" s="4">
        <v>30833513.170000002</v>
      </c>
      <c r="G14" s="4">
        <v>30833513.140000001</v>
      </c>
      <c r="H14" s="4">
        <v>30833513.140000001</v>
      </c>
    </row>
    <row r="15" spans="1:8" x14ac:dyDescent="0.2">
      <c r="A15" s="4" t="s">
        <v>49</v>
      </c>
      <c r="B15" s="4" t="s">
        <v>18</v>
      </c>
      <c r="C15" s="4">
        <v>27884285.710000001</v>
      </c>
      <c r="D15" s="29"/>
      <c r="E15" s="29"/>
      <c r="F15" s="29"/>
      <c r="G15" s="29"/>
      <c r="H15" s="29"/>
    </row>
    <row r="16" spans="1:8" s="4" customFormat="1" x14ac:dyDescent="0.2">
      <c r="A16" s="4" t="s">
        <v>52</v>
      </c>
      <c r="B16" s="29"/>
      <c r="C16" s="29"/>
      <c r="D16" s="14">
        <v>28348214.280000001</v>
      </c>
      <c r="E16" s="4">
        <v>45438035.710000001</v>
      </c>
      <c r="F16" s="4">
        <v>31255892.859999999</v>
      </c>
      <c r="G16" s="4">
        <v>14627321.49</v>
      </c>
      <c r="H16" s="4">
        <v>13181329.630000001</v>
      </c>
    </row>
    <row r="17" spans="1:8" s="4" customFormat="1" x14ac:dyDescent="0.2">
      <c r="A17" s="4" t="s">
        <v>45</v>
      </c>
      <c r="B17" s="4">
        <v>26888556.66</v>
      </c>
      <c r="C17" s="4">
        <v>73041974.269999996</v>
      </c>
      <c r="D17" s="4">
        <v>51313046.200000003</v>
      </c>
      <c r="E17" s="4">
        <v>47363313.289999999</v>
      </c>
      <c r="F17" s="4">
        <v>55014021.390000001</v>
      </c>
      <c r="G17" s="4">
        <v>96868311.090000004</v>
      </c>
      <c r="H17" s="4">
        <v>136935041.41999999</v>
      </c>
    </row>
    <row r="18" spans="1:8" s="4" customFormat="1" x14ac:dyDescent="0.2">
      <c r="A18" t="s">
        <v>46</v>
      </c>
      <c r="B18" s="14">
        <v>58760269.229999997</v>
      </c>
      <c r="C18" s="14">
        <v>6632267.8600000003</v>
      </c>
      <c r="D18" s="14">
        <v>42795477.710000001</v>
      </c>
      <c r="E18" s="4">
        <v>43616360.68</v>
      </c>
      <c r="F18" s="4">
        <v>58836434.270000003</v>
      </c>
      <c r="G18" s="4">
        <v>56737196.789999999</v>
      </c>
      <c r="H18" s="4">
        <v>60397705.259999998</v>
      </c>
    </row>
    <row r="19" spans="1:8" x14ac:dyDescent="0.2">
      <c r="A19" s="15" t="s">
        <v>50</v>
      </c>
      <c r="B19" s="4" t="s">
        <v>18</v>
      </c>
      <c r="C19" s="15">
        <v>72887.78</v>
      </c>
      <c r="D19" s="4">
        <v>16631.66</v>
      </c>
      <c r="E19" s="4">
        <v>53498.25</v>
      </c>
      <c r="F19" s="4">
        <v>55419.66</v>
      </c>
      <c r="G19" s="4">
        <v>76563.83</v>
      </c>
      <c r="H19" s="4">
        <v>3648405.23</v>
      </c>
    </row>
    <row r="20" spans="1:8" s="4" customFormat="1" x14ac:dyDescent="0.2">
      <c r="A20" t="s">
        <v>47</v>
      </c>
      <c r="B20" s="14">
        <v>940273.89</v>
      </c>
      <c r="C20" s="14">
        <v>828015.57</v>
      </c>
      <c r="D20" s="14">
        <v>1494331.18</v>
      </c>
      <c r="E20" s="4">
        <v>2727527.24</v>
      </c>
      <c r="F20" s="4">
        <v>2398338.21</v>
      </c>
      <c r="G20" s="4">
        <v>1767468.46</v>
      </c>
      <c r="H20" s="4">
        <v>2085616.85</v>
      </c>
    </row>
    <row r="21" spans="1:8" x14ac:dyDescent="0.2">
      <c r="A21" s="15" t="s">
        <v>53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s="4">
        <v>2772507.37</v>
      </c>
    </row>
    <row r="22" spans="1:8" s="4" customFormat="1" x14ac:dyDescent="0.2">
      <c r="A22" s="4" t="s">
        <v>51</v>
      </c>
      <c r="B22" s="4" t="s">
        <v>18</v>
      </c>
      <c r="C22" s="4" t="s">
        <v>18</v>
      </c>
      <c r="D22" s="4">
        <v>4150</v>
      </c>
      <c r="E22" s="4">
        <v>2900</v>
      </c>
      <c r="F22" s="4">
        <v>1650</v>
      </c>
      <c r="G22" s="4">
        <v>6800</v>
      </c>
      <c r="H22" t="s">
        <v>18</v>
      </c>
    </row>
    <row r="23" spans="1:8" ht="17" thickBot="1" x14ac:dyDescent="0.25">
      <c r="A23" s="18" t="s">
        <v>12</v>
      </c>
      <c r="B23" s="10">
        <f>SUM(B17:B22)</f>
        <v>86589099.780000001</v>
      </c>
      <c r="C23" s="10">
        <f t="shared" ref="C23:H23" si="0">SUM(C14:C22)</f>
        <v>131619452.68999998</v>
      </c>
      <c r="D23" s="10">
        <f t="shared" si="0"/>
        <v>154805364.20000002</v>
      </c>
      <c r="E23" s="10">
        <f t="shared" si="0"/>
        <v>170035148.34</v>
      </c>
      <c r="F23" s="10">
        <f t="shared" si="0"/>
        <v>178395269.56</v>
      </c>
      <c r="G23" s="10">
        <f t="shared" si="0"/>
        <v>200917174.80000001</v>
      </c>
      <c r="H23" s="10">
        <f t="shared" si="0"/>
        <v>249854118.89999998</v>
      </c>
    </row>
    <row r="24" spans="1:8" ht="17" thickTop="1" x14ac:dyDescent="0.2"/>
    <row r="28" spans="1:8" x14ac:dyDescent="0.2">
      <c r="A28" t="s">
        <v>2</v>
      </c>
      <c r="B28" s="5" t="s">
        <v>8</v>
      </c>
      <c r="C28" s="5" t="s">
        <v>8</v>
      </c>
      <c r="D28" s="5" t="s">
        <v>8</v>
      </c>
      <c r="E28" s="5" t="s">
        <v>8</v>
      </c>
      <c r="F28" s="20" t="s">
        <v>8</v>
      </c>
      <c r="G28" s="5" t="s">
        <v>8</v>
      </c>
      <c r="H28" s="5" t="s">
        <v>8</v>
      </c>
    </row>
    <row r="29" spans="1:8" x14ac:dyDescent="0.2">
      <c r="A29" t="s">
        <v>3</v>
      </c>
      <c r="B29" s="6">
        <v>1966</v>
      </c>
      <c r="C29" s="6">
        <v>1967</v>
      </c>
      <c r="D29" s="6">
        <v>1968</v>
      </c>
      <c r="E29" s="6">
        <v>1969</v>
      </c>
      <c r="F29" s="21">
        <v>1970</v>
      </c>
      <c r="G29" s="6">
        <v>1971</v>
      </c>
      <c r="H29" s="6">
        <v>1972</v>
      </c>
    </row>
    <row r="30" spans="1:8" x14ac:dyDescent="0.2">
      <c r="A30" s="7" t="s">
        <v>4</v>
      </c>
      <c r="B30" s="6">
        <v>6</v>
      </c>
      <c r="C30" s="6">
        <v>6</v>
      </c>
      <c r="D30" s="6">
        <v>6</v>
      </c>
      <c r="E30" s="6">
        <v>6</v>
      </c>
      <c r="F30" s="21">
        <v>6</v>
      </c>
      <c r="G30" s="6">
        <v>6</v>
      </c>
      <c r="H30" s="6">
        <v>6</v>
      </c>
    </row>
    <row r="31" spans="1:8" x14ac:dyDescent="0.2">
      <c r="A31" t="s">
        <v>9</v>
      </c>
      <c r="B31" s="5" t="s">
        <v>10</v>
      </c>
      <c r="C31" s="5" t="s">
        <v>13</v>
      </c>
      <c r="D31" s="5" t="s">
        <v>19</v>
      </c>
      <c r="E31" s="5" t="s">
        <v>22</v>
      </c>
      <c r="F31" s="20" t="s">
        <v>23</v>
      </c>
      <c r="G31" s="5" t="s">
        <v>24</v>
      </c>
      <c r="H31" s="5" t="s">
        <v>25</v>
      </c>
    </row>
    <row r="32" spans="1:8" x14ac:dyDescent="0.2">
      <c r="F32" s="22"/>
    </row>
    <row r="33" spans="1:8" x14ac:dyDescent="0.2">
      <c r="A33" s="1" t="s">
        <v>54</v>
      </c>
      <c r="F33" s="22"/>
    </row>
    <row r="34" spans="1:8" s="4" customFormat="1" x14ac:dyDescent="0.2">
      <c r="A34" s="4" t="s">
        <v>56</v>
      </c>
      <c r="B34" s="4" t="s">
        <v>18</v>
      </c>
      <c r="C34" s="4">
        <v>85466306.670000002</v>
      </c>
      <c r="D34" s="4">
        <v>130632973.34</v>
      </c>
      <c r="E34" s="4">
        <v>146547259.06</v>
      </c>
      <c r="F34" s="4" t="s">
        <v>18</v>
      </c>
      <c r="G34" s="4" t="s">
        <v>18</v>
      </c>
      <c r="H34" s="4" t="s">
        <v>18</v>
      </c>
    </row>
    <row r="35" spans="1:8" s="4" customFormat="1" x14ac:dyDescent="0.2">
      <c r="A35" s="4" t="s">
        <v>55</v>
      </c>
      <c r="B35" s="4">
        <v>89803089</v>
      </c>
      <c r="C35" s="4">
        <v>71016544</v>
      </c>
      <c r="D35" s="4">
        <v>55200000</v>
      </c>
      <c r="E35" s="4">
        <v>53000000</v>
      </c>
      <c r="F35" s="4" t="s">
        <v>18</v>
      </c>
      <c r="G35" s="4" t="s">
        <v>18</v>
      </c>
      <c r="H35" s="4" t="s">
        <v>18</v>
      </c>
    </row>
    <row r="36" spans="1:8" s="4" customFormat="1" ht="17" thickBot="1" x14ac:dyDescent="0.25">
      <c r="A36" s="18" t="s">
        <v>12</v>
      </c>
      <c r="B36" s="10">
        <f>SUM(B35)</f>
        <v>89803089</v>
      </c>
      <c r="C36" s="10">
        <f>SUM(C34:C35)</f>
        <v>156482850.67000002</v>
      </c>
      <c r="D36" s="10">
        <f>SUM(D34:D35)</f>
        <v>185832973.34</v>
      </c>
      <c r="E36" s="10">
        <f>SUM(E34:E35)</f>
        <v>199547259.06</v>
      </c>
      <c r="F36" s="13" t="s">
        <v>18</v>
      </c>
      <c r="G36" s="13" t="s">
        <v>18</v>
      </c>
      <c r="H36" s="13" t="s">
        <v>18</v>
      </c>
    </row>
    <row r="37" spans="1:8" ht="17" thickTop="1" x14ac:dyDescent="0.2">
      <c r="F37" s="22"/>
    </row>
    <row r="38" spans="1:8" x14ac:dyDescent="0.2">
      <c r="A38" s="1" t="s">
        <v>65</v>
      </c>
      <c r="F38" s="22"/>
    </row>
    <row r="39" spans="1:8" s="4" customFormat="1" x14ac:dyDescent="0.2">
      <c r="A39" s="14" t="s">
        <v>57</v>
      </c>
      <c r="F39" s="15"/>
    </row>
    <row r="40" spans="1:8" s="4" customFormat="1" x14ac:dyDescent="0.2">
      <c r="A40" s="14" t="s">
        <v>58</v>
      </c>
      <c r="B40" s="4">
        <v>85466306.670000002</v>
      </c>
      <c r="C40" s="8">
        <v>130632973.34</v>
      </c>
      <c r="D40" s="4">
        <v>146547259.06</v>
      </c>
      <c r="E40" s="4">
        <v>152897514.06</v>
      </c>
    </row>
    <row r="41" spans="1:8" s="4" customFormat="1" ht="32" x14ac:dyDescent="0.2">
      <c r="A41" s="16" t="s">
        <v>59</v>
      </c>
      <c r="B41" s="18">
        <v>101790.61</v>
      </c>
      <c r="C41" s="18">
        <v>979229.35</v>
      </c>
      <c r="D41" s="18">
        <v>8250855.1399999997</v>
      </c>
      <c r="E41" s="18">
        <v>8250855.1399999997</v>
      </c>
      <c r="G41" s="18"/>
      <c r="H41" s="18"/>
    </row>
    <row r="42" spans="1:8" s="4" customFormat="1" ht="32" x14ac:dyDescent="0.2">
      <c r="A42" s="17" t="s">
        <v>107</v>
      </c>
      <c r="B42" s="18" t="s">
        <v>18</v>
      </c>
      <c r="C42" s="18" t="s">
        <v>18</v>
      </c>
      <c r="D42" s="18" t="s">
        <v>18</v>
      </c>
      <c r="E42" s="18">
        <v>8871279.1400000006</v>
      </c>
      <c r="F42" s="14"/>
      <c r="G42" s="18"/>
      <c r="H42" s="18"/>
    </row>
    <row r="43" spans="1:8" s="4" customFormat="1" ht="32" x14ac:dyDescent="0.2">
      <c r="A43" s="17" t="s">
        <v>63</v>
      </c>
      <c r="B43" s="4" t="s">
        <v>18</v>
      </c>
      <c r="C43" s="4" t="s">
        <v>18</v>
      </c>
      <c r="D43" s="4" t="s">
        <v>18</v>
      </c>
      <c r="E43" s="15">
        <v>-1832382.87</v>
      </c>
    </row>
    <row r="44" spans="1:8" s="4" customFormat="1" x14ac:dyDescent="0.2">
      <c r="A44" s="4" t="s">
        <v>64</v>
      </c>
      <c r="B44" s="18">
        <v>101790.61</v>
      </c>
      <c r="C44" s="18">
        <v>979229.35</v>
      </c>
      <c r="D44" s="18">
        <v>8250855.1399999997</v>
      </c>
      <c r="E44" s="4">
        <f>SUM(E41:E43)</f>
        <v>15289751.41</v>
      </c>
      <c r="F44" s="14"/>
      <c r="G44" s="18"/>
      <c r="H44" s="18"/>
    </row>
    <row r="45" spans="1:8" x14ac:dyDescent="0.2">
      <c r="A45" s="4" t="s">
        <v>62</v>
      </c>
      <c r="B45" s="19">
        <f>B41+B40</f>
        <v>85568097.280000001</v>
      </c>
      <c r="C45" s="19">
        <f>SUM(C40:C41)</f>
        <v>131612202.69</v>
      </c>
      <c r="D45" s="19">
        <f>SUM(D40:D41)</f>
        <v>154798114.19999999</v>
      </c>
      <c r="E45" s="19">
        <f>SUM(E40:E43)</f>
        <v>168187265.46999997</v>
      </c>
      <c r="F45" s="14"/>
      <c r="G45" s="18"/>
      <c r="H45" s="18"/>
    </row>
    <row r="46" spans="1:8" x14ac:dyDescent="0.2">
      <c r="A46" s="4" t="s">
        <v>60</v>
      </c>
      <c r="B46" s="4">
        <v>1003237.5</v>
      </c>
      <c r="C46" s="4" t="s">
        <v>18</v>
      </c>
      <c r="D46" s="4" t="s">
        <v>18</v>
      </c>
      <c r="E46" s="4" t="s">
        <v>18</v>
      </c>
      <c r="F46" s="15"/>
    </row>
    <row r="47" spans="1:8" x14ac:dyDescent="0.2">
      <c r="A47" s="4" t="s">
        <v>61</v>
      </c>
      <c r="B47" s="4">
        <v>17765</v>
      </c>
      <c r="C47" s="4">
        <v>7250</v>
      </c>
      <c r="D47" s="4">
        <v>7250</v>
      </c>
      <c r="E47" s="15">
        <v>1847882.87</v>
      </c>
      <c r="F47" s="22"/>
    </row>
    <row r="48" spans="1:8" ht="17" thickBot="1" x14ac:dyDescent="0.25">
      <c r="A48" s="4" t="s">
        <v>12</v>
      </c>
      <c r="B48" s="10">
        <f>SUM(B45:B47)</f>
        <v>86589099.780000001</v>
      </c>
      <c r="C48" s="10">
        <f>SUM(C45:C47)</f>
        <v>131619452.69</v>
      </c>
      <c r="D48" s="10">
        <f>SUM(D45:D47)</f>
        <v>154805364.19999999</v>
      </c>
      <c r="E48" s="10">
        <f>SUM(E45:E47)</f>
        <v>170035148.33999997</v>
      </c>
      <c r="F48" s="30"/>
      <c r="G48" s="30"/>
      <c r="H48" s="30"/>
    </row>
    <row r="49" spans="1:8" ht="17" thickTop="1" x14ac:dyDescent="0.2"/>
    <row r="50" spans="1:8" x14ac:dyDescent="0.2">
      <c r="A50" s="1"/>
    </row>
    <row r="51" spans="1:8" x14ac:dyDescent="0.2">
      <c r="A51" s="1" t="s">
        <v>65</v>
      </c>
    </row>
    <row r="52" spans="1:8" s="4" customFormat="1" x14ac:dyDescent="0.2">
      <c r="A52" s="14" t="s">
        <v>57</v>
      </c>
      <c r="B52" s="29"/>
      <c r="C52" s="29"/>
      <c r="D52" s="29"/>
      <c r="E52" s="29"/>
    </row>
    <row r="53" spans="1:8" s="4" customFormat="1" x14ac:dyDescent="0.2">
      <c r="A53" s="14" t="s">
        <v>58</v>
      </c>
      <c r="B53" s="29"/>
      <c r="C53" s="29"/>
      <c r="D53" s="29"/>
      <c r="E53" s="29"/>
      <c r="F53" s="15">
        <v>152097531.06</v>
      </c>
      <c r="G53" s="4">
        <v>174597531.06</v>
      </c>
      <c r="H53" s="4">
        <v>232097559.06</v>
      </c>
    </row>
    <row r="54" spans="1:8" s="4" customFormat="1" x14ac:dyDescent="0.2">
      <c r="A54" s="16" t="s">
        <v>66</v>
      </c>
      <c r="B54" s="33"/>
      <c r="C54" s="33"/>
      <c r="D54" s="33"/>
      <c r="E54" s="33"/>
      <c r="F54" s="14">
        <v>15209753.109999999</v>
      </c>
      <c r="G54" s="4">
        <v>17459753.109999999</v>
      </c>
      <c r="H54" s="4">
        <v>15673459.58</v>
      </c>
    </row>
    <row r="55" spans="1:8" s="4" customFormat="1" x14ac:dyDescent="0.2">
      <c r="A55" s="17" t="s">
        <v>67</v>
      </c>
      <c r="B55" s="33"/>
      <c r="C55" s="33"/>
      <c r="D55" s="33"/>
      <c r="E55" s="33"/>
      <c r="F55" s="19">
        <f>SUM(F53:F54)</f>
        <v>167307284.17000002</v>
      </c>
      <c r="G55" s="19">
        <f>SUM(G53:G54)</f>
        <v>192057284.17000002</v>
      </c>
      <c r="H55" s="19">
        <f>SUM(H53:H54)</f>
        <v>247771018.64000002</v>
      </c>
    </row>
    <row r="56" spans="1:8" s="4" customFormat="1" x14ac:dyDescent="0.2">
      <c r="A56" s="17" t="s">
        <v>68</v>
      </c>
      <c r="B56" s="29"/>
      <c r="C56" s="29"/>
      <c r="D56" s="29"/>
      <c r="E56" s="29"/>
    </row>
    <row r="57" spans="1:8" s="4" customFormat="1" x14ac:dyDescent="0.2">
      <c r="A57" s="4" t="s">
        <v>69</v>
      </c>
      <c r="B57" s="29"/>
      <c r="C57" s="29"/>
      <c r="D57" s="29"/>
      <c r="E57" s="29"/>
      <c r="F57" s="15">
        <v>11073985.390000001</v>
      </c>
      <c r="G57" s="4">
        <v>8840157.3000000007</v>
      </c>
      <c r="H57" s="4" t="s">
        <v>18</v>
      </c>
    </row>
    <row r="58" spans="1:8" s="4" customFormat="1" x14ac:dyDescent="0.2">
      <c r="A58" s="4" t="s">
        <v>70</v>
      </c>
      <c r="B58" s="29"/>
      <c r="C58" s="29"/>
      <c r="D58" s="29"/>
      <c r="E58" s="29"/>
      <c r="F58" s="15">
        <v>14000</v>
      </c>
      <c r="G58" s="4">
        <v>19733.330000000002</v>
      </c>
      <c r="H58" s="15">
        <v>2083100.26</v>
      </c>
    </row>
    <row r="59" spans="1:8" s="4" customFormat="1" ht="17" thickBot="1" x14ac:dyDescent="0.25">
      <c r="A59" s="4" t="s">
        <v>12</v>
      </c>
      <c r="B59" s="33"/>
      <c r="C59" s="33"/>
      <c r="D59" s="33"/>
      <c r="E59" s="33"/>
      <c r="F59" s="9">
        <f>SUM(F55:F58)</f>
        <v>178395269.56</v>
      </c>
      <c r="G59" s="10">
        <f>SUM(G55:G58)</f>
        <v>200917174.80000004</v>
      </c>
      <c r="H59" s="10">
        <f>SUM(H55:H58)</f>
        <v>249854118.90000001</v>
      </c>
    </row>
    <row r="60" spans="1:8" ht="17" thickTop="1" x14ac:dyDescent="0.2">
      <c r="A6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9" sqref="K19"/>
    </sheetView>
  </sheetViews>
  <sheetFormatPr baseColWidth="10" defaultColWidth="11" defaultRowHeight="16" x14ac:dyDescent="0.2"/>
  <cols>
    <col min="1" max="1" width="47.1640625" customWidth="1"/>
    <col min="2" max="8" width="12.83203125" bestFit="1" customWidth="1"/>
  </cols>
  <sheetData>
    <row r="1" spans="1:8" ht="19" x14ac:dyDescent="0.25">
      <c r="A1" s="71" t="s">
        <v>160</v>
      </c>
    </row>
    <row r="2" spans="1:8" x14ac:dyDescent="0.2">
      <c r="A2" t="s">
        <v>1</v>
      </c>
    </row>
    <row r="3" spans="1:8" x14ac:dyDescent="0.2">
      <c r="A3" t="s">
        <v>2</v>
      </c>
      <c r="B3" s="64" t="s">
        <v>8</v>
      </c>
      <c r="C3" s="64" t="s">
        <v>8</v>
      </c>
      <c r="D3" s="64" t="s">
        <v>8</v>
      </c>
      <c r="E3" s="64" t="s">
        <v>8</v>
      </c>
      <c r="F3" s="64" t="s">
        <v>8</v>
      </c>
      <c r="G3" s="64" t="s">
        <v>8</v>
      </c>
      <c r="H3" s="64" t="s">
        <v>8</v>
      </c>
    </row>
    <row r="4" spans="1:8" x14ac:dyDescent="0.2">
      <c r="A4" t="s">
        <v>3</v>
      </c>
      <c r="B4" s="66">
        <v>1967</v>
      </c>
      <c r="C4" s="66">
        <v>1967</v>
      </c>
      <c r="D4" s="66">
        <v>1968</v>
      </c>
      <c r="E4" s="66">
        <v>1969</v>
      </c>
      <c r="F4" s="66">
        <v>1970</v>
      </c>
      <c r="G4" s="66">
        <v>1971</v>
      </c>
      <c r="H4" s="66">
        <v>1972</v>
      </c>
    </row>
    <row r="5" spans="1:8" x14ac:dyDescent="0.2">
      <c r="A5" s="7" t="s">
        <v>4</v>
      </c>
      <c r="B5" s="6">
        <v>18</v>
      </c>
      <c r="C5" s="6">
        <v>19</v>
      </c>
      <c r="D5" s="6">
        <v>17</v>
      </c>
      <c r="E5" s="6">
        <v>17</v>
      </c>
      <c r="F5" s="6">
        <v>17</v>
      </c>
      <c r="G5" s="6">
        <v>19</v>
      </c>
      <c r="H5" s="6">
        <v>19</v>
      </c>
    </row>
    <row r="6" spans="1:8" x14ac:dyDescent="0.2">
      <c r="A6" t="s">
        <v>9</v>
      </c>
      <c r="B6" s="5" t="s">
        <v>10</v>
      </c>
      <c r="C6" s="5" t="s">
        <v>13</v>
      </c>
      <c r="D6" s="5" t="s">
        <v>19</v>
      </c>
      <c r="E6" s="5" t="s">
        <v>22</v>
      </c>
      <c r="F6" s="5" t="s">
        <v>23</v>
      </c>
      <c r="G6" s="5" t="s">
        <v>24</v>
      </c>
      <c r="H6" s="5" t="s">
        <v>25</v>
      </c>
    </row>
    <row r="7" spans="1:8" x14ac:dyDescent="0.2">
      <c r="A7" s="73" t="s">
        <v>106</v>
      </c>
      <c r="B7" s="5"/>
      <c r="C7" s="5"/>
      <c r="D7" s="5"/>
      <c r="E7" s="5"/>
      <c r="F7" s="5"/>
      <c r="G7" s="5"/>
      <c r="H7" s="5"/>
    </row>
    <row r="8" spans="1:8" x14ac:dyDescent="0.2">
      <c r="A8" s="69" t="s">
        <v>71</v>
      </c>
    </row>
    <row r="9" spans="1:8" s="25" customFormat="1" x14ac:dyDescent="0.2">
      <c r="A9" s="25" t="s">
        <v>72</v>
      </c>
      <c r="B9" s="25">
        <v>9520</v>
      </c>
      <c r="C9" s="25">
        <v>5716</v>
      </c>
      <c r="D9" s="25">
        <v>7750</v>
      </c>
      <c r="E9" s="25">
        <v>9656</v>
      </c>
      <c r="F9" s="25">
        <v>6570</v>
      </c>
      <c r="G9" s="25">
        <v>9448</v>
      </c>
      <c r="H9" s="25">
        <v>16188</v>
      </c>
    </row>
    <row r="10" spans="1:8" s="25" customFormat="1" x14ac:dyDescent="0.2">
      <c r="A10" s="25" t="s">
        <v>73</v>
      </c>
      <c r="B10" s="25">
        <v>3902</v>
      </c>
      <c r="C10" s="25">
        <v>3266</v>
      </c>
      <c r="D10" s="25">
        <v>4182</v>
      </c>
      <c r="E10" s="25">
        <v>3753</v>
      </c>
      <c r="F10" s="25">
        <v>6369</v>
      </c>
      <c r="G10" s="25">
        <v>13584</v>
      </c>
      <c r="H10" s="25">
        <v>46271</v>
      </c>
    </row>
    <row r="11" spans="1:8" s="25" customFormat="1" x14ac:dyDescent="0.2">
      <c r="A11" s="25" t="s">
        <v>74</v>
      </c>
    </row>
    <row r="12" spans="1:8" s="25" customFormat="1" x14ac:dyDescent="0.2">
      <c r="A12" s="25" t="s">
        <v>75</v>
      </c>
      <c r="B12" s="25">
        <v>72100</v>
      </c>
      <c r="C12" s="25">
        <v>73459</v>
      </c>
      <c r="D12" s="25">
        <v>68280</v>
      </c>
      <c r="E12" s="25">
        <v>64899</v>
      </c>
      <c r="F12" s="25">
        <v>46784</v>
      </c>
      <c r="G12" s="25">
        <v>83767</v>
      </c>
      <c r="H12" s="25">
        <v>76471</v>
      </c>
    </row>
    <row r="13" spans="1:8" s="25" customFormat="1" x14ac:dyDescent="0.2">
      <c r="A13" s="25" t="s">
        <v>76</v>
      </c>
      <c r="B13" s="25">
        <v>135964</v>
      </c>
      <c r="C13" s="25">
        <v>62093</v>
      </c>
      <c r="D13" s="25">
        <v>78531</v>
      </c>
      <c r="E13" s="25">
        <v>118798</v>
      </c>
      <c r="F13" s="25">
        <v>160430</v>
      </c>
      <c r="G13" s="25">
        <v>183400</v>
      </c>
      <c r="H13" s="25">
        <v>223218</v>
      </c>
    </row>
    <row r="14" spans="1:8" s="25" customFormat="1" x14ac:dyDescent="0.2">
      <c r="A14" s="25" t="s">
        <v>78</v>
      </c>
      <c r="B14" s="25">
        <v>2179</v>
      </c>
      <c r="C14" s="25">
        <v>5303</v>
      </c>
      <c r="D14" s="25">
        <v>6219</v>
      </c>
      <c r="E14" s="25">
        <v>4605</v>
      </c>
      <c r="F14" s="25">
        <v>6678</v>
      </c>
      <c r="G14" s="25">
        <v>2292</v>
      </c>
      <c r="H14" s="25">
        <v>1263</v>
      </c>
    </row>
    <row r="15" spans="1:8" s="25" customFormat="1" x14ac:dyDescent="0.2">
      <c r="A15" s="25" t="s">
        <v>77</v>
      </c>
      <c r="B15" s="25" t="s">
        <v>18</v>
      </c>
      <c r="C15" s="25" t="s">
        <v>18</v>
      </c>
      <c r="D15" s="25" t="s">
        <v>18</v>
      </c>
      <c r="E15" s="25" t="s">
        <v>18</v>
      </c>
      <c r="F15" s="25">
        <v>6</v>
      </c>
      <c r="G15" s="25">
        <v>11172</v>
      </c>
      <c r="H15" s="25">
        <v>18812</v>
      </c>
    </row>
    <row r="16" spans="1:8" s="25" customFormat="1" x14ac:dyDescent="0.2">
      <c r="A16" s="25" t="s">
        <v>79</v>
      </c>
      <c r="B16" s="25">
        <v>103027</v>
      </c>
      <c r="C16" s="25">
        <v>113072</v>
      </c>
      <c r="D16" s="25">
        <v>154097</v>
      </c>
      <c r="E16" s="25">
        <v>182884</v>
      </c>
      <c r="F16" s="25">
        <v>214701</v>
      </c>
      <c r="G16" s="25">
        <v>262403</v>
      </c>
      <c r="H16" s="25">
        <v>332722</v>
      </c>
    </row>
    <row r="17" spans="1:8" s="25" customFormat="1" x14ac:dyDescent="0.2">
      <c r="A17" s="25" t="s">
        <v>80</v>
      </c>
      <c r="B17" s="25">
        <v>62420</v>
      </c>
      <c r="C17" s="25">
        <v>83298</v>
      </c>
      <c r="D17" s="25">
        <v>19286</v>
      </c>
      <c r="E17" s="25">
        <v>18371</v>
      </c>
      <c r="F17" s="25">
        <v>32322</v>
      </c>
      <c r="G17" s="25">
        <v>24180</v>
      </c>
      <c r="H17" s="25">
        <v>22171</v>
      </c>
    </row>
    <row r="18" spans="1:8" s="25" customFormat="1" x14ac:dyDescent="0.2">
      <c r="A18" s="25" t="s">
        <v>94</v>
      </c>
      <c r="B18" s="25" t="s">
        <v>95</v>
      </c>
      <c r="C18" s="25" t="s">
        <v>95</v>
      </c>
      <c r="D18" s="25">
        <v>76513</v>
      </c>
      <c r="E18" s="25">
        <v>70826</v>
      </c>
      <c r="F18" s="25">
        <v>108488</v>
      </c>
      <c r="G18" s="25">
        <v>192392</v>
      </c>
      <c r="H18" s="25">
        <v>188356</v>
      </c>
    </row>
    <row r="19" spans="1:8" s="25" customFormat="1" ht="17" thickBot="1" x14ac:dyDescent="0.25">
      <c r="A19" s="25" t="s">
        <v>81</v>
      </c>
      <c r="B19" s="26">
        <f>SUM(B9:B17)</f>
        <v>389112</v>
      </c>
      <c r="C19" s="26">
        <f>SUM(C9:C17)</f>
        <v>346207</v>
      </c>
      <c r="D19" s="26">
        <f>SUM(D9:D18)</f>
        <v>414858</v>
      </c>
      <c r="E19" s="26">
        <f>SUM(E9:E18)</f>
        <v>473792</v>
      </c>
      <c r="F19" s="26">
        <f>SUM(F9:F18)</f>
        <v>582348</v>
      </c>
      <c r="G19" s="74">
        <f>SUM(G9:G18)</f>
        <v>782638</v>
      </c>
      <c r="H19" s="26">
        <f>SUM(H9:H18)</f>
        <v>925472</v>
      </c>
    </row>
    <row r="20" spans="1:8" s="25" customFormat="1" ht="17" thickTop="1" x14ac:dyDescent="0.2">
      <c r="G20" s="31"/>
    </row>
    <row r="21" spans="1:8" s="25" customFormat="1" x14ac:dyDescent="0.2">
      <c r="A21" s="70" t="s">
        <v>82</v>
      </c>
    </row>
    <row r="22" spans="1:8" s="25" customFormat="1" x14ac:dyDescent="0.2">
      <c r="A22" s="25" t="s">
        <v>83</v>
      </c>
      <c r="B22" s="25">
        <v>19541</v>
      </c>
      <c r="C22" s="25">
        <v>17862</v>
      </c>
      <c r="D22" s="25">
        <v>25503</v>
      </c>
      <c r="E22" s="25">
        <v>31628</v>
      </c>
      <c r="F22" s="25">
        <v>53182</v>
      </c>
      <c r="G22" s="25">
        <v>66639</v>
      </c>
      <c r="H22" s="25">
        <v>67177</v>
      </c>
    </row>
    <row r="23" spans="1:8" s="25" customFormat="1" x14ac:dyDescent="0.2">
      <c r="A23" s="25" t="s">
        <v>84</v>
      </c>
      <c r="B23" s="25">
        <v>3697</v>
      </c>
      <c r="C23" s="25">
        <v>3221</v>
      </c>
      <c r="D23" s="25">
        <v>2020</v>
      </c>
      <c r="E23" s="25">
        <v>2049</v>
      </c>
      <c r="F23" s="25">
        <v>4322</v>
      </c>
      <c r="G23" s="25">
        <v>13615</v>
      </c>
      <c r="H23" s="25">
        <v>23550</v>
      </c>
    </row>
    <row r="24" spans="1:8" s="25" customFormat="1" x14ac:dyDescent="0.2">
      <c r="A24" s="25" t="s">
        <v>96</v>
      </c>
      <c r="B24" s="25">
        <v>49743</v>
      </c>
      <c r="C24" s="25">
        <v>57907</v>
      </c>
      <c r="D24" s="25">
        <v>30560</v>
      </c>
      <c r="E24" s="25">
        <v>85869</v>
      </c>
    </row>
    <row r="25" spans="1:8" s="25" customFormat="1" x14ac:dyDescent="0.2">
      <c r="A25" s="25" t="s">
        <v>97</v>
      </c>
      <c r="B25" s="27"/>
      <c r="C25" s="27"/>
      <c r="D25" s="27"/>
      <c r="E25" s="27"/>
      <c r="F25" s="25">
        <v>55947</v>
      </c>
      <c r="G25" s="25">
        <v>81582</v>
      </c>
      <c r="H25" s="25">
        <v>61068</v>
      </c>
    </row>
    <row r="26" spans="1:8" s="25" customFormat="1" x14ac:dyDescent="0.2">
      <c r="A26" s="25" t="s">
        <v>98</v>
      </c>
      <c r="B26" s="27"/>
      <c r="C26" s="27"/>
      <c r="D26" s="27"/>
      <c r="E26" s="27"/>
      <c r="F26" s="25">
        <v>39691</v>
      </c>
      <c r="G26" s="25">
        <v>25667</v>
      </c>
      <c r="H26" s="25">
        <v>2542</v>
      </c>
    </row>
    <row r="27" spans="1:8" s="25" customFormat="1" x14ac:dyDescent="0.2">
      <c r="A27" s="25" t="s">
        <v>85</v>
      </c>
    </row>
    <row r="28" spans="1:8" s="25" customFormat="1" x14ac:dyDescent="0.2">
      <c r="A28" s="25" t="s">
        <v>86</v>
      </c>
      <c r="B28" s="25">
        <v>106337</v>
      </c>
      <c r="C28" s="25">
        <v>22160</v>
      </c>
      <c r="D28" s="25">
        <v>22218</v>
      </c>
      <c r="E28" s="25">
        <v>7435</v>
      </c>
      <c r="F28" s="25">
        <v>7346</v>
      </c>
      <c r="G28" s="25">
        <v>17813</v>
      </c>
      <c r="H28" s="25">
        <v>13630</v>
      </c>
    </row>
    <row r="29" spans="1:8" s="25" customFormat="1" x14ac:dyDescent="0.2">
      <c r="A29" s="25" t="s">
        <v>87</v>
      </c>
      <c r="B29" s="25">
        <v>92487</v>
      </c>
      <c r="C29" s="25">
        <v>106418</v>
      </c>
      <c r="D29" s="25">
        <v>123055</v>
      </c>
      <c r="E29" s="25">
        <v>128301</v>
      </c>
      <c r="F29" s="25">
        <v>143278</v>
      </c>
      <c r="G29" s="25">
        <v>176754</v>
      </c>
      <c r="H29" s="25">
        <v>268805</v>
      </c>
    </row>
    <row r="30" spans="1:8" s="25" customFormat="1" x14ac:dyDescent="0.2">
      <c r="A30" s="25" t="s">
        <v>90</v>
      </c>
      <c r="B30" s="25">
        <v>77112</v>
      </c>
      <c r="C30" s="25">
        <v>84454</v>
      </c>
      <c r="D30" s="25">
        <v>103204</v>
      </c>
      <c r="E30" s="25">
        <v>119968</v>
      </c>
      <c r="F30" s="25">
        <v>135308</v>
      </c>
      <c r="G30" s="25">
        <v>182167</v>
      </c>
      <c r="H30" s="25">
        <v>264122</v>
      </c>
    </row>
    <row r="31" spans="1:8" x14ac:dyDescent="0.2">
      <c r="A31" s="25" t="s">
        <v>88</v>
      </c>
      <c r="B31" s="25">
        <v>40195</v>
      </c>
      <c r="C31" s="25">
        <v>54185</v>
      </c>
      <c r="D31" s="25">
        <v>31785</v>
      </c>
      <c r="E31" s="25">
        <v>27716</v>
      </c>
      <c r="F31" s="25">
        <v>34786</v>
      </c>
      <c r="G31" s="25">
        <v>26109</v>
      </c>
      <c r="H31" s="25">
        <v>36222</v>
      </c>
    </row>
    <row r="32" spans="1:8" x14ac:dyDescent="0.2">
      <c r="A32" s="25" t="s">
        <v>94</v>
      </c>
      <c r="B32" s="25" t="s">
        <v>95</v>
      </c>
      <c r="C32" s="25" t="s">
        <v>95</v>
      </c>
      <c r="D32" s="25">
        <v>76513</v>
      </c>
      <c r="E32" s="25">
        <v>70826</v>
      </c>
      <c r="F32" s="25">
        <v>108488</v>
      </c>
      <c r="G32" s="25">
        <v>192392</v>
      </c>
      <c r="H32" s="25">
        <v>188356</v>
      </c>
    </row>
    <row r="33" spans="1:8" ht="17" thickBot="1" x14ac:dyDescent="0.25">
      <c r="A33" s="25" t="s">
        <v>89</v>
      </c>
      <c r="B33" s="26">
        <f>SUM(B22:B31)</f>
        <v>389112</v>
      </c>
      <c r="C33" s="26">
        <f>SUM(C22:C31)</f>
        <v>346207</v>
      </c>
      <c r="D33" s="26">
        <f>SUM(D22:D32)</f>
        <v>414858</v>
      </c>
      <c r="E33" s="26">
        <f>SUM(E22:E32)</f>
        <v>473792</v>
      </c>
      <c r="F33" s="26">
        <f>SUM(F22:F32)</f>
        <v>582348</v>
      </c>
      <c r="G33" s="26">
        <f>SUM(G22:G32)</f>
        <v>782738</v>
      </c>
      <c r="H33" s="26">
        <f>SUM(H22:H32)</f>
        <v>925472</v>
      </c>
    </row>
    <row r="34" spans="1:8" ht="17" thickTop="1" x14ac:dyDescent="0.2"/>
    <row r="36" spans="1:8" x14ac:dyDescent="0.2">
      <c r="A36" t="s">
        <v>2</v>
      </c>
      <c r="B36" s="5" t="s">
        <v>8</v>
      </c>
      <c r="C36" s="5" t="s">
        <v>8</v>
      </c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</row>
    <row r="37" spans="1:8" x14ac:dyDescent="0.2">
      <c r="A37" t="s">
        <v>3</v>
      </c>
      <c r="B37" s="6">
        <v>1967</v>
      </c>
      <c r="C37" s="6">
        <v>1967</v>
      </c>
      <c r="D37" s="6">
        <v>1968</v>
      </c>
      <c r="E37" s="6">
        <v>1969</v>
      </c>
      <c r="F37" s="6">
        <v>1970</v>
      </c>
      <c r="G37" s="6">
        <v>1971</v>
      </c>
      <c r="H37" s="6">
        <v>1972</v>
      </c>
    </row>
    <row r="38" spans="1:8" x14ac:dyDescent="0.2">
      <c r="A38" s="7" t="s">
        <v>4</v>
      </c>
      <c r="B38" s="6">
        <v>21</v>
      </c>
      <c r="C38" s="6">
        <v>22</v>
      </c>
      <c r="D38" s="6">
        <v>19</v>
      </c>
      <c r="E38" s="6">
        <v>19</v>
      </c>
      <c r="F38" s="6">
        <v>19</v>
      </c>
      <c r="G38" s="6">
        <v>21</v>
      </c>
      <c r="H38" s="6">
        <v>21</v>
      </c>
    </row>
    <row r="39" spans="1:8" x14ac:dyDescent="0.2">
      <c r="A39" t="s">
        <v>9</v>
      </c>
      <c r="B39" s="5" t="s">
        <v>10</v>
      </c>
      <c r="C39" s="5" t="s">
        <v>13</v>
      </c>
      <c r="D39" s="5" t="s">
        <v>19</v>
      </c>
      <c r="E39" s="5" t="s">
        <v>22</v>
      </c>
      <c r="F39" s="5" t="s">
        <v>23</v>
      </c>
      <c r="G39" s="5" t="s">
        <v>24</v>
      </c>
      <c r="H39" s="5" t="s">
        <v>25</v>
      </c>
    </row>
    <row r="41" spans="1:8" x14ac:dyDescent="0.2">
      <c r="A41" s="73" t="s">
        <v>99</v>
      </c>
    </row>
    <row r="42" spans="1:8" s="25" customFormat="1" x14ac:dyDescent="0.2">
      <c r="A42" s="72" t="s">
        <v>71</v>
      </c>
    </row>
    <row r="43" spans="1:8" s="25" customFormat="1" x14ac:dyDescent="0.2">
      <c r="A43" s="25" t="s">
        <v>72</v>
      </c>
      <c r="B43" s="25">
        <v>4748</v>
      </c>
      <c r="C43" s="25">
        <v>6002</v>
      </c>
      <c r="D43" s="25">
        <v>9974</v>
      </c>
      <c r="E43" s="25">
        <v>13139</v>
      </c>
      <c r="F43" s="25">
        <v>10769</v>
      </c>
      <c r="G43" s="25">
        <v>13951</v>
      </c>
      <c r="H43" s="25">
        <v>18881</v>
      </c>
    </row>
    <row r="44" spans="1:8" s="25" customFormat="1" x14ac:dyDescent="0.2">
      <c r="A44" s="25" t="s">
        <v>91</v>
      </c>
      <c r="B44" s="25">
        <v>1122</v>
      </c>
      <c r="C44" s="25">
        <v>2773</v>
      </c>
      <c r="D44" s="25">
        <v>7460</v>
      </c>
      <c r="E44" s="25">
        <v>19131</v>
      </c>
      <c r="F44" s="25">
        <v>15120</v>
      </c>
      <c r="G44" s="25">
        <v>33438</v>
      </c>
      <c r="H44" s="25">
        <v>36037</v>
      </c>
    </row>
    <row r="45" spans="1:8" s="25" customFormat="1" x14ac:dyDescent="0.2">
      <c r="A45" s="25" t="s">
        <v>74</v>
      </c>
    </row>
    <row r="46" spans="1:8" s="25" customFormat="1" x14ac:dyDescent="0.2">
      <c r="A46" s="25" t="s">
        <v>75</v>
      </c>
      <c r="B46" s="25">
        <v>39530</v>
      </c>
      <c r="C46" s="25">
        <v>43238</v>
      </c>
      <c r="D46" s="25">
        <v>113937</v>
      </c>
      <c r="E46" s="25">
        <v>95426</v>
      </c>
      <c r="F46" s="25">
        <v>81456</v>
      </c>
      <c r="G46" s="25">
        <v>141117</v>
      </c>
      <c r="H46" s="25">
        <v>161342</v>
      </c>
    </row>
    <row r="47" spans="1:8" s="25" customFormat="1" x14ac:dyDescent="0.2">
      <c r="A47" s="25" t="s">
        <v>76</v>
      </c>
      <c r="B47" s="25">
        <v>51889</v>
      </c>
      <c r="C47" s="25">
        <v>23157</v>
      </c>
      <c r="D47" s="25">
        <v>67617</v>
      </c>
      <c r="E47" s="25">
        <v>55866</v>
      </c>
      <c r="F47" s="25">
        <v>147586</v>
      </c>
      <c r="G47" s="25">
        <v>295488</v>
      </c>
      <c r="H47" s="25">
        <v>253054</v>
      </c>
    </row>
    <row r="48" spans="1:8" s="25" customFormat="1" x14ac:dyDescent="0.2">
      <c r="A48" s="25" t="s">
        <v>78</v>
      </c>
      <c r="B48" s="25">
        <v>2271</v>
      </c>
      <c r="C48" s="25">
        <v>4105</v>
      </c>
      <c r="D48" s="25" t="s">
        <v>18</v>
      </c>
      <c r="E48" s="25">
        <v>450</v>
      </c>
      <c r="F48" s="25" t="s">
        <v>18</v>
      </c>
      <c r="G48" s="25" t="s">
        <v>18</v>
      </c>
      <c r="H48" s="25" t="s">
        <v>18</v>
      </c>
    </row>
    <row r="49" spans="1:8" s="25" customFormat="1" x14ac:dyDescent="0.2">
      <c r="A49" s="25" t="s">
        <v>77</v>
      </c>
      <c r="B49" s="25">
        <v>11020</v>
      </c>
      <c r="C49" s="25">
        <v>34228</v>
      </c>
      <c r="D49" s="25">
        <v>18613</v>
      </c>
      <c r="E49" s="25">
        <v>152379</v>
      </c>
      <c r="F49" s="25">
        <v>231133</v>
      </c>
      <c r="G49" s="25">
        <v>237243</v>
      </c>
      <c r="H49" s="25">
        <v>252017</v>
      </c>
    </row>
    <row r="50" spans="1:8" s="25" customFormat="1" x14ac:dyDescent="0.2">
      <c r="A50" s="25" t="s">
        <v>79</v>
      </c>
      <c r="B50" s="25">
        <v>78913</v>
      </c>
      <c r="C50" s="25">
        <v>120036</v>
      </c>
      <c r="D50" s="25">
        <v>230364</v>
      </c>
      <c r="E50" s="25">
        <v>340415</v>
      </c>
      <c r="F50" s="25">
        <v>407181</v>
      </c>
      <c r="G50" s="25">
        <v>512743</v>
      </c>
      <c r="H50" s="25">
        <v>689436</v>
      </c>
    </row>
    <row r="51" spans="1:8" s="25" customFormat="1" x14ac:dyDescent="0.2">
      <c r="A51" s="25" t="s">
        <v>80</v>
      </c>
      <c r="B51" s="25">
        <v>90415</v>
      </c>
      <c r="C51" s="25">
        <v>119684</v>
      </c>
      <c r="D51" s="25">
        <v>41507</v>
      </c>
      <c r="E51" s="25">
        <v>53092</v>
      </c>
      <c r="F51" s="25">
        <v>92073</v>
      </c>
      <c r="G51" s="25">
        <v>115767</v>
      </c>
      <c r="H51" s="25">
        <v>100835</v>
      </c>
    </row>
    <row r="52" spans="1:8" s="25" customFormat="1" x14ac:dyDescent="0.2">
      <c r="A52" s="25" t="s">
        <v>94</v>
      </c>
      <c r="B52" s="25" t="s">
        <v>95</v>
      </c>
      <c r="C52" s="25" t="s">
        <v>95</v>
      </c>
      <c r="D52" s="25">
        <v>193981</v>
      </c>
      <c r="E52" s="25">
        <v>198875</v>
      </c>
      <c r="F52" s="25">
        <v>297122</v>
      </c>
      <c r="G52" s="25">
        <v>327330</v>
      </c>
      <c r="H52" s="25">
        <v>463241</v>
      </c>
    </row>
    <row r="53" spans="1:8" s="25" customFormat="1" ht="17" thickBot="1" x14ac:dyDescent="0.25">
      <c r="A53" s="25" t="s">
        <v>81</v>
      </c>
      <c r="B53" s="26">
        <f>SUM(B43:B51)</f>
        <v>279908</v>
      </c>
      <c r="C53" s="26">
        <f>SUM(C43:C51)</f>
        <v>353223</v>
      </c>
      <c r="D53" s="26">
        <f>SUM(D43:D52)</f>
        <v>683453</v>
      </c>
      <c r="E53" s="26">
        <f>SUM(E43:E52)</f>
        <v>928773</v>
      </c>
      <c r="F53" s="26">
        <f>SUM(F43:F52)</f>
        <v>1282440</v>
      </c>
      <c r="G53" s="26">
        <f>SUM(G43:G52)</f>
        <v>1677077</v>
      </c>
      <c r="H53" s="26">
        <f>SUM(H43:H52)</f>
        <v>1974843</v>
      </c>
    </row>
    <row r="54" spans="1:8" s="25" customFormat="1" ht="17" thickTop="1" x14ac:dyDescent="0.2"/>
    <row r="55" spans="1:8" s="25" customFormat="1" x14ac:dyDescent="0.2">
      <c r="A55" s="70" t="s">
        <v>82</v>
      </c>
    </row>
    <row r="56" spans="1:8" s="25" customFormat="1" x14ac:dyDescent="0.2">
      <c r="A56" s="25" t="s">
        <v>83</v>
      </c>
      <c r="B56" s="25">
        <v>18283</v>
      </c>
      <c r="C56" s="25">
        <v>28683</v>
      </c>
      <c r="D56" s="25">
        <v>31901</v>
      </c>
      <c r="E56" s="25">
        <v>44257</v>
      </c>
      <c r="F56" s="25">
        <v>68861</v>
      </c>
      <c r="G56" s="25">
        <v>82811</v>
      </c>
      <c r="H56" s="25">
        <v>93523</v>
      </c>
    </row>
    <row r="57" spans="1:8" s="25" customFormat="1" x14ac:dyDescent="0.2">
      <c r="A57" s="25" t="s">
        <v>92</v>
      </c>
      <c r="B57" s="25">
        <v>1077</v>
      </c>
      <c r="C57" s="25">
        <v>2175</v>
      </c>
      <c r="D57" s="25">
        <v>6876</v>
      </c>
      <c r="E57" s="25">
        <v>17156</v>
      </c>
      <c r="F57" s="25">
        <v>12727</v>
      </c>
      <c r="G57" s="25">
        <v>35950</v>
      </c>
      <c r="H57" s="25">
        <v>33867</v>
      </c>
    </row>
    <row r="58" spans="1:8" s="25" customFormat="1" x14ac:dyDescent="0.2">
      <c r="A58" s="25" t="s">
        <v>96</v>
      </c>
      <c r="B58" s="25">
        <v>45685</v>
      </c>
      <c r="C58" s="25">
        <v>42967</v>
      </c>
      <c r="D58" s="25">
        <v>105005</v>
      </c>
      <c r="E58" s="25">
        <v>284949</v>
      </c>
    </row>
    <row r="59" spans="1:8" s="25" customFormat="1" x14ac:dyDescent="0.2">
      <c r="A59" s="25" t="s">
        <v>97</v>
      </c>
      <c r="B59" s="27"/>
      <c r="C59" s="27"/>
      <c r="D59" s="27"/>
      <c r="E59" s="27"/>
      <c r="F59" s="25">
        <v>198521</v>
      </c>
      <c r="G59" s="25">
        <v>339332</v>
      </c>
      <c r="H59" s="25">
        <v>337178</v>
      </c>
    </row>
    <row r="60" spans="1:8" s="25" customFormat="1" x14ac:dyDescent="0.2">
      <c r="A60" s="25" t="s">
        <v>98</v>
      </c>
      <c r="B60" s="27"/>
      <c r="C60" s="27"/>
      <c r="D60" s="27"/>
      <c r="E60" s="27"/>
      <c r="F60" s="25">
        <v>262075</v>
      </c>
      <c r="G60" s="25">
        <v>215713</v>
      </c>
      <c r="H60" s="25">
        <v>205502</v>
      </c>
    </row>
    <row r="61" spans="1:8" s="25" customFormat="1" x14ac:dyDescent="0.2">
      <c r="A61" s="25" t="s">
        <v>93</v>
      </c>
    </row>
    <row r="62" spans="1:8" s="25" customFormat="1" x14ac:dyDescent="0.2">
      <c r="A62" s="25" t="s">
        <v>86</v>
      </c>
      <c r="B62" s="25">
        <v>5643</v>
      </c>
      <c r="C62" s="25">
        <v>8770</v>
      </c>
      <c r="D62" s="25">
        <v>8421</v>
      </c>
      <c r="E62" s="25">
        <v>17339</v>
      </c>
      <c r="F62" s="25">
        <v>13414</v>
      </c>
      <c r="G62" s="25">
        <v>49412</v>
      </c>
      <c r="H62" s="25">
        <v>33063</v>
      </c>
    </row>
    <row r="63" spans="1:8" s="25" customFormat="1" x14ac:dyDescent="0.2">
      <c r="A63" s="25" t="s">
        <v>87</v>
      </c>
      <c r="B63" s="25">
        <v>78697</v>
      </c>
      <c r="C63" s="25">
        <v>108807</v>
      </c>
      <c r="D63" s="25">
        <v>166330</v>
      </c>
      <c r="E63" s="25">
        <v>168442</v>
      </c>
      <c r="F63" s="25">
        <v>178381</v>
      </c>
      <c r="G63" s="25">
        <v>225466</v>
      </c>
      <c r="H63" s="25">
        <v>323667</v>
      </c>
    </row>
    <row r="64" spans="1:8" s="25" customFormat="1" x14ac:dyDescent="0.2">
      <c r="A64" s="25" t="s">
        <v>90</v>
      </c>
      <c r="B64" s="25">
        <v>35841</v>
      </c>
      <c r="C64" s="25">
        <v>53716</v>
      </c>
      <c r="D64" s="25">
        <v>128298</v>
      </c>
      <c r="E64" s="25">
        <v>141887</v>
      </c>
      <c r="F64" s="25">
        <v>160930</v>
      </c>
      <c r="G64" s="25">
        <v>270742</v>
      </c>
      <c r="H64" s="25">
        <v>373581</v>
      </c>
    </row>
    <row r="65" spans="1:8" x14ac:dyDescent="0.2">
      <c r="A65" s="25" t="s">
        <v>88</v>
      </c>
      <c r="B65" s="25">
        <v>94682</v>
      </c>
      <c r="C65" s="25">
        <v>108105</v>
      </c>
      <c r="D65" s="25">
        <v>42641</v>
      </c>
      <c r="E65" s="25">
        <v>55868</v>
      </c>
      <c r="F65" s="25">
        <v>90409</v>
      </c>
      <c r="G65" s="25">
        <v>130321</v>
      </c>
      <c r="H65" s="25">
        <v>111221</v>
      </c>
    </row>
    <row r="66" spans="1:8" x14ac:dyDescent="0.2">
      <c r="A66" s="25" t="s">
        <v>94</v>
      </c>
      <c r="B66" s="25" t="s">
        <v>95</v>
      </c>
      <c r="C66" s="25" t="s">
        <v>95</v>
      </c>
      <c r="D66" s="25">
        <v>193981</v>
      </c>
      <c r="E66" s="25">
        <v>198875</v>
      </c>
      <c r="F66" s="25">
        <v>297122</v>
      </c>
      <c r="G66" s="25">
        <v>327330</v>
      </c>
      <c r="H66" s="25">
        <v>463241</v>
      </c>
    </row>
    <row r="67" spans="1:8" ht="17" thickBot="1" x14ac:dyDescent="0.25">
      <c r="A67" s="25" t="s">
        <v>89</v>
      </c>
      <c r="B67" s="26">
        <f>SUM(B56:B65)</f>
        <v>279908</v>
      </c>
      <c r="C67" s="26">
        <f>SUM(C56:C65)</f>
        <v>353223</v>
      </c>
      <c r="D67" s="26">
        <f>SUM(D56:D66)</f>
        <v>683453</v>
      </c>
      <c r="E67" s="26">
        <f>SUM(E56:E66)</f>
        <v>928773</v>
      </c>
      <c r="F67" s="26">
        <f>SUM(F56:F66)</f>
        <v>1282440</v>
      </c>
      <c r="G67" s="26">
        <f>SUM(G56:G66)</f>
        <v>1677077</v>
      </c>
      <c r="H67" s="26">
        <f>SUM(H56:H66)</f>
        <v>1974843</v>
      </c>
    </row>
    <row r="68" spans="1:8" ht="17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baseColWidth="10" defaultColWidth="11" defaultRowHeight="16" x14ac:dyDescent="0.2"/>
  <cols>
    <col min="1" max="1" width="56.5" customWidth="1"/>
    <col min="2" max="2" width="12.83203125" style="4" bestFit="1" customWidth="1"/>
    <col min="3" max="3" width="13.33203125" bestFit="1" customWidth="1"/>
    <col min="4" max="8" width="12.83203125" bestFit="1" customWidth="1"/>
  </cols>
  <sheetData>
    <row r="1" spans="1:8" ht="19" x14ac:dyDescent="0.25">
      <c r="A1" s="63" t="s">
        <v>0</v>
      </c>
    </row>
    <row r="2" spans="1:8" x14ac:dyDescent="0.2">
      <c r="A2" t="s">
        <v>1</v>
      </c>
    </row>
    <row r="3" spans="1:8" x14ac:dyDescent="0.2">
      <c r="A3" t="s">
        <v>2</v>
      </c>
      <c r="B3" s="64" t="s">
        <v>8</v>
      </c>
      <c r="C3" s="64" t="s">
        <v>8</v>
      </c>
      <c r="D3" s="64" t="s">
        <v>8</v>
      </c>
      <c r="E3" s="64" t="s">
        <v>8</v>
      </c>
      <c r="F3" s="64" t="s">
        <v>8</v>
      </c>
      <c r="G3" s="64" t="s">
        <v>8</v>
      </c>
      <c r="H3" s="64" t="s">
        <v>8</v>
      </c>
    </row>
    <row r="4" spans="1:8" x14ac:dyDescent="0.2">
      <c r="A4" t="s">
        <v>3</v>
      </c>
      <c r="B4" s="66">
        <v>1966</v>
      </c>
      <c r="C4" s="66">
        <v>1967</v>
      </c>
      <c r="D4" s="66">
        <v>1968</v>
      </c>
      <c r="E4" s="66">
        <v>1969</v>
      </c>
      <c r="F4" s="66">
        <v>1970</v>
      </c>
      <c r="G4" s="66">
        <v>1971</v>
      </c>
      <c r="H4" s="66">
        <v>1972</v>
      </c>
    </row>
    <row r="5" spans="1:8" s="7" customFormat="1" x14ac:dyDescent="0.2">
      <c r="A5" s="7" t="s">
        <v>153</v>
      </c>
      <c r="B5" s="68" t="s">
        <v>154</v>
      </c>
      <c r="C5" s="68" t="s">
        <v>155</v>
      </c>
      <c r="D5" s="68" t="s">
        <v>156</v>
      </c>
      <c r="E5" s="68" t="s">
        <v>157</v>
      </c>
      <c r="F5" s="68" t="s">
        <v>158</v>
      </c>
      <c r="G5" s="68" t="s">
        <v>159</v>
      </c>
      <c r="H5" s="68" t="s">
        <v>159</v>
      </c>
    </row>
    <row r="6" spans="1:8" x14ac:dyDescent="0.2">
      <c r="A6" t="s">
        <v>9</v>
      </c>
      <c r="B6" s="5" t="s">
        <v>10</v>
      </c>
      <c r="C6" s="5" t="s">
        <v>13</v>
      </c>
      <c r="D6" s="5" t="s">
        <v>19</v>
      </c>
      <c r="E6" s="5" t="s">
        <v>22</v>
      </c>
      <c r="F6" s="5" t="s">
        <v>23</v>
      </c>
      <c r="G6" s="5" t="s">
        <v>24</v>
      </c>
      <c r="H6" s="5" t="s">
        <v>25</v>
      </c>
    </row>
    <row r="7" spans="1:8" x14ac:dyDescent="0.2">
      <c r="A7" s="1" t="s">
        <v>5</v>
      </c>
    </row>
    <row r="8" spans="1:8" x14ac:dyDescent="0.2">
      <c r="A8" s="3" t="s">
        <v>11</v>
      </c>
    </row>
    <row r="9" spans="1:8" s="4" customFormat="1" x14ac:dyDescent="0.2">
      <c r="A9" s="8" t="s">
        <v>6</v>
      </c>
      <c r="B9" s="4">
        <v>53784.84</v>
      </c>
      <c r="C9" s="4">
        <v>3740392.64</v>
      </c>
      <c r="D9" s="4">
        <v>3637452.97</v>
      </c>
      <c r="E9" s="4">
        <v>3113890.3</v>
      </c>
      <c r="F9" s="4">
        <v>3201022.66</v>
      </c>
      <c r="G9" s="4">
        <v>3855588.3</v>
      </c>
      <c r="H9" s="4">
        <v>6334055.8200000003</v>
      </c>
    </row>
    <row r="10" spans="1:8" s="4" customFormat="1" x14ac:dyDescent="0.2">
      <c r="A10" s="8" t="s">
        <v>16</v>
      </c>
      <c r="B10" s="4">
        <v>1282325.6499999999</v>
      </c>
      <c r="C10" s="4">
        <v>415890.5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</row>
    <row r="11" spans="1:8" s="4" customFormat="1" x14ac:dyDescent="0.2">
      <c r="A11" s="8" t="s">
        <v>7</v>
      </c>
      <c r="B11" s="4">
        <v>85298.95</v>
      </c>
      <c r="C11" s="4">
        <v>288931.68</v>
      </c>
      <c r="D11" s="4">
        <v>270959.43</v>
      </c>
      <c r="E11" s="4">
        <v>263884.53000000003</v>
      </c>
      <c r="F11" s="4">
        <v>233724.96</v>
      </c>
      <c r="G11" s="4">
        <v>211263.77</v>
      </c>
      <c r="H11" s="4">
        <v>193753.72</v>
      </c>
    </row>
    <row r="12" spans="1:8" s="4" customFormat="1" x14ac:dyDescent="0.2">
      <c r="A12" s="8" t="s">
        <v>17</v>
      </c>
      <c r="B12" s="4">
        <v>22841.66</v>
      </c>
      <c r="C12" s="4">
        <v>121041.67</v>
      </c>
      <c r="D12" s="4">
        <v>118107.14</v>
      </c>
      <c r="E12" s="4">
        <v>124562.5</v>
      </c>
      <c r="F12" s="4">
        <v>138750</v>
      </c>
      <c r="G12" s="4">
        <v>121988.25</v>
      </c>
      <c r="H12" s="4">
        <v>868266.34</v>
      </c>
    </row>
    <row r="13" spans="1:8" x14ac:dyDescent="0.2">
      <c r="A13" s="2" t="s">
        <v>14</v>
      </c>
      <c r="B13" s="4" t="s">
        <v>18</v>
      </c>
      <c r="C13" s="4">
        <v>172938.89</v>
      </c>
      <c r="D13" s="4">
        <v>273571.43</v>
      </c>
      <c r="E13" s="4">
        <v>510892.86</v>
      </c>
      <c r="F13" s="4">
        <v>868297.64</v>
      </c>
      <c r="G13" s="4">
        <v>514285.71</v>
      </c>
      <c r="H13" t="s">
        <v>18</v>
      </c>
    </row>
    <row r="14" spans="1:8" x14ac:dyDescent="0.2">
      <c r="A14" s="2" t="s">
        <v>15</v>
      </c>
      <c r="B14" s="4" t="s">
        <v>18</v>
      </c>
      <c r="C14" s="4">
        <v>669714.27</v>
      </c>
      <c r="D14" s="4">
        <v>1281839.44</v>
      </c>
      <c r="E14" s="4">
        <v>2749788.55</v>
      </c>
      <c r="F14" s="4">
        <v>2992916.04</v>
      </c>
      <c r="G14" s="4">
        <v>1804931.58</v>
      </c>
      <c r="H14" s="4">
        <v>922342.59</v>
      </c>
    </row>
    <row r="15" spans="1:8" x14ac:dyDescent="0.2">
      <c r="A15" s="8" t="s">
        <v>20</v>
      </c>
      <c r="B15" s="4" t="s">
        <v>18</v>
      </c>
      <c r="C15" t="s">
        <v>18</v>
      </c>
      <c r="D15" s="4">
        <v>1358439.9</v>
      </c>
      <c r="E15" s="4">
        <v>2930399.5</v>
      </c>
      <c r="F15" s="4">
        <v>4012770.46</v>
      </c>
      <c r="G15" s="4">
        <v>3328649.86</v>
      </c>
      <c r="H15" s="4">
        <v>1926834.92</v>
      </c>
    </row>
    <row r="16" spans="1:8" x14ac:dyDescent="0.2">
      <c r="A16" s="8" t="s">
        <v>21</v>
      </c>
      <c r="B16" s="4" t="s">
        <v>18</v>
      </c>
      <c r="C16" t="s">
        <v>18</v>
      </c>
      <c r="D16" s="4">
        <v>545601.85</v>
      </c>
      <c r="E16" s="4" t="s">
        <v>18</v>
      </c>
      <c r="F16" s="4">
        <v>138168.76999999999</v>
      </c>
      <c r="G16" s="4">
        <v>1658518.31</v>
      </c>
      <c r="H16" t="s">
        <v>18</v>
      </c>
    </row>
    <row r="17" spans="1:9" x14ac:dyDescent="0.2">
      <c r="A17" s="8" t="s">
        <v>26</v>
      </c>
      <c r="B17" s="4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s="4">
        <v>360043.91</v>
      </c>
    </row>
    <row r="18" spans="1:9" ht="17" thickBot="1" x14ac:dyDescent="0.25">
      <c r="A18" s="32" t="s">
        <v>12</v>
      </c>
      <c r="B18" s="10">
        <f t="shared" ref="B18:H18" si="0">SUM(B9:B17)</f>
        <v>1444251.0999999999</v>
      </c>
      <c r="C18" s="10">
        <f t="shared" si="0"/>
        <v>5408909.6500000004</v>
      </c>
      <c r="D18" s="10">
        <f t="shared" si="0"/>
        <v>7485972.1600000001</v>
      </c>
      <c r="E18" s="10">
        <f t="shared" si="0"/>
        <v>9693418.2400000002</v>
      </c>
      <c r="F18" s="10">
        <f t="shared" si="0"/>
        <v>11585650.529999999</v>
      </c>
      <c r="G18" s="10">
        <f t="shared" si="0"/>
        <v>11495225.780000001</v>
      </c>
      <c r="H18" s="10">
        <f t="shared" si="0"/>
        <v>10605297.300000001</v>
      </c>
    </row>
    <row r="19" spans="1:9" ht="17" thickTop="1" x14ac:dyDescent="0.2"/>
    <row r="20" spans="1:9" x14ac:dyDescent="0.2">
      <c r="A20" s="1" t="s">
        <v>27</v>
      </c>
    </row>
    <row r="21" spans="1:9" x14ac:dyDescent="0.2">
      <c r="A21" s="11" t="s">
        <v>28</v>
      </c>
      <c r="B21" s="4">
        <v>1286296.5</v>
      </c>
      <c r="C21" s="4">
        <v>477059.33</v>
      </c>
      <c r="D21" s="4" t="s">
        <v>18</v>
      </c>
      <c r="E21" s="4">
        <v>196236.6</v>
      </c>
      <c r="F21" s="4" t="s">
        <v>18</v>
      </c>
      <c r="G21" s="4" t="s">
        <v>18</v>
      </c>
      <c r="H21" s="4">
        <v>141932.79999999999</v>
      </c>
    </row>
    <row r="22" spans="1:9" s="4" customFormat="1" x14ac:dyDescent="0.2">
      <c r="A22" s="4" t="s">
        <v>40</v>
      </c>
      <c r="B22" s="4" t="s">
        <v>18</v>
      </c>
      <c r="C22" s="4" t="s">
        <v>18</v>
      </c>
      <c r="D22" s="4">
        <v>18277.400000000001</v>
      </c>
      <c r="E22" s="4">
        <v>70687.960000000006</v>
      </c>
      <c r="F22" s="4">
        <v>103496.69</v>
      </c>
      <c r="G22" s="4">
        <v>71254.98</v>
      </c>
      <c r="H22" s="4">
        <v>50526.49</v>
      </c>
    </row>
    <row r="23" spans="1:9" s="4" customFormat="1" x14ac:dyDescent="0.2">
      <c r="A23" s="11" t="s">
        <v>29</v>
      </c>
      <c r="B23" s="4">
        <v>3379.8</v>
      </c>
      <c r="C23" s="4">
        <v>18656.34</v>
      </c>
      <c r="D23" s="4">
        <v>24719.53</v>
      </c>
      <c r="E23" s="4">
        <v>23422.21</v>
      </c>
      <c r="F23" s="4">
        <v>27338.6</v>
      </c>
      <c r="G23" s="4">
        <v>22942.6</v>
      </c>
      <c r="H23" s="4">
        <v>23167.59</v>
      </c>
      <c r="I23" s="23"/>
    </row>
    <row r="24" spans="1:9" x14ac:dyDescent="0.2">
      <c r="A24" s="11" t="s">
        <v>30</v>
      </c>
      <c r="B24" s="4">
        <v>24980.400000000001</v>
      </c>
      <c r="C24" s="4">
        <v>82703.350000000006</v>
      </c>
      <c r="D24" s="4">
        <v>94790.46</v>
      </c>
      <c r="E24" s="4">
        <v>106394.35</v>
      </c>
      <c r="F24" s="4">
        <v>148862.46</v>
      </c>
      <c r="G24" s="4">
        <v>141725.10999999999</v>
      </c>
      <c r="H24" s="4">
        <v>96717.82</v>
      </c>
    </row>
    <row r="25" spans="1:9" s="4" customFormat="1" x14ac:dyDescent="0.2">
      <c r="A25" s="11" t="s">
        <v>31</v>
      </c>
      <c r="B25" s="4">
        <v>6408.67</v>
      </c>
      <c r="C25" s="4">
        <v>8811</v>
      </c>
      <c r="D25" t="s">
        <v>18</v>
      </c>
      <c r="E25" t="s">
        <v>18</v>
      </c>
      <c r="F25" s="4" t="s">
        <v>18</v>
      </c>
      <c r="G25" s="4" t="s">
        <v>18</v>
      </c>
      <c r="H25" s="4" t="s">
        <v>18</v>
      </c>
    </row>
    <row r="26" spans="1:9" x14ac:dyDescent="0.2">
      <c r="A26" s="11" t="s">
        <v>32</v>
      </c>
      <c r="B26" s="4">
        <v>6513.47</v>
      </c>
      <c r="C26" s="4">
        <v>54139.32</v>
      </c>
      <c r="D26" t="s">
        <v>18</v>
      </c>
      <c r="E26" t="s">
        <v>18</v>
      </c>
      <c r="F26" s="4" t="s">
        <v>18</v>
      </c>
      <c r="G26" s="4" t="s">
        <v>18</v>
      </c>
      <c r="H26" s="4" t="s">
        <v>18</v>
      </c>
    </row>
    <row r="27" spans="1:9" x14ac:dyDescent="0.2">
      <c r="A27" s="11" t="s">
        <v>33</v>
      </c>
      <c r="B27" s="4">
        <v>1906.85</v>
      </c>
      <c r="C27" s="4">
        <v>5397.94</v>
      </c>
      <c r="D27" t="s">
        <v>18</v>
      </c>
      <c r="E27" t="s">
        <v>18</v>
      </c>
      <c r="F27" s="4" t="s">
        <v>18</v>
      </c>
      <c r="G27" s="4" t="s">
        <v>18</v>
      </c>
      <c r="H27" s="4" t="s">
        <v>18</v>
      </c>
    </row>
    <row r="28" spans="1:9" x14ac:dyDescent="0.2">
      <c r="A28" s="11" t="s">
        <v>34</v>
      </c>
      <c r="B28" s="4">
        <v>4000</v>
      </c>
      <c r="C28" s="4">
        <v>5369.48</v>
      </c>
      <c r="D28" s="4">
        <v>23506.01</v>
      </c>
      <c r="E28" s="4">
        <v>37959.86</v>
      </c>
      <c r="F28" s="4">
        <v>34296.120000000003</v>
      </c>
      <c r="G28" s="4">
        <v>62972.01</v>
      </c>
      <c r="H28" s="4">
        <v>41607.18</v>
      </c>
    </row>
    <row r="29" spans="1:9" x14ac:dyDescent="0.2">
      <c r="A29" s="11" t="s">
        <v>35</v>
      </c>
      <c r="B29" s="4">
        <v>5000</v>
      </c>
      <c r="C29" s="4">
        <v>7000</v>
      </c>
      <c r="D29" s="4">
        <v>7250</v>
      </c>
      <c r="E29" s="4">
        <v>15500</v>
      </c>
      <c r="F29" s="4">
        <v>24250</v>
      </c>
      <c r="G29" s="4">
        <v>45750</v>
      </c>
      <c r="H29" s="4">
        <v>67603</v>
      </c>
    </row>
    <row r="30" spans="1:9" s="4" customFormat="1" x14ac:dyDescent="0.2">
      <c r="A30" s="11" t="s">
        <v>37</v>
      </c>
      <c r="B30" s="4">
        <v>3974.8</v>
      </c>
      <c r="C30" s="4">
        <v>5921.4</v>
      </c>
      <c r="D30" s="28"/>
      <c r="E30" s="28"/>
      <c r="F30" s="28"/>
      <c r="G30" s="29"/>
      <c r="H30" s="29"/>
    </row>
    <row r="31" spans="1:9" x14ac:dyDescent="0.2">
      <c r="A31" s="11" t="s">
        <v>42</v>
      </c>
      <c r="B31" s="29"/>
      <c r="C31" s="29"/>
      <c r="D31" s="15">
        <v>34840.839999999997</v>
      </c>
      <c r="E31" s="4">
        <v>37219.230000000003</v>
      </c>
      <c r="F31" s="4">
        <v>253419.57</v>
      </c>
      <c r="G31" s="4">
        <v>60423.78</v>
      </c>
      <c r="H31" s="4">
        <v>41880.400000000001</v>
      </c>
    </row>
    <row r="32" spans="1:9" x14ac:dyDescent="0.2">
      <c r="A32" s="11" t="s">
        <v>38</v>
      </c>
      <c r="B32" s="4" t="s">
        <v>18</v>
      </c>
      <c r="C32" s="4">
        <v>152470.16</v>
      </c>
      <c r="D32" s="4">
        <v>10962.13</v>
      </c>
      <c r="E32" t="s">
        <v>18</v>
      </c>
      <c r="F32" s="4" t="s">
        <v>18</v>
      </c>
      <c r="G32" s="4" t="s">
        <v>18</v>
      </c>
      <c r="H32" s="4" t="s">
        <v>18</v>
      </c>
    </row>
    <row r="33" spans="1:8" x14ac:dyDescent="0.2">
      <c r="A33" s="11" t="s">
        <v>39</v>
      </c>
      <c r="B33" s="4" t="s">
        <v>18</v>
      </c>
      <c r="C33" s="4">
        <v>236250</v>
      </c>
      <c r="D33" t="s">
        <v>18</v>
      </c>
      <c r="E33" s="4" t="s">
        <v>18</v>
      </c>
      <c r="F33" s="4" t="s">
        <v>18</v>
      </c>
      <c r="G33" s="4" t="s">
        <v>18</v>
      </c>
      <c r="H33" s="4" t="s">
        <v>18</v>
      </c>
    </row>
    <row r="34" spans="1:8" ht="32" x14ac:dyDescent="0.2">
      <c r="A34" s="12" t="s">
        <v>41</v>
      </c>
      <c r="B34" s="4" t="s">
        <v>18</v>
      </c>
      <c r="C34" s="4">
        <f>14906264.02-11428571.43</f>
        <v>3477692.59</v>
      </c>
      <c r="D34" t="s">
        <v>18</v>
      </c>
      <c r="E34" t="s">
        <v>18</v>
      </c>
      <c r="F34" t="s">
        <v>18</v>
      </c>
      <c r="G34" s="4" t="s">
        <v>18</v>
      </c>
      <c r="H34" s="4" t="s">
        <v>18</v>
      </c>
    </row>
    <row r="35" spans="1:8" x14ac:dyDescent="0.2">
      <c r="A35" s="11" t="s">
        <v>21</v>
      </c>
      <c r="B35" s="4" t="s">
        <v>18</v>
      </c>
      <c r="C35" s="4" t="s">
        <v>18</v>
      </c>
      <c r="D35" s="4" t="s">
        <v>18</v>
      </c>
      <c r="E35" s="4">
        <v>334718.89</v>
      </c>
      <c r="F35" s="4" t="s">
        <v>18</v>
      </c>
      <c r="G35" s="4" t="s">
        <v>18</v>
      </c>
      <c r="H35" s="4" t="s">
        <v>18</v>
      </c>
    </row>
    <row r="36" spans="1:8" x14ac:dyDescent="0.2">
      <c r="A36" s="11" t="s">
        <v>36</v>
      </c>
      <c r="B36" s="4">
        <v>101790.61</v>
      </c>
      <c r="C36" s="4">
        <v>877438.74</v>
      </c>
      <c r="D36" s="4">
        <v>7271625.79</v>
      </c>
      <c r="E36" s="4">
        <v>8871279.1400000006</v>
      </c>
      <c r="F36" s="4">
        <v>10993987.09</v>
      </c>
      <c r="G36" s="4">
        <v>11090157.300000001</v>
      </c>
      <c r="H36" s="4">
        <v>10141862.02</v>
      </c>
    </row>
    <row r="37" spans="1:8" ht="17" thickBot="1" x14ac:dyDescent="0.25">
      <c r="A37" s="11" t="s">
        <v>12</v>
      </c>
      <c r="B37" s="10">
        <f>SUM(B21:B36)</f>
        <v>1444251.1</v>
      </c>
      <c r="C37" s="10">
        <f>SUM(C21:C36)</f>
        <v>5408909.6500000004</v>
      </c>
      <c r="D37" s="10">
        <f>SUM(D22:D36)</f>
        <v>7485972.1600000001</v>
      </c>
      <c r="E37" s="10">
        <f>SUM(E21:E36)</f>
        <v>9693418.2400000002</v>
      </c>
      <c r="F37" s="10">
        <f>SUM(F22:F36)</f>
        <v>11585650.529999999</v>
      </c>
      <c r="G37" s="10">
        <f>SUM(G22:G36)</f>
        <v>11495225.780000001</v>
      </c>
      <c r="H37" s="10">
        <f>SUM(H21:H36)</f>
        <v>10605297.299999999</v>
      </c>
    </row>
    <row r="38" spans="1:8" ht="17" thickTop="1" x14ac:dyDescent="0.2">
      <c r="A38" s="11"/>
      <c r="B38" s="14"/>
      <c r="C38" s="14"/>
      <c r="D38" s="14"/>
      <c r="E38" s="18"/>
      <c r="F38" s="18"/>
      <c r="G38" s="18"/>
      <c r="H38" s="18"/>
    </row>
    <row r="39" spans="1:8" x14ac:dyDescent="0.2">
      <c r="A39" s="1" t="s">
        <v>100</v>
      </c>
      <c r="B39"/>
    </row>
    <row r="40" spans="1:8" x14ac:dyDescent="0.2">
      <c r="A40" s="1" t="s">
        <v>101</v>
      </c>
      <c r="B40"/>
    </row>
    <row r="41" spans="1:8" x14ac:dyDescent="0.2">
      <c r="A41" t="s">
        <v>48</v>
      </c>
      <c r="B41" s="22"/>
      <c r="C41">
        <v>17.7</v>
      </c>
      <c r="D41">
        <v>20.100000000000001</v>
      </c>
      <c r="E41">
        <v>18.5</v>
      </c>
      <c r="F41">
        <v>17.5</v>
      </c>
      <c r="G41">
        <v>15.5</v>
      </c>
      <c r="H41">
        <v>12.6</v>
      </c>
    </row>
    <row r="42" spans="1:8" x14ac:dyDescent="0.2">
      <c r="A42" t="s">
        <v>102</v>
      </c>
      <c r="B42" s="22"/>
      <c r="C42">
        <v>82.3</v>
      </c>
      <c r="D42">
        <v>53.8</v>
      </c>
      <c r="E42">
        <v>57.7</v>
      </c>
      <c r="F42">
        <v>52.2</v>
      </c>
      <c r="G42">
        <v>56.9</v>
      </c>
      <c r="H42">
        <v>64.8</v>
      </c>
    </row>
    <row r="43" spans="1:8" x14ac:dyDescent="0.2">
      <c r="A43" t="s">
        <v>103</v>
      </c>
      <c r="B43" s="22"/>
      <c r="C43" t="s">
        <v>18</v>
      </c>
      <c r="D43">
        <v>26.1</v>
      </c>
      <c r="E43">
        <v>23.8</v>
      </c>
      <c r="F43">
        <v>30.3</v>
      </c>
      <c r="G43">
        <v>27.6</v>
      </c>
      <c r="H43">
        <v>22.6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Master Sheet</vt:lpstr>
      <vt:lpstr>Main Balance Sheet</vt:lpstr>
      <vt:lpstr>Annual Report - Part a</vt:lpstr>
      <vt:lpstr>Annual Report - Part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2016-03-21T01:29:23Z</dcterms:created>
  <dcterms:modified xsi:type="dcterms:W3CDTF">2017-04-12T18:46:30Z</dcterms:modified>
</cp:coreProperties>
</file>