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jp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709"/>
  <workbookPr showInkAnnotation="0" autoCompressPictures="0"/>
  <mc:AlternateContent xmlns:mc="http://schemas.openxmlformats.org/markup-compatibility/2006">
    <mc:Choice Requires="x15">
      <x15ac:absPath xmlns:x15ac="http://schemas.microsoft.com/office/spreadsheetml/2010/11/ac" url="/Users/Anshul/Documents/Junior Year/Modeling in Applied Econ/PGNIG/Reports + Models/"/>
    </mc:Choice>
  </mc:AlternateContent>
  <bookViews>
    <workbookView xWindow="8200" yWindow="620" windowWidth="24900" windowHeight="15640" tabRatio="584" activeTab="11"/>
  </bookViews>
  <sheets>
    <sheet name="Cover Page" sheetId="6" r:id="rId1"/>
    <sheet name="Balance Sheet" sheetId="1" r:id="rId2"/>
    <sheet name="Income Statement" sheetId="2" r:id="rId3"/>
    <sheet name="Value Drivers" sheetId="3" r:id="rId4"/>
    <sheet name="Revenue Growth" sheetId="4" r:id="rId5"/>
    <sheet name="CB_DATA_" sheetId="8" state="veryHidden" r:id="rId6"/>
    <sheet name="PDCF" sheetId="11" r:id="rId7"/>
    <sheet name="Monte Carlo" sheetId="10" r:id="rId8"/>
    <sheet name="MC" sheetId="7" state="hidden" r:id="rId9"/>
    <sheet name="HGDCF" sheetId="5" state="hidden" r:id="rId10"/>
    <sheet name="Ratios" sheetId="9" state="hidden" r:id="rId11"/>
    <sheet name="Hist. Quarterly Analysis" sheetId="12" r:id="rId12"/>
  </sheets>
  <definedNames>
    <definedName name="CB_00c7c256642145118c9809170f243469" localSheetId="7" hidden="1">'Monte Carlo'!$D$90</definedName>
    <definedName name="CB_01049cdadbac4eea835d326cd878df32" localSheetId="7" hidden="1">'Monte Carlo'!$F$46</definedName>
    <definedName name="CB_02d337ee16d741f3a05eca4dd7b7dab8" localSheetId="7" hidden="1">'Monte Carlo'!$K$50</definedName>
    <definedName name="CB_0357e65d73b54839bf979fe3fb9d521d" localSheetId="7" hidden="1">'Monte Carlo'!$J$90</definedName>
    <definedName name="CB_0366942d6614439baf21a9354e1c6d60" localSheetId="7" hidden="1">'Monte Carlo'!$G$78</definedName>
    <definedName name="CB_06648dada0914cc987da2d79b1781884" localSheetId="7" hidden="1">'Monte Carlo'!$F$90</definedName>
    <definedName name="CB_06d19135cf9d4d02956fd2dfe5dd9f75" localSheetId="7" hidden="1">'Monte Carlo'!$F$110</definedName>
    <definedName name="CB_0a52d99c2db64f3d904fa00ae1709c1a" localSheetId="7" hidden="1">'Monte Carlo'!$K$42</definedName>
    <definedName name="CB_0b6ba2ad24fe45d791dcb6a4dd71097c" localSheetId="7" hidden="1">'Monte Carlo'!$L$42</definedName>
    <definedName name="CB_0d4e9682aac441b2b087685f87cb3f95" localSheetId="7" hidden="1">'Monte Carlo'!$G$72</definedName>
    <definedName name="CB_0e67cf6c303c4a4e818660f6c641ff13" localSheetId="7" hidden="1">'Monte Carlo'!$J$110</definedName>
    <definedName name="CB_0f0f5ba997ac4ba596bd75e9a315c7da" localSheetId="7" hidden="1">'Monte Carlo'!$K$58</definedName>
    <definedName name="CB_0fc9067c8f054a7ca074782e2119bde9" localSheetId="7" hidden="1">'Monte Carlo'!$J$99</definedName>
    <definedName name="CB_108aa753177e403cba0c59ed9957e312" localSheetId="7" hidden="1">'Monte Carlo'!$I$42</definedName>
    <definedName name="CB_11f21914dd564eff8ebf1dc3f6897a31" localSheetId="7" hidden="1">'Monte Carlo'!$L$113</definedName>
    <definedName name="CB_14124658dbbf456395d449de49322dab" localSheetId="7" hidden="1">'Monte Carlo'!$I$23</definedName>
    <definedName name="CB_14617b1215dc42d89013b47bd943aa33" localSheetId="7" hidden="1">'Monte Carlo'!$C$50</definedName>
    <definedName name="CB_1481abd27332472b904abb5bd46bcd5f" localSheetId="7" hidden="1">'Monte Carlo'!$D$58</definedName>
    <definedName name="CB_150a2444e6c04e4faf12a4d18a4ab16f" localSheetId="7" hidden="1">'Monte Carlo'!$I$75</definedName>
    <definedName name="CB_176ef29816fa425193bad3925c7bf824" localSheetId="7" hidden="1">'Monte Carlo'!$C$58</definedName>
    <definedName name="CB_17afe927f03b4818a63929639bc250a1" localSheetId="7" hidden="1">'Monte Carlo'!$H$72</definedName>
    <definedName name="CB_1b440b31b34d4c47804289e68fdd0512" localSheetId="7" hidden="1">'Monte Carlo'!$G$58</definedName>
    <definedName name="CB_1b50a49889eb4e23bd8a0efca24dd466" localSheetId="7" hidden="1">'Monte Carlo'!$L$75</definedName>
    <definedName name="CB_1fbaf9f2a90b422d909f1842a090de64" localSheetId="7" hidden="1">'Monte Carlo'!$C$110</definedName>
    <definedName name="CB_20e302dab1a84679baea27452d7cdc3c" localSheetId="7" hidden="1">'Monte Carlo'!$I$30</definedName>
    <definedName name="CB_24da7df523d34b76b41635606be2fdde" localSheetId="7" hidden="1">'Monte Carlo'!$D$42</definedName>
    <definedName name="CB_27cc7dc019e64b2da5c0c136b04d8ebc" localSheetId="7" hidden="1">'Monte Carlo'!$K$69</definedName>
    <definedName name="CB_2833faaedf804fbdbd8899b955a76133" localSheetId="7" hidden="1">'Monte Carlo'!$E$66</definedName>
    <definedName name="CB_2ce9dd5b551f45a8a5306addbe5b56a0" localSheetId="7" hidden="1">'Monte Carlo'!$K$113</definedName>
    <definedName name="CB_2eabbac57106471f9d844db083e8b382" localSheetId="7" hidden="1">'Monte Carlo'!$J$72</definedName>
    <definedName name="CB_3102ed37d9914cc686b80277392b87a4" localSheetId="7" hidden="1">'Monte Carlo'!$I$86</definedName>
    <definedName name="CB_326ec41b12494336adf6eb8de2508e56" localSheetId="7" hidden="1">'Monte Carlo'!$H$58</definedName>
    <definedName name="CB_33096cb577604307a78c8e0f16c9dd06" localSheetId="7" hidden="1">'Monte Carlo'!$J$69</definedName>
    <definedName name="CB_33a16a2167bb42108657492eb46b443c" localSheetId="7" hidden="1">'Monte Carlo'!$F$86</definedName>
    <definedName name="CB_33ef617b8bb04354b3c08c1d42d5b92f" localSheetId="7" hidden="1">'Monte Carlo'!$F$50</definedName>
    <definedName name="CB_3450928de52148cabe11cbd45e1d2fae" localSheetId="7" hidden="1">'Monte Carlo'!$I$66</definedName>
    <definedName name="CB_348e431d8159478b91c1c66f2c1998e2" localSheetId="7" hidden="1">'Monte Carlo'!$J$113</definedName>
    <definedName name="CB_3b3d46252c8c49a28c74ad9ce2db348a" localSheetId="7" hidden="1">'Monte Carlo'!$J$93</definedName>
    <definedName name="CB_3b9fb58c6e334b6f99c78ea6586d60f2" localSheetId="7" hidden="1">'Monte Carlo'!$J$58</definedName>
    <definedName name="CB_3df4efc5acde415fbb5b7a5ddae8f847" localSheetId="7" hidden="1">'Monte Carlo'!$F$69</definedName>
    <definedName name="CB_3fa60c56fb274f37877c42446c12e4f3" localSheetId="7" hidden="1">'Monte Carlo'!$E$46</definedName>
    <definedName name="CB_40c374c97288499bad0569af7b5239d9" localSheetId="7" hidden="1">'Monte Carlo'!$L$50</definedName>
    <definedName name="CB_4157686dc29b46cf9896cde74a9a3f31" localSheetId="7" hidden="1">'Monte Carlo'!$E$93</definedName>
    <definedName name="CB_444b16d5117644d1aabe127bfe012e40" localSheetId="7" hidden="1">'Monte Carlo'!$J$66</definedName>
    <definedName name="CB_44f4e5615ac343738efeb09efb1644b2" localSheetId="7" hidden="1">'Monte Carlo'!$L$78</definedName>
    <definedName name="CB_463df7b1f423444c9e3b486688586e67" localSheetId="7" hidden="1">'Monte Carlo'!$K$75</definedName>
    <definedName name="CB_47470a92c5a34dfd9781d0dbbdbcc7c7" localSheetId="7" hidden="1">'Monte Carlo'!$L$38</definedName>
    <definedName name="CB_49a8f28040b44f92bf1b0fe05499a8f4" localSheetId="7" hidden="1">'Monte Carlo'!$I$99</definedName>
    <definedName name="CB_4b78bd0b8a2246c28d4b37c9bfc49906" localSheetId="7" hidden="1">'Monte Carlo'!$C$99</definedName>
    <definedName name="CB_4cbc1b67b3eb4cfaa52f663b19faa2fa" localSheetId="7" hidden="1">'Monte Carlo'!$G$69</definedName>
    <definedName name="CB_504375c08a504320bd9f2641a17a59fd" localSheetId="7" hidden="1">'Monte Carlo'!$G$110</definedName>
    <definedName name="CB_57680925dadc4edab69946b966fd8553" localSheetId="7" hidden="1">'Monte Carlo'!$I$22</definedName>
    <definedName name="CB_5a1afb51c5d24b3a9cae19585d641105" localSheetId="7" hidden="1">'Monte Carlo'!$I$110</definedName>
    <definedName name="CB_5e58e4b5072d4236a9235873fe0f66b7" localSheetId="7" hidden="1">'Monte Carlo'!$J$38</definedName>
    <definedName name="CB_61c0a867467242709a4ef5367f743c02" localSheetId="7" hidden="1">'Monte Carlo'!$E$42</definedName>
    <definedName name="CB_61cf626b4c7a4718812e293123e08376" localSheetId="7" hidden="1">'Monte Carlo'!$K$78</definedName>
    <definedName name="CB_62429a71d0004fc7814f922a6314c7e0" localSheetId="7" hidden="1">'Monte Carlo'!$D$99</definedName>
    <definedName name="CB_649cbe726d0048a6995bc2583bd5818f" localSheetId="7" hidden="1">'Monte Carlo'!$I$25</definedName>
    <definedName name="CB_6536fd3879844a0495831cb18e6fbb45" localSheetId="7" hidden="1">'Monte Carlo'!$C$42</definedName>
    <definedName name="CB_68a481c9a630442ea30bb560dd1ddc44" localSheetId="7" hidden="1">'Monte Carlo'!$K$86</definedName>
    <definedName name="CB_694468122e6b4b44be45ab0ea68bc376" localSheetId="7" hidden="1">'Monte Carlo'!$I$93</definedName>
    <definedName name="CB_6c2c4de4071a42c1931582a9da8eb630" localSheetId="7" hidden="1">'Monte Carlo'!$B$125</definedName>
    <definedName name="CB_6dbe42e666544f7aa41f5c8fcbdd40ec" localSheetId="7" hidden="1">'Monte Carlo'!$I$72</definedName>
    <definedName name="CB_6e66942d9b37432a9877862e3bf6b87a" localSheetId="7" hidden="1">'Monte Carlo'!$D$75</definedName>
    <definedName name="CB_6e705f4b57a44889a5a7d54b544afb69" localSheetId="7" hidden="1">'Monte Carlo'!$H$38</definedName>
    <definedName name="CB_7118ea45cd1e4a748ba7286773a303a8" localSheetId="7" hidden="1">'Monte Carlo'!$G$113</definedName>
    <definedName name="CB_74d0add910d741e28809aa7a143334c8" localSheetId="7" hidden="1">'Monte Carlo'!$C$93</definedName>
    <definedName name="CB_78e5281657f743f989371c271068155d" localSheetId="7" hidden="1">'Monte Carlo'!$I$38</definedName>
    <definedName name="CB_78f10dd044f64260a7eca0e2e5a1f86d" localSheetId="7" hidden="1">'Monte Carlo'!$H$42</definedName>
    <definedName name="CB_79202199c594415299bc2e8a9ea17cbb" localSheetId="7" hidden="1">'Monte Carlo'!$G$93</definedName>
    <definedName name="CB_79ede10b4041400dab4f172fe0132a97" localSheetId="7" hidden="1">'Monte Carlo'!$H$86</definedName>
    <definedName name="CB_7b68e9f901ce464c8d805a4db15d92da" localSheetId="7" hidden="1">'Monte Carlo'!$C$38</definedName>
    <definedName name="CB_7d0c155c498d4116b587dede9f33c4df" localSheetId="7" hidden="1">'Monte Carlo'!$F$99</definedName>
    <definedName name="CB_7dc96444f9ed4d91bd523cf5bc28e651" localSheetId="7" hidden="1">'Monte Carlo'!$C$75</definedName>
    <definedName name="CB_805ddb59f0944219938cd752fe88eef4" localSheetId="7" hidden="1">'Monte Carlo'!$D$66</definedName>
    <definedName name="CB_82043d1ee8504bf3a14c64db9204890b" localSheetId="7" hidden="1">'Monte Carlo'!$C$72</definedName>
    <definedName name="CB_827fe03cb2d6469ba1c62b219656901f" localSheetId="7" hidden="1">'Monte Carlo'!$I$24</definedName>
    <definedName name="CB_82e9e4604b994310a53444c181b76317" localSheetId="7" hidden="1">'Monte Carlo'!$L$46</definedName>
    <definedName name="CB_84190a07cd3e4fe6abf51a48fbdaeab5" localSheetId="7" hidden="1">'Monte Carlo'!$C$113</definedName>
    <definedName name="CB_8668ef7c20eb4bebba97ffde10384865" localSheetId="7" hidden="1">'Monte Carlo'!$D$46</definedName>
    <definedName name="CB_8700ed171be4494cb79935a9073cb87d" localSheetId="7" hidden="1">'Monte Carlo'!$K$66</definedName>
    <definedName name="CB_890c6137fbd34df1b0c65eb7ef52a81d" localSheetId="7" hidden="1">'Monte Carlo'!$G$50</definedName>
    <definedName name="CB_892ed2733e804675b2fd3a5d4fa2515b" localSheetId="7" hidden="1">'Monte Carlo'!$I$58</definedName>
    <definedName name="CB_8a41ae7ac23a4c72aadd59b71be861f1" localSheetId="7" hidden="1">'Monte Carlo'!$H$75</definedName>
    <definedName name="CB_8e69fd3a84834d2387eed564b95f3cf1" localSheetId="7" hidden="1">'Monte Carlo'!$L$58</definedName>
    <definedName name="CB_91cc8bfa030d47d1975c65430b4d7600" localSheetId="7" hidden="1">'Monte Carlo'!$D$72</definedName>
    <definedName name="CB_93e1f0af5b004708a48c36e8e3d3e639" localSheetId="7" hidden="1">'Monte Carlo'!$G$46</definedName>
    <definedName name="CB_949cc48873c8452085389ceee114d0fa" localSheetId="7" hidden="1">'Monte Carlo'!$H$99</definedName>
    <definedName name="CB_94f081d80d7d4486bf5b0cb83bc0ee3f" localSheetId="7" hidden="1">'Monte Carlo'!$C$69</definedName>
    <definedName name="CB_96354af78b334c00849e4291c4a95fe1" localSheetId="7" hidden="1">'Monte Carlo'!$J$78</definedName>
    <definedName name="CB_9662fc7a3021459a93d192ab07b2cd88" localSheetId="7" hidden="1">'Monte Carlo'!$K$110</definedName>
    <definedName name="CB_9742e189df494b348d48bc5384e037c6" localSheetId="7" hidden="1">'Monte Carlo'!$C$78</definedName>
    <definedName name="CB_9a8ea80461c4486da5f1c3aa0f12cf4e" localSheetId="7" hidden="1">'Monte Carlo'!$H$50</definedName>
    <definedName name="CB_9b33a3741247428498eed8d150ee168b" localSheetId="7" hidden="1">'Monte Carlo'!$G$42</definedName>
    <definedName name="CB_9b750ea69902472d81078cb4559c5cae" localSheetId="7" hidden="1">'Monte Carlo'!$G$86</definedName>
    <definedName name="CB_9bab855d839a46daa8c383d97a3ede34" localSheetId="7" hidden="1">'Monte Carlo'!$I$29</definedName>
    <definedName name="CB_9c376c21d0e74f619e976a2ba16bc0fe" localSheetId="7" hidden="1">'Monte Carlo'!$K$99</definedName>
    <definedName name="CB_9c482b5cfd0a4399990fd9014eaddafc" localSheetId="7" hidden="1">'Monte Carlo'!$C$66</definedName>
    <definedName name="CB_9ce03ff86311474da0af6dbe01bd6542" localSheetId="7" hidden="1">'Monte Carlo'!$I$113</definedName>
    <definedName name="CB_a20bade2042d4e959dc39c21eba9fa3f" localSheetId="7" hidden="1">'Monte Carlo'!$I$69</definedName>
    <definedName name="CB_a3a8685f69d548f39430e80ae3c39eab" localSheetId="7" hidden="1">'Monte Carlo'!$I$90</definedName>
    <definedName name="CB_a44fe176667d4dc2b648d33f906cb9f8" localSheetId="7" hidden="1">'Monte Carlo'!$E$110</definedName>
    <definedName name="CB_a5ec0daf288640afbb0c0c2d21c5e2b6" localSheetId="7" hidden="1">'Monte Carlo'!$E$78</definedName>
    <definedName name="CB_a69fef5eaaa84cc387855f4f520d1997" localSheetId="7" hidden="1">'Monte Carlo'!$F$113</definedName>
    <definedName name="CB_a7a24ca2870d4e799839b364033766ce" localSheetId="7" hidden="1">'Monte Carlo'!$F$42</definedName>
    <definedName name="CB_abca3293a0e4493d9ad39c64afdda3a1" localSheetId="7" hidden="1">'Monte Carlo'!$K$46</definedName>
    <definedName name="CB_b05c06c4300242abaef0d9cd16b597c5" localSheetId="5" hidden="1">#N/A</definedName>
    <definedName name="CB_b2cf38eda6214b1694cb2a76b67e1363" localSheetId="7" hidden="1">'Monte Carlo'!$F$58</definedName>
    <definedName name="CB_b543996498da4361a8a23bafe156c1c2" localSheetId="7" hidden="1">'Monte Carlo'!$D$50</definedName>
    <definedName name="CB_b66e43b7718841c7b4b6901e92e9d38c" localSheetId="7" hidden="1">'Monte Carlo'!$J$86</definedName>
    <definedName name="CB_b7d30cbef07e4642bfd96b737b91e166" localSheetId="7" hidden="1">'Monte Carlo'!$H$113</definedName>
    <definedName name="CB_b93619e0977745a5bb5e318b87cd9110" localSheetId="7" hidden="1">'Monte Carlo'!$J$75</definedName>
    <definedName name="CB_bc2d8de37f594c5a881645df3446066e" localSheetId="7" hidden="1">'Monte Carlo'!$F$66</definedName>
    <definedName name="CB_bf889377c1d946a98d1f8f60f99bbe2d" localSheetId="7" hidden="1">'Monte Carlo'!$E$113</definedName>
    <definedName name="CB_Block_00000000000000000000000000000000" localSheetId="5" hidden="1">"'7.0.0.0"</definedName>
    <definedName name="CB_Block_00000000000000000000000000000000" localSheetId="8" hidden="1">"'7.0.0.0"</definedName>
    <definedName name="CB_Block_00000000000000000000000000000000" localSheetId="7" hidden="1">"'7.0.0.0"</definedName>
    <definedName name="CB_Block_00000000000000000000000000000001" localSheetId="5" hidden="1">"'636245099093341858"</definedName>
    <definedName name="CB_Block_00000000000000000000000000000001" localSheetId="8" hidden="1">"'636234080772621606"</definedName>
    <definedName name="CB_Block_00000000000000000000000000000001" localSheetId="7" hidden="1">"'636245099095545669"</definedName>
    <definedName name="CB_Block_00000000000000000000000000000003" localSheetId="5" hidden="1">"'11.1.3419.0"</definedName>
    <definedName name="CB_Block_00000000000000000000000000000003" localSheetId="8" hidden="1">"'11.1.3419.0"</definedName>
    <definedName name="CB_Block_00000000000000000000000000000003" localSheetId="7" hidden="1">"'11.1.3419.0"</definedName>
    <definedName name="CB_BlockExt_00000000000000000000000000000003" localSheetId="5" hidden="1">"'11.1.2.3.000"</definedName>
    <definedName name="CB_BlockExt_00000000000000000000000000000003" localSheetId="8" hidden="1">"'11.1.2.3.000"</definedName>
    <definedName name="CB_BlockExt_00000000000000000000000000000003" localSheetId="7" hidden="1">"'11.1.2.3.000"</definedName>
    <definedName name="CB_c2a729ac9d88484d8bc5e1f546a03206" localSheetId="7" hidden="1">'Monte Carlo'!$F$75</definedName>
    <definedName name="CB_c3045e4fa02647dea1a6883f44e71a82" localSheetId="7" hidden="1">'Monte Carlo'!$K$38</definedName>
    <definedName name="CB_c4578513d71e441eb319497bf75f7242" localSheetId="7" hidden="1">'Monte Carlo'!$L$93</definedName>
    <definedName name="CB_c54002d5c04846999fc1a0c44d7a8e08" localSheetId="7" hidden="1">'Monte Carlo'!$G$38</definedName>
    <definedName name="CB_c5f2bf43c69c4854ad852db76992ede7" localSheetId="7" hidden="1">'Monte Carlo'!$I$46</definedName>
    <definedName name="CB_c8ae2c13efdd418fa93ff4b3aeaca47a" localSheetId="7" hidden="1">'Monte Carlo'!$E$38</definedName>
    <definedName name="CB_c9577b62c0ac4891828b9b771046c2fd" localSheetId="7" hidden="1">'Monte Carlo'!$E$58</definedName>
    <definedName name="CB_ca442e88896c49a4ba262c444591c922" localSheetId="7" hidden="1">'Monte Carlo'!$F$38</definedName>
    <definedName name="CB_ce8cc26d279c4168ab0e65fe59e41fb4" localSheetId="7" hidden="1">'Monte Carlo'!$E$72</definedName>
    <definedName name="CB_d1c42abcfa144fcaaa6041d8c8d34310" localSheetId="7" hidden="1">'Monte Carlo'!$H$78</definedName>
    <definedName name="CB_d69a02ee971b4f328f91c428778bf4bc" localSheetId="7" hidden="1">'Monte Carlo'!$I$78</definedName>
    <definedName name="CB_d6b82e24bba547e0b667f849b5d853e4" localSheetId="7" hidden="1">'Monte Carlo'!$G$66</definedName>
    <definedName name="CB_d6c7211bc5b34fd386ce02bed2607ca7" localSheetId="7" hidden="1">'Monte Carlo'!$G$90</definedName>
    <definedName name="CB_d8241a9d349f4a18ac6b8344756ff216" localSheetId="7" hidden="1">'Monte Carlo'!$J$42</definedName>
    <definedName name="CB_db7de532e98747198730973d416d5a13" localSheetId="7" hidden="1">'Monte Carlo'!$D$69</definedName>
    <definedName name="CB_dd2e2b032a304071b633b004f8a2920c" localSheetId="7" hidden="1">'Monte Carlo'!$E$69</definedName>
    <definedName name="CB_de2e2260e2b74a3d83a2a0e493886a83" localSheetId="7" hidden="1">'Monte Carlo'!$L$99</definedName>
    <definedName name="CB_df4e188cf8eb46b5859683eb2b2afbb1" localSheetId="7" hidden="1">'Monte Carlo'!$H$46</definedName>
    <definedName name="CB_df8b981c588b494f9a48a5ecc303891c" localSheetId="7" hidden="1">'Monte Carlo'!$C$46</definedName>
    <definedName name="CB_df9414fd8de84072b4b8fe5f233c8c97" localSheetId="7" hidden="1">'Monte Carlo'!$D$86</definedName>
    <definedName name="CB_e2242ccf42c44461a2471f5b41c7c2f1" localSheetId="7" hidden="1">'Monte Carlo'!$G$75</definedName>
    <definedName name="CB_e49ae3d301ea40ae84ca32d8e362c56f" localSheetId="7" hidden="1">'Monte Carlo'!$E$50</definedName>
    <definedName name="CB_e6d32ec0a9ab4f3d8500c12fe73b91eb" localSheetId="7" hidden="1">'Monte Carlo'!$D$113</definedName>
    <definedName name="CB_e73dfac3652743088780a20b13be18af" localSheetId="5" hidden="1">#N/A</definedName>
    <definedName name="CB_e786e5ff43ad4043a5f784fbabc4c206" localSheetId="7" hidden="1">'Monte Carlo'!$E$99</definedName>
    <definedName name="CB_e94170f94d544301ad2646678eff782b" localSheetId="7" hidden="1">'Monte Carlo'!$D$110</definedName>
    <definedName name="CB_eaea2a6447854d87b72a8517e4c5b4f8" localSheetId="7" hidden="1">'Monte Carlo'!$H$66</definedName>
    <definedName name="CB_eb92ff7e0c834fea8d1e19b35a8bc96b" localSheetId="7" hidden="1">'Monte Carlo'!$F$93</definedName>
    <definedName name="CB_eeeb08d6034d422387d84a9c503694fb" localSheetId="7" hidden="1">'Monte Carlo'!$J$50</definedName>
    <definedName name="CB_ef1d1e94d5894d89bc7030e75a55cf6d" localSheetId="7" hidden="1">'Monte Carlo'!$C$90</definedName>
    <definedName name="CB_ef2db723b924433592f0e867edd9d54f" localSheetId="7" hidden="1">'Monte Carlo'!$K$93</definedName>
    <definedName name="CB_efe4793855b64d519183c0fb7f55b2bb" localSheetId="7" hidden="1">'Monte Carlo'!$E$75</definedName>
    <definedName name="CB_f041985cfa06475c8344711ca0d6cccd" localSheetId="7" hidden="1">'Monte Carlo'!$E$90</definedName>
    <definedName name="CB_f3239cc7d91b4f3e814e7192520cfd1e" localSheetId="7" hidden="1">'Monte Carlo'!$F$78</definedName>
    <definedName name="CB_f5d9743e92804b5ba6bc788f67637f8c" localSheetId="7" hidden="1">'Monte Carlo'!$H$110</definedName>
    <definedName name="CB_f67eb8a046dd4354930a978d8bd260b4" localSheetId="7" hidden="1">'Monte Carlo'!$E$86</definedName>
    <definedName name="CB_f69cd0f88d9d4c6aa79ef0071aa668e9" localSheetId="7" hidden="1">'Monte Carlo'!$H$69</definedName>
    <definedName name="CB_f6bcccfb7695493b97222ae2eb1f2e89" localSheetId="7" hidden="1">'Monte Carlo'!$D$78</definedName>
    <definedName name="CB_f8d904fdb3b248ebaa6364e96d95171f" localSheetId="7" hidden="1">'Monte Carlo'!$D$93</definedName>
    <definedName name="CB_fb3dc6b15a834a2bb0edae76ea243272" localSheetId="7" hidden="1">'Monte Carlo'!$I$50</definedName>
    <definedName name="CB_fb4ce1d4443c484ea70ed3e521af4578" localSheetId="7" hidden="1">'Monte Carlo'!$J$46</definedName>
    <definedName name="CB_fb910aa861a848f99bac8820413e9af5" localSheetId="7" hidden="1">'Monte Carlo'!$D$38</definedName>
    <definedName name="CB_fbae8a8bf70a452aaf145252fd838c88" localSheetId="7" hidden="1">'Monte Carlo'!$H$93</definedName>
    <definedName name="CB_fd42a8138d8d4eb09d86f7968508a3f5" localSheetId="7" hidden="1">'Monte Carlo'!$G$99</definedName>
    <definedName name="CB_fd44d242e81a42f7b3c4eb72edd806b6" localSheetId="7" hidden="1">'Monte Carlo'!$K$72</definedName>
    <definedName name="CB_fd6d9db9755a4eeeb2793de820e5db5a" localSheetId="7" hidden="1">'Monte Carlo'!$H$90</definedName>
    <definedName name="CB_fe025328937f4e51bedb0499a432f3a6" localSheetId="7" hidden="1">'Monte Carlo'!$C$86</definedName>
    <definedName name="CB_fe2820b61fa44866bd76c0cc7cb7d075" localSheetId="7" hidden="1">'Monte Carlo'!$F$72</definedName>
    <definedName name="CB_ff066c08fc0e45cb900800c5c97838fd" localSheetId="7" hidden="1">'Monte Carlo'!$K$90</definedName>
    <definedName name="CBCR_00b501c623e244cb95e56a83c043562f" localSheetId="7" hidden="1">'Monte Carlo'!$D$12</definedName>
    <definedName name="CBCR_00c6163ad9b14e2582aba1133f7f6198" localSheetId="7" hidden="1">'Monte Carlo'!$D$11</definedName>
    <definedName name="CBCR_037a3de0bc1c4f7295c1fd12f625a802" localSheetId="7" hidden="1">'Monte Carlo'!$C$13</definedName>
    <definedName name="CBCR_043ff005c38f4607bc09770d9b88d66c" localSheetId="7" hidden="1">'Monte Carlo'!$D$14</definedName>
    <definedName name="CBCR_044da5a589a14a19a85be843cd371ac2" localSheetId="7" hidden="1">'Monte Carlo'!$D$19</definedName>
    <definedName name="CBCR_0504c51e38664c62b8f663df3839ac4a" localSheetId="7" hidden="1">'Monte Carlo'!$D$17</definedName>
    <definedName name="CBCR_05de5c1800f945c4b5d0f35b778537c7" localSheetId="7" hidden="1">'Monte Carlo'!$C$14</definedName>
    <definedName name="CBCR_062a7ee4af844b7b96161d545edaf569" localSheetId="7" hidden="1">'Monte Carlo'!$D$25</definedName>
    <definedName name="CBCR_065097b9d94c4f89882361e2b3d92496" localSheetId="7" hidden="1">'Monte Carlo'!$C$25</definedName>
    <definedName name="CBCR_08556f43af334c08983b0f05983aa661" localSheetId="7" hidden="1">'Monte Carlo'!$D$23</definedName>
    <definedName name="CBCR_08c4460a757a4878842a06bd242138d1" localSheetId="7" hidden="1">'Monte Carlo'!$D$12</definedName>
    <definedName name="CBCR_090deec541304c1db36ad2eddb3b1f64" localSheetId="7" hidden="1">'Monte Carlo'!$D$11</definedName>
    <definedName name="CBCR_0b3ec0c1da6f4056b0d68c884567b425" localSheetId="7" hidden="1">'Monte Carlo'!$D$19</definedName>
    <definedName name="CBCR_0b9dd2226dbe4ebc9f3df5e05f582ca0" localSheetId="7" hidden="1">'Monte Carlo'!$C$14</definedName>
    <definedName name="CBCR_0c1c2aade09a46ba882823557b10a19d" localSheetId="7" hidden="1">'Monte Carlo'!$C$20</definedName>
    <definedName name="CBCR_0c2c23829ebf44378c821090b08066df" localSheetId="7" hidden="1">'Monte Carlo'!$D$24</definedName>
    <definedName name="CBCR_0d038ddbf3f647aaa67499e5d8adaef5" localSheetId="7" hidden="1">'Monte Carlo'!$C$13</definedName>
    <definedName name="CBCR_0d6dbe256d704488b91d2337a3c3e209" localSheetId="7" hidden="1">'Monte Carlo'!$C$19</definedName>
    <definedName name="CBCR_0dbdea7cbc7543afa775fb342b80915b" localSheetId="7" hidden="1">'Monte Carlo'!$D$14</definedName>
    <definedName name="CBCR_0e10f1f9990c40c4ba6125d07744e6d8" localSheetId="7" hidden="1">'Monte Carlo'!$D$13</definedName>
    <definedName name="CBCR_0ee6051b2ae041128056257c8af9fa0d" localSheetId="7" hidden="1">'Monte Carlo'!$D$21</definedName>
    <definedName name="CBCR_1046d3ede5724546a2f09e1cdec3274d" localSheetId="7" hidden="1">'Monte Carlo'!$D$18</definedName>
    <definedName name="CBCR_11b62c390f8a49bea7a87722717843c0" localSheetId="7" hidden="1">'Monte Carlo'!$D$27</definedName>
    <definedName name="CBCR_132aa6bc74ba4053a4c6dfb7f93132ee" localSheetId="7" hidden="1">'Monte Carlo'!$D$17</definedName>
    <definedName name="CBCR_13cfa7eb74334fa187071ffff7278a52" localSheetId="7" hidden="1">'Monte Carlo'!$C$15</definedName>
    <definedName name="CBCR_1498004696a143bfa9d8d0ac4935d7f0" localSheetId="7" hidden="1">'Monte Carlo'!$C$11</definedName>
    <definedName name="CBCR_14f557af7b1243be969954a939a88afc" localSheetId="7" hidden="1">'Monte Carlo'!$C$17</definedName>
    <definedName name="CBCR_14fa63edb3814d0e9d257c5778d674b8" localSheetId="7" hidden="1">'Monte Carlo'!$D$19</definedName>
    <definedName name="CBCR_1660f1ca480c4950a32c2c57f907254f" localSheetId="7" hidden="1">'Monte Carlo'!$D$14</definedName>
    <definedName name="CBCR_17cd0a13abdb47b69160e6383031ad5c" localSheetId="7" hidden="1">'Monte Carlo'!$D$21</definedName>
    <definedName name="CBCR_18689949d49e4a84a54362b258a05968" localSheetId="7" hidden="1">'Monte Carlo'!$C$17</definedName>
    <definedName name="CBCR_18b38778a2a74b538dc6d4b166f283bb" localSheetId="7" hidden="1">'Monte Carlo'!$C$15</definedName>
    <definedName name="CBCR_18c2780cdf4c4468975fd784ad842190" localSheetId="7" hidden="1">'Monte Carlo'!$D$26</definedName>
    <definedName name="CBCR_191936b99a664e05846a8b2a7b57faf9" localSheetId="7" hidden="1">'Monte Carlo'!$D$15</definedName>
    <definedName name="CBCR_19faf150c50e4d29b58a00e4da564761" localSheetId="7" hidden="1">'Monte Carlo'!$D$25</definedName>
    <definedName name="CBCR_1a134585ceb54b778e749894b6bf4613" localSheetId="7" hidden="1">'Monte Carlo'!$D$26</definedName>
    <definedName name="CBCR_1a1ecb2dbb944080b3a0f10d346fb820" localSheetId="7" hidden="1">'Monte Carlo'!$C$20</definedName>
    <definedName name="CBCR_1ce782528c154fe1837b1e157f83ed72" localSheetId="7" hidden="1">'Monte Carlo'!$D$27</definedName>
    <definedName name="CBCR_1def0199d7ea4d61b11025478b878884" localSheetId="7" hidden="1">'Monte Carlo'!$C$11</definedName>
    <definedName name="CBCR_1ec99ffca3554d2993d248a86ebd7f93" localSheetId="7" hidden="1">'Monte Carlo'!$D$15</definedName>
    <definedName name="CBCR_1f56c35f0a294b959541727cb4729a6a" localSheetId="7" hidden="1">'Monte Carlo'!$D$13</definedName>
    <definedName name="CBCR_1f756842614a47f78f0f47eb60b83581" localSheetId="7" hidden="1">'Monte Carlo'!$C$15</definedName>
    <definedName name="CBCR_1fb34424816246a8a522ad942789c3c3" localSheetId="7" hidden="1">'Monte Carlo'!$C$18</definedName>
    <definedName name="CBCR_2036094e07e54a5d8cccba9714b21ccc" localSheetId="7" hidden="1">'Monte Carlo'!$D$14</definedName>
    <definedName name="CBCR_206cbfcf9b2a4bac8cfa519ff7c73878" localSheetId="7" hidden="1">'Monte Carlo'!$C$14</definedName>
    <definedName name="CBCR_21961533914740a4a0d72aa83e9936b2" localSheetId="7" hidden="1">'Monte Carlo'!$D$23</definedName>
    <definedName name="CBCR_22f278979add488786fa1031752e99c9" localSheetId="7" hidden="1">'Monte Carlo'!$C$27</definedName>
    <definedName name="CBCR_2316d96f19b8466596d5add410468b46" localSheetId="7" hidden="1">'Monte Carlo'!$C$12</definedName>
    <definedName name="CBCR_232e75b9a3814b0397b65a58c4277fc3" localSheetId="7" hidden="1">'Monte Carlo'!$C$14</definedName>
    <definedName name="CBCR_252227db2b6843b6a3c536c57102adcb" localSheetId="7" hidden="1">'Monte Carlo'!$D$18</definedName>
    <definedName name="CBCR_25dc6406e0bc47a993413b0ec1370a27" localSheetId="7" hidden="1">'Monte Carlo'!$C$14</definedName>
    <definedName name="CBCR_25f65ade2f22488dbdc460d671243ee0" localSheetId="7" hidden="1">'Monte Carlo'!$C$26</definedName>
    <definedName name="CBCR_260b67c1a9f64d9ea96621234cf5ad11" localSheetId="7" hidden="1">'Monte Carlo'!$D$20</definedName>
    <definedName name="CBCR_2621ec576c6341a6896534ca8d7eefd8" localSheetId="7" hidden="1">'Monte Carlo'!$C$14</definedName>
    <definedName name="CBCR_26bf2ebc63c7471e8ff334ad887efd4e" localSheetId="7" hidden="1">'Monte Carlo'!$C$11</definedName>
    <definedName name="CBCR_2705525dcaa74c4db56968a6e63cedc7" localSheetId="7" hidden="1">'Monte Carlo'!$C$12</definedName>
    <definedName name="CBCR_27def250c4b04e94b8fa0dd466b91ec7" localSheetId="7" hidden="1">'Monte Carlo'!$D$18</definedName>
    <definedName name="CBCR_2b18dac9ea464ab2b2baac7047d9d22d" localSheetId="7" hidden="1">'Monte Carlo'!$D$12</definedName>
    <definedName name="CBCR_2b778737e6f1472fb102c84735abb400" localSheetId="7" hidden="1">'Monte Carlo'!$D$20</definedName>
    <definedName name="CBCR_2caf029319aa43ebbf427c3b397e7044" localSheetId="7" hidden="1">'Monte Carlo'!$D$14</definedName>
    <definedName name="CBCR_2f7f4ab99629465ca37cff62514e2523" localSheetId="7" hidden="1">'Monte Carlo'!$C$11</definedName>
    <definedName name="CBCR_2fffc74a9390437d9e15c9b8c7384fde" localSheetId="7" hidden="1">'Monte Carlo'!$D$19</definedName>
    <definedName name="CBCR_3074438701774f6e9bc7ec00e1ba2fa5" localSheetId="7" hidden="1">'Monte Carlo'!$C$23</definedName>
    <definedName name="CBCR_30b510d369e5421988b9db3a7c85d227" localSheetId="7" hidden="1">'Monte Carlo'!$D$20</definedName>
    <definedName name="CBCR_311aeb6c008c4655a194eb5b67845843" localSheetId="7" hidden="1">'Monte Carlo'!$C$14</definedName>
    <definedName name="CBCR_323a2c8e82734ecaae36f981bb1f2c0b" localSheetId="7" hidden="1">'Monte Carlo'!$C$19</definedName>
    <definedName name="CBCR_328464fe6d7b4d62b7f70fb68214d6e2" localSheetId="7" hidden="1">'Monte Carlo'!$C$24</definedName>
    <definedName name="CBCR_3419c1f06cc74643b17c6a851d08f059" localSheetId="7" hidden="1">'Monte Carlo'!$C$18</definedName>
    <definedName name="CBCR_36bc7e152e3a446ca53b9792b36d954e" localSheetId="7" hidden="1">'Monte Carlo'!$D$11</definedName>
    <definedName name="CBCR_36be30f0d9924f45bac4115be2bf9777" localSheetId="7" hidden="1">'Monte Carlo'!$C$17</definedName>
    <definedName name="CBCR_373e4f87bc7e4b5085bc0f0c83d43ff7" localSheetId="7" hidden="1">'Monte Carlo'!$C$18</definedName>
    <definedName name="CBCR_379355b9989342d29a6b14d95cae14f0" localSheetId="7" hidden="1">'Monte Carlo'!$D$11</definedName>
    <definedName name="CBCR_3a0e8cc3a17f4c72b4a0e36785b091d8" localSheetId="7" hidden="1">'Monte Carlo'!$D$26</definedName>
    <definedName name="CBCR_3b12ec449c6148c990892c08cac5dbfb" localSheetId="7" hidden="1">'Monte Carlo'!$D$18</definedName>
    <definedName name="CBCR_3bc185622f2149349fe459ef9a7136ef" localSheetId="7" hidden="1">'Monte Carlo'!$C$26</definedName>
    <definedName name="CBCR_3f24bf7910634312ae4b80e03be04a19" localSheetId="7" hidden="1">'Monte Carlo'!$D$18</definedName>
    <definedName name="CBCR_3f2ab807ea5c47c1a6e2486ab67b0fbf" localSheetId="7" hidden="1">'Monte Carlo'!$C$13</definedName>
    <definedName name="CBCR_4019b3113390468dbb4ba1cc4267396f" localSheetId="7" hidden="1">'Monte Carlo'!$D$13</definedName>
    <definedName name="CBCR_42e70539326048cda12f7406c479cee9" localSheetId="7" hidden="1">'Monte Carlo'!$C$25</definedName>
    <definedName name="CBCR_44622232bdba477db577e8cc7397b21b" localSheetId="7" hidden="1">'Monte Carlo'!$C$15</definedName>
    <definedName name="CBCR_44f8563ed0ad4764820da7653b9e0512" localSheetId="7" hidden="1">'Monte Carlo'!$D$15</definedName>
    <definedName name="CBCR_4985bb77f8fd4d0da18cfb74d55004b6" localSheetId="7" hidden="1">'Monte Carlo'!$D$20</definedName>
    <definedName name="CBCR_498c8925c8704126a9317980fafb4094" localSheetId="7" hidden="1">'Monte Carlo'!$D$30</definedName>
    <definedName name="CBCR_4a5b4ea2890641c8891a3fc50aef5419" localSheetId="7" hidden="1">'Monte Carlo'!$C$18</definedName>
    <definedName name="CBCR_4a8586fd2df047318caca1e2a29399c9" localSheetId="7" hidden="1">'Monte Carlo'!$C$30</definedName>
    <definedName name="CBCR_4a93bd7959c04a04b72ef3fcdf2b7c52" localSheetId="7" hidden="1">'Monte Carlo'!$C$13</definedName>
    <definedName name="CBCR_4b5f6ca9589c4b41b68d98008892d149" localSheetId="7" hidden="1">'Monte Carlo'!$C$26</definedName>
    <definedName name="CBCR_4d18388016b14d09b338c4404c451bf8" localSheetId="7" hidden="1">'Monte Carlo'!$D$17</definedName>
    <definedName name="CBCR_4de853c753c4450f9f157b9d72d58531" localSheetId="7" hidden="1">'Monte Carlo'!$D$26</definedName>
    <definedName name="CBCR_4fc2da4b61ec4b0abb1edb8c4c4b857b" localSheetId="7" hidden="1">'Monte Carlo'!$D$25</definedName>
    <definedName name="CBCR_50cda8e2ce294ee1857c6a5cb44ceeb1" localSheetId="7" hidden="1">'Monte Carlo'!$C$17</definedName>
    <definedName name="CBCR_522c85157bcc46a48d2a8547fa9d0d3d" localSheetId="7" hidden="1">'Monte Carlo'!$D$21</definedName>
    <definedName name="CBCR_525415e667b44fe28076505b11f19fd4" localSheetId="7" hidden="1">'Monte Carlo'!$D$21</definedName>
    <definedName name="CBCR_527fda0149db4ecc9e2a6ab11f04d2e3" localSheetId="7" hidden="1">'Monte Carlo'!$D$24</definedName>
    <definedName name="CBCR_544070400960487995613b98d2498fc2" localSheetId="7" hidden="1">'Monte Carlo'!$D$20</definedName>
    <definedName name="CBCR_5471d726ef744da1b93e8a5843b7637d" localSheetId="7" hidden="1">'Monte Carlo'!$D$20</definedName>
    <definedName name="CBCR_5488c52365204ec298d4f389ba6482fa" localSheetId="7" hidden="1">'Monte Carlo'!$C$24</definedName>
    <definedName name="CBCR_564f3120e0904bd3a6d7a54020cc74dc" localSheetId="7" hidden="1">'Monte Carlo'!$D$14</definedName>
    <definedName name="CBCR_56618aa1051b418ca3a672f72b05dc69" localSheetId="7" hidden="1">'Monte Carlo'!$D$21</definedName>
    <definedName name="CBCR_57cd9a8199a84e3397ed5ae328b49392" localSheetId="7" hidden="1">'Monte Carlo'!$C$30</definedName>
    <definedName name="CBCR_582d267f5f1a443f91bd62382db48d84" localSheetId="7" hidden="1">'Monte Carlo'!$D$21</definedName>
    <definedName name="CBCR_5a2f3d2769de45e3b5617fc522d54977" localSheetId="7" hidden="1">'Monte Carlo'!$C$21</definedName>
    <definedName name="CBCR_5a411031eee745acbecbdb49074b264d" localSheetId="7" hidden="1">'Monte Carlo'!$D$17</definedName>
    <definedName name="CBCR_5b10f42607374a2a85a02b401f3d5988" localSheetId="7" hidden="1">'Monte Carlo'!$C$14</definedName>
    <definedName name="CBCR_5b23b28c0f2b427894def4c3d66dabb9" localSheetId="7" hidden="1">'Monte Carlo'!$D$17</definedName>
    <definedName name="CBCR_5b546593901d438ebe89e21f26fba13c" localSheetId="7" hidden="1">'Monte Carlo'!$C$24</definedName>
    <definedName name="CBCR_5bd26a81823a47b9a8c847d1a8a44d27" localSheetId="7" hidden="1">'Monte Carlo'!$D$11</definedName>
    <definedName name="CBCR_5c4346343ef94a03af86c88004522cae" localSheetId="7" hidden="1">'Monte Carlo'!$D$27</definedName>
    <definedName name="CBCR_5cccec23122542d8a1808b62e29aca1a" localSheetId="7" hidden="1">'Monte Carlo'!$C$25</definedName>
    <definedName name="CBCR_5e9fbf0d29134d9b97536fcb19930dab" localSheetId="7" hidden="1">'Monte Carlo'!$C$17</definedName>
    <definedName name="CBCR_5f50b4015a2b4dc988532ebf65d6643d" localSheetId="7" hidden="1">'Monte Carlo'!$C$20</definedName>
    <definedName name="CBCR_5f544b48d295437ca3191a78246d4e3d" localSheetId="7" hidden="1">'Monte Carlo'!$D$13</definedName>
    <definedName name="CBCR_5f576d4a3f8c48988994d0d0d3b9ac4f" localSheetId="7" hidden="1">'Monte Carlo'!$C$13</definedName>
    <definedName name="CBCR_5f926b6242a442bbbcc231539d406628" localSheetId="7" hidden="1">'Monte Carlo'!$D$30</definedName>
    <definedName name="CBCR_5fe2901224b6409aac386b8466d51493" localSheetId="7" hidden="1">'Monte Carlo'!$D$15</definedName>
    <definedName name="CBCR_602d30685da140e4a758611fb059219e" localSheetId="7" hidden="1">'Monte Carlo'!$D$15</definedName>
    <definedName name="CBCR_60d989607579497db8497b90e2e70f7a" localSheetId="7" hidden="1">'Monte Carlo'!$C$12</definedName>
    <definedName name="CBCR_60fd9afc9fca42a4b0971f126519d6dd" localSheetId="7" hidden="1">'Monte Carlo'!$C$19</definedName>
    <definedName name="CBCR_620fb02a339c4cd0b1d7d9530db53f66" localSheetId="7" hidden="1">'Monte Carlo'!$D$30</definedName>
    <definedName name="CBCR_62c61f216835411fad1a80272bc8f3d8" localSheetId="7" hidden="1">'Monte Carlo'!$C$20</definedName>
    <definedName name="CBCR_635cbfe1d1cb40c79a913b7e6963a22f" localSheetId="7" hidden="1">'Monte Carlo'!$D$27</definedName>
    <definedName name="CBCR_6361cb23fc9344a7ab8ea6be7130f7fd" localSheetId="7" hidden="1">'Monte Carlo'!$D$14</definedName>
    <definedName name="CBCR_6375514494ae44f79123c6d3096579c7" localSheetId="7" hidden="1">'Monte Carlo'!$D$13</definedName>
    <definedName name="CBCR_6463faacd6bf48a59daed2c84e13210e" localSheetId="7" hidden="1">'Monte Carlo'!$D$24</definedName>
    <definedName name="CBCR_6626e02c59514e938cafba619084966d" localSheetId="7" hidden="1">'Monte Carlo'!$C$27</definedName>
    <definedName name="CBCR_664e3ec85f19475ab33cfc10f6b78117" localSheetId="7" hidden="1">'Monte Carlo'!$C$21</definedName>
    <definedName name="CBCR_666128bcd59347bc8ee4234ccd796397" localSheetId="7" hidden="1">'Monte Carlo'!$D$15</definedName>
    <definedName name="CBCR_672c934c63c94cb68df509cf080fbb79" localSheetId="7" hidden="1">'Monte Carlo'!$D$21</definedName>
    <definedName name="CBCR_69a4a94a479e4ada90bfcd77b3106b1d" localSheetId="7" hidden="1">'Monte Carlo'!$C$25</definedName>
    <definedName name="CBCR_6bc68a03d09c433eadac08ce8f6da2bf" localSheetId="7" hidden="1">'Monte Carlo'!$C$19</definedName>
    <definedName name="CBCR_6bd21431eb394b7dbeaef366ce8a45fd" localSheetId="7" hidden="1">'Monte Carlo'!$D$26</definedName>
    <definedName name="CBCR_6bf14d219f51476eb8f82cff62da77e9" localSheetId="7" hidden="1">'Monte Carlo'!$D$24</definedName>
    <definedName name="CBCR_6de2cef1a29a44d1ac18bfb3c52d2263" localSheetId="7" hidden="1">'Monte Carlo'!$D$12</definedName>
    <definedName name="CBCR_6eb9fb199a60471c86682d0d107489df" localSheetId="7" hidden="1">'Monte Carlo'!$C$20</definedName>
    <definedName name="CBCR_6edf5294f906444c9d6840626b0bf8e3" localSheetId="7" hidden="1">'Monte Carlo'!$D$12</definedName>
    <definedName name="CBCR_6f71c570fe394edb94fe57eae866e8c1" localSheetId="7" hidden="1">'Monte Carlo'!$D$11</definedName>
    <definedName name="CBCR_6fad73fc90b341ba88f61345ffc13dad" localSheetId="7" hidden="1">'Monte Carlo'!$C$20</definedName>
    <definedName name="CBCR_7097c92ba3f242b8b7fe5d537dc3843f" localSheetId="7" hidden="1">'Monte Carlo'!$C$23</definedName>
    <definedName name="CBCR_7397684ed1844590a0cc7e99790c8cdf" localSheetId="7" hidden="1">'Monte Carlo'!$D$11</definedName>
    <definedName name="CBCR_73bae87ee0324520b64e19f3be1dc077" localSheetId="7" hidden="1">'Monte Carlo'!$D$20</definedName>
    <definedName name="CBCR_73d21e476b8648559dc58cf2d9e8c4f6" localSheetId="7" hidden="1">'Monte Carlo'!$C$23</definedName>
    <definedName name="CBCR_7406b78a9dfb468498153f8bbf27acfa" localSheetId="7" hidden="1">'Monte Carlo'!$C$27</definedName>
    <definedName name="CBCR_747cdb0df5c3491faf037889b809d957" localSheetId="7" hidden="1">'Monte Carlo'!$C$15</definedName>
    <definedName name="CBCR_74ecae99a7d74fc095077ff0ccddf38b" localSheetId="7" hidden="1">'Monte Carlo'!$C$21</definedName>
    <definedName name="CBCR_7533ddb478554875a295f23225eb2f17" localSheetId="7" hidden="1">'Monte Carlo'!$C$27</definedName>
    <definedName name="CBCR_76c920115af1438ca98495e5e630b0d0" localSheetId="7" hidden="1">'Monte Carlo'!$D$12</definedName>
    <definedName name="CBCR_776b21357b1042b78f3d1faa94c14272" localSheetId="7" hidden="1">'Monte Carlo'!$C$17</definedName>
    <definedName name="CBCR_78edcddac5fa4d2895602389771226db" localSheetId="7" hidden="1">'Monte Carlo'!$D$20</definedName>
    <definedName name="CBCR_792832f13f3142a6861dcaf3b1234d46" localSheetId="7" hidden="1">'Monte Carlo'!$D$21</definedName>
    <definedName name="CBCR_79c7973921bc41898494d308cd32e913" localSheetId="7" hidden="1">'Monte Carlo'!$D$27</definedName>
    <definedName name="CBCR_79e879758e42430aa5afcf551e16879c" localSheetId="7" hidden="1">'Monte Carlo'!$D$24</definedName>
    <definedName name="CBCR_7aaea0dadea34bc89da9bf3de2e2087e" localSheetId="7" hidden="1">'Monte Carlo'!$C$11</definedName>
    <definedName name="CBCR_7be25ebbd55b42cd8128e105a08319ad" localSheetId="7" hidden="1">'Monte Carlo'!$C$25</definedName>
    <definedName name="CBCR_7c15ec50edd54d51b8c25ebd329d406b" localSheetId="7" hidden="1">'Monte Carlo'!$D$25</definedName>
    <definedName name="CBCR_7c6904b278314b0c8f4e2525f2f9d1d0" localSheetId="7" hidden="1">'Monte Carlo'!$C$15</definedName>
    <definedName name="CBCR_7d0aca1d717f4a35b30ff2e1b157cf31" localSheetId="7" hidden="1">'Monte Carlo'!$D$13</definedName>
    <definedName name="CBCR_8017087913ea4eb8b5cbd7006b11478b" localSheetId="7" hidden="1">'Monte Carlo'!$D$19</definedName>
    <definedName name="CBCR_80600d592b4f480ca6e4904016af79d8" localSheetId="7" hidden="1">'Monte Carlo'!$C$15</definedName>
    <definedName name="CBCR_806e2bbd97fd4de19fef7d815fdefff8" localSheetId="7" hidden="1">'Monte Carlo'!$C$21</definedName>
    <definedName name="CBCR_821e6988f29049af8888c4ef59e185e7" localSheetId="7" hidden="1">'Monte Carlo'!$C$18</definedName>
    <definedName name="CBCR_822862815f0e48b0897cea3a9f2e76a4" localSheetId="7" hidden="1">'Monte Carlo'!$D$30</definedName>
    <definedName name="CBCR_82b1323f66464b19a986d0b1de72dfd9" localSheetId="7" hidden="1">'Monte Carlo'!$D$26</definedName>
    <definedName name="CBCR_8369428e67b84859a1a26f74c9cee29d" localSheetId="7" hidden="1">'Monte Carlo'!$D$25</definedName>
    <definedName name="CBCR_836df3d4a3674b5a9e84b1ee79e544e9" localSheetId="7" hidden="1">'Monte Carlo'!$D$23</definedName>
    <definedName name="CBCR_8401bb53afe549f4b70ac10ba1c370b9" localSheetId="7" hidden="1">'Monte Carlo'!$D$27</definedName>
    <definedName name="CBCR_84d7d1f6b24a4e6a8ef2ff7b721af636" localSheetId="7" hidden="1">'Monte Carlo'!$C$13</definedName>
    <definedName name="CBCR_855a5abe9c29447fbde63b2ef33cd76d" localSheetId="7" hidden="1">'Monte Carlo'!$D$21</definedName>
    <definedName name="CBCR_855cc9eda8e94e67bcf1d70066b1c6c6" localSheetId="7" hidden="1">'Monte Carlo'!$D$18</definedName>
    <definedName name="CBCR_86467b7f9697475b89d79ffba244acf6" localSheetId="7" hidden="1">'Monte Carlo'!$D$23</definedName>
    <definedName name="CBCR_86c4969d3fba40db8b9f222986afcb8b" localSheetId="7" hidden="1">'Monte Carlo'!$D$30</definedName>
    <definedName name="CBCR_879c5e6908ee45c3a0f7c7dcf582610a" localSheetId="7" hidden="1">'Monte Carlo'!$C$20</definedName>
    <definedName name="CBCR_87cee0642f34449f8d6410466596016d" localSheetId="7" hidden="1">'Monte Carlo'!$D$30</definedName>
    <definedName name="CBCR_88005123c16b41fe884994f74671a61d" localSheetId="7" hidden="1">'Monte Carlo'!$C$27</definedName>
    <definedName name="CBCR_8816605835d0400eb2332295960c2a51" localSheetId="7" hidden="1">'Monte Carlo'!$C$25</definedName>
    <definedName name="CBCR_882ad5e354914ae09fdcdc5ce0d2e335" localSheetId="7" hidden="1">'Monte Carlo'!$C$19</definedName>
    <definedName name="CBCR_8a26e5adb64144848c7bf4b0faa91851" localSheetId="7" hidden="1">'Monte Carlo'!$D$13</definedName>
    <definedName name="CBCR_8a5c918387184d5e8c1533b2e7845eea" localSheetId="7" hidden="1">'Monte Carlo'!$C$23</definedName>
    <definedName name="CBCR_8bf768eefc06498294de4d6225c7ab44" localSheetId="7" hidden="1">'Monte Carlo'!$C$13</definedName>
    <definedName name="CBCR_8c37bb3bcd2a4e9281f273180ca021bb" localSheetId="7" hidden="1">'Monte Carlo'!$D$17</definedName>
    <definedName name="CBCR_8c53507bb09647dfa3aba02e8f131c7d" localSheetId="7" hidden="1">'Monte Carlo'!$C$24</definedName>
    <definedName name="CBCR_8cf83f4cc22e433a80391fafffc2934e" localSheetId="7" hidden="1">'Monte Carlo'!$D$25</definedName>
    <definedName name="CBCR_8e85c215aeb7413aae273dd2933bcdda" localSheetId="7" hidden="1">'Monte Carlo'!$D$20</definedName>
    <definedName name="CBCR_8f9ecbd92c044a658e4e28805c0c787d" localSheetId="7" hidden="1">'Monte Carlo'!$C$21</definedName>
    <definedName name="CBCR_90140e55f40e4ff6b5fd951eaade667c" localSheetId="7" hidden="1">'Monte Carlo'!$D$13</definedName>
    <definedName name="CBCR_90afa9afd8a046f7b2a9ad07d7d9c0ff" localSheetId="7" hidden="1">'Monte Carlo'!$C$19</definedName>
    <definedName name="CBCR_935a077f4eff4fe596fc98dafcca93b2" localSheetId="7" hidden="1">'Monte Carlo'!$D$24</definedName>
    <definedName name="CBCR_941ed9ca5b60456dbe59ad2655eeea93" localSheetId="7" hidden="1">'Monte Carlo'!$C$17</definedName>
    <definedName name="CBCR_94e1d864611f47179df0c10060fc9e44" localSheetId="7" hidden="1">'Monte Carlo'!$C$25</definedName>
    <definedName name="CBCR_95ea79c8814c40b4bf03ff87acc47473" localSheetId="7" hidden="1">'Monte Carlo'!$C$17</definedName>
    <definedName name="CBCR_98a571cda1824c1e9872b83eca0b0130" localSheetId="7" hidden="1">'Monte Carlo'!$D$26</definedName>
    <definedName name="CBCR_98ab03b805484f00a3a530d6184c7fcd" localSheetId="7" hidden="1">'Monte Carlo'!$C$30</definedName>
    <definedName name="CBCR_9ae1060f970349779659cfe7253b2c80" localSheetId="7" hidden="1">'Monte Carlo'!$C$24</definedName>
    <definedName name="CBCR_9b45228b843646368754204d87f94fdb" localSheetId="7" hidden="1">'Monte Carlo'!$C$14</definedName>
    <definedName name="CBCR_9bcd3eb7ec0e4e1ea2ee842a20e089d3" localSheetId="7" hidden="1">'Monte Carlo'!$D$11</definedName>
    <definedName name="CBCR_9d020786faf946368aa0164523483baa" localSheetId="7" hidden="1">'Monte Carlo'!$D$19</definedName>
    <definedName name="CBCR_9d4201286874481bb58e42ca0bbf7908" localSheetId="7" hidden="1">'Monte Carlo'!$D$12</definedName>
    <definedName name="CBCR_9eeff30013b844699482dca89f39304d" localSheetId="7" hidden="1">'Monte Carlo'!$C$30</definedName>
    <definedName name="CBCR_a003d6f0a74c4f76a853db7f16736831" localSheetId="7" hidden="1">'Monte Carlo'!$C$27</definedName>
    <definedName name="CBCR_a026a7551143434dbeab8f0e9f9d89a3" localSheetId="7" hidden="1">'Monte Carlo'!$D$27</definedName>
    <definedName name="CBCR_a06258286ee049c4b3d72d8fd749c0c9" localSheetId="7" hidden="1">'Monte Carlo'!$C$25</definedName>
    <definedName name="CBCR_a0723076dea14c1393f1fb40e69a5335" localSheetId="7" hidden="1">'Monte Carlo'!$D$27</definedName>
    <definedName name="CBCR_a17c690a65344f01bcc932912dad1e1c" localSheetId="7" hidden="1">'Monte Carlo'!$C$19</definedName>
    <definedName name="CBCR_a208959e07b841319fa53974c98d6d40" localSheetId="7" hidden="1">'Monte Carlo'!$D$14</definedName>
    <definedName name="CBCR_a374dac90a2c4ae6825006f3cd833683" localSheetId="7" hidden="1">'Monte Carlo'!$C$27</definedName>
    <definedName name="CBCR_a837adcdc1bc4513ae9979a0014ee383" localSheetId="7" hidden="1">'Monte Carlo'!$C$24</definedName>
    <definedName name="CBCR_a86aa8ed48464c619c2eb592e48ac1e2" localSheetId="7" hidden="1">'Monte Carlo'!$C$26</definedName>
    <definedName name="CBCR_a8fc6760175040f1a6f439b3ea6d0612" localSheetId="7" hidden="1">'Monte Carlo'!$C$25</definedName>
    <definedName name="CBCR_a95a60bdf37b43b29d2906bc8fa04d57" localSheetId="7" hidden="1">'Monte Carlo'!$C$15</definedName>
    <definedName name="CBCR_a974f9c981aa4aae87223f795cacf6f6" localSheetId="7" hidden="1">'Monte Carlo'!$C$24</definedName>
    <definedName name="CBCR_aa890f37bb4b4ea8bc736ef247579e49" localSheetId="7" hidden="1">'Monte Carlo'!$D$20</definedName>
    <definedName name="CBCR_ab67cccb05d941ac8a8ae8591ceb993c" localSheetId="7" hidden="1">'Monte Carlo'!$C$30</definedName>
    <definedName name="CBCR_ab9faebe9c8a4f40a4412b7c5e0cee1a" localSheetId="7" hidden="1">'Monte Carlo'!$D$15</definedName>
    <definedName name="CBCR_abfd0b798e1049298d39de2d306c6c6f" localSheetId="7" hidden="1">'Monte Carlo'!$C$19</definedName>
    <definedName name="CBCR_ad95c6a023ba451e9173f350d06ae897" localSheetId="7" hidden="1">'Monte Carlo'!$C$13</definedName>
    <definedName name="CBCR_b387a30fc0204073a6aa41255ae21de8" localSheetId="7" hidden="1">'Monte Carlo'!$D$24</definedName>
    <definedName name="CBCR_b3fcf6bad82d48c78774a1bc2a28577f" localSheetId="7" hidden="1">'Monte Carlo'!$D$30</definedName>
    <definedName name="CBCR_b67cac3514114fb89b90b29f3cc19f79" localSheetId="7" hidden="1">'Monte Carlo'!$D$14</definedName>
    <definedName name="CBCR_b6d3584a62af4958b3f0baa79d198bbf" localSheetId="7" hidden="1">'Monte Carlo'!$C$21</definedName>
    <definedName name="CBCR_b77c094403e24f0d8e68ac508e149799" localSheetId="7" hidden="1">'Monte Carlo'!$D$30</definedName>
    <definedName name="CBCR_b795c4de8bf74dfca4f11f5c097de2b1" localSheetId="7" hidden="1">'Monte Carlo'!$C$18</definedName>
    <definedName name="CBCR_b850b8fdc6da4080be251e420e220364" localSheetId="7" hidden="1">'Monte Carlo'!$D$24</definedName>
    <definedName name="CBCR_b91dc355725d41efb407bcc7f1f932f6" localSheetId="7" hidden="1">'Monte Carlo'!$C$11</definedName>
    <definedName name="CBCR_bb19fe71234441f09a5fdaf215b72bec" localSheetId="7" hidden="1">'Monte Carlo'!$C$26</definedName>
    <definedName name="CBCR_bbc83d55fa9b4be2aefdde9374f1cc61" localSheetId="7" hidden="1">'Monte Carlo'!$C$18</definedName>
    <definedName name="CBCR_bbca0a5c1595429d8778a312553b03e9" localSheetId="7" hidden="1">'Monte Carlo'!$D$23</definedName>
    <definedName name="CBCR_bc6d1dd0ee0d4c84a64d9bf3f33445b8" localSheetId="7" hidden="1">'Monte Carlo'!$C$12</definedName>
    <definedName name="CBCR_bd72d52db66b47b0a1a7b72ea53975c8" localSheetId="7" hidden="1">'Monte Carlo'!$C$12</definedName>
    <definedName name="CBCR_be879438bae948fa8854df0ad2fae4f0" localSheetId="7" hidden="1">'Monte Carlo'!$C$13</definedName>
    <definedName name="CBCR_bf59baa991924d0cb81da94cb49e107a" localSheetId="7" hidden="1">'Monte Carlo'!$C$23</definedName>
    <definedName name="CBCR_bff2feb787d44078b0867a3e5b3fef0b" localSheetId="7" hidden="1">'Monte Carlo'!$C$12</definedName>
    <definedName name="CBCR_c029ff3c081c48d9899457ceab3f43c0" localSheetId="7" hidden="1">'Monte Carlo'!$D$14</definedName>
    <definedName name="CBCR_c056e87d6bb94bfba3e591cf9f162c5a" localSheetId="7" hidden="1">'Monte Carlo'!$C$30</definedName>
    <definedName name="CBCR_c14274f6efb74135946de33a3c1c8ffb" localSheetId="7" hidden="1">'Monte Carlo'!$D$15</definedName>
    <definedName name="CBCR_c1903a6c5a914042bee3aa8d72de74dc" localSheetId="7" hidden="1">'Monte Carlo'!$D$13</definedName>
    <definedName name="CBCR_c47b5baa5787483086183b03bf96850e" localSheetId="7" hidden="1">'Monte Carlo'!$C$27</definedName>
    <definedName name="CBCR_c4b536a1ec7b4cdaa4a4c41db55fc618" localSheetId="7" hidden="1">'Monte Carlo'!$D$18</definedName>
    <definedName name="CBCR_c5fb07d96cb8421890a6a8aadca20d20" localSheetId="7" hidden="1">'Monte Carlo'!$D$11</definedName>
    <definedName name="CBCR_c74a6957089c4c16ac8a2cdbcd0a96e7" localSheetId="7" hidden="1">'Monte Carlo'!$C$19</definedName>
    <definedName name="CBCR_c807576ea60d4a2cb2703d0e1dad18b6" localSheetId="7" hidden="1">'Monte Carlo'!$C$30</definedName>
    <definedName name="CBCR_c8d5f6d205954eb4957f5a285a5effcb" localSheetId="7" hidden="1">'Monte Carlo'!$C$27</definedName>
    <definedName name="CBCR_c924b2803dbf4991a1f2448e540fe52a" localSheetId="7" hidden="1">'Monte Carlo'!$D$17</definedName>
    <definedName name="CBCR_c95a13debb7c4dbebb8128fb2f53fa35" localSheetId="7" hidden="1">'Monte Carlo'!$C$12</definedName>
    <definedName name="CBCR_ca5ba8af512645e79add452918ec34e7" localSheetId="7" hidden="1">'Monte Carlo'!$D$15</definedName>
    <definedName name="CBCR_cb5c677007a947ba976b6197f5695eda" localSheetId="7" hidden="1">'Monte Carlo'!$D$13</definedName>
    <definedName name="CBCR_cc30832a186b4c32b77f6cc04b69435b" localSheetId="7" hidden="1">'Monte Carlo'!$D$17</definedName>
    <definedName name="CBCR_ccde1a2e6b884d59ba7f43089432c1e0" localSheetId="7" hidden="1">'Monte Carlo'!$D$26</definedName>
    <definedName name="CBCR_cd4427b8b5814d7facfed5cb6586fd56" localSheetId="7" hidden="1">'Monte Carlo'!$D$18</definedName>
    <definedName name="CBCR_cdfdac27d4d645acb316afb9afdb945b" localSheetId="7" hidden="1">'Monte Carlo'!$C$25</definedName>
    <definedName name="CBCR_ce0c5004ebf74739a32eb979dfb7c5cb" localSheetId="7" hidden="1">'Monte Carlo'!$C$21</definedName>
    <definedName name="CBCR_ce8421025e404fb3a8e1bff7f8fb49c9" localSheetId="7" hidden="1">'Monte Carlo'!$D$25</definedName>
    <definedName name="CBCR_d1bac403c7454a6a92881f19ea9ddc1e" localSheetId="7" hidden="1">'Monte Carlo'!$D$19</definedName>
    <definedName name="CBCR_d1ca37f173a4432bb7578aec977e69be" localSheetId="7" hidden="1">'Monte Carlo'!$D$15</definedName>
    <definedName name="CBCR_d1d982c93213421c982f805b9148cd2e" localSheetId="7" hidden="1">'Monte Carlo'!$C$30</definedName>
    <definedName name="CBCR_d27bca588ef54e07b7f574290f80edc8" localSheetId="7" hidden="1">'Monte Carlo'!$D$30</definedName>
    <definedName name="CBCR_d2ce4329b0a44a09990f9880ac2a608a" localSheetId="7" hidden="1">'Monte Carlo'!$C$20</definedName>
    <definedName name="CBCR_d388688f9eeb467ba7cac875e53363af" localSheetId="7" hidden="1">'Monte Carlo'!$D$12</definedName>
    <definedName name="CBCR_d448c7f6e140481aa5506c67edb6a688" localSheetId="7" hidden="1">'Monte Carlo'!$C$26</definedName>
    <definedName name="CBCR_d45908fbfbe742088d452b4c1cab3384" localSheetId="7" hidden="1">'Monte Carlo'!$C$18</definedName>
    <definedName name="CBCR_d63172937a3641b0878d0bec4e6f0dd0" localSheetId="7" hidden="1">'Monte Carlo'!$D$12</definedName>
    <definedName name="CBCR_d66043d7b73844aa8ab45ad9032fe412" localSheetId="7" hidden="1">'Monte Carlo'!$C$26</definedName>
    <definedName name="CBCR_d6dcc85745cf405e92981e6664b4ceac" localSheetId="7" hidden="1">'Monte Carlo'!$D$18</definedName>
    <definedName name="CBCR_d76b6fd04a8c4f0ea06b30aa9d0c6261" localSheetId="7" hidden="1">'Monte Carlo'!$D$25</definedName>
    <definedName name="CBCR_d81495a183684f4ca32cf042389d7c35" localSheetId="7" hidden="1">'Monte Carlo'!$D$27</definedName>
    <definedName name="CBCR_d905f2e3f1a8475687f0e3c6c2f36cfa" localSheetId="7" hidden="1">'Monte Carlo'!$D$19</definedName>
    <definedName name="CBCR_d9222023da5649df9a1bdb853b9395be" localSheetId="7" hidden="1">'Monte Carlo'!$C$23</definedName>
    <definedName name="CBCR_dc8a1b6cece74bffa8838174caad0f42" localSheetId="7" hidden="1">'Monte Carlo'!$C$20</definedName>
    <definedName name="CBCR_deafa4ecc05f421894d287478896c46d" localSheetId="7" hidden="1">'Monte Carlo'!$D$19</definedName>
    <definedName name="CBCR_e0c98c0b4a5e46629ff6c4a756118e69" localSheetId="7" hidden="1">'Monte Carlo'!$C$21</definedName>
    <definedName name="CBCR_e0e092a6e0574a9597832a5977171ce5" localSheetId="7" hidden="1">'Monte Carlo'!$D$25</definedName>
    <definedName name="CBCR_e15e650f799941dda81b298694e398cd" localSheetId="7" hidden="1">'Monte Carlo'!$C$15</definedName>
    <definedName name="CBCR_e1ba7f9543244fa9a85f34a59df039c1" localSheetId="7" hidden="1">'Monte Carlo'!$C$24</definedName>
    <definedName name="CBCR_e1db9c6351944212b3e6ec74b5541a07" localSheetId="7" hidden="1">'Monte Carlo'!$D$17</definedName>
    <definedName name="CBCR_e2f1a5fb215e49bc8d594e358a983650" localSheetId="7" hidden="1">'Monte Carlo'!$C$11</definedName>
    <definedName name="CBCR_e4e0ed72d7b94aa3a2c1b15a28cef649" localSheetId="7" hidden="1">'Monte Carlo'!$C$23</definedName>
    <definedName name="CBCR_e5b37b8e0ba3424cae2e2060bc34ebb6" localSheetId="7" hidden="1">'Monte Carlo'!$D$26</definedName>
    <definedName name="CBCR_e604a78293524a02a71b1a8a2fbb55fa" localSheetId="7" hidden="1">'Monte Carlo'!$C$21</definedName>
    <definedName name="CBCR_e7445af97ffc49baa579771202da5d62" localSheetId="7" hidden="1">'Monte Carlo'!$D$25</definedName>
    <definedName name="CBCR_e948eeba20f34405a3ee810a0de9031c" localSheetId="7" hidden="1">'Monte Carlo'!$C$14</definedName>
    <definedName name="CBCR_ea464575e1fd44058444f48117d17fee" localSheetId="7" hidden="1">'Monte Carlo'!$D$12</definedName>
    <definedName name="CBCR_eb38e572559649eaa75e74e695a2075e" localSheetId="7" hidden="1">'Monte Carlo'!$C$26</definedName>
    <definedName name="CBCR_eb3ee47241f74b5799f075af04e2ef0f" localSheetId="7" hidden="1">'Monte Carlo'!$C$23</definedName>
    <definedName name="CBCR_ed4c697ecdb6456f8191f5d25cb8e686" localSheetId="7" hidden="1">'Monte Carlo'!$D$26</definedName>
    <definedName name="CBCR_ed94bc221694484d97311cc643969bef" localSheetId="7" hidden="1">'Monte Carlo'!$D$24</definedName>
    <definedName name="CBCR_ee494e79acfb40549a945604fe5db970" localSheetId="7" hidden="1">'Monte Carlo'!$C$20</definedName>
    <definedName name="CBCR_efca81aa25bb40be86574d93297703fe" localSheetId="7" hidden="1">'Monte Carlo'!$C$27</definedName>
    <definedName name="CBCR_f0582193ac2c4f7db1ca8b07a91db084" localSheetId="7" hidden="1">'Monte Carlo'!$D$23</definedName>
    <definedName name="CBCR_f1dffee8679044358410bc090d46b54e" localSheetId="7" hidden="1">'Monte Carlo'!$D$27</definedName>
    <definedName name="CBCR_f3c7122f2ce646f8a5a570ab3145aee6" localSheetId="7" hidden="1">'Monte Carlo'!$C$23</definedName>
    <definedName name="CBCR_f62fa155769b4435ab8acf29d910ef48" localSheetId="7" hidden="1">'Monte Carlo'!$C$26</definedName>
    <definedName name="CBCR_f63c7bdaae274cb69ef62c32be21f439" localSheetId="7" hidden="1">'Monte Carlo'!$C$18</definedName>
    <definedName name="CBCR_f64ecb5b330846dcbea193be1a2b845a" localSheetId="7" hidden="1">'Monte Carlo'!$C$24</definedName>
    <definedName name="CBCR_f754cec577104c9db50484c7227d12ac" localSheetId="7" hidden="1">'Monte Carlo'!$D$23</definedName>
    <definedName name="CBCR_f78f42d82185409c8bf8e9f61ff4054d" localSheetId="7" hidden="1">'Monte Carlo'!$C$12</definedName>
    <definedName name="CBCR_f83015f6b4264d2bbcd728bdc0143492" localSheetId="7" hidden="1">'Monte Carlo'!$C$11</definedName>
    <definedName name="CBCR_f868453897f6416eb8f730abfb446889" localSheetId="7" hidden="1">'Monte Carlo'!$D$21</definedName>
    <definedName name="CBCR_f9067ab2fa7e49e9a971db67bf9ac663" localSheetId="7" hidden="1">'Monte Carlo'!$C$12</definedName>
    <definedName name="CBCR_f96815c777404127b7c7b4c15bfc716e" localSheetId="7" hidden="1">'Monte Carlo'!$C$11</definedName>
    <definedName name="CBCR_fa667b2796324bef8af9f7e2d3608acd" localSheetId="7" hidden="1">'Monte Carlo'!$C$17</definedName>
    <definedName name="CBCR_fb6fae4b8bc84e99bb051822646055f9" localSheetId="7" hidden="1">'Monte Carlo'!$C$11</definedName>
    <definedName name="CBCR_fc48e76d084742e69d5338204727ed8b" localSheetId="7" hidden="1">'Monte Carlo'!$C$30</definedName>
    <definedName name="CBCR_fc986f4fe3034d969e218203134ccb10" localSheetId="7" hidden="1">'Monte Carlo'!$C$13</definedName>
    <definedName name="CBCR_fcf2f06e17f349c29edb7268d9ed5e55" localSheetId="7" hidden="1">'Monte Carlo'!$D$23</definedName>
    <definedName name="CBCR_fd91bc028d344c2f900ecf6a0894dfa9" localSheetId="7" hidden="1">'Monte Carlo'!$C$21</definedName>
    <definedName name="CBCR_fe5b447ee7934446a6f658077849ae7a" localSheetId="7" hidden="1">'Monte Carlo'!$D$11</definedName>
    <definedName name="CBCR_fe92e437378f45bd9bec7c505a534b2b" localSheetId="7" hidden="1">'Monte Carlo'!$D$23</definedName>
    <definedName name="CBCR_ff40d801642c47c08784cf50d67f8719" localSheetId="7" hidden="1">'Monte Carlo'!$C$15</definedName>
    <definedName name="CBCR_ff4759f09acc4498baa6249e074f87e3" localSheetId="7" hidden="1">'Monte Carlo'!$C$26</definedName>
    <definedName name="CBCR_ffce85166d194c6186c5f6ad494df810" localSheetId="7" hidden="1">'Monte Carlo'!$C$12</definedName>
    <definedName name="CBWorkbookPriority" localSheetId="5" hidden="1">-1924817459</definedName>
    <definedName name="CBx_1592d02efd3944cd9440339916c4695d" localSheetId="5" hidden="1">"'CB_DATA_'!$A$1"</definedName>
    <definedName name="CBx_3dce9af891d64b74957bcde53e7dcd93" localSheetId="5" hidden="1">"'MC-2'!$A$1"</definedName>
    <definedName name="CBx_6209381a4dee4c6d84737d09ae2c680b" localSheetId="5" hidden="1">"'MC'!$A$1"</definedName>
    <definedName name="CBx_Sheet_Guid" localSheetId="5" hidden="1">"'1592d02e-fd39-44cd-9440-339916c4695d"</definedName>
    <definedName name="CBx_Sheet_Guid" localSheetId="8" hidden="1">"'6209381a-4dee-4c6d-8473-7d09ae2c680b"</definedName>
    <definedName name="CBx_Sheet_Guid" localSheetId="7" hidden="1">"'3dce9af8-91d6-4b74-957b-cde53e7dcd93"</definedName>
    <definedName name="CBx_SheetRef" localSheetId="5" hidden="1">CB_DATA_!$A$14</definedName>
    <definedName name="CBx_SheetRef" localSheetId="8" hidden="1">CB_DATA_!$B$14</definedName>
    <definedName name="CBx_SheetRef" localSheetId="7" hidden="1">CB_DATA_!$C$14</definedName>
    <definedName name="CBx_StorageType" localSheetId="5" hidden="1">2</definedName>
    <definedName name="CBx_StorageType" localSheetId="8" hidden="1">2</definedName>
    <definedName name="CBx_StorageType" localSheetId="7" hidden="1">2</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48" i="3" l="1"/>
  <c r="C61" i="11"/>
  <c r="D61" i="11"/>
  <c r="E61" i="11"/>
  <c r="F61" i="11"/>
  <c r="G61" i="11"/>
  <c r="H61" i="11"/>
  <c r="I61" i="11"/>
  <c r="J61" i="11"/>
  <c r="K61" i="11"/>
  <c r="L61" i="11"/>
  <c r="B61" i="11"/>
  <c r="D27" i="11"/>
  <c r="C113" i="11"/>
  <c r="C38" i="11"/>
  <c r="C37" i="11"/>
  <c r="C42" i="11"/>
  <c r="C41" i="11"/>
  <c r="C46" i="11"/>
  <c r="C45" i="11"/>
  <c r="C50" i="11"/>
  <c r="C49" i="11"/>
  <c r="C58" i="11"/>
  <c r="C57" i="11"/>
  <c r="C112" i="11"/>
  <c r="C110" i="11"/>
  <c r="C109" i="11"/>
  <c r="C131" i="11"/>
  <c r="D113" i="11"/>
  <c r="D38" i="11"/>
  <c r="D37" i="11"/>
  <c r="D42" i="11"/>
  <c r="D41" i="11"/>
  <c r="D46" i="11"/>
  <c r="D45" i="11"/>
  <c r="D50" i="11"/>
  <c r="D49" i="11"/>
  <c r="D58" i="11"/>
  <c r="D57" i="11"/>
  <c r="D112" i="11"/>
  <c r="D110" i="11"/>
  <c r="D109" i="11"/>
  <c r="D131" i="11"/>
  <c r="E113" i="11"/>
  <c r="E38" i="11"/>
  <c r="E37" i="11"/>
  <c r="E42" i="11"/>
  <c r="E41" i="11"/>
  <c r="E46" i="11"/>
  <c r="E45" i="11"/>
  <c r="E50" i="11"/>
  <c r="E49" i="11"/>
  <c r="E58" i="11"/>
  <c r="E57" i="11"/>
  <c r="E112" i="11"/>
  <c r="E110" i="11"/>
  <c r="E109" i="11"/>
  <c r="E131" i="11"/>
  <c r="F113" i="11"/>
  <c r="F38" i="11"/>
  <c r="F37" i="11"/>
  <c r="F42" i="11"/>
  <c r="F41" i="11"/>
  <c r="F46" i="11"/>
  <c r="F45" i="11"/>
  <c r="F50" i="11"/>
  <c r="F49" i="11"/>
  <c r="F58" i="11"/>
  <c r="F57" i="11"/>
  <c r="F112" i="11"/>
  <c r="F110" i="11"/>
  <c r="F109" i="11"/>
  <c r="F131" i="11"/>
  <c r="G113" i="11"/>
  <c r="G38" i="11"/>
  <c r="G37" i="11"/>
  <c r="G42" i="11"/>
  <c r="G41" i="11"/>
  <c r="G46" i="11"/>
  <c r="G45" i="11"/>
  <c r="G50" i="11"/>
  <c r="G49" i="11"/>
  <c r="G58" i="11"/>
  <c r="G57" i="11"/>
  <c r="G112" i="11"/>
  <c r="G110" i="11"/>
  <c r="G109" i="11"/>
  <c r="G131" i="11"/>
  <c r="H113" i="11"/>
  <c r="H38" i="11"/>
  <c r="H37" i="11"/>
  <c r="H42" i="11"/>
  <c r="H41" i="11"/>
  <c r="H46" i="11"/>
  <c r="H45" i="11"/>
  <c r="H50" i="11"/>
  <c r="H49" i="11"/>
  <c r="H58" i="11"/>
  <c r="H57" i="11"/>
  <c r="H112" i="11"/>
  <c r="H110" i="11"/>
  <c r="H109" i="11"/>
  <c r="H131" i="11"/>
  <c r="I113" i="11"/>
  <c r="I38" i="11"/>
  <c r="I37" i="11"/>
  <c r="I42" i="11"/>
  <c r="I41" i="11"/>
  <c r="I46" i="11"/>
  <c r="I45" i="11"/>
  <c r="I50" i="11"/>
  <c r="I49" i="11"/>
  <c r="I58" i="11"/>
  <c r="I57" i="11"/>
  <c r="I112" i="11"/>
  <c r="I110" i="11"/>
  <c r="I109" i="11"/>
  <c r="I131" i="11"/>
  <c r="J113" i="11"/>
  <c r="J38" i="11"/>
  <c r="J37" i="11"/>
  <c r="J42" i="11"/>
  <c r="J41" i="11"/>
  <c r="J46" i="11"/>
  <c r="J45" i="11"/>
  <c r="J50" i="11"/>
  <c r="J49" i="11"/>
  <c r="J58" i="11"/>
  <c r="J57" i="11"/>
  <c r="J112" i="11"/>
  <c r="J110" i="11"/>
  <c r="J109" i="11"/>
  <c r="J131" i="11"/>
  <c r="K113" i="11"/>
  <c r="K38" i="11"/>
  <c r="K37" i="11"/>
  <c r="K42" i="11"/>
  <c r="K41" i="11"/>
  <c r="K46" i="11"/>
  <c r="K45" i="11"/>
  <c r="K50" i="11"/>
  <c r="K49" i="11"/>
  <c r="K58" i="11"/>
  <c r="K57" i="11"/>
  <c r="K112" i="11"/>
  <c r="K110" i="11"/>
  <c r="K109" i="11"/>
  <c r="K131" i="11"/>
  <c r="L113" i="11"/>
  <c r="L38" i="11"/>
  <c r="L37" i="11"/>
  <c r="L42" i="11"/>
  <c r="L41" i="11"/>
  <c r="L46" i="11"/>
  <c r="L45" i="11"/>
  <c r="L50" i="11"/>
  <c r="L49" i="11"/>
  <c r="L58" i="11"/>
  <c r="L57" i="11"/>
  <c r="L112" i="11"/>
  <c r="L110" i="11"/>
  <c r="L109" i="11"/>
  <c r="L131" i="11"/>
  <c r="B16" i="12"/>
  <c r="B17" i="12"/>
  <c r="C16" i="12"/>
  <c r="C17" i="12"/>
  <c r="D16" i="12"/>
  <c r="D17" i="12"/>
  <c r="E16" i="12"/>
  <c r="E17" i="12"/>
  <c r="F16" i="12"/>
  <c r="F17" i="12"/>
  <c r="G16" i="12"/>
  <c r="G17" i="12"/>
  <c r="B20" i="12"/>
  <c r="B80" i="11"/>
  <c r="B95" i="11"/>
  <c r="B143" i="11"/>
  <c r="B101" i="11"/>
  <c r="B116" i="11"/>
  <c r="B146" i="11"/>
  <c r="C37" i="10"/>
  <c r="C41" i="10"/>
  <c r="C45" i="10"/>
  <c r="C49" i="10"/>
  <c r="C57" i="10"/>
  <c r="C61" i="10"/>
  <c r="C65" i="10"/>
  <c r="C68" i="10"/>
  <c r="C71" i="10"/>
  <c r="C74" i="10"/>
  <c r="C77" i="10"/>
  <c r="C80" i="10"/>
  <c r="C87" i="10"/>
  <c r="C85" i="10"/>
  <c r="C89" i="10"/>
  <c r="C92" i="10"/>
  <c r="C112" i="10"/>
  <c r="C95" i="10"/>
  <c r="C98" i="10"/>
  <c r="C101" i="10"/>
  <c r="D37" i="10"/>
  <c r="D41" i="10"/>
  <c r="D45" i="10"/>
  <c r="D49" i="10"/>
  <c r="D57" i="10"/>
  <c r="D61" i="10"/>
  <c r="D65" i="10"/>
  <c r="D68" i="10"/>
  <c r="D71" i="10"/>
  <c r="D74" i="10"/>
  <c r="D77" i="10"/>
  <c r="D80" i="10"/>
  <c r="D87" i="10"/>
  <c r="D85" i="10"/>
  <c r="D89" i="10"/>
  <c r="D92" i="10"/>
  <c r="D112" i="10"/>
  <c r="D95" i="10"/>
  <c r="D98" i="10"/>
  <c r="D101" i="10"/>
  <c r="E37" i="10"/>
  <c r="E41" i="10"/>
  <c r="E45" i="10"/>
  <c r="E49" i="10"/>
  <c r="E57" i="10"/>
  <c r="E61" i="10"/>
  <c r="E65" i="10"/>
  <c r="E68" i="10"/>
  <c r="E71" i="10"/>
  <c r="E74" i="10"/>
  <c r="E77" i="10"/>
  <c r="E80" i="10"/>
  <c r="E87" i="10"/>
  <c r="E85" i="10"/>
  <c r="E89" i="10"/>
  <c r="E92" i="10"/>
  <c r="E112" i="10"/>
  <c r="E95" i="10"/>
  <c r="E98" i="10"/>
  <c r="E101" i="10"/>
  <c r="F37" i="10"/>
  <c r="F41" i="10"/>
  <c r="F45" i="10"/>
  <c r="F49" i="10"/>
  <c r="F57" i="10"/>
  <c r="F61" i="10"/>
  <c r="F65" i="10"/>
  <c r="F68" i="10"/>
  <c r="F71" i="10"/>
  <c r="F74" i="10"/>
  <c r="F77" i="10"/>
  <c r="F80" i="10"/>
  <c r="F87" i="10"/>
  <c r="F85" i="10"/>
  <c r="F89" i="10"/>
  <c r="F92" i="10"/>
  <c r="F112" i="10"/>
  <c r="F95" i="10"/>
  <c r="F98" i="10"/>
  <c r="F101" i="10"/>
  <c r="G37" i="10"/>
  <c r="G41" i="10"/>
  <c r="G45" i="10"/>
  <c r="G49" i="10"/>
  <c r="G57" i="10"/>
  <c r="G61" i="10"/>
  <c r="G65" i="10"/>
  <c r="G68" i="10"/>
  <c r="G71" i="10"/>
  <c r="G74" i="10"/>
  <c r="G77" i="10"/>
  <c r="G80" i="10"/>
  <c r="G87" i="10"/>
  <c r="G85" i="10"/>
  <c r="G89" i="10"/>
  <c r="G92" i="10"/>
  <c r="G112" i="10"/>
  <c r="G95" i="10"/>
  <c r="G98" i="10"/>
  <c r="G101" i="10"/>
  <c r="H37" i="10"/>
  <c r="H41" i="10"/>
  <c r="H45" i="10"/>
  <c r="H49" i="10"/>
  <c r="H57" i="10"/>
  <c r="H61" i="10"/>
  <c r="H65" i="10"/>
  <c r="H68" i="10"/>
  <c r="H71" i="10"/>
  <c r="H74" i="10"/>
  <c r="H77" i="10"/>
  <c r="H80" i="10"/>
  <c r="H87" i="10"/>
  <c r="H85" i="10"/>
  <c r="H89" i="10"/>
  <c r="H92" i="10"/>
  <c r="H112" i="10"/>
  <c r="H95" i="10"/>
  <c r="H98" i="10"/>
  <c r="H101" i="10"/>
  <c r="I37" i="10"/>
  <c r="I41" i="10"/>
  <c r="I45" i="10"/>
  <c r="I49" i="10"/>
  <c r="I57" i="10"/>
  <c r="I61" i="10"/>
  <c r="I65" i="10"/>
  <c r="I68" i="10"/>
  <c r="I71" i="10"/>
  <c r="I74" i="10"/>
  <c r="I77" i="10"/>
  <c r="I80" i="10"/>
  <c r="I87" i="10"/>
  <c r="I85" i="10"/>
  <c r="I89" i="10"/>
  <c r="I92" i="10"/>
  <c r="I112" i="10"/>
  <c r="I95" i="10"/>
  <c r="I98" i="10"/>
  <c r="I101" i="10"/>
  <c r="J37" i="10"/>
  <c r="J41" i="10"/>
  <c r="J45" i="10"/>
  <c r="J49" i="10"/>
  <c r="J57" i="10"/>
  <c r="J61" i="10"/>
  <c r="J65" i="10"/>
  <c r="J68" i="10"/>
  <c r="J71" i="10"/>
  <c r="J74" i="10"/>
  <c r="J77" i="10"/>
  <c r="J80" i="10"/>
  <c r="J87" i="10"/>
  <c r="J85" i="10"/>
  <c r="J89" i="10"/>
  <c r="J92" i="10"/>
  <c r="J112" i="10"/>
  <c r="J95" i="10"/>
  <c r="J98" i="10"/>
  <c r="J101" i="10"/>
  <c r="K37" i="10"/>
  <c r="K41" i="10"/>
  <c r="K45" i="10"/>
  <c r="K49" i="10"/>
  <c r="K57" i="10"/>
  <c r="K61" i="10"/>
  <c r="K65" i="10"/>
  <c r="K68" i="10"/>
  <c r="K71" i="10"/>
  <c r="K74" i="10"/>
  <c r="K77" i="10"/>
  <c r="K80" i="10"/>
  <c r="K87" i="10"/>
  <c r="K85" i="10"/>
  <c r="K89" i="10"/>
  <c r="K92" i="10"/>
  <c r="K112" i="10"/>
  <c r="K95" i="10"/>
  <c r="K98" i="10"/>
  <c r="K101" i="10"/>
  <c r="L37" i="10"/>
  <c r="L41" i="10"/>
  <c r="L45" i="10"/>
  <c r="L49" i="10"/>
  <c r="L57" i="10"/>
  <c r="L61" i="10"/>
  <c r="L65" i="10"/>
  <c r="L68" i="10"/>
  <c r="L71" i="10"/>
  <c r="L74" i="10"/>
  <c r="L77" i="10"/>
  <c r="L80" i="10"/>
  <c r="L89" i="10"/>
  <c r="L92" i="10"/>
  <c r="L112" i="10"/>
  <c r="L85" i="10"/>
  <c r="L95" i="10"/>
  <c r="L98" i="10"/>
  <c r="L101" i="10"/>
  <c r="B61" i="10"/>
  <c r="B80" i="10"/>
  <c r="B101" i="10"/>
  <c r="B95" i="10"/>
  <c r="D146" i="3"/>
  <c r="D148" i="3"/>
  <c r="D154" i="3"/>
  <c r="D158" i="3"/>
  <c r="D29" i="3"/>
  <c r="B144" i="11"/>
  <c r="C99" i="11"/>
  <c r="C66" i="11"/>
  <c r="C65" i="11"/>
  <c r="C69" i="11"/>
  <c r="C68" i="11"/>
  <c r="C72" i="11"/>
  <c r="C71" i="11"/>
  <c r="C75" i="11"/>
  <c r="C74" i="11"/>
  <c r="C78" i="11"/>
  <c r="C77" i="11"/>
  <c r="C80" i="11"/>
  <c r="D24" i="11"/>
  <c r="C90" i="11"/>
  <c r="C89" i="11"/>
  <c r="D26" i="11"/>
  <c r="C93" i="11"/>
  <c r="C92" i="11"/>
  <c r="C86" i="11"/>
  <c r="C87" i="11"/>
  <c r="C85" i="11"/>
  <c r="C95" i="11"/>
  <c r="C98" i="11"/>
  <c r="C143" i="11"/>
  <c r="D99" i="11"/>
  <c r="D66" i="11"/>
  <c r="D65" i="11"/>
  <c r="D69" i="11"/>
  <c r="D68" i="11"/>
  <c r="D72" i="11"/>
  <c r="D71" i="11"/>
  <c r="D75" i="11"/>
  <c r="D74" i="11"/>
  <c r="D78" i="11"/>
  <c r="D77" i="11"/>
  <c r="D80" i="11"/>
  <c r="D90" i="11"/>
  <c r="D89" i="11"/>
  <c r="D93" i="11"/>
  <c r="D92" i="11"/>
  <c r="D86" i="11"/>
  <c r="D87" i="11"/>
  <c r="D85" i="11"/>
  <c r="D95" i="11"/>
  <c r="D98" i="11"/>
  <c r="D143" i="11"/>
  <c r="E99" i="11"/>
  <c r="E66" i="11"/>
  <c r="E65" i="11"/>
  <c r="E69" i="11"/>
  <c r="E68" i="11"/>
  <c r="E72" i="11"/>
  <c r="E71" i="11"/>
  <c r="E75" i="11"/>
  <c r="E74" i="11"/>
  <c r="E78" i="11"/>
  <c r="E77" i="11"/>
  <c r="E80" i="11"/>
  <c r="E90" i="11"/>
  <c r="E89" i="11"/>
  <c r="E93" i="11"/>
  <c r="E92" i="11"/>
  <c r="E86" i="11"/>
  <c r="E87" i="11"/>
  <c r="E85" i="11"/>
  <c r="E95" i="11"/>
  <c r="E98" i="11"/>
  <c r="E143" i="11"/>
  <c r="F99" i="11"/>
  <c r="F66" i="11"/>
  <c r="F65" i="11"/>
  <c r="F69" i="11"/>
  <c r="F68" i="11"/>
  <c r="F72" i="11"/>
  <c r="F71" i="11"/>
  <c r="F75" i="11"/>
  <c r="F74" i="11"/>
  <c r="F78" i="11"/>
  <c r="F77" i="11"/>
  <c r="F80" i="11"/>
  <c r="F90" i="11"/>
  <c r="F89" i="11"/>
  <c r="F93" i="11"/>
  <c r="F92" i="11"/>
  <c r="F86" i="11"/>
  <c r="F87" i="11"/>
  <c r="F85" i="11"/>
  <c r="F95" i="11"/>
  <c r="F98" i="11"/>
  <c r="F143" i="11"/>
  <c r="G99" i="11"/>
  <c r="G66" i="11"/>
  <c r="G65" i="11"/>
  <c r="G69" i="11"/>
  <c r="G68" i="11"/>
  <c r="G72" i="11"/>
  <c r="G71" i="11"/>
  <c r="G75" i="11"/>
  <c r="G74" i="11"/>
  <c r="G78" i="11"/>
  <c r="G77" i="11"/>
  <c r="G80" i="11"/>
  <c r="G90" i="11"/>
  <c r="G89" i="11"/>
  <c r="G93" i="11"/>
  <c r="G92" i="11"/>
  <c r="G86" i="11"/>
  <c r="G87" i="11"/>
  <c r="G85" i="11"/>
  <c r="G95" i="11"/>
  <c r="G98" i="11"/>
  <c r="G143" i="11"/>
  <c r="H99" i="11"/>
  <c r="H66" i="11"/>
  <c r="H65" i="11"/>
  <c r="H69" i="11"/>
  <c r="H68" i="11"/>
  <c r="H72" i="11"/>
  <c r="H71" i="11"/>
  <c r="H75" i="11"/>
  <c r="H74" i="11"/>
  <c r="H78" i="11"/>
  <c r="H77" i="11"/>
  <c r="H80" i="11"/>
  <c r="H90" i="11"/>
  <c r="H89" i="11"/>
  <c r="H93" i="11"/>
  <c r="H92" i="11"/>
  <c r="H86" i="11"/>
  <c r="H87" i="11"/>
  <c r="H85" i="11"/>
  <c r="H95" i="11"/>
  <c r="H98" i="11"/>
  <c r="H143" i="11"/>
  <c r="I99" i="11"/>
  <c r="I66" i="11"/>
  <c r="I65" i="11"/>
  <c r="I69" i="11"/>
  <c r="I68" i="11"/>
  <c r="I72" i="11"/>
  <c r="I71" i="11"/>
  <c r="I75" i="11"/>
  <c r="I74" i="11"/>
  <c r="I78" i="11"/>
  <c r="I77" i="11"/>
  <c r="I80" i="11"/>
  <c r="I90" i="11"/>
  <c r="I89" i="11"/>
  <c r="I93" i="11"/>
  <c r="I92" i="11"/>
  <c r="I86" i="11"/>
  <c r="I87" i="11"/>
  <c r="I85" i="11"/>
  <c r="I95" i="11"/>
  <c r="I98" i="11"/>
  <c r="I143" i="11"/>
  <c r="J99" i="11"/>
  <c r="J66" i="11"/>
  <c r="J65" i="11"/>
  <c r="J69" i="11"/>
  <c r="J68" i="11"/>
  <c r="J72" i="11"/>
  <c r="J71" i="11"/>
  <c r="J75" i="11"/>
  <c r="J74" i="11"/>
  <c r="J78" i="11"/>
  <c r="J77" i="11"/>
  <c r="J80" i="11"/>
  <c r="J90" i="11"/>
  <c r="J89" i="11"/>
  <c r="J93" i="11"/>
  <c r="J92" i="11"/>
  <c r="J86" i="11"/>
  <c r="J87" i="11"/>
  <c r="J85" i="11"/>
  <c r="J95" i="11"/>
  <c r="J98" i="11"/>
  <c r="J143" i="11"/>
  <c r="K99" i="11"/>
  <c r="K66" i="11"/>
  <c r="K65" i="11"/>
  <c r="K69" i="11"/>
  <c r="K68" i="11"/>
  <c r="K72" i="11"/>
  <c r="K71" i="11"/>
  <c r="K75" i="11"/>
  <c r="K74" i="11"/>
  <c r="K78" i="11"/>
  <c r="K77" i="11"/>
  <c r="K80" i="11"/>
  <c r="K90" i="11"/>
  <c r="K89" i="11"/>
  <c r="K93" i="11"/>
  <c r="K92" i="11"/>
  <c r="K86" i="11"/>
  <c r="K87" i="11"/>
  <c r="K85" i="11"/>
  <c r="K95" i="11"/>
  <c r="K98" i="11"/>
  <c r="K143" i="11"/>
  <c r="L99" i="11"/>
  <c r="L66" i="11"/>
  <c r="L65" i="11"/>
  <c r="L69" i="11"/>
  <c r="L68" i="11"/>
  <c r="L72" i="11"/>
  <c r="L71" i="11"/>
  <c r="L75" i="11"/>
  <c r="L74" i="11"/>
  <c r="L78" i="11"/>
  <c r="L77" i="11"/>
  <c r="L80" i="11"/>
  <c r="L89" i="11"/>
  <c r="L93" i="11"/>
  <c r="L92" i="11"/>
  <c r="L85" i="11"/>
  <c r="L95" i="11"/>
  <c r="L98" i="11"/>
  <c r="L143" i="11"/>
  <c r="C101" i="11"/>
  <c r="C107" i="11"/>
  <c r="C106" i="11"/>
  <c r="C116" i="11"/>
  <c r="C118" i="11"/>
  <c r="D101" i="11"/>
  <c r="D107" i="11"/>
  <c r="D106" i="11"/>
  <c r="D116" i="11"/>
  <c r="D118" i="11"/>
  <c r="E101" i="11"/>
  <c r="E107" i="11"/>
  <c r="E106" i="11"/>
  <c r="E116" i="11"/>
  <c r="E118" i="11"/>
  <c r="F101" i="11"/>
  <c r="F107" i="11"/>
  <c r="F106" i="11"/>
  <c r="F116" i="11"/>
  <c r="F118" i="11"/>
  <c r="G101" i="11"/>
  <c r="G107" i="11"/>
  <c r="G106" i="11"/>
  <c r="G116" i="11"/>
  <c r="G118" i="11"/>
  <c r="H101" i="11"/>
  <c r="H107" i="11"/>
  <c r="H106" i="11"/>
  <c r="H116" i="11"/>
  <c r="H118" i="11"/>
  <c r="I101" i="11"/>
  <c r="I107" i="11"/>
  <c r="I106" i="11"/>
  <c r="I116" i="11"/>
  <c r="I118" i="11"/>
  <c r="J101" i="11"/>
  <c r="J107" i="11"/>
  <c r="J106" i="11"/>
  <c r="J116" i="11"/>
  <c r="J118" i="11"/>
  <c r="K101" i="11"/>
  <c r="K107" i="11"/>
  <c r="K106" i="11"/>
  <c r="K116" i="11"/>
  <c r="K118" i="11"/>
  <c r="L101" i="11"/>
  <c r="L107" i="11"/>
  <c r="L106" i="11"/>
  <c r="L116" i="11"/>
  <c r="L118" i="11"/>
  <c r="B118" i="11"/>
  <c r="B121" i="11"/>
  <c r="B96" i="11"/>
  <c r="L22" i="4"/>
  <c r="L19" i="4"/>
  <c r="L16" i="4"/>
  <c r="L13" i="4"/>
  <c r="L10" i="4"/>
  <c r="B54" i="3"/>
  <c r="B41" i="3"/>
  <c r="B42" i="3"/>
  <c r="B43" i="3"/>
  <c r="B44" i="3"/>
  <c r="B46" i="3"/>
  <c r="B51" i="3"/>
  <c r="C54" i="3"/>
  <c r="C41" i="3"/>
  <c r="C42" i="3"/>
  <c r="C43" i="3"/>
  <c r="C44" i="3"/>
  <c r="C46" i="3"/>
  <c r="C51" i="3"/>
  <c r="D54" i="3"/>
  <c r="D41" i="3"/>
  <c r="D42" i="3"/>
  <c r="D43" i="3"/>
  <c r="D44" i="3"/>
  <c r="D46" i="3"/>
  <c r="D51" i="3"/>
  <c r="E54" i="3"/>
  <c r="E41" i="3"/>
  <c r="E42" i="3"/>
  <c r="E43" i="3"/>
  <c r="E44" i="3"/>
  <c r="E46" i="3"/>
  <c r="E51" i="3"/>
  <c r="F54" i="3"/>
  <c r="F41" i="3"/>
  <c r="F42" i="3"/>
  <c r="F43" i="3"/>
  <c r="F44" i="3"/>
  <c r="F46" i="3"/>
  <c r="F51" i="3"/>
  <c r="G54" i="3"/>
  <c r="G41" i="3"/>
  <c r="G42" i="3"/>
  <c r="G43" i="3"/>
  <c r="G44" i="3"/>
  <c r="G46" i="3"/>
  <c r="G51" i="3"/>
  <c r="I51" i="3"/>
  <c r="J51" i="3"/>
  <c r="K51" i="3"/>
  <c r="B14" i="3"/>
  <c r="B15" i="3"/>
  <c r="B16" i="3"/>
  <c r="B17" i="3"/>
  <c r="B18" i="3"/>
  <c r="B23" i="3"/>
  <c r="B24" i="3"/>
  <c r="B25" i="3"/>
  <c r="B55" i="3"/>
  <c r="B34" i="3"/>
  <c r="B26" i="3"/>
  <c r="B27" i="3"/>
  <c r="B48" i="3"/>
  <c r="B49" i="3"/>
  <c r="C14" i="3"/>
  <c r="C15" i="3"/>
  <c r="C16" i="3"/>
  <c r="C17" i="3"/>
  <c r="C18" i="3"/>
  <c r="C23" i="3"/>
  <c r="C24" i="3"/>
  <c r="C25" i="3"/>
  <c r="C55" i="3"/>
  <c r="C34" i="3"/>
  <c r="C26" i="3"/>
  <c r="C27" i="3"/>
  <c r="C48" i="3"/>
  <c r="C49" i="3"/>
  <c r="D14" i="3"/>
  <c r="D15" i="3"/>
  <c r="D16" i="3"/>
  <c r="D17" i="3"/>
  <c r="D18" i="3"/>
  <c r="D23" i="3"/>
  <c r="D24" i="3"/>
  <c r="D25" i="3"/>
  <c r="D55" i="3"/>
  <c r="D34" i="3"/>
  <c r="D26" i="3"/>
  <c r="D27" i="3"/>
  <c r="D48" i="3"/>
  <c r="D49" i="3"/>
  <c r="E14" i="3"/>
  <c r="E15" i="3"/>
  <c r="E16" i="3"/>
  <c r="E17" i="3"/>
  <c r="E18" i="3"/>
  <c r="E23" i="3"/>
  <c r="E24" i="3"/>
  <c r="E25" i="3"/>
  <c r="E55" i="3"/>
  <c r="E34" i="3"/>
  <c r="E26" i="3"/>
  <c r="E27" i="3"/>
  <c r="E49" i="3"/>
  <c r="F14" i="3"/>
  <c r="F15" i="3"/>
  <c r="F16" i="3"/>
  <c r="F17" i="3"/>
  <c r="F18" i="3"/>
  <c r="F23" i="3"/>
  <c r="F24" i="3"/>
  <c r="F25" i="3"/>
  <c r="F55" i="3"/>
  <c r="F34" i="3"/>
  <c r="F26" i="3"/>
  <c r="F27" i="3"/>
  <c r="F48" i="3"/>
  <c r="F49" i="3"/>
  <c r="G14" i="3"/>
  <c r="G15" i="3"/>
  <c r="G16" i="3"/>
  <c r="G17" i="3"/>
  <c r="G18" i="3"/>
  <c r="G23" i="3"/>
  <c r="G24" i="3"/>
  <c r="G25" i="3"/>
  <c r="G55" i="3"/>
  <c r="G34" i="3"/>
  <c r="G26" i="3"/>
  <c r="G27" i="3"/>
  <c r="G48" i="3"/>
  <c r="G49" i="3"/>
  <c r="I49" i="3"/>
  <c r="J49" i="3"/>
  <c r="K49" i="3"/>
  <c r="B50" i="3"/>
  <c r="C50" i="3"/>
  <c r="D50" i="3"/>
  <c r="E50" i="3"/>
  <c r="F50" i="3"/>
  <c r="G50" i="3"/>
  <c r="I50" i="3"/>
  <c r="J50" i="3"/>
  <c r="K50" i="3"/>
  <c r="K48" i="3"/>
  <c r="J48" i="3"/>
  <c r="I48" i="3"/>
  <c r="B38" i="3"/>
  <c r="B37" i="3"/>
  <c r="B146" i="3"/>
  <c r="B148" i="3"/>
  <c r="B154" i="3"/>
  <c r="B158" i="3"/>
  <c r="B29" i="3"/>
  <c r="H9" i="3"/>
  <c r="H14" i="3"/>
  <c r="H15" i="3"/>
  <c r="H16" i="3"/>
  <c r="H17" i="3"/>
  <c r="H18" i="3"/>
  <c r="H24" i="3"/>
  <c r="H23" i="3"/>
  <c r="H25" i="3"/>
  <c r="H55" i="3"/>
  <c r="H34" i="3"/>
  <c r="H26" i="3"/>
  <c r="C10" i="3"/>
  <c r="C11" i="3"/>
  <c r="L43" i="11"/>
  <c r="C11" i="4"/>
  <c r="D11" i="4"/>
  <c r="E11" i="4"/>
  <c r="F11" i="4"/>
  <c r="G11" i="4"/>
  <c r="I11" i="4"/>
  <c r="I9" i="2"/>
  <c r="I11" i="2"/>
  <c r="I12" i="2"/>
  <c r="I13" i="2"/>
  <c r="I14" i="2"/>
  <c r="I15" i="2"/>
  <c r="I18" i="2"/>
  <c r="I20" i="2"/>
  <c r="I22" i="2"/>
  <c r="I23" i="2"/>
  <c r="I24" i="2"/>
  <c r="I26" i="2"/>
  <c r="H22" i="4"/>
  <c r="H19" i="4"/>
  <c r="H16" i="4"/>
  <c r="H13" i="4"/>
  <c r="H10" i="4"/>
  <c r="I39" i="2"/>
  <c r="I37" i="2"/>
  <c r="H36" i="2"/>
  <c r="I36" i="2"/>
  <c r="I34" i="2"/>
  <c r="I33" i="2"/>
  <c r="I28" i="2"/>
  <c r="C11" i="8"/>
  <c r="D39" i="11"/>
  <c r="E39" i="11"/>
  <c r="F39" i="11"/>
  <c r="G39" i="11"/>
  <c r="H39" i="11"/>
  <c r="I39" i="11"/>
  <c r="J39" i="11"/>
  <c r="K39" i="11"/>
  <c r="L39" i="11"/>
  <c r="D43" i="11"/>
  <c r="E43" i="11"/>
  <c r="F43" i="11"/>
  <c r="G43" i="11"/>
  <c r="H43" i="11"/>
  <c r="I43" i="11"/>
  <c r="J43" i="11"/>
  <c r="K43" i="11"/>
  <c r="D47" i="11"/>
  <c r="E47" i="11"/>
  <c r="F47" i="11"/>
  <c r="G47" i="11"/>
  <c r="H47" i="11"/>
  <c r="I47" i="11"/>
  <c r="J47" i="11"/>
  <c r="K47" i="11"/>
  <c r="L47" i="11"/>
  <c r="B116" i="10"/>
  <c r="B118" i="10"/>
  <c r="D24" i="10"/>
  <c r="D26" i="10"/>
  <c r="C107" i="10"/>
  <c r="C106" i="10"/>
  <c r="C109" i="10"/>
  <c r="C116" i="10"/>
  <c r="C118" i="10"/>
  <c r="D107" i="10"/>
  <c r="D106" i="10"/>
  <c r="D109" i="10"/>
  <c r="D116" i="10"/>
  <c r="D118" i="10"/>
  <c r="E107" i="10"/>
  <c r="E106" i="10"/>
  <c r="E109" i="10"/>
  <c r="E116" i="10"/>
  <c r="E118" i="10"/>
  <c r="F107" i="10"/>
  <c r="F106" i="10"/>
  <c r="F109" i="10"/>
  <c r="F116" i="10"/>
  <c r="F118" i="10"/>
  <c r="G107" i="10"/>
  <c r="G106" i="10"/>
  <c r="G109" i="10"/>
  <c r="G116" i="10"/>
  <c r="G118" i="10"/>
  <c r="H107" i="10"/>
  <c r="H106" i="10"/>
  <c r="H109" i="10"/>
  <c r="H116" i="10"/>
  <c r="H118" i="10"/>
  <c r="I107" i="10"/>
  <c r="I106" i="10"/>
  <c r="I109" i="10"/>
  <c r="I116" i="10"/>
  <c r="I118" i="10"/>
  <c r="J107" i="10"/>
  <c r="J106" i="10"/>
  <c r="J109" i="10"/>
  <c r="J116" i="10"/>
  <c r="J118" i="10"/>
  <c r="K107" i="10"/>
  <c r="K106" i="10"/>
  <c r="K109" i="10"/>
  <c r="K116" i="10"/>
  <c r="K118" i="10"/>
  <c r="L107" i="10"/>
  <c r="L106" i="10"/>
  <c r="L109" i="10"/>
  <c r="L116" i="10"/>
  <c r="L118" i="10"/>
  <c r="B121" i="10"/>
  <c r="B123" i="10"/>
  <c r="N9" i="10"/>
  <c r="N11" i="10"/>
  <c r="N13" i="10"/>
  <c r="N14" i="10"/>
  <c r="L149" i="10"/>
  <c r="L150" i="10"/>
  <c r="K149" i="10"/>
  <c r="K150" i="10"/>
  <c r="J149" i="10"/>
  <c r="J150" i="10"/>
  <c r="I149" i="10"/>
  <c r="I150" i="10"/>
  <c r="H149" i="10"/>
  <c r="H150" i="10"/>
  <c r="G149" i="10"/>
  <c r="G150" i="10"/>
  <c r="F149" i="10"/>
  <c r="F150" i="10"/>
  <c r="E149" i="10"/>
  <c r="E150" i="10"/>
  <c r="D149" i="10"/>
  <c r="D150" i="10"/>
  <c r="C149" i="10"/>
  <c r="C150" i="10"/>
  <c r="B149" i="10"/>
  <c r="B150" i="10"/>
  <c r="B125" i="10"/>
  <c r="L146" i="10"/>
  <c r="L147" i="10"/>
  <c r="L148" i="10"/>
  <c r="K146" i="10"/>
  <c r="K147" i="10"/>
  <c r="K148" i="10"/>
  <c r="J146" i="10"/>
  <c r="J147" i="10"/>
  <c r="J148" i="10"/>
  <c r="I146" i="10"/>
  <c r="I147" i="10"/>
  <c r="I148" i="10"/>
  <c r="H146" i="10"/>
  <c r="H147" i="10"/>
  <c r="H148" i="10"/>
  <c r="G146" i="10"/>
  <c r="G147" i="10"/>
  <c r="G148" i="10"/>
  <c r="F146" i="10"/>
  <c r="F147" i="10"/>
  <c r="F148" i="10"/>
  <c r="E146" i="10"/>
  <c r="E147" i="10"/>
  <c r="E148" i="10"/>
  <c r="D146" i="10"/>
  <c r="D147" i="10"/>
  <c r="D148" i="10"/>
  <c r="C146" i="10"/>
  <c r="C147" i="10"/>
  <c r="C148" i="10"/>
  <c r="B146" i="10"/>
  <c r="B147" i="10"/>
  <c r="B148" i="10"/>
  <c r="D27" i="10"/>
  <c r="L143" i="10"/>
  <c r="L144" i="10"/>
  <c r="L145" i="10"/>
  <c r="K143" i="10"/>
  <c r="K144" i="10"/>
  <c r="K145" i="10"/>
  <c r="J143" i="10"/>
  <c r="J144" i="10"/>
  <c r="J145" i="10"/>
  <c r="I143" i="10"/>
  <c r="I144" i="10"/>
  <c r="I145" i="10"/>
  <c r="H143" i="10"/>
  <c r="H144" i="10"/>
  <c r="H145" i="10"/>
  <c r="G143" i="10"/>
  <c r="G144" i="10"/>
  <c r="G145" i="10"/>
  <c r="F143" i="10"/>
  <c r="F144" i="10"/>
  <c r="F145" i="10"/>
  <c r="E143" i="10"/>
  <c r="E144" i="10"/>
  <c r="E145" i="10"/>
  <c r="D143" i="10"/>
  <c r="D144" i="10"/>
  <c r="D145" i="10"/>
  <c r="C143" i="10"/>
  <c r="C144" i="10"/>
  <c r="C145" i="10"/>
  <c r="B143" i="10"/>
  <c r="B144" i="10"/>
  <c r="B145" i="10"/>
  <c r="C131" i="10"/>
  <c r="D131" i="10"/>
  <c r="E131" i="10"/>
  <c r="F131" i="10"/>
  <c r="G131" i="10"/>
  <c r="H131" i="10"/>
  <c r="I131" i="10"/>
  <c r="J131" i="10"/>
  <c r="K131" i="10"/>
  <c r="L131" i="10"/>
  <c r="C132" i="10"/>
  <c r="D132" i="10"/>
  <c r="E132" i="10"/>
  <c r="F132" i="10"/>
  <c r="G132" i="10"/>
  <c r="H132" i="10"/>
  <c r="I132" i="10"/>
  <c r="J132" i="10"/>
  <c r="K132" i="10"/>
  <c r="L132" i="10"/>
  <c r="L133" i="10"/>
  <c r="L138" i="10"/>
  <c r="K133" i="10"/>
  <c r="K138" i="10"/>
  <c r="J133" i="10"/>
  <c r="J138" i="10"/>
  <c r="I133" i="10"/>
  <c r="I138" i="10"/>
  <c r="H133" i="10"/>
  <c r="H138" i="10"/>
  <c r="G133" i="10"/>
  <c r="G138" i="10"/>
  <c r="F133" i="10"/>
  <c r="F138" i="10"/>
  <c r="E133" i="10"/>
  <c r="E138" i="10"/>
  <c r="D133" i="10"/>
  <c r="D138" i="10"/>
  <c r="C133" i="10"/>
  <c r="C138" i="10"/>
  <c r="B133" i="10"/>
  <c r="B138" i="10"/>
  <c r="L137" i="10"/>
  <c r="K137" i="10"/>
  <c r="J137" i="10"/>
  <c r="I137" i="10"/>
  <c r="H137" i="10"/>
  <c r="G137" i="10"/>
  <c r="F137" i="10"/>
  <c r="E137" i="10"/>
  <c r="D137" i="10"/>
  <c r="C137" i="10"/>
  <c r="B137" i="10"/>
  <c r="L136" i="10"/>
  <c r="K136" i="10"/>
  <c r="J136" i="10"/>
  <c r="I136" i="10"/>
  <c r="H136" i="10"/>
  <c r="G136" i="10"/>
  <c r="F136" i="10"/>
  <c r="E136" i="10"/>
  <c r="D136" i="10"/>
  <c r="C136" i="10"/>
  <c r="L135" i="10"/>
  <c r="K135" i="10"/>
  <c r="J135" i="10"/>
  <c r="I135" i="10"/>
  <c r="H135" i="10"/>
  <c r="G135" i="10"/>
  <c r="F135" i="10"/>
  <c r="E135" i="10"/>
  <c r="D135" i="10"/>
  <c r="C135" i="10"/>
  <c r="B135" i="10"/>
  <c r="M118" i="10"/>
  <c r="L102" i="10"/>
  <c r="K102" i="10"/>
  <c r="J102" i="10"/>
  <c r="I102" i="10"/>
  <c r="H102" i="10"/>
  <c r="G102" i="10"/>
  <c r="F102" i="10"/>
  <c r="E102" i="10"/>
  <c r="D102" i="10"/>
  <c r="C102" i="10"/>
  <c r="B102" i="10"/>
  <c r="L96" i="10"/>
  <c r="K96" i="10"/>
  <c r="J96" i="10"/>
  <c r="I96" i="10"/>
  <c r="H96" i="10"/>
  <c r="G96" i="10"/>
  <c r="F96" i="10"/>
  <c r="E96" i="10"/>
  <c r="D96" i="10"/>
  <c r="C96" i="10"/>
  <c r="B96" i="10"/>
  <c r="L81" i="10"/>
  <c r="K81" i="10"/>
  <c r="J81" i="10"/>
  <c r="I81" i="10"/>
  <c r="H81" i="10"/>
  <c r="G81" i="10"/>
  <c r="F81" i="10"/>
  <c r="E81" i="10"/>
  <c r="D81" i="10"/>
  <c r="C81" i="10"/>
  <c r="B81" i="10"/>
  <c r="L59" i="10"/>
  <c r="K59" i="10"/>
  <c r="J59" i="10"/>
  <c r="I59" i="10"/>
  <c r="H59" i="10"/>
  <c r="G59" i="10"/>
  <c r="F59" i="10"/>
  <c r="E59" i="10"/>
  <c r="D59" i="10"/>
  <c r="C59" i="10"/>
  <c r="L55" i="10"/>
  <c r="K55" i="10"/>
  <c r="J55" i="10"/>
  <c r="I55" i="10"/>
  <c r="H55" i="10"/>
  <c r="G55" i="10"/>
  <c r="F55" i="10"/>
  <c r="E55" i="10"/>
  <c r="D55" i="10"/>
  <c r="C55" i="10"/>
  <c r="L51" i="10"/>
  <c r="K51" i="10"/>
  <c r="J51" i="10"/>
  <c r="I51" i="10"/>
  <c r="H51" i="10"/>
  <c r="G51" i="10"/>
  <c r="F51" i="10"/>
  <c r="E51" i="10"/>
  <c r="D51" i="10"/>
  <c r="C51" i="10"/>
  <c r="L47" i="10"/>
  <c r="K47" i="10"/>
  <c r="J47" i="10"/>
  <c r="I47" i="10"/>
  <c r="H47" i="10"/>
  <c r="G47" i="10"/>
  <c r="F47" i="10"/>
  <c r="E47" i="10"/>
  <c r="D47" i="10"/>
  <c r="C47" i="10"/>
  <c r="L43" i="10"/>
  <c r="K43" i="10"/>
  <c r="J43" i="10"/>
  <c r="I43" i="10"/>
  <c r="H43" i="10"/>
  <c r="G43" i="10"/>
  <c r="F43" i="10"/>
  <c r="E43" i="10"/>
  <c r="D43" i="10"/>
  <c r="C43" i="10"/>
  <c r="L39" i="10"/>
  <c r="K39" i="10"/>
  <c r="J39" i="10"/>
  <c r="I39" i="10"/>
  <c r="H39" i="10"/>
  <c r="G39" i="10"/>
  <c r="F39" i="10"/>
  <c r="E39" i="10"/>
  <c r="D39" i="10"/>
  <c r="C39" i="10"/>
  <c r="J30" i="10"/>
  <c r="I30" i="10"/>
  <c r="H30" i="10"/>
  <c r="J29" i="10"/>
  <c r="I29" i="10"/>
  <c r="H29" i="10"/>
  <c r="N25" i="10"/>
  <c r="M25" i="10"/>
  <c r="L25" i="10"/>
  <c r="J25" i="10"/>
  <c r="I25" i="10"/>
  <c r="H25" i="10"/>
  <c r="N24" i="10"/>
  <c r="M24" i="10"/>
  <c r="L24" i="10"/>
  <c r="J24" i="10"/>
  <c r="I24" i="10"/>
  <c r="H24" i="10"/>
  <c r="N23" i="10"/>
  <c r="M23" i="10"/>
  <c r="L23" i="10"/>
  <c r="J23" i="10"/>
  <c r="I23" i="10"/>
  <c r="H23" i="10"/>
  <c r="N22" i="10"/>
  <c r="M22" i="10"/>
  <c r="L22" i="10"/>
  <c r="J22" i="10"/>
  <c r="I22" i="10"/>
  <c r="H22" i="10"/>
  <c r="I15" i="10"/>
  <c r="I16" i="10"/>
  <c r="B123" i="11"/>
  <c r="N9" i="11"/>
  <c r="H27" i="3"/>
  <c r="H48" i="3"/>
  <c r="H41" i="3"/>
  <c r="H42" i="3"/>
  <c r="H43" i="3"/>
  <c r="H44" i="3"/>
  <c r="H46" i="3"/>
  <c r="H49" i="3"/>
  <c r="H54" i="3"/>
  <c r="H50" i="3"/>
  <c r="H51" i="3"/>
  <c r="D55" i="11"/>
  <c r="E55" i="11"/>
  <c r="F55" i="11"/>
  <c r="G55" i="11"/>
  <c r="H55" i="11"/>
  <c r="I55" i="11"/>
  <c r="J55" i="11"/>
  <c r="K55" i="11"/>
  <c r="L55" i="11"/>
  <c r="C55" i="11"/>
  <c r="C25" i="4"/>
  <c r="D25" i="4"/>
  <c r="E25" i="4"/>
  <c r="F25" i="4"/>
  <c r="G25" i="4"/>
  <c r="H25" i="4"/>
  <c r="B25" i="4"/>
  <c r="N11" i="11"/>
  <c r="N13" i="11"/>
  <c r="N14" i="11"/>
  <c r="L149" i="11"/>
  <c r="L150" i="11"/>
  <c r="K149" i="11"/>
  <c r="K150" i="11"/>
  <c r="J149" i="11"/>
  <c r="J150" i="11"/>
  <c r="I149" i="11"/>
  <c r="I150" i="11"/>
  <c r="H149" i="11"/>
  <c r="H150" i="11"/>
  <c r="G149" i="11"/>
  <c r="G150" i="11"/>
  <c r="F149" i="11"/>
  <c r="F150" i="11"/>
  <c r="E149" i="11"/>
  <c r="E150" i="11"/>
  <c r="D149" i="11"/>
  <c r="D150" i="11"/>
  <c r="C149" i="11"/>
  <c r="C150" i="11"/>
  <c r="B149" i="11"/>
  <c r="B150" i="11"/>
  <c r="B125" i="11"/>
  <c r="L146" i="11"/>
  <c r="L147" i="11"/>
  <c r="L148" i="11"/>
  <c r="K146" i="11"/>
  <c r="K147" i="11"/>
  <c r="K148" i="11"/>
  <c r="J146" i="11"/>
  <c r="J147" i="11"/>
  <c r="J148" i="11"/>
  <c r="I146" i="11"/>
  <c r="I147" i="11"/>
  <c r="I148" i="11"/>
  <c r="H146" i="11"/>
  <c r="H147" i="11"/>
  <c r="H148" i="11"/>
  <c r="G146" i="11"/>
  <c r="G147" i="11"/>
  <c r="G148" i="11"/>
  <c r="F146" i="11"/>
  <c r="F147" i="11"/>
  <c r="F148" i="11"/>
  <c r="E146" i="11"/>
  <c r="E147" i="11"/>
  <c r="E148" i="11"/>
  <c r="D146" i="11"/>
  <c r="D147" i="11"/>
  <c r="D148" i="11"/>
  <c r="C146" i="11"/>
  <c r="C147" i="11"/>
  <c r="C148" i="11"/>
  <c r="B147" i="11"/>
  <c r="B148" i="11"/>
  <c r="L144" i="11"/>
  <c r="L145" i="11"/>
  <c r="K144" i="11"/>
  <c r="K145" i="11"/>
  <c r="J144" i="11"/>
  <c r="J145" i="11"/>
  <c r="I144" i="11"/>
  <c r="I145" i="11"/>
  <c r="H144" i="11"/>
  <c r="H145" i="11"/>
  <c r="G144" i="11"/>
  <c r="G145" i="11"/>
  <c r="F144" i="11"/>
  <c r="F145" i="11"/>
  <c r="E144" i="11"/>
  <c r="E145" i="11"/>
  <c r="D144" i="11"/>
  <c r="D145" i="11"/>
  <c r="C144" i="11"/>
  <c r="C145" i="11"/>
  <c r="B145" i="11"/>
  <c r="C132" i="11"/>
  <c r="D132" i="11"/>
  <c r="E132" i="11"/>
  <c r="F132" i="11"/>
  <c r="G132" i="11"/>
  <c r="H132" i="11"/>
  <c r="I132" i="11"/>
  <c r="J132" i="11"/>
  <c r="K132" i="11"/>
  <c r="L132" i="11"/>
  <c r="L133" i="11"/>
  <c r="L138" i="11"/>
  <c r="K133" i="11"/>
  <c r="K138" i="11"/>
  <c r="J133" i="11"/>
  <c r="J138" i="11"/>
  <c r="I133" i="11"/>
  <c r="I138" i="11"/>
  <c r="H133" i="11"/>
  <c r="H138" i="11"/>
  <c r="G133" i="11"/>
  <c r="G138" i="11"/>
  <c r="F133" i="11"/>
  <c r="F138" i="11"/>
  <c r="E133" i="11"/>
  <c r="E138" i="11"/>
  <c r="D133" i="11"/>
  <c r="D138" i="11"/>
  <c r="C133" i="11"/>
  <c r="C138" i="11"/>
  <c r="B133" i="11"/>
  <c r="B138" i="11"/>
  <c r="L137" i="11"/>
  <c r="K137" i="11"/>
  <c r="J137" i="11"/>
  <c r="I137" i="11"/>
  <c r="H137" i="11"/>
  <c r="G137" i="11"/>
  <c r="F137" i="11"/>
  <c r="E137" i="11"/>
  <c r="D137" i="11"/>
  <c r="C137" i="11"/>
  <c r="B137" i="11"/>
  <c r="L136" i="11"/>
  <c r="K136" i="11"/>
  <c r="J136" i="11"/>
  <c r="I136" i="11"/>
  <c r="H136" i="11"/>
  <c r="G136" i="11"/>
  <c r="F136" i="11"/>
  <c r="E136" i="11"/>
  <c r="D136" i="11"/>
  <c r="C136" i="11"/>
  <c r="L135" i="11"/>
  <c r="K135" i="11"/>
  <c r="J135" i="11"/>
  <c r="I135" i="11"/>
  <c r="H135" i="11"/>
  <c r="G135" i="11"/>
  <c r="F135" i="11"/>
  <c r="E135" i="11"/>
  <c r="D135" i="11"/>
  <c r="C135" i="11"/>
  <c r="B135" i="11"/>
  <c r="M118" i="11"/>
  <c r="L102" i="11"/>
  <c r="K102" i="11"/>
  <c r="J102" i="11"/>
  <c r="I102" i="11"/>
  <c r="H102" i="11"/>
  <c r="G102" i="11"/>
  <c r="F102" i="11"/>
  <c r="E102" i="11"/>
  <c r="D102" i="11"/>
  <c r="C102" i="11"/>
  <c r="B102" i="11"/>
  <c r="L96" i="11"/>
  <c r="K96" i="11"/>
  <c r="J96" i="11"/>
  <c r="I96" i="11"/>
  <c r="H96" i="11"/>
  <c r="G96" i="11"/>
  <c r="F96" i="11"/>
  <c r="E96" i="11"/>
  <c r="D96" i="11"/>
  <c r="C96" i="11"/>
  <c r="L81" i="11"/>
  <c r="K81" i="11"/>
  <c r="J81" i="11"/>
  <c r="I81" i="11"/>
  <c r="H81" i="11"/>
  <c r="G81" i="11"/>
  <c r="F81" i="11"/>
  <c r="E81" i="11"/>
  <c r="D81" i="11"/>
  <c r="C81" i="11"/>
  <c r="B81" i="11"/>
  <c r="L59" i="11"/>
  <c r="K59" i="11"/>
  <c r="J59" i="11"/>
  <c r="I59" i="11"/>
  <c r="H59" i="11"/>
  <c r="G59" i="11"/>
  <c r="F59" i="11"/>
  <c r="E59" i="11"/>
  <c r="D59" i="11"/>
  <c r="C59" i="11"/>
  <c r="L51" i="11"/>
  <c r="K51" i="11"/>
  <c r="J51" i="11"/>
  <c r="I51" i="11"/>
  <c r="H51" i="11"/>
  <c r="G51" i="11"/>
  <c r="F51" i="11"/>
  <c r="E51" i="11"/>
  <c r="D51" i="11"/>
  <c r="C51" i="11"/>
  <c r="C47" i="11"/>
  <c r="C43" i="11"/>
  <c r="C39" i="11"/>
  <c r="J30" i="11"/>
  <c r="I30" i="11"/>
  <c r="H30" i="11"/>
  <c r="J29" i="11"/>
  <c r="I29" i="11"/>
  <c r="H29" i="11"/>
  <c r="N25" i="11"/>
  <c r="M25" i="11"/>
  <c r="L25" i="11"/>
  <c r="J25" i="11"/>
  <c r="I25" i="11"/>
  <c r="H25" i="11"/>
  <c r="N24" i="11"/>
  <c r="M24" i="11"/>
  <c r="L24" i="11"/>
  <c r="J24" i="11"/>
  <c r="I24" i="11"/>
  <c r="H24" i="11"/>
  <c r="N23" i="11"/>
  <c r="M23" i="11"/>
  <c r="L23" i="11"/>
  <c r="J23" i="11"/>
  <c r="I23" i="11"/>
  <c r="H23" i="11"/>
  <c r="N22" i="11"/>
  <c r="M22" i="11"/>
  <c r="L22" i="11"/>
  <c r="J22" i="11"/>
  <c r="I22" i="11"/>
  <c r="H22" i="11"/>
  <c r="I15" i="11"/>
  <c r="I16" i="11"/>
  <c r="C35" i="5"/>
  <c r="C34" i="5"/>
  <c r="D35" i="5"/>
  <c r="D34" i="5"/>
  <c r="C32" i="5"/>
  <c r="C31" i="5"/>
  <c r="D32" i="5"/>
  <c r="D31" i="5"/>
  <c r="C38" i="5"/>
  <c r="C37" i="5"/>
  <c r="D38" i="5"/>
  <c r="D37" i="5"/>
  <c r="C44" i="5"/>
  <c r="C43" i="5"/>
  <c r="D44" i="5"/>
  <c r="D43" i="5"/>
  <c r="C47" i="5"/>
  <c r="C46" i="5"/>
  <c r="D47" i="5"/>
  <c r="D46" i="5"/>
  <c r="D50" i="5"/>
  <c r="D10" i="5"/>
  <c r="C56" i="5"/>
  <c r="D56" i="5"/>
  <c r="D55" i="5"/>
  <c r="D11" i="5"/>
  <c r="C59" i="5"/>
  <c r="D59" i="5"/>
  <c r="D58" i="5"/>
  <c r="D12" i="5"/>
  <c r="C62" i="5"/>
  <c r="D62" i="5"/>
  <c r="D61" i="5"/>
  <c r="D13" i="5"/>
  <c r="C65" i="5"/>
  <c r="D65" i="5"/>
  <c r="D64" i="5"/>
  <c r="D14" i="5"/>
  <c r="C68" i="5"/>
  <c r="D68" i="5"/>
  <c r="D67" i="5"/>
  <c r="D70" i="5"/>
  <c r="D71" i="5"/>
  <c r="D16" i="5"/>
  <c r="C74" i="5"/>
  <c r="D74" i="5"/>
  <c r="D17" i="5"/>
  <c r="C77" i="5"/>
  <c r="D77" i="5"/>
  <c r="D18" i="5"/>
  <c r="C80" i="5"/>
  <c r="D80" i="5"/>
  <c r="D83" i="5"/>
  <c r="D82" i="5"/>
  <c r="D20" i="5"/>
  <c r="C86" i="5"/>
  <c r="D86" i="5"/>
  <c r="D85" i="5"/>
  <c r="E35" i="5"/>
  <c r="E34" i="5"/>
  <c r="E32" i="5"/>
  <c r="E31" i="5"/>
  <c r="E38" i="5"/>
  <c r="E37" i="5"/>
  <c r="E44" i="5"/>
  <c r="E43" i="5"/>
  <c r="E47" i="5"/>
  <c r="E46" i="5"/>
  <c r="E50" i="5"/>
  <c r="E56" i="5"/>
  <c r="E55" i="5"/>
  <c r="E59" i="5"/>
  <c r="E58" i="5"/>
  <c r="E62" i="5"/>
  <c r="E61" i="5"/>
  <c r="E65" i="5"/>
  <c r="E64" i="5"/>
  <c r="E68" i="5"/>
  <c r="E67" i="5"/>
  <c r="E70" i="5"/>
  <c r="E71" i="5"/>
  <c r="E74" i="5"/>
  <c r="E77" i="5"/>
  <c r="E80" i="5"/>
  <c r="E83" i="5"/>
  <c r="E82" i="5"/>
  <c r="E86" i="5"/>
  <c r="E85" i="5"/>
  <c r="F35" i="5"/>
  <c r="F34" i="5"/>
  <c r="F32" i="5"/>
  <c r="F31" i="5"/>
  <c r="F38" i="5"/>
  <c r="F37" i="5"/>
  <c r="F44" i="5"/>
  <c r="F43" i="5"/>
  <c r="F47" i="5"/>
  <c r="F46" i="5"/>
  <c r="F50" i="5"/>
  <c r="F56" i="5"/>
  <c r="F55" i="5"/>
  <c r="F59" i="5"/>
  <c r="F58" i="5"/>
  <c r="F62" i="5"/>
  <c r="F61" i="5"/>
  <c r="F65" i="5"/>
  <c r="F64" i="5"/>
  <c r="F68" i="5"/>
  <c r="F67" i="5"/>
  <c r="F70" i="5"/>
  <c r="F71" i="5"/>
  <c r="F74" i="5"/>
  <c r="F77" i="5"/>
  <c r="F80" i="5"/>
  <c r="F83" i="5"/>
  <c r="F82" i="5"/>
  <c r="F86" i="5"/>
  <c r="F85" i="5"/>
  <c r="G35" i="5"/>
  <c r="G34" i="5"/>
  <c r="G32" i="5"/>
  <c r="G31" i="5"/>
  <c r="G38" i="5"/>
  <c r="G37" i="5"/>
  <c r="G44" i="5"/>
  <c r="G43" i="5"/>
  <c r="G47" i="5"/>
  <c r="G46" i="5"/>
  <c r="G50" i="5"/>
  <c r="G56" i="5"/>
  <c r="G55" i="5"/>
  <c r="G59" i="5"/>
  <c r="G58" i="5"/>
  <c r="G62" i="5"/>
  <c r="G61" i="5"/>
  <c r="G65" i="5"/>
  <c r="G64" i="5"/>
  <c r="G68" i="5"/>
  <c r="G67" i="5"/>
  <c r="G70" i="5"/>
  <c r="G71" i="5"/>
  <c r="G74" i="5"/>
  <c r="G77" i="5"/>
  <c r="G80" i="5"/>
  <c r="G83" i="5"/>
  <c r="G82" i="5"/>
  <c r="G86" i="5"/>
  <c r="G85" i="5"/>
  <c r="H35" i="5"/>
  <c r="H34" i="5"/>
  <c r="H32" i="5"/>
  <c r="H31" i="5"/>
  <c r="H38" i="5"/>
  <c r="H37" i="5"/>
  <c r="H44" i="5"/>
  <c r="H43" i="5"/>
  <c r="H47" i="5"/>
  <c r="H46" i="5"/>
  <c r="H50" i="5"/>
  <c r="H56" i="5"/>
  <c r="H55" i="5"/>
  <c r="H59" i="5"/>
  <c r="H58" i="5"/>
  <c r="H62" i="5"/>
  <c r="H61" i="5"/>
  <c r="H65" i="5"/>
  <c r="H64" i="5"/>
  <c r="H68" i="5"/>
  <c r="H67" i="5"/>
  <c r="H70" i="5"/>
  <c r="H71" i="5"/>
  <c r="H74" i="5"/>
  <c r="H77" i="5"/>
  <c r="H80" i="5"/>
  <c r="H83" i="5"/>
  <c r="H82" i="5"/>
  <c r="H86" i="5"/>
  <c r="H85" i="5"/>
  <c r="I35" i="5"/>
  <c r="I34" i="5"/>
  <c r="I32" i="5"/>
  <c r="I31" i="5"/>
  <c r="I38" i="5"/>
  <c r="I37" i="5"/>
  <c r="I44" i="5"/>
  <c r="I43" i="5"/>
  <c r="I47" i="5"/>
  <c r="I46" i="5"/>
  <c r="I50" i="5"/>
  <c r="I56" i="5"/>
  <c r="I55" i="5"/>
  <c r="I59" i="5"/>
  <c r="I58" i="5"/>
  <c r="I62" i="5"/>
  <c r="I61" i="5"/>
  <c r="I65" i="5"/>
  <c r="I64" i="5"/>
  <c r="I68" i="5"/>
  <c r="I67" i="5"/>
  <c r="I70" i="5"/>
  <c r="I71" i="5"/>
  <c r="I74" i="5"/>
  <c r="I77" i="5"/>
  <c r="I80" i="5"/>
  <c r="I83" i="5"/>
  <c r="I82" i="5"/>
  <c r="I86" i="5"/>
  <c r="I85" i="5"/>
  <c r="J35" i="5"/>
  <c r="J34" i="5"/>
  <c r="J32" i="5"/>
  <c r="J31" i="5"/>
  <c r="J38" i="5"/>
  <c r="J37" i="5"/>
  <c r="J44" i="5"/>
  <c r="J43" i="5"/>
  <c r="J47" i="5"/>
  <c r="J46" i="5"/>
  <c r="J50" i="5"/>
  <c r="J56" i="5"/>
  <c r="J55" i="5"/>
  <c r="J59" i="5"/>
  <c r="J58" i="5"/>
  <c r="J62" i="5"/>
  <c r="J61" i="5"/>
  <c r="J65" i="5"/>
  <c r="J64" i="5"/>
  <c r="J68" i="5"/>
  <c r="J67" i="5"/>
  <c r="J70" i="5"/>
  <c r="J71" i="5"/>
  <c r="J74" i="5"/>
  <c r="J77" i="5"/>
  <c r="J80" i="5"/>
  <c r="J83" i="5"/>
  <c r="J82" i="5"/>
  <c r="J86" i="5"/>
  <c r="J85" i="5"/>
  <c r="K35" i="5"/>
  <c r="K34" i="5"/>
  <c r="K32" i="5"/>
  <c r="K31" i="5"/>
  <c r="K38" i="5"/>
  <c r="K37" i="5"/>
  <c r="K44" i="5"/>
  <c r="K43" i="5"/>
  <c r="K47" i="5"/>
  <c r="K46" i="5"/>
  <c r="K50" i="5"/>
  <c r="K56" i="5"/>
  <c r="K55" i="5"/>
  <c r="K59" i="5"/>
  <c r="K58" i="5"/>
  <c r="K62" i="5"/>
  <c r="K61" i="5"/>
  <c r="K65" i="5"/>
  <c r="K64" i="5"/>
  <c r="K68" i="5"/>
  <c r="K67" i="5"/>
  <c r="K70" i="5"/>
  <c r="K71" i="5"/>
  <c r="K74" i="5"/>
  <c r="K77" i="5"/>
  <c r="K80" i="5"/>
  <c r="K83" i="5"/>
  <c r="K82" i="5"/>
  <c r="K86" i="5"/>
  <c r="K85" i="5"/>
  <c r="L35" i="5"/>
  <c r="L34" i="5"/>
  <c r="L32" i="5"/>
  <c r="L31" i="5"/>
  <c r="L38" i="5"/>
  <c r="L37" i="5"/>
  <c r="L44" i="5"/>
  <c r="L43" i="5"/>
  <c r="L47" i="5"/>
  <c r="L46" i="5"/>
  <c r="L50" i="5"/>
  <c r="L56" i="5"/>
  <c r="L55" i="5"/>
  <c r="L59" i="5"/>
  <c r="L58" i="5"/>
  <c r="L62" i="5"/>
  <c r="L61" i="5"/>
  <c r="L65" i="5"/>
  <c r="L64" i="5"/>
  <c r="L68" i="5"/>
  <c r="L67" i="5"/>
  <c r="L70" i="5"/>
  <c r="L71" i="5"/>
  <c r="L74" i="5"/>
  <c r="L77" i="5"/>
  <c r="L80" i="5"/>
  <c r="L83" i="5"/>
  <c r="L82" i="5"/>
  <c r="L86" i="5"/>
  <c r="L85" i="5"/>
  <c r="C50" i="5"/>
  <c r="C55" i="5"/>
  <c r="C58" i="5"/>
  <c r="C61" i="5"/>
  <c r="C64" i="5"/>
  <c r="C67" i="5"/>
  <c r="C70" i="5"/>
  <c r="C71" i="5"/>
  <c r="C83" i="5"/>
  <c r="C82" i="5"/>
  <c r="C85" i="5"/>
  <c r="C73" i="5"/>
  <c r="C76" i="5"/>
  <c r="C79" i="5"/>
  <c r="D73" i="5"/>
  <c r="D76" i="5"/>
  <c r="D79" i="5"/>
  <c r="E73" i="5"/>
  <c r="E76" i="5"/>
  <c r="E79" i="5"/>
  <c r="F73" i="5"/>
  <c r="F76" i="5"/>
  <c r="F79" i="5"/>
  <c r="G73" i="5"/>
  <c r="G76" i="5"/>
  <c r="G79" i="5"/>
  <c r="H73" i="5"/>
  <c r="H76" i="5"/>
  <c r="H79" i="5"/>
  <c r="I73" i="5"/>
  <c r="I76" i="5"/>
  <c r="I79" i="5"/>
  <c r="J73" i="5"/>
  <c r="J76" i="5"/>
  <c r="J79" i="5"/>
  <c r="K73" i="5"/>
  <c r="K76" i="5"/>
  <c r="K79" i="5"/>
  <c r="L79" i="5"/>
  <c r="B50" i="5"/>
  <c r="B70" i="5"/>
  <c r="B82" i="5"/>
  <c r="C31" i="7"/>
  <c r="D31" i="7"/>
  <c r="C34" i="7"/>
  <c r="D34" i="7"/>
  <c r="C40" i="7"/>
  <c r="D40" i="7"/>
  <c r="C43" i="7"/>
  <c r="D43" i="7"/>
  <c r="C46" i="7"/>
  <c r="D46" i="7"/>
  <c r="D50" i="7"/>
  <c r="D55" i="7"/>
  <c r="D58" i="7"/>
  <c r="D61" i="7"/>
  <c r="D64" i="7"/>
  <c r="D67" i="7"/>
  <c r="D70" i="7"/>
  <c r="D71" i="7"/>
  <c r="D83" i="7"/>
  <c r="D82" i="7"/>
  <c r="D85" i="7"/>
  <c r="D73" i="7"/>
  <c r="D76" i="7"/>
  <c r="D79" i="7"/>
  <c r="D88" i="7"/>
  <c r="E31" i="7"/>
  <c r="E34" i="7"/>
  <c r="E40" i="7"/>
  <c r="E43" i="7"/>
  <c r="E46" i="7"/>
  <c r="E50" i="7"/>
  <c r="E55" i="7"/>
  <c r="E58" i="7"/>
  <c r="E61" i="7"/>
  <c r="E64" i="7"/>
  <c r="E67" i="7"/>
  <c r="E70" i="7"/>
  <c r="E71" i="7"/>
  <c r="E83" i="7"/>
  <c r="E82" i="7"/>
  <c r="E85" i="7"/>
  <c r="E73" i="7"/>
  <c r="E76" i="7"/>
  <c r="E79" i="7"/>
  <c r="E88" i="7"/>
  <c r="F31" i="7"/>
  <c r="F34" i="7"/>
  <c r="F40" i="7"/>
  <c r="F43" i="7"/>
  <c r="F46" i="7"/>
  <c r="F50" i="7"/>
  <c r="F55" i="7"/>
  <c r="F58" i="7"/>
  <c r="F61" i="7"/>
  <c r="F64" i="7"/>
  <c r="F67" i="7"/>
  <c r="F70" i="7"/>
  <c r="F71" i="7"/>
  <c r="F83" i="7"/>
  <c r="F82" i="7"/>
  <c r="F85" i="7"/>
  <c r="F73" i="7"/>
  <c r="F76" i="7"/>
  <c r="F79" i="7"/>
  <c r="F88" i="7"/>
  <c r="G31" i="7"/>
  <c r="G34" i="7"/>
  <c r="G40" i="7"/>
  <c r="G43" i="7"/>
  <c r="G46" i="7"/>
  <c r="G50" i="7"/>
  <c r="G55" i="7"/>
  <c r="G58" i="7"/>
  <c r="G61" i="7"/>
  <c r="G64" i="7"/>
  <c r="G67" i="7"/>
  <c r="G70" i="7"/>
  <c r="G71" i="7"/>
  <c r="G83" i="7"/>
  <c r="G82" i="7"/>
  <c r="G85" i="7"/>
  <c r="G73" i="7"/>
  <c r="G76" i="7"/>
  <c r="G79" i="7"/>
  <c r="G88" i="7"/>
  <c r="H31" i="7"/>
  <c r="H34" i="7"/>
  <c r="H40" i="7"/>
  <c r="H43" i="7"/>
  <c r="H46" i="7"/>
  <c r="H50" i="7"/>
  <c r="H55" i="7"/>
  <c r="H58" i="7"/>
  <c r="H61" i="7"/>
  <c r="H64" i="7"/>
  <c r="H67" i="7"/>
  <c r="H70" i="7"/>
  <c r="H71" i="7"/>
  <c r="H83" i="7"/>
  <c r="H82" i="7"/>
  <c r="H85" i="7"/>
  <c r="H73" i="7"/>
  <c r="H76" i="7"/>
  <c r="H79" i="7"/>
  <c r="H88" i="7"/>
  <c r="I31" i="7"/>
  <c r="I34" i="7"/>
  <c r="I40" i="7"/>
  <c r="I43" i="7"/>
  <c r="I46" i="7"/>
  <c r="I50" i="7"/>
  <c r="I55" i="7"/>
  <c r="I58" i="7"/>
  <c r="I61" i="7"/>
  <c r="I64" i="7"/>
  <c r="I67" i="7"/>
  <c r="I70" i="7"/>
  <c r="I71" i="7"/>
  <c r="I83" i="7"/>
  <c r="I82" i="7"/>
  <c r="I85" i="7"/>
  <c r="I73" i="7"/>
  <c r="I76" i="7"/>
  <c r="I79" i="7"/>
  <c r="I88" i="7"/>
  <c r="J31" i="7"/>
  <c r="J34" i="7"/>
  <c r="J40" i="7"/>
  <c r="J43" i="7"/>
  <c r="J46" i="7"/>
  <c r="J50" i="7"/>
  <c r="J55" i="7"/>
  <c r="J58" i="7"/>
  <c r="J61" i="7"/>
  <c r="J64" i="7"/>
  <c r="J67" i="7"/>
  <c r="J70" i="7"/>
  <c r="J71" i="7"/>
  <c r="J83" i="7"/>
  <c r="J82" i="7"/>
  <c r="J85" i="7"/>
  <c r="J73" i="7"/>
  <c r="J76" i="7"/>
  <c r="J79" i="7"/>
  <c r="J88" i="7"/>
  <c r="K31" i="7"/>
  <c r="K34" i="7"/>
  <c r="K40" i="7"/>
  <c r="K43" i="7"/>
  <c r="K46" i="7"/>
  <c r="K50" i="7"/>
  <c r="K55" i="7"/>
  <c r="K58" i="7"/>
  <c r="K61" i="7"/>
  <c r="K64" i="7"/>
  <c r="K67" i="7"/>
  <c r="K70" i="7"/>
  <c r="K71" i="7"/>
  <c r="K83" i="7"/>
  <c r="K82" i="7"/>
  <c r="K85" i="7"/>
  <c r="K73" i="7"/>
  <c r="K76" i="7"/>
  <c r="K79" i="7"/>
  <c r="K88" i="7"/>
  <c r="L31" i="7"/>
  <c r="L34" i="7"/>
  <c r="L40" i="7"/>
  <c r="L43" i="7"/>
  <c r="L46" i="7"/>
  <c r="L50" i="7"/>
  <c r="L55" i="7"/>
  <c r="L58" i="7"/>
  <c r="L61" i="7"/>
  <c r="L64" i="7"/>
  <c r="L67" i="7"/>
  <c r="L70" i="7"/>
  <c r="L71" i="7"/>
  <c r="L83" i="7"/>
  <c r="L82" i="7"/>
  <c r="L85" i="7"/>
  <c r="L79" i="7"/>
  <c r="L88" i="7"/>
  <c r="C50" i="7"/>
  <c r="C55" i="7"/>
  <c r="C58" i="7"/>
  <c r="C61" i="7"/>
  <c r="C64" i="7"/>
  <c r="C67" i="7"/>
  <c r="C70" i="7"/>
  <c r="C71" i="7"/>
  <c r="C83" i="7"/>
  <c r="C82" i="7"/>
  <c r="C85" i="7"/>
  <c r="C73" i="7"/>
  <c r="C76" i="7"/>
  <c r="C79" i="7"/>
  <c r="C88" i="7"/>
  <c r="C91" i="7"/>
  <c r="C94" i="7"/>
  <c r="C100" i="7"/>
  <c r="B31" i="4"/>
  <c r="C32" i="4"/>
  <c r="C31" i="4"/>
  <c r="B35" i="4"/>
  <c r="C36" i="4"/>
  <c r="C35" i="4"/>
  <c r="B39" i="4"/>
  <c r="C40" i="4"/>
  <c r="C39" i="4"/>
  <c r="B43" i="4"/>
  <c r="C44" i="4"/>
  <c r="C43" i="4"/>
  <c r="B51" i="4"/>
  <c r="C23" i="4"/>
  <c r="D23" i="4"/>
  <c r="E23" i="4"/>
  <c r="F23" i="4"/>
  <c r="G23" i="4"/>
  <c r="I23" i="4"/>
  <c r="J23" i="4"/>
  <c r="C52" i="4"/>
  <c r="C51" i="4"/>
  <c r="C55" i="4"/>
  <c r="D32" i="4"/>
  <c r="D31" i="4"/>
  <c r="D36" i="4"/>
  <c r="D35" i="4"/>
  <c r="D40" i="4"/>
  <c r="D39" i="4"/>
  <c r="D44" i="4"/>
  <c r="D43" i="4"/>
  <c r="D52" i="4"/>
  <c r="D51" i="4"/>
  <c r="D55" i="4"/>
  <c r="E32" i="4"/>
  <c r="E31" i="4"/>
  <c r="E36" i="4"/>
  <c r="E35" i="4"/>
  <c r="E40" i="4"/>
  <c r="E39" i="4"/>
  <c r="E44" i="4"/>
  <c r="E43" i="4"/>
  <c r="E52" i="4"/>
  <c r="E51" i="4"/>
  <c r="E55" i="4"/>
  <c r="F32" i="4"/>
  <c r="F31" i="4"/>
  <c r="F36" i="4"/>
  <c r="F35" i="4"/>
  <c r="F40" i="4"/>
  <c r="F39" i="4"/>
  <c r="F44" i="4"/>
  <c r="F43" i="4"/>
  <c r="F52" i="4"/>
  <c r="F51" i="4"/>
  <c r="F55" i="4"/>
  <c r="G32" i="4"/>
  <c r="G31" i="4"/>
  <c r="G36" i="4"/>
  <c r="G35" i="4"/>
  <c r="G40" i="4"/>
  <c r="G39" i="4"/>
  <c r="G44" i="4"/>
  <c r="G43" i="4"/>
  <c r="G52" i="4"/>
  <c r="G51" i="4"/>
  <c r="G55" i="4"/>
  <c r="H32" i="4"/>
  <c r="H31" i="4"/>
  <c r="H36" i="4"/>
  <c r="H35" i="4"/>
  <c r="H40" i="4"/>
  <c r="H39" i="4"/>
  <c r="H44" i="4"/>
  <c r="H43" i="4"/>
  <c r="H52" i="4"/>
  <c r="H51" i="4"/>
  <c r="H55" i="4"/>
  <c r="I32" i="4"/>
  <c r="I31" i="4"/>
  <c r="I36" i="4"/>
  <c r="I35" i="4"/>
  <c r="I40" i="4"/>
  <c r="I39" i="4"/>
  <c r="I44" i="4"/>
  <c r="I43" i="4"/>
  <c r="I52" i="4"/>
  <c r="I51" i="4"/>
  <c r="I55" i="4"/>
  <c r="J32" i="4"/>
  <c r="J31" i="4"/>
  <c r="J36" i="4"/>
  <c r="J35" i="4"/>
  <c r="J40" i="4"/>
  <c r="J39" i="4"/>
  <c r="J44" i="4"/>
  <c r="J43" i="4"/>
  <c r="J52" i="4"/>
  <c r="J51" i="4"/>
  <c r="J55" i="4"/>
  <c r="K32" i="4"/>
  <c r="K31" i="4"/>
  <c r="K36" i="4"/>
  <c r="K35" i="4"/>
  <c r="K40" i="4"/>
  <c r="K39" i="4"/>
  <c r="K44" i="4"/>
  <c r="K43" i="4"/>
  <c r="K52" i="4"/>
  <c r="K51" i="4"/>
  <c r="K55" i="4"/>
  <c r="L32" i="4"/>
  <c r="L31" i="4"/>
  <c r="L36" i="4"/>
  <c r="L35" i="4"/>
  <c r="L40" i="4"/>
  <c r="L39" i="4"/>
  <c r="L44" i="4"/>
  <c r="L43" i="4"/>
  <c r="L52" i="4"/>
  <c r="L51" i="4"/>
  <c r="L55" i="4"/>
  <c r="B55" i="4"/>
  <c r="L49" i="4"/>
  <c r="K49" i="4"/>
  <c r="J49" i="4"/>
  <c r="I49" i="4"/>
  <c r="H49" i="4"/>
  <c r="G49" i="4"/>
  <c r="F49" i="4"/>
  <c r="E49" i="4"/>
  <c r="D49" i="4"/>
  <c r="C49" i="4"/>
  <c r="B49" i="4"/>
  <c r="J14" i="7"/>
  <c r="K23" i="4"/>
  <c r="E20" i="4"/>
  <c r="F20" i="4"/>
  <c r="G20" i="4"/>
  <c r="K20" i="4"/>
  <c r="C17" i="4"/>
  <c r="D17" i="4"/>
  <c r="E17" i="4"/>
  <c r="F17" i="4"/>
  <c r="G17" i="4"/>
  <c r="K17" i="4"/>
  <c r="C14" i="4"/>
  <c r="D14" i="4"/>
  <c r="E14" i="4"/>
  <c r="F14" i="4"/>
  <c r="G14" i="4"/>
  <c r="K14" i="4"/>
  <c r="K11" i="4"/>
  <c r="I20" i="4"/>
  <c r="I17" i="4"/>
  <c r="I14" i="4"/>
  <c r="B50" i="7"/>
  <c r="J26" i="3"/>
  <c r="I26" i="3"/>
  <c r="J34" i="3"/>
  <c r="I34" i="3"/>
  <c r="C146" i="3"/>
  <c r="C148" i="3"/>
  <c r="C154" i="3"/>
  <c r="C158" i="3"/>
  <c r="C29" i="3"/>
  <c r="E146" i="3"/>
  <c r="E148" i="3"/>
  <c r="E154" i="3"/>
  <c r="E158" i="3"/>
  <c r="E29" i="3"/>
  <c r="F146" i="3"/>
  <c r="F148" i="3"/>
  <c r="F154" i="3"/>
  <c r="F158" i="3"/>
  <c r="F29" i="3"/>
  <c r="G146" i="3"/>
  <c r="G148" i="3"/>
  <c r="G154" i="3"/>
  <c r="G158" i="3"/>
  <c r="G29" i="3"/>
  <c r="J29" i="3"/>
  <c r="I29" i="3"/>
  <c r="B20" i="3"/>
  <c r="C20" i="3"/>
  <c r="D20" i="3"/>
  <c r="E20" i="3"/>
  <c r="F20" i="3"/>
  <c r="G20" i="3"/>
  <c r="J27" i="3"/>
  <c r="I27" i="3"/>
  <c r="J25" i="3"/>
  <c r="I25" i="3"/>
  <c r="J24" i="3"/>
  <c r="I24" i="3"/>
  <c r="J23" i="3"/>
  <c r="I23" i="3"/>
  <c r="J20" i="3"/>
  <c r="I20" i="3"/>
  <c r="J18" i="3"/>
  <c r="I18" i="3"/>
  <c r="J17" i="3"/>
  <c r="I17" i="3"/>
  <c r="J16" i="3"/>
  <c r="I16" i="3"/>
  <c r="J15" i="3"/>
  <c r="I15" i="3"/>
  <c r="J14" i="3"/>
  <c r="I14" i="3"/>
  <c r="C56" i="3"/>
  <c r="C33" i="3"/>
  <c r="D56" i="3"/>
  <c r="D33" i="3"/>
  <c r="E56" i="3"/>
  <c r="E33" i="3"/>
  <c r="F56" i="3"/>
  <c r="F33" i="3"/>
  <c r="G56" i="3"/>
  <c r="G33" i="3"/>
  <c r="J33" i="3"/>
  <c r="I33" i="3"/>
  <c r="C45" i="3"/>
  <c r="C32" i="3"/>
  <c r="D45" i="3"/>
  <c r="D32" i="3"/>
  <c r="E45" i="3"/>
  <c r="E32" i="3"/>
  <c r="F45" i="3"/>
  <c r="F32" i="3"/>
  <c r="G45" i="3"/>
  <c r="G32" i="3"/>
  <c r="J32" i="3"/>
  <c r="I32" i="3"/>
  <c r="D10" i="3"/>
  <c r="D11" i="3"/>
  <c r="E10" i="3"/>
  <c r="E11" i="3"/>
  <c r="F10" i="3"/>
  <c r="F11" i="3"/>
  <c r="G10" i="3"/>
  <c r="G11" i="3"/>
  <c r="J11" i="3"/>
  <c r="I11" i="3"/>
  <c r="L53" i="4"/>
  <c r="K53" i="4"/>
  <c r="J53" i="4"/>
  <c r="I53" i="4"/>
  <c r="H53" i="4"/>
  <c r="G53" i="4"/>
  <c r="F53" i="4"/>
  <c r="E53" i="4"/>
  <c r="D53" i="4"/>
  <c r="C53" i="4"/>
  <c r="B53" i="4"/>
  <c r="L45" i="4"/>
  <c r="K45" i="4"/>
  <c r="J45" i="4"/>
  <c r="I45" i="4"/>
  <c r="H45" i="4"/>
  <c r="G45" i="4"/>
  <c r="F45" i="4"/>
  <c r="E45" i="4"/>
  <c r="D45" i="4"/>
  <c r="C45" i="4"/>
  <c r="B45" i="4"/>
  <c r="L41" i="4"/>
  <c r="K41" i="4"/>
  <c r="J41" i="4"/>
  <c r="I41" i="4"/>
  <c r="H41" i="4"/>
  <c r="G41" i="4"/>
  <c r="F41" i="4"/>
  <c r="E41" i="4"/>
  <c r="D41" i="4"/>
  <c r="C41" i="4"/>
  <c r="B41" i="4"/>
  <c r="L37" i="4"/>
  <c r="K37" i="4"/>
  <c r="J37" i="4"/>
  <c r="I37" i="4"/>
  <c r="H37" i="4"/>
  <c r="G37" i="4"/>
  <c r="F37" i="4"/>
  <c r="E37" i="4"/>
  <c r="D37" i="4"/>
  <c r="C37" i="4"/>
  <c r="B37" i="4"/>
  <c r="C33" i="4"/>
  <c r="D33" i="4"/>
  <c r="E33" i="4"/>
  <c r="F33" i="4"/>
  <c r="G33" i="4"/>
  <c r="H33" i="4"/>
  <c r="I33" i="4"/>
  <c r="J33" i="4"/>
  <c r="K33" i="4"/>
  <c r="L33" i="4"/>
  <c r="B33" i="4"/>
  <c r="C38" i="3"/>
  <c r="D38" i="3"/>
  <c r="E38" i="3"/>
  <c r="F38" i="3"/>
  <c r="G38" i="3"/>
  <c r="H38" i="3"/>
  <c r="J38" i="3"/>
  <c r="I38" i="3"/>
  <c r="H56" i="3"/>
  <c r="H33" i="3"/>
  <c r="H45" i="3"/>
  <c r="H32" i="3"/>
  <c r="H10" i="3"/>
  <c r="H11" i="3"/>
  <c r="B105" i="7"/>
  <c r="C97" i="7"/>
  <c r="C104" i="7"/>
  <c r="C105" i="7"/>
  <c r="D94" i="7"/>
  <c r="D97" i="7"/>
  <c r="D104" i="7"/>
  <c r="D105" i="7"/>
  <c r="E94" i="7"/>
  <c r="E97" i="7"/>
  <c r="E104" i="7"/>
  <c r="E105" i="7"/>
  <c r="F94" i="7"/>
  <c r="F97" i="7"/>
  <c r="F104" i="7"/>
  <c r="F105" i="7"/>
  <c r="G94" i="7"/>
  <c r="G97" i="7"/>
  <c r="G104" i="7"/>
  <c r="G105" i="7"/>
  <c r="H94" i="7"/>
  <c r="H97" i="7"/>
  <c r="H104" i="7"/>
  <c r="H105" i="7"/>
  <c r="I94" i="7"/>
  <c r="I97" i="7"/>
  <c r="I104" i="7"/>
  <c r="I105" i="7"/>
  <c r="J94" i="7"/>
  <c r="J97" i="7"/>
  <c r="J104" i="7"/>
  <c r="J105" i="7"/>
  <c r="K94" i="7"/>
  <c r="K97" i="7"/>
  <c r="K104" i="7"/>
  <c r="K105" i="7"/>
  <c r="L94" i="7"/>
  <c r="L97" i="7"/>
  <c r="L104" i="7"/>
  <c r="L105" i="7"/>
  <c r="N105" i="7"/>
  <c r="C88" i="5"/>
  <c r="D88" i="5"/>
  <c r="E88" i="5"/>
  <c r="F88" i="5"/>
  <c r="G88" i="5"/>
  <c r="H88" i="5"/>
  <c r="I88" i="5"/>
  <c r="J88" i="5"/>
  <c r="K88" i="5"/>
  <c r="L88" i="5"/>
  <c r="B88" i="5"/>
  <c r="D89" i="7"/>
  <c r="E89" i="7"/>
  <c r="F89" i="7"/>
  <c r="G89" i="7"/>
  <c r="H89" i="7"/>
  <c r="I89" i="7"/>
  <c r="J89" i="7"/>
  <c r="K89" i="7"/>
  <c r="L89" i="7"/>
  <c r="C89" i="7"/>
  <c r="B70" i="7"/>
  <c r="B88" i="7"/>
  <c r="B11" i="8"/>
  <c r="A11" i="8"/>
  <c r="B100" i="7"/>
  <c r="B102" i="7"/>
  <c r="D10" i="7"/>
  <c r="D11" i="7"/>
  <c r="D12" i="7"/>
  <c r="D13" i="7"/>
  <c r="D14" i="7"/>
  <c r="D16" i="7"/>
  <c r="D17" i="7"/>
  <c r="D18" i="7"/>
  <c r="C102" i="7"/>
  <c r="D91" i="7"/>
  <c r="D100" i="7"/>
  <c r="D102" i="7"/>
  <c r="E91" i="7"/>
  <c r="E100" i="7"/>
  <c r="E102" i="7"/>
  <c r="F91" i="7"/>
  <c r="F100" i="7"/>
  <c r="F102" i="7"/>
  <c r="G91" i="7"/>
  <c r="G100" i="7"/>
  <c r="G102" i="7"/>
  <c r="H91" i="7"/>
  <c r="H100" i="7"/>
  <c r="H102" i="7"/>
  <c r="I91" i="7"/>
  <c r="I100" i="7"/>
  <c r="I102" i="7"/>
  <c r="J91" i="7"/>
  <c r="J100" i="7"/>
  <c r="J102" i="7"/>
  <c r="K91" i="7"/>
  <c r="K100" i="7"/>
  <c r="K102" i="7"/>
  <c r="L91" i="7"/>
  <c r="L100" i="7"/>
  <c r="L102" i="7"/>
  <c r="B108" i="7"/>
  <c r="B112" i="7"/>
  <c r="B114" i="7"/>
  <c r="B106" i="7"/>
  <c r="D24" i="7"/>
  <c r="C106" i="7"/>
  <c r="D106" i="7"/>
  <c r="E106" i="7"/>
  <c r="F106" i="7"/>
  <c r="G106" i="7"/>
  <c r="H106" i="7"/>
  <c r="I106" i="7"/>
  <c r="J106" i="7"/>
  <c r="K106" i="7"/>
  <c r="L106" i="7"/>
  <c r="N106" i="7"/>
  <c r="M102" i="7"/>
  <c r="M98" i="7"/>
  <c r="M95" i="7"/>
  <c r="M92" i="7"/>
  <c r="M80" i="7"/>
  <c r="A79" i="7"/>
  <c r="M77" i="7"/>
  <c r="A76" i="7"/>
  <c r="M74" i="7"/>
  <c r="A73" i="7"/>
  <c r="B71" i="7"/>
  <c r="M68" i="7"/>
  <c r="A67" i="7"/>
  <c r="M65" i="7"/>
  <c r="A64" i="7"/>
  <c r="M62" i="7"/>
  <c r="A61" i="7"/>
  <c r="M59" i="7"/>
  <c r="A58" i="7"/>
  <c r="M56" i="7"/>
  <c r="A55" i="7"/>
  <c r="L51" i="7"/>
  <c r="K51" i="7"/>
  <c r="J51" i="7"/>
  <c r="I51" i="7"/>
  <c r="H51" i="7"/>
  <c r="G51" i="7"/>
  <c r="F51" i="7"/>
  <c r="E51" i="7"/>
  <c r="D51" i="7"/>
  <c r="C51" i="7"/>
  <c r="M47" i="7"/>
  <c r="A46" i="7"/>
  <c r="M44" i="7"/>
  <c r="A43" i="7"/>
  <c r="M41" i="7"/>
  <c r="A40" i="7"/>
  <c r="M35" i="7"/>
  <c r="A34" i="7"/>
  <c r="M32" i="7"/>
  <c r="A31" i="7"/>
  <c r="D20" i="7"/>
  <c r="O15" i="7"/>
  <c r="O16" i="7"/>
  <c r="C92" i="5"/>
  <c r="D92" i="5"/>
  <c r="E92" i="5"/>
  <c r="F92" i="5"/>
  <c r="G92" i="5"/>
  <c r="H92" i="5"/>
  <c r="I92" i="5"/>
  <c r="J92" i="5"/>
  <c r="K92" i="5"/>
  <c r="L92" i="5"/>
  <c r="L91" i="5"/>
  <c r="C95" i="5"/>
  <c r="D95" i="5"/>
  <c r="E95" i="5"/>
  <c r="F95" i="5"/>
  <c r="G95" i="5"/>
  <c r="H95" i="5"/>
  <c r="I95" i="5"/>
  <c r="J95" i="5"/>
  <c r="K95" i="5"/>
  <c r="L95" i="5"/>
  <c r="L94" i="5"/>
  <c r="L100" i="5"/>
  <c r="L102" i="5"/>
  <c r="D91" i="5"/>
  <c r="D94" i="5"/>
  <c r="D100" i="5"/>
  <c r="D102" i="5"/>
  <c r="E91" i="5"/>
  <c r="E94" i="5"/>
  <c r="E100" i="5"/>
  <c r="E102" i="5"/>
  <c r="F91" i="5"/>
  <c r="F94" i="5"/>
  <c r="F100" i="5"/>
  <c r="F102" i="5"/>
  <c r="G91" i="5"/>
  <c r="G94" i="5"/>
  <c r="G100" i="5"/>
  <c r="G102" i="5"/>
  <c r="H91" i="5"/>
  <c r="H94" i="5"/>
  <c r="H100" i="5"/>
  <c r="H102" i="5"/>
  <c r="I91" i="5"/>
  <c r="I94" i="5"/>
  <c r="I100" i="5"/>
  <c r="I102" i="5"/>
  <c r="J91" i="5"/>
  <c r="J94" i="5"/>
  <c r="J100" i="5"/>
  <c r="J102" i="5"/>
  <c r="K91" i="5"/>
  <c r="K94" i="5"/>
  <c r="K100" i="5"/>
  <c r="K102" i="5"/>
  <c r="C91" i="5"/>
  <c r="C94" i="5"/>
  <c r="C100" i="5"/>
  <c r="C102" i="5"/>
  <c r="B100" i="5"/>
  <c r="D24" i="5"/>
  <c r="C98" i="5"/>
  <c r="C97" i="5"/>
  <c r="C104" i="5"/>
  <c r="D98" i="5"/>
  <c r="D97" i="5"/>
  <c r="D104" i="5"/>
  <c r="D105" i="5"/>
  <c r="E98" i="5"/>
  <c r="E97" i="5"/>
  <c r="E104" i="5"/>
  <c r="E105" i="5"/>
  <c r="F98" i="5"/>
  <c r="F97" i="5"/>
  <c r="F104" i="5"/>
  <c r="F105" i="5"/>
  <c r="G98" i="5"/>
  <c r="G97" i="5"/>
  <c r="G104" i="5"/>
  <c r="G105" i="5"/>
  <c r="H98" i="5"/>
  <c r="H97" i="5"/>
  <c r="H104" i="5"/>
  <c r="H105" i="5"/>
  <c r="I98" i="5"/>
  <c r="I97" i="5"/>
  <c r="I104" i="5"/>
  <c r="I105" i="5"/>
  <c r="J98" i="5"/>
  <c r="J97" i="5"/>
  <c r="J104" i="5"/>
  <c r="J105" i="5"/>
  <c r="K98" i="5"/>
  <c r="K97" i="5"/>
  <c r="K104" i="5"/>
  <c r="K105" i="5"/>
  <c r="L98" i="5"/>
  <c r="L97" i="5"/>
  <c r="L104" i="5"/>
  <c r="L105" i="5"/>
  <c r="C105" i="5"/>
  <c r="M98" i="5"/>
  <c r="M95" i="5"/>
  <c r="M92" i="5"/>
  <c r="M80" i="5"/>
  <c r="M77" i="5"/>
  <c r="M74" i="5"/>
  <c r="A79" i="5"/>
  <c r="A76" i="5"/>
  <c r="A73" i="5"/>
  <c r="H29" i="3"/>
  <c r="H20" i="3"/>
  <c r="M68" i="5"/>
  <c r="M65" i="5"/>
  <c r="M62" i="5"/>
  <c r="M59" i="5"/>
  <c r="M56" i="5"/>
  <c r="A67" i="5"/>
  <c r="A64" i="5"/>
  <c r="A61" i="5"/>
  <c r="A58" i="5"/>
  <c r="A55" i="5"/>
  <c r="M47" i="5"/>
  <c r="M44" i="5"/>
  <c r="M38" i="5"/>
  <c r="M35" i="5"/>
  <c r="M32" i="5"/>
  <c r="A46" i="5"/>
  <c r="A43" i="5"/>
  <c r="A37" i="5"/>
  <c r="A34" i="5"/>
  <c r="A31" i="5"/>
  <c r="B102" i="5"/>
  <c r="B108" i="5"/>
  <c r="B112" i="5"/>
  <c r="B114" i="5"/>
  <c r="C106" i="5"/>
  <c r="D106" i="5"/>
  <c r="E106" i="5"/>
  <c r="F106" i="5"/>
  <c r="G106" i="5"/>
  <c r="H106" i="5"/>
  <c r="I106" i="5"/>
  <c r="J106" i="5"/>
  <c r="K106" i="5"/>
  <c r="L106" i="5"/>
  <c r="N106" i="5"/>
  <c r="B105" i="5"/>
  <c r="N105" i="5"/>
  <c r="M102" i="5"/>
  <c r="L89" i="5"/>
  <c r="K89" i="5"/>
  <c r="J89" i="5"/>
  <c r="I89" i="5"/>
  <c r="H89" i="5"/>
  <c r="G89" i="5"/>
  <c r="F89" i="5"/>
  <c r="E89" i="5"/>
  <c r="D89" i="5"/>
  <c r="C89" i="5"/>
  <c r="B71" i="5"/>
  <c r="L51" i="5"/>
  <c r="K51" i="5"/>
  <c r="J51" i="5"/>
  <c r="I51" i="5"/>
  <c r="H51" i="5"/>
  <c r="G51" i="5"/>
  <c r="F51" i="5"/>
  <c r="E51" i="5"/>
  <c r="D51" i="5"/>
  <c r="C51" i="5"/>
  <c r="O15" i="5"/>
  <c r="O16" i="5"/>
  <c r="H11" i="4"/>
  <c r="H14" i="4"/>
  <c r="H20" i="4"/>
  <c r="H23" i="4"/>
  <c r="H17" i="4"/>
  <c r="H37" i="3"/>
  <c r="C37" i="3"/>
  <c r="D37" i="3"/>
  <c r="E37" i="3"/>
  <c r="F37" i="3"/>
  <c r="G37" i="3"/>
  <c r="J37" i="3"/>
  <c r="I37" i="3"/>
  <c r="B33" i="3"/>
  <c r="B32" i="3"/>
  <c r="I164" i="3"/>
  <c r="G164" i="3"/>
  <c r="F164" i="3"/>
  <c r="E164" i="3"/>
  <c r="D164" i="3"/>
  <c r="C164" i="3"/>
  <c r="B164" i="3"/>
  <c r="I146" i="3"/>
  <c r="I148" i="3"/>
  <c r="I154" i="3"/>
  <c r="H114" i="3"/>
  <c r="H130" i="3"/>
  <c r="H103" i="3"/>
  <c r="H133" i="3"/>
  <c r="G114" i="3"/>
  <c r="G130" i="3"/>
  <c r="G103" i="3"/>
  <c r="G133" i="3"/>
  <c r="F114" i="3"/>
  <c r="F130" i="3"/>
  <c r="F103" i="3"/>
  <c r="F133" i="3"/>
  <c r="E114" i="3"/>
  <c r="E130" i="3"/>
  <c r="E103" i="3"/>
  <c r="E133" i="3"/>
  <c r="D114" i="3"/>
  <c r="D130" i="3"/>
  <c r="D103" i="3"/>
  <c r="D133" i="3"/>
  <c r="C114" i="3"/>
  <c r="C130" i="3"/>
  <c r="C103" i="3"/>
  <c r="C133" i="3"/>
  <c r="B114" i="3"/>
  <c r="B130" i="3"/>
  <c r="B103" i="3"/>
  <c r="B133" i="3"/>
  <c r="H72" i="3"/>
  <c r="H87" i="3"/>
  <c r="H90" i="3"/>
  <c r="G72" i="3"/>
  <c r="G87" i="3"/>
  <c r="G90" i="3"/>
  <c r="F72" i="3"/>
  <c r="F87" i="3"/>
  <c r="F90" i="3"/>
  <c r="E72" i="3"/>
  <c r="E87" i="3"/>
  <c r="E90" i="3"/>
  <c r="D72" i="3"/>
  <c r="D87" i="3"/>
  <c r="D90" i="3"/>
  <c r="C72" i="3"/>
  <c r="C87" i="3"/>
  <c r="C90" i="3"/>
  <c r="B72" i="3"/>
  <c r="B87" i="3"/>
  <c r="B90" i="3"/>
  <c r="H18" i="2"/>
  <c r="H20" i="2"/>
  <c r="H26" i="2"/>
  <c r="G18" i="2"/>
  <c r="G20" i="2"/>
  <c r="G26" i="2"/>
  <c r="F18" i="2"/>
  <c r="F20" i="2"/>
  <c r="F26" i="2"/>
  <c r="E18" i="2"/>
  <c r="E20" i="2"/>
  <c r="E26" i="2"/>
  <c r="D18" i="2"/>
  <c r="D20" i="2"/>
  <c r="D26" i="2"/>
  <c r="C18" i="2"/>
  <c r="C20" i="2"/>
  <c r="C26" i="2"/>
  <c r="B18" i="2"/>
  <c r="B20" i="2"/>
  <c r="B26" i="2"/>
  <c r="G30" i="2"/>
  <c r="I30" i="2"/>
  <c r="F30" i="2"/>
  <c r="E30" i="2"/>
  <c r="D30" i="2"/>
  <c r="C30" i="2"/>
  <c r="B30" i="2"/>
  <c r="C36" i="2"/>
  <c r="D36" i="2"/>
  <c r="E36" i="2"/>
  <c r="F36" i="2"/>
  <c r="G36" i="2"/>
  <c r="B36" i="2"/>
  <c r="H63" i="1"/>
  <c r="H79" i="1"/>
  <c r="H52" i="1"/>
  <c r="H82" i="1"/>
  <c r="H21" i="1"/>
  <c r="H36" i="1"/>
  <c r="H39" i="1"/>
  <c r="G21" i="1"/>
  <c r="G63" i="1"/>
  <c r="G79" i="1"/>
  <c r="G52" i="1"/>
  <c r="G82" i="1"/>
  <c r="F63" i="1"/>
  <c r="F79" i="1"/>
  <c r="F52" i="1"/>
  <c r="F82" i="1"/>
  <c r="E63" i="1"/>
  <c r="E79" i="1"/>
  <c r="E52" i="1"/>
  <c r="E82" i="1"/>
  <c r="D63" i="1"/>
  <c r="D79" i="1"/>
  <c r="D52" i="1"/>
  <c r="D82" i="1"/>
  <c r="C63" i="1"/>
  <c r="C79" i="1"/>
  <c r="C52" i="1"/>
  <c r="C82" i="1"/>
  <c r="B63" i="1"/>
  <c r="B79" i="1"/>
  <c r="B52" i="1"/>
  <c r="B82" i="1"/>
  <c r="G36" i="1"/>
  <c r="G39" i="1"/>
  <c r="F21" i="1"/>
  <c r="F36" i="1"/>
  <c r="F39" i="1"/>
  <c r="E21" i="1"/>
  <c r="E36" i="1"/>
  <c r="E39" i="1"/>
  <c r="D21" i="1"/>
  <c r="D36" i="1"/>
  <c r="D39" i="1"/>
  <c r="C21" i="1"/>
  <c r="C36" i="1"/>
  <c r="C39" i="1"/>
  <c r="B21" i="1"/>
  <c r="B36" i="1"/>
  <c r="B39" i="1"/>
</calcChain>
</file>

<file path=xl/comments1.xml><?xml version="1.0" encoding="utf-8"?>
<comments xmlns="http://schemas.openxmlformats.org/spreadsheetml/2006/main">
  <authors>
    <author>Anshul</author>
  </authors>
  <commentList>
    <comment ref="D11" authorId="0">
      <text>
        <r>
          <rPr>
            <b/>
            <sz val="9"/>
            <color indexed="81"/>
            <rFont val="Tahoma"/>
            <family val="2"/>
          </rPr>
          <t>Anshul:</t>
        </r>
        <r>
          <rPr>
            <sz val="9"/>
            <color indexed="81"/>
            <rFont val="Tahoma"/>
            <family val="2"/>
          </rPr>
          <t xml:space="preserve">
PGNiG has expressed an interest in boosting their Exploration + Production segemtn
</t>
        </r>
      </text>
    </comment>
    <comment ref="D12" authorId="0">
      <text>
        <r>
          <rPr>
            <b/>
            <sz val="9"/>
            <color indexed="81"/>
            <rFont val="Tahoma"/>
            <family val="2"/>
          </rPr>
          <t>Anshul:</t>
        </r>
        <r>
          <rPr>
            <sz val="9"/>
            <color indexed="81"/>
            <rFont val="Tahoma"/>
            <family val="2"/>
          </rPr>
          <t xml:space="preserve">
Low oil prices significantly hamper the T+S segment revenue. Staying conservative here</t>
        </r>
      </text>
    </comment>
    <comment ref="D17" authorId="0">
      <text>
        <r>
          <rPr>
            <b/>
            <sz val="9"/>
            <color indexed="81"/>
            <rFont val="Tahoma"/>
            <family val="2"/>
          </rPr>
          <t>Anshul:</t>
        </r>
        <r>
          <rPr>
            <sz val="9"/>
            <color indexed="81"/>
            <rFont val="Tahoma"/>
            <family val="2"/>
          </rPr>
          <t xml:space="preserve">
COGS rose significantly in 2015</t>
        </r>
      </text>
    </comment>
    <comment ref="D18" authorId="0">
      <text>
        <r>
          <rPr>
            <b/>
            <sz val="9"/>
            <color indexed="81"/>
            <rFont val="Tahoma"/>
            <family val="2"/>
          </rPr>
          <t>Anshul:</t>
        </r>
        <r>
          <rPr>
            <sz val="9"/>
            <color indexed="81"/>
            <rFont val="Tahoma"/>
            <family val="2"/>
          </rPr>
          <t xml:space="preserve">
These two operating margins have decreased over the last 6 years</t>
        </r>
      </text>
    </comment>
    <comment ref="D23" authorId="0">
      <text>
        <r>
          <rPr>
            <b/>
            <sz val="9"/>
            <color indexed="81"/>
            <rFont val="Tahoma"/>
            <family val="2"/>
          </rPr>
          <t>Anshul:</t>
        </r>
        <r>
          <rPr>
            <sz val="9"/>
            <color indexed="81"/>
            <rFont val="Tahoma"/>
            <family val="2"/>
          </rPr>
          <t xml:space="preserve">
Hold Interest Expense to the most recent margin</t>
        </r>
      </text>
    </comment>
    <comment ref="C25" authorId="0">
      <text>
        <r>
          <rPr>
            <b/>
            <sz val="9"/>
            <color indexed="81"/>
            <rFont val="Tahoma"/>
            <family val="2"/>
          </rPr>
          <t xml:space="preserve">Anshul: 
</t>
        </r>
        <r>
          <rPr>
            <sz val="9"/>
            <color indexed="81"/>
            <rFont val="Tahoma"/>
            <family val="2"/>
          </rPr>
          <t>We use the mean income tax margin on EBT for the last four years, so this is accordingly the standard deviation of the last four years, instead of the last 7</t>
        </r>
      </text>
    </comment>
    <comment ref="D25" authorId="0">
      <text>
        <r>
          <rPr>
            <b/>
            <sz val="9"/>
            <color indexed="81"/>
            <rFont val="Tahoma"/>
            <family val="2"/>
          </rPr>
          <t>Anshul:</t>
        </r>
        <r>
          <rPr>
            <sz val="9"/>
            <color indexed="81"/>
            <rFont val="Tahoma"/>
            <family val="2"/>
          </rPr>
          <t xml:space="preserve">
This is the income tax margin on EBT for the most recent four years.</t>
        </r>
      </text>
    </comment>
  </commentList>
</comments>
</file>

<file path=xl/comments2.xml><?xml version="1.0" encoding="utf-8"?>
<comments xmlns="http://schemas.openxmlformats.org/spreadsheetml/2006/main">
  <authors>
    <author>Anshul</author>
  </authors>
  <commentList>
    <comment ref="D11" authorId="0">
      <text>
        <r>
          <rPr>
            <b/>
            <sz val="9"/>
            <color indexed="81"/>
            <rFont val="Tahoma"/>
            <family val="2"/>
          </rPr>
          <t>Anshul:</t>
        </r>
        <r>
          <rPr>
            <sz val="9"/>
            <color indexed="81"/>
            <rFont val="Tahoma"/>
            <family val="2"/>
          </rPr>
          <t xml:space="preserve">
PGNiG has expressed an interest in boosting their Exploration + Production segment
</t>
        </r>
      </text>
    </comment>
    <comment ref="D12" authorId="0">
      <text>
        <r>
          <rPr>
            <b/>
            <sz val="9"/>
            <color indexed="81"/>
            <rFont val="Tahoma"/>
            <family val="2"/>
          </rPr>
          <t>Anshul:</t>
        </r>
        <r>
          <rPr>
            <sz val="9"/>
            <color indexed="81"/>
            <rFont val="Tahoma"/>
            <family val="2"/>
          </rPr>
          <t xml:space="preserve">
Low oil prices significantly hamper the T+S segment revenue. Staying conservative here</t>
        </r>
      </text>
    </comment>
    <comment ref="D17" authorId="0">
      <text>
        <r>
          <rPr>
            <b/>
            <sz val="9"/>
            <color indexed="81"/>
            <rFont val="Tahoma"/>
            <family val="2"/>
          </rPr>
          <t>Anshul:</t>
        </r>
        <r>
          <rPr>
            <sz val="9"/>
            <color indexed="81"/>
            <rFont val="Tahoma"/>
            <family val="2"/>
          </rPr>
          <t xml:space="preserve">
COGS rose significantly in 2015</t>
        </r>
      </text>
    </comment>
    <comment ref="D18" authorId="0">
      <text>
        <r>
          <rPr>
            <b/>
            <sz val="9"/>
            <color indexed="81"/>
            <rFont val="Tahoma"/>
            <family val="2"/>
          </rPr>
          <t>Anshul:</t>
        </r>
        <r>
          <rPr>
            <sz val="9"/>
            <color indexed="81"/>
            <rFont val="Tahoma"/>
            <family val="2"/>
          </rPr>
          <t xml:space="preserve">
These two operating margins have decreased over the last 6 years</t>
        </r>
      </text>
    </comment>
    <comment ref="D23" authorId="0">
      <text>
        <r>
          <rPr>
            <b/>
            <sz val="9"/>
            <color indexed="81"/>
            <rFont val="Tahoma"/>
            <family val="2"/>
          </rPr>
          <t>Anshul:</t>
        </r>
        <r>
          <rPr>
            <sz val="9"/>
            <color indexed="81"/>
            <rFont val="Tahoma"/>
            <family val="2"/>
          </rPr>
          <t xml:space="preserve">
Hold Interest Expense to the most recent margin</t>
        </r>
      </text>
    </comment>
    <comment ref="D25" authorId="0">
      <text>
        <r>
          <rPr>
            <b/>
            <sz val="9"/>
            <color indexed="81"/>
            <rFont val="Tahoma"/>
            <family val="2"/>
          </rPr>
          <t>Anshul:</t>
        </r>
        <r>
          <rPr>
            <sz val="9"/>
            <color indexed="81"/>
            <rFont val="Tahoma"/>
            <family val="2"/>
          </rPr>
          <t xml:space="preserve">
Management </t>
        </r>
      </text>
    </comment>
  </commentList>
</comments>
</file>

<file path=xl/sharedStrings.xml><?xml version="1.0" encoding="utf-8"?>
<sst xmlns="http://schemas.openxmlformats.org/spreadsheetml/2006/main" count="951" uniqueCount="351">
  <si>
    <t>By: Anshul Subramanya</t>
  </si>
  <si>
    <t>Balance Sheet</t>
  </si>
  <si>
    <t>ASSETS</t>
  </si>
  <si>
    <t>(in mPLN)</t>
  </si>
  <si>
    <t>Non-current assets</t>
  </si>
  <si>
    <t>Property, plant and equipment</t>
  </si>
  <si>
    <t>Investment property</t>
  </si>
  <si>
    <t xml:space="preserve"> -  </t>
  </si>
  <si>
    <t>Intangible assets</t>
  </si>
  <si>
    <t>Investments in equity-accounted associates</t>
  </si>
  <si>
    <t>Other financial assets</t>
  </si>
  <si>
    <t>Deferred tax assets</t>
  </si>
  <si>
    <t>Other non-current assets</t>
  </si>
  <si>
    <t>Current assets</t>
  </si>
  <si>
    <t>Inventories</t>
  </si>
  <si>
    <t>Trade and other receivables</t>
  </si>
  <si>
    <t>Current income tax receivable</t>
  </si>
  <si>
    <t>Prepayments and accrued income</t>
  </si>
  <si>
    <t>Derivative financial instrument assets</t>
  </si>
  <si>
    <t>Cash and cash equivalents</t>
  </si>
  <si>
    <t>Non-current assets held for sale</t>
  </si>
  <si>
    <t xml:space="preserve"> </t>
  </si>
  <si>
    <t>EQUITY AND LIABILITIES</t>
  </si>
  <si>
    <t>Equity</t>
  </si>
  <si>
    <t>Share capital</t>
  </si>
  <si>
    <t>Share premium account</t>
  </si>
  <si>
    <t>Accumulated other comprehensive income</t>
  </si>
  <si>
    <t>Retained earnings</t>
  </si>
  <si>
    <t>Equity attributable to owners of the parent</t>
  </si>
  <si>
    <t>Equity attributable to non-controlling interests</t>
  </si>
  <si>
    <t>Non-current liabilities</t>
  </si>
  <si>
    <t>Borrowings and other debt instruments</t>
  </si>
  <si>
    <t>Employee benefit obligations</t>
  </si>
  <si>
    <t>Provisions</t>
  </si>
  <si>
    <t>Deferred income</t>
  </si>
  <si>
    <t>Deferred tax liabilities</t>
  </si>
  <si>
    <t>Other non-current liabilities</t>
  </si>
  <si>
    <t>Current liabilities</t>
  </si>
  <si>
    <t>Trade and other payables</t>
  </si>
  <si>
    <t>Derivative financial instrument liabilities</t>
  </si>
  <si>
    <t>Current tax liabilities</t>
  </si>
  <si>
    <t>Liabilities related to assets available for sale</t>
  </si>
  <si>
    <t>Total current liabilities</t>
  </si>
  <si>
    <t>Polskie Gornictwo Naftowe I Gazownictwo</t>
  </si>
  <si>
    <t>WSE: PGN</t>
  </si>
  <si>
    <t>All values in PLNm unless stated otherwise</t>
  </si>
  <si>
    <t>Year Ending</t>
  </si>
  <si>
    <t>Dec 31, 2014</t>
  </si>
  <si>
    <t>Dec 31, 2013</t>
  </si>
  <si>
    <t>Dec 31, 2015</t>
  </si>
  <si>
    <t>Total Non Current Assets (Provided)</t>
  </si>
  <si>
    <t>Total Non Current Assets (AS)</t>
  </si>
  <si>
    <t>Financial Assets available for sale</t>
  </si>
  <si>
    <t>Other Assets</t>
  </si>
  <si>
    <t>Total current assets (Reported)</t>
  </si>
  <si>
    <t>Total current assets (AS)</t>
  </si>
  <si>
    <t>Financial Assets held for sale</t>
  </si>
  <si>
    <t>Total assets (Reported)</t>
  </si>
  <si>
    <t>Total Assets (AS)</t>
  </si>
  <si>
    <t>Total equity (Reported)</t>
  </si>
  <si>
    <t>Total Equity (AS)</t>
  </si>
  <si>
    <t>Total Non-current liabilities (AS)</t>
  </si>
  <si>
    <t>Total non-current liabilities (Reported)</t>
  </si>
  <si>
    <t>Total liabilities (Reported)</t>
  </si>
  <si>
    <t>Total liabilities (AS)</t>
  </si>
  <si>
    <t>Total Equity and Liabilities (AS)</t>
  </si>
  <si>
    <t>Total equity and liabilities (Reported)</t>
  </si>
  <si>
    <t>September 30th, 2016 (Q3)</t>
  </si>
  <si>
    <t>Own Shares</t>
  </si>
  <si>
    <t>Sales revenues</t>
  </si>
  <si>
    <t>Raw and other materials used</t>
  </si>
  <si>
    <t>Employee benefits</t>
  </si>
  <si>
    <t>Depreciation and amortisation</t>
  </si>
  <si>
    <t>Contracted services</t>
  </si>
  <si>
    <t>Cost of products and services for own needs</t>
  </si>
  <si>
    <t>Other operating expenses (net)</t>
  </si>
  <si>
    <t>Operating profit/loss</t>
  </si>
  <si>
    <t>Financial revenues</t>
  </si>
  <si>
    <t>Financial expenses</t>
  </si>
  <si>
    <t xml:space="preserve">Share in net profit/loss of equity-accounted entities </t>
  </si>
  <si>
    <t>Income tax</t>
  </si>
  <si>
    <t>Net profit for the financial yearNet profit/loss</t>
  </si>
  <si>
    <t>Attributable to:</t>
  </si>
  <si>
    <t>Owners of the Parent</t>
  </si>
  <si>
    <t>Non-controlling interests</t>
  </si>
  <si>
    <t>EBITDA</t>
  </si>
  <si>
    <t>Earnings per Share (in PLN)</t>
  </si>
  <si>
    <t>Earnings per Share (in EUR)</t>
  </si>
  <si>
    <t>Expected Dec 31 2016</t>
  </si>
  <si>
    <t>Total operating expenses (Reported)</t>
  </si>
  <si>
    <t>Total Operating Expenses (AS)</t>
  </si>
  <si>
    <t>Income Statement</t>
  </si>
  <si>
    <t>Absolute Change</t>
  </si>
  <si>
    <t>Growth Rate</t>
  </si>
  <si>
    <t>Income tax (as % of EBIT)</t>
  </si>
  <si>
    <t>Cash Flow Drivers</t>
  </si>
  <si>
    <t>Change in WC</t>
  </si>
  <si>
    <t>CAPEX</t>
  </si>
  <si>
    <t>D&amp;A</t>
  </si>
  <si>
    <t>LTA</t>
  </si>
  <si>
    <t>UL</t>
  </si>
  <si>
    <t>Working Capital</t>
  </si>
  <si>
    <t>Current Assets</t>
  </si>
  <si>
    <t>Current Liabilities</t>
  </si>
  <si>
    <t>Cash and Cash Equiv</t>
  </si>
  <si>
    <t>Working Cap</t>
  </si>
  <si>
    <t>Change in Working Cap</t>
  </si>
  <si>
    <t>CapEX</t>
  </si>
  <si>
    <t>Mean</t>
  </si>
  <si>
    <t>Std Dev</t>
  </si>
  <si>
    <t>Expected, Dec 31 2016</t>
  </si>
  <si>
    <t>Assumed</t>
  </si>
  <si>
    <t>CAGR</t>
  </si>
  <si>
    <t>Segment</t>
  </si>
  <si>
    <t>Exploration and Production</t>
  </si>
  <si>
    <t>Trade and Storage</t>
  </si>
  <si>
    <t>Distribution</t>
  </si>
  <si>
    <t>Generation</t>
  </si>
  <si>
    <t>Other</t>
  </si>
  <si>
    <t>NA</t>
  </si>
  <si>
    <t>Revenue Forecast</t>
  </si>
  <si>
    <t>Year</t>
  </si>
  <si>
    <t>2020</t>
  </si>
  <si>
    <t>Total Revenue</t>
  </si>
  <si>
    <t>StdDev</t>
  </si>
  <si>
    <t>Current Stock Price</t>
  </si>
  <si>
    <t xml:space="preserve">FCF / Share </t>
  </si>
  <si>
    <t>Gain / Loss</t>
  </si>
  <si>
    <t>Discount Rate</t>
  </si>
  <si>
    <t>Residual Growth Rate</t>
  </si>
  <si>
    <t>E2016</t>
  </si>
  <si>
    <t>Sales by Segment</t>
  </si>
  <si>
    <t>Total Sales</t>
  </si>
  <si>
    <t>Costs</t>
  </si>
  <si>
    <t>Margin</t>
  </si>
  <si>
    <t>NOPAIT</t>
  </si>
  <si>
    <t>Depreciation</t>
  </si>
  <si>
    <t>Free Cash Flow</t>
  </si>
  <si>
    <t>Discounted Free Cash Flow</t>
  </si>
  <si>
    <t>Net Long Term Assets</t>
  </si>
  <si>
    <t>Average</t>
  </si>
  <si>
    <t>LAT</t>
  </si>
  <si>
    <t>Sum of DCF</t>
  </si>
  <si>
    <t>Long Term Debt</t>
  </si>
  <si>
    <t>Cash and Cash Equivs</t>
  </si>
  <si>
    <t>Total Equity Value</t>
  </si>
  <si>
    <t>Diluted Shares Outstanding</t>
  </si>
  <si>
    <t>FCF / Share</t>
  </si>
  <si>
    <t>in PLN</t>
  </si>
  <si>
    <t>Company Name</t>
  </si>
  <si>
    <t>Date</t>
  </si>
  <si>
    <t>Fiscal year ends (current period)</t>
  </si>
  <si>
    <t>Current Price</t>
  </si>
  <si>
    <t>52 week high (date)</t>
  </si>
  <si>
    <t>52 week low (date)</t>
  </si>
  <si>
    <t>Market Cap</t>
  </si>
  <si>
    <t>Cash</t>
  </si>
  <si>
    <t>Current P/E</t>
  </si>
  <si>
    <t>2013 EPS</t>
  </si>
  <si>
    <t>2014 EPS</t>
  </si>
  <si>
    <t>2015 EPS</t>
  </si>
  <si>
    <t>12/31/2016 (Q1)</t>
  </si>
  <si>
    <t>4.55 PLN</t>
  </si>
  <si>
    <t>Cover Page</t>
  </si>
  <si>
    <t>Shares Outstanding</t>
  </si>
  <si>
    <t>Price / Book</t>
  </si>
  <si>
    <t>2016 EPS (Estimated)</t>
  </si>
  <si>
    <t>Total Debt (Short Term + Long Term)</t>
  </si>
  <si>
    <t>6,404M PLN</t>
  </si>
  <si>
    <t xml:space="preserve">Polskie Gornictwo Naftowe I Gazownictwo </t>
  </si>
  <si>
    <t>HGDCF</t>
  </si>
  <si>
    <t>Revenue Growth</t>
  </si>
  <si>
    <t>Value Drivers</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</si>
  <si>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</si>
  <si>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</si>
  <si>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</si>
  <si>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</si>
  <si>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</si>
  <si>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</si>
  <si>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</si>
  <si>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</si>
  <si>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</si>
  <si>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</si>
  <si>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</si>
  <si>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</si>
  <si>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1592d02e-fd39-44cd-9440-339916c4695d</t>
  </si>
  <si>
    <t>CB_Block_0</t>
  </si>
  <si>
    <t>㜸〱敤㕣㕢㙣ㅣ㔷ㄹ摥㌳摥㕤敦慣敤搸㡤搳㑢摡搲㥡㤶㔲愸㠳ㅢ愷つ愵㐰〸扥㌴㤷攲挴㙥散愴㈰㐰㥢昱敥㤹㜸㥡㥤ㄹ㜷㘶搶㠹㑢愵㔶㔰㈸户㠲㈸搷㐲戹愸〲㈴㔴㠹换㑢戹扥㈰㈱㜱㔱ㄱ㍣挰〳ㄲて〵㈱㜸〰愱㐸扣昰㠰〴摦㜷㘶㘶㜷㘶搷㍢㜶户㉤戸挸㈷摤摦㘷捥㙤捥㌹晦昵晣晦㤹收㐴㉥㤷晢㌷ㄲ晦㌲攵㤹戹㜶㜱摤て愴㍤㌱攳搶敢戲ㅡ㔸慥攳㑦㑣㜹㥥戱㍥㘷昹㐱ㅦㅡㄴ㉢ㄶ敡晤㐲挵户ㅥ㤰愵捡㥡昴㝣㌴㉡攴㜲愵㤲慥愱㥥㠳昰㌷ㄲ㍦攸散㌵㤸〷㔸㥡㤹㥥㕦扥て愳㉥〶慥㈷昷㡤㥤〹晢ㅥ㥡㥣㥣㤸㥣戸敤昶挹㍢㈷昶敦ㅢ㥢㘹搴㠳㠶㈷て㌹戲ㄱ㜸㐶㝤摦搸㐲㘳戹㙥㔵摦㈶搷㤷摣昳搲㌹㈴㤷昷摦戶㙣摣晥㠶挹摢てㅥ㌴敦扣昳つ㠳㜸㜵敥攴捣昴㠲㈷㑤晦㐵ㅡ戳挰㈹摦㍥㉢慢ㄶ搷㈶愵㘷㌹攷㈶㘶愶昱㕦㘲晥㜸扡㘳㘲㜱㐵捡㠰慦㤶㥥㜴慡搲搷搱㜱挰㥥昲晤㠶扤捡捤搳敤㈳㔸㙡搵昰㠳㠲㍤㈳敢㜵摤㡥㐷㉤搹昳搸扢扡戱㍥㘸㉦㑡挷户〲㙢捤ち搶㡢昶ㄲ〶慡つ搹愷㝤㜹捡㜰捥挹㤳㠶㉤ぢ昶搱㠶㔵换㠷㈹搷㜷㜳㍣㐴㜲㘲㙡昹ㄳ㔳扥㍤戳㘲㜸㙡㐶㍥㌷㈶愳敤ㄱ慦㥡㙥㝢㘳昷㜱㌹㜵昵〶㡥㜹㔳昷㜶愸㌹㘳㜸捤㤶攳摤㕢㐶㡢㑦捦攰搶敥敤ㄳ㝢㤴敥昳摡敥㝤搴㔶愶㕢㡢㠱㠸扥搵㡥㘲㌱㝡㤱愰㥦愰㐴㐰〴敡㘵㠲〱㠲㐱〰㤱晦〷戸㈴搹㤱㔵㕡挵搰㉡换㕡愵慡㔵㙡㕡㐵㙡ㄵ㔳慢㥣搳㉡㉢㕡挵搲㉡昷㘹㤵昳㘸ㄳ愷㔲㝦扦ㄶ愷愷㥦晥摡㈷㘶㑡昳㑦晤敡㥡て晣晣搸㠷㍦㍢戸ぢ㡤敥㠹㈶㌵敢ㄹㄷ㐰㙡㉤㉡㍥㌰戱㥦晦㌶攷ち㌰㠵㜹搰扣挳㥣㥣慣ㅤ摣㙦摣㘶ㄴ戸慣っ攴愷〸㘵〴㙤〷捤㝢㉤愷收㕥㔰戸扢㜶摡昰㘵㙢攳挶愳扡㘹户攱搴晣㙢㌶慥㕣っ㡣㐰㕥摤㕥搷ㅡ愴愳摢㈲搸㑡晡敡㝤搷戵㜷㍢㘳搴ㅢ㜲敡愲ㄵ㔶扦愲慤摡㕥昰摣攵敥戵㐷㍣㜹㝦戳戶㘳㐶㔳㄰㙡㙢㙡散㡥㔵㠶㔵攱扣挶㘶㔶㕣㕦㍡㙡㝡攳昶㠲㔵㍤㉦扤㐵㐹㤱㈸㙢㙡愹㤷戳㉡攲晡昱㜹〷ぢ〵户搶㙥㐸㤶㥡㜷㕤っ挰捣戲㠶昹慥㑡㉦㔸㕦㌲㤶敢昲㡡㔴㤳昰㥤愸搸㥢㉡㍥攲㔶ㅢ晥㡣敢〴㥥㕢㑦搷㑣搵搶っ㐸㥡摡〹户㈶昳昹㥣ㄲち㄰戸㝤㝤㐲攴㙥改捥ぢちㄱ〹ㄴ㤳㤱慦㑡㤳摤挴㈹慣づ慢愸㑢搲愴昶慡㑤〶攳㝣㤵㡣挹攰挰挴㥡愸㍦昸搲搷㙣㌲㙣ㄳ㜳㉦㙤㘳㑤ㅢ㡤㔶㝦搷㥡㜴㠲㘳㠶㔳慢㑢㉦㔳晢〹捥㐸ㅦ〶㈸㕣㠲㐰攸扡㝢㔴㜵攲愲㔸㉦㕣戰㙡挱㑡㜱㐵㕡攷㔶〲㤴㐱㐳㤶㑡摣摡㡥愴㕦㠶㈲㝤㌷挱㈸㐰戹㥣㉢敥㘱愳㘲ㄹ㈹㔷愰㜴捡攰攵㤴㈰㘷扦ㄴ㉦て㥡㐷慣㝡㈰㐳愱㍣㙣〲㈳愱㔶㔳攸ㅢ㈲㠹㝡㐶㌵㔴ㄸ㝢捣ㄹ㔰愹㘱㌹挱㝡㡢㙦㍢戸㈴㈴愲ㅤ㔹戰敤㘴〱㐵㐱㕡ㅥ㘴昰ㅡ㠸愶㑤ㅡ㘴㌷㑥㄰ㄱ搹㈰㐳戳㘳攴㌴㤱戱㝤㠶㡣㐰晢㈴ㄱ戲昵晥敥㌲㠲挴摥㐹愴散搴㤵ㅦ㜷愴搹㐶戶㝣㈸捤㉥挷挶改㔷㄰㕣㐹㜰ㄵ挱㕥〰昱㘷㐸㌸㑡㌹攴搳㐹扦〶捦晡戵〴慦〰㠰㝣搲㈹㜳㈲㔱㐵ㅢ㙡㉢㜶㈴摢つ挱㑥㔶㐶㜱㈸㡡㘸ㄹ㌷敤捣㈱㕢㈱㍡戲㍡户㠷慥捤㉢ㅤ晢敡敥戴㤹㕣づ㈹㌲愳㘹㜲慤㥢㌴㑤㙥〴㥢昶愸户慥㐷㔷㝤㡣攰㤵〰㘵晤〶㐲㈸ㄷㅡ扣㕢戳攸㘹㔲扥㉣捣愲搰ㄸ敡㔱挱㐷㠴捣㈳㐰㠶㤰敢㌸扥散搸搰㌴〷挷捤㤷扤つ扤慦㍢㝦㐷㐸㙦搳㥢㍢㝡㠷晥愲攷㘹㐵摦〸昶ㄲ扦敦慡㘳㙥㐲戵晥㙡㠲㥢〱摡㜴っ㑦摦捦搷㔳愰捣㘲㍢㠱戹摤昴扡㈸㉢㜷㘹㝤㔵㉡つ㌴㘸㉥ㄹ摥㌹ㄹ挰㠳㜱㝣ㄶ戶戰敢㜹戲㡥㐳㙤㑤ㄵ昰晣㜲㘵扡搰㍦攲戹㌶换㜷㙣㘴晦㘵愱ㄸ昲㜹慤㉦搷㘶㈳㘷搸㥡〹㥦㔳㠲㜲愸㠳㙦敢㉥㈴ㄲ㥤搲攴挵㝥搹攷换ㅤ㐹搲㠳㈴㜹㉤戶㔵扦〵〰㔲㐲晣戶慢㐴搹挷㘶慦㔳捤搲ㄶ㉢㍤㝣ㄹ愷㤳㌶ㅦ㘲㠷ㅣㄹ〸ㅤ戶搳昰ㅦ昸㐳昶愲㘵㌷㠵挵㠰扤㈰扤㉡㝣ぢ㔶㕤㤶㐳户㉣㐵捤㡥慣㜸㤹挸㡡扥扥㡥昳㜴㠶㝦㑤搱㐹㥢㤴挸攴昶捣捡㡣戳㜸㡢愸攸㠶愴㔰挹㜰つ㌵㈵㄰㈹㡦㙤㜷㐴㑣て㈲收㔶㙣㥣扥㥦㘰㤲攰〰㐰攱㤷㤰㌴㕢摤㜸㠶挳晡搷攸搲慥㔴㜲㈵愲㐱戹〸㥦敤㉡慣づ昲㌵慦㈷戸〳愰捤晣愱〳㌲㠳㄰ㄵ捡ㄳ㠴愸挲ㄸ收ㄹ㑢㕥㈰つ散㌲ㄱ㔸㥡㘹昸㠱㙢㌳戲㌴㘴捥扡㈷摤㘰搶昲㔷ㄱ㠹ㅡ㌵愳捣扤㉢搲〱㜵㜹戰㝤摡捡摣搵㔵㔹搳捤㐵户〱搱㜶㝣㜶㍢ㅣ捣戱ㅤ戰㈵搵搹㕣ㄳ㐸扤㥤㡦㌱㠴挰㑥㉢㝦㉢扤戱㕢昲㝥昳搰㌷摣摡搱㈵㉢愸换〱㌳㘴㍡收㑢㈶㜶ㄱ㤱㠳㕡扦戹戴攲㐹㌹㍢㘴ㅥ昵慣㕡摤㜲㈴㤱〱ㅢ㤳挱扡㌹㜹づ㔱㠲〵㤷㌱㐰搷ㄹ㌲㤷㍣挳昱㔷つ〶ㄴ搷㜷愷㥥㔴㔸愴㘰㑥㕢㡥㡦搷㈸㉣㌲㍦㙣㉥慥戸ㄷ㄰戱㙤搸捥㔱㘳搵摦ㄶ㔸㈱搱㠷㐹愱㐶㘸㐲搳㐴㐹㉢昵㡡ㅦㅥ挸㜳㌹昲㕥㥥㐰攱㉡㔷愰捦㍣㐳㝢搳慥㡦㘲㌴戴搳㌹愷㐱㐴㡦㥡㠵㝤㤹㔲㤸㥣慡摦挹㍥㙦〴戸晢攸改攳慤挸摣ぢ㡡㔹ㄷ攸攵捦㤰昱㡡㉣㥡㠱㄰晡攸㜶㠵愴挲㌲㔲づ㌸㄰ㄸ攷㔳㍢昹㤵㑤搵㠶搴户慢㤵㍤㠲㐸搲愰㌹㘷㉣换㍡攲搱戶ㄱ散ちㅦ㘸挶摡㐶摤㡦敡㘶㕣摢㌶㐸㕡㈴换挵慡㐱ち㥥㙡〴敥〹换搱㑤〰㐵㝦㔱㤱㜱ㄱ㐵挶㐵㔵㌴㘸㥥㘲㘸㔰攵㌹㤶㝢捥昰慣㘰挵戶慡㈵㍥㌰㝣户㉤㘸ㄲ㑣㑥挹ㅢ愷㔸㘶㡣戵㔹昳愷㘱戲昹ㄳ㐰昷〴攴㈸户㡥攸〷攵㙡愲㠸㝦愲㐷挷ㄲ〴㡣昲㤴敡㙦挶㘸〵㜵㍢〲㈲㐷愵㑢昱ㅤ㡣㑢て愱㈴ㄴ㐲挴㝡〶㠹挰㉢㤸㄰昲㜴㜱ㄷ捤搳㡥ㄵ〰㝢挴搸ㄱ㉢㤸昵㠱㜲〰㘴搵昱昶㙡㠵搵㐴愷昱愶㔶戸扥戳㉡愵㈶慥敢慣㑦敡㡤㔷㙤㔰ㅤ㙡㤴㠴㈲搹慣㤱搲㉣ㅢ捣㜱㍢愹ㅡ愱ㄴ㜷慣㙤㐴㤶摢戴戵敦㤴㈲㉦㐰㌱㈹㥡挹改㙦㔱㠴㠲㐰㙦愴愳攸戳捦㈶㡦㐴挴㠶㌶㐰㤹㝡㉡㉣ㅢ㡡㐲㠲挷㜱敤愴㈶换搱ㄳ昸㝢㔷㤴㥤㙦〴愹ㅡ攳攲㘸㔴㌳㔵慦捦㍢戰ㄲ慡㠶㔷摢㈶㉣㡤戵㠵ㅡ㐶㜱㘷慦摡㍦摣摥〴㈳㐶㙣挸戰㐸㠶ㅦㄸ㙣〸收㑡㐴㔴㘹㥤つ㜱慢㥢挵㈵㍥㥤㤰㠶愳㌰戰ㄸ搴㘶攵㥡㌲挳㕡㤶晣愸敡搰㍣㉤㉡㌹慡㥢㔳换㍥㔴㝡㐰㌹ㅥ攵ㄴ㠳敢收㈹扡愵㜰㠹〱㘲㌷捡㉤㔴〳㠴㜶㥢〳昰㘴戰㝤戰㠳ㅤ〹㐳㈷戴捥㈸㐱㡢ㄹ㠴㥢㕥〴㜹愷㐷㡣㐲㤰㥡㉡晤晤戰昸晣ㄳ㑣摦㌸㥣㡢㌳ㄱㄳ㌱摣㤵㘱㍤〰戹挹挸㈴戹㘸㌴づ㤸㠷㤲㑤〹慤挱戸㡣㈶挶㄰㑤㍥㉦挰㉤ㅥ挶戲㠶挹㌶㜵摣㜳ぢ㉣㘸搳晡晡㉥昳戸㔳慤㌷㙡㔲愹攲㔸㔶㉢㡤扣㉤昰愵慥〰㠶摣㤴戱㉦搱愶ㅣ挷㔱㡡㑢㈶㤲㝡户扢昵挳攸慥㠴ㅣ挶〸㔵ㅦ〳㤰ㄹ㙥㌹ㄵ㄰敢戸愷㐰晢㜰㜷敢〲㠳扡㍣〷㤱搶㔱㐴㔹㌶㠷晢㜸捤㈸戲攲戶㐴戳㌹㜷捥愵捤㥥㈸㍡㘶㠵㐵摢〲㐷㔸㘷㈸昰㡡㐵ㄸ㈳㍤㜲〷〷挹㕤㡡愲扢㤷ㅥ㔲㡦戹㑢㐰㠵挲㠰㘰㡣㤷愷愰ㅣ㜶ㄵ㡣㐴㠳㕢㙢㔹摤㠲搱㕦㕡摥晡ㄴ㠰㘰ㄸ㤸〶㉤㕡㠶〶捥っ昲㥢ㅢ㌸搷愳㔵㐶㠴㌴ㄹ㑣㘵㡣㜲ㄴづ㝢㈰つ摣挴㠳昴㤲ぢ㈵ㄴ散㔱ㄷ挳攲扢㠹攳㌶㡥㐰慥㜷㐵㕢攱㠲ㄱ攰晡㡢戳户慤㜸慡㔶愳戹ぢ晦摣戶挰㉡慥㙥㠴收攸㥥戶㑢㔹㙡㑤戴敦㙥㙣慢㠸㉥ぢㅥ㤸㥤㌸㘶〴搵㤵挵㘰㍤扣戸搵㉢㐹ㄴ㝥〴㝦挴㠶㙦愷捤㥣㜷㜸ㄱ㜵㡤㝢㕦㍥敦戸ㄷㅣ㌵慦㠲捦㕢㝦愰㄰㕣愱散攷㈴换戹㝦攳㥦㑡㕡慥昰㐳㡣戸㤵㘹㜳㠰㤶㠳㠴攳愸ㄴ㑡㠳㌱攴㌳攸〴戶㝢昳搶〰改㘴㑦ㅢ㥤㈸㐱戰㐳㈸捥戹ㄷ㡤㔰挴て㠰㔶ㄲ㑢㜸㈴挷㥥㝦ㅤ慣㉦扥㡦ㄲ㈲ㅣ捦㤱ㄸ㈹扣ㄲ戹っ搴㈹㐱ㅥ㕤昱攰㠵㤰晦ㅦ㉣挵摣扣㈱㍢晤ㄷ㤸㔹㝣慦ㅤ㐵搷ㄱ㐵摦敤㐰㤱攰㌵㄰挵扦㜷㈳ㄳ愷〲挳戳捦㉢㄰捥㌵敤ㅣ㐰㕦昲ぢ扦晦挳〳攸㕣㐴ㅣ捡㐶㐳愸敤㈶㍣㌷㑤㠴扥づㄳ㠱挱㝢㘵㈲㥣㐰㐶㌰㡡ㅦ㥡〸㤱て㘴ㅥ〵㥢㥢〸㡣敤㘵ㄸ㠲㠹㔰㙢挲慤挱ㄳ搸ㄵ㌶晤㘳挷㜰昱㔶晡㠸攷㐳㘹昹㌳昰㐸㕤搹㔹扣㘰㜸㠶扤㔷㤵ㅦ昵㈴㤴㤹户㠴㥢摣慡ぢ㝢㕣扤㘱㡤敡戴㠱慦㈲昶戲敦昸㔳戶㜶㝦ㅤ㤸ち㔳攸扥ㄷ㈵㔱㝣〱㥥ㄲ挱㜳㐳敥㍤㝢扥㜹昴てて㍣㜲㤸户搵㈲㕡㉤摣㠲㝣㉦㈱㝢摡ㄳ〸敡㈶㉥㡡㕣捥て㜳㑥攰ㄳ㈵㙢戵㉥愷つ㑦㔹㐱扥㙥挷搹㤰昰ㄲ㠴ㄹㄲ摦㜶㌰㌱㜱敦㈱㌴㌱㈷摡摣㥤敡挳㈶攵㈲㥣㐸㑣㕣昹昴攲戰愱攸慡挸㝡戴㌶ぢ摦㠶㉡㝡㥥ㄳ㐹㕢㠹㍣㜵㌲〹昱慤㜶㕤㜷㤰扡㉥㍣挸㌰散ㅦ㑢㈹挴ㅦ㐸㈱挹㠳っ㉦〴㈸㈹㜵ち㤹挲慤〰ㄹ㤱戵昶㄰㉦晤〱㍢㐲㐰㌶㉦晤昵昸ㄱぢ㜶ㄱ㔸㡣㝤昱扤㥥㘸㘹㡢挶慡㠹愱㕡㘵搳㉣㈲愳づ㉦㉣㤸㡣㑢㔳㤶捥〱㤴㙥搹ㅤ挵㤷っ搹㘱攰㉤㘴散㠲㑤㕦㕢搹扥换㘹攰收〷昴㑣㔱㈹っ㘷㌷㡢㜱㈰㔵㌱扡戰㘹㌹㉣㈲ㅣづ戳捤㑥〳㔱ㄵ㜴㤶戳ㄷ愷㔲〴晦昸愵㄰敢挷㕢㐳㕦摥㕥㐳ㅤ攷昴㘳㠱晣挱晥扡㉥㠳戱昱㔶㜲っ㈴散㤶㕡㤵挲敢攱愷搱㠵㡢捥〹扤㤵㔵捦攲㈰晥挴㥣搵愷㜵攸㝦㐶慦ㄵ㘷㥤㘱㙦㠶戱㔳晡晦敤㈸搸㔴晦ぢ挶摥ㄴ㈲摦ㄱ㘵昸㔰㘰晣㘴搳㤰つ㜷〴㥥㙤〴㙦搴挱㔸㔷㔹㠶扣挳摣㈲㍥㕥つ慢㤵〴㠷摦㉢摦㝥㌵愲搹㤷戶敤㐰㔷〱挸搸㔰攱敢㄰㐱㕤晢愷攵㔶㝣扡㉤扥ㄳㅤ昷㥣戰慡㥥敢扢㘶㌰戶㠸愰敦ㄸ扦㍤㌳㘱昳㑣㠹慦戶ぢ戵ㅢ戱ㄳ㠳敦㐶㥦㤳昳㄰搸㈷㘵昰㘲挵㈲ㄹ㔹搸㕡㈴㠳摦㈱㡤㈴挲㑢搴づ晥㘵收㍤つ愳㡥㑦㔷攷攱敢っ㔸戴㉤㤴㕤攸㜱㙥扦愱挱慤挳ㅤ慤户挱ㅦ㈴敢ㄳ〸㡥愹㈵扣昳摤摣搷昶㍤㐸户㡤搶收戳㘵㙦㍥户㜲攱㈹攰㜴㙢㙦㐹㤳っ摦挹㉦㤲换㝡㠵㄰㤷昶て攳敦搶ㅤ戴ㅣ㙤ㄴ㜴ㅥ㝤搰㑤㐷搸㜸ㅤ敥戳㉤㐴扦捦愲慢㤸㈲挰㑦㌷愲っㅦ〴扤㝣㘴㐵昱㈵㉣㡢っ㠰㝣慥㔸〵攸㑥搵㑦㙥㐴搵㈳戱㐰ㄶ㍣㘳㤰ㅣ换攲ぢ㘸挸敤ち㤷つ㤶攰戲㠵㍡㑢㈰慦挷㍤㤰捦〹㥥㈵搴㐴㍥㠷づ捤㠹㔸㈸敤㍥㤱捦㙣㌴ㄱ㐱㉢㐰㉤㌴㌹晥㐸慣㐵昴㍡慡㜵㥢挰㈱㜰〱㠶㈹ㄶ㈹㙢㡡㘱㘸攱晢挴っ搲慦愳扦捦ㅤ晥攵戳㑣㝦㍢㉣㤴㈰㐴㔵㝡昲ㄴ㠴㙡昲ㅦ㑦㑥摥㐳㘹昷挹㍦戶搱攴㐷㈸㈳㌹ㄳ㍤〰ㄸ敡ㄳㄵ晣㔱㡢㘹㈰挳㝤攴㑦㥣㈵挰㉦㌵㡢ㄱ〳㈵慡敦〵㘴搰㤷ㅢ慥㕡㕤㐴㈶敥㕢攰晡㌳㍥敥㔱昶ㄱ㉦㐲搲㤷㔳っ㥤戱挵㔰㉢㤶散挸ぢ扢㉤㘴〳㤶挴慦㘵扢㡡昴㘲㡦ㄱ㝥昱㘸㡣㤸㘳挷攲㉦愷戴㈸收〴挲〸㉤㔲搲て㌷㔲㝣㈰㙥晣㥤㘷㕡㉥㔳㔴㈰㠱㝡挲挶愴㌳搵昸晤㜱攳〳昸㉡㑢戵挹昱〶〱搳㜳㜱㘳搲愳㙡晣㐸摣昸慦〷昶㌶ㅢ挷㜴ㄸ㡥㕣㈰㤱㘴搸扡捡晡㑦㝣愱㍤㡣收〵㤳晡㜳挰っ㡢㈹㌹㔵攸戸慥㌴攸㈰㉥㠳㜸昸㐶㝡づ㜷㥢㜰〵〴㐲㌶晣㕦㈵ㅣ挷㥤愷㔹㈳㌰昰〹昴ㅡ㠲捤㥥慥㥥搸戹㘸捥㝢㈸攸㌷㡦晢㌸㔳搵戶ㄵ㠹挰ㅣ挸㠷晢扢㠹㔳㍥挳㜴㙣敤㐷ㅣ㈴搳㜸㠷愴㌷攵愱〲㉢㜹昱摥ㄸ戳戹㠷㕢㌴愳㍦〴攴㐰㍡〲㌲愳㍦っㄸ〶㘲㜸㕢㌹㌷㐲晥㔷捣晤㕥㔶扣㡦攰ㄱ㠰戲㈰戳㤳づ㡡敦〷ㄸ㡥晦㐷ㄵ㘳㙢捡㕦愲㠹〷攲㤷㈵挹㐸㝦㤴ㅤ㍥〸搰〷昷慤㠸㠸戰慣㝦〸㈵挹㤷㔲㜰愸㤷㝥㠴ㄵㅦ㈵㜸っ愰㕣攰㘴户扣㙢㕣㔳㡦㥡敢㘳攸㉡ㅥ㈶挰㑦晦㜸㤴攱㐳㠱晢昰愶敥戶㌲㡦挲昱㠷晤〸㜵愶扥攰扦ぢ㕦攴慦㜳搱㝤昸ㅦ㤲ㄴ㤴㘱㥦搷摥搸摢㔸㘴〲摡攴敡户㡡捤㝥〱攳㜰㕤慤〸ち㐷愴㔲㈹㘹㐵㐱㝣㜳挱挲挵ㅢ昸㤶㐳慡㐲〸搲㠰慡㜰愲㡡挳㈸搰㍦挹愶挴㌱昱愴㝦㡡㑦㐴慤摡挴㑦㐷ㄹ㍥〸攲㔵㜵扦㉦敡ㅥ扦㤰戸㔶ㄵ㔶摢ぢ㠹㝦㔵戱㤲㝣攱ㄳㅣ㑣㈱ぢ㤹戴㔶㈲搲ㄴつ㝤〱㤹愱扥㘱捥敤㕥晣戴㡢愲㝡戶㜶昶散㍦㠷昳㘳㔷攷摦晥搶挱㈷㥥晢挵ㅦㅦ晦捤扢づ晤攵㕦㑦㍥昹㥢㍦㍤晥散扦㝥戴㝣攸愷㑦㍤昵㤳扢扦晣散ㅦ㜷㥢㕦搱㥥昹攷摣㔷ㅥ㥣㍣晦攰晤收改㕢㡥㍥昸㡥晢敥㤹㕣戸㙣扣慦慦扦晦收搱㥦㕤昵㥡㤱㠷敦晦㥥昸昱敦慥㜴㠴㕡㉥㕥㤰㥥〶㤷慤愶昱㐵㘴㌰つ捥昸㈵㥤〶㤷慢㌶㙡㌹摡愸㘹ㄴ㤴攰搳攰〴㔴㠵㤱慥ㄸ昸て㠸㤱戲戳</t>
  </si>
  <si>
    <t>Decisioneering:7.0.0.0</t>
  </si>
  <si>
    <t>6209381a-4dee-4c6d-8473-7d09ae2c680b</t>
  </si>
  <si>
    <t>CB_Block_7.0.0.0:1</t>
  </si>
  <si>
    <t>CB_Block_7.0.0.0:2</t>
  </si>
  <si>
    <t>CB_Block_7.0.0.0:3</t>
  </si>
  <si>
    <t>CB_Block_7.0.0.0:4</t>
  </si>
  <si>
    <t>CB_Block_7.0.0.0:5</t>
  </si>
  <si>
    <t>Income Tax</t>
  </si>
  <si>
    <t>Margin (as % of EBITDA)</t>
  </si>
  <si>
    <t>CB_Block_7.0.0.0:6</t>
  </si>
  <si>
    <t>CB_Block_7.0.0.0:7</t>
  </si>
  <si>
    <t>LTAT</t>
  </si>
  <si>
    <t>Margin on Total Revenue</t>
  </si>
  <si>
    <t>EBT</t>
  </si>
  <si>
    <t>Income tax (as % of EBT)</t>
  </si>
  <si>
    <t>ArcelorMittal Contract Revenues</t>
  </si>
  <si>
    <t>AccelorMittal Contract</t>
  </si>
  <si>
    <t>Margin (as % of EBT)</t>
  </si>
  <si>
    <t>Does not yet calculate Financial Expenses as margin on Total Debt</t>
  </si>
  <si>
    <t>Model Input Parameters</t>
  </si>
  <si>
    <t>Model Discount Parameters</t>
  </si>
  <si>
    <t>Implied Enterprise Value Calculation</t>
  </si>
  <si>
    <t>Assumption Name</t>
  </si>
  <si>
    <t xml:space="preserve">Std Dev </t>
  </si>
  <si>
    <t>Calculated Equity Value</t>
  </si>
  <si>
    <t>Revenue Growth Parameters</t>
  </si>
  <si>
    <t>WACC (Bloomberg)</t>
  </si>
  <si>
    <t>From WACC</t>
  </si>
  <si>
    <t>Preferred Equity</t>
  </si>
  <si>
    <t>Long-Term Growth</t>
  </si>
  <si>
    <t>Debt</t>
  </si>
  <si>
    <t>Minority Interest</t>
  </si>
  <si>
    <t>From FA EV</t>
  </si>
  <si>
    <t>Model Valuation Parameters</t>
  </si>
  <si>
    <t>CCE</t>
  </si>
  <si>
    <t>Current Share Price</t>
  </si>
  <si>
    <t>Estimated FCF / Share</t>
  </si>
  <si>
    <t>FCF Gain (Loss)</t>
  </si>
  <si>
    <t>Operating Costs (as % of sales)</t>
  </si>
  <si>
    <t>Model Tuning Parameters</t>
  </si>
  <si>
    <t>Model</t>
  </si>
  <si>
    <t>Historical</t>
  </si>
  <si>
    <t>31-Dec-13</t>
  </si>
  <si>
    <t>31-Dec-14</t>
  </si>
  <si>
    <t>31-Dec-15</t>
  </si>
  <si>
    <t>31-Dec-16</t>
  </si>
  <si>
    <t>Min</t>
  </si>
  <si>
    <t>Avg</t>
  </si>
  <si>
    <t>Max</t>
  </si>
  <si>
    <t>Trend</t>
  </si>
  <si>
    <t>Potential Free Cash Flow Yield (PFCFY)</t>
  </si>
  <si>
    <t>Non-Operating Costs (as % of sales)</t>
  </si>
  <si>
    <t>FROIC</t>
  </si>
  <si>
    <t>Free Cash Flow Return on Invested Capital (FROIC)</t>
  </si>
  <si>
    <t>PFCFY</t>
  </si>
  <si>
    <t>LTAT Turnover</t>
  </si>
  <si>
    <t>Interest Income (as % of sales)</t>
  </si>
  <si>
    <t>Income Tax (as % of EBT)</t>
  </si>
  <si>
    <t>LTA/IC</t>
  </si>
  <si>
    <t>Percent of Invested Capital in Long Term Assets</t>
  </si>
  <si>
    <t>D&amp;A (as % of sales)</t>
  </si>
  <si>
    <t xml:space="preserve">Additional Parameters </t>
  </si>
  <si>
    <t>Change in Working Capital</t>
  </si>
  <si>
    <t>Current</t>
  </si>
  <si>
    <t>EPS</t>
  </si>
  <si>
    <t>P/E</t>
  </si>
  <si>
    <t>Period</t>
  </si>
  <si>
    <t xml:space="preserve">Revenue </t>
  </si>
  <si>
    <t>YoY Growth Rate</t>
  </si>
  <si>
    <t>Margin on Total Sales</t>
  </si>
  <si>
    <t>Operating Costs (as % on Sales)</t>
  </si>
  <si>
    <t>Margin on Sales</t>
  </si>
  <si>
    <t>Non-Operating Costs</t>
  </si>
  <si>
    <t xml:space="preserve">Interest Expense </t>
  </si>
  <si>
    <t>Margin on Total Debt</t>
  </si>
  <si>
    <t>Total Debt</t>
  </si>
  <si>
    <t>Interest Income (% on net sales)</t>
  </si>
  <si>
    <t>Margin on net sales</t>
  </si>
  <si>
    <t>Margin on EBT</t>
  </si>
  <si>
    <t>% in Terminal Value</t>
  </si>
  <si>
    <t>Cash and Cash Equivalents</t>
  </si>
  <si>
    <t>Equity Value</t>
  </si>
  <si>
    <t>Invested Capital</t>
  </si>
  <si>
    <t>Multiples Analysis</t>
  </si>
  <si>
    <t>Operating Income</t>
  </si>
  <si>
    <t>NOPAIT - D&amp;A</t>
  </si>
  <si>
    <t>Implied P/E</t>
  </si>
  <si>
    <t>Unlevered FCF</t>
  </si>
  <si>
    <t>Implied P / FCF</t>
  </si>
  <si>
    <t>Implied EV/EBITDA</t>
  </si>
  <si>
    <t>PGNiG</t>
  </si>
  <si>
    <t>Financial revenue (margin on revenues)</t>
  </si>
  <si>
    <t>Financial expenses (as % of total debt)</t>
  </si>
  <si>
    <t>Interest Expense (as % of total debt)</t>
  </si>
  <si>
    <t>ArcelonMittal Contract</t>
  </si>
  <si>
    <t>Raw and Other Materials Used</t>
  </si>
  <si>
    <t>Employee Benefits</t>
  </si>
  <si>
    <t>Contracted Services</t>
  </si>
  <si>
    <t>Other Expenses (net)</t>
  </si>
  <si>
    <t>Probability Discounted Cash Flow</t>
  </si>
  <si>
    <t>3dce9af8-91d6-4b74-957b-cde53e7dcd93</t>
  </si>
  <si>
    <t>㜸〱敤㕣㕢㙣ㅣ㔷摤摦㌳摥㕤敦慣敤搸㡤搳戴㈹㈵㌵㤴㔲愸㠳ㅢ愷つ愵㐰〸扥㌴㑥㡡ㄳ扢戱㤳㠲〰㙤挶扢㘷攲㘹㜶㘶摣㤹㔹㈷㉥㤵ㅡ㐱换㐵㝣㝣㤵㠰敦ㄳ㠵㜲㔱㠵㤰㜸攱昲挲晤〵㠱〴㐲㐵攲㠱㡢㤰㜸㈸〸挱〳〸㐵㐲㐸㍣㈰挱敦㜷㘶㘶㜷㘶搷㍢㜶户㉤戸挸㈷摤扦捦㥣摢㥣㜳晥搷昳晦㥦㘹㑥攴㜲戹㝦㈲昱㉦㔳㥥㤹㥢㤷㌶晣㐰摡ㄳ㌳㙥扤㉥慢㠱攵㍡晥挴㤴攷ㄹㅢ昳㤶ㅦ昴愱㐱戱㘲愱摥㉦㔴㝣敢ㄱ㔹慡慣㑢捦㐷愳㐲㉥㔷㉡改ㅡ敡㌹〸㝦㈳昱㠳捥㕥㠳㜹㠰攵㤹改㠵㤵㠷㌰敡㔲攰㝡昲搰搸昹戰敦戱挹挹㠹挹㠹扢敥㥥扣㜷攲昰愱戱㤹㐶㍤㘸㜸昲㤸㈳ㅢ㠱㘷搴て㡤㉤㌶㔶敡㔶昵ㅤ㜲㘳搹扤㈴㥤㘳㜲攵昰㕤㉢挶摤㙦㥡扣晢攸㔱昳摥㝢摦㌴㠸㔷攷捥捣㑣㉦㝡搲昴㕦愴㌱ぢ㥣昲摤戳戲㙡㜱㙤㔲㝡㤶㜳㜱㘲㘶ㅡ晦㈵收㡦愷㝢㈶㤶㔶愵っ昸㙡改㐹愷㉡㝤ㅤㅤ〷散㈹摦㙦搸㙢摣㍣摤㍥㠱愵㔶つ㍦㈸搸㌳戲㕥搷敤㜸搴㤲扤㠰扤慢ㅢㅢ㠳昶㤲㜴㝣㉢戰搶慤㘰愳㘸㉦㘳愰摡㤰㝤捥㤷㘷つ攷愲㍣㘳搸戲㘰捦㌵慣㕡㍥㑣戹扥摢攳㈱㤲ㄳ㔳换㥦㤸昲敤㤹㔵挳㔳㌳昲戹㌱ㄹ㙤㑦㜸搵㜴摢㕢扢㡦换愹慢㌷㜰捣摢扡户㐳捤㜹挳㙢戶ㅣ敦摥㌲㕡㝣㝡〶㜷㜶㙦㥦搸愳㜴㥦搷㜷敦愳戶㌲摤㕡っ㐴昴慤㜶ㄴ㡢搱㡢〴晤〴㈵〲㈲㔰㉦ㄳっ㄰っ〲㠸晣㕦挱㈵挹㡥慣搲㉡㠶㔶㔹搱㉡㔵慤㔲搳㉡㔲慢㤸㕡攵愲㔶㔹搵㉡㤶㔶㜹㐸慢㕣㐲㥢㌸㤵晡晢戵㈸敤晢摢て昶捦㝤昱敤㜳摦捤㍦昹换户㕥㍤昸慢挱㍤㘸昴㐰㌴愹㔹捦戸っ㔲㙢㔱昱㤱㠹挳晣户㌵㔷㠰㈹捣愳收㍤收攴㘴敤攸㘱攳㉥愳挰㘵㘵㈰㍦㐵㈸㈳㘸㍢㘸㍥㘸㌹㌵昷戲挲摤捤搳㠶㉦㕢ㅢ㌷ㅥ搵㑤扢つ愷收扦㘲昳捡愵挰〸攴㑤敤㜵慤㐱㍡扡㉤㠱慤愴慦摥㜷戰扤摢㜹愳摥㤰㔳㔷慣戰晡㤵㙤搵昶愲攷慥㜴慦㍤攱挹㠷㥢戵ㅤ㌳㥡㠲㔰㕢㔷㘳㜷慣㌲慣ち攷㌵㌶戳敡晡搲㔱搳ㅢ户ㄷ慤敡㈵改㉤㐹㡡㐴㔹㔳㑢扤㥥㔵ㄱ搷㡦㉦㌸㔸㈸戸戵昶敡㘴愹㜹摦㤵〰捣㉣㙢㤸敦㥡昴㠲㡤㘵㘳愵㉥昷愷㥡㠴敦㐴挵㠱㔴昱〹户摡昰㘷㕣㈷昰摣㝡扡㘶慡戶㙥㐰搲搴㑥扢㌵㤹捦攷㤴㔰㠰挰敤敢ㄳ㈲㜷㐷㜷㕥㔰㠸㐸愰㤸㡣㝣㘳㥡散㈶捥㘲㜵㔸㐵㕤㤲㈶戵搷㙣㌱ㄸ攷慢㘴㑣〶〷㈶搶㐴晤挱㤷扥㙥㡢㘱㥢㤸㝢㘹ㅢ㙢摡㘸戴晡晢搶愵ㄳ㥣㌴㥣㕡㕤㝡㤹摡㑦㜰㐶晡㌰㐰攱ㅡ〴㐲搷摤愳慡ㄳ㔷挴㐶攱戲㔵ぢ㔶㡢慢搲扡戸ㅡ愰っㅡ戲㔴攲搶㜶㈴晤㍡ㄴ改㝢〹㐶〱捡攵㕣㜱ㅦㅢㄵ换㐸戹〲愵㔳〶㉦愷〴㌹晢愵㜸㜹搰㍣㘱搵〳ㄹち攵㘱ㄳㄸ〹戵㥡㐲摦㄰㐹搴㌳慡愱挲搸㘷捥㠰㑡つ换〹㌶㕡㝣摢挱㈵㈱ㄱ敤捡㠲ㅤ㈷ぢ㈸ち搲昲㈰㠳搷㐰㌴㙤搲㈰扢㜱㠲㠸挸〶ㄹ㥡ㅤ㈳愷㠹㡣敤㌳㘴〴摡㈷㠹㤰慤て㜷㤷ㄱ㈴昶㑥㈲㘵愷慥晣戸㉢捤㌶戳攵㐳㘹㜶㍤㌶㑥摦㑦㜰〳挱㡤〴〷〰挴ㅦ㈰攱㈸攵㤰㑦㈷晤ㄵ㜸搶㙦㈶㜸㈵〰攴㤳㑥㤹ㄳ㠹㉡摡㔰摢戱㈳搹㙥〸㜶戲㌲㡡㐳㔱㐴换戸㘹㘷づ搹ち搱㤱搵戹㌳㜴㙤㕥改搸搷㜶愷捤攴㜲㐸㤱ㄹ㑤㤳㙢摤愲㘹㜲㈳搸戴㐷扤㜵ぢ扡敡㘳〴慦〲㈸敢慦㈶㠴㜲愱挱扢㍤㡢㥥㈶攵换挲㉣ち㡤愱ㅥㄵ㝣㐴挸㍣〲㘴〸戹㡥攳换慥つ㑤㜳㜰摣㝣搹摢搰㠷扡昳㜷㠴昴㌶扤戹慢㜷攸㉦㝡㥥㔶昴慤㘰㉦昱㥢慥㍡收㌶㔴敢慦㈵戸ㅤ愰㑤挷昰昴晤㝣㍤〵捡㉣戶ㄳ㤸摢㑢慦㡢戲㜲㤷㌷搶愴搲㐰㠳收戲攱㕤㤴〱㍣ㄸ愷㘶㘱ぢ扢㥥㈷敢㌸搴搶㔴〱捦㉦㌷愴ぢ晤ㄳ㥥㙢戳㝣搷㐶昶㕦ㄶ㡡㈱㥦搷晡㜲㙤㌶㜲㠶慤㤹昰㌹㈵㈸㠷㍡昸慥敥㐲㈲搱㈹㑤㕥散㤷㝤扥摣㤵㈴㍤㐸㤲搷㘳㕢昵㍢〰㈰㈵挴㉦扡㑡㤴㐳㙣昶〶搵㉣㙤戱搲挳㤷㜱㍡㘹昳㈱㜶挸㤱㠱搰㘱㍢つ晦㠱㍦㘴㉦㔹㜶㔳㔸っ搸㡢搲慢挲户㘰搵㘵㌹㜴换㔲搴散捡㡡㤷㠹慣攸敢敢㌸㑦㘷昸搷ㄴ㥤戴㐹㠹㑣㙥捦慣捣㌸㡢户㠸㡡㙥㐸ち㤵っ搷㔰㔳〲㤱昲搸㜶㔷挴昴㈰㘲敥挴挶改㠷〹㈶〹㡥〰ㄴ㝥ち㐹戳摤㡤㘷㌸慣㝦㥤㉥敤㑡㈵㔷㈲ㅡ㤴㡢昰搹慥挲敡㈸㕦昳㐶㠲㝢〰摡捣ㅦ㍡㈰㌳〸㔱愱㍣㐱㠸㉡㡣㘱㥥户攴㘵搲挰ㅥㄳ㠱愵㤹㠶ㅦ戸㌶㈳㑢㐳收慣㝢挶つ㘶㉤㝦つ㤱愸㔱㌳捡㍣戸㉡ㅤ㔰㤷〷摢愷慤捣㕤㕢㤳㌵摤㕣㜲ㅢ㄰㙤愷㘶㜷挲挱ㅣ摢〱㕢㔲㥤捤㌵㠱搴摢昹ㄸ㐳〸散戴昲户搲ㅢ扢㉤敦㌷て㝤挳慤ㅤ㕤戶㠲扡ㅣ㌰㐳愶㘳扥㘴㘲ㄷㄱ㌹愸昵㥢换慢㥥㤴戳㐳收㥣㘷搵敡㤶㈳㠹っ搸㤸っ搶捤换㡢㠸ㄲ㉣扡㡣〱扡捥㤰戹散ㄹ㡥扦㘶㌰愰戸戱㌷昵愴挲㈲〵㜳摡㜲㝣扣㐶㘱㤱昹㘱㜳㘹搵扤㡣㠸㙤挳㜶收㡣㌵㝦㐷㘰㠵㐴ㅦ㈶㠵ㅡ愱〹㑤ㄳ㈵慤搴㉢㝥㜸㈰捦攵挸㝢㜹〲㠵慢㕣㠱㍥昳っ敤㑤扢㍥㡡搱搰㑥攷㥣〶ㄱ㍤㙡ㄶ昶㘵㑡㘱㜲慡㝥㉦晢扣ㄹ攰晥戹㜳愷㕡㤱戹ㄷㄴ戳㉥搰换㥦㈱攳ㄵ㔹㌴〳㈱昴搱敤〹㐹㠵㘵愴ㅣ㜰㈰㌰捥愷㜶昲㉢㥢慡つ愹㙦㑦㉢㝢〲㤱愴㐱㜳摥㔸㤱㜵挴愳㙤㈳搸ㄳ㍥搰㡣戵㡤扡ㅦ搵捤戸戶㙤㤰戴㐸㤶㑢㔵㠳ㄴ㍣搵〸摣搳㤶愳㥢〰㡡晥愲㈲攳ち㡡㡣㉢慡㘸搰㍣换搰愰捡㜳㉣昷愲攱㔹挱慡㙤㔵㑢㝣㘰昸㙥㐷搰㈴㤸㥣㤲㌷㑥戱捣ㄸ㙢戳收捦挱㘴昳㈷㠰敥〹挸㔱㙥ㅤ搱て捡搵㐴ㄱ晦㐴㡦㡥㈵〸ㄸ攵㈹搵摦㡡搱ち敡㜶〴㐴㡥㑡搷攲㍢ㄸ搷ㅥ㐳㐹㈸㠴㠸昵っㄲ㠱㔷㌰㈱攴改攲㉥㥡攷ㅣ㉢〰昶㠸戱ㄳ㔶㌰敢〳攵〰挸慡攳敤㑤ち慢㠹㑥攳㑤慤㜰㑢㘷㔵㑡㑤ㅣ散慣㑦敡㡤搷㙣㔲ㅤ㙡㤴㠴㈲搹慡㤱搲㉣㥢捣㜱㈷愹ㅡ愱ㄴ㜷慣㙤㐴㤶摢戴戵敦㤴㈲㉦㐰㌱㈹㥡挹改㙦㔳㠴㠲㐰㙦愴愳攸戳捦㈶㡦㐴挴㠶㌶㐰㤹㝡㉡㉣ㅢ㡡㐲㠲愷㜰敤愴㈶换搱ㄳ昸㝢㑦㤴㕤㘸〴愹ㅡ攳捡㘸㔴㌳㔵慦㉦㌸戰ㄲ慡㠶㔷摢㈱㉣㡤戵㠵ㅡ㐶㜱㘷慦摡㍦摣摥〴㈳㐶㙣挸戰㐸㠶ㅦㄸ㙣〸收㑡㐴㔴㘹㥤つ㜱慢㥢挵㈵㍥㥤㤶㠶愳㌰戰ㄴ搴㘶攵扡㌲挳㕡㤶晣愸敡搰㍣㉤㉡㌹慡㥢㔳㉢㍥㔴㝡㐰㌹ㅥ攵ㄴ㠳敢收㔹扡愵㜰㠹〱㘲㌷捡㉤㔶〳㠴㜶㥢〳昰㘴戰㜳戰㠳ㅤ〹㐳㈷戴捥㈸㐱㡢ㄹ㠴㥢㕥〴㜹愷㐷㡣㐲㤰㥡㉡晤攵戸昸昴㔳㑣㕦㍥㥥㡢㌳ㄱㄳ㌱摣㤵㘱㍤〰戹挹挸㈴戹㘸㌴づ㤸㠷㤲㑤〹慤挱戸㡣㈶挶㄰㑤㍥㉦挰㉤ㅥ挶戲㠶挹㌶㜵摣㜳ぢ㉣㘸搳晡挶ㅥ昳㤴㔳慤㌷㙡㔲愹攲㔸㔶㉢㡤扣㈳昰愵慥〰㠶摣㤴戱㉦搱愶㥣挲㔱㡡㑢㈶㤲㝡户扢昵攳攸慥㠴ㅣ挶〸㔵ㅦ〳㤰ㄹ㙥㌹ㄵ㄰敢戸愷㐰晢㜰㙦敢〲㠳扡㍣〷㤱搶㔱㐴㔹㌶㡦晢㜸捤㈸戲攲戶㐴戳㜹㜷摥愵捤㥥㈸㍡㘹㠵㐵㍢〲㐷㔸㘷㈸昰㡡㐵ㄸ㈳㍤㜲〷〷挹㕤㡢愲扢搷ㅥ㔳㡦戹㙢㐰㠵挲㠰㘰㡣㤷愷愰ㅣ㜶ㄵ㡣㐴㠳㕢㙢㔹摤㠲搱㕦㕡摥晡ㄴ㠰㘰ㄸ㤸〶㉤㕡㠶〶捥っ昲㕢ㅢ㌸户愰㔵㐶㠴㌴ㄹ㑣㘵㡣㜲ㄴづ㝢㈰つ摣挴㠳昴戲ぢ㈵ㄴ散㔳ㄷ挳攲扢㠹攳㌶㡥㐰慥户扦慤㜰搱〸㜰晤挵㌹搰㔶㍣㔵慢搱摣㠵㝦㙥㐷㘰ㄵ㔷㌷㐲㜳㜴㕦摢愵㉣戵㈶摡㜷户戶㔵㐴㤷〵㡦捣㑥㥣㌴㠲敡敡㔲戰ㄱ㕥摣敡㤵㈴ち摦㠳㍦㘲搳户搳㘶捥㍢扣㠸扡捥扤㉦㕦㜲摣换㡥㥡㔷挱攷慤㍦㔰〸慥㔰昶㜳㤲攵摣㍦昱㑦㈵㉤㔷昸㉥㐶摣捥戴㌹㐰换㐱挲㜱㔴ち愵挱ㄸ昲ㄹ㜴〲摢扤㜹㙢㠰㜴戲慦㡤㑥㤴㈰搸㈵ㄴ攷攲㡢㐶㈸攲㍢㐰㉢㠹㈵㍣㤲㘳捦扦〴搶ㄷ摦㐶〹ㄱ㡥攷㐸㡣ㄴ㕥㠵㕣〶敡㤴㈰㡦慥㜸昰㐲挸㝦て㤶㘲㙥摥㤴㥤晥つ捣㉣扥搵㡥愲㠳㐴搱㌷㍢㔰㈴㜸つ㐴昱敦晤挸挴愹挰昰散昳ち㠴㜳㑤扢〷搰㤷晣挲敦㝦昰〰㍡ㅦㄱ㠷戲搱㄰㙡扢つ捦㑤ㄳ愱慦挳㐴㘰昰㕥㤹〸愷㤱ㄱ㡣攲㠷㈶㐲攴〳㔹㐰挱搶㈶〲㘳㝢ㄹ㠶㘰㈲搴㥡㜰㙢昰〴戶摦愶㝦散㈴㉥摥㑡ㅦ昱㝣㈸㉤㝦〶ㅥ愹ㅢ㍡㡢ㄷつ捦戰て愸昲㌹㑦㐲㤹㜹换戸挹慤扡戰挷㑤㥢搶愸㑥㥢昸㉡㘲㉦晢慥㍦㘵㝢昷搷㠱愹㌰㠵敥㝢㔱ㄲ挵ㄷ攰㈹ㄱ㍣㌷攴摥户敦㉢㜳扦㝤攴昱攳扣慤ㄶ搱㙡攱づ攴㝢〹搹搳㥥㐰㔰㌷㜱㔱攴㝡㝥㤸㜳ㅡ㥦㈸㔹㙢㜵㌹㙤㜸捡ち昲㜵㍢捥㠶㠴㤷㈰捣㤰昸㜶㠲㠹㠹㝢て愱㠹㌹搱收敥㔴ㅦ㌶㈹ㄷ攱㐴㘲攲捡愷ㄷ㠷つ㐵㔷㐵搶愳戵㔹昸ㅡ㔴搱昳㥣㐸摡㑡攴愹㤳㐹㠸慦戶敢扡愳搴㜵攱㐱㠶㘱晦㔸㑡㈱晥㐰ち㐹ㅥ㘴㜸㈱㐰㐹愹戳挸ㄴ敥〴挸㠸慣戵㠷㜸改て搸ㄵ〲戲㜹改慦挷㡦㔸戰㡢挰㘲散㡢敦昵㐴㑢㕢㌴㔶㑤っ搵㉡㥢㘶〹ㄹ㜵㜸㘱挱㘴㕣㥡戲㜴㡥愰㜴摢敥㈸扥㘴挸づ〳㙦㈱㘳ㄷ㙣晡摡捡昶㝤㑥〳㌷㍦愰㘷㡡㑡㘱㌸㝢㔹㡣〳愹㡡搱㠵㑤换㘱ㄱ攱㜰㤸㙤㜶ㅡ㠸慡愰戳㥣〳㌸㤵㈲昸挷㉦㠵㔸㍦摥ㅡ晡晡昶ㅡ敡㌸愷ㅦぢ攴て昶搷挱っ挶挶㕢挹㌱㤰戰摢㙡㔵ち慦㠷㥦㐳ㄷ㉥㍡㈷昴㔶㔶㍤㡢愳昸ㄳ㜳㔶㥦搶愱晦ㄹ扤㔶㥣㜵㥥扤ㄹ挶㑥改晦㜷愲㘰㑢晤㉦ㄸ㝢㔳㠸㝣㔷㤴攱㐳㠱昱㤳㉤㐳㌶摣ㄱ㜸戶ㄱ扣㔱〷㘳㕤㘵ㄹ昲づ㜳㑢昸㜸㌵慣㔶ㄲㅣ㝥慦㝣晢搵㠸㘶㕦摡戶〳㕤〵㈰㘳㐳㠵㉦㐱〴㜵敤㥦㤶㕢昱改戶昸㙥㜴摣㜷摡慡㝡慥敦㥡挱搸ㄲ㠲扥㘳晣昶捣㠴捤㌳㈵扥搸㉥搴㙥挵㑥っ扥ㄷ㝤捥㉣㐰㘰㥦㤱挱㡢ㄵ㡢㘴㘴㘱㝢㤱っ㝥㠷㌴㤲〸㉦㔱㍢昸搷㤹て㌴㡣㍡㍥㕤㕤㠰慦㌳㘰搱㡥㔰㜶愱挷戹晤㠶〶户づ㜷戴摥〱㝦㤰慣㑦㈰㌸愶㤶昰敥昷㜲㕦摢昷㈰摤㌶㕡㥢捦㤶扤昹摣捡㠵㘷㠰搳敤扤㈵㑤㌲㝣㈷扦㐸㉥敢ㄵ㐲㕣摡㍦㡥扦摢㜷搰㜲戴㔱搰㜹昴㐱㌷ㅤ㘱攳㜵戸捦戶ㄱ晤扥㠰慥㘲㡡〰㍦摤㠸㌲㝣㄰昴昲㤱ㄵ挵攷戰㉣㌲〰昲戹㘲ㄵ愰㍢㔵㍦扤ㄹ㔵㡦挴〲㔹昰㡣㐱㜲㉣㡢捦愰㈱户㉢㕣㌶㔸㠲换ㄶ敡㉣㠱扣ㅥ昷㐰㍥㈷㜸㤶㔰ㄳ昹ㄴ㍡㌴㈷㘲愱戴晢㐴晥㝦戳㠹〸㕡〱㙡愱挹昱㐷㘲㉤愲搷㔱慤摢〴づ㠱ぢ㌰㑣戱㐸㔹㔳っ㐳ぢ摦㈶㘶㤰㝥ㄶ晤㝤敥昸㑦㥦㘵晡昳㜱愱〴㈱慡搲㤳愷㈰㔴㤳㝦㌲㌹㜹て愵摤㈷晦戱捤㈶㍦㐲ㄹ挹㤹攸〱挰㔰㥦愸攰㡦㕡㑣〳ㄹ敥㈳㝦攲〲〱㝥愹㔹㡣ㄸ㈸㔱㝤㉦㈳㠳扥摣㜰搵敡ち㌲㜱摦〲搷㥦昱㜱㡦戲㡦㜸ㄱ㤲扥㥣㘲攸㡣㉤㠶㕡戱㘴㐷㕥搸ㅤ㈱ㅢ戰㈴㝥㉤摢㔵愴ㄷ㝢㡣昰㡢て挵㠸㌹㜹㌲晥㜲㑡㡢㘲㑥㈰㡣搰㈲㈵晤㜰㈳挵〷攳挶㕦晦㐶换㘵㡡ち㈴㔰㑦搸㤸㜴愶ㅡ㍦ㄱ㌷㍥㠲慦戲㔴㥢ㅣ㙦㄰㌰㍤ㄷ㌷㈶㍤慡挶㡦挷㡤晦㜴攴㐰戳㜱㑣㠷攱挸〵ㄲ㐹㠶慤慢慣晦挴ㄷ摡挳㘸㕥㌰愹㍦〷捣戰㤸㤲㔳㠵㡥敢㑡㠳づ攲㌲㠸㠷㙦愴攷㜱户〹㔷㐰㈰㘴挳晦㔵挲㈹摣㜹㥡㌵〲〳㥦㐰慦㈳搸散改敡㠹㥤㡢收㠲㠷㠲㝥昳㤴㡦㌳㔵㙤㐷㤱〸捣㠱㝣戸扦㕢㌸攵㌳㑣挷搶㝥挴㐱㌲㡤㜷㐸㝡㔳ㅥ㉡戰㤲ㄷ敦㡦㌱㥢扢摡愲ㄹ晤㌱㈰〷搲ㄱ㤰ㄹ晤㉡㘰ㄸ㠸攱㙤攵摣〸昹㕦㌱昷晢㔹昱〱㠲挷〱捡㠲捣㑥㍡㈸㍥〱㌰ㅣ晦㡦㉡挶搶㤵扦㐴ㄳ㡦挴㉦㑢㤲㤱晥㈱㜶昸㌰㐰ㅦ摣户㈲㈲挲戲晥ㄱ㤴㈴㕦㑡挱愱㕥晡㔱㔶晣て挱挷〰捡〵㑥㜶摢扢挶㌵昵愸戹晥ㄷ㕤挵㔵〲晣昴㈷愳っㅦち摣㠷户㜴户㤵㜹ㄴ㡥㍦散㐷愸㌳昵〵晦㝤昸㈲㝦㠳㡢敥挳晦㤰愴愰っ晢扣昶收摥挶㈲ㄳ搰㈶㔷扦㌵㙣昶ぢㄸ㠷敢㙡㐵㔰㌸㈲㤵㑡㐹㉢ち攲㥢ぢㄶ㉥摥挰户ㅣ㔳ㄵ㐲㤰〶㔴㠵ㄳ㔵ㅣ㐷㠱晥〹㌶㈵㡥㠹㈷晤㤳㝣㈲㙡搵㈶晥㕦㤴攱㠳㈰㕥㔵昷㠷愲敥昱ぢ㠹㙢㔵㘱戵扤㤰昸㔷ㄵ慢挹ㄷ㍥挵挱ㄴ戲㤰㐹㙢㈵㈲㑤搱搰㘷㤰ㄹ敡ㅢ收摣ㅥ挴㑦扢㈲慡ㄷ㙡ㄷ㉥晣㝤㌸㍦㜶㔳晥㥤㙦ㅦ㝣敡戹㥦晣敥攳㍦㝦捦戱㍦晥攳改愷㝦晥晢㡦㍦晢㡦敦慤ㅣ晢搱㌳捦晣昰晥捦㍦晢扢扤收ㄷ戴㙦晣㝤晥ぢ㡦㑥㕥㝡昴㘱昳摣ㅤ㜳㡦扥敢愱〷㈶ㄷ慦ㅢ敦敢敢敦扦㝤昴挷㌷扥㙥攴敡挳摦ㄲ摦晦昵つ㡥㔰换挵ぢ搲搳攰戲搵㌴㍥㡢っ愶挱ㄹ扦愴搳攰㜲搵㐶慤㐴ㅢ㌵㡤㠲ㄲ㝣ㅡ㥣㠰慡㌰搲ㄵ〳晦〲愸慥戲㜰</t>
  </si>
  <si>
    <t>Sep 30, 2016</t>
  </si>
  <si>
    <t>All revenue values are solely from sales to external customers, since inter-segment sales are eliminated</t>
  </si>
  <si>
    <t>Revenues from Q1-Q3 are multiplied by 7/5 rather than 4/3 based on historical analysis of quarterly revenues (See Sheet Historical Quarterly Analysis)</t>
  </si>
  <si>
    <t>Yearly/(Q1 through Q3)</t>
  </si>
  <si>
    <t>Q1 Revenue (bn PLN)</t>
  </si>
  <si>
    <t>Q2 Revenue (bn PLN)</t>
  </si>
  <si>
    <t>Q3 Revenue (bn PLN)</t>
  </si>
  <si>
    <t>Q4 Revenue (bn PLN)</t>
  </si>
  <si>
    <t>Year-End Revenue (bn PLN)</t>
  </si>
  <si>
    <t>Green refers to within historical bounds</t>
  </si>
  <si>
    <t>Sensitivity Analysis</t>
  </si>
  <si>
    <t>Decisioneering:7.3.0.0</t>
  </si>
  <si>
    <t>Extremely high Correlation with Cell L110 (CAPEX in Year 2026)</t>
  </si>
  <si>
    <t>After setting CAPEX in 2026 to a constant:</t>
  </si>
  <si>
    <t>The distribution has the same mean, but is narrower</t>
  </si>
  <si>
    <t>Top three rank correlations are COGS in 2026, Employee Benefits in 2026, and Contracted Services in 2026</t>
  </si>
  <si>
    <t>The correlation is weaker than with CAPEX, but still relatively strong</t>
  </si>
  <si>
    <t>After setting COGS, Employee Benefits, Contracted Services in 2026 to a constant:</t>
  </si>
  <si>
    <t>Sensitivities are now reasonable</t>
  </si>
  <si>
    <t>The distribution is now narrower, but still with the same peak at around 7.00 PLN</t>
  </si>
  <si>
    <t>6.35 PLN</t>
  </si>
  <si>
    <t>Growth Rate  (% y/y)</t>
  </si>
  <si>
    <t>Operating Costs</t>
  </si>
  <si>
    <t>Profit Margin</t>
  </si>
  <si>
    <t>EBITDA Margin</t>
  </si>
  <si>
    <t>Additional Model Tuning Parameters</t>
  </si>
  <si>
    <t>Notes</t>
  </si>
  <si>
    <t>PPE has risen over the last 6 years</t>
  </si>
  <si>
    <t>CCE has risen over the last 6 years</t>
  </si>
  <si>
    <t>Retained Earnings has grown</t>
  </si>
  <si>
    <t>Long Term debt converted to Short Term debt in 2016</t>
  </si>
  <si>
    <t>Rise in short term debt likely from conversion of LTD</t>
  </si>
  <si>
    <t>㜸〱捤㥤〷㝣ㅣ挵昹昷㌵㉡㙢敤搹㐶〷戶㈹愶戸㠷㘲㘳慥ㄷ挰戸挹扤㠱㘵㑡挰㈰慥散搹挲㉡㈰挹㡤ㄲ㥡改愶㐳〸㘰㍡㠶搰㐹㌰扤〵㑣〹扤㜷〸挵㤰搰㑢㠰㐰愸敦敦㌷扢戳㥡摢摢戳慣晣昳㝥㍥㌹敢ㅥ敦㍣㙤收扥㍢扢户户晢摣㕥㠵愸愸愸昸ㄵて晥捦㐷㌵ㄷ戶㙡㔸摥搱㘹戵㡣㥥搸搶摣㙣攵㍡㥢摡㕡㍢㐶㡦㙦㙦捦㉣㥦搹搴搱㔹〵〷愳戱〹昶㡥㥡挶㡥愶㐳慤摡挶㈵㔶㝢〷㥣㙡㉡㉡㙡㙢捤㑡搸户㜰㥥㐱搵㌰ㄹ㘵㔶㔳挰慢挲㌴㈸㝡㔱搴㔲㤸ㄴ〱㡡摥ㄴ㝤㈸晡㔲㙣㐴㔱㐷ㄱ愴搸㤸㘲ㄳ㡡㝥ㄴ晤㈹〶㔰㙣㑡戱ㄹ挵收ㄴ散摦ㅣ㐸戱㈵㐴㥦慤㈰收㑤㥣㌰㈷㝢㄰㕥㑤㐳㘷㕢扢㌵㙡昰㕥昶㤸挷㠴挳愳挳愳愳戱㜰㝡㜴㘸搴攰㠹㡢㥢㍢ㄷ户㕢㘳㕡慤挵㥤敤㤹收㔱㠳㜷㕦㥣㙤㙥捡捤戰㤶捦㙢㕢㘴戵㡥戱戲愱㘸㌶ㄳ㑢㠵㘳昱㜸㈱㥤㑥昵搹ㅡ㤹㘷㑦㥣戰㝢扢㔵攸昸㙦攵摣㠶㌹攷㑣㥣㌰㝡戶搵昹摦捡㌹〸㌹㤱戲扥慤㈵搳搴晡㕦㑡㕡挳㜵ㅡ慦户㜲㑤㕣昹㤶搵摥搴扡㘰㌴㠶㕤〴ㅡ慤攴攸昱ㅤㅤ㡢㕢づ收㍣㥡㘸㌵㌷捦戵ち㜲愵户搴㜷㜴敥㥥㘹㙦改攸搳㐲㝥㔶扢搵㥡戳㍡㌶㙡㤹戴㉣㘷㌵㍢㡥ㅤ戵㉤㝢㘵摡㘷㘷㕡慣㙡㉥搴戵搸敢㜰㕡摥㙡敤㙣敡㕣摥户㘵捦づ㙢㙥愶㜵㠱㐵㤷㥡㤶㈹㡢㥢昲愲扡ㅡ㝦ㄵ㔵摢晡㡤㑣慥㈸㡣愷㘵攲挲㑣㝢愷㙣㜱ㄵ㠶晤㝣戵改㈲㕦㐵搱戸㌸愵〶㝢愲戸捥ㅡ㥡㕡㘶㔸敤慤㔶㌳㍢攱㥡ㅣ改㜱㤲㠰散昵攰㤲㔲㉦㠷㙢㐹昴㜶㌶㍥扥ㄶ昶㘲っ㠶ㄸ㍤扢慤扤〵ㄳ㜲㤶㤵㘹ㅤㄳㅡㅤ㑡㈶㈳愳ㅡ㍡昳昵搶ㄲ戶愲愱㔴㌸㤴㠸挴ㄲ昱㐸㍣ㄴ㑡挶愳收㄰挴㤸㐳ㄹ㍤っ愲㙡㐶㌲㘲づ愷㙡〴㠴愸㝥ㅤㅢ扣摥つ㌷扡捡挶㑣㘵㘳戶戲㌱㔷搹㤸慦㙣戴㉡ㅢぢ㤵㡤ぢ㉡ㅢㄷ㔶㌶㌶㔵㌶ㅥ㔴搹戸〸㍥敡㔱摢慢㔷愵昳㤸昰㝣晤捦〳㍦晣㙥挲㉤て㝤搲晥搹慢挶㙤㠲摢戸摣㐵㙣㡢㠵㔱㥥㘱愷戴㐱㐷㐲挹㔰㌲㥡㑡愶ㄳ㠹㜸㈲ㄲ㡦愵捤敤㄰㘱㙥て㘱散挰㈴㔳ㄲ㘹㜳㈴㔵愳㈰㠴㜸〱㠳收挰ㄷ㙣㜹捦捣㑦㙥昹㘱收敡㥤ち扢㙣昱挳攵㍦〸敥㔰㘴㡦愳戱搰戳ㅥ㜷㘲晡㄰㠴ㄱ㘶㤲㐹攸㌱㐲㔵ㄴ㐲㠸㈷㥤ㅥ慢㐶㡥㝥㉢戴挳㈱攳㙥㡢摥㕣晤晤攵㘷昵ㄱ摣㝢挹ㅥ攳㔸攸改慡㐹戰㠳㈴㠴㤱㘲㥡㐹㔸㌵㘹慡㜶㠶㄰攲㘱愷捦㤶〷㔷㍥扤㙡摢㠵攳慦摢挸晡攵户敦て㕡㈳戸戳㤴㝤敥㡡㠵㤱ㅥ慥搱㉥慥攱㔴㈴㤶㡣㐵㘳改㐸㈲ㄱ〲攳㤸㌹㠶搹㜷㠳㌰挶㌲挷搴㜸挸ㅣ㐷搵㜸〸㈱敥㜳㍡慣晥攳㘹ㄷ㍣㤴㘹㤹扡晡慢戵搷搶㙤昲捣㙣挱㙤㔴㜶㌸ㄱぢ㍢㝡㍡㡣愴攲㕤㕤㐶㔳改㔰㌸ㄲ㡥㐶愲昱㐸㈸㤱㡥㐴捣㝡收㥦〴㘱㑣㘶㤶㤹昱㤴㌹㠵慡愹㄰㐲摣敥㜴戹昳捦㑤愷ㅤ扢㘲搸慣ㄳ㍥㝦㈹㝦㘷攳慥㕦〹扥つ挸㉥愷㘳㘱㈷扤换ㅤ㌱换㈳ㄱ㝤晡㠴㐳㤱㜰㉣ㅤぢ㠷愳挹㜴㉣ㅡ㑤㐴捣ㄹ散㘱㈶㠴㌱㡢㜹㈶㈷攳收㙣慡收㐰〸㜱戳搳改昵摢㕦晤攰㠹ㄷ捤㥡㝡捡挳敦㝥㍢昹搲㠸㈱昸戶㈳㍢摤〳ぢ㍤㝣㥤㜳㤹扦〱挲㤸挷㉣㌳昰㍡昷愴㙡㉦〸㈱慥㜱扡扣㘶扦扡扡敢捦㕢㍤攳昷昷㉥晥攸㡡〱㡦扥㉥㝡搳ㄹ㑦㘳ㅦ㠸㥥捤搸摦㈲挲摣㤷戱晢㐱㔴搵㘳挶捥愷㙡㝦〸㈱㉥㜷㝡㡣㝣㜰挴ㅢ㈷㝣戴挵㤴ㄳ㐲攷㡤ㄹ摦戲㙦㍦挱㜷㔴搹㘳㈳ㄶ㍣㍤㈶戴㔵ㄹ㡡㈶㐳愱㜰㌴ㅡ挵㑥㈴ㄶ㡡挷㈳㔱昳㐰㐴㤸ㄹ〸㈳ぢ㔱㌵㍤㤱㌰㜳㔴攵㈱㠴戸搰改昱愵㑤㘷搴㉦搹昸戹晡㙢敦摢攴戰㕦挴攸㜱㠲㙦摦戲挷〲ㄶ㍣㍤㠶昴ㄵ㔹扡ㅦ㔸挰昴ぢ㈱㡣㈶㈶㤹㠶搷㜸㄰㔵㡢㈰㠴㌸挷改昱扤ㅢ㝡㕦扥㘳昵戹戳㉦㕡扢㙡挸㈷搷晣㌰㔶昰㔸㐱昶搸㠲㠵㥥昵搸捡昴㙤㄰挶挱㑣㌲ㄵ㍤ㅥ㐲㔵㍢㠴㄰愷㍡㍤㝥晦散慡㝦㕤㜴敡㐱㌳慦扥昸换㕥〳慦㕡昸㤱攰㠱㠹散戱ㄳぢ㍤摤て㉣㘶〷㑢㈰㡣愵㑣㌳ㄹ晢㠱㘵㔴㉤㠷㄰攲㜸愷捦摢〶㙦昷换㤵㠳ち㔳敦㕤昲㤷㈷て扦晤搹挵㠲挷㐱戲捦挳戰搰愳晤挰攱捣㝥〴㠴昱㍢收㤸㠲晤挰㤱㔴ㅤ〵㈱挴㤱㑥㠷挹㑣㥦㤳㕥昸昱慢㔹㌷㍦㜲挰敤㕦捣晤攳搶㠲挷㕣戲挳㘳戰搰愳づ㡦㐵㠰戹〲挲㌸㡥㌹愶愳挳攳愹㍡〱㐲㠸㘵㑥㠷㉦搷㝥昲昹慣慡㘱ㄳ㑥㜸㜵晡慡摤ㄳ攷晣㈸㜸㝣㈷㍢㍣〹ぢ㍤摣㈰㑦㘶晥㔳㈰㡣㤵捣㌲〹ㅢ攴愹㔴㥤〶㈱挴㈱㑥㤷搹挳昶㝥散晡扦㥣㌹昵㤸㔳㉥㕣ㅡ㥣晣攰捦㠲㐷㤳戲换㌳戰攰㤹㍡摤㙣ㅥ㘷㌲晤㔹㄰挶搹㑣㌲つ㥢挷㌹㔴㥤ぢ㈱挴㐱㑥㡦愷㥥戵㝢㙣挸〷㡦㑦扤㙦攳㈷㕥㍣㘰敢㥤㙥ㄴ㍣㜴㤵㍤㥥㠷㠵㥥㑥㥤㍦戰㠳昳㈱㡣ぢ㤸㘶㉡愶捥㠵㔴慤㠲㄰㈲攷昴戹敤㐷㌷㙤戶换㤷㥢㑦扤㉡扤㝤敥挲〷㜷扦㑣っ愰㌳㥥挶挵㄰㍤㝢㤵㤷㈰挲扣㤴戱㤷㐱攰㡤㌲㘱㕥㑥搵ㄵ㄰㐲捣㜷㝡扣昱㠷攸㜶㐷扤㝤敦㥣㝢㑦㍣晦捥㍤慦捥㐴〵て换㘵㡦慢戱搰挳㔵㜹ㄵ昳㕦つ㘱晣㤱㔹愶㘰㔵㕥㐳搵戵㄰㐲散改㜴ㄹ敥㕤扦攵慣㕢愶捣㍣㙡挲㐹㝦㍦晤慤㥡㑤〴㍦〴挸㉥慦挷㐲て扢扣㠱昹㙦㠴㌰㙥㘲㤶㝡㜴㜹㌳㔵㝦㠲㄰㘲戶搳攵昳搷ㅤ摤㍦搲㌱㜲捡ㄹ搳敦摥敦挵㐵㑦㌵㡡捤改㡣愷㜱ぢ㐴捦戸慥㐱㠴㜹㉢㘳㙦㠳挰㈱㑦挲扣㥤慡㍢㈰㠴㤸攲昴㌸㝣昴ㅤ㉦慦扥晢㥤㈹户㉤昸㝥摡慤慦㌶扣㉦戶愰㌳㥥挶㕤㄰㍤摡㈶敦㐶㠰㜹て㐳敦㠵挰㍢㜳挸扣㡦慡晢㈱㠴ㄸ攷㜴昸㔸攷摡㜱㈷戶㕦㌸敤㠶㥡愶㥢づ㥢㥢㝥㑤っ愴㌳㥥挶〳㄰㍤㥤慥て㈲挶㕣换攸㠷㈰慡愶㘱扡㍥㑣搵㈳㄰㐲愴㥤㍥晦㍥攱扥㤶㜹㠵㐳攷㕣㌹㘸晥改㑦扣㌵敥㔳戱㈵㥤昱㌴晥ち搱㌳慣㡦㈱挲㝣㥣戱㑦㐰㘰㝦㥥㌰㥦愴敡㈹〸㈱㈲㑥㡦昹ㅤ㍥晥昸戸㈹㈷捣扡㝤㠷攳㌶㝢晦攱㌵摦昷㜹〶收㍤㥣挳敦晡昶捣㔲㝣愰改晡慣ㄴㄹ㡤㘳㤰つ昹㤰㠸捦㠸㠵㜸㈱㔹〸㠷昳昱㔰㈶㥡愹ㄹ㠲戴ㅢ晡㘹㠴扢昷㍥㠵扤㥢㕡昳㙤㑢攵挷㤳慤㈶㘴㍡慣慥㑦㉢㈳ㅤ摢㠴戶挵慤昹㡥㉤晤㡤つ㥤㤹㑥㙢愰搷搶㤵愴㈴慣〱ㅦ摥慣づ搹摦㌶摥戰扤㌲捤㡢慤昱换㥡㙣昳搶ㅥ㌳㍥扡戵㘵换㕢㈷户㕢㠷戸搶㤲ㄱ㡤挷戹㠵㈵㌲㜷挹慢戴㑤昶戸〶㑦㕣搸搶㘱戵捡攱㡤㙣搹扤㈹户挸㙡㙦戰㜸㘶挲捡换㤷㍡㠰㈶攷昳攳挸㌹慤㜸愱昸㐴㤸ㅦ慡㙢ぢ㤳㤶㜵㕡慤㜹㉢㡦昱ㅥ㙣戵㜷㉥㥦㤷挹㌶㕢㥢ㄶ戹搸㝤挲戰㐵㤱㝡㜲㕢㙥㜱挷挴戶搶捥昶戶收㘲换昸晣㤲っ㍥戳收㘷戵攵㉤㝣攴慣收愳㐲㔴㔴㔵〹㔱戱㠳摦攷㍥收敤ㄸ㉤㔷㠴戶㡡户挶㍡摦扣㜸摡㡤㥥㡢㔷㠷㔷搱㙣㜱㑥㔶づ敦㈶㤹捣换㌴摢㤷㜷搴㕥ㄳ㑦攳搰㝢扢昲摥㜲㡣敥㥡晢晦敢㕣㔹搹捦㜹昵㤳㤶攰㜳晤搴㑣㙢扥搹㙡㕦敦㐹㈸挱ㄱ㤹捦㐲搴散㠴慤戹㉣扤㙡㜸㠸㘵㘲㜹捤搲愶㝣攷㐲㘳愱搵戴㘰㈱て搶㜰愲慡戶㤶㘸㑢ㅥ收昳㔰㤹㉦㔰扣〸ㄱ〸㔴ㄸ㉦搱挹〸㤸㉦摢敤㥡愱昸扦攷㘷っ㉡ㄱ㘵捡㌳ㄴ㌸㥤搴㔱搳㌲戹慤扤愳慡捡敦㔵㑥捤㜴㉣散攴昴㕣扦㤱昹㕥愱㜸ㄵ愲㘶㌸㐴户㈷㈴敡攰㔴捤昳㉥㝤㕢敡慤㐲〶㘷扢攴搶㉤㌲㌵㉤昶〹㤴㝡慢㈳㘷昲㑣换㌴㙣㉢换っ㉣㘱攳敦搳挲搹㙦㉤敢慣捦㜴㘶㝡戵攰㥣つ搶㤲〹愷㤱㌲捡㕥㘲㘴㕦愹㔳搱〱愷㠵っ㐱戹愸㘵改㉤ㄵ㜶㈶㙣㌸搸㕥㉡慡ㅣ戹晥ㄷ㠱戱㙦㠳ㄷ㘱㜸㈷㝡昱戹ㄷ㥣ㄲ捡㑦戱㕡攷㉤㍦搸敡愰㝢慤戱㕥㤴摥捤㡢挹收攴戲㝢㜶㌶㌵㜷㡣挶㐸愷戴户㉤㍥昸扦㤹㠷戹捣搷㈰搴愳收㌷㤸挵ㅢ晥㥡㠰慢愲搷ㄲ慥㥢挶挶㡡㕡㘶愳挶ㅣ㐶挱搹㡡㘴扦攲㍦昹㌰摦挲㝦㠱昵搹㙡㐶挰愳㈷攷愹㙡攰摦愷〵㠴收戵㕢昲捣㕢慤㙣㠰㜶摦㤶扤摢摡ㄷ㘵摢摡ㄶ㜱㍥㙤㈴㕢ㅤぢ㉤慢㤳㘷戳㝡㍢㘷敦攴㔹㍡㈱慡慡㡡捥㐱㘹愷扤〶㈱扦昱㉥㐴摦昱捤捤㠳㔵挶づ攳㍤愸慡㜰㕥捤㔸㠷㠵㡤㜷㥦㌲㝢摡㤴挱㑢攲㡤㔳㘷捦ㅡ扤慣戹㘳㤹搸ち㉦㥢愷㠸扥扦攰改㌱㉦㥦搹㌹攳摣挳㥥晡㘰户㈳㥥㍡㕢㙣改ㄸ㑡捥㔶㙤㠷㐴㐳昰㌴晦づ㈱戶㠰ㅢ㜷㈷㔸㉥㝥㤸ㅦ愲㙤㝥㐴昱㌱〴㜶ちㄲ㌳昶〹㥦摡㑤戱㍤晥攷㝥挱晣㡣攲㜳〸㌱ㄲ㠲㕢愵昹〵㠴㝡㠸㈰昲㜳㘵换ㄵ戶〳搴愵㉢散㙢㘸〳收㝡㙣㘲ㄴ㍣戸搲㑣㐲㌲㠹挵㈴ㄲ㘱㈰戱㉦㠰ㅡ挷㔰㜲昲㙣㈷㠴㐹〰㍦㌱扥ち㙥晥〰㝥㘱ㅦ〴㘳㜲慡㘹〰㉡敤愶〸挱㈶〱㔴㐱㘱昲㌲㠲㠸㐰㈵〱搴愰愵ㅥ攲㠷㕦㌴〰㘱愸㑢〱㤸捣㘹慥挷㈶愲㠸昳〳昰㈵㤲晢〲昸挲㌱㤴㥣换㑢㈰搳㄰㡥㘲ㄳづ昹㌳戸昹〳攸て戳㌹㠰㘲㔳〸つ挰收㜶㔳㈴㤱㐴〲搸㠲㑥〳㈱㐴ㅡ㉡〹㘰㑢戴搴㐳扣慦〳㐸㐱㕤ち㘰㄰㜳㥡敢戱㠹㥤ㄱ攷〷攰昵㜲〰㕥㜳っ㈵㈷ㄶ挷㈰搳㄰㡥㘲㍢づ昹㤵戲〰㜶㠰搹ㅣ㐹㌱ち㐲〳㌰摡㙥㡡摤㤰㐴〲搸㠹㑥㈱〸㌱づ㉡〹㈰㡣㤶㝡㠸愷㜵〰㘳愱㉥〵㄰㘷㑥㜳㍤㌶㌱ㅥ㜱㝥〰ㅥ㉡〷㘰慤㘳㈸㌹搱㔹㡦㑣㐳㌸㡡摤搰愹㜸愰㉣㠰㜱㌰㥢攳㈹㈶㐰㘸〰敡敤愶㤸㠴㈴ㄲ挰㈴㍡㑤㠶㄰㍣敢㈹〱㑣㐱㑢㍤挴ㅤ㍡㠰挹㔰㤷〲㤸挱㥣收㝡㙣㘲㉡攲晣〰摣㔸づ挰つ㡥愱攴戴敢っ㘴ㅡ挲㔱捣攳㤰慦㉢ぢ㘰㉦㤸捤扤㈹昶㠱搰〰散㙢㌷挵㑣㈴㤱〰昶愳搳㝣〸㌱ㅢ㉡〹㘰㝦戴搴㐳㕣慥〳㤸〵㜵㈹㠰っ㜳㥡敢戱㠹㌹㠸昳〳昰㠷㜲〰捥㜳っ㈵愷㠰攷㈲搳㄰㡥攲㈰づ昹摣戲〰㥡㘱㌶㕢㈸㕡㈱㌴〰〷摢㑤搱㠰㈴ㄲ挰㈱㜴㙡㠷㄰㝢㐲㈵〱㜴愰愵ㅥ㘲愵づ㘰ㅥ搴愵〰㤶㌲愷戹ㅥ㥢搸ぢ㜱㝥〰㡥㈹〷攰㘸挷㔰㜲㐲晡户挸㌴㠴愳㌸㡡㐳㍥戲㉣㠰㘳㘰㌶㡦愵㔸〱愱〱㌸摥㙥㡡㝤㤱㐴〲㌸㠱㑥㈷㐲㠸昹㔰㐹〰㈷愱愵ㅥ㘲㠹づ㘰㍦愸㑢〱㥣捡㥣收㝡㙣㘲㝦挴昹〱㘸㉥〷㘰㤱㘳㈸㌹㍦㝥㈰㌲つ攱㈸㝥捦㈱㌷㤵〵昰〷㤸捤昳㈹㉥㠰搰〰慣戲㥢㈲㠳㈴ㄲ挰㐵㜴扡ㄸ㐲攴愰㤲〰㉥㐱㑢㍤挴㠱㍡㠰㉣搴愵〰慥㠰㝦挰㕣㡦㑤攴ㄱ攷〷㘰慦㜲〰昶㜴っ㈵愷敢㜹捥㝤〸㐷㜱㍤㠷摣㔰ㄶ挰㡤㌰㥢㌷㔱摣っ愱〱昸戳摤ㄴぢ㤱㐴〲戸㠵㑥㙢㈰挴㐱㔰㐹〰户愲愵ㅥ㘲扡づ愰〹敡㔲〰㜷㌲愷戹ㅥ㥢㔸㠴㌸㍦〰攳捡〱ㄸ敢ㄸ㑡慥ㅥ戴㈲搳㄰㡥攲㐱づ㜹㑣㔹〰て挱㙣㍥㑣昱〸㠴〶攰慦㜶㔳戴㈱㠹〴昰ㄸ㥤ㅥ㠷㄰㠷㐰㈵〱㍣㠱㤶㝡㠸㤸づ攰㘰愸㑢〱㍣挳㥣收㝡㙣愲ㅤ㜱㝥〰㜶㈸〷㘰㝢㘵昰㕥捣㔸㡣㑣㐳㌸㡡㔷㌹攴㙤换〲㜸ㅤ㘶昳つ㡡㌷㈱㌴〰㝦戳㥢㘲〹㤲㐸〰㙦搳改ㅤ〸戱っ㉡〹攰㕤戴搴㐳㙣愳〳㔸ち㜵㈹㠰て㤸搳㕣㡦㑤㉣㐷㥣ㅦ㠰晥敡㜵㝡㍦ぢ昴㜳っ㈵㔷㔶づ㐷愶㈱ㅣ挵攷ㅣ昲挶㘵〱㝣〹戳昹ㄵ挵㍦㈱㌴〰摦搸㑤㜱〴㤲㐸〰摦搲改㕦㄰攲㐸愸㈴㠰敦搰㔲て㔱慢〳昸ㅤ搴愵〰㝥㘴㑥㜳㍤㌶㜱ㄴ攲晣〰晣昲㜳㤹㐳攱㥦ㅤ㐳挹㤵㥥㘳㤱㘹〸㐷㔱㕤㠹㈱晦〸㌷晦㐳㘱〳㘶戳ㄷ㐵㉤㠴〶㈰㘰㌷挵ち㈴ㄹ捡㐴扤改搴〷㐲ㅣ㡦愶〴搰ㄷ㉤昵㄰晦㐴ㅦ敥㠷愱攳愰㉥〵戰㌱晣〳收㝡㙣㠲㤷㤳晣〰㝣㔸づ挰㍦ㅣ㐳挹㤵愷㤳㤱㐹〲ㄸ挸㈱㝦㔰ㄶ挰㔶㌰㥢㕢㔳㙣挳搱㜵㝤ㅡㅣ㙣㌷挵㈹㐸㌴㤴㉦㘷〸㥤㠶㐲㠸㔳搱㤴〰㠶愱愵ㅥ攲㑤ㅤ挰㑡愸㑢〱㙣ぢ晦㠰戹ㅥ㥢㌸つ㜱㝥〰㥥㉦〷攰㌹挷㔰㜲ㅤ散㑣㘴㤲〰㐲ㅣ昲㌳㘵〱㐴㘰㌶愳ㄴ㌱㡥慥ぢ㐰挲㙥㡡戳㤰㘸㈸㕦㑥㤲㑥㈹〸㜱づ㥡ㄲ㐰ㅡ㉤昵㄰㡦攸〰捥㠶扡ㄴ挰ㄸ昸〷捣昵搸挴戹㠸昳〳㜰㑦㌹〰㜷㍢㠶㤲换㜲㝦㐰㈶〹㘰㌲㠷㝣㘷㔹〰㔳㘱㌶愷㔱㑣攷攸扡〰捣戴㥢攲㝣㈴ㅡ捡㤷㌳㡢㑥戳㈱挴㠵㘸㑡〰㜳搰㔲て㜱戳づ攰〲愸㑢〱㌴挰㍦㘰慥挷㈶㔶㈱捥て挰㔵攵〰慣㜶っ㈵搷〸㉦㐱㈶〹㘰㍥㠷㝣㐵㔹〰〷挰㙣㌶㔲ㅣ挸搱㜵〱挸摡㑤㜱㈹ㄲつ挵搳捣搱㈹て㈱㉥㐷㔳〲戰搰㔲て㜱㠱づ攰㌲愸㑢〱㌴挱㍦㘰慥挷㈶慥㐰㥣ㅦ㠰㌳捡〱㌸摤㌱㤴㕣戲扣ち㤹㈴㠰㜶づ昹搴戲〰㍡㘱㌶ㄷ㔳㉣攱攸扡〰㉣戳㥢㠲㤷㉥㠷昲攵㉣愷搳愱㄰攲ㅡ㌴㈵㠰挳搰㔲て戱㐲〷昰㐷愸㑢〱ㅣ〹晦㠰戹ㅥ㥢戸ㄶ㜱㝥〰づ㉤〷㘰戹㘳㈸戹㠰㝡〳㌲㐹〰㈷㜲挸㑢换〲㌸ㄹ㘶昳ㄴ㡡㤵ㅣ㕤ㄷ㠰搳散愶戸ㄱ㠹㠶昲攵㥣㑥愷㌳㈰挴捤㘸㑡〰㘷愲愵ㅥ愲㔵〷㜰ㄳ搴愵〰捥㠵㝦挰㕣㡦㑤晣〹㜱㝥〰昲攵〰攴ㅣ㐳挹攵摣㌵挸㈴〱㕣捣㈱㘷捡〲戸ㄴ㘶昳㌲㡡换㌹扡㉥〰㔷摡㑤㜱㉢ㄲつ攵换㔹㑤愷慢㈰挴敤㘸㑡〰㔷愳愵ㅥ㘲ㅦㅤ挰㙤㔰㤷〲戸づ晥〱㜳㍤㌶㜱〷攲晣〰捣㉥〷㘰㤶㘳㈸戹扡㝣㌷㌲㐹〰㙢㌸攴ㄹ㘵〱摣〶戳㜹㍢挵ㅤㅣ㕤ㄷ㠰扢散愶戸〷㠹㠶昲攵摣㑤愷㝢㈰挴㝤㘸㑡〰昷愲愵ㅥ㘲㠲づ攰㕥愸㑢〱㍣〰晦㠰戹ㅥ㥢戸ㅦ㜱㝥〰㔲攵〰㈴ㅤ㐳挹搵敥〷㤱㐹〲㜸㥣㐳㡥㤷〵昰㈴捣收㔳ㄴ㑦㐳㘸〰㥥戵㥢㘲㉤ㄲつ攵换㜹㡥㑥捦㐳㠸㠷搱㤴〰㕥㐰㑢㍤挴㈸ㅤ挰㐳㔰㤷〲㜸〵晥〱㜳㍤㌶昱〸攲晣〰っ㉤〷㘰㠸㘳㈸戹昴晥ㄸ㌲㐹〰敦㜰挸㠳捡〲㜸て㘶㜳ㅤ挵晢ㅣ㕤搷っ昸扢摤ㄴ㡦㈳搱㔰扥㥣㝦搰改㐳〸昱㈴㥡ㄲ挰㐷㘸愹㠷搸㔴〷昰〴搴愵〰㍥㠳㝦挰㕣㡦㑤㍣㠵㌸㍦〰㝤捡〱攸敤ㄸ扣㤵〰㌵捦㈲㔳て慥攰昶收㠰ぢ㝢㌵㔹㑢㜹挹㘹愳〲慡㤲㈷㉥敥攸㙣㤳搷挷晡ㄶ敡摢㘶户㜵搶㌷㜵ㅣ摣㥣㔹摥慦攰㉣散扤搰㙡挵搵敢㜶㕣挴昶攸摡づ㍥搸捡㥢㠵㠶戶挵敤㌹㙢㕡晤晦挲搵㙤扣㍥慣㍡㜹㘱扢㔲攰昱㥦㕤戰㐵ち㠱㔹㠲㐷㐵捤昳㐸攸扤敥㈶㙢愳戵㙢攴㜲㌱〸挷扡㉥愲昳㥡㍡㥢慤摥〵㜹㝤㕡㉥搷ㄶ㐰ㄱ㈵〱昹㕥㠵㜹ぢ㜱㍤慡扥㙦㘱㑡㝢㔳扥戹愹搵攲捡攸㙦扢捥戴ㄶ攰昲晦敥㙤ㅤ㑤㉣㐳敦㕢㤸搷㥥㘹敤㌸㤸㔷㌲㜳换㌷㈹㙡挹㑢㥥㌵㠵〹㑤慤ㅤ攸㐶慥㐵㉥搷ㄵㅡㄶ戶㉤挵㌷㈲ㄶ户戴㑥挹ㅣ摣昱㍦戱㔶〴㔷㡢㝣挸㔵㈳㉡㐵㘵愵愸慤慣晤㑦搷㡦昱㉦㙣㘳晤散挲摢挱㤸愷㥤敤㑤搹挵〴㈶晢㠸㐰㔶㔳挸㜵㔸㔱昳〲㤶扣搷㉣戵㔵攸㈹㌸攰㔸㡢㉡晤㝤慦㝤扢㕦㌳搹ㅡ敥收㜷ㄸ㑥㥦敦㈱愶㑦搹㜳㕡㔷㈹捥晦改㍢ㅢ㌵㉦㈲昳〶㔷㍥っ㠰昳㐶昶ㄴ㘲㌵〴㘷ㄴ戶㑣捣〴戶扣搳㌲㔰㤰㍥㥣愱ㅢ㜵㉤㑥挶挵昳㍥㠵㤹㤹慣搵㡣㙢晥㉤㤹捥㡤散〶㡢㉦㔰搳摦攱搸㈶戶戵戴㘴㌸攵昸捤㠴㠶㕣愶搹慡㉤㡣㕦摣搹㌶慢愹搵㉣㐰挸㜹改愸㌲换愰捡㉣戳慦捥ㄷ收戲ㄶ㐸㉥㌳㔷摢㠲㑣㝢㔳攷挲㤶愶㕣㉤ㅢ慣搷昹㥦㤸慢搸昸慢〱㔳㍤搴扥挴㝢戹摦扥攸㡥搵㍤ㅡㄵ㌲㐴挷搵㡦ㄹ㕤㈹っ晣ㄳ晦㘱愹〸㜶㍣昲つ挵晣〱搹㙡昰㠴挲搹㜸扥㤴㤷㘲愱昹昲㐸㘸攴捥㐹扣㑣〷㍣捤ㅦ攱捡〵㍥慢㕦㠱㔸㙦ㅤ㐱㉦㌸〴㘶戶㘵昲㤳㌳㌹㝣换愸㤷昳ㅤ愳㕡慣㕡敥㙡摡㠳慣散㤸㠸㘲㈱ㄴ㈱㉤㘹捡㕢敤戵㔴㌴攰㍢㔴搵慣〹㌱散㜵㠸㙢摣㔵ㄵ㌵㌵扤㙢晤晡㥡愶㜲つ㜷慥㤷敢摦搱㥡㔶㤲晦搳㍤㔲㘳昹㙡〳㠱㉡㐸昳㈷㉣㥢㍦昳㌵扤㡡㈶㕦㡦挷攱ㄷ㍡晣ち㔱昳ㅡ㡣摥㜵㔳㕣㘴㠱㔲っㄳ㑥搵昲摢㌹㉣晦愸㐵愹㠴慣ㅢ愹㤱㉦愴户㔶敦㘱搸愵ㅥ戵敡㉢㍦㐶〳㘶戹㤵て搸晢㔷搶㤵㜰㜵㔴㔶㔶㘳㔵ㅢ摥㕡戹㤲㙥㤱慣愵挱㤲㠵㈰㘲ㅢっ挱㘰㥤㘰㙦㙥㉣挸摦挸㉦扢扣〴㉤慥㘵晦㡡晦攴㈳㄰㌰㉢㐹㈰㈰摥㠲㔴㉦㥣挳て〴戸搶㑣㈰挷㜹㉦〸昱㜷㌴昹昶㡦㐵昵㘶㈵㍥㐴㡢㙦㔸ㄵ〶扦昴戴愱㍢㐸昱ㄱ㈲戸㤳㌴つ㈶晥ㄸ㑢摣昷戸㜳戱ㄶ摡敥攷攲愷㡣挰搳攴㜷攸搴㕣ㄴ㥦㐱愳㕥〶㔶㤷㕡挱㕣捤㘶㙦㍡㝥敥敦搰㠷づ㝤改昰〵ㅣ戸㤲㡤㡤搰㜲攱昱㑢㌷㍥昰㠲昰〱扣慦戵愴ㅡ扣㡤㤹㜴ㄳ㈶晤〹づ㕥㜸扦㐰㈷攱㤹昲ㅢ㘳㘸㔵㜸摥㐹〴搷㤳〴搵㥦㐹昸㉡㡢㐰㙤ち㙤昷愰㉡ㄱ㈶㐱㙤㈶㤳搸つ挱㜲〴ㅦ㔰㥢挳挷摣㠲㡥㉣㔵昰㜱ㄸ㐸㠷㉤改挰敡〵〹㙡㉢戴㕣㔰晣慥㤰て愸㙤攰〳㔰慣㘰㔰㐹㌵㔰㠳㤸㜴㌰㤳戲摡挰ぢ㡡㈵〶㌶㈸扥つ换㠷ㄷㄴぢ㄰㈴愸愱㑣挲㑡㠴㈲㔰挳愱敤ㅥㄴ㉢ㄶ昰㠷㙦㠳㌱〹ㄶ攴㤳㘵ぢ㙡挸摡㡣晡つ㝣捣㙤改挸㤲〶ㅦ㠷敤攸戰㍤ㅤ㔸攵㈰㐱敤㠰㔶ㄷ㈸晦捤㜱ㄴ㝣〰㙡㤰㤶㔴〳戵㈳㤳㡥㘶㔲㔶㈵㜸㐱戱ㄴ㐱㠲㌲㜶㠲换〶㙦㡥㉣㕥㤰昰㐲㑣捣㉡㠶㈲㜸ㄱ㘸扢㠷挷㙡〷晣攱昴㈷㤳㈸㜸㉣㜹昰㘱ㄳ㠳㡦ㄹ愷㈳换㈱㝣ㅣㄲ㜴㐸搲㠱ㄵㄲㄲ㕥ち㉤ㄷㅥ扦慣攵㌳换㜶㠶て攰戱㑡㐲㈵搵攰敤挲愴扢㌲㈹㉢ㅡ扣昰挶㐱㘷挳ㅢ〳㤷つ㠶㌷ㅥ㘱ㄲ摥㙥㑣㍣〱慤㈲㜸攳愰敤ㅥㅥ㉢㈵昰㠷㌲ち㈶㔱昰㔸㉥愱㕥㠶㌶昳㈶挰挷㥣㐸㐷㤶㔲昸㌸搴搳㘱ㄲㅤ㔸㕤㈱攱㑤㐶换㠵挷慦㥤昹挰㥢ちㅦ挰㘳㠵㠵㑡慡挱㥢挶愴搳㤹㤴搵㄰㕥㜸㉣㠱戰攱捤㠰换〶挳㘳搱㠴㠴㌷㤳㠹㔹㍤㔱〴㙦㌶戴摤挳㘳㤵〵晥昰㠵㌶㈶㔱昰㔸㙡愱㕥㠶〶㙦㜷昸㤸㝢搰㤱㘵ㄸ㍥づ㜳改搰㐰〷㔶㘶㐸㜸昳搰㜲攱昱敢㜳㍥昰昶㠲て攰㘵戴愴ㅡ扣扤㤹㜴ㅦ㈶㘵㈵㠵ㄷㅥ换㈷㈴㍣㤳㌳㑦㍥㈲㤰摡㐷ち挱攲ち〹㙡㕦㈶㘱㤵㐵ㄱ愸昹搰㜶て㡡搵ㄸ昸挳㤷攲㤸〴ぢ昲挹㤲っㅦづ〷挰挷㙣愴㈳换㌵㝣ㅣづ愴㐳㠶づ慣攰㤰愰戲㘸戹愰昸愵㍦ㅦ㔰㜹昸〰ㄴ慢㌸㔴㔲つ㤴挵愴〵㈶㍤ちづ㕥㔰挷㐰㘷㠳㉡晢㡥挹㈲っ〹㙡㈱㤳戰ㅡ愳〸搴㐱搰㜶て㡡㔵ㅢ昸挳㌷敢㤸㐴㠱㘲改㠶ㅡ戲㌶愳㥡攱㘳戶搰㤱㘵ㅤ㍥づ慤㜴㘸愳〳㉢㍤㈴愸㠳搱㜲㐱昱扢㡡㍥愰摡攱〳㔰慣昶㔰㐹㌵㔰ㅤ㑣捡㝢づ〸㔶㘶㜸㐱戱ㅣ挳摥ㅣㄷ挳㘵㠳㌷㐷ㄶ㜰㐸㜸㑢㤸㤸㤵ㅣ㐵昰㤶㐱摢㍤㍣㔶㝣攰て攷昷㤹㐴挱㘳搹㠷㝡ㄹㅡ扣㐳攱㘳ㅥ㐶㐷㤶㠴昸㌸ㅣ㑥㠷㈳攸㜰〹ㅣ㈴扣摦愱攵挲攳搷㉥㝤攰ㅤ〵ㅦ挰㘳愵㠸㑡慡挱㍢㥡㐹㡦㘱㔲㔶㜵㜸攱戱㤴愳㥢㔹挶㐲て〹㙡〵㤳戰攲愳〸搴昱搰㜶て㡡㤵㈱昸挳昷晥㤸㐴㠱㘲㜹㠸ㅡ戲〶敡㐴昸㤸㈷搱㤱愵㈳㍥づ㈷搳攱ㄴ㍡戰㥡㐴㠲㕡㠹㤶ぢ㡡摦ㄶ昵〱㜵ㅡ㝣〰㡡ㄵ㈵㉡愹〶敡㜴㈶㍤㠳㐹㔹晤攱〵挵㤲㡦㙥㐰戱㈰㐴㠲㍡㡢㐹㔸ㄹ㔲〴敡ㅣ㘸扢〷挵ちㄲ晣攱扢㠳㑣愲㐰戱㡣㐴つ㔹〳昵㝢昸㤸攷搱㤱㈵㈶㍥づ㝦愰挳昹㜴㘰搵㠹〴㜵〱㕡㉥㈸㝥挹搵〷搴㉡昸〰ㄴ㉢㑦㔴㔲つ搴㐵㑣㝡㌱㤳戲㑡挴ぢ㡡愵㈱㌶愸戲〷戰㉣ㅣ㤱愰㉥㘵ㄲ㔶㤰ㄴ㠱扡ㅣ摡敥㐱戱搲〴㝦昸晡㈱㤳㈸㔰㙦㘳㐹つ㔹〳㜵㈵㝣捣搵㜴㝣挷摦攱㉡㍡㕣㑤㠷㜷攱㈰㐱晤ㄱ㉤ㄷㄴ扦㤹敢〳敡㕡昸〰ㄴ㉢㔴㔴慦ㅡ愸敢㤸昴㝡㈶㘵㌵㠹ㄷㄴ㑢㐸㙣㔰㍣㠰㤵㡦〸愴晥㑥挸〲ㄳ〹敡㐶㈶㘱愵㐹ㄱ愸㥢愱敤ㅥㄴ㉢㔲昰㠷㙦㌰㌲〹ㄶ攴㤳㘵㈹㙡挸ㅡ愸㍦挳挷扣㠵㡥㉣㔹昱㜱㔸㐳㠷㕢改挰㉡ㄶ〹敡㌶戴㕣㔰晣㐶戱て愸㍢攰〳㔰慣㘴㔱㐹㌵㔰㜷㌲改㕤㑣㕡㡤戱㜸㐱戱搴愴ㅢ㔰㉣㐴㤱愰敥㘱ㄲ㔶愴ㄴ㠱扡て摡敥㐱戱㜲〵攳挳昷㈰㤹㐴㠱㘲昹㡡ㅡ㌲ㄶ搵㠷散扦挰挷㝣㠰㡥㉣㙤昱㜱㜸㤰づ㙢改挰㙡ㄷ〹敡㈱戴㕣㔰晣㈶戴て愸㐷攰〳㔰慣㜸㔱㐹㌵㔰㡦㌲改㕦㤹㤴搵㈹㕥㔰㉣㐹戱㐱㤵㍤戶㘲挱㡡〴昵㌸㤳戰㜲愵〸搴㤳搰㜶て㡡ㄵ㉥ㄲ搴㔳㑣愲㐰つ㠱㔶つㄹ㡢ち搴搳昰㌱㥦愱㈳㑢㘰㝣ㅣ㥥愵挳㜳㜴㘰㔵㡣〴昵㍣㕡㉥㈸㝥㝦摢〷搴㡢昰〱㈸㔶挶愸愴ㅡ愸㤷㤸昴㘵㈶㘵ㄵ㡢ㄷㄴ㑢㔷㙣㔰㍣㘴㤰て敦愶挷挲ㄶ〹敡㔵㈶㘱㠵㑢ㄱ愸搷愱敤ㅥ㔴〲㘱ㄲ搴ㅢ㑣㠲㝥攴㤳攵㌰㙡挸㔸㔴愰摥㠴㡦昹ㄶㅤ㔳晥づ㝦愳挳摢㜴㘰昵㡣〴昵づ㕡㉥㈸㝥敤摣〷搴㝢昰〱㈸㔶搰愸㕥㌵㔰敢㤸昴㝤㈶㘵戵㡢ㄷㄴ㑢㕣㙣㔰㘵㜷收㉣㠰㤱愰晥捥㈴慣㠴㈹〲昵㈱戴摤㠳㘲挵㡣〴昵ㄱ㤳㈸㔰㉣㥢㔱㐳挶愲〲昵㌱㝣捣㑦攸挸㤲ㅡㅦ㠷㑦改昰ㄹㅤ㔸㘵㈳㐱㝤㡥㤶ぢ㡡摦㤵昷〱昵㈵㝣〰㡡㤵㌶㉡愹〶敡㉢㈶晤㈷㤳戲㉡挶ぢ㡡愵㌰摤捣㈸ㄶ捡㐸㔰摦㌰挹㠱㘸ㄵ㠱晡ㄷ戴摤㠳㘲㘵㡤〴昵ㅤ㤳㈸㔰㉣慦㔱㐳挶愲〲昵㍤㝣捣㝦搳㌱敦敦昰〳ㅤ㝥愴㠳〵〷〹敡㈷戴㕣㔰晣㡡扦て愸㕦攰〳㔰慣挸㔱扤㙡愰㝥㘵搲ち㥣收ㄷ慣㥥昱㠲㘲挹㡣つ慡散㍥㡡〵㌵ㄲㄴ捥〴㔷㠸㈵㘸ㄵ㠱挲搷㙢㌷〰搴㌲㠴㐹㔰㌵㑣愲㐰戱っ㐷つㄹ㡢ち㤴〱ㅦ戳ㄷㅤ㔹愲攳攳㔰㑢〷摥扡㑣戰㙡㐷㠲ち愰攵㠲攲㡤〹㝣㐰昵㠱て㐰戱㜲㐷㈵搵㐰昵㘵搲㡤㤸㤴㔵㌶㕥㔰㉣慤改〶ㄴぢ㙦㈴愸㈰㤳戰〲愷〸搴㈶搰㜶㍦愳㔸愹㈳㐱昵㘳ㄲ〵㡡攵㍡㙡挸㔸㔴愰晡挳挷ㅣ㐰㐷㤶昲昸㌸㙣㑡㠷捤攸挰敡ㅥ〹㙡㜳戴㕣㔰扣㥤㠲て愸㠱昰〱㈸㔶昸愸愴ㅡ愸㉤㤹㜴㉢㈶㘵㌵㡥ㄷ搴愵搰㜵戳改㕤〶ㄷ〹㙡ㅢ㈶㘱愵㑥ㄱ愸挱搰㜶て㡡ㄵ㍤ㄲ搴㄰㈶㔱愰㔶㐳慢㠶㡣㐵〵㙡㈸㝣捣㘱㜴㘴挹㡦㡦挳㜰㍡㡣愰〳慢㠰㈴愸摦愰攵㠲攲㕤㈰㝣㐰㙤〷ㅦ㠰㘲㈵㤰㑡慡㠱摡㥥㐹㜷㘰㔲㔶敤㜸㐱摤〶㥤つ慡散〱㈷ぢ㜹㈴愸㔱㑣㜲〷㕡㐵愰㐶㐳摢㍤㈸㔶晥㐸㔰㍢㌱㠹〲挵昲ㅦ㌵㘴㉣㉡㔰㈱昸㤸㘱㍡戲㌴挸挷㈱㐲㠷㈸ㅤ㔸㉤㈴㐱挵搰㜲㐱昱敥ㄵ㍥愰ㄲ昰〱愸〷戴愴ㅡ愸㈴㤳愶㤸㤴搵㍤㕥㔰㉣改戱㐱㤵㝤搷㘳挱㡦〴戵㌳㤳戰昲愷〸搴慥搰㜶て㡡ㄵ㐲ㄲ搴ㄸ㈶㔱愰㔸㈶攴挳㘱㌷昸㤸㘳改挸ㄲ㈲ㅦ㠷㜱㜴ㄸ㑦〷㔶ㄵ㐹㔰ㄳ搰㜲㐱昱㤶ㅢ㍥愰敡攱〳㔰慣㉣㔲㐹㌵㔰㤳㤸㜴㌲㤳扥〳〷㉦㈸㤶晥㜴戳改戱㌰㐸㠲㥡捡㈴慣㄰㉡〲㌵ㅤ摡敥㐱戱㤲㐸㠲㥡挱㈴ちㄴ换㠹搴㤰戱愸㘶搴㑣昸㤸戳攸挸㔲㈳ㅦ㠷搹㜴㤸㐳〷㔶ㅦ㐹㔰扢愳攵㠲攲㥤㐲㝣㐰捤㠵て㐰戱〲㐹㈵搵㐰㌵㌰改㍣㈶㘵扤㠲ㅣ散㥥㙣㌹㠳慤攱㌵㘷敦愵搴㤲换摣戲㠷〲㉦㜸㌷㜴㉥㙦㐶㤱〱ㄷ㜹㘹搵㕥攲㐵攲㠰搴攱㠲㙦㕢㍢㉥㕡㔵㝢㙦㝡攰挶㍥㠳㡥㝢昷昷摣㔰㐲㠶搱挲敢改㌵搷晥㔸㝡搳〴㌷㥥〳敦晡㜶㌹㘳昸㌰昶挶㄰晢捦㙡捡戵户㜵戴ㄵ㍡〷㌷愰㠰㘶㌰㙦搰㔱愸愸〸㡤慦昹㈳㌲晡昶挹ㄷ㔶摤捡摢㌳㉥攱ㄷ搶〳㡢㕡摢㤶戶捡搱搴㜴昰㍥㈵㤲㔷慦㕥散㈶挰㝥昸ㄸ〶㜸㐱㕥㝢㘷戰昹㕢挸扥㔵㐱㕥扣挶㕦㠵戱㉦摡㈳㈶㑥㤸㌸户㌱ㅣ㉢㘴ㄲ㔱㉢㥦㡤攲㤶㥣昹㤰㤵捥㐷攲挹㕣㍣㤹㑣攵ㄳ挹㔸㌶㘵散攷扡㈶㐲㠵㝣㍡㔳挸愵ぢ戹㑣㉣㤲㠹㘵㐳改㘴戸㄰㡥㈴攲攱㜴㍥㤱捦〷㜹㔹㥣改捤昹㠸㌱昷㠷〸昲㙡戸㔴ㅤ㐰㔵㈳㔵扣㌶㕥散㔵㔳㠹㠳㥥つ扤㘴㡤ㄴㄵ㈲㉢㜲㈲㉦慣敡㕥扤挴〸捦ㅤ㌸㑡㉥㜵扢户㌰㌰っ㕥改慥戹ㄸ㤸㌷㉣愸㜸㉤㌲㤸㠷㙥㘶㡥㉦㈵てㄱ〸㔶㐱挱〱ㄹㄶ攴㈶ㄳ㈷㌴攲慢昵敡换昶㥣㜹㐶〱晡㍥搰换换昹戸㙤㘷㠷戱〰㥡㡤愰搱㙡㝢㡣㠵搰㙤っ㕤昱慤㌹㠳搵㑥㜶㜳ㅤ扢ㅤ㑡㌱㠴愲ㄹ敥挲㠰㔱慥昸ㄶ戶愰㤶捦㕡㘸戹戱㠸戳昰㉡㌹㐵㘱挰㌷㑥攱挲㈹㈶捥㠰㠶搳慣㜸㥡㤸慡㥦㐳攰㠷㘹ㄲ㐰㥢㙢挸㘸㐷摢㥥㈶昹㔸㍣ㅤ㑡ㄵ戲㠵慣㤵㡣㐵㐲愹ㄴㄴ㤱㙣㉣ㄷ捥㘵戲搱㘸㉡㘶㜴戸慥搱㙣㌸㘲攵㘲戱㜴㉥ㄱ㡥愵㜲㘹挴愵㈳戹㔰㉡㤷挹挵昳㐸㄰散敤愴㌷㍢ㄱ㘳㉥㠶〸昶㔱慡㈵㔴㉤愵慡慦㔲搱㐱扡㡡㈰㔵㜸㡡攳昱ㄲ戸ㅡ戱㡣㜳挲戴ㅦづㄱ〸㙥っ〵ㄶ㉡㑣慥づ㤳散㑤攲㌶挹㌷戸㠹㌲慥愳挷昶ㄴ摢㔱慣㠰㔱昴㠷㔱搲㍣㡥㉤愸攵㜳㔳㘸㈵捤㐳搱㔹㈹捤㘵搰㤶搲摣㑣昵㜳ㄲ㔲㠱收收㘸㑢㥡㈷愳敤㙣㜴愱㔸㈲㡦㡤捥㡡㈷㈳戱㜸㉣㤱㠹ㄴ㐲㘹㉢㥣换㕢戹㘸㈴ㄹ换ㅢ愷戸慥搹㘴㍡㥥㡢攵慤㔴戶〰〳户㍣摣ㄵ愹㄰捦㘱摢换㕢㤱㙣㌸戸㠵㤳摥㕣㠹ㄸ昳㔴㠸攰㐰愵敡愲戹愵㔲戹㕥㘲ㅢ慡昰ㄴ慤㍡捤戳㤹攵ㅣ㠸㐰㜰㄰㡣㔸昰愷㌹㔸ㄹ搷搱㈳㐴戱ㄳ挵㉡㐴㠸愱㑣换搶㐵㙣㘱㐱㍥㠷㐳㉢㘹㘶㝤㘹ㅥ攸㑢㜳㠴敡攷㌲愴〲捤摦愰㉤㘹㕥㡥戶㑤㌳ㄳ㑥收ㄲ改㔰㈶㠱ㅢ㉥挶ち愱㜰㌶㤷㑢㐷㈳改㜰㈴㥦挹㠷㐱搵戸挲㜵㑤攷㜹㐳捦㔴愲㤰㈹愴㘳㠹㘸㈲㤵挹㠴挲〹㑣攵㘸㉣㠵摢ㄲ㘷㠲扣㑣捦昴收㤵㠸㌱㔷㐳〴户㔳慡慥㕤搸昶㑡㐵〷改㉡㐶㔱㠵愷搸㑢愷㜹ㅤ敤搷㐳〴㠲㍢挲㠸〵㝦㥡愳㤵㜱ㅤ㍤㤲ㄴ〹㡡㌵㠸㄰㈱愶㘵敢㔶戶戰㈰㥦ㄱ㘸㈵捤改ㅡ㑤攳㜶戸㤴㝤㠷ㄱ㔳㝤ㄱ昳㌲扣ㅣ搹㥤㤰㐰ㅣ㐳㕢㈲扥ぢ㙤ㅢ㜱㌶㤱捣㘵㜲搱㜸ㄸ㜷ぢ㡤ㄵ戲愹㜴㌶ㅤ捡㐶搲㠵㘸㉥ㄷ㑥ㄷ㤲㘹攳㙥搷㌵ㄲ捦攷ㄲ戱㔰挲ち㘵㜳戱㘴㈶㥤挶㥤愱愳搹㤰㤵挳㙤㐶㐳㤹㐸㌲ㄸ㜷搲㥢昷㈰挶扣ㄷ㈲㤸㔰慡晢愸扡㥦慡愴㔲戹㕥㘲㘷慡昰ㄴ扢改㠸搷㌲攴㈱㠸㐰㜰ㄷㄸ戱㔰㘱㍣っ改户㌷㝥〴晡攲扤昱愳搰㜸昷挶㝦㠵捥㘷㙦扣慢㤳摤摥ㅢ敦挶ㄵ㌲㠶攲㐹戸㡢摤㌸㉥戶㥥㘲ぢぢ昲㌹づ㕡戹㡥㈲摡㍡㌲戹㡥攴摥㌸攴扢㍡挶慢㝥㥥㠳ㅦ㔶挷〴戴攵敡㜸ㅥ㙤㝢㜵㈴㘳挹㕣㍥ㅢ捡㘳㍦㠰摢搴㠶㌱㥢㜱搷搱ㄴ搶㑡㉡㤴捥愷攳㐹攳〵搷ㄵ㜷戰捤㐷㐳㠹㔴㍣㥦〹挷㐲㔶㉣㤳㡣愷ㄲ搸㠳㘴㐳昱㜴㈴㥣戶㠲ㄳ㥤昴收㡢㠸㌱㕦㠲〸搶㉢搵换㔴扤㐲搵㈴愵愲㠳㜴ㄵ㔳愹挲㔳晣㐶㕦ㅤ㙦搰晥㈶㐴㈰㌸つ㐶㉣攰扢扥搴㤱扤㐹摣㈶昹〶愷㉢攳㍡㝡㑣愲愸愷㜸ㅦ㐶㌱㤳㘹搹晡㠰㉤㉣挸攷㙣㘸㈵捤㠱㍡捤扤攱㈲㘹㙥敥㑢㜳㡥敡攷㈳昸㠱收敥㘸㑢㥡ㅦ愳㙤搳㡣ㄷ攲愱㙣㉣ㄴ㡥㘷昰㡥㤶捦愵㔳愹㜸㌴㘲㘵ぢ㠹㜸㍥㤱㠸㐵昳挶㈷㕤慥戱ㄸ敥戹ㅣぢ㠵搲㠹㔰っ㌷㕥㑥挷ㄳ㤸摣改㔴㍥ㄲ㑢愷ち戹㐸㜰て㈷扤昹㈹㘲捣捦㈰㠲㜳㤵敡㜳慡扥愰㡡㐵〳㜲㉦㐳〷改㉡昶愲ち㑦戱㤱㑥昳㙢摡扦㠱〸〴昷㠶ㄱぢ晥晢㡦㝤㤴㜱ㅤ㍤㘶㔲捣愰昸〹ㄱ㘲㕦愶㘵敢㘷戶戰㈰㥦昳愱㤵㌴㉢㜵㥡敥摣慣昰愵戹扦敡㐷搴㐸㥡〷愰㉤㘹㔶愲㙤搳っ㕢㜸换㉦攰㡤㉡ㅡ㡦挷昲ㄱ㙣晦㠰㤳捡愴ㄲ㔶㌶㥦㉣愴愳㐶㤵敢㥡㐹挷㌳㠹㔰㌶㕦㠸㈶戳戱㈸昶㈷㜰て㈵戲戹㔴㈱ㄳ㡡攵攳挹㘰愳㤳摥慣㐶㡣㔹〳ㄱ㍣㔰愹扡收㘶㐶愹㕣㉦㤱愷ち㑦昱慦ㅦ戴㈳㠵摥捣搲〷㈲㄰戴㘰㤴㌴晤收㘶㐱ㄹ搷㤱㕡〳挵㕣㡡晥〸ㄵぢ㤹㤶慤〱㙣㘱㐱㍥て㠲㔶搲晣ㄸㅤ㤶ㅥ㈹㝣〸㙤改㤱挲㈲搵捦ㄶ㐸㠵戹搹㡣戶愴㌹㄰㙤㥢㘶㌴ㄹ戵㘲㠵㔴㌲㥢㑢㕡戱㙣㍣㤴㡡㘷㜳愱㐲㈸㤷㡡收㘳搱㐲㈱㘹㙣改扡攲㄰㍣㤷㑢挵㤳戱㜸慥㠰ㅢて㕢改㐸㍡ㄵ戶ㄲ㤸挲㌸㑥戳㌲戹㘰㡢㤳摥摣ち㌱收搶㄰挱㔶愵敡㍡㔲㘸㔳㉡㍡㐸㔷搱㑥ㄵ㥥攲㙦㍡捤㘱戴て㠷〸〴㔹㘲㔰㜶㙥㜶㉡攳㍡㔲攳敤㉤捣摦㔲㡣㐲愸㔸挲戴㙣敤挸ㄶㄶ攴㜳ㄹ戴㤲收昳㍡㑤㜷㙥㍥敢㑢㜳戹敡㈷㡣㔴愰㜹㈸摡㤲㘶〴㙤㠷㘶㈲㙢㐵㠱㉦㥦㑥㐷㘲㠵㔸㍣㥢挹攱つ㉤㥥挵㠱㔴㈱㥤㑣㈶㡤愸敢ㅡ捦㐶㌰㈳㔳㠰㡤㥤㐲㈴㤹㑡攳ㄸ慣㄰换㐵戱㑢挸㘷戲搹㜴昰㌰㈷扤ㄹ㐳㡣ㄹ㠷〸ㅥ慥㔴〹慡㤲㔴ㅤ愱㔴㜴㤰慥攲㈸慡昰ㄴ㡦攸㌴㜷愱㝤㔷㠸㐰昰㘸ㄸ换捥捤㘳㤴㜱ㅤ愹㘵㈸づ愴愸㐷愸㔸挱戴㙣㑤㘲ぢぢ昲㜹㍣戴㤲收㕤㍡㑤㜷扦㜹㠷㉦㑤㔶ㅡ挸㐱㑣㐳㉡搰㍣ㄱ㙤㐹㜳㍡摡づ捤㐲㈴㠶愳搲㌴㙥㥣ㅦ㡤㐵挳㤱っ㘶㘸㉡㘴攱昷ㅤ慣㔰㉣ㄳ㑥ㅢ㌳㕣搷㔸㈶㥥㡤㔹㤹〸㙥㜳㥥㠸㠵㜳㜸慢ち㘷愲㠵ㅣ㙥敥㘹ㄵ攲昸攵㠸攰㐹㑥㝡㜳㈶㘲捣㔹㄰挱㤳㤵慡㙢㙥㥥愲㔴慥㤷㌸㡤㉡㍣挵㡤㍡捤〶㘶㤹〷ㄱ〸㥥づ㘳搹戹㜹㠶㌲慥㈳戵㠵ㄴぢ㈸收㈳㔴㥣挵戴㙣敤捦ㄶㄶ攴昳ㅣ㘸㈵捤换㝤㘹㕥敡㑢昳㕣搵㑦〶愹㐰昳昷㘸㑢㥡㔹戴㙤㥡㠵㐴㌴㤷捣收㌳ㄹぢ㥦〰㜲搹㐴摡㉡㈴㈲昸㌸㠰挹ㄹ㉥挴愲㘹㈳攷扡㐶攲㤱㐸㈴㤹捦㐶戲㠹ㄴ昶㥢㠹㑣㌴ㄷ㡦㈶昰愱ㅤ㜷㜴捦攴㜳搹攰㜹㑥㝡㌳㡦ㄸ搳㠲〸晥㐱愹扡㘸㥥慦㔴㜴㤰慥㘲ㄵ㔵㜸㡡摦敢㌴ㄷ搱摥っㄱ〸㕥〴㘳㔹㥡ㄷ㉢攳㍡㔲㙢愳攰搷㕥捣㑥㠴㡡㑢㤹㤶慤挵㙣㘱㐱㍥㉦㠷㔶搲㍣搹㤷收㠹扥㌴慦㔰晤㉣㐷㉡搰扣ㄲ㙤㐹昳㔰戴㥤戹ㄹ㠹㘶㈲戹㤴㤵㡡㈴愳㌱㉢〷慡搱㐴〱晢挳㙣㌶㕣挰㠷搱慣㜱㤸敢ㅡ㡡挵昲㤹㜸㈶㥥㑡攳〸〹搳㌶㠳㝤慣〵慥戹㝣㌴ㄹ捥攰㍤㥤㤵て㑣㙦ㅥ㡥ㄸ昳〸㠸攰㔵㑡搵昵㤹㠰攵て搲㡢づ搲㔵㕣㑢ㄵ㥥攲㜷㍡捤㘳㘹㕦〱ㄱ〸㕥〷㘳㔹㥡搷㉢攳㍡昶扤㐴愲愳㔸㠹㔰㜱㈳搳戲㜵㉡㕢㔸㤰捦㥢愱㤵㌴摢㜵㥡敥㝥昳㘰㕦㥡㝦㔲晤㥣㠹㔴愰昹㘷戴㈵捤戳搰戶㘹㐶㐲搱㐴㈸ㅤ戳㐲㐹㉢㡥㑤㌹㥦捡攵㜲搹っ捥晥挴戲㤱㌰㤶㡤戳㕤㔷㉢ㅤ㑢㔹㔶㌶ㄳ〹ㄵ昰㘹㉣ㄴ捦㐴㉤ぢ㍦慤㤱〹攵慤㜴㈸ㅡ捥〵㔹ㅥ㈱㌹㥤㠳ㄸ昳㕣㠸攰ㅡ愵敡㍡晣扦㔵愹㕣㉦㜱〷㔵㜸㡡㠲㑥昳㐲㘶㔹〵ㄱ〸摥〹愳愴改昷㥥㝥㤷㌲慥㈳戵㈳㈸㜸户ㄲ昳㑡㠴㡡㝢㤸㤶慤搵㙣㘱㐱㍥敦㠳㔶搲摣搷㤷收㍥扥㌴敦㔷晤㕣㠳㔴愰昹ㄷ戴㈵捤㙢搱戶㘹㠶戲改㝣ㅥ㕢㜰㈲㥦戵㘲㔶ㄶ攷搳愲㌸㤲户㐲㌸づ㑤㐵㜲㤹㤰㜱㕤㤷㉢摦攴㐳㈱ㅣ收愷ち戱㐴〸㠷〱昸摣㥦挴晢㔷ㄶ㘷㘰ㄲ㠹㕣昰〱㈷扤㜹㍤㘲捣ㅢ㈰㠲て㉡㔵ㄷ捤戵㑡㐵〷改㉡ㅥ愱ち㑦㌱㕢愷㜹ぢ敤㙢㈰〲㐱ㄶ㑢㤴愵昹㔷㘵㕣㐷㙡㉢㈸㡥愵戸〷愱攲㜱ㄸ㈵捤㝢搹㔲㌴㥦㠴㔶搲㥣攰㑢㜳㥣㉦捤愷㄰㈴〷昱〰㔲㠱收搳㘸㑢㥡て愲㙤搳挴〱㑥㌸㤲捡收昲㜱㝣搲〴㈰捣扥ㄸ㍥捥攷㜲㜹晣㉥㑡㌴㥤㌴搶扡慥〵ㅣㄷ攵㔳晣挰ㅦ挱㐷㔳㥣㤲㑡愶㘲㌹ㅣ晣攳㑣㈷づ戱昰㉥昴㡣㤳摥㝣〸㌱收挳㄰挱㘷㤵慡敢㜸昳㌹愵㜲扤挴㡢㔴攱㈹ㄲ㍡捤㈷㤸攵㐹㠸㐰昰㈵ㄸ换搲㝣㔹ㄹ搷㤱攱㈹ㄴ㈷㔳扣㠸㔰昱㉡搳戲昵ㄲ㕢㔸㤰捦搷愱㤵㌴㜷昰愵戹㥤㉦捤㌷㔴㍦慦㈱ㄵ㘸扥㠹戶愴昹㍡摡㌶捤㔸㍥㥣㡡愶挸㈸换搳挱㘹㥥摣挳戹扣㔰㉣ㄷ㡢㠷戳㠵㤴昱㠶敢ㅡて攵昲㤹㤴ㄵ挹㔹ㄱ散ㅡ慣㌰づ㍤㜳㠹㑣㍣㤷㡤攱㜰搳挲㤹愹户㥣昴收㥢㠸㌱摦㠲〸晥㑤愹扡㡥㤰摥㔶㉡搷㑢扣㐷ㄵ㥥㘲ㅢ㥤收㍡㘶㜹ㅦ㈲㄰㕣〷㘳㔹㥡敦㉢攳㍡㔲㍢㡢㠲㌷㘵㌱㍦㐵愸昸㍢搳戲昵ㄹ㕢㔸㤰捦て愱㤵㌴㌷搱㘹扡㐷㐸㐱㕦㥡ㅦ愹㝥扥㐲㉡搰晣ㄸ㙤㐹昳㥦㘸㍢㕢㍡㡥挹昱晥ㅤ㑦攴昱愱㌱㤶㑡㘵搳攱㝣〴扦っ㠲㌷散愸ㄵ〹愵㡤慦㕤㔷㈰㑦㘲㐲愶挳㔱㉢㠳㥤㐲㉡ぢ㤰㠸挲挷㈱㥣㜱㐹愶戲挱㑦㥣昴收㌷㠸㌱扦㠵〸㝥慡㔴㕤敦㐲㥦㈹ㄵㅤ愴慢昸㤲㉡㍣㠵愱搳晣㤱昶㥦㈰〲挱慦㘰㤴㌴㉤㐸敦㔹搳㝦㉡攳㍡㔲㍢㥦㠲㜷㜸㌱慢つ㘴晣㠶㘹搹慡㘱ぢぢ昲昹㉦㘸㈵捤ㅦ晥慤㝤ㄶ㜲摦㠵扥㠷戶昴戳搰㜷慡ㅦ晥戰ㄹ㘸㝥㡦戶愴ㄹ㐰摢愱ㄹ挷㌴㡣㠷慤㘸ち㥦㘹㜲㠹㐸㌶㔵㐸㈴戰敢㡣愶愲㘹ㅣ挸㘷㡣摥慥㉢㝥搵挶捡愷㜳㌸敡挴攷㜴攰捦㕡昱㜴㈶㡦㉢ㄵ㜱换戲㌲改㘸昰摦㑥㝡戳て㘲捣扥㄰挱ㅦ㤴慡㙢㙥晥愸㔴慥㤷昸㠵㉡㍣挵攷㜸ㄹ敥㌹攸㝥捣搲ㅦ㈲㄰晣ㄵ挶戲㜳㤳ㄶ㘹㕣㐷㙡㤷㔲㕣㐲戱ㄵ㐲㠵㉣搸㘰㙢㙢戶戰㈰㥦搵昰㤷㌴摦昳愵昹㡥㉦捤ㅡ搵捦㄰愴〲㑤〳㙤㐹㜳㈸摡㌶捤㍣㑥摤㐷㜱㡢晤㘴㌴ㄳ㡢攱㌰㌳㥢㡣㈷㔳ㄹ㝣㜸㑦㈶慤㐴㍡㙢ㄹ挳㕣搷㜰㈱ㄹ挷㤱㘶〴攷昳㌳戱㘴㈱㤹㉡㠴ち戱愴〵戶搹㔴㌴㥥ち〷㝢㌹改捤攱㠸㌱㐷㐰〴㙢㤵慡㙢扦挹ち㄰づ愲换㑢昴愱㡡㌴㕦搶㘹㡥㘴㤶㔱㄰㠱㘰㕦㌸攰捦晦ㅣㄲ慢㍦愴㔱搲攴摤㘲捣慢㈸㘲〸ㄵ戲慡㠳慤㌸㕢㔸㤰捦㑤攰㉦㘹㍥敥㑢昳慦扥㌴晢愹㝥搲㐸〵㥡晤搱㤶㌴㜷㐶摢愶ㄹ㑥㠷搳搱㐴㌶㥤捥㘰㙥攲慤㍣㠵㤳晡愹㙣㈴㤳捣挶㤳㍣搹㙣散攲扡挶㘲〹扣昹㠳㜸ㅥ扦㠳㤷挴㘱㍣㉥戶㔹㌸愲㑡攲捤ち㠷㔳搹攰〰㈷扤戹㉢㘲捣㌱㄰挱㑤㤵慡㡢收㘶㑡攵㝡〹搶㠱㐸㥡昷改㌴㈷㌲㑢㍤㐴㈰戸㈵ㅣ昰攷㑦㜳㉢㘵㤴㌴㜹敢ㄹ㤳㌷戲㌱㘷㈲㔴㙣〳㈳〱㥡戳搸挲㠲㝣づ㠶㔶搲晣戳㉦捤㥢㝤㘹戲〰〴㝦昸㙥つ㔲㠱㈶㡢㍤㈴捤戹㘸摢㌴㔳㌹㥣ㄱ捡㐶昱愶㡥换㡣㌸㤱㤱挲㐱㝢㌲ㅡ㑥㠵㜲ㄹ晣㘶㔵㌶㙢㌴戸慥戸㝡㤹〰㌶扥搷攳搳愸㔵㐸〱㜶㈱㘹攱愴㘷㈲㤴捡攴昲㐱㤶㤱挸㔹㌷て㌱收㥥㄰挱攱㑡搵戵愵㡦㔰㉡搷㑢㙣㐷ㄵ攷收㔵㍡捤晤㤸㘵㍥㐴㈰挸㝡ㄱ晣昹搳㘴ㅤ㠹㌴㑡㥡户搲㙤つ㐵ㅥ愱㘲ㄴ㉣㤲愶挵ㄶ搴昲挹晡㄰㐹昳〲㕦㥡㝦昰愵挹㉡ㄱ搹㑦ㄳ㔲㠱㈶㉢㐲㈴捤㠳搰戶㘹挶ㄳ戱〲㍥㥥攳㤳㜹㍡ㄴ换收愳ㄹ扣ㅤ㘵攲㌱㕣〹挱愴挳〹㑦㘳㤱敢㡡㘹㘹㈵攳搹㜴㠶㔷㠳昱㉢ㅣ㤸㤱〹㝥㌴捡攱ㄴ㐸戲㤰㡢〶㔹㙢㈲㘹㌶㈳挶㙣㠱〸㐶㤴慡敢㜸㌳慡㔴慥㤷㐸㔰㐵㥡愷改㌴㍢㤸愵ㄳ㈲㄰㑣挲〱㝦晥㌴㔹㙣㈲㡤㤲㈶㙦㡡㘳昲ㄶ㍢收攱〸ㄵ戲㠸㠴慤㈳搸挲㠲㝣敥ち㝦㐹昳ㄸ㥤愶晢㥥㝥㤴㉦捤㌱慡㥦愳㤱ち㌴㜷㐳㕢搲㍣〶㙤㘷扦㘹㘵ち㤸㤴戹ㅣ㡥搷㘳㤱㌰㑦っ㐵㔲㌸㈱㡦㜳ㅡ㠹ㅣ㉥敢ㄹ挷扡慥愹ㄴ㍥㡥挷慤㈸㝥㤹て㝢㑥攰㉦攴㜳昹㕣㍣㘷㠵昲ㄱ㉢ㅡ㡤〷㔹㤰㈲㘹慥㐰㡣㜹ㅣ㐴㜰㥣㔲㜵扤愷戳㉡愵搸㑢搴㔳㐵㥡㑢㜴㥡愷㌰换㑡㠸㐰㜰ㄲㅣ昰攷㝦戶㜸戲㌲㑡㥡㙢改昶㈰挵㌹〸ㄵ㔳㘱㈴㐰昳㕣戶戰㈰㥦慣㌴㤱㌴て搲㘹扡敦改ぢ㝤㘹捥㔰晤㥣㡦㔴愰㌹ㄳ㙤㐹昳〲戴㙤㥡挹㘴〲晢扣㘸㍣㤹つ㠷㘲㤱㉣摥㕡愲㜹㕣捦挸愴㜱㘹ㄹ㜳㉥㘲㕣攸扡㕡攱㝣ㄶ搷㤴㜱ㄱ㉡ㅤ〳昸㐸㌶㙡㈵㉣㑣攰㉣捥㌳㠷㌳愱㘴㜰㤶㤳摥㕣㠵ㄸ昳㈲㠸㈰㡢㔵㈴扡慥㉤㥤愵㉢㔲㐵〷改㉡收㔲㐵㥡〷攸㌴慦愰晤㑡㠸㐰戰〱づ昸昳㥦㥢昳㤴㔱搲㝣㥣㙥㡦㔱㕣捦〱散愹㡣㌷愰搵户慡㠶㠵ㄸ扢㜸㉡ㄶ晣㙦昸㌱搲晢㜳㉢㤳昰昳㈹慣挰慣愸挲㥤づ散晢〳㔴㔷敥晣㥦攵㘲㑤〴㙦て挲㘷捤㕣扣敡晦㐳ㅥ捥㡦慥㕡ㄷ㘶ㅣ㠴愷㜹ㄳ㕥㜰捤㝣扣摣㤰摦㄰搷昷换愰〸慣ㄸ搰㌲慤〳攵ㄲ昸㠵搹㜹㙤攳摤㥦㈷摤㔸㤵㔱㡣㔴扦〲㌲愲㑢㌳㍥摢㠱㕢换㜴㕡㉡㙣㑥扢ㅢ㠷㕦搵㐰摤っっ㈳昹㥢㈱〳扡㕡摡晤ㄵ戶散搲㑥㙢敤挰敦摢㔸㜹㤵戱〳昷ㅢ愸慥慣ㄲ扥户㍣㜱㝥㠸㤴㌷㔴㘰㌶晣挲捤戴㍣〱㙣改㜳㜷㠹〹㑤㥤昲敥㉣㕢挱㉥㑣ㄶ攱ㄸ㝦挲慢㌵挶っ慦ㅦㅥ㑥搷捣挶㡡搸攰㍥㡡戱戳㐷捥㡤㠰㜹ぢㄲ㡡晤㤱㥡散㠵戹ㅦ㍢戹搵敥㘴㈲㍡ㄱ搳搱〹㍢挲㝣㠷昷敤昴收慥㠶㉡㈶㄰慣搱㔱昶㍡㤶扡攰㌳〲㙥て㔱昴昸㜲慣搳ㅣ㘷晦㕦敢晣ㅦㅣ㔷㤷㔷ㄱ晢㡢㈱㘷㡤慦㜹攷挸㑢扥扡㜶㤷ㄱㄷ摤昴慢昳晦㤱慢㘷㡦敢㤷㔹㝢换搸慢摦ㄲ㌵捦慦扣㘴慣㘸㐶挴〸攴㌱摦愵㜸㡦㠲㕢㤲㤸㠴ㄱ扤㡥ㅢ㔰㤴晣ㄴ㐵扤㘳昰晥ㄴ㐵戰〵㤹昰㠷㡢捡ㄸ㙦摦㉡挱㜲ㄶ㙥㜰㘲〲㈲㌸换攵挴扣㥦㉦戹ㄳ㙡ㅢ㔰㍢㤶㡣〷愰挳㕡〰愰㤴搸つ㡥ち㐰挰㕣㑢敦挵慥㜷〷扤ㅦ戶扤戱捥㔲㘲㘷挷摢㠶晦㈸扤㤷挰挷挵戹搴㘹㄰㜷摤㘱㘸昴っ攷攱㉡愲ㅣ捥挳晡摦㌸攵摤㐳搷㡣㝤敤愰㠵㔳昷㠸㥤㍢㔶慣㐰㠴ㅦ捥㌸〶敡㡢㌳收ㄸ扣㍦㙣ㄱ㍣づ㤹昰㠷㙢摡㜸㔵挰挹㝡ㄶ㠹㌳㠲〸ㄷ攷㌳㝣挹㉢㘱戲㜱戲挸挵㜸㑥〳㌴扡〸搰ぢ昴㍥搵昵㍥㠵摥㉦搹摥ㄲ晥づ㡥户㍤㍢㕦㠱愵敥㙣昸昴っ摡㌹㉡㘲㠳愱慤㐲㠴ㅦ戴ㄱづ㥢㤲㌹㌸摣㌱㜸㝦っ㈳㜸ㄱ㌲攱て攷㍢㌰㜶㐰㘳搹㡡㠴㌶ㄴㄱ㉥戴户㠹攱㑡㤸㙣㘸慣㘵㌱摥㜵㌱愴挵㌶㐵ㄸ搶搱㝢戵敢捤㜲ㄶ攳〳摢㥢晢つ㌱搰昱戶攷攰㍦㘰愹扢づ㍥㍤㠳㜶扤㡡㈸〷慤㘴挳㕤㠳〸㍦㘸〳ㅣ㌶㈵搰晡㍢〶敦て㘸〴㙦㐵㈶晣攱慣っ挶づ㘸㜷愲㈱愱㙤㠲〸ㄷ摡ㄷ挴㜰て㑣㌶㌴㔶愷ㄸ㕦戹ㄸ㘲㘲愳㈲っ㕦搳晢㕥搷晢㙥㝡㝦㙢㝢㘳愶挵㐴挰昱戶㘷摡㜷昴收〱慣扢攱戲ち㠵つ戹攱戲挸愴㘷㌸ㅦ㔲ㄱ攵㜰摥戱捤㜱㥦散㜱挷挵㘳慦㙡摥昹戱㍤昶㝢㜴慣㜸ㄲㄱ㝥㌸㙢㌰〸摦つ户摡㌱㜸㝦㡥㈳昸ㄴ㌲攱てㄷ晣昱慡㠰㤳㠵㈴ㄲ㘷㈵㈲㕣㥣扦昲㈵扦〸㤳㡤昳㜹㉣ㄹ晣㡤㘴㝢㍦ㄸㄷ扦㝣慦敦〷慢㘰ㄱ㉦戹摥㉦搰扢挶昶挶ㅣ㡣㡢ㅦㅣ㙦㝢づ昶愲㌷㍦慢扡㌸㕦㜱ㅡㄲ攷ㅢ㘸昴っ攷㥢㉡愲ㅣ捥挷㤶摣㜷挹挰㥤㉥ㅡ㍢敦挱㤵挳捦晥攰搵戱攲㝤㐴昸攱晣ㄶ〳昵挵昹㡤㘳昰晥戸㐷昰〳㘴挲ㅦ㑥ㄳ攱㔵〱㈷㉢㐹㈴捥㝦㈲挲挵㔹挷㤷晣㈹㑣㌶㑥㤶㤷ㄸㅢ摢㠰㈶づ㡦㠴挴攷づ㈰㝢扥昵愳昷㘷慥㌷㉢㑣㡣〱戶㜷㍤扤㍦㜶扣㙤㥣㥢搱㥢攵㈳㉥㑥㤶㤱戸戳昳㙢㌴㝡㠶昳ㅢㄵ㔱づ攷㡢㈳慤㉤摥摢攷扣晢慦戸敢慢搰㔹㥦慣ㄸ㉢㝥㐲㠴ㅦ捥てㅣ㙡㈵ㅢ晢晢㡥挱晢㔳㈱挱㥦㤱〹㝦㌸捤㠵㔷〵㥣〲㐳㤷㌸摦㐳㠴㡢㜳㄰㕦㜲㌵㑣㌶㑥搶㤷ㄸ㐳ㄴ㈰捣户扦ㄵ〱ㅡ㐶敦ㅡ搷扢㡡摥㈳㙣㙦㙣散㜱昱扡攳㙤挳摦ㄶ㤶扡摥昰挱㕦てづ㙤晡愸㠸㜲搰㑡收㘰㝦㐴㡣攰㑢昵ㅣ摡扣攴戰㈹㠱昶愲㘳昰晥扣㐸㜰〰㌲㐹㘸㍢㘲散㠰挶㡡ㄱ〹敤㜹㐴戸搰㜶㈲㠶慤㘰戲愱戱㡣挴〸扢ㄸ㔲攲改㈲っ㔱㝡㙦敤㝡㙦㐹敦戸敤㉤て㙤ㅥ㜷扣敤㌹㤸㠴愵㙥ㄸ㝣昰搷〳㘸挳㔵㐴㌹㘸㈵〷㌰愳㄰㌱挲〷摡挳づ㥢ㄲ㘸て㌹〶敦㑦㤲〴㜷㐴㈶〹㙤っ挶づ㘸㉣っ㤱搰ㅥ㐴㠴ぢ㙤㉣㌱挴㘰戲愱戱㕡挴ㄸ㙦㘳挰摣㐹㡡晢ㅣっ昶摣㤹㐸敦戸敢ㅤ愵昷㈴摢ㅢ搰㤲攲㉥挷摢㠶㌶㠵摥晣散改㙥戸慣ち㜱㌷摣㕤搰挰㕦て㜰敥慡㈲捡攱㝣敡㐹㍥摥ㅦ㕢㌷晡挱㝢㕥晥敡昲戱愲ㅥㄱ㈳㝣㜰摥敡㔰㉢挱戹挶㌱㜸㝦攰㈴㌸〹㤹㈴捥㔹㜸㔵挰挹捡㄰㠹昳捦㠸㜰㜱捥攱㑢㥥〹㤳㡤㤳攵㈲挶ㅥ㉥愰㤴戸戱〸㔰〳扤㘷戹摥㌳攸扤愷敤㉤㡦〷慦㜵扣㙤昸㝢挳㔲搷〰ㅦ晣昵〰摡㍣ㄵ㔱づ㕡挹ㅣ㥣㡦㠸ㄱ㍥搰㔶㍢㙣㑡愰㕤改ㄸ扣㍦㡡ㄲ摣ㅦ㤹㈴戴晤㌱㜶㐰换愰㉤愱㕤㡥〸ㄷ㕡㈳㌱攴㘱戲愱戱㉡挴挸㘸ㄸ㉥㉥挲㤰愳户攵㝡攷攸㙤搹摥㜲挳扤挰昱戶攷攰〲㔸敡ㄶ挱〷㝦㍤㠰搶慣㈲㌶ㄸ㕡㈷㈲㐶昸㐰㍢搷㘱㔳〲敤ㅣ㘵昰晣㤰㑡㜰㌱㌲㐹㘸㉤ㄸ㍢愰戱捥㐳㐲㍢ぢㄱ㉥戴㌶㘲㌸ㅣ㈶ㅢㅡ㡢㍦㡣㐳㙣っ㤸㍢㘹㜱㥡㠳挱㥥㍢ㅤ昴㍥挲昵㍥㡣摥㡢㙤㙦㐰㑢㡢㤳ㅤ㙦ㅢ摡㔲㔸敡㡥㠵て晥㝡〰㙤㠵㡡㈸〷慤攴㈰㝡㈵㈲㐶昸㐰㍢㑥戱昱晥昸捡ち挷攰晤昱㤵攰愹挸㈴愱ㅤ㠱戱〳ㅡ换㌹㈴戴㘳㄰攱㐲㍢㤲ㄸ捥㠱挹㠶挶ㅡて攳㘸ㄷ㐳㑣晣慥〸挳戱昴㍥搷昵㍥㥢摥挷搹摥㐰ㅣㄳ㠷㍡摥㌶攲ㄳ㘰愹扢㄰㍥昸敢〱戴㔵㉡愲ㅣ戴㤲㐳攵㉢ㄱ㌱挲〷摡㘲㠷㑤挹㑣敢㜴っ摥ㅦ㙣〹慥㐶㈶〹敤㔴㡣ㅤ搰㔸戵㈱愱戵㈳挲㠵㜶㍡㌱㕣て㤳つ㡤愵ㅣ挶㤹ㅡ㠶搶㈲っ㘷搳晢〶搷晢㍡㝡㥦㙢㝢㘳愶挵挴㐱㡥户㍤搳捥㠳愵敥ㄶ昸攰慦〷搰搶愸㠸つ㠶㜶て㈲㐶昸㐰戳ㅣ㌶㈵搰昲㡥挱晢㈳㉦挱㝢㤱㐹㐲扢〸㘳〷戴〷搰㤶搰戲㠸㜰愱㕤㐲って挱㘴㐳㘳挵㠶㜱㤹㡢㈱㉥づ㈸挲㜰〵扤ㅦ㜶扤搷搲㝢戵敤㡤㤹ㄶㄷ晢㍡摥昶㑣扢ㅡ㤶扡㈷攰㠳扦ㅥ㐰㝢㔲㐵㤴㠳㔶㜲〴昷㈲㈲㐶昸㐰摢搳㘱㔳〲㙤㥥㘳昰晥㌰㑣昰㈵㘴㤲搰㙥挰搸〱㡤㌵ㄸㄲ摡㕣㐴戸搰㙥㈲㠶㌷㘱戲愱戱㌰挳昸㤳㡤㐱ㅥ㕥捣㜶㌰搸㜳攷ㄶ㝡扦攵㝡扦㐱敦㕢㙤㙦㐰㑢㡡改㡥户つ敤㜶㔸敡搶挱〷㝦㍤㠰昶扥㡡㈸〷慤攴㤰攳㔳㐴㡣昰㠱㌶挹㘱㔳〲慤摥㌱㜸㝦㑣㈶昸ㄹ㌲㐹㘸昷㘲散㠰挶㔲ぢ〹㙤〲㈲㕣㘸昷ㄳ挳㌷㌰搹搰㔸㝦㘱㍣攰㘲㐸㡢摤㡡㌰慣愵昷户慥昷搷昴㝥搸昶㤶㙦〴㍢㍢摥㌶攲㐷㘱愹晢ㄱ㍥昸敢〱戴㥦㔴㐴㌹㘸㈵㙦〴搵昸㌸㍥挲〷㕡摣㘱㔳〲㉤收ㄸ扣㍦㐰ㄳ慣㐱㈶〹敤㈹㡣ㅤ搰㔸㔱㈱愱㐵㄰攱㐲㝢㠶ㄸ晡挰㘴㐳㘳㤹㠵昱㥣㡢㈱㈹㐶ㄷ㘱㜸㠱摥㝤㕤㙦㔶㕡ㄸ㉦搹摥㜲愶敤攰㜸摢㌳敤ㄵ㔸敡晡挱愷㘷搰晡慢㠸㜲搰㑡㘶摡㔶㠸昰㠳㌶挲㘱㔳〲㙤戸㘳昰晥㘸㑤㜰㙢㘴㤲搰摥挲搸〱㡤㠵ㄳㄲ摡㔰㐴戸搰摥㈶㠶攱㌰搹搰㔸㑤㘱扣㙢㘳挰摣㠹㡢㙤ㅣっ昶摣㔹㐷敦ㄱ慥昷㌰㝡㝦㘰㝢换㝤摡㐰挷摢㠶昶て㔸敡㔸晡搰㌳㘸愳㔴㐴㌹㘸㈵晢戴ㄸ㈲晣愰つ㜰搸㤴㐰敢敦ㄸ扣㍦㜴ㄳ㡣㈳㤳㠴昶ㄹ挶づ㘸慣㡦㤰搰㌶㐱㠴ぢ敤ぢ㘲搸ㄵ㈶ㅢㅡ㡢㈶㡣慦㙣っㄲ摡㐶づ〶ㅢ摡搷昴ㅥ攳㝡戳㙥挲昸搶昶㤶搰〲㡥户つ敤㍢㔸敡㈶挲愷㘷搰敡㔵挴〶㐳㥢㠹〸㍦㘸㌵づ㥢ㄲ㘸搵㡥挱晢攳㌸挱㔹挸㈴愱晤㡣戱〳ㅡ换㈰㈴戴㑡㐴戸搰㝥㈵㠶㜹㌰搹搰㔸ㅢ㘱㠸㕡〸㜹慤㈸㈹㝥昹捥㍥㍢㘷㐳慢㠲㐵散改㝡㌷搰扢挶昶㤶㥢攷て㡥户つ慤ㄷ㉣㜵㉣㘴攸ㄹ戴昹㉡愲ㅣ戴㤲捤㌳㡦〸㍦㘸摦㘲㌸晥攷攰ㅣ㠳昷〷㜵㠲ㄶ㌲㐹㘸㝤㌱㜶㐰㘳戵㠳㠴昶㑦㐴戸搰敡㠸愱ㄹ㈶ㅢㅡ㑢㈰㡣㡤㙤っ㤸㘹㌱昱戹㠳挱㠶搶㡦摥㉤慥㌷慢㈰㡣〱戶㌷愰挵挴挷㡥户つ㙤㌳㔸敡㍡攰搳㌳㘸㥤㉡愲ㅣ戴㤲㠳摢挳ㄱ攱〷敤〳㠷㑤挹㑣㝢摦㌱㜸㝦㠴㈷㜸〴㌲㐹㘸㕢㘳散㠰挶愲〶〹敤㍤㐴戸搰〶ㄱ挳ち㤸㙣㘸慣㜴㌰㠶搸ㄸ攴晢攱摦ㅣっ㌶戴㘱昴㍥捥昵㍥㤶摥㈳㙣㙦㐰㑢㡢搷ㅤ㙦ㅢ摡戶戰搴戱㉣愱㘷搰㔶慡㠸㜲搰㑡摥㍤捦㐱㠴ㅦ戴㤷ㅣ㌶㈵搰㕥㜴っ摥ㅦ敥〹㥥㡢㑣ㄲ摡㡥ㄸ㍢愰戱㜶㐱㐲㝢ㅥㄱ㉥戴㥤㠸㘱ㄵ㑣㌶㌴ㄶ㌴ㄸ㘱ㄷ㐳㔲㍣㕤㠴㈱㑡敦㡢㕣㙦搶㌴ㄸ㜱摢ㅢ㠸㤳攲㜱挷摢㐶㥣㠴愵敥ち昸昴っ摡㤵㉡愲ㅣ戴㤲捤昳㝡㐴昸㐱㝢搸㘱㔳〲敤㈱挷㔰昲㘳㍦㌷㈰㔳㜷㍦昶挳ㅢ㕤㔸ㅤ昲〷㘹敡㜰㥣㔳㔳攰つㄲ㝡ㄷ㙣㌵ぢㄲ㜰㜳㡥愶收㘶㜹㕦㡢㍥昸㙤㡥昶㐵㔶晢㑣晣〴つ㝥㤱愳愱愹挵戹㌵〲㝥㥡㠶㍦㜵愰㝥晤挱㤴㉤〶ㅢ㠵㌹敤昸㌹㠸㕥㠵㘹ㅤ昸改愰㝣㙤换敥㤹捥㑥慢扤昵㝦攱㠷㍢㜰愷ㄱ摥㤹ㄱて晢㈷㍢㝣㙦昲挱扢㜷昸㕥晣㤷挴㐶㜷昱㤸㠹ㅦ㤵㘱㤵㐵㈵㝦搲攳㍦晢ㄵ㈱㘳っ愶㤸扡搷㙦㕥晢㤱㥡㙡昱㈰㔶戱㕤㥤㝢㔴挵慦ㅣ㌲敢ち捣戱㥣慣攳㈰慡㜰㠳ぢ㔹ㄱ〴ㄱ㌰挷㐳㈳㙦昶㈲㐵㐵つ㙢㍥扣㉦㡥户㕤攱捤昱㉡㙡㤶㌶攵㍢ㄷㅡぢ慤愶〵ぢ㍢㜱㝢㤵摥㝣挵敡㔱㝤ぢ㐲搷㔷㌲挱晤㐹慦㤶挶㑣㝢㝢㘶㜹㙤㑢㘳戳搵扡愰㜳㘱㙤攳ㄲ㔴㠸攰挷㜵昰㘶㔹㕢㕢㙢㑥挴㜸㙣搰搸摥㔸摡挰慣㘶扤慥扤ㄷㅡ捥㔶㘳ㄲ戴晥〸敥昲㐵㌰㠵慦㤵〸扡㕥晥㌴慡㜸慦ㅢ晢攵ぢ㔶ㄶ㄰㠱㝡㠸戵㘸挸㈱捣㠰愷㍢㌰ㄶ〹㐸敤㑣㕤晢ㄴ戴ㅣ㤸挹㠱㔵㡢㍦晢づ㘲づ㝢㉣ㅥ挴ㅥ㔴㘹㠳攰昵昸愲㐱扣愰扡㙢搰扢攳愵㜵㌹㠸㜹扡昶㉤㘸攵㈰㌸㐱慡挵戵扥㠳搸㥢㍤ㄶて攲户㔴㘹㠳攰昵敤愲㐱慣㔳摤敤愷㜷挷㑢搵㜲㄰昳㜵敤㘷捥㈰㡣晤愱昵㕦㐵㤷晢づ慣ㄱ晥挶㠱㄰挵戳㌴〳㡤㍥戸㉦扣㠳晢㕡つ㈳〷㑦㜷㌵昱㤲戰ㅣ㕣㕥搷晥慣〶㘷㐱敢㍦戸ぢ㝣〷户㠰愳攰攰扡收㑦ㄳ㔵ㅡ㌵㕥㤱㉤愲㔶㠵㜹㉤㠷戰〸㥥敥挰㝡㈹㙤戳慥敤ぢ㉤㔷㥤搱〲慤晦挰捥昲ㅤ㔸ㅢ㐷㔱扣㍡て愱㑡ㅢ㔸ㅤ㜲ㄷつ慣㥦ㅡ㐲㠷㍥㠴捤㤴戶㔳搷㙥敤っ捣㈴戱㙡㜱戲敦㈰㤶戲挷㘲㍡换愹搲〶㌱挸㍢㠸㘱慡扢挳昴敥戶㔵摡挳㜵敤㡥㙡㄰昶搶㜵㡣敦㈰㡥㘴㡦挵㈴㡥昶っ㘲㈷敦㈰愲慡扢㘳昵敥㤲㑡扢㐲搷㡥㜱〶㘱ㅣ〷慤晦㉡㍡搴㜷㘰㈷㜰ㄴ挵㜴㑥愲㑡愳㌳搶㍢戰㠹㙡〸愷攸㐳㤸愲戴㉢㜵敤㉣㘷㘰捥扥愷摤㜷㄰愷戳挷㘲㍡㘷㝡〶㌱挷㍢㠸〶搵摤搹㝡㜷㝢㉢敤㌹扡㜶晦攲㐱ㅣ攴㍢㠸昳㑡〷㜱扥㘷㄰㡤摥㐱攴㔴㜷ㄷ敡摤㉤㔰摡㔵扡戶㐵つ挲摥〱㘶㝤〷㜱㐹改㈰㉥昳っ愲捤㍢㠸づ搵摤ㄵ㝡㜷㑢㤵昶㑡㕤㝢㠴ㅡ〴㜷㠰搵㘲㕦摦㐱㕣捤ㅥ㡢攷挴㌵㔴㘹㜳攲㐸敦㈰㡥㔵摤㕤愷㜷㜷㠲搲㕥慦㙢㑦㉤ㅥ挴㕣摦㐱摣㔴㍡㠸㍦㜹〶㜱扡㜷㄰㘷慢敥㙥搱扢㍢㑦㘹搷攸摡㡢搴㈰散㝤挷㜴摦㐱摣㕥㍡㠸㍢㍤㠳戸挴㍢㠸㉢㔴㜷㜷敢摤㕤慤戴昷攸摡ㅢ搴㈰戸搹㔶㡢〹扥㠳戸㥦㍤ㄶ慦㡥〷愸搲㔶挷㑤摥㐱摣愲扡㕢慢㜷㜷扢搲㍥愴㙢敦㔵㠳戰㈷收捥扥㠳㜸㤴㍤ㄶ㙦愲㡦㜹〶㜱扦㜷㄰㙢㔵㜷㑦攸摤㍤慡戴㑦敡摡愷搴㈰㙣ㄲㄱ摦㐱㍣挳ㅥ㡢㐹㍣攷ㄹ挴㌳摥㐱扣愰扡㝢㐱敦敥ㄵ愵㝤㔱搷扥愵〶㘱捦㠹ㅤ㝣〷昱㑡改㈰㕥昳っ攲㙤敦㈰搶愹敥摥搰扢晢㠷搲扥愹㙢㍦㉢ㅥ挴㔰摦㐱扣㕤㍡㠸㜷㍤㠳昸挲㍢㠸慦㔵㜷敢昴敥扥㔳摡昷㜵敤捦㙡㄰昶敡ㄸ攸㍢㠸㝦㤴づ攲㈳捦㈰㝥昵づ愲ちづ昲戸攳ㄳ扤扢㕥㑡晢愹慥攵〹ㄹ㜹挸㘸敦慣㌶昱ㅤ挴ㄷ㜰昲捣㠹慦愸搲戶㡥㍡戴㡢㡦㌱愰㤰㠳昸ㅡぢ敥挱捦㘶㑡晢㡤慥摤ㅡつ敤戸㌵攰㍢㠸敦攰攴搹㍡晥㑤㤵㌶㠸㐱㘸ㄷつ㘲ㄸㄴ㜲㄰㍦㘲挱ㅤ挴戶㑡晢㤳慥攵〹〳㌹〸㝢㜵㔴晡づ攲㔷㌸㜹㐸〸摣〸㔳ㅦ挴㑥㜰㈹ㅡ㐴ㄴち㌹㠸㉡㜸扡㠳㐸㉡㙤戵愶慤ㄹぢ敤〶㝦㡣㘴つ㜹㍦㝣攰㙥戶㜲晣㠹搲〹昸愱换㤱捤昸㌸戸〱扦㉢㕡㠳㑥挵㜸㜴挶ㅣ愶挱㤶㜳㘸㕢㌷搱搱攲㍦㥣挸愸搷㕢㘲ち㕡ㅣ愲搹㡢ㄱ搳ㅣ㥢㔹慢挷捦搰㈳敡㘶敡㉤㌱〷㉤ㄹ㙦㌲㘲てㄵㅦ搰攳ㅢ昴㠸扡㜹㝡㑢散慤攲㝢㌳攲户㉡扥㡦ㅥ扦㥦ㅥ㔱㌷㕦㙦㠹㐶ㄵ摦㤷ㄱㄹㄵ扦㤱ㅥ㥦搳㈳敡昲㝡㑢㉣㔰昱㜵㡣㘸㔲昱㐱㍤㝥㤱ㅥ㔱搷慣户㐴㥢㡡摦㤸ㄱ㠷愸昸㑤昴昸づ㍤愲慥㔳㙦㠹愵㉡扥ㅦ㈳㤶慢昸晥㝡晣㘱㝡㐴摤攱㝡㑢ㅣ愹攲〷㌰攲㘸ㄵ扦愹ㅥ㝦慣ㅥ㔱户㐲㙦㠹ㄳ㔴晣㘶㡣㌸㐹挵㙦慥挷㥦愲㐷搴慤搴㕢攲㜴ㄵ扦〵㈳捥㔴昱〳昵昸戳昵㠸扡㜳昴㤶㌸㑦挵㙦挹㠸昳㔵晣㔶㝡晣㠵㝡㐴摤㉡扤㈵㉥㔱昱㕢㌳攲㌲ㄵ扦㡤ㅥ㝦㠵ㅥ㔱㜷愵摥ㄲ㔷慢昸㐱㡣戸㐶挵て搶攳慦搳㈳敡慥搷㕢攲㈶ㄵ㍦㠴ㄱ㝦㔲昱㐳昵昸㕢昴㠸扡㌵㝡㑢摣慥攲㠷㌱攲㑥ㄵ㍦㕣㡦扦㕢㡦愸扢㐷㙦㠹晢㔵晣〸㐶㍣愰攲㝦愳挷慦搵㈳敡ㅥ搲㕢攲㔱ㄵ扦㉤㈳ㅥ㔳昱摢改昱㑦攸ㄱ㜵㑦敡㉤昱㡣㡡摦㥥ㄱ捦愹昸ㅤ昴昸ㄷ昴㠸扡ㄷ昵㤶㜸㐵挵㡦㘴挴㙢㉡㝥㤴ㅥ晦㠶ㅥ㔱昷愶摥ㄲ㙦慢昸ㅤㄹ昱慥㡡ㅦ慤挷慦搳㈳敡摥搷㕢攲ㅦ㉡㝥㈷㐶㝣愴攲㐳㝡晣㈷㝡㐴摤愷㝡㑢㝣愱攲挳㡣昸㑡挵㐷昴昸慦昵㠸扡㙦昴㤶昸㑥挵㐷ㄹ昱㙦ㄵㅦ搳攳㝦搴㈳敡㝥搲㕢攲㔷ㄵㅦ㘷〴摦戹攴晥㍦愱挷昳㕤㡡㕡戸㘲晦捦㜷㈷户㈵攴摢〶搴㘶ㄲ㙡昵〸昲敤㐳㥥㜳㑦㘱〱攷摣攵㥢㐳㠹ㄷ摦㈴愴搷捥戶㤷㝣ぢ㈸昱攲㕢㠱昴摡搵昶㤲㍢晡ㄲ㉦敥昰愵搷㙥戶㤷摣㥤搳㙢㉣摡敡ㄱ攴㙥㕤㝡㡤戳扤攴㑥扢挴㡢㍢㙦改㌵挱昶㤲扢㘶㝡ㄵ扤㐶敥愲愵㔷扤敤㈵㜷挰㈵戹戸㈳㤶㕥㤳㙤㉦戹㥢㉤挹挵摤慤昴㥡㙡㝢挹㥤㘹㐹㉥敥㔴愵搷㜴摢㑢敥㌲㑢㜲㜱搷㈹扤㘶摡㕥㜲挷㔸攲挵ㅤ愴昴㥡㙤㝢挹摤㕦㠹ㄷ㜷㠳搲㙢㜷摢㑢敥攴㑡挶挵㥤㥤昴㥡㙢㝢挹㕤㔹㠹ㄷ㜷㘹搲㙢㥥敤㈵㜷㔸㈵㕥摣㜱㐹慦扤㙣㉦戹㕢㉡昱攲敥㐹㝡敤㘳㝢挹㥤て扤㡡搶㄰㜷㐲搲㙢㕦摢㑢敥㘲㑡㜲㜱㔷㈳扤收摢㕥㜲㐷㔲攲挵ㅤ㡡昴㍡挰昶㤲扢㡢ㄲ㉦敥㌶愴搷㠱戶㤷摣㈹㤴㜸㜱攷㈰扤戲戶㤷摣昴㑢扣戸ぢ㤰㕥㜹摢㑢㙥攰昴㉡㝡㡤摣搰愵㔷挱昶㤲㥢㜱㐹㉥㙥捥搲㙢愱昴ち慡ㄴ㠲摢愷扣ㄸ㜶摥扦散㡢㘱ㄳ㄰㕢㡢㥦ㅢ收㈶㈹つ扦昷ㄸ戸ㄵ㑡挳戹ㅥ〳㌷㍣㘹㌸愷搸㄰㔴㕢愰攰㐶㈷㍤捥㉥昶㄰摣捥愴攱㉣㡦㠱㥢㤶㌴㥣改㌱㜰㙢㤲㠶㌳㍣〶㙥㐰搲㜰扡挷挰㙤㐶ㅡ㑥昳ㄸ戸㤹㐸挳愹ㅥ〳户っ㘹㔸改㌱㜰㘳㤰㠶㔳㍣〶捥㝦㘹㌸搹㘳攰㤴㤷㠶㤳㍣〶捥㜲㘹㌸搱㘳攰挴㤶㠶ㄳ㍣〶捥㘵㘹㌸摥㘳攰昴㤵㠶攳㍣〶捥㔸㘹㔸攱㌱㜰㤲㑡挳戱ㅥ〳攷愵㌴ㅣ攳㌱㜰㉡㑡挳搱ㅥ〳㘷㥦㌴ㅣ攵㌱㜰挲㐹挳㤱挵㠶摥晦て㜹㘰㜱㈹</t>
  </si>
  <si>
    <t>㜸〱捤㥤〷㝣ㅣ挵昹昷㌵戲戴搶㥥㡢づ㙣搳っ戸㘰㠷㘲㘳慥ㄷ挰戸挹戸摢㘰搹㐰挰㐴散摤敤搹挲㉡㈰挹㡤ㄲ㥡㠱〰愶㐳攸ㅤ挳㥦㑥挰㤴㠰〹〱㥢㤰㔰㐲攸〹㈵〴っ〹㈴㄰㐲㈰㤰㔰摦摦㙦㜶㘷㌵户户㘷㔹㐹摥捦㈷㘷敤攳㥤㘷㥥攷㤹搹敦捥㤶摢㝤㙥户㑡㔴㔵㔵㝤㠷て晦攷愷㠶㌳㍢㌶慥敡散戲㕢挷㑤㘹㙦㘹戱昳㕤捤敤㙤㥤攳㈶㜵㜴㔸慢㘶㌷㜷㜶昵㠱㠱搱搴㡣晡捥摡愶捥收㘳散扡愶攵㜶㐷㈷㡣㙡慢慡敡敡捣㙡搴㙦敦㑥㘱㔵㌰改㘵搶㔰挰慡捡㌴㈸晡㔲搴㔱㤸ㄴ㈱㡡㝥ㄴ晤㈹〶㔰っ愴愸愷〸㔳㙣㐵戱㌵挵㈰㡡挱ㄴ㐳㈸戶愱搸㤶㘲㍢ち戶㙦敥㐰㌱ㄴ愲晦㡥㄰ぢ愶㑣㥥㤷㍢ㄲ㑢搳搸搵摥㘱㡦ㅤ㝥㤰搳攷昱搱攸戸攸戸㜸㈲㥡ㅤㄷㄹ㍢㝣捡戲㤶慥㘵ㅤ昶昸㌶㝢㔹㔷㠷搵㌲㜶昸〱换㜲㉤捤昹㔹昶慡〵敤㑢敤戶昱㜶㉥ㄲ捦㔹㠹㑣㌴㤱㑣ㄶ戳搹㑣晦㥤㄰㜹敥㤴挹〷㜴搸挵捥晦㔶捣㥤ㄹ㜳摥㤴挹攳收摡㕤晦慤㤸挳㄰ㄳ㈱ㅢ摡㕢慤收戶晦㔲搰㕡慥搳㘴㠳㥤㙦收捡户敤㡥收戶挵攳搰敤ㄲ搰㈸愵挷㑤敡散㕣搶㝡ㄴ挷搱ㄴ扢愵㘵扥㕤㤴㉢扤戵愱戳敢〰慢愳戵戳㝦㉢昹搹ㅤ㜶㕢摥敥ㅣ搸㍡㜵㘵摥㙥㜱つ㍢敢㕡て戲㍡收㕡慤㜶つ㘷敡㕢㥤㜵㌸愳㘰户㜵㌵㜷慤ㅡ搰扡戰搳㥥㙦戵㉤戶㘹㔲摢㍡㙤㔹㜳㐱搴搴攰慦慡捦慥㐱㍤㤳㉢ち晤㘹㥤戲挴敡攸㤲㈵慥挲㘸㤰慤㌶㕣攴㔲㤴昴㡢㐳㙡戸捦㡢敢慣戱戹㜵㤶摤搱㘶户戰ㄱ慥挹㌱㍥㈳〹挸㔹てㅥ㈹戵㌸㕣㑢愲㥦扢昱㜱㔹搸㡡㌱ㅣ㘲摣摣昶㡥㔶っ挸㌹戶搵㌶㍥㌲㉥㤲㑥挷挶㌶㜶ㄵㅡ散攵㉣挵㈳㤹㘸㈴ㄵ㑢愴㤲戱㘴㈴㤲㑥挶捤ㄱ昰㌱㐷搲㝢ㄷ㠸㍥つ改㤸㌹㡡慡搱㄰愲收㌵㙣昰㝡㌳摣攸慡㥢慣敡愶㕣㜵㔳扥扡愹㔰摤㘴㔷㌷ㄵ慢㥢ㄶ㔷㌷㉤愹㙥㙡慥㙥㍡戲扡㘹㈹㙣搴愷慥㙦摦㙡昷昳攵㔹捦㥣㍦愰捦昳搳㉥㔹㘴㑦改㌷㘷㌹㠲挳㐸敥㈲㜶挵㡣扦摢昱愴摥敤㔸㌴㤵㡣愴㈳愹㜸㍡㥡㐸㐴攳昱㡣戹ㅢ㝣捣摤㈱㡣㍤ㄸ㘶㝡㈶㘵㡥愱㙡㉣㠴㄰㉦愲摢戲敢㙦㝦戴㙡搲挴〱ㄳ㙦㥢户敤㕥㝦ㄸ戴挷㈵㠲扢ㄴ搹收㌸捣散敢㐳㤵㠸愶ㄳ㤱㘴㌶ㄶ㑢愴戳㈹㙣戹㈹つ㕣㌴ㄹ㠹㐵㤳改㔸㍣ㄹ㠹㈷〱㌰㙥敥挵收㈲㄰㐶㤴㐱愷愶㌳㘶㡣慡㌸㠴㄰捦戸㍤戸㙢挰㠷㙢㑦摢敤慥㠹て昷敦扦攷㠸㈷摥戹㕦㜰㝦㈶㝢㤰挴捣㕥㝡て昶挴晡㠹挵㌲㝡愳㘸㌳㤱㑤㐴愳昱㜴㌶ㄱ㡦愷㘲㘶㡡㉤愴㈱㡣っ攳捣㑥㈷捤㉣㔵㝢㐳〸昱㠴摢攸愵㌷ㅥ㌰昴㉦㘷散㌲昷㤱㌳〷㝥㝤晤㥣㤷㡡㠲晢㑦搹攸扥㤸昹捦ㄶ㝢㍣㥢摢て挲㤸挰愰つ㔸散㠹㔴㑤㠲㄰攲㘷㙥て扥㝡㘶晤攷ㄷ㉦摦㘷挶㈵㈳昷㜸攷㉦挳挶㥤㈱戸ㅤ换ㅥ㑣挱捣〴晦㘲㐷ㄲㄱ㘰㡤㘶愲戱㑣㍡㠹愵㉤㔹昹㠰ㄲ㡦愶㌳㔸〳愹㜴㌶㥤㡤㘵愳㘶〳㕢㥣ち㘱散捦戸つ搹㠸㌹㡤慡改㄰㐲㍣攰㜶攲愰挷㥦慣ㅡ㔱搸㙡敡㥡㑢捤㙤敢㐷㈵㥡〵てㅥ戲ㄳ㌳㌱搳摢ㄱ㌷㡢つ捣㠶㌰收㌰捣っ㡣戸戹㔴捤㠳㄰攲㙥户捤昴㐷搵搱昳㝦昷㡢搹愷㍤㔸扤㈲㍢收昴ㅢ〵㡦㔵戲捤〳㌱搳摢㌶攷戳㠱㐶〸㘳〱挳散㡦㌶ㄷ㔲㜵㄰㠴㄰户戸㙤㡥㌸昲扡昸挳㡢挳㤳㑦㍢㜸挶戸㜵㑢ㅢ昶ㄵ晤㘸㡣挹㌸〴愲搷㘳散晢㜰㌲て愵晢㘱㄰㝤愶㘳㡣㉤愲敡㜰〸㈱慥㜷ㅢ㍤收捥㐹㘷敥晤㜸挷散㕢摦晣晥〳㐳摦户㍥ㄱ㍣ㄴ换㐶㥢㌰搳敢㐶㡦㠰㤳㘹㐱ㄸ㌹〸っ慢愴㤹愷慡〰㈱挴ㄵ㙥愳㝢㕥㔴㙣㑢㕦戱挷㤴㑢㔷㥣㌶㙥㥦捦ㅦ㍣㐶昰搰㉦ㅢ㉤㘲收㍦ㅢ搸㡢搹摣ㄲ〸愳㤹㐱㘷㘲㘰ㅦ㐹搵㔲〸㈱㉥㜲㝢昰挵捣攴㡦攳㘷㔵捤㕥㝤昵攴昳㌷摥搲昴戶攰㜹㠷散㐱㉢㘶挶敡〳ㅢ㥢戳扥㌱挷戰〳㑢挷㌳搸戵愴戰〳㐹㈶戲㘶ㅢ挳户㐳ㄸ㐷㌱挸慣㔴搶㍣㥡慡づ〸㈱捥㜶㕢晣昹昱捦散晡挷敤昷㥣戵昶攷㡦愵敥㥥㜳捥㝡挱㤳ㅣ搹㘲ㄷ㘶晥戳㘵㕥挶收㤶㐳ㄸ㉢ㄸ㜴㍡㤶㜹㈵㔵慢㈰㠴㌸捤敤挱晡㍤㌶㍥㍦昸换愷收摤㝡挴愴摦晥昲挵㈹㘱挱㌳㉣搹㠳㘳㌱搳敢㔵㝤ㅣ㕢㌸ㅥ挲昸㈱攳㑣挳慡㍥㠱慡ㄳ㈱㠴㌸挱㙤昴戹戱愳摥搹㌸搹㙡戸㝥摡戰挳㈶㍤昹昸㈷㠲㘷㜴戲搱㤳㌱搳摢つ改ㄴ昸㤸慢㈱㡣㔳ㄹ㘶ㄶ㌶愴搳愸㍡ㅤ㐲㠸㤵㙥㥢扦㍡改挶㈵㤱㥢挶㌵摣搰敦扥㈳摥摣改㡤〶挱ㄳ㐸搹收ㄹ㤸改㙤㥢㘷戲㠱戳㈰㡣㌵っ㌳ㄳ㙤㥥㑤搵㌹㄰㐲ㅣ敤戶昹挰㤴戶晢㝦㜴昴㤳㤳搶摤㝦摥捥ㄷ㝣昰攲ㅡ挱昳㔵搹收㜹㤸昱户搹搳搱晣㝣㌶㜰〱㠴㜱㈱挳捣挴搱晣㈲慡㉥㠶㄰攲㐸户捤㈷ㅥ扡㙤㥣㜱昴戰㘹㔷慤㥥㜳昷㈹敦摦㝢戲攰改戱㙣昳ㄲ捣昴戶捤㑢搹挰㘵㄰挶攵っ㌳つ㙤㕥㐱搵㤵㄰㐲攴摤㌶㑦晥昱摣〱ㅢ㙦扤㘷搲摤愷㉦㘹㍡晤改〹ㄷ㡢㈱㌴挶㘴㕣つ搱敢㐱㜴つ㥣捣㙢改㝥ㅤ〴㡥扥㐹昳㝡慡㙥㠰㄰㘲㤱摢㘸㘶搵扢ㅦ摦扦昰挰㌹攷㥦昲昳慦㑥㔸㜸捦挳㠲㘷晦戲搱戵㤸改㜵愳㌷戱㠵㥢㈱㡣晦㘳㥣ㄹ㘸昴ㄶ慡㙥㠵㄰㘲愱摢㘸挳愸搰㤰㥦晦㜱摥摣扢戶扥昱昹㌳㘷晥愴㕤昰摢㠶㙣昴㜶捣昴㙥ㄷ㜱〷挳摦〹㘱摣挵㈰晢㘳ㄷ㜱㌷㔵㍦㠱㄰㘲慥㕡㥦ㅦ㝦㌶晥昷户㌷㑤㝡昸戰㘳づ㝦敤晤㝦㑥ㄳ摢搱ㄸ㤳㜱㉦㐴敦㕡㕣〷て昳㍥晡摥て搱㘷㈶㕡㝣㠰慡〷㈱㠴㤸收戶㜸㕦㡢ㄹ㍦㘲㐵摦㈹㌷慦㌹愷㝥㥢㕦扤㘹㠸敤㘹㡣挹㜸〸挲㍦㠲㝡㍡㤹㝢ㄸ㍥收㝡㝡㍦〲搱㘷㉡戶㤴㥦㔱昵㈸㠴㄰ㄳ摤㌶慦㝤昰㠷㥦扦戹晦㠲㈹ㄷ㠶㉥㌹晢慣ㄷ㡥㔸㈷㜶愰㌱㈶攳㌱㠸摥戶昹㌸㝣捣つ昴摥〸搱㘷ㅡ摡㝣㠲慡㕦㐰〸㤱㜵摢扣㘹攰戲㉢慡㉦摢㜳摡㐹㝤搷慣㕢㜸攵愲㍢挵㔰ㅡ㘳㌲㝥〹攱㈳㥢㑡㙡攷㙥昱㜴㈴㠲㌳㔵㥣换挴㜱㔲㤹㡣挵捤㕦挱挳㝣㡡扥㑦㐳㘰㜷㥦㌲㥦愱敡㔹〸㈱㘲㙥㡢摢㝥㔴㜵晡扢㐳㘷捦㜸攰戲攴㉤㝤昷㝤昰昸晥捦愱晡㐰昷㑣扦愱挳㕡㠱敦㑥摤㕦换㘲攳㜰㤴搹㤲敦愳昸㍡㕡㑣ㄶ搳挵㘸戴㤰㡣㔸㜱慢㜶〴挲㙥改ㄷㅦ敥敦晢ㄷて㙥㙥㉢戴慦㤰摦㠴㜶㥣㙣㜵摡摤㕦㡣挶戸㜵㤳摢㤷戵ㄵ㍡㠷〶㔷㌶㜶㔹㕤昶づ晥扡敥㈰㘵㙥㡤昸㥥㘸㜷捡昶㜶昶扢ㅤ㘴戵㉣戳㈷慤㙣㜶慡㜷昲㔵攳㕢㘲㝢慥㜲敤晥ㅤ昶搱㕥㙤㔹㡦㈶攱㌲挶㜲ㄹ扢㙣㈹㥤㉡愷㕦挳愷㉣㘹敦戴摢㘴昷挶戴ㅥ搰㥣㕦㙡㜷㌴摡扣〸㘲ㄷ攴愲づ㘱㤵晢㔵㜵捣扣㌶㉣㈸扥㝣ㄶ㐶敡摡攲搴㤵㕤㜶㕢挱㉥愰扦㐷搹ㅤ㕤慢ㄶ㔸戹ㄶ㝢㥢ㄲㄳ愷㑤㔴㙣㕦愲摥扦㍤扦慣㜳㑡㝢㕢㔷㐷㝢㑢㘹捤愴挲㜲ぢ㕦㡦ぢ㜳摡ぢ㌶扥摤搶昰㔳㈵慡晡昴ㄱ愲㙡㡦愰慦㤸㡣摢㌹㑥慥〸㙤ㄵ敦㠴㜵扥㕤改戰ㅢ㌷ㅦ㑢㠷愵㘸戱㌹㈶慢㐷昵㄰㑣挶㘵㤸摤㉢ㅢ㙡换挴㉢㐶戴摥慤戲戵散愳户收晥晦ㅡ㔷㔷て㜲㤷㝥敡㜲㕣㐲㤸㙥戵ㄵ㕡散㡥捤㕥敦ㄲ散㤱昹ㅢ㠸摡扤戰㌵㔷愴㔷〳ぢ戱㔲慣慡㕤搱㕣攸㕡㘲㉣戱㥢ㄷ㉦攱戹ㅣ慥㠹搵搵ㄱ㙤搹挷㝣〱㉡昳㐵㡡㤷㈰㐲愱㉡攳㘵ㅡㄹ㈱昳ㄵ愷㕣㍢ㄲ晦昷晥攲㐴㌵扣㑣㜹㌱〴㔷慥㍡㙢㕢昷㙦敦攸散搳㈷㘸㈹愷㕢㥤㑢扡㌸㍣㌷㕦挹㜸慦㔲晣ㄶ愲㜶ㄴ㐴㡦搷㍥敡㘱㔴挳㑢㍣〳㕡ㅢ散愲㠵ぢ㙢㜲敢ㄶ㔶㙤慢㜳慤愶挱敥捣㥢扣愸㌳〳摢捡㑡〳㜳搸昸晢户㜲昴摢㉢扢ㅡ慣㉥慢㙦㉢㉥て㘱㉤㤹㌰ㅡ㈳扤㥣㌹㝡づ㤰㍡攵ㅤ㜲㑢㠸㄰㤶戳㕡㤴㝥㔲攱㐴挲㠶㠳敤愵慡㡦㉢㌷扦㄰攸晢捥㔸〸挳㍦搰㑢㉦昳攰敡㔳㘱㥡摤戶㘰搵㔱㜶㈷捤敢㡣捤愲昴㙦㕥っ㌶㉦㥦㕢搸搵摣搲㌹づ㍤㥤搶搱扥散愸晦㘶ㅣ挶㌲㝦〷愱㍥戵摦挳㈸摥昲㘵〲慥慡扥换戹㙥㥡㥡慡敡ㄸ㡤ㅡ㜳ㄷち㡥㔶〴晢づ晦挹㡦昹㈶晥ぢ㙤慥慥㜶㌴㉣㝡㜳㐹慣ㄶ昶晤㕢㐱㘸㐱㠷㉤㉦昲搵挹〲㘸て㘸㍤戸扤㘳㘹慥扤㝤㈹挷搳㐰㔹敡㕣㘲摢㕤扣㜰搶捦扤㔰㈸㉦〸ち搱愷㑦挹攵㉥敤ち摢㌰挴㌷摥㠶ㄸ㌰愹愵㘵戸㡡搸㘹扣〳㔵ㅦ㕣挲㌳㌶㘱㘶慢〳愶捤㥤㌱㙤昸昲㘴搳昴戹㜳挶慤㙣改㕣㈹㜶挴㘲昳㕡搴㍦㉦晦昵昸㔷捥敦㥡㜵昱戱捦扥户摦昱捦㕥㈸㠶扡ㄵ㘵ㄷ挶㜶㐳愰ㄱ㤸捣㍦㐲㠸敤㘱挶摤〹收㑢㍦收晢㈸㥢ㅦ㔰晣ㄹ〲㍢〵㠹ㄹ晢㠴て㥤愲搸ㅤ晦㜳扦㘰㝥㐴昱㔷〸㌱〶㠲㕢愵昹㌱㠴晡㠸㌰攲㜳㘵换ㄵ戶〷搴攵㉢散㔳㘸㐳收㘶敡挴㔸㔸㜰愵㤹㠴㘴ㄲ㡢㐹㈴挲㐰攰㐰〰戵㙥㐵㍦晦㔵扡扤攰㈶〱㝣㑤晦㍥㌰ぢ〶昰㉤摢㈰ㄸ㤳㐳㑤〳㔰敤ㄴ㐵〴㜵ㄲ㐰ㅦ㈸㑣摥戱㄰㌱愸㈴㠰㕡㤴搴㐷㝣昹慤〶㈰ち㜵㌹〰㤳㌱捤捤搴㠹㌸晣㠲〰晣つ挱〳〱㝣散㔶㤴㕤㈴㑣㈱搲〸昶㘲㙢㜶昹㈳㤸〵〳ㄸ㡣㙡㜳〸挵㌶㄰ㅡ㠰敤㥣愲㐸㈳㠸〴戰㍤㡤㜶㠰㄰㔹愸㈴㠰愱㈸愹㡦㜸㔷〷㤰㠱扡ㅣ挰㌰挶㌴㌷㔳㈷昶㠶㕦㄰㠰搷㉡〱昸㥤㕢㔱㜶挱㜲㍣㈲㡤㘰㉦㜶㘳㤷㕦慤〸㘰て㔴㥢㘳㈸挶㐲㘸〰挶㌹㐵戱ㅦ㠲㐸〰㝢搱㈸〲㈱㈶㐲㈵〱㐴㔱㔲ㅦ昱㙢ㅤ挰〴愸换〱㈴ㄹ搳摣㑣㥤㤸〴扦㈰〰ㅢ㉢〱搸攰㔶㤴㕤㉦㙤㐰愴ㄱ散挵㝥㘸㔴㍣㔶ㄱ挰㐴㔴㥢㤳㈸㈶㐳㘸〰ㅡ㥣愲㤸㡡㈰ㄲ挰㔴ㅡ敤て㈱㜸愹㔴〲㤸㠶㤲晡㠸〷㜵〰晢㐳㕤づ㘰ㄶ㘳㥡㥢愹ㄳ搳攱ㄷ〴攰捥㑡〰敥㜰㉢捡慥搵捥㐲愴ㄱ散挵〲㜶昹戶㡡〰づ㐲戵㜹㌰挵㈱㄰ㅡ㠰㐳㥤愲㤸㡤㈰ㄲ挰㘱㌴㕡〴㈱收㐲㈵〱ㅣ㡥㤲晡㠸敢㜵〰㜳愰㉥〷㘰㌱愶戹㤹㍡㌱て㝥㐱〰㉥慤〴攰ㄲ户愲散挲昱㝣㐴ㅡ挱㕥ㅣ挹㉥㕦㕣ㄱ㐰ぢ慡捤㔶㡡㌶〸つ挰㔱㑥㔱㌴㈲㠸〴㜰㌴㡤㍡㈰挴㐲愸㈴㠰㑥㤴搴㐷慣搱〱㉣㠰扡ㅣ挰ち挶㌴㌷㔳㈷づ㠲㕦㄰㠰㤳㉢〱㌸挹慤㈸扢㡡晤㝤㐴ㅡ挱㕥㥣挸㉥㥦㔰ㄱ挰挹愸㌶㑦愱㔸つ愱〱㌸捤㈹㡡㐳ㄱ㐴〲㌸㥤㐶㍦㠲㄰㡢愰㤲〰捥㐰㐹㝤挴㜲ㅤ挰㘱㔰㤷〳㌸㥢㌱捤捤搴㠹挳攱ㄷ〴愰愵ㄲ㠰愵㙥㐵搹ㄵ昵㈳㄰㘹〴㝢昱㘳㜶戹戹㈲㠰㑢㔱㙤㕥㐶㜱㌹㠴〶攰㑡愷㈸㉣〴㤱〰慥愲搱搵㄰㈲て㤵〴㜰つ㑡敡㈳㡥搰〱攴愰㉥〷㜰〳散㐳收㘶敡㐴〱㝥㐱〰づ慡〴㘰愱㕢㔱㜶㜵㥦㤷攴㐷戰ㄷ户戳换㡤ㄵ〱摣㠹㙡昳㉥㡡扢㈱㌴〰昷㌸㐵戱〴㐱㈴㠰㝢㘹戴づ㐲ㅣ〹㤵〴㜰ㅦ㑡敡㈳㘶敡〰㥡愱㉥〷昰㔳挶㌴㌷㔳㈷㤶挲㉦〸挰挴㑡〰㈶戸ㄵ㘵㌷ㄷ摡㄰㘹〴㝢昱㌸扢㍣扥㈲㠰㡤愸㌶㥦愰昸〵㠴〶攰㤷㑥㔱戴㈳㠸〴昰㉢ㅡ㍤〵㈱㡥㠶㑡〲㜸ㅡ㈵昵ㄱ〹ㅤ挰㔱㔰㤷〳㜸㡥㌱捤捤搴㠹づ昸〵〱搸愳ㄲ㠰摤摤㡡戲㝢ㅤ换㄰㘹〴㝢昱㕢㜶㜹搷㡡〰㕥㐳戵昹㍡挵ㅢ㄰ㅡ㠰摦㍢㐵戱ㅣ㐱㈴㠰户㘸昴〷〸戱ㄲ㉡〹攰㙤㤴搴㐷散慣〳㔸〱㜵㌹㠰昷ㄸ搳摣㑣㥤㔸〵扦㈰〰㠳㉢〱ㄸ攴㔶㤴摤㙡㌹づ㤱㐶戰ㄷ㝦㘵㤷户慡〸攰㙦愸㌶㍦愱昸㍢㠴〶攰㌳愷㈸㡥㐷㄰〹攰ㅦ㌴晡ㅣ㐲㥣〰㤵〴昰〵㑡敡㈳敡㜴〰㍦㠴扡ㅣ挰㔷㡣㘹㙥愶㑥㥣〸扦㈰〰摦㝥㔳攱㔴昸ㅢ户愲散戶捦㈹㠸㌴㠲扤愸愹㐶㤷扦㠲㔹昰愹戰㠱㙡戳㉦㐵ㅤ㠴〶㈰攴ㄴ挵㙡〴ㄹ挹㐰晤㘸搴ㅦ㐲㥣㠶愲〴㌰〰㈵昵ㄱ㝦㐷ㅢ摥㤷愱㔳愱㉥〷戰ㄵ散㐳收㘶敡〴㙦㉣〵〱㜸扦ㄲ㠰㍦戹ㄵ㘵昷愰捥㐴㈴〹㘰〷㜶昹扤㡡〰㜶㐴戵戹ㄳ挵捥散㕤昷户挱攱㑥㔱㥣㠵㐰㈳戹㌸㈳㘸㌴ㄲ㐲㥣㡤愲〴戰ぢ㑡敡㈳摥搰〱慣㠱扡ㅣ挰慥戰て㤹㥢愹ㄳ攷挰㉦〸挰ぢ㤵〰㍣敦㔶㤴摤㄰㍢ㅦ㤱㈴㠰〸扢晣㕣㐵〰㌱㔴㥢㜱㡡〴㝢搷つ㈰攵ㄴ挵〵〸㌴㤲㡢㤳愶㔱〶㐲㕣㠴愲〴㤰㐵㐹㝤挴㉦㜴〰ㄷ㐲㕤づ㘰㍣散㐳收㘶敡挴挵昰ぢ〲戰扥ㄲ㠰㠷摤㡡戲扢㜳㤷㈲㤲〴戰㍦扢晣搳㡡〰愶愳摡㥣㐱㌱㤳扤敢〶㌰摢㈹㡡换㄰㘸㈴ㄷ㘷づ㡤收㐲㠸㉢㔰㤴〰收愱愴㍥攲㙥ㅤ挰攵㔰㤷〳㘸㠴㝤挸摣㑣㥤戸ㄲ㝥㐱〰㙥慡〴㘰慤㕢㔱㜶慢昰ㅡ㐴㤲〰ㄶ戱换㌷㔴〴昰〳㔴㥢㑤ㄴ㐷戰㜷摤〰㜲㑥㔱㕣㡢㐰㈳㌱㤹㜹ㅡㄵ㈰挴昵㈸㑡〰㌶㑡敡㈳㉥搷〱㕣〷㜵㌹㠰㘶搸㠷捣捤搴㠹ㅢ攰ㄷ〴攰扣㑡〰捥㜵㉢捡㙥㕢摥㠴㐸ㄲ㐰〷扢㝣㜶㐵〰㕤愸㌶㤷㔱㉣㘷敦扡〱慣㜴㡡㠲㌷㉦㐷㜲㜱㔶搱攸ㄸ〸㜱ぢ㡡ㄲ挰戱㈸愹㡦㔸慤〳昸㍦愸换〱㥣〰晢㤰戹㤹㍡㜱㉢晣㠲〰ㅣ㔳〹挰㉡户愲散ㄶ敡ㅤ㠸㈴〱晣㠸㕤㕥㔱ㄱ挰㤹愸㌶捦愲㔸挳摥㜵〳㌸挷㈹㡡㍢ㄱ㘸㈴ㄷ攷㕣ㅡ㥤〷㈱敥㐶㔱〲㌸ㅦ㈵昵ㄱ㙤㍡㠰扢愰㉥〷㜰㌱散㐳收㘶敡挴㑦攰ㄷ〴愰㔰〹㐰摥慤㜸挲㝦㐷㜷ㅤ㈲㐹〰㔷戳换㔶㐵〰搷愲摡扣㡥攲㝡昶慥ㅢ挰㡤㑥㔱摣㠷㐰㈳戹㌸㙢㘹㜴ㄳ㠴㜸〰㐵〹攰㘶㤴搴㐷ㅣ愲〳戸ㅦ敡㜲〰户挱㍥㘴㙥愶㑥㍣〸扦㈰〰㜳㉢〱㤸攳㔶㤴摤㘰㝥ㄸ㤱㈴㠰㜵散昲慣㡡〰敥㐷戵昹〰挵㠳散㕤㌷㠰㠷㥣愲㔸㡦㐰㈳戹㌸て搳㘸㍤㠴昸ㄹ㡡ㄲ挰㈳㈸愹㡦㤸慣〳㜸〴敡㜲〰㡦挱㍥㘴㙥愶㑥㍣ち扦㈰〰㤹㑡〰搲㙥㐵搹摤敥挷ㄱ㐹〲㜸㡡㕤㑥㔶〴昰っ慡捤㘷㈹㝥つ愱〱昸㡤㔳ㄴㅢ㄰㘸㈴ㄷ攷㜹ㅡ扤〰㈱㥥㐰㔱〲㜸ㄱ㈵昵ㄱ㘳㜵〰ㅢ愱㉥〷昰㉡散㐳收㘶敡挴㉦攰ㄷ〴㘰㘴㈵〰㈳摣㡡戲㕢敦扦㐲㈴〹攰て散昲戰㡡〰摥㐱戵戹㠹攲㕤昶慥㝢〴晣搱㈹㡡愷㄰㘸㈴ㄷ攷㑦㌴㝡ㅦ㐲㍣㠳愲〴昰〱㑡敡㈳戶搱〱㍣つ㜵㌹㠰㡦㘰ㅦ㌲㌷㔳㈷㥥㠵㕦㄰㠰晥㤵〰昴㜳㉢晣㤹〰戵扦㐱愴㕥摣挱敤挷づㄷて㙡戶㔷昰㤶搳挰㈲ㄲ愰愷㉣敢散㙡㤷昷挷〶ㄴㅢ摡攷戶㜷㌵㌴㜷ㅥ搵㘲慤ㅡ㔴㜴㘷づ㕥㘲户攱敥㜵〷㙥㘲晢㜴敤㐷ㅤ㘵ㄷ捣㘲㘳晢戲㡥扣㍤愳攱㝦攱敥㌶㤶て慢㑥摥搸慥ㄶ昸晣㝢㌷㙣ㄱ㐲㘰㤴攰㔳㔵晢〲〲晡敦扢挹㌴㙣敤ㅥ戹㥣つ挳戰扥㥢攸㠲收慥ㄶ扢㕦㔱摥㥦㤶昳㜵㐵㔰㐴㑡㐰愱㙦㜱挱ㄲ摣㡦㙡ㄸ㔰㥣搶搱㕣㘸㘹㙥戳戹㌲〶㍢愶戳敤挵戸晤㝦㐰㝢㘷㌳㌳摥〷ㄴㄷ㜴㔸㙤㥤㐷昱㑥㘶㝥搵搶㈵㈵㜹换戳戶㌸戹戹慤ㄳ捤挸戵挸昹晡㘲攳㤲昶ㄵ昸昱挵戲搶戶㘹搶㔱㥤晦ㄳ㙢㐵㜰戵挸㡦㕣㌵愲㕡㔴㔷㡢扡敡扡㝦㜷晤ㄸ㥦㘳ㅢㅢ攴㘴㔶づ挷㌸敤敡㘸捥㉤㈳㌰搹㐶っ戲㠶㐲慥挳慡摡ㄷ㌱攷扦㘷愹慤㐲㕦挲〱晢㕡昲愳㠲挰㝢摦摥㉦㕡㜶㠲戹昹〵扡搳晦㥦㄰㌳愷㉤㥣搱㥤㡡昳ㅦ晤㍣愴昶㈵㐴摥攲捣㠷㈱㌰ㅥ攸っ㈱㘶㐳㜰㐴㘱换挴㐸㘰挹㍦㉣㐳㐵㘹挳ㄱ㍡戰㝢㜶㝦摣㍣敦㕦㥣㙤攵散ㄶ摣昳㙦戵扡〶㍡〵㈶㕦攰攷〳㥤㙥摤㤴昶搶㔶㡢㐳㡥㍦㠲㘸捣㕢㉤㜶㕤㜱搲戲慥昶㌹捤㙤㘶ㄱ㐲㡥㑢㔷㘵慤㠴捡㕡改摣㥤㉦捥㘷㉥㤰㥣㘷慣昶挵㔶㐷㜳搷㤲搶收㝣ㅤぢ捣搷昹㥦ㄸ慢搸昸㙢〰㔳㝤搴扥挴㝦扢摦戹改㡥搵㍤づㄹ㌲㐴挷搵㡦ㄱ㕤㉤っ晣ㄳ晦㘶慡〸㜶㍣昲㠰㘲㝥㠹㘸戵㤸愰㜰㌷㥥扦挹㕢戱搰晣敤〴㘸攴捥㐹扣㐲〳㑣收㔷㌰攵っ愷㥡㔷㈱㌶㥢㐷搰ㄷ〶愱搹敤㔶㘱㝦㉢㡦ㅦ㌴昵㜵㝦捥㔴㠷㔵换㕤㑤㐷㤸㤹ㅤ㔳㤰㉣㠴㈴愴攵捤〵扢愳㡥㡡㐶晣㕣慢㠶㌹㈱㠶戳づ㜱㡦扢㑦㔵㙤㙤扦扡愰戶㘶愸㔸愳摣晢攵晡捦挱㘶㤴挵晦昰挰捣〴㉥㙤㈸搴〷搲晣ㅡ昳收㌷㕣愶摦愲挸攵昱ㄹ㝣㑢㠳敦㈰㙡㝦㠷㑡晦扡㈹㑤戲㐰㉡㠶〹愳ㅡ昹㐳㈰愶㝦搴㈱㔵㐲收㡤搴捡〵改愷攵㝢ㄸ㑥慡㐷㥤晡㜵㤱搱㠸㔱㙥ㄷ㐲捥晥㤵㜹㈵㕣ㅤ搵搵㌵㔸搵㠶㍦㔷慥慣㔹〴㙢㙤戴㘵㈲㠸搸ㄹ㕤㌰㤸㈷搸㡦ㅢぢ攲㌷昱㜷㌵㉦㐳㡢㝢搹摦攱㍦昹〹㠵捣㙡ㄲ〸㠹㌷㈱搵㠲戳晢愱㄰搷㥡〹攴戸敥〵㈱晥㠸㈲て晦㤸㔵〷㉢昱㍥㑡㍣㘰㔵ㄹ晣㝤搵㤶敥㈰挵〷昰攰㑥搲㌴ㄸ昸捦㤸攳扥挷ㅢ㡢㜵搰昶㍣ㄶ㍦愴〷㈶㤳㍦搷㔳㘳㔱㝣〴㡤㕡っ慣㉥戵㠲戹㥡捤㝥㌴晣㙢戰㐱㝦ㅡっ愰挱挷㌰攰㑡㌶〶愲攴挱攳慦㝢〲攰㠵㘱〳㜸㥦㙡㐱㌵㜸㕢㌱攸搶っ晡㌵っ晣昰扥㠵捥㠱㌷〸㈶㕢っ㡦敢㑥挲ㅢ捣挰㕣昲ㄲ㜸摢㐰摢㌳扣㙡戸㐹㜸摢捡㈰㑥㐱㌰㐵㈱〰摥㜶戰㌱户愷㈱搳ㄷ〲っ㜶愰挱㔰ㅡ㌰愳㐱挲摢ㄱ㈵てㅥ㝦㤸ㄴ〰㙦㘷搸〰ㅥ戳ㅡ㔴㔰つ摥㌰〶ㅤ捥愰捣㐰昰挳㘳摡㠱〳㙦〴㑣戶ㄸㅥㄳㄵ㈴扣㤱っ捣㡣㠵ㄲ㜸愳愰敤ㄹㅥ㌳ㅢ昰㠷ㅦ愸㌱〸㘶攴挴昴〶戵ㄸ摡挸晢ㅥ㙣捣㕤㘹挸搴㠷〰㠳摤㘸戰㍢つ㤸つ㈱攱敤㠱㤲〷㡦㍦戰ち㠰㌷ㄶ㌶㠰㌷㑣ぢ慡挱摢㤳㐱挷㌱㈸戳ㄷ晣昰㤸戲㈰攱㤹ㅣ㜹昲ㄳ㠳搴捥㘱〴ㄳㅡ㈴愸〸㠳㌰戳愱〴㔴っ摡㥥㐱㌱〳〲㝦戸㈴捡㈰㤸㤱ㄳ搳㈰〲㌸㈴㘰㘳㈶㘹挸ㄴ㠹〰㠳ㄴつ搲㌴㘰搶㠴〴㤵㐱挹〳挵摦㠱〵㠰摡ㅢ㌶〰挵捣〹ㄵ㔴〳戵て㠳敥换愰捣㜲昰㠳㥡〸㥤㌳捡挶挳㘴㡢㐷搹㈴戸㐹㜸晢㌱昰㘴㤴㑡攰㑤㠴戶㘷㜸捣㥥挰ㅦ㔲㉢ㄸ㐴挱㘳ち㠵㕡っ㙤㤴㑤㠶㡤㌹㠵㠶㑣慦〸㌰㘸愰挱㔴ㅡ㌰攳㐲挲摢ㅦ愵㙥㜸昸晤㕡〰扣改戰〱㍣㘶㕤愸愰ㅡ扣ㄹっ㍡㤳㐱㤹㈱攱㠷挷戴〸㘷㤴挹ㅦ摦㈲㔰㤵㝦㤴㌱㘹㐲㠲㥡捤㈰捣㥥㈸〱㌵ㄷ摡㥥㐱㌱换〲㝦昸ㄹㅣ㠳㘰㐶㑥㑣戵㔰㕤搶㐰ㅤ〰ㅢ昳㐰ㅡ㌲つ㈳挰㘰㍥つㅡ㘹挰捣っ〹㙡〱㑡ㅥ㈸晥攸㉥〰搴㐱戰〱㈸㑢ぢ慡㠱㍡㤸㐱て㘱㔰㘶㔲昸㐱㌱㝤愲〷㔰㑣慥㤰愰づ㘵㄰㘶㔹㤴㠰㕡〴㙤捦愰㤸㡤㠱㍦晣㡣㡥㐱ㄴ㈸愶㘴〴㜰昸〱㙣捣㈶ㅡ㌲㕤㈳挰攰〸ㅡ㔸㌴㘰〶㠷〴㤵㐳挹〳挵㕦ち〶㠰㉡挰〶愰㤸挵愱㠲㙡愰㙣〶㉤㌲攸㠹㌰昰㠳㍡ㄹ㍡㘷㜳㕣っ㤳㉤摥ㅣ㤹㤸㈱攱㉤㘱㘰㘶㘸㤴挰㍢ㄲ摡㥥攱㌱㤳〳㝦昸㌱ㅥ㠳㈸㜸㑣攷㔰㡢愱㡤戲ㄶ搸㤸慤㌴㘴慡㐷㠰㐱ㅢつ摡㘹挰散て〹敦㈸㤴㍣㜸晣挵㘳〰扣づ搸〰ㅥ㌳㐰㔴㔰つ㕥㈷㠳昲㤱〷㠲搹ㅡ㝥㜸㑣搱㜰㐶ㄹ攱挹㡦㝦㜳㘴〲㠷〴戵㥣㐱㤸挹㔱〲㙡㈵戴㍤㠳㘲挶〷晥㜰㝤㥦㐱㌰㈳㈷愶㝤愸㉥㙢愰㡥㠱㡤㜹㉣つ㤹ㄲㄲ㘰㜰ㅣつ㡥愷挱㌵㌰㤰愰㝥㠸㤲〷㡡扦搲っ〰㜵㈲㙣〰㡡㤹㈲㉡愸〶敡㈴〶㍤㤹㐱㤹搵攱〷挵㔴づ〷㔴挵愳㈳ㄳ㍤㈴愸搵っ挲㡣㡦ㄲ㔰愷㐱摢㌳㈸㘶㠶攰て扦〰㘴㄰〵㡡改㈱慡换ㅡ愸ㅦ挱挶㍣㠳㠶㑣ㅤ〹㌰㌸㤳〶㘷搱㠰搹㈴ㄲ搴ㅡ㤴㍣㔰晣㌱㘹〰愸㜳㘰〳㔰捣㈸㔱㐱㌵㔰攷㌲攸㜹っ捡散て㍦㈸愶㝣㌸㥢攳昹㌰搹攲捤㤱㐹㈲ㄲ摥〵っ捣㙣㤱ㄲ㜸ㄷ㐱摢㌳㍣㘶㤵攰て㍦㉢㘴㄰〵㡦愹㈵㙡㌱㌴㜸㍦㠶㡤㜹〹つ㤹㜶ㄲ㘰㜰㈹つ㉥愳〱㌳㔱㈴扣换㔱昲攰昱㜷戱〱昰慥㠴つ攰㌱ㅢ㐵〵搵攰㕤挵愰㔷㌳㈸㌳㐷晣昰㤸㉥搲挳㈸㘳㌲㠹〴㜵㉤㠳㌰慢愴〴搴昵搰昶っ㡡搹㈷昸挳捦ㄲㄹ㐴㠱㝡ぢ㜳慡换ㅡ愸ㅢ㘱㘳慥愵攱ㅦ㠲つ㙥愲挱捤㌴㜸ㅢ〶ㄲ搴晦愱攴㠱攲捦㜷〳㐰摤ちㅢ㠰㘲搶㡡㙡㔵〳㜵ㅢ㠳摥捥愰捣㌰昱㠳㘲㕡㠹〳慡攲㝥㡢㐹㈷ㄲ搴㥤っ挲散㤳ㄲ㔰㜷㐳摢㌳㈸㘶愹攰て㍦㙣㘴㄰〵㡡愹㉡慡换ㅡ愸㝢㘰㘳摥㑢㐳愶戱〴ㄸ慣愳挱㝤㌴㘰㘶㡢〴㜵㍦㑡ㅥ㈸晥攴㌸〰搴㠳戰〱㈸㘶户愸愰ㅡ愸㥦㌲攸㐳っ㕡㠳扥昸㐱㌱晤挴〱㔵昱㝣㡢挹㈹ㄲ搴㝡〶㘱㤶㑡〹愸㥦㐱摢㌳㈸㘶戳愰㝦昸㙤㈴㠳㈸㔰㑣㘹㔱㕤挶慣晡攲晤㜳搸㤸㡦搱㤰改㉥〱〶㡦搳㘰〳つ㤸〱㈳㐱㙤㐴挹〳挵摦㐹〷㠰晡〵㙣〰㡡㔹㌰㉡愸〶敡㐹〶晤㈵㠳㌲㘳挵て㡡㘹㉡㍤㠰㘲ㄲ㡢〴昵ㄴ㠳㌰㥢愵〴搴㌳搰昶っ㡡㔹㉦ㄲ搴戳っ愲㐰㡤㠰㔶㜵ㄹ戳ち搴慦㘱㘳㍥㐷㐳愶挵〴ㄸ晣㠶〶捦搳㠰㤹㌲ㄲ搴ぢ㈸㜹愰昸攳敥〰㔰㉦挱〶愰㤸㉤愳㠲㙡愰㕥㘶搰㔷ㄸ㤴㤹㉤㝥㔰㑣㘷㜱㐰昱晡户晣挴㈰昵敦㠹㑣㜶㤱愰㝥换㈰捣㝡㈹〱昵ㅡ戴㍤㠳㑡挱㑤㠲㝡㥤㐱搰㠲㥣㤸㈲愳扡㡣㔹〵敡つ搸㤸㙦搲㌰ㄳ㙣昰㝢ㅡ扣㐵〳㘶搴㐸㔰㝦㐰愹ㅢ㔴昰㜵戰㜷㘰〳㔰捣慡㔱慤㙡愰㌶㌱攸扢っ捡っㄸ㍦㈸愶扤昴〰㡡㐹㌱ㄲ搴ㅦㄹ㠴搹㌱㈵愰摥㠷戶㘷㔰捣愲㤱愰㍥㘰㄰〵㡡愹㌴慡换㤸㔵愰晥っㅢ昳㉦㌴㘴㥡㑤㠰挱㠷㌴昸㠸〶捣扣㤱愰晥㡡㤲〷㡡㍦愳てㄸ㔱㝦㠳つ㐰㌱晢㐶〵搵㐰㝤挲愰㝦㘷㔰㘶捡昸㐱㌱㍤挶〱㔵㜱㘷捥攴ㄹ〹敡㌳〶㌹〲愵ㄲ㔰㥦㐳摢㌳㈸㘶摢㐸㔰㕦㌰㠸〲挵㤴ㅢ搵㘵捣㉡㔰晦㠴㡤昹㉦ㅡㄶ㠲つ扥愴挱㔷㌴戰㘱㈰㐱㝤㡤㤲〷㡡㍦晤て〰昵㉤㙣〰㡡㔹㍡慡㔵つ搴㜷っ㕡㠵㑢晦㠲ㄹ㌵㝥㔰㑣愳㜱㐰㡤㘰ㄴ㝥晣㥢ㅥ㤳㙣㈴㈸㕣ㅤ慥ㄲ换㔱㉡〱㠵㥦摣㙥〱愸㤵㜰㤳愰㙡ㄹ〴慤挸㠹愹㌹慡换㤸㔵愰っ搸㤸㝤㘹挸戴㥤〰㠳㍡ㅡ昰挹㘹㠲㤹㍣ㄲ㔴〸㈵てㄴㅦ㔷㄰〰慡㍦㙣〰㡡搹㍣㉡愸〶㙡〰㠳づ㘴㔰㘶摥昸㐱㌱摤挶〱挵㤳㔰昹昱㠳㘲㌲㡥〴ㄵ㘶㄰㘶攵㤴㠰摡ㅡ摡㥥㐷ㄴ戳㜷㈴愸㐱っ㠲㜶攴挴ㄴㅥ搵㘵捣㉡㔰㠳㘱㘳づ愱㈱搳㝢〲っ戶愱挱戶㌴㘰挶㡦〴戵ㅤ㑡ㅥ㈸㍥㘵㈱〰搴づ戰〱㈸㘶晤愸愰ㅡ愸愱っ扡㈳㠳㌲㐳挷て敡㕡攸㝡〰㜵ㅤ㑣㈴愸㥤ㄹ㠴搹㍢㈵愰㠶㐳摢㌳㈸㘶昹㐸㔰㈳ㄸ㐴㠱㕡ぢ慤敡㌲㘶ㄵ愸㤱戰㌱㜷愱㈱搳㠰〲っ㐶搱㘰㌴つ㤸ㄹ㈴㐱㝤て㈵てㄴㅦづㄱ〰㙡㌷搸〰ㄴ戳㠳㔴㔰つ搴敥っ扡〷㠳㌲㤳挷て敡㝥攸ㅣ㔰ㄵ捦愳㤸摣㈳㐱㡤㘵㤰〷㔱㉡〱㌵づ摡㥥㐱㌱ㅢ㐸㠲摡㡢㐱ㄴ㈸愶〴愹㉥㘳㔶㠱㡡挰挶㡣搲㤰改㐲〱〶㌱ㅡ挴㘹挰っ㈲〹㉡㠱㤲〷㡡㑦戴〸〰㤵㠲つ㐰㍤愶〵搵㐰愵ㄹ㌴挳愰捣昸昱㠳㘲㥡㑦て愰㤸〴㈴㐱敤捤㈰捣〶㉡〱戵㉦戴㍤㠳㘲搶㤰〴㌵㥥㐱ㄴ㈸愶づ〵㜰搸て㌶收〴ㅡ㌲慤㈸挰㘰㈲つ㈶搱㠰㤹㐶ㄲ搴㘴㤴㍣㔰㝣っ㐷〰愸〶搸〰ㄴ戳㡤㔴㔰つ搴㔴〶摤㥦㐱晦〰〳㍦㈸愶〳㐹㔰挶㌴㤸㙣昱ㄷ㘵㈶㄰㐹㜸搳ㄹ㤸㤹㐴㈵昰㘶㐲摢㌳㍣㘶ㅣ㐹㜸戳ㄸ㐴挱㘳摡㤱㕡っ捣慡㔱㌶ㅢ㌶收ㅣㅡ㌲㈵㈹挰㘰㉥つ收搱㠰㔹㑡ㄲ摥〱㈸㜹昰昸㐴㤱〰㜸昳㘱〳㜸捣㔴㔲㐱㌵㜸㡤っ扡㠰㐱㤹搷㈰㍢扢㤰㈵户戳戵扣㌷敤扦攵㕡㜶㍢㕣戶㔰攴㡤昱挶慥㔵㉤㐸㐶攰㉣㙦挱㍡㜳扣㤹ㅣ㤲㍡摣ㄸ㙥敦挰㡤慣ㅡ晦挳ㄱ㍣摦攷搰㜰扦挱扥〷㑦㐸㌷搶昰扥㝢敤慤㕦㤵㍦㕣挱昳㘷挷扢㝦㠵㑥ㅦ㝥㡣㠳搱挵挱㜳㥡昳ㅤ敤㥤敤挵慥攱㡤㐸戴ㄹ捥〷㜹ㄴ慢慡㈲㤳㙡晦てㄱ〳摢攴㠲搵戴昱㠹㤱换昹挳昶搰搲戶昶ㄵ㙤戲㌷戵㥤㝣㥥㠹攴搵户㉦㥢〹戱ㅤ㝥㜶〱扣㌰敦搱搳搹晣㍥攴㠰㍥㘱摥攴挶㕦㤵㜱㈸捡愳愷㑣㥥㌲扦愹㄰捤㔹昹㐴㈴㥥㑦㈷㤲〹㉢㘵㘵㘳㤹㑣戴ㄸ捤摡㔶戶㔰挸㐷㙤攳㌰捦㌴㤵换愷㌲㔶㈴㕥㠸㘴昳㜸㄰愰㙤ㄵ慣㝣㈴㤳户㌳挵㔴挱㡡攵㡡㘱摥㍥㘷㜸㜳ㄱ㝣捣挳㈱挲扣㙢㉥㔵㍦愰慡㠹㉡摥㐳㉦戵慡慤挶㜱㝢㑢㙦㙤㈳㐴㤵挸㠹扣㈸〸扢愶㙦㕦㌱摡昷愴㡥戲㕢攲摥愳づっ㠳㜷挴㙢慦〶收㉤㜳㉡㕤㡢㜴收昹㠵㤹攷愲ㄴ㈰㐲攱㍥㔰戰㐳㠶つ戹昵㤴挹㑤昸〹扥晡㔱㍥㐷㥥㔱㠴扥㍦昴昲戶㍦㥥㈴摡㘹㉣㠶㘶㈰㌴㕡づ㤰戱〴扡慤愰㉢㝤㕡㘸戸挶㡤㙥㙥㘲戳㈳㈹㐶㔰戴挰㕣ㄸ愸㤴㉢扥㤵㈵愸攵㔴〷㉤㌷ㄶ㜱〱㤶㤲㐳ㄴㄵ㔵㐶㍢㑣㉡㡥㍢㜱ㅥ捣㌸昶㑡挷㡥愹ㅡ㍦ㅡ捥ㄸ㍢㈱㤴戹摡㡣づ㤴㥤戱㤳㐹㈵㔲改㕣扡㤸㑤㘵搳㠹㜴㌲㤷挹ㄶ搲搹㘲㌱㘷挵ㄲ〹㉢㕦㑣ㄹ㥤㥥㘹㍡㕥㠸㐵敤㐴㍡㤵㠳㔳㈶㤹捣ㄶ昲挹㑣扥ㄸ㉢㘴敤㑣㍥㔱㑣㠵晢戹攱捤㉥昸㤸换㈰挲晤㤵㙡㌹㔵㉢愸ㅡ愰㔴㥥㤵〸㔳㠵㐹㥣㠶㐵攰扡挵㍣㉥㈸搳攵㌸㠸㔰㜸㉢㈸㌰㔳㘵ㅣてㄹ戴㡥㝥〸㝤改㍡㍡〱ㅡ晦㍡㍡ㄱ扡㠰㜵戴戵ㅢ摤㔹㐷扢戳敤摤㈸㔶挳㕣っ㘶扦㔸㍡㤵㈵捣挸㘹ㅢ㘸攵㍡㍡〶扤㔵敢挸攴㍡攲㙥㐰慣㠴戶㝣㜵㙣慢摡㌹〳㜶㔸ㅤ摢愱㉣㔷挷㤹㈸㍢慢㈳㤵㡥攵戳昱㐴㍥ㄵ捦㘷ㄳ昹㕣㉡㔳㈸㈶戱愹ㄶ㈳㤹㐸㌱㤷㑢㘷㡤戳㍣搳愴ㄵ㉢㘲㡤愴㔳搹㠲㥤㐸摡昱㕣㌲ㄵ㑤ㄷ昳挹㔸慣㠰㘷〲愶搳攱敤摤昰收ㅡ昸㤸㘷㐳㠴㜷㔰慡㜳愸㍡㤷慡愱㑡攵㔹㠹㥤愹挲㈴摡昴搵㜱㈱㕤㉥㠲〸㠵㠷愱ㄲ㌳戸愴㑦ㅤ搹㥢挴㙤㤲㙦㜸戸慡摣㐴㡢〸挵㕥ㄴ㔷愲㔲㡣㘴㔸㤶慥㘲〹㌳㜲ㅡ〵慤愴㤹ぢ愴㜹㐴㈰捤搱慡㥤敢㄰ち㌴扦㠷戲愴㜹㍤捡づ捤㘴㈲ㅤ㉤愴㘳㈹扢㤸㑥㈴ち㔶㌴㤷㡤摢ㄹ㉢㤹㐹挴㜳㘹㍣〲戶㘰摣攰㤹㐶昲搱㝣捣戲ち㜶㈴㙢㈵㔲㌹㉢㤳㠹㘵昰㡣搶㘴㍡ㄷ㡤㔸搱㙣㈱扣慢ㅢ摥扣ㄱ㍥收㕡㠸昰㙥㑡㜵ㄳ㔵㌷㔳戵扢㔲㜹㔶㘲㉣㔵㤸挴㐱㍡捤摢攸㜲㍢㐴㈸扣㈷㉡㌱ㄳ㑣㜳㥣慡摣㐴㡢㌴㐵㡡㘲ㅤ㍣㐴㠴㘱㔹扡㡦㈵捣挸㈹〶慤愴㌹㌳㤰收昴㐰㥡㜱搵捥㑦ㄱち㌴ㄳ㈸㑢㥡て愱散搲㡣挵昲㤹㈴㥥㕤㥢换攷ㄳ㈹㍣㤲扡㄰戳㌲㐰㕣挴㘱㈶㔲㠸ㄷ㡣㠷㍤㔳㍢㤲捦㘶昲㤱㕣挲㑡摡㠹㔴㉡㠶㍤㑡㉡㥦戰搲ㄸ愲搱㡣㥤捡㠶㤹㈱挰昰收㝡昸㤸㡦㐰㠴㔳㑡搵㍤㌶搳㑡攵㔹㠹扤愹挲㈴昶搳㘹㙥㘰㤴㡤㄰愱昰㍥愸挴㑣㌰捤㝤㔵攵㈶㕡散㐷㌱㥥攲ㄹ㜸㠸晤ㄸ㤶愵㘷㔹挲㡣㥣㈶㐲㉢㘹挶〲㘹㐶〲㘹㑥㔲敤㍣㡦㔰愰㌹ㄹ㘵㐹昳〵㤴摤㉤㍤㤱㡡ㄷ㉤㉢㕦㐸攵㡡〹っ捡㙣挱戲ぢ〰㥣戰愳昱㔸㌴㘲ㅢ㉦㝡愶ㄶ㜶捤挵㉣㠸㐶㉤㉢㘱㔹㜶㈶㡤〷搹ㄶ搳搹㘴㥥㝢㘸散㜸愷戸攱捤㤷攰㘳扥っㄱ㙥㔰慡㔷愸㝡㤵慡愹㑡攵㔹㠹改㔴㘱ㄲ摦搳㘹扥㑥㤷㌷㈰㐲攱ㄹ愸挴㑣㌰捤㤹慡㜲ㄳ㉤愶㔲㌴㔰扣ぢて㌱㥢㘱㔹㝡㡦㈵捣挸㘹㉥戴㤲收づ㠱㌴户ぢ愴挹㡣〰搹㠹て㈰㐱昳〰㤴㈵捤㍦愳散搰㉣愶㤳㠹扣㥤㑦愶搳搱㐸㈲㥦㉤攴㤲㤱㐴㈶㤱〷愸㜴㈱ㅡ戳昲挶㕦㍣搳㜸〴㍢〳㍣㍥㌵ㄲ㑤〳㙢捡捥收昲㘹㍢ㅦ㠹搸㌸㡢㡡ㄵ慤㘴昸㐰㌷扣昹㈱㝣捣㡦㈰挲昳㤵慡晢㌰搶愸㔴㥥㤵㌸㠸㉡㑣㘲愰㑥昳㔳㐶昹っ㈲ㄴ㍥ㄸ㤵㤸〹愶㜹㠸慡摣㐴㡢搹ㄴ戳㈸扥㠶㠷㌸㤴㘱㔹晡㠶㈵捣挸㘹ㄱ戴㤲㘶㜵㈰捤慡㐰㥡㑣ㅢ㤰㥤㄰戵㤲收て㔰㤶㌴慢㔱㜶㘹攲愸㕥㡣愴㙣ㅣ㑦攲㠹㙣㍥㤶戵ぢ㌹散㐶㌳㌸搲ㄷ㤲㜶㌲㘹昴昱㑣敤㠴ㅤ戱戱㡦㉤愴㜳㔹㡣捤戸ㄵ换㐷㜳㔱ㅣ㥢㜰㔲㔹㑣㈵戲攱㈶㌷扣㔹〳ㅦ戳ㄶ㈲㝣㠴㔲㜵搳戴㤴捡戳ㄲ〵慡㌰㠹捦扦搴㑥ち晡㌱㑡㝦㠸㔰搸㐶㘵㐵㥡㐵㔵戹㠹搴ㅡ㈹收㔳っ㠶慢㔸挲戰㉣つ㘱〹㌳㜲㍡ㄲ㕡㐹昳捦㘸搰㍢愶昳㝣㕦ㅥ搳摦㠷戶晣㤸扥㔴戵戳㍤㐲㘱㙣戶愰㉣㘹敥㠰戲㐳㌳ㅥ挹㈵愳搸㐱愶戲㜶㌲ㄱ㡢㘶㌳㤹ㅣ〶㘸摣㑡㘳㙦㕡挰〰㌵㠶㝡愶戶㡤愷㜴摢改㉣戶敢ㅣㅥ昶㤸挸㕡搹㐴㌲ㄵ㐹ㄴ敤㘴㈱㤷㑤㐷挲慤㙥㜸㜳㐷昸㤸㍢㐱㠴摢㤴㙡㘷慡㠶㔱挵㤴〴㜶愲摢㑡㜴㔰㠵㐹晣㕥愷戹ぢ㕤㐶㐱㠴挲㥤愸㤴㌴㜹ㅡ㙣昲㥣搷攴㘹慥挹昳摡㜰㤷慡摣挴愸㝣っ㠶昹㝤㡡戱㜰ㄵ换ㄹ㤶愵㍤㔹挲㡣㥣㔶㐲㉢㘹扥㄰㐸昳㌷㠱㌴㔷愹㜶愲〸〵㥡挷愰㉣㘹挶㔰㜶㘸㕡㔶㈶ㅢ㈹挶搳戹㕣㈲㤷戰慤っ戶摥㌸づ昰㜸搴㝡㌲㥤〵㍥㈳敥㤹㘲㜷㙡㈷攲戱㙣㉥㘲攱㘴㌶㤲捤挲ㄱ昴㈳ㄶ㡥昴愹㐸挶ちㅦ敢㠶㌷ㄳ昰㌱㤳㄰攱攳㤴慡㥢㈶昳ㄶ㈴㑤捦㑡㥣㐸ㄵ㈶昱ぢ㥤收㍥㡣戲㉦㐴㈸㝣ㄲ㉡〱慥捡っ愲㜹戲慡摣㐴ぢ㡢攲〸㡡〶戸㡡搵っ换搲㔴㤶㌰㈳愷搳愰㤵㌴ㅦ搲㘹㝡攷㥢て〶搲㍣㕤戵㌳〳愱㐰昳㐷㈸㑢㥡㌳㔱㜶㘸㈶㔳愹㘸挶戲愲㤱㘴㌴㤷㠸㘶昲搸㠰㜱ち㕡㑣挷㜲㤱㘴㈱㥦捡ㅡ戳㍣搳㜴挲捥㕢㜶㌶㙢愵ぢ搸㙦收㈳㔹㍣㐸㍦㕤㉣㐶昲昹㐲愱ㄸ捦攴挲㘷戸攱捤搹昰㌱攷㐰㠴捦㔴慡敥㘳晡㔹㑡攵㔹㠹㜳愸挲㈴敥搴㘹㌶㌲捡〲㠸㔰㤸〹っ㤲㘶搰昹收㜹慡㜲ㄳ愹㉤愱㔸㑣戱〸慥攲〲㠶㘵改㜰㤶㌰㈳愷㡢愰㤵㌴慦搷㘹㝡㕢晡戵㠱㌴㤹愲㈰㍢㘱㈱ㄴ㘸晥ㄸ㘵㐹㌳㠷戲㐳㌳㠳敦㐷㈹㡣戰㘲㉣ㅢ挱戶㕢捣攰㤳㑦搸挵㘴搶㡥㘶㤲㜶摡挸㝢愶昹㐲㈲ㄱ㑢攷㌲戹㈴摥て㔰挰㌹㔴扥㠸㝤㉢捥昸㤳㤹㔴戱㤰㑣㠵㉦㜱挳㥢〵昸㤸㌶㐴昸㔲愵㉡㔲戵㤸慡换㤴㡡〶搲㔴㕣㐹ㄵ㈶昱㘳㥤收㔲搶户㐰㠴挲捣㘸愸㌸㌶慦㔶㤵㥢㐸慤㥤㠲㍦㡦㌱扢攰㉡慥㘵㔸㤶㤶戱㠴ㄹ㌹㕤て慤愴㜹愶㑥搳ㅢ㥢㍦ち愴㜹㠳㙡㘷ㄵ㐲㠱收㡤㈸㑢㥡挷愰散㡥捤㑣慣㄰㑢愵昱戴搹㈸戶摦㜸㌱ㅢ捤ㄵ㔲戱㌸戴㌹㥣㝢㘶ㄲ挶戱㥥㘹ㅥ㈷㥣㜸つ㐵挲捥攱㑣㍦ㅤ捦㕡昱㤸㡤晤㘵戶㔰捣愵昳愰ㅡ㕥敢㠶㌷㡦㠳㡦㜹㍣㐴昸㈶愵敡ㅥ㥢㌷㉢㤵㘷㈵㙥愵ち㤳昸愱㑥昳ㄴ㐶㔹つㄱち摦㠶捡㡡㘳昳㜶㔵戹㠹搴㤶㑢㜴ㄴ㙢攰㉡敥㘴㔸㤶捥㘶〹㌳㜲扡ㅢ㕡㐹戳㐳愷改㡤捤愳〲㘹晥㐴戵㜳㍥㐲㠱收㍤㈸㑢㥡ㄷ愰散搰㑣ㄵ慤㐲㍡㕥捣㘷㈳㌹扣㝡㠶㕦㜰㡡愹㘸㍣㤱㉣ㄶ昳搱㜸挱㉡ㄸㄷ㝡愶戱㕣㍡㥤㐹挷搳㜶慡ㄸ㑤㘰㙦㠰慦㐰㍣㌱㑤挷㤳ㄶ昶扡㤱㐸㤸㈹ㄳっ㙦㕥〴ㅦ昳㘲㠸昰㍡愵敡摥㙦㌲㙦㐲㕡搱㐰㥡㡡〷愹挲㈴㡡㍡捤㉢㔸㝦㈵㐴㈸晣㔳㔴㔶ㅣ㥢て愹捡㑤㙣晢㜸ち㍥搵挴扣ㄱ慥㘲㍤挳戲戴㤶㈵捣挸改㘷搰㑡㥡㠷敡㌴扤戱㜹㐸㈰捤㐷㔵㍢户㈰ㄴ㘸晥ㅣ㘵㐹昳㔶㤴ㅤ㥡㜶㉥㡥㘳㜵㍡㤶㠸㘲挰攵㜰攴挹ㄶ昱ㄲㄴ慢㠸㈱ㄸ戳㡢㤱愲㜱㥢㘷㥡换攵慤㠸㤵捣㐷㤳㔹ㅣ晥戳㠵っ攰㕡昱㘸㉣㤹㡣攳㔹捡㜶㌶晣㤸ㅢ摥扣ㅤ㍥收ㅤ㄰攱挷㤵慡晢っ㘹㠳㔲搱㐰㥡㡡㕦㔰㠵㐹捣搵㘹摥换晡㜵㄰愱昰㤳愸慣㌸㌶㝦愹㉡㌷㤱摡㙡㡡㔳㈸搶挳㔵㍣㠵㑡㐹昳ㄱ㤶ㄴ捤㘷愰㤵㌴㈷〷搲㥣ㄸ㐸昳㔹㌸挹㑥㍣㠶㔰愰昹㙢㤴㈵捤挷㔱㜶昷㥢昱ㄴづ㈱㠵㠴ㄵ㑦㤱愶㠵ぢ㑡㠹㕣搴挶㠹㄰捥㤸ㄲ㜶搶搸攰㤹愶㈳搹㜴㍥ㅢ换㔹㜱ㅣ昲㘳搸㝦愶㜹㙥㤴挴㤷昹㝣ㅣ摦敢㡢㘱㈶㕦挸㔱户ㄱ㍥收ㄳ㄰攱摦㈸㔵㌷捤攷㤵捡戳ㄲ㉦㔱㠵㐹愴㜴㥡㑦㌳捡㌳㄰愱㌰戳㉣㉡搲㝣㐵㔵㙥㈲挳戳㈸捥愴㜸〹慥攲户っ换搲换㉣㘱㐶㑥慦㐱㉢㘹敥愱搳昴戶昴摤〲㘹扥慥摡昹ㅤ㐲㠱收ㅢ㈸㑢㥡慦愱散搰捣㐶㉣㝣㈵户㡡〵㕣攸㑤愴㡡改㕣っ愵㐲〴㠷敤㐲㌶ㅦ㈹ㄶ㡤搷㍤㔳散ぢ昰搵㈷ㅦ㉤㔸愹㈲捥㌷㔳戹㐸㈱㤵挹㘷㌲㌸改㑣攷ㄲ戱㘴㤸ㄹㅡ㤲收ㅢ昰㌱摦㠴〸晦㕥愹扡㉦〷扦愵㔴㌴㌰㘹㉡摥愱ち㤳搸㔹愷戹㠹昵敦㐲㠴挲㥢㔰㈹㘹〶㥤㈱扤慢㉡㌷㤱摡〵ㄴ㝣㜸㡢昹㈱㐳晦㤱㘱㔹晡㠸㈵捣挸改㝤㘸㈵捤慤〳㘹㠶〳㘹㝥愰摡昹〴愱㐰昳捦㈸㑢㥡㝦㐷搹愱ㄹ㉢㘲て㤹㑥㔸搹㌸㡥改ㄸ㘶㌸㤴㈷昳搹㕣〶愷㥤㤹㐴戱㘰ㅢ㥦㝡愶㔶慥㔸㠸攰㈲㕤挶挶㤷㔰扣㕥㈶㔳㠸攳摡㕣慣㄰㡦愴昲昸㔷っ晦挵つ㙦㝥〶ㅦ昳ㅦ㄰攱て㤵慡㥢收㐷㑡攵㔹㠹扦㔱㠵㐹ㄸ㍡捤慦ㄸ攵㙢㠸㔰昸ㄳ㔴㔶愴昹㜷㔵戹㠹搴㉥愳攰㤳㘰捣ㅡ〳ㄱ㍦㘳㔸㤶㙡㔹挲㡣㥣㍥㠷㔶搲晣昲㕦㐱摦㠵晥〹㙤昹㜷愱㉦㔴㍢㝣搷ㅡ㘸晥ㄳ㘵㐹㌳㠴戲㐳㌳㥤戱ぢ㌸㕦戴昲挹愲㤵㈸挴㌲㔹㝣扢挱㈱ㅤ㤷㉢愳戱㔸慡㤰㌳晡㜹愶㈹ㅣ挱㜱攸挱〹㈷扥〰愵愳昹㑣㉡㠵㐳㝦愴㄰挵昷㜷㕣愵㉥㠶晦攵㠶㌷晢挳挷ㅣ〰ㄱ晥㔲愹扡㡦㐲㕦㈹㤵㘷㈵扥愵ち㤳昸㉢ㄶ挳扢摣㍣㠸㔱〶㐳㠴挲摦愱戲㈲㑤搶挸捡㑤愴㜶㉤挵㌵ㄴ㍢挲㔵挸㈴づ㤶㜶㘲〹㌳㜲慡㠱扤愴昹㡥㑥搳㍢ち晤㈱㤰㘶慤㙡㘷〴㐲㠱愶㠱戲愴㌹ㄲ㘵㤷㈶摥っ㠷慢㐱戶ㅤ㠹挷ㄲ挹㔸㈴㤷挲搵愳㙣㌱㥥戳愳㠵㍣捥捥㡤㕤㍣搳愸ㄵ戵昳㌹㥣㍡攱㙢㝡〲㔷㤳昱晤㌳㔲攴户㔲散㈱㜲㤹㔸㈴摣搷つ㙦㡥㠲㡦㌹ㅡ㈲㕣愷㔴摤搷㌷㤹ㄵ㈲昷〷㥥㤵攸㑦ㄵ㘹扥愲搳ㅣ挳㈸㘳㈱㐲攱〱㌰挰㕦昰㔵㡦㠱慡㔲搲攴㔳㘵捣㥢㈸ㄲ㜰ㄵ㌲搳㠳愵㈴㑢㤸㤱搳搶㜰㤱㌴㥦搲㘹㝡晢捤㕦〶搲ㅣ愴摡挹㈲ㄴ㘸づ㐶㔹搲摣ㅢ㘵㠷㈶㙥㘹攴昳戸挲㘱㘵㙣㝣〹挷づ㌰㕦挴搵攳㐸㈴㤵捡㐵戹晤ㅡ晢㜸愶㌸愶㘷攲〵扣㤰捦捡攲㙢愸ㅤ戳散㘲愱㘰㘷攳昸㘲ㄴ捤攷㔳搱昰㄰㌷扣戹㉦㝣捣昱㄰攱㙤㤴慡晢散㝤㕢愵昲慣〴㜳㐳㈴捤㥦改㌴愷㌰㑡〳㐴㈸㍣ㄴ〶昸ぢ晥㘶戹愳慡㤴㌴昹㠸ㅡ㤳て扣㌱㘷挳㔵散㡣㑡〲㌴攷戰㠴ㄹ㌹つ㠷㔶搲扣㈷㤰收摤㠱㌴㤹ㄴ㠲㍦晣〶〷愱㐰㤳〹㈰㤲收㝣㤴ㅤ㥡㜹ㅣ挸攳㈹㡥㍡ㅣ㐹昲〵㕥戹㑣攴ㄳ㔱㕣㤹㑢ㄶ㐱㈸㘳㌴㝡愶搱㈲㑥㐹ㄳ㌱扣攳㤰㉦㤴戳㜰㌱㌴ㄶ戳ち㔹㝣㍦捡㘴昳昱㝣㍣捣搴ㄲ㌹敡ㄶ挰挷㕣〸ㄱㅥ愵㔴摤㌴㐷㉢㤵㘷㈵㜶愳㡡㘳昳㈶㥤收㘱㡣戲〸㈲ㄴ㘶づ〹晥㠲㘹㌲户㐴㔶㑡㥡昷搱㙣ㅤ㐵〱慥㘲㉣㙡㈴㑤㥢㈵愸攵㌴づ㕡㐹昳㜲㥤愶户愵㕦ㅡ㐸㜳㉦搵㑥㌳㐲㠱㈶戳㐴㈴捤㈳㔱㜶㘸ㄶ㈳㐹㝣戹捣挶㜱改〲户摡搲〵㡣㐸㕣晡㠸愴慤㉣㠸㐶昰㕤㘸愹㘷㥡挳搷捤㥣㘵㘵戳搱㙣㉣㔱㠸攴㜳ㄹㅣ摥㜹㌳㈹㠱㐳ㄷ㍣挲捣㍦㤱㌴㕢攰㘳戶㐲㠴㘳㑡搵㝤㠶ㄴ㔷㉡捦㑡愴愸㈲捤㜳㜴㥡㥤㡣搲〵ㄱち愷㘱㠰扦攰㉤㥤〹㈸戲㔲搲攴挳㜳㑣㍥㡡挷㍣づ慥㐲㈶㤶㐸㑦㤶㌰㈳愷㝤㘱㉦㘹㥥ㅣ㐸昳挴㐰㥡攳㔵㍢㈷㈱ㄴ㘸敥㠷戲愴㜹㌲捡づ㑤㤰㑣㐵㤳昱㜸ㄶ㕦㙦ㄲ戸㌸㘴㐵㜰〵ㄳㄷ㤶㜰㌶㥥㡤愷㜲㌱攳ㄴ捦ㄴ㠳㌱㥦㡤㘶㜰扤㌸㥡㐹攰攲㘷〶攷昱昱㜸㉥㘶愷㜱㤲㘴摢㔶㤸㐹㉡㤲收㙡昸㤸愷㐲㠴㈷㉡㔵㌷㑤㘶慡㤴㕡㠹〶慡㐸㜳戹㑥昳㉣㐶㔹〳ㄱち㑦㠵〱晥㠲㘹敥慦㉡㈵捤つ㌴㝢㥣攲㈲戸㡡改愸㈴㐰昳㘲㤶㌰㈳㈷㘶㥡㐸㥡㐷敡㌴扤晤收㤲㐰㥡戳㔴㍢㤷㈱ㄴ㘸捥㐶㔹搲扣ㅣ㘵㜷㑢捦攳㘵㤰昱㤸ㄵ捤愴戰愵挷昹敤ㄱ㜷㝢昲㤱㐴㉥㠵㤷つ㈶㜳挶ㄵ㥥㘹搲挶㈱扤ㄸ㈹攰搵㝢昱㐴㈱㡢慦攸搸㐷ㄴ昳㍣捡挷㈳〵㉢ㄷ㥥攳㠶㌷慦㠴㡦㜹ㄵ㐴㜸慥㔲㕤㑤搵㌵㔴捤㔳㉡捦㑡捣愷㡡㌴㝦愰搳扣㠱㉥㌷㐲㠴挲㡤㌰挰㕦昰㤶扥㐰㔵㑡㥡㑦搱散㔷ㄴ户戳戵㠵慡昲づ㤴〶昴愹㘵㈲挶㍥扥㡣㠵攰〷㠳㡣昱扦㤶㘵㉡㕥戳挲慣㑣扣戴挷㕥攵㍣㐷愰愶㝡敦㝦㉦ㄶ㜳㈲昸ㄸㄱ㑥戵昳戱搴晦㐱ㅣ㡥㡦敥㕣ㄷ㐶ㅣ㠶挹扣ぢぢ㕣扢〸㡢ㅢ〹敡攲收㕥㔶ち挷慡㈱慤㌳㍡㤱㉥㠱㤷摥㉥㘸㥦攴扤㌱㜵㉢㤵㐶㌱㐶扤㉤㘴㜴户㘶㔲慥ㄳ㡦愰改戲㤵摢扣づ捦て㙦摦㐰摥っ㉡挶昰摤㈲㐳扡㑢摡㜳ㄸ㠶㜶㙢㘷戴㜵攲㍤㌸㜶㐱㐵散挴㜳〹㙡慡晢㠸挰㐷愳戸敦㐶攵㠳ㄷㄸつ㙦挲㤹㔱㈰㠰愱〱㑦愱㤸摣摣㈵㥦攲戲㈳敡㠵挹㈴ㅣ攳㈷㔸㕡㘳晣愸㠶㔱搱㙣敤㕣慣㠸㉤㙥愳ㄴ㍢㕢攴搸〸㤹昷㈲愰㌸ㅣ愱挹㕥㤸㠷戱㤱晢㥣㐶愶愰ㄱ㌱ㄳ㡤戰㈱㡣㜷㔸㍦㐰㙢㝥㝤愰㡡〱〴㜳㜴㔴㝤㍤㔳㕤昰ㅤ〱㡦㤱㈸昹晣㙤㠲㕢㥣攸晣㕦攷晥ㅦ㥥㔸㕦㔰ㅥ㠷㡢ㄱㄷ㑣慡晤挳〹搷㝣㜲敢㍥愳慦扡敢㍢昷晦ㄳ搶捥㥤㌸挸摡㜰敦㠴㥢摦ㄴ戵㉦慣戹㘶㠲㘸㠱挷㘸挴㌱摦愶㜸㠷㠲㕢㤲㤸㡡ㅥ扤㠶〷㔵㤴扤戲愲挱慤昰扦戲㈲摣㡡㐸昸挳㍤㘱昴㜷㐰ㅦ挱捣ㄵ㙥㜰㘲㌲㍣㌸捡攵挰㝣㤴㡢摣〵戵〳愸〳㜳挶㘳搰挹戵㄰㡢㡢晤㘰愸㘸㠴捣つ戴㕥收㔹㜷搲晡〹挷㝡捡㈸㔸敦敤㕡㍢㌸㥦愴㌵昷摣㉡㠰㔸攱ㄶ㔸㕦㝦㉣ち扤挳㜹㥣昲愸㠴㜳慦戶ㅢ挴晡摡敢㈷㍣昷㕡㝣摥攵㘳㝥㍣㐱慣㠶㐷㄰捥㈴㍡ㅡ㠸㌳攱㔶昸㕦㠰ㄱ㍥ㄵ㤱昰㠷㝢摡㔸㉡攰㘴收㠹挴ㄹ㠳㠷㠷昳㌹㉥昲ㅡ㔴㌹㌸㤹㡥㘲㍣敦〰㙡ㄸㄵ㡢㡡㜱㉥㈰㘷㜴扥㐸敢戳㍤敢戳㘸晤戲㘳つ㥣㔱戱㠷㙢敤攰㝣㤵搶扣挴敡攱㍣搷㉤㐸㥣ㄷ愲搰㍢㥣ㄷ㈹㡦㑡㌸搷㍥㍤晥捤摡愶戵ㄳ㙥㌹昷攵㜹搷㙤㌸㘷㠲戸ㄲㅥ㐱㌸㐷扢搴捡㐶攷㈸户挲晦㍡㡤昰㔵㠸㠴㍦㕣〹挱㔲〱㈷㔳㑦㈴捥㤱昰昰㜰扥挵㐵扥ㄱ㔵づ㑥收愳ㄸ㙦㍢㠰㠰㌳㈲㜶㜶〱㌹㌸㌷搱㝡慤㘷捤㤴ㄴ攳㍤挷ㅡ㌸㈳㘲〷搷摡挱昹㈷㕡昳晢㤸㠷㤳㜹㈷㉣㐸㥣户愱搰㍢㥣户㉢㡦㑡㌸㕦ㅡ㘳㙦晦捥㈱㤷㍣㝡挳㐳㥦㐴㉥昸换敡〹㘲ㅤ㍣㠲㜰づ㐱㈷〲㐷攷㘰户挲晦㜲㡥昰㝤㠸㠴㍦㕣挹挱㔲〱攷㑦㔱㤰㌸户㠶㠷㠷昳㘳㉥昲㝡㔴㌹㌸㤹㤰㘲㝣攲〰㤲愳㜳㈰㡣ㄵ㡤㤰昹㈹慤ㅦ昱慣ㅦ愶昵㍦ㅣ㙢㌹㍡㐳慥戵㠳昳ぢ搴搴㌳㝢愴㜷搰㌶㉡㡦㑡搰捡挶攰㌳昰〸㠲㔶敢戲㈹ㅢ㠳㌵㙥㠵晦㠵ㅥ攱㘷ㄱ〹㝦㐸〵㐰摦〱㡤㈹㈶ㄲ㕡㌵㍣㍣㘸摦ㄱ挳㑢愸㜲愰扤㠰㌹㠳㙦㙦㜶昶㤰〹昱敤㍦㜵㘸㝤㔰㈳㕥昶慣㕦愴㜵慤㘳つ㘸〹昱愵㙢敤㐰敢㑢敢㔷㘰愳愸㡢㔷摤㠲ㅣ㠳慦愳搰㍢㥣㙦㈸㡦㑡㌸ㅦ摣敢㠳搴户昶㔱㡦㥡扢摥㝥㐱㙥㝡㙥㠲㜸ㄷㅥ㐱㌸晦㠱㡥〶㡥挱捦摣ち晦敢㐱挲敦㈱ㄲ晥㜰〱〹㑢〵㥣捣㌱㤱㌸晦づてて㘷㍤ㄷ昹㐳㔴㌹㌸㤹㜸㘲㙣攵〰挲ㄸ㡣㡢扦扡㠰㥣㑤㝡㄰慤㍦昲慣㤹㝢㘲っ㜱慣㠱㌳㉥晥散㕡㍢㌸户㐵㑤晤愷戰改ㅤ戴捦㤴㐷㈵㘸㘵㠷㤵慦攱ㄱ〴敤㍤㤷㑤搹ㄸ㝣搷慤昰扦㔲㈴晣つ㈲攱て㤷戹搰㜷㐰ㄳ攸扡㠴昶づ㍣㍣㘸挳㠸愱〶㔵づ㌴收㤷ㄸ㈳ㅣっㄲ摡敦㕤っづ戴㕤㘸㕤敢㔹昷愱昵㘸挷㕡㐲㝢捤戵㜶愰敤㡡㥡晡㝥戰挱㕦㉦㑥㙤晡㉢㡦㉤㠶㌶ㄸㅥ愳戹愸扥㔳㥢㤷㕤㌶㘵搰㕥㜲㉢晣慦㈱〹て㐱㈴〹㙤㑦昴ㅤ搰㤸㌱㈲愱扤〰てて摡㕥挴戰㈳慡ㅣ㘸㑣㈳㌱愲づ〶㜹昰昸戵㡢挱㠱ㄶ愷昵㑥㥥昵㔰㕡㈷ㅤ㙢㐰㡢㠸愷㕣㙢〷㕡㥡搶扣㌴敡㙤戸㑣ㄷ㘱㐱㙥戸扢愰㠰扦㕥攰ㅣ愵㍣㉡攱㉣㍢㜸㡣㠵挷攸〰㥣㑦戸搴捡㜰㙥㜴㉢晣㉦㌵〹敦㠹㐸ㄲ攷㜸㉣ㄵ㜰㌲㘵㐴攲㝣ㅣㅥㅥ捥〹㕣攴〴慡ㅣ㥣捣㈳㌱㈶㌹㠰㈴捥㥦戹㠰ㅣ㥣㔳㘸㥤昴慣攳戴㥥敡㔸㑢㥣て戹搶づ捥㘹愸愹摦〷㌶昸敢〵戴㝤㤵挷ㄶ㐳㙢㠰挷攸〰㘸昷戹㙣捡愰慤㜳㉢晣㉦㐲〹㑦㐵㈴〹㙤づ晡づ㘸捣っ㤱搰敥㠱㠷〷㙤ㅥ㌱捣㐶㤵〳㡤改㈲挶㠱づ〶㐰㡢㡡㍢㕤っづ戴㐶㕡捦昱慣㘷搱㝡愱㘳つ㘸㔱㜱慢㙢敤㐰㍢ㄸ㌵昵㡤戰挱㕦㉦愰㉤㔰ㅥ㤵愰㤵ㅤ㜱ㄷ挱㘳㜴〰戴戵㉥㥢㌲㘸㌷扡ㄵ晥㤷愷㠴て㐷㈴〹敤㜰昴ㅤ搰㉣㤴㈵戴敢攱攱㐱㙢㈲㠶〲慡ㅣ㘸捣ち㌱㉣㠵㈱㥡ㄱ㔷㤷㘰挸搳摡昶慣昳戴戶ㅤ㙢㝣㡦捣㠸换㕤㙢〷昱㘲㕡昳㑡愷户攱㌲晢挳摢㜰㤷愲㠰扦㕥攰㙣㔱ㅥ㤵㜰ㅥ㍢昸捥㘹㙦ㅦ戳㙥挲敦㡥㕣㌲晤挰挴挵ㄳ㐴ㄷ㍣㐶〷攰扣搸愵㔶㠶昳㈲户挲晦㉡㤶昰㌲㐴㤲㌸㕢戱㔴挰挹っ㄰㠹昳〲㜸㜸㌸摢戹挸挷愱捡挱挹戴㄰攳㘸〵〸愳敡㥣ㄲ㐰㥤戴㍥摥戳㍥㤶搶换ㅣ㙢㌹〶捦㜴慤㥤㌱戸〲㌵昵愷挰〶㝦扤㠰戶㕡㜹㔴㠲㔶㌶〶搷挰㘳㜴〰戴㔳㕤㌶㘵搰㔶扢ㄵ晥搷户㠴捦㐶㈴〹敤㜸昴ㅤ搰㤸攸㈱愱㥤ってて摡〹挴㜰ㄱ慡ㅣ㘸捣晥㌰㑥昲㌰㐴挴て㑢㌰㥣㐲敢㡢㍤敢ぢ㘹㝤慡㘳㉤昷㡤挷戸搶捥ㄸ㍣ㅤ㌵昵㔷挰〶㝦扤㠰㜶愵昲愸〴慤散㄰㜱㈳㍣㐶〷㐰㕢收戲㈹㠳搶攵㔶昸㕦昹ㄲ㕥㡢㐸ㄲ摡搹攸㍢愰㌱㥦㐳㐲敢㠰㠷〷敤㕣㘲戸ㅤ㔵づ㌴㈶㜹ㄸ攷㍢ㄸ㌰㜶攲愲捤挵攰㡣㥤ぢ㘹㝤㠷㘷㝤ㅢ慤㉦㜶慣〱㉤㉥㡥㜴慤ㅤ㘸㤷愰愶晥㕥搸攰慦ㄷ搰搶㈹㡦㑡搰捡捥敤搶挳㘳㜴〰㌴摢㘵㔳〶慤攰㔶昸㕦ㄳㄳ㝥〴㤱㈴戴慢搰㜷㐰㝢っ㘵〹㉤〷てて摡㌵挴戰ㄱ㔵づ㌴收㜲ㄸ搷㘹ㄸ㝥㔰㠲攱〶㕡㍦攱㔹㙦愰昵㕡挷㕡㈲㍥搴戵㜶㄰摦㡣㥡晡愷㘱㠳扦㕥㐰㝢㐶㜹㙣㌱戴㤷攰㌱㍡〰摡㐲㤷㑤ㄹ戴〵㙥㠵晦搵㌲攱㤷ㄱ㐹㐲扢〳㝤〷㌴㘶㘷㐸㘸昳攱攱㐱扢㡢ㄸ摥㐰㤵〳㡤㈹ㅢ挶㑦ㄴ〶㕣搷㥢㕢㠲攱㕥㕡扦改㔹扦㑥敢晢ㅣ㙢㕥㙡ㄴ㌳㕤㙢㘷愴㍤㠰㥡晡㑤戰挱㕦㉦愰扤慢㍣㉡㐱㉢扢搶昷㈱㍣㐶〷㐰㥢敡戲㈹㠳搶攰㔶昸㕦㐷ㄳ晥〸㤱㈴戴㐷搰㜷㐰㘳ㄲ㠶㠴㌶ㄹㅥㅥ戴㐷㠹攱㌳㔴㌹搰㤸㤹㘱㍣愶㘱搸慦〴挳〶㕡晦挳戳晥㤴搶㑦㌸搶昲搲改摥慥戵㌳搲㥥㐴㑤晤㔷戰挱㕦㉦愰㝤慤㍣戶ㄸ㕡つ扥㡥㡦づ㠰㤶㜴搹㤴㐱㑢戸ㄵ晥㔷搸㠴㙢ㄱ㐹㐲㝢ㄶ㝤〷㌴收㕡㐸㘸㌱㜸㜸搰㥥㈳㠶晥愸㜲愰㌱〱挳㜸摥挱㈰㜷敤攳㕣っ捥搸㜹㤱搶〳㍣㙢收㘰ㄸ㉦㍢搶搸㍣㈳㘲て搷摡㠱昶㉡㙡敡〷挱愶㜷搰〶㉢㡦㑡搰捡づ〴㍢挲㈳〸摡㘸㤷㑤ㄹ戴㔱㙥㠵晦戵㌷攱㥤㄰㐹㐲㝢ㄳ㝤〷㌴愶㔴㐸㘸㈳攱攱㐱㝢㡢ㄸ㐶愱捡㠱挶㍣ぢ攳㙤〷㠳㠴戶戳㡢挱㠱戶㠹搶愳㍤敢㕤㘸晤㥥㘳㉤愱敤攰㕡㍢搰晥㠴㥡㝡㈶㐵昴づ摡㔸攵戱挵搰ㄲ昰〸㠲㌶挴㘵㔳〶㙤戰㕢攱㝦㔵㑥㌸㠹㐸ㄲ摡㐷攸㍢愰㌱㜳㐲㐲摢ㅡㅥㅥ戴㡦㠹㘱㕦㔴㌹搰㤸㑥㘱㝣攲㘰㤰㈷戲〳㕤っづ戴㑦㘹㍤摥戳㘶㐶㠵昱て挷ㅡ㥢㘷㐶㠴㕣㙢〷摡ㄷ愸愹㥦〲㥢摥㐱㙢㔰ㅥ㤵愰㤵㥤摣捥㠶㐷㄰戴㕡㤷㑤ㄹ戴ㅡ户挲晦㝡㥤昰ㅣ㐴㤲搰扥㐱摦〱㡤〹ㄲㄲ㕡㌵㍣㍣㘸摦ㄱ挳〲㔴㌹搰㤸㌵㘱㠸㍡〸㜹ㄷ㈹㈳扥晤愲攴敡ㅣ㙡挴㐲捦扡㤱搶戵㡥戵㠴昶愵㙢敤㐰敢㡢㥡㝡愶㌸昴づ摡㈲攵戱挵搰ち昰〸㠲昶て㜴㈷昸ㅡ㥣㕢攱㝦㈵㑦搸㐶㈴〹㙤〰晡づ㘸捣㠳㤰搰晥づてて㕡㍤㌱戴愰捡㠱挶攴〸㘳㉢〷㠳㍣昳晡慢㡢挱ㄹ㘹㠳㘸摤敡㔹㌳㍦挲ㄸ攲㔸换㔳㡥㍦扢搶づ戴㙤㔱㔳摦〹㥢摥㐱敢㔲ㅥ㤵愰㤵㥤愷ㅤ〷㡦㈰㘸敦戹㙣捡㐶摡扢㙥㠵晦㌵㍥攱攳ㄱ㐹㐲摢〹㝤〷㌴愶㍢㐸㘸敦挰挳㠳㌶㡣ㄸ㔶愳捡㠱挶ㅣ〸㘳㠴㠳㐱㐲晢扤㡢挱㠱戶ぢ慤㑦昵慣㑦愱昵㘸挷㕡㐲㝢捤戵㜶愰敤㡡㥡㝡㈶㉣昴づ摡ㅡ攵戱挵搰㉥㠲㐷㄰戴㤷㕤㌶㘵搰㕥㜲㉢晣慦晥〹㕦㡣㐸ㄲ摡㥥攸㍢愰㌱慢㐱㐲㝢〱ㅥㅥ戴扤㠸攱㑡㔴㌹搰㤸敡㘰㐴ㅤっ搸愷愵挵慦㕤っづ戴㌸慤慦昲慣㤹敤㘰㈴ㅤ㙢㙣㥥㘹昱㤴㙢敤㐰㑢搳㥡愹っ摥㔷㜹愶㌴㜸㕦攵㙦㐰愱㜷㌸㙦㔴ㅥ㤵㜰㍥晢っ㍦敦㑥愸ㅦ昷昸晡㔷㍥戹㝥㠲戸ㅤㅥ㐱㌸㥦㜰愹㤵攱摣攸㔶㤴扤㐸攸づ㐴敡改㐵㐲㝣㌸㠶摤㈹㕦㜶㔳㡦㌳愰摡㈲ㅦ慡搰慦攸愸㤹挴㠰〷㝡㌴户戴挸㘷㘱昴挷㝢㍦㍡㤶摡ㅤ戳昱㝡ㅢ扣敤愳戱戹搵㝤㥣〲㕥㝢挳搷㈸愸㌷㑢㤸戲㐴㘷愳㌸慦〳慦㥡攸㕢㥣搱㠹搷ㄲㄵ敡㕡て戰扡扡散㡥戶晦㠵㤷㠲攰改㈴㝣挲㈳㍥捥敢㐰〲ㅦっ挲㈷㝥〴㈶っ㐸㘲攳扡㜹捣挶ぢ㙢㤸㤹㔱捤搷㠵晣㝢㙦㈸㌲挶㘳昰愹〷搷ㄴ戴ㄷ攰搴㠸挷戱㡡㥤㡣摥ㄳ慢扥㘳㤷㤹㡢㘰㑥攰㌰㥥〸搱〷て挵㤰㔹㐴㄰㈱㜳ㄲ㌴昲〱㌱㔲㔴搵㌲㑦挴扦㜰㝣㔴ぢㅦ戲㔷㔵扢愲戹搰戵挴㔸㘲㌷㉦㕥搲㠵㐷戲昴攳ㄲ慢㑦捤扤㜰摤㕣㥡〵㌷㥡扥慤㑤㔶㐷㠷戵慡慥戵愹挵㙥㕢摣戵愴慥㘹㌹戲㑡昰攲ㅥㅣ㐶敢敡敡捣㈹攸㡦〳ㅡ摢ㄶ搳㈱ㄸ搵㙣搰戵㡦㐰挳搱㙡㑣㠵㌶ㄸ挱㐳㠱〸愶挱摥㤸づ㔱㡡㘰〶㌴ㅡ〲挱㡣〴㘲㔰ㅦ戱〱〵搹㡤㔹戰昴㍡挷攴〲愹㥤慤㙢㥦㠵㔶㜶㙥づ戴挱㥤扢㈷戰㜳昳搸ぢ㜶慥㝢摤ㅣ㐸ㄵㅦ摥攳慣ㅢ挱㝢晢㈵ㅤ㝢㔱㜵愱ㄱ㤶㕥挷㜸㥢㕥㜶㙣㠱慥㝤㔳㜵㙣㈱戴挱ㅤ扢㌵戰㘳〷戳ㄷ愵ㅤ晢㍥㔵㕡挷㜸㤷扣愴㘳㥢㔴ㄷづ搳扢挰ㅢ摥戲㘳㡢㜴敤㐷㙥挷㑣ㄲ慢ㄱ搷〷㜶愲㠹㉤㤶㜶挲愲㑡敢挴挷晥㑥㝣慡㥡换敢捤昱㌶戱散㐴㐱搷㝥攳㜶挲戰愱つ愶㜳㜹㘰挷ㄶ戳ㄷ愵ㅤ㙢愶㑡敢ㄸ敦摦㤶搰改㠳戱㉥扢戰㔴敦㐲㕦愵㙤搱戵〳愰攵㜸㌲㌹搸㙢挴〵㠱㥤㘸㘷㡢愵㥤㌸㥡㉡慤ㄳ昵㠸㔳搲㠹㐱慡戹㑥扤戹㙤㤵戶㑢搷敥㔴摡㠹㌳〳㍢戱愲扣ㄳ慢㝣㥤ㄸ收敦挴㉥慡戹㘳昵收㜶㔵摡攳㜴敤㥥㙥㈷㡣攳愱つ㕥㐵㈷〷㜶散〴昶㠲㝢扥敥㉤敢㈴慡㌴㍡㝢昹㍢ㄶ㔷㕤㌸〵㤶摥㤶㤵㔶摡搵扡㜶扣摢㌱㤳ㅤ慢ㄱ挷〴㜶攲㜴戶㔸摡㠹㌳愸搲㍡㌱挱摦㠹㈹慡戹戳昴收愶㈹敤ㅡ㕤㍢㐷㜵挲搹㡡㍡〲㍢㜱㉥㕢㉣ㅤ㈷攷晢㍡㌱捦摦㠹㐶搵摣㠵㝡㜳〷㉢敤㐵扡昶㜰户ㄳ挶挵搰〶慦愲㈳〳㍢㜶〹㝢㔱㑡攷㌲慡㌴㍡㑤晥㡥攵㔵ㄷ慥搰扢戰㔸㘹慦搴戵慤㙥挷摣㝤㑣㉥戰ㄳ搷戰挵㔲㍡搷昹㍡搱敥敦㐴愷㙡敥〶扤戹ㄵ㑡㝢愳慥㍤㕥㜵挲ㄹ㈷㠷〶㜶攲㘶戶㔸㑡攲ㄶ㕦㈷㑥昰㜷攲ㄴ搵摣㙤㝡㜳愷㉢敤敤扡昶㙣搵〹㘷㝦㌲㍦戰ㄳ㜷戱挵㔲ㄲ㍦昱㜵攲㕣㝦㈷㉥㔴捤摤慢㌷㜷㠹搲慥搳戵㔷㤵㜶㘲㘶㘰㈷ㅥ㈸敦挴㑦㝤㥤戸挶摦㠹ㅢ㔴㜳て敢捤摤慣戴敢㜵敤ㅤ慡ㄳ㍣㤳慡ㄱ㤳〳㍢昱㈸㕢㉣㕤ㅤ㡦㔱愵つ捣扢晣㥤戸㔷㌵户㐱㙦敥〱愵摤愸㙢ㅦ㈹敤挴摥㠱㥤㜸戲扣ㄳ扦昲㜵攲㔱㝦㈷㌶愸收㥥搶㥢㝢㔲㘹㥦搱戵捦慡㑥㌸〳㌳ㄶ搸㠹攷捡㍢昱扣慦ㄳ捦昹㍢昱愲㙡敥㐵扤戹㔷㤵昶㈵㕤晢愶敡〴捦㑦㙡挴ㅥ㠱㥤㜸㤵㉤㤶づ捣摦㔱愵慤㡥户晣㥤搸愴㥡㝢㕤㙦敥㑦㑡晢㠶慥晤㐸㜵㠲㍢戰ㅡ㌱㌲戰ㄳ㙦戱挵搲㌱昱㌶㔵㕡㈷㍥昶㜷攲㔳搵摣㈶扤戹㉦㤴昶㕤㕤晢㑤㘹㈷㜶〸散挴㥦捡㍢昱㠱慦ㄳ摦昹㍢搱〷〶昲扣攳㉦㝡㜳㝤㤵昶㐳㕤㍢〰〵敤扣㘳敢挰㑥㝣っ㈳摦敡昸㠴㉡㡤㐴㍤捡愵攷ㅤ㔰挸㑥㝣㡡ㄹ敦挸扡慤搲㝥愶㙢㜷㐲㐱敢㐴㈸戰ㄳ㕦挰挸搷㠹㝦㔱愵㜵㘲ㄸ捡㈵㥤搸〵ち搹㠹慦㌰攳㜵㘲㔷愵晤㕡搷敥㠹〲㍢㘱㝣㠳㤹攰㠳㕡㜵㘰挷扥㠳扤㙦㥣〸㍣㘴㔳敦搸㕥㌰㈹改㔸ㅣち搹戱㍥戰昴㍡㤶㔶摡ㅡ㑤㕢㍢〱摡㉤晥扡挹晣昴㐱昸㘲摥㘲攷昹㥡搴挹㜸搹收㤸ㄶ㝣㙤摣㠲㜷㥢搶愲㔱㌱〹㡤㌱㠶㘹戰攴㥥㑢搵㑦㜱戵昸て搷㡦ㅡ昴㤲㤸㠶ㄲ扢㘸昶愵挷っ户捥慣搳晤㘷改ㅥ昵戳昵㤲㤸㠷㤲昴㌷改㜱愰昲て改晥㡤扡㐷晤〲扤㈴づ㔶晥晤攸昱㝤攵摦㕦昷㍦㑣昷愸㕦愴㤷㐴㤳昲ㅦ㐰て㑢昹て搴晤昳扡㐷㝤㐱㉦㠹挵捡扦㥥ㅥ捤捡㍦慣晢㉦搵㍤敡㕢昴㤲㘸㔷晥㕢搱攳㘸攵扦戵敥摦愹㝢搴㜷改㈵戱㐲昹て愲挷㉡攵㍦㔸昷㍦㔶昷愸㍦㑥㉦㠹ㄳ㤴晦㄰㝡㥣愴晣户搱晤㑦搱㍤敡㔷敢㈵㜱扡昲摦㤶ㅥ㘷㈸晦敤㜴晦戳㜴㡦晡㌵㝡㐹㥣慢晣户愷挷昹捡㝦〷摤晦㐲摤愳晥㈲扤㈴㉥㔱晥㐳改㜱㤹昲摦㔱昷扦㐲昷愸扦㔲㉦㠹㙢㤴晦㑥昴戸㑥昹敦慣晢摦愰㝢搴摦愸㤷挴捤捡㝦ㄸ㍤㙥㔱晥挳㜵晦摢㜴㡦晡摢昵㤲戸㑢昹㡦愰挷㑦㤴晦㐸摤晦㕥摤愳㝥㥤㕥ㄲて㈸晦㕤攸昱㔳攵㍦㑡昷㝦㔸昷愸㕦慦㤷挴愳捡㝦㌴㍤ㅥ㔳晥摦搳晤㌷攸ㅥ昵ㅢ昵㤲㜸㔲昹敦㑡㡦㕦㈹晦摤㜴晦愷㜵㡦晡㘷昴㤲㜸㑥昹敦㑥㡦攷㤵晦ㅥ扡晦㡢扡㐷晤㑢㝡㐹扣慡晣挷搰攳㜷捡㝦慣敥晦扡敥㔱晦㠶㕥ㄲ㙦㈹晦㍤改昱戶昲ㅦ愷晢㙦搲㍤敡摦搵㑢攲㑦捡㝦㉦㝡㝣愰晣㈳扡晦㕦㜴㡦晡て昵㤲昸㔸昹㐷改昱㠹昲㡦改晥㥦敡ㅥ昵㥦改㈵昱㠵昲㡦搳攳㕦捡㍦愱晢㝦愵㝢搴㝦慤㤷挴㜷捡㍦㐹てㅥ戹攴晥㍦愵晢昳㈸㐵㉤㑣戱晦攷搱挹㉢〹㜹搸㠰摡㑣㐳慤㍥㘱ㅥ㍥攴㔵晢っ㘶㜰搵㕥ㅥㅣ㘸㤵搵慤㜸㤰㤰㔶㝢㍢㔶昲㄰㔰㘶挵㐳㠱戴摡搷戱㤲㍢晡㌲㉢敥昰愵搵㝥㡥㤵摣㥤㤷㔹㜱户㉥慤㈶㍡㔶㜲愷㕤㘶挵㥤户戴㥡散㔸挹㕤㜳㤹ㄵ㜷搱搲慡挱戱㤲㍢攰㌲㉢敥㠸愵搵晥㡥㤵摣捤搲慡㠴ㄷ㜷户搲㙡扡㘳㈵㜷愶㘵㔶摣愹㑡慢㤹㡥㤵摣㘵㤶戵挸㕤愷戴㥡敤㔸挹ㅤ㘳㔹㉣敥㈰愵搵㕣挷㑡敥晥捡㘲㜱㌷㈸慤づ㜰慣攴㑥慥㉣ㄶ㜷㜶搲㙡扥㘳㈵㜷㘵㘵戱戸㑢㤳㔶ぢㅣ㉢戹挳㉡戳攲㡥㑢㕡ㅤ攴㔸挹摤㔲㔹㡢摣㍤㐹慢㐳ㅣ㉢戹昳㈹戳攲㑥㐸㕡ㅤ敡㔸挹㕤㑣㤹ㄵ㜷㌵搲㙡㤱㘳㈵㜷㈴㘵晤攲づ㐵㕡晤挰戱㤲扢㡢戲㔸摣㙤㐸慢㈳ㅣ㉢戹㔳㈸戳攲捥㐱㕡攵ㅣ㉢戹改㤷戵挸㕤㠰戴㉡㌸㔶㜲〳㉦戳攲㠶㉥慤㡡㡥㤵摣㡣换㕡攴收㉣慤㤶㐸慢戰ㅡ㝣㠲摢愷扣㥤㜶挹攷捥敤戴挹昰慤挳㔳捣搵㠶㉡戸㙤㑡㡢ㅦ㤷㕡〸㙥㡥戲攲㘲㕦〵户㐰㔹㜱㤱慦㠲ㅢ㥤慣戸搰㔷挱敤㑣㔶㕣攰慢攰愶㈵㉢捥昷㔵㜰㙢㤲ㄵ攷昹㉡戸〱挹㡡㜳㝤ㄵ摣㘶㘴挵㌹扥ち㙥㈶戲攲㙣㕦〵户っ㔹戱挶㔷挱㡤㐱㔶㥣攵慢攰昸㤷ㄵ㘷晡㉡㌸攴㘵挵ㄹ扥ち㡥㜲㔹昱㈳㕦〵〷戶慣㌸摤㔷挱戱㉣㉢㑥昳㔵㜰昸捡㡡㔳㝤ㄵㅣ戱戲㘲戵慦㠲㠳㔴㔶㥣攲慢攰戸㤴ㄵ㈷晢㉡㌸ㄴ㘵挵㐹扥ち㡥㍥㔹㜱愲慦㠲〳㑥㔶㥣㔰㕡搱敦晦〱㘰㕥㙦㙦</t>
  </si>
  <si>
    <t>㜸〱捤㔸㕦㙣ㅣ㐷ㄹ扦摤扢摤摢扤㍦挹㌵㠹㤳挶愴改㈹㐴㌴挱搶挶㔷挷㙡㔲㘴摡扢㍤㥦㙤㌵戱摤摥㌵改ぢ㕡敤摤捥晡戶摥㍦挷捣㥥敤㙢愹㠴〰〹〹〱ㄲㄴㅥ㐰㍣昵慤ㄲ㠲ㄷ㔴昵愹㈲㈵昰〰ち攲〱㠱〴㝤愰〸㘸㉢昱っ愸〲挱昷捤敥㌹昷捦㌴㌱㐶捡搸㌷㌷㌳摦㝣摦捣㝣昳㝤扦敦㥢㑢〸㠹㐴攲摦㔰昰ㅢ㑢ちㅢ㘷敡㍤ㄶㄲ㑦搳〳搷㈵慤搰〹㝣愶㤵㈹㌵㝢搷ㅣㄶ㈶㘱㠲㙣㌸㐰㘷㤲挱㥣㤷㠸㘲㙣ㄳ捡㘰㤲㤴㐸㈸㡡㉡〲ㅤ㠵攰愷搰敦愸挸㤵㑢㐱搵搰㉢敢捤ㄷ㐱㙡㍤っ㈸㤹㉤摥㠸㜸ㄷ㑢㈵慤愴捤㕦㉥㕤搵收㘶㡢㝡搷つ扢㤴㉣晡愴ㅢ㔲搳㥤㉤㙥㜴㥢慥搳㝡㠶昴ㅡ挱ㄶ昱ㄷ㐹㜳㙥扥㘹㕥扥㔲扡扣戰㘰㕦扤㝡㈵〷㑢㈷㌶昴捡ち㜱㍢㈰敦戰愴捡㈰㜵㑤慦㙣㔰㘲ㅦ㤶㑣〹ㄵ㔱慡㤲㤶㠳ㅡ㈳㠴㍡晥愶愶㔷攰㝦㐰㉢搰㝢㐲㕢慦搷㠹捦㥣搰搹㜶挲ㅥ㥥㑦昵搶㕢捤ㅢ愶摢㈵戲挷户愴㜸㌷㑣扡㘶㝡㈴敦㍤捦挸㜳愶扦㐹戰㈷㜹换㕤挷㑡挱㑤㈶㉦㑥㕡㈸㔶㤲戶慥㔷昴戶㐹㐳㉥ㄲㄷ戸㌴㘹㌶㕦㐹ㅢ搸ち攷攱愳愸ㅥ㈱ㅢ摢ち㕦ㄳ㜷㤹挶㑡㠱㑡㔶愱㍡㍥挰㔹攴慣挵㤲㤰晡ㅢ㔸摣㈰㘳ㄶ㘶㡡㠶㈹ㅡ㑤搱㘸㠹㠶㈵ㅡ㐴㌴㙣搱搸ㄴ㡤戶㘸㌸愲昱愲㘸㙣挱㥣㝥㔱搲㘹㌱㉥㍦昹㜰昱扤挷㠸愲㝦昹昳慦㘵㡦扦昵昰て㜳㈸㙢つ捥愶慤㤱昰㤰っ㐱挲㌳摤扢㉥㜳㌰㕢昲愲慢愸ㄲ搶㔲昱㥥㔶㝤㡢散捡搰㠲晢换㜹㝡攰㠷㘴㌷慣㥡愱㤹昶㌶㑣㑡晣㔰㠵㐹㌳㥣㉢㙡㈱㘷㥥㡦昵戹㌳㜱て㈴ㄴ㜸㜳㐰㑡㤶て㐴㤲〴㜰扤㘴㉡慡ㄵ㜹㤲㌳慦㤸慣ㅤ㥡㑤㤷㥣ㅦ戹㜲搴ㅢ㔸搹昳愱攳㌲つ㐴㉥搳愰摢㐱㡤ㅥ㤶ㅣ㙥挸㘸ㄸ㜲ㅥ㉡づ㍤昸つぢ㍣慤ㅥ㠱慦㡣㡡㐴ㄵ㠹〸㑢昰〵愵㑦换ㅤ㠳づ㙣戱ㅡ㜸愶攳ㅦ搲攵收㡥㠳搰㘷㘳㉢慥㔲㜳〷㍣昲慥攸挷戵㌹晣晢㘸㐸〲㐴戲ㄷ散㈷散㔲挹㕡㤸㌳攷㑤〹㕤攰㝥㍤敡〴昰攴扣㥢㡥㙦〵㍢摣挵㡥㜹攰㍦摣㙤ㅡ扤づ攱㐳㌹扢㘱搲㑤〲㙥㑢㔷慢㈷㙣㍤愰㤴戸㘶㐸㉣㍥㠰〸㝤㙡㜸㤰搵㘸攰攱昸㤹㡡挹挸㕤昷㥤戱愳㠵㉡㐱搷户搸挷㈶ㄳ敢㈱㠸㥥ㅥ愵摤ㄵ㌲挶㔶〷㐸㈳㡣敦昴散㈸ㅢ㌷晥昲慥ㄳ㤱ㅦㄹ㈱〳愸〵捤晤愹㌵㑡㍥扢㐷ㅤ摢㔱ㄹ挲搴㌶㐱晡搸㈹㈳㔲戴㉦㠰愰㠰ㄱ㥦㙦㙦挶摢㜰㕡㕢㠴搶〹〶㌹㘲昱愳㑥㈱㠹㠰㍦戶〸㥢㔹㐷搵〳慡㕡攷〶㐷敤愵摤㤰㠰㌷㕢戰㕦㠸㌶㘱慦㠱㥥㜴㜲㘸㑡戴㈶㄰㑥てつ搷㠲㔶㤷愱搷搲挰ㅤ愶㤴慤㙤ㄳ搶戴慥〷ㄶ㐹愵挴㘴㈲㤵㐸㘱㠱㌰㥡㑣㠲㉢捦㡤㌸㉡てㄹ㈸㥢つ㘲昳㠰攵㈰㌸捦摦ㄳ搳戰㜹㈱摦㈴挸搸㡢晦挲挳挳扥愲㍤〷摡〳㉤戹〴ㅤ㐹ㅣ㐵㤴㠱㡤摥戵ㅡ㕣㘴㈲㥥㐶㈷ㅡ搰ㄹ摡㉤捥扥戰晦㔱戸搸㍤换昸晦㑥ㄶ挵攳昱改㤷戶〱戳㔷㑣摦㜲〹晤敦晡挲ㅤ愹攸搹敡ㄴ㔶㈷戱㍡〵㔵㐲㝡ㅦ㄰㙥㕦㙤㘲戲㈴散ち㍤㘹挷戱挲戶摣㈶捥㘶㍢㐴㌶〵ち慡晡㥤昸㜳ㄳ㔲㡡て㜱戶㝡ㅡ慢㘹愸㌲㤹㑣㠴愱㜲㐶㍤挳晢㠹ㄴ愲敢愴㡤敥挵〲っ㜲㤹㙢㠱㘹搵捣ㄶ攴㘶改㌸㌳㔳昴挰敢㐰㠴愲〵㥣愹㠳㝤㠲摤㙦㍢ㄶ愱ちづ搴㈱〳㑣㐱㘲挶㘴敥摤っ㐲㑦㌲㈱㐹㔹㘵搲㕡慢㝤㔹攷㘳㉤づ㘶㤸慢㘳昲晦晡散㤵愷㌰㠳捣㘴㌰㙢㔲ㅦ挱敡㉣㔴ㄲ㙡昳扥㍤攲㈸㌰㥤昴敡敤㘰㘷〵㔴㐹㔸㤴昸㌰㥤㍡攱愹昱㘱〸愵愶㜷㥡㡦㉦㔳〲㈰㐸ㅢ㠰〵晣㡣挸㌱㍤㤱挲㤹愶戹㐱づ戸攲㡣㝤挳㈱㍢〸攰㡦㡥㤳㈰㜳搳扢㉣っ㜸攴㍦㍢㑥慦〶㙢㐱㔸㜵㔸挷㌵㝢攷㈷㤰㈳捡捤㌶昱〱扦㈸挰搸㐷㑤ち㍡ㅤ㘲㑤搸㘳㍤攸搲ㄶ㔹慤㍥〸〸〸㌷ㄵㄵ㠱㠳㥦愰〸戲㈸㐰㌹㤸昳〹攸ㄷ㠹㤷㑦晣㘰昹摤㤷扥昴ㄴ㥡戹〰づ〲㉥㈲愱㐳ㅥ〴㈴㌱㐷挹て㠵收㈹㑣挱慦挳戳挵改戸愴㘲㔲㌰散㠰㌲搵敢㌷㈳挳ㅢ㐸㠶㈳㙦㜹㄰㤴つ㤱㈶㡡㌱摡晥ㄸ㍢戰㜱㙥㠳㘸捣㠸㙢挲㠹㤱㘰挰捦㡤攸㜴挰扢㤲摥〵㑣扣捦㡤攰㑢㌳扤㡤㠹戵㘱㐰愲ち㍤㉣㠲昴〷㄰㌵㜱㝦〸㤶㈹ㅦ㥦㑡㥣㉢戳攵〷㍢㍥摦戹挴㌰摦㐱㠱㙡㍡㡤挷挸挰㠷㤷〵㠸挴摣㙣ㄲㄲ㈲昸捣㈴㕤㐵㜹改摥㕢㙥搵㠲㄰ㄱ㍦摥㜲昸㜸㙢㔰挲㕦㘸ち敦㠰ち昳摥捤㠰㙥㌵㠳㘰ぢ㕦ぢ㐷㜸㡦戵〹〹昱㌵㤵昵愲㈷㈱戶挱昶㤳挹愱ㄷ㔳慣㜷㈴㘲㔶捣㌳㘶昹ㅣ戴㤲㌵摡攲㍤攱ㅤ㌸㍦扥戴晥昱摤㕦㉥晥收ㅢ攱㌳摦㝥昹捥㥦㍦晤捡㥤㔷㠵摦挷㠴㍦㕤㥦㜵愷搳户㉡慦㑥㝤攱昵摦㝤晤㡤㌹〱挳ㄲ㍦晣㈷愰㠱挸㡢ㅦ〹摤攷㥥挲㝡〱㈶ㅥ戵昷㄰慤攱㠴㉥挹摡㤱挱㘰㕢戱〱愳㈰攵戲搲㜶愳つ扡愸收敤㘵敡㔸慥攳ㄳ㌴㈸㐸㘶昱㍤㝡㡤㙣㐲㝡戵ㄱ攰摢㌷昰昳㜶㠳㥡㍥挳〸攴户㝡挷㠶㝡摣㠷㈴扢攲昸っ㤶攱㈸㡡敤愳㌶㠲㍣摣㘷搷昳㤷捤づ㝢㄰㥣㡣慢ㄵ搴〳㈵㠲㌴㔱㄰㐵㐱ㄱ㤵〳晡㐹㐲㝥っ㐴㥤ㅢ昰换㈷㡢㑢㉣㜴㍣㝣〹ㄴ㙢㝡慤㜸愹㔸〷㙤ㄲ戸㐳㤱〳愰昸㌸㉥ㅥ攱ㅥ收〸昷㥥㝦愱㐵攴昸㑦づ㜱㘲㥣㥣ㄴ摢昷ㄲ㐴㥥敦㕣〰ㅥ〱㔳て㙥㑥ㄷ攳〶㜶ちㄸ挶搱慥攴㑦㐲昵㤰㕥㌱㈲㌳敦㝢㡢㍣〳挳㐷㘰㜸㈰ぢ㉣㘰搴㐷ㅥ㜵ㄶ㉢㝣㕡ㄵ搰㐴㜹搶愳攱搰㈵愸昲愲挰㤷挵晥ㅣ㔴晤㔲挰攵昹搴ㄲ㌴昲㐹〱㠵愰ㄳ换愸㤲㝣搹㜵㡢㝤㌷㘴昲㍣づつ晤㌴㈲㕦㠶愱㠷㌶㤶搷㔶㤷㡢摢ぢ挶捡摡㜵㙤搷㘵扢挲㉦㘲㉦搲㝥昵捤愹慢晦扡㔳晤搶搳昳摦㌹㜹摢昹㡣昰昳㤸㌰晡搳㠴㠰㍢攵改ㅦ㍥㙦攵㉢㔰㈵换捣㡢㥣昵㘷㌱搳㤸戳晥㌴㈶㐸户㜷昴㌷扦㜸愱晡晤搳㝦㝣攱㉦昹收慦〵㍣昲㥥㌴ㄵ愵㐵㤲摥摥㑦搲慤㤸昰捦敦搹户㍦昷愳扦㉦㝤昵㡤て摥晥敤㔷㔶ㄳ㠵扥戲㈴搴捦愷㈶㈱摢㔸㕥㍥㌳晡〸㕡㠲㐷㑤て慦㈸〹挹愰挴㍤㌳㈵㍥㜹㌰㔹晤攸㠲㤶㈴晤ㄸ㜶晤㍦挸㐱㤳ㅢづづ㡦挲㠸㕡㐶搱㔸㡤〶〸捣㘷㙢ㅣ昶㠶昳敥㙣ㄶ挳挱挵摡挷换慦㝣敤㔶㌹晢ㅦ愷〲扦搹</t>
  </si>
  <si>
    <t>CB_Block_7.3.0.0:1</t>
  </si>
  <si>
    <t>㜸〱捤㔸摤㙦ㅣ㔷ㄵ摦㤹摤㤹摤搹㕤㝦戴㠹慤㌶㙤㔳户〹㙡㉢㥢挵㙥㘲ㄲ㔳㕣扡ㅦ㔹挷搴ㅦ摢慣㤳昰㄰戴㥡摤戹攳㥤㝡㍥捣㥤㔹摢ぢ㔴㐸昰㠶〰〹摡ち㠱昸〷㄰〸㈱㈸愵ㄲ㝤㈰㈸㈰㕥㠲㜸㐰慤㐰㍣愱㌶㔰㠹㠷㍣〱て㈰㌸扦㍢戳敢昵㝡㥤慦ㅡ㈹㌷昱搹㝢敦戹昷摣㡦㜳捥敦㥣㍢㌱㈹ㄶ㡢晤㤷ち㝥㔱ㄲ愸㍣㕡㙤晢〱㜳㜲㐵捦戶㔹㈳戰㍣搷捦攵㌹搷摢㑢㤶ㅦ挴㘹㠰㕡戳㠸敦㉢㌵摦晡㍣㑢搵戶ㄸ昷㘹㤰ㄲ㡢愵㔲㥡㑣㝣〸挱摦㘸愷愱㘱㔶㌶㐱㘴慤㔸㔸慤扦㑣㔲慢㠱挷搹搴挴愵㜰敥晣捣㑣㙥㈶㜷敡昴捣㕣㙥㝡㙡愲搸戲㠳ㄶ㘷昳㉥㙢〵㕣户愷㈶㉡慤扡㙤㌵㕥㘴敤㌵㙦㠳戹昳慣㍥㝤慡慥㥦㍥㍢㜳㝡㜶搶㥣㥢㍢㥢愵愵㘳㤵㘲攱㍣戳㌷㐹摥㘱㐹㔵㐹敡㑡戱㔰攱捣㍣㉣㤹ち㉥攲愳㈵搶戰㜰㘳㡣㜱换㕤捦ㄵぢ昴扦攷㔶愸㜵㈶户㕡慤㌶昴㈰㘰ㅣ㘷搳㥣搵㐶晤㤲㙥户㤸敡㠸敤愴㥣㑢㍡㕦搱ㅤ㌶攴㕣昴搹〵摤㕤㘷㘸㈹捥㐲换㌲ㄲ愴挵昸㌳㠳ㄶ㠹㉥㈸户㕡㉣ㄴ㥢㍡て㠴㐸㉣㌰㌹㘸戴㔸㈹ㄷ㙤㐳㡣ㄷ㍤戸ㄶ㈹ㄳ搹㠸㔸て㍢㑣㠲愴㠸愸ㅡ㤱㤱㘸搶㠴㤸㌶㌱㈳㈵晥㐱㔶搶㍢㈹㐳愳攴㥡㉥搷敡㜲慤㈱搷っ戹挶攴㥡㈹搷搶攵㕡㔳慥㔹㜲敤㘵戹戶㐱㘳㍡㈵㤵㑣捡㔱戹愶㕥昹戱㍣晤㠳挲㡦㙥晥昱晡昸捦扥晤敢㉣㘴慤搰㤹㜲㉢㉣㌸㈴攵㉢㌸捦㥤摦㘱㤶㐶㉢㑥愸㠲ㄲ昳ㅢㅡ昴戳攸ㅡ㙣㐷愵ㅡ改㉤敢ㄴ㍤㌷㘰㍢㐱㐹て昴愴㔳搱㌹㜳〳㡤〶㑤㡡㔹㘱つ㌳㠷㐴㕦㘷㜶㍡㙡㤱㠴㔱㔱敤㤱㤲ㄱㅤ愱㈴㠹摣㉤㥥〸㘹㑡ㅤ攴挰攷㜵扦ㄹ攸㜵㥢㥤散㔳㌵敥㡤慣敢㘲㘰搹㝥㡥㐴㉥㜰慦戵㠹ㅢ㍤㉣㌹挲㠰㘱ㄴ敡㄰ㄱ〱㌷昸愵昲㠲㌶㑣㌴慤㠱愹㠱〹㈸愲ㅦ㤴㠸㤷㝤㤰敡戴挵㤲攷攸㤶㝢㐸捡捤ㅥ㈱愱㉦㐵ㄶ㕣攲晡㌶㜹攱慥攸㘷㜳搳昸㜷㝢ㄸ㈲ㄴ㌲㘷捤㌳收捣㡣㌱㍢慤㥦搲ㄵ㤸晦摤㜸搲攳㌴㍥敢㕣戶㕣挳摢ㄶ慥㌵攴㔴㉤㘱㌹㈵㐰㙤搶㔹搳昹㍡㈳㉦攵㡢愵戴㈳㕣㘹慤扤挹㌲づ昶㕣昱㉣㌷昰戳㡥昸慤戶㥤扡㘷㘷挲〶攱戶挷搳ㄱ㠳㄰㕡ㄳ攳㤷㉣㤷㙡愰㔵敡㑢㡢㥡ㄸㄹ㜶㐲㌰㉤摦昴戶换㤶㑤戰挳㡣㐷挴戴愲挷㌹戳㜵㐴㠱愲挷㑣搳㙡㔸㘴戹挳㑥㤹㝢㑥㤵戹扥搸搵戸ㄸ㝡㠱慤㜳收〳搸㑡㉣搰挹㥣ㅥ㉤攸㍥摢〵㡥㐹㌳㍣㙡挱㙢戹㠶晦挸㘰㘶㌵搰〳㜶慣㥦户㉢㘴摦戴㉡㠱㈸昳挵昵ㅤ敦㥦㈶㕣㉦扦㘳㠵散挷晡搸〴愵㕥晤㘰㙥㤹戳捦㜵戹晢㜶㤴愷挰戸挵挰摦㜷捡㤰ㄵ敥㡢〰搰昳㤹㉢戶㌷改㔴慣挶〶攳㔵㠶戰捡っ㜱搴㌱戰攸扡摤〶昳㈷㔷㕤㍡㈸㘱戹昱㘴㙦慦㜹㙥㈷㘰㠴㈵〶敤㤷攲㕢搰㕥㠳ㅦ㡦敦ㄹㄲ慥㐹㡣㠷昷㜴㤷扤㐶换〷㘶㜰捦摥换挹ㅢ㕢㍡慤㘹㉣㝢〶㑢挴攵㐴㑣㐲㜸㑥㠰挴ㄲ昴㑢㠵㘲㜸㍣㑥㤸㌲搵㠷ㄸ㈲㕥㘱ㄹ扦ㄳㅣ㝡㑣ㄸ搱㘱㄰晥㜴ㄳ㠸愷づ㤶㈶戴っ㐳挴㥦〸㌳㐷昷㍡㈹㔲ㄲ㡦挳㝢㤳㔲昲㐰摥㐰搸摥戳㕦㜸㐱㜷つ㐹㤲ㅥ敡㕢收〲改㠷昴㘰㌳㉣㈵昷㈳㘶捦昹㜷敤ㄲ摢扤挵挲㍤㕡㠱㙢㘳昴搳户戹㠸慥敤晤㝦〷换昲㤱攸昴攷戶挸戳捦敢慥㘱㌳㝥㑢ㄵ㑡搸㤱㜶ㄴ㘴っ㘴㥣㠸昲〱㘱昷㥤敡ㄶ挹㘱㜲ぢ㜱戱㔶愳㌸㐳㉤搸㥤愴㍥㐴㔴㕤搶㌹㤹户昲㔷㤲㌷㔰挵挲㑥㕤㘴㍢㐲㐲㝡挳昵戶〹㥢挸㌰ㄴㅦ攰〱攱㕡㌲〹搵愵改㉦㉡㜲㑣㡥㐹昴晦〶㠹㠵攸昴㤵㉢㔷愲㔸㈳挷㤴昷愹攷ㄶ摡㡢戲㤹㡥搹散摦㍥ㄶ㈱㍢㡡㈹敦㤱愰〳慤㐹ㅣ㜲㐷㙡㉢摢㤶ㄱ㌴搵㈶戳搶㥢〱愶愶愸㘰扦攳㜴ㄵ㙦搳敦つㅡ昹㍡㔲㐵敤㌱㤰攳㈰〸ㄶ改㜴ㄸ㈷搵戴昶㐴搸㑣㈰㠲づ㔲㔶㌷摥㈳㤱㐹㉦㜹扡㔱搶ㅢ㤴㜳㈷愳㡣㍢㔵昴㥣㑤捡㐲昸㈸㐶ㄶ〹〵〸㕤戶㉣㠳昱ㄴ㍡㄰㈳ㄲ㤴㜰晢慡挰㔰㥦搲㡢㜸㑣㔱㌲愹㐱㙢㉤㜶㘴㥤㡣㉣㠹戴搱㝤㌹㉣敥㤳晦昷㤷捥㝥ち㉦㠳㜴㕡ㅣ昱㐹慡㙡㈷㠸㈸戰愸扢〲㥢ㄱ㑣㜵㉡戶ㄷ㘰扦挳㑥㤱搳挳㠴㕢晡㤲攵㔸挱㔸户戹搲㜲敡㡣慦ㄱ挳昶㡦㜴㝢㉢㡣㌷挸攰昵㜵㜶㑣戸㜱て㠸㑤㥡㤷㉣戶つ㠴㜸㝣㍦㡢ㄲ敥㘲换て㍣㤱戸ㅤ摦捦㉦㜹㉢㕥㔰戲晣㑤㕢㙦㥦ㅣ挰づ㌹㤷㥢捣愵〰挰㈹づ摣㙥㤰户戹挹㡣〱㝢慣㝡㉤㍡挱㘲改㝥〸㈱挲㠱㐹ㅢ㌱㐹㠴㡣㔴敥㘰㜰敢㍣㈸㝡㜵〵〸㐸愵㘴㜲㈱改摥搰〸慥愵晣㤹㥣敦㉥ㄷㅥ散捡㝦㈳挳〴㜶㡣㔰〸㤴搲㈸㌱〹㐸㈷愰攵㈳㔴㠱攱攲㑦〱昴つ㑣昹挲㠴戵晢戰㕢㌴挸搴慣愰㡤㘴㌸㡢搷摣ㅡ㘷攲挹㤶ㄲつ㤱㝣㕤昶昸㐶摤昳㌶昰㡣ㄸ㜶搰昲㥢㡣〵㜸㘲㘵㥣昰㝤㠸㍡摤㔱㍣扥攷㈹ㄵ㜹ㅤ㤸㐸㤷㐵㉡慤㍥㐵戵㜸㤹㌷㐴㑢㝡㤷慥〶㑦戰㝦㝤昷㜷昳敦㝣㌳㜸昱昵㉦㕣㝦晦昹㔷慥扦㉡扤ㄳ㌱摥㕢㥥戲㡦㈵慦ㄶ㕥ㅤ晢昲昷晦昴㡤㌷愷ㄵ㈰捦ㅤ㐵扥㔱ㅡ㌸㘲㜶扤㘲捤ち㙣㤶㌱㠵攱㡢㝡捡㈴㍢愷扣挷㐸㥡㙢㑤㍡㜵㘹挸㕣攰㤶㘱㐷㌱昸㘸㌸㜴㠹慤㔳㡥㔳昱㝣ぢ愹收㤰戹挶㜵搷〷㐰戹㡤昶㠳㝢㕡〲㤰ㄴ戳㘰戹㍥㉤㈳㍣ㄱ昵ㄱㄳ挹㉢㈱㑦换㜱ㄷ昴㑤晦扥昰ちㄸ㑣㔸㠴㕢㐸戲㈴换㔲㑡㑥摤愳㤵ぢ愳㤴㘳捦㤲㐸ㄹ㠴㈰㤴㑣㔳㐱㝣戸㐵昴敡换㍤戰㈷㝡㌶散愶㥤昱㐱㤸摥捤搷㐴慣㥦挴㥣㈹㈲㥦㕥戸戸戸晢㔴晡㔰㕦㙤ㄴ㐴戴㍢㑥㠲攰㝥挳愱愹㈰㌱〲㌶㙢㐲攳㘸昵㥢㕦摡ㄴ㘳㘰㠹挳扢搵㌲攵挱㔹㜳㐹慦㌳扢散㜱㐷て㠶挳〶愰捡愱搰㄰昱㈸㤸㌹㍡㑣ぢ㕦㐸〸慣㙣㤶㌲昳慤挰㕢戶㕣捤㈴㈲散㉦敡搲㜷愸㑢摦ㄱ㕤㔹昳〲ㅥ㌶㘱扣㈴㔹摥扡㑥㄰搷㜴慣㐶ちつ㍣㍥敥ぢ㥢㈴ㄸ〳㕡㜶㡡㌰㑣㐲摥㠹㍥挴づ㍦〸㤰扡㜳ㄴㄸ㜱㜵㔰㍦㔹慥㉣愹昴㑦扡挷慣㤱戲㈴〱㐸㕡㡥愴㈹攲晢㈰扥㕡愰摣散㝣㠵扣昹㈵敡〹㐱昷〹敡〷㕢晢㔸㔴㐱㘳ㄴㄹ〳愶慡搳㐴ㅥ㈸ㄶ㙡㈱㌸㜶㌰㔶㥤愱敥㘱敡敥戱昱㔱㈴ㄸ㤸愳挱㙦挴㠷慡㔱〰㌹㙥㐲㍢つ㌲ぢ昲㜱㈲㘹〹搶㉥㔶㍤㐳㤵㑥㔱戰攳摢㕥ㄲ攴愵㑤㕣㔷㌵㘸摢㘴愲愸〲搰挳㥡㜸㝡㡢㍥㤱戰搲㠷扡㐴㝦戶搸㥤㡢㠴㌰㌳㌰〳〶〷摡㔰㝥㑢攰㝤攰㝣㥣㘰㌷挹挶ㅣㄴ㜵㡥挸搱㘵慢挱㍤摦㌳㠳㠹㉡挱散〴摥慡㘶㉣㌶㥤㤷㝥㐳ㄲ㐵㝡㉣〶ㄳ㌹㐱㌷㌱㡡摢ㄷ㌷昵ㅣ㔵㠶攲ㄲ敥㄰㤱㑦晤㈴摡㜹摢㥥攸挴㉥㕦㥤㐷搷㥥て㡣敡昳搴昵㐰㘵㘱㘵㜱㘱㘲㙢戶㜶㝥㘵㌹户㘳晢㍢搲搵㈸昴攴㝥晦慤戱戹晦㕣㉦扤昶挲愹敦㡣㕦戳㍥㉢晤㌲㘲昴㝦攸㤳愰㈸慣ㅢ㥡㄰㈲㕣ㄸ摤摥㡥㈶散㡢㙥扦㠸ㄸ晤搱㑤㠲戶扢㤲搴㌲戵攲㜹摦〹愵扤㜵㤰戴㥦㐷㡣㝦㝦捦扣昶挵㌷晥㜹敥㙢㙦㝥昰慢㜷扦扡ㄸ㤳㘰㌶㕤㘹ㅡ愴㠵㤲摥㌸㐸搲㑦㈳㠶㜲㙤扢昸搶㔷㥥㉥晤昰攱扦㝣收挶㔰晤て愳ㅤ㡢㔳㜰搳捦昵戹㘴捦挳戳挷戴㈷晢㍦て㥣愳攷㝥ㅢ戶ㅥ愷〴㕥ㄱ㜸㤴㤰㍦㜱㙦戲㍡慦㘴㐴〱攵㈷戴敢て㈱㘷慦㐱㐲㈲㈲㠰戶ち搱㈰晤戶づ㘷㈹攳ㅣ㝤敦愵㑣〶挶晣㑣昹㐴晥㤵慦㕦捤㘷晥〷㜰㈰搲昰</t>
  </si>
  <si>
    <t>5,553M PLN</t>
  </si>
  <si>
    <t>0.480 PLN</t>
  </si>
  <si>
    <t>Margin has risen -- may be more appropriate to use mean of 65%</t>
  </si>
  <si>
    <t>Margin has shrunk, mean of 8% is more appropriate</t>
  </si>
  <si>
    <t xml:space="preserve"> Margin has shrunk, mean of 7.72% is more appropriate</t>
  </si>
  <si>
    <t>General Notes</t>
  </si>
  <si>
    <t>Monte Carlo Simulation</t>
  </si>
  <si>
    <t>Historical Analysis of Quarterly Revenue</t>
  </si>
  <si>
    <t>The purpose of this sheet is to determine an effective and historically accurate ratio between revenues for the fiscal year and revenues through Q3</t>
  </si>
  <si>
    <t>For most companies, this ratio is likely 4/3, assuming all quarters generate equal revenue. PGNiG generates higher revenue in the winter months (Q1 and Q4) so this may not be accurate</t>
  </si>
  <si>
    <t>Average Ratio between FY and Q1-Q3 Revenue:</t>
  </si>
  <si>
    <t>Sheet Description</t>
  </si>
  <si>
    <t>Accordingly, we will use a ratio of 1.43, or approximately 7/5, to calculate FY 2016 revenues from Q1-Q3 2016 revenues.</t>
  </si>
  <si>
    <t>㜸〱捤㥤〷㜸摣㔴搶晥㝤㕤ㄴ㙢㔲㍣愴〱〱㐲ㄲ㤲愵㈴㠴改〵〸㈹㜶㝡㠳㌸昴〴愳㤹搱㄰ㄳ㤷㘰㍢㡤づ〹㍤昴戰戴搰摢㉥扤㉥ㅤ㍥晡搲㤶㠵搰㤶戲㉣㌸㉣㑢〹㥤㘵㤷晡㝦摦㉢㕤㔹愳搱㌸昱㝥晢㝦㥥㙦攲戹搱㍤昷㍤攷摥昹改㑡㌳㈳㥤㤱捡㐴㔹㔹搹慦㜸昰㝦㍥㉡戹戰㙤晤捡昶づ戳㜹㙣㙤㙢㔳㤳㤹敤㘸㙣㙤㘹ㅦ㍢戱慤捤㔸㌹慢戱扤愳〲〲慤愱ㄱ敤敤㔵つ敤㡤㐷㥡搵つ换捣戶㜶㠸慡捡捡慡慢昵㜲戴㙦㙤㍦㠳慡愲搳㑢慦㘴〱㔵㤹慥戱攸挵愲㥡㠵捥㈲挰愲㌷㡢㍥㉣晡戲攸挷愲㠶㐵㤰挵ㄶ㉣晡戳ㄸ挰㘲㈰㡢㐱㉣〶戳搸㤲挵㔶㉣搸扦㍥㠴挵㌶㈸晡㙣㡢㘲㝥敤愴戹㤹挳昱㙡敡㍢㕡摢捣㌱挳昶戳挶㍣㉥ㅣㅥㅢㅥㅢ㡤㠵搳㘳㐳㘳㠶搵㉥㙤敡㔸摡㘶㡥㙢㌱㤷㜶戴ㄹ㑤㘳㠶敤扤㌴搳搴㤸㥤㘹慥㥣摦扡搸㙣ㄹ㘷㘶㐲搱㡣ㄱ㑢㠵㘳昱㜸㍥㥤㑥昵搹づ㤱攷搴㑥摡扢捤捣户晦户㘲づ㘵捣戹戵㤳挶捥㌱㍢晥㕢㌱户㐷㑣㠴慣㙢㙤㌶ㅡ㕢晥㑢㐱慢戸㑥攳㜵㘶戶㤱㉢摦㌴摢ㅡ㕢づㅢ㡢㘱ㄷ㠰㐶㉤㌹㜶㘲㝢晢搲收㈵㥣㐷戵㘶㔳搳㍣㌳㉦㔷㝡㜳㕤㝢挷摥㐶㕢㜳㝢㥦㘶昲㌳摢捣㤶慣搹摥慦㜹昲㡡慣搹㘴ぢ摢慢㥢昷㌳摡收ㄸ捤㘶㈵ㄷ㙡㥡慤㜵㌸㍤㘷戶㜴㌴㜶慣散摢扣㙦扢㌹捦㘸㌹捣愴愴慡㜹敡搲挶㥣愸慣挴㕦㔹挵㡥㝥㈳㤳㉢ち攳㘹慥㕤㘴戴㜵挸ㅡ㔷㘱搸㑦敢㥡㉥昲㔵ㄴ㡣㡢㔳㙡㤸挷㡢敢慣扥戱㜹愶搹搶㘲㌶戱ㄳ慥挹搱ㅥ㤱〴㘴慤〷㠷㤴㝡㌹㕣㑢愲户扤昱昱戵戰ㄷ㙤ㄸ愳捣㘹㙤㙢挶㠴㥣㙤ㅡ㉤攳㐲㘳㐳挹㌱昵ㅤ戹㍡㜳ㄹ㤶㈳愹㔴㌴㥡㡣挵愲戱㔰㍡ㄶ㡤㐷愲晡㜰㌸攸㈳攸扡〳㡡㡡改搱㤴㍥㤲愶㔱㈸㐴攵㕢搸摡摤㝤㜰㡢㉢㙦㌰捡ㅢ㌲攵つ搹昲㠶㕣㜹㠳㔹摥㤰㉦㙦㌸慣扣㘱㔱㜹㐳㘳㜹挳攱攵つ㡢愱㔱㡦敡㕥扤捡敤挷攰㥤㍥㕣昱晤晥晦慥㍤㉤戹敤㡥挱㐵㠳ㄶち㙥攰㜲晦戰㈳ㄶ㜶昵㡣㌹㤲㡡㜷㡤㍡㥡㑡㠷挲㤱㜰㌴㠲ㄱ㠷ㄲ改㐸㐴摦〹㉥晡捥㈸戴㕤ㄸ㘵㕡㍣愵㡦愶㘹っち㈱搶㘳搴ㅣ昹㌶㑦戶㐴愶昷㑦搴摥昲捦㑦捦晣㘰敦戳昶ㄳ摣㥤挸㉥挷㘲㘱㑣㘱㤷〹㔷㠷愱㘸㌲ㄴち㐷㠱㉡づ㔲㜱㜲摡㡤攱㐳㈸戴㌰㠳㑣㐹㈴昴〸㑤㔱ㄴ㐲扣㘰昷搸㜹收慥てㅤ㜸摣㐱戳㑥ㅤ㍣昹扤搸ㄴ慤㐵㜰摦㈵㝢㡣㘳愱㠷㉦㌲挱昸㐹ㄴ㕡㡡㔱愶攰㐵愶㘹摡ㅤ㠵㄰㑦搹㕤㙥㑣扤㜴攷昰敢〷捦㕣晢晣㉥换晥㜰散㠰慣攰㥥㔲㜶戹㈷ㄶ扣㜳㈱摡㐵㌵㥣㡡挴㤲㤸〹改㐸㈲ㄱ㡡㠴㤲㌱㝤ㅣ愳敦㠵㐲ㅢ捦ㄸ㌳攳㈱㝤〲㑤ㄳ㔱〸昱㠸摤攱攷挹昵攵㙦っ晥㘶攲㤵㠷㍣㌷晢㡤㝢摦扡㑦㜰〳㤵ㅤ搶㘲㘱㤷㐲慡攱慥晥㠰㌱㤹〸挷㔳挹㔸㍡ㄶ㡥㐵ㄲ㘱扤㡥挱㈷愳搰愶㌰挴昴㔸㐲㥦㑡搳㌴ㄴ㐲摣㙢昷㔷晢攸搷㑦慤㝢㝡晥戴㕢㑥摡昵摥挶昳㌶㝥㈴昸〶㈰晢㥢㠱㠵㥥慤挵㤹っ㍦ぢ㠵㌶㥢㐱敡戰ㄶ攷搰㌴ㄷ㠵㄰户摢㍤ㅥ昸昶挲攳搷㝥戹昵愴昳搷扣㌱敦㤷㔳㍦晦㔶昰摤㐶昶戸てㄶ㍣㍤㠶摣昳㈶ㄶ挳㍣〵搶㜸㉣㤹㑡㐷搳愹愸㍥㡦攱敢㔱㘸昳ㄹ㘴㐶㉣愲敦㑢搳㝥㈸㠴昸扤摤攳㘵㐳㐶扥㜹㐵㙣慢ㄹ㌷㉦㕥㔵户戴昵敢挱愲㌷挵㜸㙡〷愰攸攱扣㌹㄰㉥晡㐱㜴㍥ㄸ㐵挵㜴捣㥢〵㌴㉤㐴㈱挴搵㜶㤷敤慦㡣㍤敤昸扤㤶㑥戹昳攷摤ㄷ捥扤㝡㥦㠳〵摦㐸㘵㤷つ㔸攸搱扣㌹ㄴづ扡㠱㐲换愰挰㐴つ改㔹㥡㜲㈸㠴戸搴敥昰㈸攳㡢攸敤㘷捣慦扤敢㝦搶㙣㌷改戵晢㜷ㄳ㝣搳㤶ㅤ收戱搰挳搷㜸ㄸ攳㉦㐲愱㌵㌲捡っ扣挶挳㘹㕡㡣㐲㠸戵㜶㤷㙢敥戹㘲㡦㘸㑢敢捣㡢㥦㌹敢晡〳㥡て晤㕡昰㈳㠲散戲ㄹぢ㍤㤹慡㉤っ摥㡡㐲㕢挲㄰㤳㌱㔵㡦愰愹つ㠵㄰㘷摡晤敤搷攷晡昱㍢晥㤸㥣㝢捡搱㤳敡㥡晡㙦昸㐶昰搳㠸散慦〳ぢ㍤改㙦㈹㠳㉦㐳愱㉤㘷㠸㔹攸㙦〵㑤㉢㔱〸㜱戲摤摦愱ㅢ㍥㍥昱攲㤹挱摡敢㘲㜵㡦㥤㜰㙦㜶㑢挱て㍥戲扦愳戰搰戳㠹㝡㌴挳ㅦ㠳㐲㍢㤶㐱愶㘳愲ㅥ㐷搳昱㈸㠴㌸捥敥戱晥㠶搳㠳挷㙥戹攷㠴〷晡ㅣ戸昱攲晤㍢晢ぢ㝥捡㤲㍤㥥㠸㠵㥥扣挲㔵搰敢慢㔱㘸㈷㌱挴ㄴ扣挲㤳㘹㍡〵㠵㄰㉢散晥摥㕡㔷㈹㙥㝥晢㤳㌹慢ㄶ㐶㥡摥㕣昱㕥㐴昰〳㥤散敦㌴㉣昴㘸㤶㥥捥攸㘷愰搰搶㌰挶㘴捣搲㌳㘹㍡ぢ㠵㄰㐷搸ㅤ慥敦扣㘴挳㈷攲搶〹慢㥦㡢扣搹㤹㜹慡㔵昰挳愳散昰ㅣ㉣昴っ改戹っ㝦ㅥち敤㝣〶愹〳搲戵㌴㕤㠰㐲㠸挳敤ㅥ扦㍢收慤㤱敢㜷㔸㌶昳敥挱昱㐳ㄷ㝦昰昳㕦〵㍦愹捡ㅥ㉦挴㐲捦㝡扣㠸攱㉦㐶愱㕤挲㈰㌳搱攳愵㌴慤㐳㈱㐴搶敥㜱摤㕦收〵晥戰敢戸戹攷捣扤㌲昰晥㤲㜵㐳挴㈰㡡昱搴㉥㐷搱㤳㤵㜸〵昴晡㤵昴扣ち〵㕥㘱㐲扦㥡愶㙢㔰〸戱挰敥敦攸㉦ㄶ㥤晣改戰㑦㘷㍥㜰攱慦㝦つ愶愶㤹㠲㥦挰㘵㝦搷㘱愱㈷晤㕤捦攰㌷愰搰㝥挷㄰㌳搰摦敦㘹扡ㄱ㠵㄰晢摡晤扤晡晥慣ㅦ昷慣㥢㌳敤㠶㝥敢㍦ㅣ㝥摢攴ㄵ㠲ㅦ昶㘵㝦㌷㘳挱㍢㘹扡晤㜸㜴ぢ愳摦㡡㐲扢㡤㌱愶攱攳搱敤㌴摤㠱㐲㠸㌹㜶㠷㌳ㅢ㤶戴㕣扢晦㘹搳慥扢攱戵㤹昳㘷晣搸㈸戶愲ㄸ㑦敤㉥ㄴ摥づ扢㝤て扥ㅢづ晡㍤㜴晤〳㡡㡡㍡捣搲㝢㘹扡て㠵㄰㔳敤づ㜳ㄷ搷摥昳搶㐵㐶敤敦慥摥攳戶昷昷㝢散㜱戱㌵挵㜸㙡て愰攸㔱㠷て挲㐱㝦㠸慥て愳挰扢㐵㐸㝦㠴愶㐷㔱〸㌱挱敥昰㡥愷挷晤戸敡愰搱㌳㙥摦㜸敢戲㑦㐶㐶摡挴㄰㡡昱搴ㅥ㐳搱戳㐹晡㌸㍣昴㈷攸晢㈴㡡㡡愹㤸愴㑦搱昴㌴ち㈱搲㜶㡦ㅤ搷㐴㉦㥤摡㝦昵愴㡢㍥㝦昳攵扤㍦ㅦ㝣㠶搸㠶㘲㍣戵㍦愲昰扥挴㙥㔷攲戳㜰搰㥦愳敢昳㈸㉡㘶㘱㈵扥㐰搳㡢㈸㠴㠸搸ㅤ㥥ㄷ㤸㍡昵㥡愷㝥㥥㝤攱〹㝦㝥晢攱㠷㥥㜹愶捦㑢㘸摥挷晥㠰㕤搷㘶㉣挷㔷㤶慥㙦㐳㤱戱昸㘴扤㌹㕦〳昱㉤㌰ㅦ捦㈷昳攱㜰㉥ㅥ㌲愲㐶搵㜰㠴摤摣敦ㅢ摣㥦昷挹敦摦搸㤲㙢㕤㉥扦㠰㙣㍢挹㘸㌷扢扥㡦㡣戶摢㈶戵㉥㙤挹戵㙦攳摦㔸摦㘱㜴㤸㐳扣㙤㕤㐱㡡摣敡昱昵捣㙣㤷晤つ昵扡敤㘷㌴㉤㌵㈷慥㘸戴㥡户昳㌴攳换㔹㙢愶㜴敢㤴㌶昳〸愷戵㘸㐴ㄳ㜱昴㘰㤹㡣㕤昴㉡慤㈶㙢㕣挳㙡ㄷ戵戶㥢㉤㜲㜸愳㥢昷㙥捣㉥㌶摢敡㑤ㅥ㝢㌰㜳昲愵づ㘲㤳晤つ㜱昴摣ㄶ扣㔰㝣攷换㡤㜰㕢昳㤳㔷㜴㤸㉤㌹㌳㠷昱㉥㌱摢㍡㔶捥㌷㌲㑤收攰〲㠹搵㈷ㅡ戶㉥㌰㑦㘹捤㉥㙤慦㙤㙤改㘸㙢㙤㉡㙣㤹㤸㕢㘶攰㕢㘹㙥㜶㙢捥挴㤷捡㑡㍥捡㐴㔹㐵㠵㄰㘵扢昸㝤戳㘳摣昶戱㜲㐵戸㔶昱㜶㔸攷㕢ㄵ㑥扢戱昳昰敡昰㉡㥡㑣捥挹昲㤱㥢〸㈶攳㌲捣捥愵㠵慥搷挴〳㌵㔴敦㔴㕡㉤挷攸慣戹晦扦攲昲昲〱昶慢㥦扣っ摦摣愷ㄹ㉤戹㈶戳慤摢挳㑣㠲㈳搲晦㡣愲㙡㌷㙣捤㈵改㔵㐲㈱㔶㠸㤵㔵换ㅢ㜳ㅤ㡢戴㐵㘶攳㘱㡢昸挹っ㠷愲慡慢㠹戶攸愱扦〲㤳扥㥥挵慢㈸〲㠱㌲敤㌵㡡戴㠰晥扡㔵慦ㅡ㠱晦㝢㝥㑣愰ㅣ㕥扡㍣〶㠱〳㐶敤㔵捤㔳㕡摢摡㉢㉡晣㕥攵㌴愳㝤㔱〷愷㘷昷㡤㡣昷〶㡢㌷㔱㔴㡤㐴戱挹㐳づ㌵㄰㔵昲挸㑡摦收㍡㌳㙦攰㜸㤶摣扡㠵㔱搵㙣ㅤ㈲愹㌳摢戳㍡㡦愵㑣挷戶戲㐲挳ㄲ㌶晥㍥捤㥣晤收㡡㡥㍡愳挳攸搵㡣愳㌲㔸㑢㍡㐴愳愵㤷戵㐴捦扥搲愶扣〳㜶つㄱ㠲㜲搱ㄵ愵户㌴㔸㤱戰攱㘰㝢㈹慢戰换敥㕦〴挶㍥ㄴ㉦㐲昳㑥昴挲愳㉢㌸攸㤳㥢㙡戶捣㕦戹挴㙣愷扣㕡敢ㄶ愵㜷昳㘲戰戹搹捣扥ㅤ㡤㑤敤㘳㌱搲愹㙤慤㑢㤷晣㌷攳㌰㤶晥ㄷㄴ敡㔱昵ㅢ捣攲捤㝦㑤挰㔵搶㙢ㄹ搷㑤㐳㐳㔹㌵愳搱愲敦挰㠲戳ㄵ挱㝥挵㝦昲愱扦㡢晦〲摤戵㔵㡤㠲愲㈷㐷愲慡愰敦搳っ㐲昳摢㑣㜹㙣慤㕡㔶㐰扢㙦昳晥慤㙤㡢㌳慤慤㡢㌹㥦晡挹㕡晢㈲搳散攰昱慡摥昶昱㌹㜹ㅣ㑥㠸㡡㡡㠲〳㑤慥〳㕢摢㈳扥昶㍥㡡扥ㄳ㥢㥡㠶愹㠸敤摡〷㌰㔵攰挸㤹搶㠹㠵㉤昶㥥㍡㘷晡搴㘱换攲つ搳收捣ㅥ扢愲愹㝤㠵搸ㄶ㉦㥢㠷㠱晥㜵挹㥦挶扤㝥㙥挷捣ぢ㡥㝡昱挳扤㡥㜹昱㝣戱㡤摤㔰㜴㐸㙡㈷〴ㅡ㡥愷晥㜷ㄴ㘲㙢挸戸㍢挱㜲攱㐳晦〷敡晡挷㉣㍥㐱㠱㥤㠲挴㡣㝤挲㘷㔶㔵散㡣晦戹㕦搰㌷戲昸ㅣ㠵ㄸ㡤㠲㕢愵晥〵ち昵㄰㐱挴攷捡㤶㉢㙣ㄷ㤸㡢㔷搸㌷戰〶昴㙥摡挴ㄸ㈸戸搲㜴㐲搲㠹㐵㈷ㄲ愱㈱戰㉦㠰㉡扢愱攸〰搹㙥㜰㤳〰㝥愲㝦〵㘴晥〰㝥㘱ㅦ〴愳㜳慡戹〰㤴㕢㔵ㄱ㐲㥢〴㔰〱㠳捥ㄳ〵㈲〲㤳〴㔰㠵㥡㝡㠸ㅦ㝥㜱〱〸挳㕣っ㐰㘷㑣扤㥢㌶ㄱ㠵㥦ㅦ㠰㉦ㄱ摣ㄷ挰ㄷ㜶㐳搱昱扡〴㈲つ攷㈸晡㜳挸ㅢ㈱昳〷㌰㄰捤晡㈰ㄶ㠳㔱戸〰㙣㘵㔵㐵ㄲ㐱㈴㠰慤㈹ㅡ㠲㐲愴㘱㤲〰戶㐱㑤㍤挴〶㌷㠰ㄴ捣挵〰戶㘷㑣扤㥢㌶戱㍢晣晣〰扣㔵ち挰㕦散㠶愲愳㠷攳㄰㘹㌸㐷戱ㄳ㠷晣㐶㐹〰扢愰㔹ㅦ捤㘲っちㄷ㠰戱㔶㔵散㠵㈰ㄲ挰㙥ㄴ㠵㔰㠸〹㌰㐹〰㘱搴搴㐳晣挹つ㘰㍣捣挵〰攲㡣愹㜷搳㈶㈶挲捦て挰㤳愵〰㍣㘱㌷ㄴㅤ捤慣㐳愴攱ㅣ挵㕥攸㔴㍣㔶ㄲ挰〴㌴敢ㄳ㔹㑣㐲攱〲㔰㘷㔵挵㘴〴㤱〰㈶㔳㌴〵㠵攰搱㑤〹㘰㉡㙡敡㈱敥㜳〳㤸〲㜳㌱㠰㤹㡣愹㜷搳㈶愶挱捦て挰慤愵〰摣㘲㌷ㄴㅤ㕥㥤㠹㐸挳㌹㡡昹ㅣ昲㑤㈵〱散㠷㘶㝤㝦ㄶ〷愰㜰〱㌸挸慡㡡㔹〸㈲〱ㅣ㑣搱〲ㄴ㘲づ㑣ㄲ挰㐲搴搴㐳㕣敤〶㌰ㅢ收㘲〰〶㘳敡摤戴㠹戹昰昳〳㜰㔱㈹〰ㄷ摡つ㐵㐷㝢攷㈱搲㜰㡥攲㜰づ昹㠲㤲〰㥡搰慣㌷戳㘸㐱攱〲戰挴慡㡡㝡〴㤱〰㡥愰愸つ㠵搸ㄷ㈶〹愰ㅤ㌵昵㄰㙢摣〰收挳㕣っ㘰㌹㘳敡摤戴㠹晤攰攷〷攰挴㔲〰㑥戰ㅢ㡡づ㍥ㅦ㠸㐸挳㌹㡡攳㌹攴攳㑡〲㌸ㄱ捤晡㉡ㄶ慢㔱戸〰㥣㙣㔵挵㐱〸㈲〱㥣㐲搱愹㈸挴〲㤸㈴㠰搳㔰㔳て戱捣つ攰㘰㤸㡢〱㥣挹㤸㝡㌷㙤㘲㈱晣晣〰㌴㤵〲戰搸㙥㈸㍡ㄴ㝥㈸㈲つ攷㈸㝥换㈱㌷㤶〴㜰ㄱ㥡昵㡢㔹㕣㠲挲〵㘰㥤㔵ㄵ〶㠲㐸〰㤷㔱㜴㌹ち㤱㠵㐹〲戸〲㌵昵㄰㠷扡〱㘴㘰㉥〶㜰つ昴〱扤㥢㌶㤱㠳㥦ㅦ㠰晤㑡〱搸搷㙥㈸㍡㌴捦挳敢挳㌹㡡㥢㌹攴晡㤲〰㙥㐵戳㝥ㅢ㡢摢㔱戸〰摣㘹㔵挵㈲〴㤱〰敥愲攸㙥ㄴ攲㜰㤸㈴㠰㝢㔰㔳て㌱挳つ愰ㄱ收㘲〰昷㌳愶摥㑤㥢㔸っ㍦㍦〰ㄳ㑡〱ㄸ㙦㌷ㄴ㥤㈸㘸㐱愴攱ㅣ挵攳ㅣ昲戸㤲〰㥥㐴戳晥ㄴ㡢愷㔱戸〰晣搱慡㡡㔶〴㤱〰㥥愵攸㌹ㄴ攲〸㤸㈴㠰攷㔱㔳てㄱ㜳〳㔸〲㜳㌱㠰㤷ㄸ㔳敦愶㑤戴挱捦て挰㉥愵〰散㙣㌷ㄴ㥤戹㔸㡡㐸挳㌹㡡㌷㌹攴ㅤ㑢〲㜸ぢ捤晡摢㉣摥㐱攱〲昰㔷慢㉡㤶㈱㠸〴昰ㅥ㐵㝦㐳㈱㔶挰㈴〱扣㡦㥡㝡㠸愱㙥〰换㘱㉥〶昰㈱㘳敡摤戴㠹㤵昰昳〳㌰戰ㄴ㠰〱㜶㐳搱愹㤴愳ㄱ㘹㌸㐷昱㌹㠷扣㐵㐹〰㕦愲㔹晦㡡挵搷㈸㕣〰扥戵慡攲ㄸ〴㤱〰扥愳攸㥦㈸挴㜱㌰㐹〰摦愳愶ㅥ愲摡つ攰㔸㤸㡢〱晣挸㤸㝡㌷㙤攲㜸昸昹〱昸攵攷ㄲㅦ㠵㝦戶ㅢ㡡捥散慣㐲愴攱ㅣ㐵㘵㌹㠶晣㈳㘴晥ㅦ㠵㌵㌴敢扤㔸㔴愳㜰〱〸㔸㔵戱ㅡ㐱㐶㌰㔰㙦㡡晡愰㄰㈷愳㉡〱昴㐵㑤㍤挴搷攸挳昹㌲㜴ㄲ捣挵〰戶㠰㍥愰㜷搳㈶㜸晥挸て挰㍦㑡〱昸挸㙥㈸㍡搵㜴㍡㈲㐹〰㐳㌸攴て㑢〲搸ㄶ捤晡㜶㉣㠶㜲㜴㕤摦〶㠷㔹㔵㜱〶〲㡤攰换ㄹ㑥搱〸ㄴ攲㑣㔴㈵㠰ㅤ㔰㔳て昱㡥ㅢ挰ㅡ㤸㡢〱散〸㝤㐰敦愶㑤㥣〵㍦㍦〰慦㤴〲昰戲摤㔰㜴敡敢㕣㐴㤲〰㐲ㅣ昲㑢㈵〱㐴搰慣㐷㔹挴㌸扡㉥〰〹慢㉡捥㐳愰ㄱ㝣㌹㐹㡡㔲㈸挴㕡㔴㈵㠰㌴㙡敡㈱㥥㜶〳㌸ㅦ收㘲〰攳愰て攸摤戴㠹ぢ攰攷〷攰愱㔲〰ㅥ戴ㅢ㡡捥挴㕤㠴㐸ㄲ挰ㄴづ昹晥㤲〰愶愱㔹㥦捥㘲〶㐷搷〵㘰㤶㔵ㄵㄷ㈳搰〸扥㥣搹ㄴ捤㐱㈱㉥㐵㔵〲㤸㡢㥡㝡㠸摢摤〰㉥㠱戹ㄸ㐰㍤昴〱扤㥢㌶戱づ㝥㝥〰慥㉦〵攰㍡扢愱攸挴攰ㄵ㠸㈴〱㉣攰㤰慦㈹〹攰㄰㌴敢つ㉣づ攵攸扡〰㘴慣慡戸ㄲ㠱㐶攰愹㘷㈹捡愱㄰㔷愳㉡〱㤸愸愹㠷戸挴つ攰㉡㤸㡢〱㌴㐲ㅦ搰扢㘹ㄳ搷挰捦て挰㌹愵〰㥣㙤㌷ㄴ㥤愹扣ㅥ㤱㈴㠰㌶づ昹捣㤲〰㍡搰慣㉦㘵戱㡣愳敢〲戰挲慡ち㥥戴ㅣ挱㤷戳㤲愲㈳㔱㠸摦愳㉡〱ㅣ㠵㥡㝡㠸搵㙥〰扦㠳戹ㄸ挰㜱搰〷昴㙥摡挴㡤昰昳〳㜰㘴㈹〰㉢敤㠶愲㔳愷户㈰㤲〴㜰㉡㠷扣扣㈴㠰搳搱慣㥦挱㘲つ㐷搷〵攰㉣慢㉡㙥㐵愰ㄱ㝣㌹㘷㔳㜴づち㜱㍢慡ㄲ挰戹愸愹㠷㘸㜱〳戸つ收㘲〰ㄷ㐰ㅦ搰扢㘹ㄳ㜷挰捦て㐰慥ㄴ㠰慣摤㔰㜴㉡昷㙥㐴㤲〰㉥攷㤰㡤㤲〰慥㐴戳㝥ㄵ㡢慢㌹扡㉥〰搷㕡㔵㜱て〲㡤攰换戹㡥愲敢㔱㠸㝢㔱㤵〰㙥㐰㑤㍤挴〱㙥〰㝦㠰戹ㄸ挰㑤搰〷昴㙥摡挴㝤昰昳〳㌰愷ㄴ㠰搹㜶㐳搱愹攵〷ㄱ㐹〲戸㥢㐳㥥㔹ㄲ挰ㅦ搰慣摦换攲㍥㡥慥ぢ挰〳㔶㔵㍣㠴㐰㈳昸㜲ㅥ愴攸㈱ㄴ攲ㄱ㔴㈵㠰㠷㔱㔳て㌱挹つ攰㘱㤸㡢〱㍣〶㝤㐰敦愶㑤㍣ち㍦㍦〰愹㔲〰㤲㜶㐳搱愹敥挷ㄱ㐹〲㜸㡥㐳㡥㤷〴昰〲㥡昵ㄷ㔹晣〹㠵ぢ挰㥦慤慡㜸〲㠱㐶昰攵扣㑣搱㉢㈸挴㔳愸㑡〰敢㔱㔳て㌱挶つ攰㐹㤸㡢〱扣〱㝤㐰敦愶㑤㍣つ㍦㍦〰㈳㑡〱ㄸ㙥㌷ㄴ㥤㜹㝦ㄶ㤱㈴㠰扦㜱挸摢㤷〴昰〱㥡昵㑥ㄶㅢ㌸扡慥ㄹ昰㜷慢㉡㥥㐳愰ㄱ㝣㌹ㅦ㔱昴てㄴ攲〵㔴㈵㠰㡦㔱㔳て㌱搸つ攰㜹㤸㡢〱㙣㠴㍥愰㜷搳㈶㕥㠴㥦ㅦ㠰㍥愵〰昴戶ㅢ扣㤹〰㔵㝦㐶愴ㅥ㥣挱敤捤〱攷昷㙢㌴㤷昳㤴㔳扦㍣昲㡥㙢㤷戶㜷戴捡昳㘳㝤昳㜵慤㜳㕡㍢敡ㅡ摢㤷㌴ㄹ㉢〷攴敤㠵晤ㄷ㤹㉤㌸㝢摤㠶㤳搸ㅥ㕢敢㤲㈵㘶㑥捦搷户㉥㙤换㥡搳敢晥㉦㥣摤挶敢挳慡㤳㈷戶换〵ㅥ晦搹〹㕢㠴㄰㤸㈵㜸㤴㔵扤㠲㠰摥昳㙥㌲晢搹㜵㡥㕣㉥〶㈱慣改㈲㍡扦戱愳挹散㥤㤷攷愷攵㜲㜵ㅥㄴ㤱ㄲ㤰敢㤵㥦扦〸攷愳敡晡收愷戶㌵收㥡ㅡ㕢㑣慥㡣㠱㤶㜴㤶㜹ㄸ㑥晦敦摤摡摥挸㐴昳扥昹昹㙤㐶㑢晢ㄲ㥥挹捣慥散㕦㔰㤳愷㍣慢昲㤳ㅡ㕢摡搱㡤㕣㡢㕣慥挹搷㉦㙡㕤㡥摦㍣㉣㙤㙥㤹㙡㉣㘹晦㍦戱㔶〴㔷㡢㝣挸㔵㈳捡㐵㜹戹愸㉥慦晥㑦搷㡦昶㑦㙣㘳〳慣㠴摥㘱㤸愷ㅤ㙤㡤㤹愵〴㈶晢㠸愰慣㘴㈱搷㘱㔹搵㝡㉣㜹捦㔹扡㔶愱㈷攱㠰㘳㉤挸攵昷㍤昷敤晣㤰㘴㍢挸昵敦㌱㥣㍥晦㐲㌱㘳敡扥搳扢㔲㜱晥㔷扦捡愸㝡ㄵ㤱㌷㍢昳㘱㄰挴晤慣㈹挴㙣〸捥㈸㙣㤹㤸〹慣㜹愷㘵㈰㉦㌵㥣愱晤扡ㄶ愷攰攴㜹㥦晣㉣㈳㘳㌶攱㥣㝦戳搱搱捦慡㌰昹〲㔹晢敤㜶㕢㙤㙢㜳戳挱㈹挷摦ㅥ搴㘷㡤㈶戳㍡㍦㜱㘹㐷敢散挶ㄶ㍤㡦㐲捥㑢摢㘴慣㠰挹㔸㘱㥤㥤捦捦㘳㉥㤰㕣㘶慣搶挳㡣戶挶㡥㐵捤㡤搹㙡㔶㤸慦昳㝦㘲慥㘲攳慦〴㑣昵㔰晢ㄲ敦改㝥敢愴㍢㔶昷㔸㘴挸㄰ㅤ㔷㍦㘶㜴戹搰昰㑦晣㠷愹㈲搸昱挸㌷ㄴ晤〷㐴慢挲ㄳ〶㝢攳昹㔲㥥㡡㠵攵换攳㘰㤱㍢㈷昱㍡〵㜸敡㍦㐲捡〵㍥㉢摦㐰搱㙤ㅥ㐱㉦〸〲戳㕡㡤摣ㄴ㈳㡢摦ㄱ昵戲㝦㐵㔴㡤㔵换㕤㑤㕢㤰㤹ㅤ戵㐸ㄶ㐲ㄲ搲戲挶㥣搹㔶㑤㐳㍤㝥㈵㔵挹㥣㄰捤㕡㠷㌸挷㕤㔱㔶㔵搵扢摡慦慦改㉡搶㐸晢㝣戹晢㔷㔸搳㡢攲㝦戶㑦㙡㍣㕦㙤㈰㔰㠱㔲晦〹换晡捦㝣㑤㙦愲捡搷攳ㄱ晣㐲挱慦㈸慡晥㠲㐶敦扡㈹㑣戲㐰㉡㠶づ㔱愵晣晤つ搳㍦慡㤱㉡㈱昳㐶慡攴ぢ改敤捡昷搰慣㔴㡦㙡昵愳ㅥ慤ㅥ戳摣捣〵慣晤㉢昳㑡戸㍡捡换㉢戱慡㌵㙦慥㕣㔱户〸搶㕣㙦捡㐴㄰㌱ㄴ㐳搰㤸㈶搸㥢ㅢぢ攲㌷昰ㄷ㉤慦挱㡡㜳搹扦攲㍦昹〸〴昴㜲ㄲ〸㠸㜷㔱慡ㄷ捥攱〷〲㕣㙢㍡㤰攳戸ㄷち昱㜷㔴昹昶㡦㐵昵㘶㈵晥㠱ㅡ摦戰捡㌴晥慣㘹㜳㜷㤰攲㘳㜸㜰㈷愹㙢っ晣〹㤶戸敦㜱收㘲㌵慣㥢㥥㡢㥦搱〳㑦㥤扦㤲㔳㜳㔱㙣㠴㐵扤っ慣㉥戵㠲戹㥡昵摥ㄴ㝥敥㉦攸㐳㐱㕦ち扥㠰㠰㉢㔹敢㠷㥡〳㡦㍦慣昱㠱ㄷ㠴〶昰扥㜱〵㜵挱摢㠲㐱晢㌳攸㑦㄰㜸攱晤〲㥢〵㙦〰㈴㥢つ㡦敢㑥挲ㅢ挸挰㝣攵〵昰〶挳扡㘹㜸攵㜰㤳昰戶㤴㐱慣㡡㘰㡡㠲て扣慤愰搱户愶㤰改ぢ㍥㠲㈱ㄴ㙣㐳〱㌳ㅡ㈴扣㙤㔱㜳攰昱㌷㐲㍥昰㠶㐲〳㜸捣㙡㔰㐱㕤昰戶㘷搰㘱っ捡っ〴㉦㍣愶ㅤ㐸㜸扡晣㐱ㅤ〲㤵昱ㅤ搸昵㌶㉣㤸㤴㈰㐱㡤㘰㄰㘶㈷ㄴ㠰ㅡ〹敢愶㐱㌱㡢〱㝦昸ㄹㄸ㠳㘰㐱㍥㤹捡愰㠶散㥡㘵扦㠱㐶摦㤱㐲愶㌹昸〸㜶愲㘰㘷ち㤸昹㈰㐱敤㠲㕡ㄷ㈸晦㔹㌶〶ㅡ㠰摡摥ㄵ搴〵㙡㔷〶ㅤ换愰捣㔴昰㠲㘲㝡㠲㌵换㜶㠳㘴戳㘷ㄹㄳㅡ㈴扣㄰〳㌳戳愱〰㕥〴搶㑤挳㘳〶〴晥㜰㐸㤴㐱ㄴ㍣愶㐱昸戰㠹㐱愳挷㈹㘴㡡㠴㡦㈰㐱㐱㤲〲㘶㑤㐸㜸㈹搴ㅣ㜸晣㤵㤶捦㉣摢ㅤㅡ挰㘳收㠴ち敡㠲户〷㠳敥挹愰捣㜲昰挲㥢〰㥢〵㙦ㅣ㈴㥢つ㙦㈲摣㈴扣扤ㄸ㜸ㄲ㙡〵昰㈶挰扡㘹㜸捣㥥挰ㅦ㔲㉢ㄸ㐴挱㘳ち㠵㝡ㄹ慥㤹㌷〹ㅡ扤㤶㐲愶㔷昸〸敡㈸㤸㑣〱㌳㉥㈴扣㈹愸㌹昰昸㤳㌳ㅦ㜸搳愰〱㍣㘶㕤愸愰㉥㜸搳ㄹ㜴〶㠳㌲㐳挲ぢ㡦㘹ㄱ搶㈶捡晤㥢㝣㜸㌷㔱㈶㑤㐸㔰戳ㄸ㠴搹ㄳ〵愰收挰扡㘹㔰捣戲挰ㅦ㝥扢挶㈰㔸㤰㑦愶㕡愸㈱扢㐰敤つ㡤扥て㠵㑣挳昰ㄱ捣愳愰㥥〲㘶㘶㐸㔰昳㔱㜳㐰昱㤷㜲㍥愰昶㠳〶愰っ㔷㔰ㄷ愸晤ㄹ昴〰〶㘵㈶㠵ㄷㄴ搳㈷慣㔹㜶㈰㈴㥢㍤换㤸㜰㈱攱ㅤ挴挰捣扣㈸㠰户〰搶㑤挳㘳㠶〶晥昰㥢㌸〶㔱昰㤸愶攱挳收㄰㘸昴〶ち㤹挲攱㈳㌸㤴〲㠳〲㘶㜵㐸㜸ㄹ搴ㅣ㜸晣搱㥦て扣ㅣ㌴㠰挷捣づㄵ搴〵捦㘴搰㍣㠳ㅥて㠱ㄷ摥㠹戰㔹戳慣攴ㅢ〱ㄳ㌳㈴愸㐵っ挲っ㡤〲㔰㠷挳扡㘹㔰捣攴挰ㅦ㝥㔸挷㈰ちㄴ搳㌹搴㤰㕤戳慣〹ㅡ扤㤹㐲愶㝡昸〸㕡㈸㘸愵㠰搹ㅦㄲ搴ㄲ搴ㅣ㔰晣愹愲て愸㌶㘸〰㡡ㄹ㈰㉡愸ぢ㔴㍢㠳昲㑡〳㠲搹ㅡ㕥㔰㑣搱戰㐰昱㡤㐰㍥扣㥢㈳ㄳ㌸㈴愸㘵っ挲㑣㡥〲㔰㉢㘰摤㌴㈸㘶㝣攰て挷昷ㄹ〴ぢ昲挹戴て㌵㘴ㄷ愸㈳愱搱㡦愲㤰㈹㈱㍥㠲愳㈹㌸㠶㠲㉢㈰㤰愰㡥㐵捤〱挵㥦㔸晡㠰㍡ㅥㅡ㠰㘲愶㠸ち敡〲㜵〲㠳㥥挸愰捣敡昰㠲㘲㉡挷㈶㘶ㄴㄳ㍤㈴愸搵っ挲㡣㡦〲㔰㈷挳扡㘹㔰捣っ挱ㅦ㝥攸挷㈰ちㄴ搳㐳搴㤰㕤愰㑥㠵㐶㍦㡤㐲愶㡥昸〸㑥愷攰っち㤸㑤㈲㐱慤㐱捤〱挵ㅦ㠶晡㠰㍡ぢㅡ㠰㘲㐶㠹ち敡〲㜵㌶㠳㥥挳愰捣晥昰㠲㘲捡㠷〵㡡敦㡥昲攱㥤㔱㑣〸㤱愰捥㘳㄰㘶㠶ㄴ㠰㕡ぢ敢愶㐱㌱㠳〴㝦昸戹㈰㠳㘰㐱㍥㤹㐶愲㠶散〲昵㕢㘸昴ぢ㈹㘴㡡㠹㡦攰㈲ち㉥愶㠰㔹㈷ㄲ搴㈵愸㌹愰昸㡢㔶ㅦ㔰敢愰〱㈸㘶㥥愸愰㉥㔰㤷㌱攸攵っ捡㉣ㄱ㉦㈸愶㠶㙣〲ㄴㄳ㐷㈴愸㉢ㄹ㠴ㄹ㈴〵愰慥㠶㜵搳愰㤸㘹㠲㍦晣敡㤰㐱ㄴ愸昷戰愴㠶散〲㜵㉤㌴晡㜵ㄴ晥捤㕦㜰㍤〵㌷㔰昰㍥〴ㄲ搴敦㔰㜳㐰昱愷戸㍥愰㙥㠴〶愰㤸愱愲㝡㜵㠱扡㠹㐱㙦㘶㔰㘶㤳㜸㐱㌱㠵挴〲挵㜷㐲昹昰捥㈸㈶㤸㐸㔰户㌲〸㌳㑤ち㐰摤づ敢愶㐱㌱㈳〵㝦昸昵㈲㠳㘰㐱㍥㤹㤶愲㠶散〲㜵㈷㌴晡㕤ㄴ㌲㘵挵㐷㜰㌷〵昷㔰挰㉣ㄶ〹敡て愸㌹愰昸ぢ㘲ㅦ㔰昷㐱〳㔰捣㘴㔱㐱㕤愰敥㘷搰〷ㄸ戴ㄲ㘳昱㠲㘲慡挹㈶㘶ㄴㄳ㔱㈴愸㠷ㄸ㠴ㄹ㈹〵愰ㅥ㠱㜵搳愰㤸戹㠲昱攱㐷㤰っ愲㐰㌱㝤㐵つㄹ㡢敡㑢昶晦㐰愳㍦㐶㈱㔳㕢㝣〴㡦㔳昰〴〵捣㜶㤱愰㥥㐴捤〱挵㥦㍥晢㠰㝡ㅡㅡ㠰㘲挶㡢ち敡〲昵っ㠳晥㤱㐱㤹㥤攲〵挵㤴ㄴぢ㔴挹㜷㍤㈶慣㐸㔰捦㌱〸㌳㔷ち㐰扤〰敢愶㐱㌱挳㐵㠲㝡㤱㐱ㄴ愸攱戰慡㈱㘳㔱㠱晡ㄳ㌴晡㑢ㄴ㌲〵挶㐷昰㘷ち㕥愶㠰㔹㌱ㄲ搴㉢愸㌹愰昸㤳㙤ㅦ㔰慦㐲〳㔰捣㡣㔱㐱㕤愰㕥㘳搰搷ㄹ㤴㔹㉣㕥㔰㑣㕤搹挴愶挷挴ㄶ〹敡㑤〶㘱㠶㑢〱愸户㘰摤㌴㈸㘶挲㐸㔰㙦㌳㠸〲挵㜴ㄸ㌵㘴㉣㉡㔰敦㐰愳扦㑢㘱捡㕦昰㔷ち摥愳㠰搹㌳ㄲ搴摦㔰㜳㐰昱㤷收㍥愰㍥㠰〶愰㤸㐱愳㝡㜵㠱敡㘴搰つっ捡㙣ㄷ㉦㈸愶戸㙣〲ㄴㄳ㘰㈴愸扦㌳〸㌳㘱ち㐰晤〳搶㑤㠳㘲挶㡣〴昵㌱㠳㈸㔰㑣㥢㔱㐳挶愲〲昵〹㌴晡愷ㄴ㌲愵挶㐷昰ㄹ〵ㅢ㈹㘰㤶㡤〴昵㌹㙡づ㈸晥㐰摥〷搴㤷搰〰ㄴ㌳㙤㔴㔰ㄷ愸慦ㄸ昴㙢〶㘵㔶㡣ㄷㄴ㔳㘱㌶戱㡦㘲愲㡣〴昵㉤㠳ㅣ㡡㕡〱愸㝦挲扡㘹㔰捣慣㤱愰扥㘷㄰〵㡡改㌵㙡挸㔸㔴愰晥〵㡤晥㙦ち㜳晥㠲ㅦ㈸昸㤱〲ㄳ〲〹敡㈷搴ㅣ㔰晣㘵扦て愸㕦愰〱㈸㘶攴愸㕥㕤愰㝥㘵搰㌲ㅣ收ㄷ捣㥥昱㠲㘲捡㡣〴愵昱㑣挰㘶㝦晦㘳㤲㡤㠴㠷愳挳㘵㠲搹㌶〵昰昰㤳摢捤㠰户〲㙥ㄲ㕥ㄵ㠳㈸㜸㑣捤㔱㉦〳㡢ち㥥〶㡤摥㡢㐲愶敤昸〸慡㈹攰〵换〴㌳㜹㈴扣〰㙡づ㍣㕥愶挰〷㕥ㅦ㘸〰㡦搹㍣㉡愸ぢ㕥㕦〶敤挷愰捣扣昱挲㘳扡㡤㌵换㜸㡥㑥㍥㈲㈸摤〷〲㤹㡣㈳㐱〵ㄹ㠴㔹㌹〵愰晡挳扡改㔹挶散ㅤ〹㙡〰㠳愰〷昹㘴ち㡦ㅡ㌲ㄶㄵ愸㠱搰攸㠳㈸㘴㝡㡦㡦㘰㌰〵㕢㔲挰㡣ㅦ〹㙡㉢搴ㅣ㔰扣扣㠲て愸㈱搰〰ㄴ戳㝥㔴㔰ㄷ愸㙤ㄸ㜴㕢〶㘵㠶㡥ㄷ搴㤵戰㔹愰㑡扥ㄳ㕥〵㠹〴㌵㤴㐱㤸扤㔳〰㙡ㄸ慣㥢〶挵㉣ㅦ〹㙡㌸㠳㈸㔰搷挱慡㠶㡣㐵〵㙡〴㌴晡づㄴ㌲つ挸㐷㌰㤲㠲㔱ㄴ㌰㌳㐸㠲晡つ㙡づ㈸㕥ㄶ挲〷搴㑥搰〰ㄴ戳㠳㔴㔰ㄷ愸㥤ㄹ㜴ㄷ〶㘵㈶㡦ㄷ搴ㅦ㘰戳㌶挷搱㤰㙣昶收挸㠴ㅦ〹㙦っ〳摦㠷㕡〱扣戱戰㙥ㅡㅥ㌳㠴㈴扣摤ㄸ㐴挱㘳㥡㤰㝡ㄹ㔸㔴昰㐲搰攸㘱ち㤹㐲攴㈳㠸㔰㄰愵㠰㔹㐵ㄲ㕥っ㌵〷ㅥ㉦㜱攱〳㉦〱つ攰㍤收ち敡㠲㤷㘴搰ㄴ㠳㌲ぢ挸ぢ㡦愹㍦搶㉣㉢昹〹㥥㠹㐱ㄲ搴敥っ挲っ愱〲㔰㝢挲扡㘹㔰捣㈴㤲愰挶㌱㠸〲挵㜴㈲ㅦづ㝢㐱愳㡦愷㤰愹㐶㍥㠲〹ㄴ㑣愴㠰搹㐷ㄲ搴㈴搴ㅣ㔰扣㌲㠷て愸㍡㘸〰㡡ㄹ㐸㉡愸ぢ搴㘴〶㥤挲愰㝦㠳挰ぢ㡡㈹㐲ㄶ愸㤲晢㉤㈶㄰㐹㔰搳ㄸ㠴㤹㐴〵愰㘶挰扡㘹㔰捣㌸㤲愰㘶㌲㠸〲挵戴㈳㌵㘴㉣慡ㄹ㌵ぢㅡ㝤㌶㠵㑣㐹昲ㄱ捣愱㘰㉥〵捣㔲㤲愰昶㐶捤〱挵㉢㡡昸㠰㥡〷つ㐰㌱㔳㐹〵㜵㠱慡㘷搰昹っ捡扣〶㌹搸㝤㔹戳〷㕢挵㜳搳摥㔳慥㐵愷挳㘵て㜹㥥ㄸ慦敦㔸搹㠴㘴〴㉥昲ㄴ慣戵挴㤳挹〱㘹挳㠹攱搶㌶㥣挸慡昴㕥ㅣ挱昱㝤〹ㅤ昷ㅥ攸戹昰㠴㜴㘳ぢ捦扢㔷摤昸㘳昱挵ㄵㅣ㝦づ扣敢㔷攸昴攱㐳摢ㅦ㐳ㅣ㌸扢㌱摢搶摡摥㥡敦ㄸ㔶㡦㐴㥢㘱扣㤰㐷扥慣㉣㌴戱敡㜷㠸攸摢㈷㕦㔸㘵ぢ㉦搴戸㡣㍦㙣て㉣㙥㘹㕤摥㈲㐷㔳搵捥敢㤹㐸㕥扤㝡戱㥢〰晢攱㘳〷挰ぢ昲ㅣ㍤㥤昵〳㔱昶慤〸昲㈴㌷晥捡戴㠳㔰ㅦ㔵㍢愹㜶㕥㐳㌴㤹㡥挶攳ㄹ㕣㤳㌳ㅤ㡤㐵㜲㤱戴㤱挸㠴㘳戹㜴㍣㙢㤸攱㔸㍥愴ㅤ散㐸挳戱㜴㉡ㄴ㡡㈵搲〹㈳ㅣ㡢㘶昲㐶㍡㤷捡㠵㡣㙣っㄱ㜲挹㝣㈸挸搳攷っ慦㉦㠰㡦扥㄰㐵㤰㘷捤愵改㄰㥡ㅡ㘸攲㌹昴㐲㔵㔵㌹㍥ㅣ㙤敥愹㙤㠴㈸ㄳㄹ㤱ㄵ㌹㘱㔶昶敡㈵㐶㜹慥搴㔱㜴㑡摣戹搴㠱愶昱㡣㜸搵攵挰扣㜹㑥㠵㙢㤱捥晣㠸愷㘷昹㔲㜲㈸〲挱ちㄸ㌸㈰捤㐴搹扦㜶㔲〳㝥㠲慦㝥㤴捦㤹愷攵㘱敦〳扢㍣敤㡦ぢ㜸戶㙢㠷挱搲てㄶ㔷づ㤰戶〸戶㉤㘰㉢扣㐸㘷戰搲㡥慥㜷戲摢ㄱ㉣㠶戳㘸㠲㕣㘸㘸㤴㉢扥㤹㌵㤸攵戳ㅡ㔶㙥㉣攲㍣扣㑡㑥㔱㌴㤴㘹慤㤰㤴㥣㜷攲ㅣ挸㌸昷ち攷㡥慥㍡㍦〲捥㤸㍢〱搴戹摡戴㌶搴慤戹ㄳ㡢攵㔳昱㐴搴挴㈴挸挵㤲㠹㔸㉡ㄲ捡ㄹ挹㐴㍣㥡㐹㥢愱㜸㌸愲戵㍢搲㜰㉡ㄳ㑤㈵㤳㈹㈳㘲㈴㘳㤹㜸㌴㤵换㈶㜲戱㑣㌸㤱挸㐷㔲搱㑣㈶搸摢づ慦㜷挰㐷㕦㡡㈲搸㐷㤹㤶搱戴㥣愶扥捡攴愸㐴㤰㈶㍣挵挹㜸〹㕣户㔸挶〱㘵扡ㅣ㡤㈲㄰摣〲〶㉣㤴㘹挷愰昴㕢㐷挷挲㕥戸㡥㡥㠳挵扢㡥㡥㠷捤㘷ㅤ昵户愳㕢敢㘸㘷昶扤ㄳ㡢搵㤰㡢㠱ㅣㄷ㙢㈷戱㠶〵昹ㅣっ慢㕣㐷㐷㘲戴㙡ㅤ改㕣㐷摣つ㠸ㄵ戰ㄶ慦㡥㉤㔵㍦愷㐱㠷搵戱ㄵ敡㜲㜵㥣㡥扡戵㍡㜰㔱㔰〳㕢㙦ㄶ㠰つ㕣愹㌳㙡挴挰㌸㥦㐹收搳㔱㌴㤹愶㜶㐶㤷㌴㤶㡦挷㤳㐶㍥㤹挱ㄵㅡ愳ㄹ㌳㥤㐸愷攳㌱〳㤷㘹㌴㔲㈹㈳㥦つ㙥㙤㠷搷搷挰㐷㍦ㄳ㐵㜰㠸㌲㥤㐵搳搹㌴㙤愳㑣㡥㑡っ愵〹㑦搱攲㕥ㅤ攷搳㘵㉤㡡㐰㜰㝢㌴㘲〱㠷昴㘹㈳㝢㥤戸㜵昲つづ㔳㡤㥤㔴㠴㔸散挶㘲ㅤㅡ挵〸㠶㘵敤㌲搶戰㈰㥦㈳㘱㤵㌴㌳扥㌴て昵愵㌹㑡昵㜳ㄵ㐲㠱收㙦㔰㤷㌴慦㐶摤愲㤹㌵攲ㄹ〳㉣㌰㡦ㄳ戱戸㤹㑣ㅢ戹㕣㉣ㅥ㐹㠷㔳㘶㌶ㅡ㌳㤳摡㌵㡥㌴ㄵ㑡㠴㐲戹㜸㍡㤲㠹攵㘳愹㔰搶㐸㤸戱㜴㈸ㄶち㈷㐰ㄸ㍢挹㈰ㄳ〲ㄸ㕥扦ㄶ㍥晡㜵㈸㠲㍢㈹㔳搷攴摥㔹㤹ㅣ㤵ㄸ㐳ㄳ㥥㘲㍦㌷捤㥢ㄸ攵㘶ㄴ㠱攰慥㘸挴㠲㍦捤戱慡戱㤳㡡㈴㡢〴㡢扢攱㈱㐲っ换摡㍤慣㘱㐱㍥㈳戰㑡㥡㌳㝣㘹㑥昳愵ㄹ㔵晤摣㡦㔰愰ㄹ㐳㕤搲㝣〰㜵㝢㙥攲扡慡昹㜰ㄶ㤷㠰づ攱晤㠲ㄷ晦㡡㘴㈳搹㌸收㘶㈸ㄹ㠹挷昲摡㠳㡥㌴㥤〱收㐸㉡㤳㡡㐵ㄳ戱㐴㌴㤱挲ㄵ㐴㈳愱㔸㉥〵㜱㉣㥦换〴㤹㈱㈰㘹㍥〴ㅦ晤㘱ㄴ挱㠴㌲㍤㐲搳愳㌴㈵㤵挹㔱㠹摤㘹挲㔳散攵愶昹〴㕤㥥㐴ㄱ〸敥㠱㐶㉣昸搳摣㔳㌵㜶㔲戱ㄷ㡢㜱㉣㕥㠰㠷搸㡢㘱㔹㝢㤱㌵㉣挸攷〴㔸㈵捤㠸㥢㈶㍦〵挸㉤㍤攴㑢㜳愲敡攷㘵攸㐰㜳ㄲ敡㤲收㉢愸㕢㌴戱ㅢ㑤㤸㜱㈳㤷㐹攰敡戱戱㔴㉣㤵㑤㘶昲戱㑣㈸㙦ㄸ㤸㥦昱戰戶扥㑢㥡挹㈷ㄳ㈹搳捣㘷㐳〹扣㝦㐷搲戱㥣ㄹ换㈵㈲㤱㜸㌶㘹㘴㘲戱㘰慤ㅤ㕥㝦ㄵ㍥晡㙢㈸㠲㜵捡昴㍡㑤㙦搰㌴㔹㤹ㅣ㤵㤸㐶ㄳ㥥攲㌷㙥㥡㙦搳攵ㅤㄴ㠱攰㜴㌴㘲愱㑣攷㥢愳捥㜷㐲㥤㙦㝥㍡摦敤㠲㌳㔴㘳㈷ㄵ㤳㔹搴戱搸㠰㐶㌱㡢㘱㔹晢㤰㌵㉣挸攷ㅣ㔸㈵捤㈱㙥㥡捥㝥㜳㉢㕦㥡㜳㔵㍦ㅦ㈳ㄴ㘸敥㡤扡愴昹〹敡昶摣㑣㈵㔲改㜴㉣㥤㡢愵捤㤸㤱㡡ㄹ㜱捣扣㐸㈶ㄲ㑦ㄹ愱㜸㍡㤱搲㍥㜵愴㜱㈳ㄶづ㠷愲㘱搳㌴㤳戱戸㤱捤㤸搹㑣㉥㠳㡤ㅤ晢㕣散㈶㜲挱㝤散昰晡㘷昰搱㌷愲〸捥㔳愶慥晤㈶㤳ぢ攴っ愶㐰㑡挵㝥㌴攱㈹晡戹㘹㝥挳昶㙦㔱〴㠲晢愳ㄱぢ晥㜳昳〰搵搸㐹挵㉣ㄶ㌳㔹晣〴て㜱㄰挳戲昶㌳㙢㔸㤰捦〵戰㑡㥡攵㙥㥡捥摣㉣昳愵戹㔰昵㈳慡㈴捤㐳㔰㤷㌴换㔱户㘸收愲㈹昰㑣攵搳愶㤹㠹㈵㤲ㄹ㈳㤹㌵戲搸㠶捤㜸㌴㥡㠸ㅡ㜹慤挲㤱㘲攳㑦㘰ㄲ㐶昲㐶ㄲ㍢㑣㌳㙤愴㤳㘱捣㘹捣攵戴㤱㑤㈴愲挱〶㍢扣㕥〹ㅦ扤ち㐵昰㔰㘵搲㘸敡㐵㤳愱㑣㡥㑡攴㘸挲㔳晣昳〷搷㠷㠲摥㜴改㠳㈲㄰㌴搱㈸㘹晡捤捤扣㙡散㈴戵㝡ㄶ昳㔸っ㠴慢㔸挴戰慣つ㘲つぢ昲㜹㌸慣㤲收㈷攸戰昸㍤晤ㅦ戰ㄶ扦愷㉦㔶晤㙣㡤㔰㤸㥢㑤愸㑢㥡㐳㔰户㘸㈶戳〹扣㤳㘴㈲挹㔴㌴㡣つ㍣㥢捡挷捣㐸㍣ㄲ捦㐷昲改㕣㌸ㄷ搲戶㜱愴昱扣ㄹ攱戵挱㈳㌱散ㄶ㐲㘹挳挸㐶㔳〹散㐵ㄳ㠹㕣ㅣㅦ摤愳挱㘶㍢扣扥㉤㝣昴敤㔰〴㕢㤴愹敢㕤愸㔵㤹㈸㤰㔲搱㐶ㄳ㥥攲慦㙥㥡㍢戰㝤㈴㡡㐰㤰㘹〷㈵攷㘶㠷㙡散㈴㌵㕥〶㐳㍦㤰挵ㄸ戸㡡㘵っ换摡慥慣㘱㐱㍥㔷挰㉡㘹扥攲㑢昳捦扥㌴㔷慡㝥挲〸〵㥡㐷愲㉥㘹㐶㔰户㘸㘶㐳㤱㜴㍥ㅦ捤㠶㔲攱㙣㉣㤵挳㜷㥥㜴㉣㥥捣㥡㐶㈶㥡㡦挱慣㐵ㅤ㘹㈴ㄱ〹㥢㜸㠳㑡㘴ㄳ戸挹㠱㠱㍤〴㍥搷挶戲㐶㉡㤷挴捥ㄴ敦改㐷搹攱昵ㄸ㝣昴㌸㡡攰搱捡搴昵㉥㜴㡣㌲㌹㉡㜱㍣㑤㜸㡡愷摤㌴昷㘰㤴㍤㔱〴㠲㈷愰戱㈴捤ㄳ㔵㘳㈷愹ㄹ㉣づ㘵㔱〷㔷戱㥡㘱㔹㥢捣ㅡㄶ攴昳㘴㔸㈵捤〷㝣㘹摥攷㑢㤳ㄹ〹㜲㄰搳ㄱち㌴㑦㐵㕤搲㥣㠱扡㑤ㄳ㔷㉥㑦挶昲〹ㄳ㥦㌱㘳攱㘸㍣ㅤ㑢攴捣㘸搴㠸㘶挳㤸愷昹㡣㌶搳㤱㥡攱戸㤹㠸㠷昰㘹〸挴挳戹㥣㤱ち㘷㈲改㔴㈲ㅤ㌳㜱㘵昰㙣㉥㜸㥡ㅤ㕥㥦〵ㅦ㝤㌶㡡攰改捡搴㌵㌷捦㔰㈶㐷㈵捥愲〹㑦㜱慢㥢㘶㍤愳捣㐷ㄱ〸㥥㡤挶㤲㌴捦㔱㡤㥤愴戶㠸挵㘱㉣ㄶ挰㔵㥣挷戰慣㉤㘴つぢ昲戹ㄶ㔶㐹昳㙡㌷㑤㘷扦㜹愵㉦㑤愶㉤挸㐱ㄸ〸〵㥡扦㐵㕤搲捣愰㙥搱挴愶ㅢぢ㤹戸㍤〶捡㔸㍥㥦挸挴昳昸ㄶㅥ㌶つ㈳㘷㈶ㄲ挹慣㤶㜵愴戸㈴扦ㄱ捤㤹愱っ㐰挷昲挹〸扥慣㠷昳戹㜰㈴㥦㠸挴㡤㔴㈸ㄲ扣搰づ慦攷攰愳㥢㈸㠲ㄷ㈹㔳搷㝢晡挵捡攴愸挴㍡㥡昰ㄴ扦㜵搳㕣捣㈸㑤㈸〲㐱㘶㌹挸ㄷ攲户摦扣㕣㌵㜶㤲㕡㉢ぢ晥㍣㐶敦㠰慢戸㤲㘱㔹㕢捡ㅡㄶ攴昳㙡㔸㈵捤搳㝤㘹㥥敡㑢昳ㅡ搵捦㑡㠴〲捤㙢㔱㤷㌴㡦㐴摤摥㙦昲挰㠴ㄱ捥㈵挳挹㝣捣㠸挶㌳搱㔰㍥ㅦ㌱挳㤹㌰戶昷㝣㌴慣ㅤ攵㐸つㅥ散㐸ㄸ愱〸敦㔰〲攰改㜰㌲㥡㡦挶㐳戹㔰挲㌰㔳改㘴㤰ㄹㄲっ慦ㅦつㅦ晤ㄸㄴ挱敢㤵愹㡢㈶搳㈴ち㔵攲㐶㥡昰ㄴ挷扡㘹慥㘲㤴搵㈸〲挱㥢搰㔸㤲收捤慡戱㤳㝤㉦㤳攸㔸慣㠱慢戸㤵㘱㔹㍢㤳㌵㉣挸攷敤戰㑡㥡㙤扥㌴㤷昸搲扣㐳昵㜳㉥㐲㠱收㥤愸㑢㥡攷愱㙥搱捣㈵愲㘱㑣㌳㑥㍢㝣攲捣㠴㔲㐹ㅣ昸挱㘷㥦㤸㤹挸㠷㜲㜸ㄷ㍡摦㤱㘶㠰㌹㙦㘶㤲愹㘴㉥ㄶぢ㈵㔳㄰攳㍤㍥㙡㘲つ攴捤㝣㈸ㄳ㘴ㅡ㠵攴戴ㄶ㍥晡〵㈸㠲㜷㉢㔳搷㝢㍡㜳㈹ち㔵攲㍥㥡昰ㄴ㜹㌷捤㑢ㄹ㘵ㅤ㡡㐰昰㝥㌴㤶愴昹㠰㙡散㈴戵㘳㔸昰慡㈶晡戵㜰ㄵて㌱㉣㙢搷戱㠶〵昹㝣〴㔶㐹昳㈰㕦㥡〷昸搲㝣㔴昵昳㝢㠴〲捤晦㐱㕤搲扣ㄱ㜵㡢㘶〲户搲挰㍢㌲㙥晤㘰㤸㌸㠴㤲㑣㠷㈳㔱㝣㔳㡦㠶昰ㄶ㤳㑣㘷㤳摡㑤㡥㤴㕦挹㌳戹㘴㍡㥥捥㠶㘲〶㍥〸㈴㈳㘶㍥㥡捦收昲㤱㑣㌲ㅢ㡦〴ㅦ戳挳敢㌷挳㐷扦〵㐵昰㜱㘵敡㥡㥢㑦㈸㤳愳ㄲ㑦搳㠴愷㤸攳愶㜹ㄷ愳摣㡤㈲㄰㘴㔲㐵㐹㥡㝦㔴㡤㥤愴戶㥡挵㉡ㄶて挱㔵㍣㠷㐶㐹昳㘱搶ㄴ捤ㄷ㘰㤵㌴㈷戹㘹㍡㥦摥㈷昸搲㝣ㄱ㑥㜲㄰㡦㈱ㄴ㘸晥〹㜵㐹昳㜱搴㉤㥡愱㜸捥挴晥て㐷㈶昱昵㌰㥥挵挱愵㕣〸㥢㙦〶〷㥢攲搱㈴㘸㍥攱㐸㈳㔹㈳㡦㑦〰搱㌰㍥ㅣ挵愲㘶〶摦㤹㈲挹㙣㌴ㄳ㑤㈷捤㘴〸摦㠵㕥戲挳敢㑦挲㐷㝦ち㐵昰捦捡搴昵㥥晥戲㌲㔱㈰愵攲㔵㥡昰ㄴ〹㌷捤攷搹晥〲㡡㐰㤰㤹ㄷ昲㠵昸ㅤ昵㜸㕤㌵㜶㤲攱ㄹ㉣㑥㘷昱㉡㕣挵㥢っ换摡㙢慣㘱㐱㍥摦㠲㔵搲摣挵㑤搳㜹ㄷ摡挹㤷收摢慡㥦扦㈰ㄴ㘸扥㠳扡愴昹ㄶ敡昶㝥㌳㤱㑤㐷㐲攱㜰摣挸攳ㄸ㙦㉡㙢愴㔳昸扡㙥攲摤㍢ㅡ捡㘰㤷愸扤敤㐸ㄳ㈱㝥㠰㑡㠴㤲㤸戴戱㜴㌲㠷㡦㥡改㘴㈶ㅤ㌲㈳㠰㤹㑦ㅡ㐱㘶㙤挸㙤昸ㅤ昸攸敦愲〸晥㔵㤹扡戶昴昷㤴挹㔱㠹て㘸挲㔳っ㜵搳散㘴㤴つ㈸〲挱㑥㌴㤶㥣㥢ㅢ㔴㘳㈷愹㥤挷㠲ㄷ㙦搱㍦㠳慢昸㍢挳戲戶㤱㌵㉣挸攷㍦㘰㤵㌴晢晢搲っ晡搲晣㔸昵昳ㄵ㐲㠱收㈷愸㑢㥡㕦愳㙥㙦改㌹㌳㤲㌵昳㘱〳㠷搵㘳戱㕣搸挰㍣捤攴㌳㔱㙣戹戹㐸㈴ㄱ搵扥㜱愴ㄹ散〱昰挱㈸㘴㥡愱㕣㉣㡢㉦愱昸㌶㤹捥㘰㕢㡦㐶㘳戱㜸㈶ㄵ晣搴づ慦㝦ぢㅦ晤㍢ㄴ挱捦㤴愹㡢收㐶㘵㜲㔴攲㑢㥡昰ㄴ㥡㥢收㡦㡣昲ㄳ㡡㐰昰㉢㌴㤶愴昹戵㙡散㈴戵㡢㔹昰㑡㌰㝡愵㠶㠸摦㌲㉣㙢㔵慣㘱㐱㍥晦〹慢愴昹挳扦㕤摦㠵㥣戹昹㉦㔸㡢扦ぢ㝤慦晡攱㉤捥㐰昳㕦愸㑢㥡〱搴㉤㥡㌸愰㤶捥㐴挳戸ㄷㄱ扥ㄲ㈵㔲戹㑣〶〷㍡挳搹㉣敥㥦㤳㡣愶ㄳ㜹慤户㈳㑤挵㜲挹㕣ㄸㅦ愲㈲㌱〳㙦㔲㐶捡挴扢ㄲ㡥㜶㈶㈳㘱㈳㡦㘳㑡挱㝦摢攱昵㍥昰搱晢愲〸晥愰㑣㕤晢捤ㅦ㤵挹㔱㠹㕦㘸挲㔳㝣㡥㤷攱ㅣ㙥ㅥ挰㈸〳㔱〴㠲扦愲戱㈴㑤戶挸挶㑥㔲扢㤲挵ㄵ㉣戶㠵慢㤰㐹ㅣ慣㙤挷ㅡㄶ攴戳ㄲ㝡㐹昳〳㕦㥡㝦昳愵㔹愵晡ㄹ㡥㔰愰愹愱㉥㘹㡥㐰摤愲ㄹ捦挷㘳戱っ扥〵攱攳㘳っ㍢㑡〳扢挵戰㤱挴㡤㤰㜰㘰摥㡣收戴ㅤㅣ㘹㍥㡢㡦敡昹㔸摥㡣㠶愲㤸㤵㠹戴ㄹ挱つ㤳㜰ㄸ〴㕦㠸戲㤹㜰㈸挸㠴㄰戹愵㡦㠴㡦㍥ち㐵戰㕡㤹扡㘸㌲㉢愴㔰㈵晡搰㐴㥡慦扢㘹㡥㘶㤴㌱㈸〲挱扥㄰攰捦晦ㄸ㔲㍦搵㈸㘹昲慡㌲晡昵㉣㘲㜰ㄵ㌲搳㠳戵㌸㙢㔸㤰捦晥㜰㤱㌴㥦昳愵昹㐷㕦㥡〳㔴㍦㘹㠴〲捤㠱愸㑢㥡扢愳㙥搱捣愷愲愱㜰ㅣㄳづ㤳㌱㤶㡢㘴㌲搹㕣ㄲ挷㌰㜳㔹㝣慡攷㙤愵戴㍤ㅣ㘹㈸ㅤ捡㤹昸㙡㠹慦㑣愱㔸ㄶ〷㍣愲〹㈳ㄷ㌱㜳㔸挸㘰捡挶㠲㠳散昰晡㥥昰搱挷愱〸づ㔶愶㐳戰㘰㥤㐶摢㔲㤹㈸㤰㔲挱摣㄰㐹昳ㄱ㌷捤㕡戶搷愱〸〴户㠱〰㝦晥㌴户㔵㡤㤲㈶㉦㔱愳昳㠲㌷晡㉣戸㡡愱㘸㈴㐰㝤㌶㙢㔸㤰捦㘱戰㑡㥡㜷扡㘹㍡敦改户晢搲㘴㔲〸晥昰ㅢㅣ㠴〲㑤㈶㠰㐸㥡昳㔰户㘸攲捥㘶搹㑣㍥㥢㑦㘷㈲〶戶昱㙣㉡㥢㌷攲㘱㝣㜵挷晢㌹㑥㈳愵戴㝡㐷㙡㐴㐲㈹㝣㍣㌲㐳㐹扣晦㠴㌱㠷愱挴晢㜹っ㔳㌶㠷㠹ㅣち㌲戵㐴捥扡昹昰搱昷㐵ㄱㅣ愹㑣㕤敦改愳㤴㠹〲㥤㔲戱ㄳ㑤㥣㥢搷扢㘹ㅥ捣昶〵㈸〲㐱收㤰攰捦晦㠸ㅣ㜳㑢㘴愳愴㜹て㘵㜷戳挸㌱昴ㄸ戴㐸㥡㈶㙢㌰换攷㔸㔸㈵捤㑢㝣㘹㕥攴㑢㜳㌷搵㑦㈳㐲㠱㈶㌳㐲㈴捤挳㔱户户㜴㙣愲昸愴㠳㜷㙡摣敥づ㈷攰㔲㜱㝣搹挹㘰㙦㥡㡦攲愴㐵㉡愵㉤㜶愴搸㌵㠶戳㤹〸㍥㘱攲㙣㜰捣挰挱戹㤴㠹㔳㑡㘶ㄲ㜳ㄵ昷敤挸〵㤹㙢㈲㘹㌶挱㐷㙦㐶ㄱ㡣㈸㔳ㄷ捤愸㌲㔱愰㔳㉡ㄲ㌴㤱收㔹㙥㥡敤㙣敦㐰ㄱ〸㈶㈱挰㥦㍦㑤㈶㥢挸㐶㐹㤳ㄷ捦搱㜹㈹ㅥ晤㘸㠶㤶㐹㈴搲㤳㌵㉣挸攷㥥搰㑢㥡㈷扡㘹㍡敦㐲挷晢搲ㅣ愷晡㌹〱愱㐰㜳㉦搴㈵捤ㄳ㔱户攷㘶㤲㌷挱㡢攷戲〶捥㘴㘶㘳戹㑣ㅣ㈷挴㔳㌸攵㤳㠸攲㝥ㄷ昸扣戹捡㤱㥡㐶っ愷㡥㜰攸ㄳ摦捥昱㘵㈸㥥㡡攱攳㍥㙥㠲ㄹ挶㝢㔳㌲㙦㥡挱昱㜶㜸㝤㌵㝣昴㤳㔰〴㈷㈸㔳搷㝢㍡戳㔲㈴㜳ち愴㔴搴搱㐴㥡换摣㌴捦㘰晢ㅡㄴ㠱攰㘴〸昰攷扦愵㌳㈳㐵㌶㑡㥡㑦㔰昶㌸㡢戵㜰ㄵ搳搰㐲㠰晡〵慣㘱㐱㍥㤹㘹㈲㘹ㅥ敥㑢㜳㤱㉦捤㤹慡㥦㡢ㄱち㌴㘷愱㉥㘹㕥㠲扡㑤㌳㤱挱搷㜲㝣昸㠹攲戴㘵㌲㙣攲戸ㄱ㍥昰ㄸ戹㔴㉡㠹愳㙣㌱㔳扢搴㤱收昱ㅤ㌲ㄶ挳搱㌷㘴㉣〰㘴挲㐸攴ㄳ昱㔴〸㥦昳㘳㘹挳挴攷捤搹㜶㜸㝤ㅤ㝣昴换㔰〴攷㈸搳㈱㔸戰昶㥢㜳㤵㠹〲㈹ㄵ昳㘸㈲捤㐳摣㌴慦㘱晢戵㈸〲挱㝡〸昰攷㑦㜳扥㙡㤴㌴㥦愳散㔹ㄶ㌷㜳〰晢慡挶㕢㔰敢㕢㔱挵㐴㡣㍤㍣ㄹぢ晥ㄷ〶ㄹ敤扤㉤换㘴摣㘶㠵㔹㤹㘵ㄵ戸㈲㠲㜵ㅤ㠱捡昲摤晦戳㔸捣㠹攰㘵㐴昸慣㥡㠷㔷晤扦㠸挳昹搱㤵敢挲㠸摢攳愹摦㠶ㄷ㕣戵〰㉦㌷攴㌷挴敥敥ㄱち挷戲㐱捤搳摢㤱㉥㠱㝢捤捥㙦㥤攸摣愸㜴ぢ㤵㐶㌱㕡摤㉤㘴㔴㤷㘵㘲愶ㅤ㤷愰改㌰㤵摢摣㌶挷て㜷摦㐰摥っㅡ㐶昳摥㈲㠳扡㙡慥敢㌰㙣搳㘵㥤摥搲㡥晢攰㤸㌹ㄵ戱ㅤ搷㈵愸㉣慦㄰扥㤷㐶戱㙦㐹捡ぢ㉦㌰ㅡ敥㠴㌳㍤㐷〰摢昸㕣㠵㘲㔲㘳㠷扣㡡换戶㘸ㄷ㍡㤳㜰戴㍢昰㙡戵㜱㈳敢㐶㠶挳㔵㜳戰㈲㌶扢㡦㐲散散㤱㜳㈳愰摦㠵㠰㘲㈱㐲㤳扤搰て㘶㈷昷㔸㥤搴愲ㄳ㌱〳㥤戰㈳捣㜷愸敦愵㥡ㅢ〷㑤っ㈰ㅡ散ち摢㙢㤸敡㠲敦〸戸㡣㐴挱攳换昱㜶㜵㠲昵㝦戵晤㝦㜰㐲㑤㑥㜹㉣ㄴ挳捦㥢㔸昵户攳慥昸敡挶㍤㐶㕤㜶摢慦昶晦挷㝤戶捦㝤㐳㑦晡昴㡥昱愹㝦㌵㙥ㄸ摡昱捡㜸搱〴㡦㔱㠸愳扦捦攲〳ㄶ摣㤲挴㘴㡣攸㉤㕣愸愲攸㤶ㄵ㜵㜶㠳昷㤶ㄵ挱㘶㐴挲ㅦ捥〹㘳扣㝤㉢〴㌳㔷戸挱㠹㐹昰攰㉣㤷ㄳ昳㔱扥攴づ㤸㉤㐰㙤㔸搲ㅥ㠳捤㕡ぢ㜱戱ㄷ㠴㡡㐶㐰㝦㠲敡愵㡥扡㥤敡愷㉣㌵㜰挶挵敥戶摡挲昹っ搵换愰㔱〱挴㜲扢㈲㜱ㅥ㠵㑡捦㜰ㅥ慤㍣㑡攱㝣㜶搹㈳㔷っ搹敤戲昱昳ㅦ㕦㌳昲晣て摦ㅣ㉦㔶挳挳て㘷ㅣ〳昵挵ㄹ戳ㅢ扣㌷挰〸㥥㠴㐸昸挳㌹㙤扣㉡攰㘴收㠹挴ㄹ㠱㠷㠳昳㈵扥攴㌵㘸戲㜰㌲ㅤ㐵㝢搹〲㠴㐹㥤ㄴ㘳㙤㐰搶散㕣㑦昵㤹㡥晡っ慡㕦戳搴挰㤹ㄴ扢搸㙡ぢ攷ㅢ㔴昳戴愹㠳昳㙣扢㈲㜱㥥㡦㑡捦㜰慥㔵ㅥ愵㜰扥昸〲ㅦㅢ挶搷㡣㝤晣愱搷扦扡㝡扣㔸〷て㍦㥣愳㙣㙡㐵戳㜳愴摤攰扤㥤㐶昰㌲㐴挲ㅦ㡥㠴攰㔵〱㈷㔳㑦㈴捥ㄱ昰㜰㜰扥挷㤷㝣㉤㥡㉣㥣捣㐷搱摥户〰〱㘷㕣っ戵〱㔹㌸㍢愹扥捥㔱㌳㈵㐵晢搰㔲换搹㌹挴㔶㕢㌸㍦㐲㑢捤㑤搰昴っ摡捤捡愳ㄴ戴愲㌹㜸㌷㍣晣愰つ戲搹ㄴ㐱ㅢ㘸㌷㜸㙦挱ㄱ扣〷㤱昰㠷攳㌵ㄸ㍢愰摤㡦㡡㠴搶ㅦㅥづ戴㉦㠸攱㈱㌴㔹搰㤸㜶愲㝤㘵㘱〰戴㤸攸㘷㘳戰愰㝤㐳昵挳㡥晡㐱慡扦戳搴㠰ㄶㄳ〱㕢㙤㐱晢㥥㙡㝥戴㜵收㈰搳㑢㔸㤱㜳㤰搹㈳㍤挳昹愴昲㈸㠵㤳晢挷㝤敥扢㝣晣昵㑤扢㍦扢捦挱捦㡣ㄷ㉦挰挳て㘷ㄵ〶攱扢㐹㔷摡つ摥ㅢ㝡〴㕦㐴㈴晣㈱ㄵ〰慦ち㌸㤹㘲㈲㜱㤶挳挳挱昹㉢㕦昲慢㘸戲㜰扥㠲㈵㡤户㔲戶昶㤰㔱昱换扦摣㝢挸ち戴㠸搷ㅣ昵㝡慡慢㉣㌵㜰㐶挵て戶摡挲搹㡢㙡ㅥㄳ㜰㜰扥㘱㔷㈴捥户㔱改ㄹ捥㜷㤴㐷㈹㥣㤷㕣捣挷晤攳㡤㝢㉦摡㈲㝤晢晢攳挵〶㜸昸攱晣づ〳昵挵昹慤摤攰扤㍤㐸昰㐳㐴挲ㅦづ㈰攱㔵〱㈷㜳㑣㈴捥慦攱攱攰慣攱㑢晥っ㑤ㄶ㑥㈶㥥㘸㕢㌸㠰㤲攲昳〲㐰〳愸摥攸愸㤹㝢愲つ戲搴㜲㝦晡㠹慤戶收昲㤶㘸愹昹〶㥡㥥㐱晢㔶㜹㤴㠲㔶戴ㅦ晣〹ㅥ㝥搰㍥戴搹ㄴ㙤搲ㅢ散〶敦㉤㐵㠲㍦㈳ㄲ晥㜰㤸ぢ㘳〷㌴㠱愱㑢㘸ㅦ挰挳㠱戶㍤㌱㔴愲挹㠲挶晣ㄲ㙤戸㠳㈱㈲晥㕡㠰㘱〷慡慢ㅣ㜵〵搵愳㉣㌵收㘰㐴扣㘵慢慤㌹戸㈳搵晣㝥攵捣㐱收㤱㌸㥢㜴㙦㔴昰搷㠳て㍤㝤㤴㐷㈹㥣搶ㅣ晣晤昸慤㥥㍤㌳㕦㜳攱昵攳挵㐰㜸㡣㈲〴捦㠷㥥搷㙣㙡㐵㌸㕦戵ㅢ扣㌷㈸〹づ㐲㈴㠹㜳㔷扣㉡攰㘴㉥㠹挴昹ち㍣ㅣ㥣扢昱㈵㙦㡢㈶ぢ㈷ㄳ㑣戴戰〳㈸㉥晥㔴〰㈸㑡昵㜶㡥㝡ㅢ慡攳㤶㕡扥〹㍤㘷慢慤㌹㤸㐴㑢捤づ搰攰慦〷搰㐶㉡㡦㔲搰㡡摥㔶挶挰㘳㤴て戴愷㙣㌶㐵搰㥥戴ㅢ扣㌷㌵〹敥㡡㐸ㄲ摡㌸㡣ㅤ搰㤸㌲㈲愱㍤づて〷摡㜸㘲㠸愱挹㠲挶㍣ㄲ㙤愲㠳㈱㈶ㅥ㈹挰㔰㑢㜵摣㔱㐷愹㥥㙣愹攵摢捡〳戶摡㥡㠳㔳搱㔲戳〷㌴昸敢〱戴㍤㤵㐷㈹㘸㐵㙦ㅥ㜵昰ㄸ攵〳敤ㅥ㥢㑤ㄱ戴扢敤〶敦㡤㔰㠲㤳ㄱ㐹㐲㥢㡤戱〳ㅡ㌳㐳㈴戴㍢攱攱㐰㥢㑢っ戳搰㘴㐱㘳扡㠸戶㡦㠵㐱捥㥤㕢㙤っ搶摣愹愷㝡戶愳㥥㐹昵扥㤶ㅡ搰攲攲㐶㕢㙤㐱摢ㅦ㉤㌵昵搰攰慦〷搰收㉢㡦㔲搰㡡㘶摡〲㜸㡣昲㠱㜶㥤捤愶〸摡戵㜶㠳昷收㈹挱㠵㠸㈴愱㉤挴搸〱捤㐰㕤㐲扢ㅡㅥづ戴〶㘲挸愱挹㠲挶慣㄰捤戰㌰〰㕡㔴㕣㙥㘳戰愰㘵愹㌶ㅤ㜵㤶㙡搳㔲换㜷摣㑢㙣戵〵敤㌰戴搴㉣㠶〶㝦㍤㠰搶愴㍣㑡㐱㉢㝡㕦敤㠰挷㈸ㅦ㘸ㄷ搸㙣㡡愰慤戵ㅢ扣㌷㕣〹㉥㐵㈴〹慤ㄹ㘳〷㌴收㜹㐸㘸攷挱挳㠱搶㑡っ㐷愳挹㠲挶攴て敤〸ぢ㠳㠴㜶㤶㡤挱㠲搶㑥昵㌱㡥晡㈸慡㤷㕡㙡〹敤㜴㕢㙤㐱㕢㡥㤶㥡㔵搰攰慦〷搰㔶㉢㡦捤㠶戶〶ㅥ愳㝣愰㥤㘴戳㈹㠲戶摡㙥昰摥愴㈵㜸㈶㈲㐹㘸挷㘰散㠰挶㜴づ〹敤㐴㜸㌸搰㡥㈳㠶戵㘸戲愰㌱挷㐳㍢挱挲〰㘸ㄱ㜱慣㡤挱㠲戶㡡敡ぢㅣ昵昹㔴㥦㘴愹〱㉤㈲㡥戴搵ㄶ戴㔳搰㔲㜳㈹㌴昸敢〱戴㜵捡愳㝢㘸慥㜷捦㙢攱㌱捡〷摡㔲㥢㑤ㄱ戴づ扢挱㝢㘳㤷攰㜵㠸㈴愱㥤㠹戱〳ㅡ戳㌶㈴戴㌶㜸㌸搰捥㈶㠶㥢搱㘴㐱㘳㉡㠷㜶慥㠵㐱捥戴ㄶㅢ㠳〵敤㝣慡㙦㜱搴㌷㔱㝤㠱愵㤶㌳敤㜰㕢㙤㐱扢㄰㉤㌵㜷㐱㠳扦ㅥ㐰扢㕢㜹㜴て捤昵戱昷㈱㜸㡣昲㠱㘶摡㙣㡡愰攵散〶敦捤㘰㠲て㈳㤲㠴㜶ㄹ挶づ㘸㡦愱㉥愱㘵攰攱㐰扢㠲ㄸ㥥㐴㤳〵㡤ㄹㅢ摡㔵づ㠶㤸㌸愴〰挳㌵㔴㍦攵愸㥦愰晡㍡㑢つ挴㌱㜱㤰慤戶㄰摦㠰㤶㥡攷愱挱㕦て愰扤愰㍣㑡㐱㉢㝡昷㝣ㄵㅥ愳㝣愰敤㙢戳㈹㠲㌶摦㙥昰摥㐰㈶昸ㅡ㈲㐹㘸户㘰散㠰挶ㅣっ〹㙤ㅥ㍣ㅣ㘸户ㄱ挳㍢㘸戲愰㌱㌱㐳扢挳挱㄰ㄱ㜳ち㌰摣㐵昵扢㡥晡㙤慡敦戱搴㜲昳㥣㘱慢慤㤹㜶㉦㕡㙡㍡愱挱㕦て愰㙤㔰ㅥ愵愰ㄵ㝤戸晤っㅥ愳㝣愰㑤戶搹ㄴ㐱慢戳ㅢ扣㌷㥤〹㙥㐴㈴〹敤㘱㡣ㅤ搰㤸㙡㈱愱㑤㠲㠷〳敤㔱㘲昸ㄶ㑤ㄶ㌴收㕦㘸㡦㔹ㄸ攴㍥㙤㉦ㅢ㠳㌵㜷㥥愰晡㍢㐷晤つ搵㑦㔹㙡〹㙤㜷㕢㙤㐱㝢〶㉤㌵㍦㐲㠳扦ㅥ㐰晢㐹㜹㙣㌶戴㑡㝣改ㅥ攵〳㉤㙥戳㈹㠲ㄶ戳ㅢ扣㌷慡〹㔶㈱㤲㠴昶㈲挶づ㘸捣愸㤰搰㈲昰㜰愰扤㐴っ㝤搰㘴㐱㘳㥡㠵昶戲㠵㐱敥搳挶摡ㄸ㉣㘸敢愹敥敢愸㤹㘹愱扤㘶愹攵㍥㙤ㄷ㕢㙤㐱㝢〳㉤㌵〳愰改ㄹ戴㠱捡愳㝢㘸慥㝤摡戶昰昰㠳㌶捡㘶㔳〴㙤愴摤攰扤戹㑤㜰㍢㐴㤲搰摥挵搸〱㡤㠹ㄳㄲ摡〸㜸㌸搰摥㈳㠶㤱㘸戲愰㌱㥢㐲㝢摦挲㈰愱つ戵㌱㔸搰㍡愹ㅥ攵愸㜷愰晡㐳㑢㉤愱つ戱搵ㄶ戴㡦搰㔲挳搴㠷㥥㐱ㅢ愳㍣㌶ㅢ㕡っㅥ㝥搰〶搹㙣㡡愰つ戴ㅢ扣㌷挴〹挶ㄱ㐹㐲摢㠸戱〳ㅡ昳㈳㈴戴晥昰㜰愰㝤㐱っ㝢愲挹㠲挶愴〹敤㉢〷㐳㔸昴㉢挰昰つ搵攳ㅣ㌵昳㈶戴敦㉣㌵㄰㠷㐵挰㔶㕢㠸扦㐷㑢㑤㉤㌴㍤㠳㔶愷㍣㑡㐱㉢㍡㑢㌱ぢㅥ㝥搰慡㙣㌶㐵搰㉡敤〶敦㑤㜴㠲戳ㄱ㐹㐲晢ㄹ㘳〷㌴愶㐱㐸㘸攵昰㜰愰晤㑡っ昳搱㘴㐱㘳㙥㠴㈶慡㔱㡣ㅢ㠹戹ㄳㄳ扦㝣敦㍥㡤㔳㠱ㄶ戱慦愳慥愷扡捡㔲〳㕡㑣晣㘰慢㉤㘸扤搰㔲挳㐴㠶㥥㐱㕢愰㍣㑡㐱㉢㝡昷捣挱挳て摡㜷ㄸ㡥晦㤱㌶扢挱㝢攳㥤愰㠹㐸ㄲ㕡㕦㡣ㅤ搰㤸敤㈰愱㝤つて〷㕡つ㌱㌴愱挹㠲挶ㄴ〸㙤ぢぢ㠳㠴昶戹㡤挱摡攰〶㔰摤散愸㤹〵愱つ戲搴ㄲ摡㈷戶摡㠲戶㈵㕡㙡摡愱改ㄹ戴づ攵戱搹搰㡥㠶㠷ㅦ戴て㙤㌶㐵㌳㙤㠳摤攰扤㔹㑦昰ㄸ㐴㤲搰戶挳搸〱㡤㐹つㄲ摡〷昰㜰愰㙤㑦っ慢搱㘴㐱㘳愶㠳㌶摣挲〰㘸㌸搲㘶㘳戰愰敤㐰昵㐹㡥㝡ㄵ搵愳㉣㌵愰攱㐸㥢慤戶愰敤㠸㤶ㅡ愶㈵昴っ摡ㅡ攵㔱ち㕡搱㐷㡥戵昰昰㠳昶㥡捤愶〸摡慢㜶㠳昷〶㍦挱ぢ㄰㐹㐲摢ㄵ㘳〷㌴收㉥㐸㘸慦挰挳㠱戶ㅢ㌱慣㐳㤳〵㡤〹つ㕡搸挲〰㘸㘱昱㈷ㅢ㠳〵㉤㑡昵㘵㡥㥡㌹つ㕡摣㔲换㝤摡㜳戶摡㠲㤶㐴㑢捤㌵搰昴っ摡戵捡愳ㄴ戴愲㝤摡捤昰昰㠳昶㤴捤愶〸摡㤳㜶㐳搱㑤㠱㙥㐱愴㑤摤ㄴ㠸ㄷ扡㌰摢攵㡤㙢㙡昰㌹愷㉡捦ぢ㈴昴捥㕢㘶㈶㈴攰攲ㅣ㡤㑤㑤昲扡ㄶ㝤㜰て㡦戶挵㘶摢㉣摣慡〶㜷敥愸㙦㙣戶㉦㡤㠰㕢搸昰㤶〸敡㉥ㄱ扡慣搱㔹换捦㙤挳㙤㈳㝡攵愷户攳ㄶ㐳戹敡收扤㡤㡥づ戳慤攵晦挲つ㍥㜰愵ㄱ㕥挱ㄱて敢搶ㅥ扥ㄷ昹攰搵㍢㝣㑦晥㑢㘲㘳扢㜸捣挲捤㘷㤸㘵㔱捥㕢㝦晣㘷㜷ㅢ搲挶㘱㡡愹换ㅡ攵㕣㌷戳愹ㄴ㡦㘳ㄵ㕢搹戹挷㤷晤捡㈱㌳慦㐰ㅦ捦挹㍡〱㐵〵㉥㜰㈱㌳㠲㔰〴昴㠹戰挸㡢扤挸愲慣㡡㌹ㅦ摥ㄷ挷换慥昰㈲㝡㘵㔵换ㅢ㜳ㅤ㡢戴㐵㘶攳㘱㡢㍡㜰㜹㤵摥㝣挵敡㔱㜹ㄷ㕣扢㑢㤹攰㠶搴慢戹挱㘸㙢㌳㔶㔶㌷㌷㌴㤹㉤㠷㜵㉣慡㙥㔸㠶っㄱ摣㠴〷㙦㤶搵搵搵㝡㉤挶㘳㠱挶昶挶搴〶㐶搵敢摣搶㠷㘱攱㙣搵㈶挳敡㡦攰〱㕦〴㔳愱搷愶愱㈸㐴㌰ㅤㄶㄷ〲挱散〲㘲㔰て昱〴㉡㜲ㄸ㌳愱㜴〶挷㐴〱㘹㥤攵戶扥〸慢ㅣ摣㙣㔸晤〷㜷愷敦攰收㜲ㄴㅣ㕣搷扡搹㠷㈶㕥㠸挷㕡㌷㠲攷改ぢ〶戶㕥つ愱ㅥ㑡㘷㘰㍣攵㉥〷㌶摦㙤㝤搷ㅥ㤸㑥㙡㤵攲㐶摦㐱散捦ㅥぢ〷㜱㈰㑤慥㐱昰散㜶挱㈰㍡㔵㜷〷扢扢攳㠹㙡㌹㠸〵㙥敢㐶㝢㄰摡㐲㔸晤改㕣敤㍢戰〶㡥愲㜰㘰〶㑤慥㠱㝤攱ㅤ搸㌷㙡〸㔹昷㄰㜸㌲㔸づ㉣攷戶晥慣〶㘶挲敡㍦戰㑢㝣〷㜶ㄸ㐷挱捤慡㙢戵㌵搲攴ㅡㄸ捦挵ㄶ㄰慢挰㕣㤷㐳㔸っ愵戳摡㝡㈹㙢㤳摢摡ㄷ㔶捥㈷㥤昳愹㔲㥣攷㍢㠸㔶昶㔸㐸攷〸㥡㕣㠳愸㐱㥣㠲㐱っ㔰摤戵扢扢摢㔲㔹㍢摣搶敤散㐱㘸㑢㘱昵愷㜳扡敦挰㤶㜳ㄴ㠵㜴㔶搲攴ㅡ搸昶摥㠱敤愰㠶㜰㤴㝢〸㍢㉡敢搱㙥敢慥昶挰散㐹㝤愲敦㈰㡥㘳㡦㠵㜴㑥昰っ㘲㌷敦㈰愲慡扢㔵敥敥㤲捡扡摡㙤ㅤ愷〶挱㐹㕤㈹㡥昴ㅤ挴㈹散戱㜰㄰愷搱攴㈲㌱摥㍢㠸㕡搵摤ㄹ敥敥愶㉡敢ㅡ户㜵戶ㅡ㠴戵㜹户昹づ攲散攲㐱㥣敢ㄹ挴㕣敦㈰敡㔵㜷攷扢扢摢㕦㔹搷扡慤ぢ搵㈰戸ㄵ㔵㡡挳㝤〷㜱㈱㝢㉣㥣ㄳㄷ搳攴㈲搱攰ㅤ㐴㔶㜵㜷愹扢扢挳㤴㜵㥤摢摡㕣㌸㠸㡣敦㈰慥㈸ㅥ挴㔵㥥㐱戴㝡〷搱慥扡扢挶摤摤㜲㘵扤搶㙤㍤㐶つ㠲㕢㑣愵㌸挸㜷㄰㌷戰挷㐲ㄲ扦愷挹㐵攲㌸敦㈰㔶愹敥㙥㜲㜷㜷㡡戲摥散戶㥥愹〶㘱慤㡥㜹扥㠳戸慤㜸㄰㜷㜸〶㜱戶㜷㄰攷慢敥敥㜲㜷㜷愱戲摥敤戶㕥愶〶㘱㙤ㅤ㌳㝣〷㜱㉦㝢㉣摣㍡敥昷っ攲ち敦㈰慥㔱摤㍤攸敥敥〶㘵㝤挸㙤扤㐵つ挲㕡ㅤ㤳㝣〷昱㈸㝢㉣㕣ㅤ㡦㜹〶㜱㥢㜷㄰㜷愹敥㥥㜰㜷㜷慦戲㍥改戶㍥㕣㌸㠸摤㝤〷昱㑣昱㈰㥥昵っ攲㔱敦㈰㥥㔰摤㍤敦敥敥ㄹ㘵㝤挱㙤㝤㔱つ挲㥡ㄳㄱ摦㐱扣㔴㍣㠸㤷㍤㠳㜸挹㍢㠸昵慡扢昵敥敥摥㔰搶㔷摤搶㜷敤㐱㘸慦挱敡晦㝥戲㡢敦挰摥攰㈸ち㔷搱㕦㘸㜲㙤㌱敦㜹〷搶愹㠶昰戶㝢〸ㅦ㈹敢㍢㙥敢㐶㝢㘰㍡㍦㕤㔷㡡ㄱ扥㠳㜸㡦㍤ㄶづ攲㝤㥡㕣㠳昸挲㍢㠸㙦㔴㜷㥤敥敥扥㔷搶つ㙥敢捦㙡㄰搶ㄶ㌳挴㜷㄰ㅦ戱挷挲㉤收㘳捦㈰㝥昵づ愲〲〲昹戹攳㔳㜷㜷扤㤴昵㌳户㤵〷㘹攴攷搸㡤㔸昰㕦㐵晤㝤〷昶〵昴㌲〵戸敢〳搱㔷㌴戹攸搴愰㕥昸㔹〴〶㌹戰㙦戰攰㝣㈰摡㔲㔹扦㜵㕢户㐳㐵㝥㈰戲㌶攵㠰敦㈰扥㠷挸戳㡡晥㑤㤳㙢㄰摢愳㕥㌰㠸ㅤ㘰㤰㠳昸ㄱぢ捥㈰㜶㔴搶㥦摣搶㕤㔱㤱㠳戰收㐹戹敦㈰㝥㠵挸㌳〸㠱ぢ㘶扡〷戱ㅢ㈴〵㠳㠸挲㈰〷㔱〱愵㌳㠸愴戲㔶扡慣㔵攳㘱摤散慦㥢捣㌵ㅦ㠰㉦收㑤㘶㤶户㍣㥤㠴ㅢ㘷㡥㙥挲搷挶捤戸㑦㘹ㄵ㍡ㄵㄳ搱ㄹ㘳攸ㅡ㙢昶挷摤㥡㕡摢㡡晦㜰挰愳捥㕤ㄳ㔳㔱攳㄰昵㕥昴㤸㙥户改搵㙥晦㤹㙥㡦㥡㔹敥㥡㤸㡢㥡昴搷改戱㡦昲て戸晤敢摤ㅥ㌵昳摤㌵戱扦昲敦㑤㡦〳㤵㝦ㅦ户晦挱㙥㡦㥡〵敥㥡㘸㔰晥㝤改㘱㈸晦㝥㙥晦慣摢愳㈶攷慥㠹挳㤴㝦つ㍤ㅡ㤵㝦搰敤扦搸敤㔱搳攴慥㠹㔶攵扦〵㍤㡥㔰晥晤摤晥敤㙥㡦㥡づ㜷㑤㉣㔷晥〳攸戱㔲昹て㜴晢ㅦ攵昶愸㌹摡㕤ㄳ挷㈹晦㐱昴㌸㐱昹て㜶晢慦㜲㝢搴慣㜶搷挴㈹捡㝦㑢㝡㥣愶晣户㜲晢㥦攱昶愸㔹攳慥㠹戳㤵晦搶昴㌸㔷昹て㜱晢㥦敦昶愸㔹敢慥㠹ぢ㤵晦㌶昴戸㔸昹㙦敢昶扦搴敤㔱戳捥㕤ㄳ㔷㈸晦敤攸㜱㤵昲ㅦ敡昶扦挶敤㔱㜳慤扢㈶㙥㔰晥摢搳攳昷捡㝦㤸摢晦㈶户㐷捤捤敥㥡戸㑤昹て愷挷ㅤ捡㝦㠴摢晦㉥户㐷捤摤敥㥡戸㔷昹敦㐰㡦晢㤵晦㐸户晦㠳㙥㡦㥡㠷摣㌵昱愸昲ㅦ㐵㡦挷㤴晦㙦摣晥㑦戸㍤㙡㥥㜴搷挴㌳捡㝦㐷㝡㍣慢晣㜷㜲晢㍦敦昶愸㜹挱㕤ㄳ㉦㈹晦㥤改昱戲昲摦挵敤扦摥敤㔱昳慡扢㈶摥㔰晥愳改昱ㄷ攵㍦挶敤晦戶摢愳收ㅤ㜷㑤扣愷晣㜷愵挷晢捡㝦慣摢扦搳敤㔱戳挱㕤ㄳㅦ㈹晦摤攸昱戱昲て戹晤㍦㜵㝢搴㝣收慥㠹㉦㤴㝦㤸ㅥ㕦㈹晦㠸摢晦ㅢ户㐷捤户敥㥡昸㕥昹㐷改昱㙦攵ㅦ㜳晢晦攸昶愸昹挹㕤ㄳ扦㉡晦㌸㍤昸捥㈵昷晦〹户㍦摦愵㘸㠵ㄴ晢㝦扥㍢㌹㌵㈱摦㌶㘰搶㤳㌰慢㐷㤰㙦ㅦ昲搸㝣ちぢ㌸㌶㉦摦ㅣ愸㑡扢㔵㝣㤳㤰慡摤㉤㤵㝣ぢ㈸㔲昱慤㐰慡昶戴㔴㜲㐷㕦愴攲づ㕦慡昶戲㔴㜲㜷㕥愴攲㙥㕤慡㈶㔸㉡戹搳愶慡㘰昴摣㜹㑢搵㈴㑢㈵㜷捤㐵戱戸㡢㤶慡㍡㑢㈵㜷挰㐵戱戸㈳㤶慡㈹㤶㑡敥㘶㡢㘲㜱㜷㉢㔵搳㉣㤵摣㤹ㄶ愹戸㔳㤵慡ㄹ㤶㑡敥㌲㡢㔴摣㜵㑡搵㉣㑢㈵㜷㡣㐵攳攲づ㔲慡收㔸㉡戹晢㉢㔲㜱㌷㈸㔵㝢㕢㉡戹㤳㉢㔲㜱㘷㈷㔵昳㉣㤵摣㤵ㄵ愹戸㑢㤳慡昹㤶㑡敥戰愸㉡㤸ㄳ摣㜱㐹搵㝥㤶㑡敥㤶㡡㘲㜱昷㈴㔵〷㔸㉡戹昳㈹㔲㜱㈷㈴㔵〷㔹㉡戹㡢㈹㔲㜱㔷㈳㔵ぢ㉣㤵摣㤱ㄴ愹戸㐳㤱慡㐳㉣㤵摣㕤ㄴ愹戸摢㤰慡㐳㉤㤵摣㈹㔰㔵昰ㅡ戹㜳㤰慡㡣愵㤲㥢㝥㤱㡡扢〰愹捡㔹㉡戹㠱ㄷ昵挸つ㕤慡昲㤶㑡㙥挶㐵㉡㙥捥㔲戵㐸慡㠲㙡扡ぢ㙥㥦昲愴搹㠵晦戴㑥㥡㑤㠲㙦㌵慥㐸慥〶㉣戸㙤㑡挵㙦ぢㄵ㠲㥢愳㙣戸挰搳挰㉤㔰㌶慣昵㌴㜰愳㤳つ攷㝢ㅡ戸㥤挹㠶昳㍣つ摣戴㘴挳戹㥥〶㙥㑤戲攱ㅣ㑦〳㌷㈰搹㜰戶愷㠱摢㡣㙣㌸换搳挰捤㐴㌶㥣改㘹攰㤶㈱ㅢ搶㜸ㅡ戸㌱挸㠶㌳㍣つ㥣晦戲攱㜴㑦〳愷扣㙣㌸捤搳挰㔹㉥ㅢ㑥昵㌴㜰㘲换㠶㔳㍣つ㥣换戲攱㘴㑦〳愷慦㙣㌸挹搳挰ㄹ㉢ㅢ㔶㝢ㅡ㌸㐹㘵挳㉡㑦〳攷愵㙣㌸搱搳挰愹㈸ㅢ㑥昰㌴㜰昶挹㠶攳㍤つ㥣㜰戲攱戸挲㠶摥晦て〲挳㙤㐴</t>
  </si>
  <si>
    <t>㜸〱敤㝤㜹㝣㕣㔵搹晦㥣㐹收㈶㘷㤲㌴搳〵㘵㤳〶㘸〱㈹㠶搹㌲㤹〰㈵㑤ㄳ扡㐰㤷㜴愱愲攰㥢捥㜲愷ㄹ㍡㑢㤹㤹㤴ㄶ㠴戲㡢ぢ㈸㥢慣㉦㘵㔱㤴㑤㘴㉢昰愲㈲〸㔶㝥ㄴ㡡㡡㈸㡢㈲㔰㕥㐰㔰㐰㝦㉣㡡挰敦晢㍤昷摥㤹㍢㌳㌷㘹改ぢ㥦㕦晦㜸㉦㥤㈷攷㍣捦㜳㥥㜳捥昷散换扤戸㠴换攵晡〸て晦昲㘹愴㘳昷㈵㙢㡢㈵㍤摢搹㥦捦㘴昴㐴㈹㥤捦ㄵ㍢晢ち㠵搸摡㜹改㘲愹〱ち摡㔰ㅡ昲愲㘷愸㤸㍥㐱㙦ㅥ㕡慤ㄷ㡡㔰昲戸㕣捤捤搲つ㜹㡢昹昳㔹ㅥ挹㔰戲㤱〴㕡㉥愹㤱㌴㤱㌴㤳㐸ㄲ㉦〹㐳捡㔶㤲㌶㤰搶㜱㈰㑢晢㘷㉥㡣ㅦ㡢㜴㉣㈹攵ぢ晡〱ㅤ换㡣搸愶〷〲㥤㠱捥㔰㌸搰搳改㍦愰愳㝦㈴㔳ㅡ㈹攸搳㜳晡㐸愹㄰换ㅣ搰㌱㌸ㄲ捦愴ㄳ㐷攸㙢㤷收㔷敡戹改㝡摣ㅦ㡡挷挲搱㐰戸慢㉢搵搳ㄳ㙤㙤㠷攵〵晤㌳〷ぢ㝡慡昸㐹搹昴搱收挲晥㤹㥤ぢ昴搲㈷㘵㜳㍣㙣挲攴㐰㍥ㅢ㑢攷㍥㈱愳ㅥ㤶㐶㘸㐰㑦愴㔹㙣扡㕥㐸攷㔶㜴㈲搹㔵㐰挳搷摤㌹ぢ㠸㈷㘲挵㔲扦㥥挹㉣搶㔳㉣戱搶㉣㌱搳ぢ㝡㉥愱ㄷ挷㘵て㕢㤳搰㌳愶戸搸㥣㕤ㄶ㉢㉣㠸㘵昵㐶㍡摡戳㐶戹捤㑤敡戹㔲扡戴戶㉤㝢㘴㔱㕦ㅣ换慤搰愹攲挹捥ㅥ㐹㈷ㅢㅢ㐵㘳愳慢㘱㕦愷挴愸戲改㥣㔵㐸昴て挷ち㈵攵㘳愹〵㥣㜴㙤㌵㐴㈵扣㉡㔹慣㐵ㅤ㌵愱㔸㑣㑢搲搹㈳昴㐲㑥捦㌰ㄲㄶ摥戴ㅡ㈵㠵㠹〱㝤ㄹㅣ㉢㌷㉣ㄸ搱㘲戶ㄴ㘶㠵戱挸〹㈴ㄳ㐱戴㐹㈰つ㠳〷ㅥ㈶㜷㈲敢㌳㈰愲昱㔵戴㌴㝢㄰搶㜶昷㔰捣㍤ㄴ㜷て㈵摣㐳㐹昷㤰敥ㅥ㑡戹㠷㔶戸㠷㠶摤㐳㘹昷搰戱敥愱㤵搰戱㥥收愶㈶户昹㍣敤㝥戱攳㠷户慥㥤昵㕦㝦搹昷戰㉦㝣昵搹㐳〴ㅢ㤷㙡㘵㍢挳㈱㜷〱搱㜶〵搹改戰㘲㈹㥤㡤㤵昴㘴挷慣晥㔹ㅤ〷㜶㉣〱㤸扡摣㡤㑡扢㠳〸昱㈲ㄲ挵㠴㙤㤹㝦㐰㘶搷愶晢㘷㕥戰搳㘹搷㍦㝤敥〶扦㠷㉤戵换〹㤱㕡戰晢㡡挵㤱散㉡昶ㄳ㘶㐵㔰㡤㍡㍢㔰㉣つ挶ち搹攲㈷㕢㘳㔰㕦戶㔶㘵晡㡡搹㑦扦捡㈰㤲㑦愴捡㘸㝢〰收〳ㄶ攴ぢ㔹㜴㕢昳昵㔸㙥扡扦搳摦㜵挰㤲㔲㜲㐰㕦㑤㜷㌸ㅣ〸〶㠲攱敥慥㜰㜷戴㈷搴ㄳつ挹挹㉣扣づ㄰㙤㑦㤰㠶晥㜰㔰敥㐵搶摥㈰㐲㍣㙢㤶㘷昴㠳㠸㝥挶摡挶挳㉦㍡㝤昷㕢捦捤摦㝢㤸㘰愷慢㙡挸㔴㉡敦〳愲敤ぢ攲㤹戵㜸攱摣㝥戹ㅦ㤹㥦〷ㄱ攲㐹搳挲㔴㌹晣挵㘷㥦㝥㝡挱㠶㑢㘷摤㤳晡攰捣㈵㠲敤㕦㔹㤸㐶攵〳㐰戴㉦㠰㌴捥㕢摡户㔴㜶㤲㜷㈰㠸㄰㡦㥢〶づ昹昳扡搳㥥扣敤昲㔹㔷晦㜲摡㥥摦㕤昶㥤挹㠲ㄵ㠳搵㑡ぢ㠰㑣慢挹㜴愸㤲改㐰ㄴㄹづ㠷挲㍤挱㐸挴ㅦ昴㜷㠷㘵㄰〱㘴㠸㐱挳㈰つ晤㕤㝥搹㐵㔶〴㐴㠸㠷捤〸㈷㥣ㄸ㥢昴散㑥㝦㤸昹㥤㠹㜷㥣昸㔴晦つ㈱挱㤱㐵㐵ㄸ㠵愳ㄶ攵㘸㈵㐲㐶攲敦づ㐵扢㝢㈲㤱慥㐸戰㉢摣㈳㝢㘸晥㈰㄰敤㘰㤰㠶晥㐸㡦㍣㠴慣改㈰㐲㍣㘰挶昸㠷㔳摦扣昰愴戶戳〶敥㍢扡昵敥㠳㝦晥户㕥挱㘱㑣挵搸ぢ㐷慦㍤㡢㕦㐰㘱晡挳㝥㝦愸㉢㄰つ〴愳摤㕤㠱㔰㜷㔷搰㤶〶㝦㌰ㄸち㜴㐷〳㕤晥㐸㜷㑦㜷㑦戰㈷㈰㘷挰㠸散〳搱㘶㠲㌴昴昷昸㘵㍦㔹〳㈰㐲摣㙢㈶攲挲㍤㍥昷挶搷㝦昷昵昹㍦㔹攵㝦昹换㐷㙥捥ち㜶㉣㉡ㄱ戳攰攸戴㈷〲㘹〸㔵㐵ㅡっ㐴扡㤰昷㐸愸㍢㠰㥡ㄶち㐵攵㙣㐶㌰〷㐴㥢ぢ搲搰ㅦ㡤挸挳挹㍡〲㐴㠸㍢捣㌸昷㕢攲晥㜰摤〵㡢ㄶ晣散㤹挶㑢扦ㄷ晣挷㜵㠲愳戶㡡㜳㍥ㅣ㌵㔰㐷散ㄵ㍡搴敤昷㈳㈲㘴㍥ㄴ昶㜷㜵〵㐳㜲〱捤㉦〴搱〶㐱〰㜵㐴㉥㈲㙢㌱㠸㄰㌷㥢㌱ㅥ㌳㙤捥ㄵ摥て㉥敤扦戴晤㈹戱攰收愷晦㉤㌸㐵㔰㌱㉥㠵愳戶㌶㜵㔷㠰つ㐶愳㠸㉤㡣晡攴敦〹㈳昷㈱㜹㈴慤㉦〳搱扥〸搲㌰㠰㕣ㅦ㐵搶㤷㐰㠴戸捥㡣昰㠷摥昳摥晦㘱散㥦㜳㉥扦改散㡥扥㐳㉦㝢扢昵㘸㠸ㄷ㤹㕤晥㐰㈱㜶㍣挶捤捡㤰ㅣ散〴戶摢㌲ㄷ挱㔴㈴搵㤵敡㑥〵〲挹㉥㝦㉣ㄴ昳㜰搰搸搶ㄱ㤰挳㑡㙢敡㡢改㕣㌲㝦扣ㅡㄲ㕢㔳戳搲㤹㤲㕥㌰挶挷ㄴ晥ㄸ挳扡昲户愵づ㕢㠳昹㔰挲ㄸ㍤㈷愵晡昵㐲〹昳㠸搲摡㑡晦戸晢捣㔸㔱慦㜸愷㤹戶㘷收㐷㜲挹攲㙥捥挲㈵㈵っ㈸扢搶捡㉡㐶敡㠲㉤挱ㅣ㐳㉦慡㈴敤㔱ㅢ㙣㔹㉣㌳愲昷慤㐹ㅢ攲捦搵㠸㌱摢挸挷㐷㤷捥㉡攸挷㤵愵㜵㈹敡挳攴㜵戵戲㕤㤷㑢㐳㘴愴慢愳㝦㌸㕦搴㜳㉡㜹搳戲㠳改挴㑡扤戰㐴攷搴㔷㑦慡慣敥㐴㤱㌹攵㤹戶㌰㠷㡣㘲ㄲ㤳摣换捥㈵搰㝡㉥愹㈷㤱摥㔵㐰㜹敤搲㔸㍣愳㝦愶㑡挵㠸ㄳ㠲㕤慡搸戳昲㠹㤱㘲㝦㍥㔷㉡攴㌳搵㤲扥攴敡ㄸ愶㔹挹昹昹愴摥愸ㅥ㤷㐱㠵慢愱㐱〸搷㝥㑥愳㌳㙤ㄷ㌹愳戱㔵ㄲ捥㥢挶㔶戶㔷㈲㈸㍢捥㠴捡㤶攱戰㔵㌲ㅡ晦晣㤸㈹戱㔷㐲㙡晢挷搴㜶愸愴っ戴㜳㜵挳敢㕣㡣昲㐱㌹㘴㜴戶㑡昷㤴搱㑤㔶敡攵㔶㔲㙡㉢ㄵ慥㜴愸㍤〶㘸捡㙣戹敥㝤扡捡㙥昷㐴㌳昷㠷慤挶㘴㝡㑥㉣㤷捣攸㠵㌱搷㘹㠲㈹㤲挷㤰㝣㠵攴㍦㐸㠶㐸㤶㠳㜸搶愳㡦ㅢㄵ㔱捥㈵挵ㅡ戱搶㜳㝣㍡㔹ㅡ搶㠶昵昴㡡攱ㄲ㜸㔸摦㌵㌷ㄳ敥㐳搰敤㑥挱㔲昱ぢ昸扢〴㌳〲㈱攳攰捡〴㐹ㄲ挴敢㜵㘹㍡晥扡㌴慦㑣昱捦ち㄰㑦〷搱昲ちて攷挷ㅦ㝦ㄶ捦戵愴㔴㡢〶慣敡㡡㥥㉣搶㈶挵㠶〶㈷っ收挴㡡挳㈵㌶扦㌱㠵㙡扥㍥㑣愳㘹㤰搶㘳㐱ㄶ捣搱㌳㘸扣㥦搴㠲搰挳愹晦㔶ㄷㅥ散晤㍦㤳㕤戲㌶㤷ㄸ㉥攴㜳㔸㔰て挴㑡戱扥〴㔶㔷㐵ㄱ搳戲昳昲晤㈳㈵㉤㍢㈷㡤㍦慤搹挵晡㉡㍤㔶敡㐷攷㕣㙡换捥挳捡㑣昵㥥㜳㤳㙢㍣㔹㘳㔱㌵愰ㄷㄳ㤲慢慦戹攸㡣搶㘸㜰愱㜷㙤捤戲㝢搱搷㤴㘸扡㈹㡢㔹㌹㉡㤱㠴搲㌴ㄵ捡㜰㌱㘴㥢攲㔹愱扤愶てㄶ㝣捡㘹戳搲愲ㄸ㠶㈵ㄷ敢ぢ挶㑤㡣愴㡤㈶慤㙤㌷㐷㤶搲㤹㘲愷〹㙦攷㐰ㅥ慢㜳㕤㙤㈹㄰㜶㑤㐳戵搲挶㉣慣摡收捤攵摢挲㐴摣㌰㡢愴捣㉥攴㐷㔶㜱㍥晥㐹搹愱㉤㤷㕣〹戲晥慤ㅢづ㥥晡㥦户㝣㘴晥㕤㠷㠶愳ㅥ挹愱㔸戲㤶搳㡢㍦敡㤱㌹晣昱㡥㈵昳㜰㉤攸搸扦㡥戲搲㐴ㅢ挳慡ㅢ戹㕤㕡搰搵搲戹㔹㜹搶慥搲摢戲㕦捣ㄷ㔶挶昳昹㤵㉣晣㜱捡㔷ㅣ搶昵ㄲ搷愳㉤收昲㥢㙥㈱㐴㐳㐳搵捡搳戶㜰攵㑡㔶㉢㠰戴昵㘵㌲ㅤ㤶挵愲㔶〴慢〱攳㠸挶愶㍦㝥㜰昶㠲戹戳㍢㔶㜷つ捤㔹㌰扦㜳㑤愶戸㐶㝣ㄳ搹收挲昱扤换ㅥ㥢晥攴㜹愵㈳㉥㍡昱搱㤷づ㍤改搱ぢ挴㌷㑣㐱摤ㅡ㤵㑢㔳㔶㜷㜹㍣挹ㅡ㤲戵㈴㈷㤰㥣〸㈲捥㐰搰昵昸㕤㠲搶敥愹敡㘰㑥愲捥挹㈴敢㐰搰挱㈸攸搱扦㥣ち慦㜶ㅡ㐸扢戵㕢搱㘱㡣㝣㕥㈱戸っ㘶㙦㈳㑦㈷㌹〳㐴散〶挲㜶改㤲㘷㠲㡣㕡戸㕣㍢搷ㄷ敥搹攰㝡攵ㄸ㌲挱㌵㌵ぢ㔸ㄲ㔰㐹〸㈵攱ㄳ挷㤹㤸搴㠱戵捡ㄴ搴㉤扦㈷㈳搸ㄸ戳挲慡㐵㉥㙢㙢搵慣戰㙥扥㘳㐰昲扦戳扡ㅤ㙥㔶㔷㍤愳摢㝦㉢搳㤸㥡㌹摤愸㈳昸晦捥㠹㥣昶慥㡤㌹搱㜹㙣㡦㌹㌴扢昵昸挱㕤晤挸ぢ攰㤷ㄷ㤲㕣〴㘲敢㘸㉥㌶扣愲〳㝦㔵愷㜲〹ㅣ昲㔲㄰捦㕥㈰㘳て昴㘸慥㥣㤰㌵㜲㔷慣㉤㍢愰愷㘲搸戱㔶㠳戳㠸晤晦ㅣ扢ㅢ戱攵㙦ㅢ戸挷捥〴搲捥㥥㐶慢㥤敤㔷㙦愶㘲㡢㌷㌹㕢捦㉤挵〰㔵晣㈴㠷攴㑦㜲㘸㤷㤷㈱ㅦ搶攳搱㔱ㄱ戶㍤㑦㠰换搵戴㥡昳慡愱㈱㔷㌳㜳㐸㡥摣㤳愴㙥㍡㜰㈵戸摥戱㘴㘲㙦㘸㤴㐷っ敤㕡昸ㅡ㔰㔹㡣㔱攳㘸㈴捣㜱㠸晤戲㈹愸摢攴㥢㡡昰㙡㠸晤〱ㅣ昲㠷㈴搷㤳摣㐰㜲㈳㠸㔸㡡愰敢昱㝢〶㐳散㜴愴扣㌲㠷扦㤹㍡㍦㈲戹〵挴㔶昳㙦㈵㡦㔳㜸っ愹摣㌷㔴戵晦㜶㌲敦〰ㄱ晢㠱ㄸ㐳敡㥤㜰㡤㍡愴敥换〰㜵〰摤つ慥㔷㡥㈱ㄳ㥦㠷㐶ㄹ㈰摢㤰摡㘷㘲㔰㌷愴捥㌰〵㜵晢㤷搳㘰㐹㠱㜳㍦㤳昲〰挹㉦㐸ㅥ㈴㜹〸㐴ㅣ㠴愰敢昱㕢〰㜰晡挰愸㠰戳㤱㍡扦㈲㜹ㄸ挴〶捥㈳攴㤹攰㜰㑢㔴㠱昳㈸㤹㡦㠱㠸㑥㄰〳㥣捤㜰㡤ち捥ㄷㄸ愰づ㥣摦㠰敢㤵㘳挸挴㠱搰㜰〲㘷㕦ㄳ㠳㍡㜰昶㌱〵㜵㝢戳㐱㔸攲㥣㐳㍥〳㈲愶㐰㙤㍤㝥㜰㔷㍦昲㡦昰换㍦㤱㍣〷㘲〳攲㜹挳㉢㐲昸慢㐰㜸㠱㑡㉦㠲㠸㉥㤰扤攸摢〲㘲㍤㘲㌷搸㘷搳㐳㈵㜴挹㌰㐹ㅤ〰慦㠰敢ㅤ㑢㈶㈲搰愸〰挰收㘳㌴㥤昱㌰散搸㜴㝣愶愰㙥慦戸〷㘱ㄵ〰㙦挱㈱挶㐱㙤㍤㝥㜰㔷㍦昲ㅦ昰换晦㑢昲㌶㠸つ㠰㜷つ慦㌸〸㝦ㄵ〰敦㔱改㥦㈰㠲㍢挷ち㠰㝦挱㘱㍤挲〳晢㘵〰づ〶扢ㅥ㠰て挱昵捡㌱㘴㠲晢搱㑥〰扣晦攱㈸〰晣换ㄴ搴㙤㕤捦㠰㈵〵㐰ㄳ㑡㐴扣〷㌵㘷〰㈴挴搲㑢搲〲㘲〳愰捤昰㡡㍥ㄸ㔲〰㡣愳㔲㍢㠸攸〷㑢〱攰㠳捦㝡挴ㅢ㠸愳っ挰㑣戰敢〱㤸〴㝤慦ㅣ㐳㈶〶㄰捥〹㠰㤷㐶〳㘰㡢㈹愸摢㌶㥦つ㑢ち㠰捦㌱挹㉦㡣ち挰㘴㠸㘵〷挹㥥㑣㕤㘵㉤戲户攱ㄵ㜳㘰㐸〱挰㑤ㄲ㌹ㄵ㐴ㅣづ㤶〲㘰ㅦ昸慣㐷㍣㘵〷㘰㉥搸昵〰散㑦㥢㜲っ㤹㌸〲攱㥣〰搸㍣ㅡ〰㡦㤹㠲扡㍤晣〵戰愴〰〸㌱挹㥢㐶〵愰ぢ㘲ㄹ㈱改㘶敡㉡〰昴ㄸ㕥戱㄰㠶ㄴ〰〷㔱改㘰㄰戱〸㉣〵挰㈱昰㔹㡦昸㠵ㅤ㠰㐱戰敢〱㤸㐱㥢㜲っ㤹㔸㡣㜰㑥〰摣㌳ㅡ〰㜷㥢㠲扡㈳㠵㈳㘱㐹〱㌰㤷㐹摥㌰㉡〰㐷㐰㉣攷㤱捣㘷敡㉡〰㉣㌴扣㘲ㄹっ㈹〰〶愹戴〸㐴ㅣ〵㤶〲㘰㌱㝣搶㈳㙥戶〳挰搳㠸㝡〰㤶搱愶ㅣ㐳㈶扥㠴㜰㑥〰㕣㍢ㅡ〰搷㤸㠲摡㈳づて㌷っ㙢㌷㙦搴㌱㜸㜹昳搷戶〴ㄹ〷㘵㉤㜵㘴㉥㕤㉡戶愴晡㐶㑡昹㔹改ㄲ收㠸慤㈹㄰㌸㔵㤰㕤搵㍥愹㉤搰戴搴戲戴㝥㍣㘷㠷㤳敢㐵戸㈱搰㍦㔲㉣攵搵扥搴ㅥ昵昲㠱晣㠲㝣㘹㈰㕤㕣㤵㠹慤㥤攲㈰㌶㈴㕦ㅣ搶㜳搸戸㉦㘰晦㝥㙢㑡昹㔵慢昴愴㐳ㅡ㤷攴㐷ち〹㝤敥挰㡥戰昵㉦㡣つ㌶ㄷ昶㜰㌰㔷ㄷ㔳㐷㕦㈳摡㜰㙦㐷搹戸戱敦㈳戶㜳攷㤸㐳㌱昶㡡㔱昵㜸㈷㐸㜸扤㌲挶㙡攸㜵㜹戸㥤㍣㜶ㄵ戱ㅤ㈶戴㐰搹㥢㐲戱ㅡ扣㌶昳戴㙡㙥慥㤸㑥敡㕥搳㌷㍦㥤ㅢ㘷㍡ㄷ㡥㤴慡㈴戱㌵ㄳ㑤〹㌶愷ㄶ收㔰昴㠹㔸㈱戹㈳㤴ち昱挱㕣㕤ㄵ㠹搰昰摦昶〱㙤㤸㜱戹摥戴敥㘰扤戹づ㡤㍤㙥㘲晤ㅦ㄰㍢敥ㄵ㤶㥢㈳ㅣ㌵㘷㌱㙤㠴扢捣㙥愶㡦昷ち㔴㈹ㄸ搷ち挶㈹つㅤㄵㅣㄷ㜳㌲晡挴㙡慦㕡㤵捡㔴㕦扣㤸捦㡣㤴昴㜱㘵㤷㙡攸㌲戵㔸捦挴㜸慥搶㕡㜶つ㈶㑡敤愹挱戲㍤㥥㤹敤㌸㈵〴〴ㅢ捤㔲ㄲ慡㥣戴㌱㉡㙦㜵㈶搸㠶戶戳㔴㔱㝥㈹昵攰㑡挰㘵㤷昲戹扥搷㘵㌹扣㝣㕣㥥㈱㤸慦㕤㜶㔶昷戵昶㠳㌳戶愴㠹搶㜹慥搱挳愹捥慢搵攲昱捣慡㉤愵晡㍤ㅣ㑣昳㉡㑥㍢㥢㑥〶ㄷ收㑡改㐴㉣㤳㔹㍢㉥㌵㌷㤷挸㡣㈴昵㜹戱戸㥥戱晡㙣㕥㍤搹㌱捡㑢摤㍥㌴捡㙡っ㕣㑣㔰收攲ち愲㜵㑣户摤摤ㅣ捥慣㔰㔲㙡挸㠵つ慦搴捤㜶户ㅣ㘰㝦散㔳㑡㉦〲㑤愸㥣戱慢慢㙥攸摡敡㔸散搳㜸㜶㔳㍥攸㔴㉤捥愶㌶㉦㍦㉦㡦㐳攸愴㡤㌵㈷㙤戰㜶㤸㜶愵㡡㐹搳戴敤ㅤ㘰㥥㍦㘱搲㡦㘶挷晣㌳㠰ㄹ㥥㌷搷㝤㐵捦㕣户昳搲㍦昴ち㡣㌱㙣ㅣ㜱㜰㙢㑦㝤㙣㡤㐳㡤晤慡ㄳ攴〶㑣㍢㝢㌰㘳攲戰㌴㕤捡攸㉤㈹㈵㔷敥㘶㌶〹愲搹㤴㕡㍡㡣ㄳ㤴㠱戶搴散㐲㍡㤹㐹攷㜴㑥㐲㜰㈹㠲搷ぢ攷改㉢㜰㝣㍦㤸㉦愶㜹㡦慤㉤戵戴㄰换ㄵ㔷昱愰㉣戱㜶㐲㤵㑦ㄵ㤶㈷㌵㌳㥤㐳〳㌲攲愴扢㍤戵㘴㌸㝦㍣慥捣㡥㘴㜳戳㘳慢㡡㍢㐴㐱愱㌶㥢㡦搱慡摣挲敤ㄶ捤敥收敤ㅤ慢戴ㄴ㉣㙡戸㉦〱挴㌰㈹㜰戹戸㘹攰㈶㌱㑢㉤〱搷ㄸ㑤㤷〵㘶摥愳㘰搳㘵昲慡㙥〷㍡ㅥ攷㤶慦ㅥ戳㍢㤶㉢㄰愸㜵ㄸ攴昰搹㐷捥慤摣扥昹ㅦ摤〶昶㈴㘱㜹㡣㔱㐱攵户㝣搴捦摤㥣㜱㐶慤㈱㡦㤵㐸慡挲愷慦戶㈶㝡㔳㑡㠷㤵ㄲ〳㈹搵改㥣㠵攳搸㔶昴〱攸㠵㜱㘸㠵敥㜷㥣攱攱捣づ昷〰㡢愶慣㍦㥦捤挶㔸换㠸昷ㄲ㜴攱㝡戳㥡㘶愳㔳㤱㈹㄰㔵ㄵ㑤㔶㙣つ㔸戱㌵㡡㠵㤱㤹搷㜷㤴㥢戶昲㉢㘲㠵㜴㘹㌸㥢㑥㌴搳挳㉢㌶㍢㐴昵㐴ㄵ㙡〴㤸搶愳敡㈸收慣戵㥢搰挶㈹㉦㡡扢ㄳ换〸㐲挷攲㐷㈵㜶慢攱㕣㙣攷摤〸㔴㕦搵敦换㘳㘱捤攳㐶㈲㐴戳㌸ㄱ㥤搲昳㈷㕣搸㉢㡥昹昶〳㙦敦㜷捣ㅢ攸㡥㡣㥡㉤㜸㡤〱ㅥ㥣〹㠳搲挱㕦攳㌰挸㤸〷搷㑤㔰昰捥换挷㤲戳㜰ぢ㉢㕦㘸㌲㙦慦㌷愳㘸搹扢ㄴ㝣扣慣搰㡦晢㍤戸㌷戴ㅡ㔳攲㐲㌳ㄹ㑢㜰つ愰㤱搷ㅣ㌴愳っ㌹捦㜴㜹㍣㉤捤㑥㜱捤戵㙣㑤㌱て㜵敤昷昶攷搶搹㝦㝤㔱戴ㄷ㠹㐲戶ㅡ㐰㘵〶昹㤰㔹收㈹つ㉦昳㔳愳㤰愳㐲ㅥ挴戳ㄲ挲摡㔶㌲敡挱㍥㡤㝢戲扣㜰搰㥣㘵㜶㌰昳搰㜰つ〱ㄷㄷ〰㠹搶搲捣㠳㝦戹ち㘶ㅦ摤戴㠹㕢㔸㌸㤲〱戱攲㔷戰㜹㐹攵㜱㡣扦〰㈲㡥㠷㤷敢㔳慤〸㕦挳攰扣〵搸敡㠳㡢㈵挱昵挹〸晥㘲攴㄰㙢挰攲ㅡ挵㝡慡㘷搶慢㑤慤戵㄰㜳㜶捤搰㕢㥢愹㠹ㄳ愰挷搹ㅡ㑥慥愱㕥㤹㉥慣㌵㡤㥤〸搱㜲晣愶㝢㝦㝦敤慡改㍢捦㠰ㄳ捦㥢敢㑥扣㘶晤摥㝦㜹敢㈵㙢㔰ㄳ㈷㠱换㠱捤愵捥㤰㔵摣㌵㍤愸㌸ㄹ㔲昶愲昲㐴搸ㄶ敢攰㘲攷㠴㔴㑡收㕡㥥〴㘲㔴㔶ㅥ摢昰戱㘵てㅣ㌵㜸㡡㔳挱愷㔸㥥っ㑡㠷晡㥤づ㠷〵㌰㥣㔶つ㔸〷愱㍣㠵㡡㘷㌸㉢㥣㑡㠵搳愸㜰㈶ㄴ㔸ぢ攴改昰㤵ぢ敥㙣㕢㌰㕢挱㥤挱㘰㘷㠲㜸㜸攲昶㌱㑥㌶㌹搳㤵攵㕤〲戵㔸愹㙣ち戴愵散㝢〰ㄳ㔳收㘶㠰㙤挹㕦挳㔳㤳㘴㜴搰㍢搰㠲ㅥ昹〳㤸㔶㜷户扤㌳㈸㤸㌰㈶㑢愸昳ㄷ挰愰慡㔸摡㔹〰㝣愲㜱攳户〳搸㤴ち改昸〸愷㌴㉡㑥㔶戶挶捡㜰㉤㉥㠴㕦㔵戶慦㈱㤴戸〸㍥愳戲〹愳㘷晣㍡ぢ㑦昵㡣㘳㔵戶㡢ㄱっ㡡㉥昹つㅡ㌱㍤攲ㄲ㌸慣捡㐶ㄳ㘶㜷昳㑤㈸挸㙦㔱昱㔲㘷㠵㜳愸㜰㉥㠸攷㌲㈸搴づ〵搵㈷㡤搸敥㤰㔰㙡㔴慦㥣昰晥㔲㌳慥〲愹㡢㑦ㅥ搵㙦戶搸㉥㉣㘹挶㕤愵㘶㠴㠱㉢㕢搴搴㡢㄰㐹慦㔱戳搸㑦㌱㡦㙥㜷㈳㐶ㄶ慤昶摥㐵㕤戴㌴戱㐴㔷愷愱㠲ㄳ㔰敤摢〸摣挲㉤㌰搸ㅦ攲㡤晣摡愳っ㜴㔰攷㐱〷㐷㘸㔷㠲㕡挸㑣㈰挷㍢ㅥ㔴㥥て愹扣〰㐴晣〰㕥搵捦㕤㐸摦㔴ㅣ㐴攳慦戵ぢ昳㕤戸搹换晤㄰㑡愳昷㜲ㄷ㥢㕡搷㐳㙢㥢㝢㌹㥥ㄱㅡ扤摣㈵〸㕥改攵㉥㌳㡤摤〸昹㜲晣㡥㥥㜹攸㉢㑦摤㜴㐳敦〷晡扢㕢㘲㔷㙦攸㤵㑢㔶扦㤱㉣晣愶ㄷぢ㈸㑥摤〵捦ㄱ㡤捡㜸㌹㐲㡥㌱㕤ㄴ㍦㠲愶慡㝦㔷㐰㔱摣〲㥦搵搹㌱敢昲㑡㄰㙢㘴晥昷昵㙦晤㘶㝥㝣戰㔷㜰㠰㥥昴㈳摢挸㝣㉢㠲㐱搱㈵搷搳㠸改ㄱ户挳㘱愱っ愷㔵晦慥㠲㠲扣㥡㡡㜷㌸㉢㕣㐳㠵㙢愹㜰㈷ㄴ㔴㘷昷㍤昸捡㥤摤摤戶㘰戶捥敥晢っ㜶ㅤ㠳摤て〵㤶㥥挲て㐷戰攰㔹㘵㜷㍤摣〴攸〱㠸㐷㉦扢ㅢ㑣慤㕦㐰㙢㥢换敥㐱㈸ㅢ㘵㜷㈳㠲㔷捡敥㘶搳搸㐳㤰㉦挷捦㤸搷扣摣㙢愱㌸㜹摣㡦捦㝦㝡㥦㈷捡㘵户ㄱ㍡㐶搹晤〸㈱挷㉡扢㕦㐱㔳㤵摤㉤㔰ㄴて挳㘷㤵ㅤ慢扥扣ㄵ摣慤㤷摤㈳㔰㠵愲㑢摥㐶㈳愶㐷昰昴搴愱散㙥㠷㠲扣㠳㡡㡦㌹㉢摣㐹㠵つ㔴搸っ〵㔵㜶㜷挱㔷㉥扢摦搸㠲搹捡敥㙥〶扢㠷挱㜸昴挹挱ち捥㜲搷晡㐷昸っ㐴晥ぢ㉡摢摣戵晥〹挱ㄴ㍣昷搲昰㜳昰㔵㜵慤㍦〵㜷敢㕤敢昳㑣〹㝥昲㘷㌴㘲㝡挴ぢ㜰㔸昰戸攱㌶扢搶晢愰㈰㝦㑥挵ㄷ㥤ㄵ敥愷挲〳㔴搸〲〵㜶慦摡㉦攰慢㜴㕢㜸愹挶愱摢㝡〸㍡攸戶㕥戱ㄹ戵㜵㕢扦愴搱㡤㌴晡ㄶㄴ㙡挱晢〷㜸〶㜸扦㠲捡㌶㠳挷搳㔵〵摥挳㌴晣㌶㝣㔵攰㍤〲敥搶挱㝢ㄷ挱愰攸㤲㥢㘸挴昴㠸昷攰㜰〰敦㔱㈸挸挷愸挸昳㕡〷㠵捤㔴㜸㥣ち晦㠲㠲〲敦搷昰㔵挰挳晢㐱づ攰晤ㄶ㍡〰敦㐳㥢㔱ㅢ㜸㑦搰攸敦㘸戴〹愴ㄶ㍣〹㥥〱摥㤳㜰㙤㌳㜸㕥㈸㉢昰㝥て㠷㘸〱愹〲敦㈹㌰戶づ㕥ㅢ挳㈲搱昲㘹搳㐱㡦ㄸ〷敡㠰捤㌳㘰换㘷愹搸敥慣昰㐷㉡晣㠹ち㍣晥㔵攰㍤〷㐷〵㍣扣搷攴〰摥昳搰〱㜸㤳昰挷㡡搵〶摥ぢ㘰换ㄷ㐱〴㡦㙢㙢挱㥢っ㥥〱摥ㄶ戸戶ㄹ扣づ㈸㉢昰㕥㠲㐳散〹㔲〵摥换㘰㙣ㅤ扣扤ㄹ㤶攰扤㘲㍡攸ㄱ㔳㐰慤㙣搸㥡敤慢㘰换扦㔰㜱慡戳挲㙢㔴㜸㥤ち晢㠰㈸昰晥ち㐷〵㍣扣愰攵〰摥ㅢ搰〱㜸晢攳㡦ㄵ慢つ扣㌷挱㤶㙦㠱㠸㄰㐸㉤㜸㕤攰ㄹ攰晤ㅤ慥㙤〶㉦〲㘵〵摥㍦攰㄰摤㈰㔵攰扤つ挶搶挱攳ㄱ㌲晥戹攴㍢愶㠳ㅥ挱㜳㘴㉢ㅢ㌶昰摥〵㕢扥㐷挵㠳㥤ㄵ晥㐹㠵㝦㔱㠱挷捥ち扣昷攱愸㠰㠷㜷捤ㅣ挰晢〰㍡〰㙦〶晥㔸戱摡挰晢㄰㙣昹ㄱ㠸㤸ぢ㔲ぢ摥ㄱ攰ㄹ攰戹㤰搲㙤〶㙦ㅥ㠲㈹昰〴㐲㠹昹昰㔵㠱搷〰敥搶挱㕢㠸㘰昸㠷㜷敤㘹㠴挰昱㌷〸㙡㘵〳㝣㙢挰愰㌹愹㔱㜱㤱戳㐲ㄳㄵ㥡愹戰ㄸちち㍣扥摦㕦〶㡦敦捤㌹㠰搷〲ㅤ㠰户捣㘶㤴搳㜴慦戱㥥㙦愵搱㌶㄰捦㜲㈸㙣摢㘱㈶〷㙢㥦敤㠴㔹摤㉤ㅣ㥦㕡㌴ㄲ换攰挵昲㠵㌸收㈸㤱戵㈳㙣㙡㌵ㅡ㠷㑤㕢㕤㐱愸㉣ㅣ晤ㄵ㉥ㅥ㙡㌱愸㕥㙤㤸㜹㔳㔷㈹户敦㌰捡敢昹晢〷ㅦ㝤戴㙤戱愰㐸㙡㉥㌷㌶戰攸㘴㍢ち㡣㔳搷ㄸㄴ愸㈳搵户ㅤ攰攰㈳攲㑥㕣㑦〲摣㌱㌶㠳㙢捥㜱㘸㜵㘲㘵敢㡡㥢㤴搳㌲㔸挰㙥挳㥥昰㜸㈴㑥攸㑥㘹㄰㉢㉣敥㐴敡㈰ちて㝦挷挲㔵扢戴慣摢㘵㙣㠴㈶㑥愸戱摦戸愴戴㌶㠳㍤㕥㍡戹搴㌴㕣摣搴㌲挴㐸㜴扥㠰㌹㝥㘳敤㜵散㜲搸愳㘱慡㘵㔲捤ぢ㙣㉡ㄸ㈵摣捥昴扣㡥㈲ㅡ㌵㍣ㄳ㕥戹㜲捡㌰㝣戴㥤㤰愷㐹昳搳㠹㐲扥㤸㑦㤵㍡㤶攰挸愲㠳慦㌴㘲慦搲摦攷昹ぢ㉣㍡挶挹㡣㌵收昸つ㠶搵扣挵敡㕤㤹换ㅦ㥦㔳愹昱ㄴ昹㘶㈷㘳㤳㑤㑤㡣㠶㐷㕡敡搹ㅢ攰昹㔶㐲挲挰昲戳㠸戸慤挱㤷愱㈶ㅥ㕦搶㜲攴㉣㐷摥㜴戴慦㠲㠳㔶㌴愵昹〹ㄲ摦㜱戰捣捡愹敤㡣搴㡣敢㥦㌹㘴㍢㕤搰㜶〱慦ㄵ㍣戵て戰ㄸ㙦㐴㙡扢㠲㌳ㅥ㥣敡㡦㔲昸ち愶㤵捡愷ㅢ攴攷愰㈹㑡攰㉦㘷摡挵ぢ挰㤱つ挸㘸〸㤳㈱㘴㐳ㄸ㠱っ晦㜰て㡣摡㜰愸摦㙡㡢㕢搵㍣㡥〷㤷㡤㐱敥㐵摤戵㡥㍡㈷㕡摣㈹愶㍤㐶㈷㑥〲㤷㤵㔵㍣㠳〴戰㡡㠰改㤲㉣㜷ㄶ戱㜸ちㅣㄶ㜳㜵㌱㥤㡣〰慡㤸昶㠳ㅥ㡡㘹ㅤ晣㝣㝣愷㔸㡥㔳㉤挷㘹愶愳晤㜴㌸㍥㥤㘲㍡〳㤶㤹ㄷ挹㘲㤲㉣ㄷ挹愲昰㥤㔹收㔳戸ぢ㐹㈷昸攲㙢攰攳ㅦ扥㈵㐰ㅦㅣち㠸慦挳愵㠰㜸摣〶㠴ㄶ㠰捡愸つ㐰㍣收㠸捥㌷㘰㐹愱ㄳ㐲㘰愰昳㑤昸攱挲㠷〵㐰愷昶捦散㕦㍣ㄴ㡣〷愲挹㔸愲㐷㡦㠵㈳攱㔸㍣㠸晦㘲戱㐴户㍦摣㥤散㐹〶㠳㐹慤慢慣㥡敡㡥愶挲挱㘴㌴ㄸ㠸㜶攱昵昲㐴㌴㥥㡡敡㍤愹㐸㈰㤵挲换敤攱愴敦㕢愶㜹ㄹ㐱ㄸ搹つ攲㍢挷㘲㐵挹敡㈱敢㕣㡢㔵搶昲㥣〷搶㔶㐷ㄱ㜳ㅦ㡡昹㐱㈷㥣㄰㐹愱㌷㌶㌵搵㕤ㄱ慡ㅥ㔱戰㐵愵㐶ㅦ戵㜱愵㤱㝡ㅥ〴㔴㘳て㄰㔶㈰愴捡搶ㄵ㌱戰㉡摣改捣捡愱㈰㕥摦昹㔰㘱㠲戴㕥㜸㈷愰挵攱㍡扢昵㔶㤹敡㍥㔹晣㐶㐵㘰㤵昰㕤㘰敡慢㝢扢㜲㠰挲づ〴㔷㥦戹㄰ㄷ㐱戸ㅣ㍦慦戸〷㐹慣㌴挳㌹㔰㘳㌳晣㉥㘴昸㔷㌳ㅥ㕤散挸攵慥㤶㙡㠶㠷㈳戰戸捣㔱㐷㙤㐴搱摥㍣敡挰挱昱㐲㕣〹㤷慡㝤户摢㙡㕦愵ㄹ摥敡㔸搱搶㈳㤰慡㘸㠳㌰㠵㡡㜶ㄵ捤攱昱㕤㙤㌹慥戱ㅣ搷㥡㡥昶敦挱昱改㌴挳敦挳戲㔳㌳攴㥥㤵攲㑦㐵搲搴㔷㐱攴㌲㘶㥤晢㔶〶昰搷㔷〱㝦ㄴ㠴〴晥㝡挸昱慦〶昸ㅢㅣ戹㌷㠲慢㠰晦㌲㉤摦散愸㜳㡢挵㍤㠶㍡㌰摣㡣㥦戸ㄵ㉥〵晣戵㡥挰㕦敤〸晣㙤〸愴㠰㕦づ㔳〰晥㜶㥡挳攳攳摥㤱㜲摣㘹㌹㌶㤸㡥昶扢攰昸㜴㠰攷敥㤲ㄳ昰昷㔸晣㘹㐸㤲晡㤸㡡㑣㌱敢昷㠲㡦㝦㌸改㌶㠱愰㐷晣ㄴ㔴〱㜱㠹ㅤ〸昶㝦㙡㈰昸慥㈳㄰㍦㐳㈰〵挴㑡〳㠸晢攰㘷〸㉤〳㙡㜴㜵晥㘴㍣愹挷扡ㄳ昱〴㍥㌰ㄳ㡡愵㘲摤摤㕤愹㜸㈸ㅣ㡣㐷晤㍤㠱慥戸㤶㉤慢㠶〲㠱㤸ㅥ㡦㈴晣晥㘸㈲ㅣ改敡㡡〵㝡挲㝡扣㉢ㅥ改㡥㠶扢愲攱㤰敦攷愶㜹㤹㐳ㄸ㤹〷昱摤㙦戱㔶㤱㜵ㅣ㔹て㔸慣戲㤶㜸〸㉣㜶㜷攲㕢挸〶扢㈲㠵搷〸㠳慣〶昱晡戸挹愴㌲挲㉥㐵つㅦ戶晥㘳愳㈵挴㤵〴㤷晣㉡㌵㐲㜴〵㐱挴挳㌴㑢摦㍡昰改愰㘹昱〸㕣ち捤㔳ㅣ搱㍣搹ㄱ捤㑤〸愴ㄲ㜱㍡㑣愱㕡㍤ち㍦㕣㉥敤っ㔰㜳攰攸㑥敡愹㘰㤷㍦ㄱ㡥晢挳㝡㑦㌸ㅥ㑤挵晣挹㘴㌸ㄲ㠹昷〴昴㐴户㜶㘶㔹㤵㕦㉥㑢〴㔲晥㐸㈲搱㡤㔱㈶ㄴて㜴㈷㈲戱㘸㔷㈰改㡦愶晣㕤㍤㍥㙥㐶搱扣㍣ぢ㔴㝥つ挴户搹㘲㥤㑤搶搷挹㝡摣㘲㤵戵挴㙦挱㔲㘸㤶散㘸㥥挳㈰攷㠲㜸㝤摣㜵ㅡㄵ捤摦㔹㐲㠵收㠵っ㜵㄰㔳搱㐳摣㝥て㈱晥戹攴挵攰搳愱搰㝣ち㉥㠵收戰㈳㥡㈹㐷㌴戹慦愴ㄲ㜱㌹㑣〱捤㘷攰㠷换愵㕤〱㙡愰搹ㄵ㡥㐶ㄳ昸㕣㑢愴㉢〸㌴ㄳ挱㥥㘸㌲㥣ち㐵㝢攲戱㐸㌸ㅡ㑣挵戴晦慣愸〶扢㔳挹㤸㍦㄰敥㐹挶愱㡡愱㍢ㄸ㡢挴攲〱〰ㅣ㑥〶昵㤰㡦扢㔳㌴㉦慦〴㤵敢㐱㝣㝦戴㔸㔷㤱㜵㌵㔹㝦戲㔸㔴㔰慡攲㜹戰ㄴ㥡挷搸搱晣㍥攵搷㠱㜸㝤㉦㐰㘱㔴㌴㕦戴㠴ち捤㥢ㄸ慡㡦愹㤸〱㈲㕥㠲㄰晦昰扡ㄵ昸㜴㈸㌴戹挵愴搰ㅣ㜴㐴㜳㠱㈳㥡摣㘸㔲㠹戸ㅤ愶㠰收慢昰挳攵搲敥〰㌵㕢㝡戴慢㉢㤲㘲ㅢて㠵挲〹㝦ㄴ㕦㤲㡡晢㔹搳愲愱㔸㉣ㄲ〹㘸㜷㤶㔵㔳愱㐴㜷㈰ㄸ㑣〵ㄳ㝡㈴ㅣ㐹㐵㘳㕤戱慥㙥㝦㉣ㅥ挲攷昳㘲扡ㅥ昱晤挵㌴㉦㌷㈰㡣扣ぢ挴昷㥡挵扡㥢慣㝢挸㝡摤㘲㤵戵挴ㅢ㘰㈹㌴〷散㘸晥㤴㐱㝥〶攲昵㜱㕦㙡㔴㌴摦戲㠴ち捤〷ㄹ㙡づ昱㥢つ㈲搴㥥ㄳ㝤ㅢ挱㠷愲㠱收摢㜰㈹㌴愳㡥㘸㐶ㅣ搱㝣挷㡡攷ㄱ㤸〲㥡敦挲て㤷㑢摢〴㙡愰㤹攸〹㠶攳挱愸㍦㤴㡣愷挲㍤㍤㠱㔸㈰ㄵっ㠷愳㍡㈶㠱㈹扤㉢ㄸ搳ㅥ㉤慢昶㜴愱㠳挵捣㄰ㅦㅦ㑣㠴晤昱㜰㍣㠵て〰愵愲摤戱㐴〲ㅦ戹敡づ昹戸㝦㐵昳昲㌱㔰戹ㄹ挴挷㙤㉢挵㝡㥣慣㕦㤳挵㑤㉣挵㉡㙢〹敥㔲㈹㌴て戰愳昹㍢〶㜹ㄲ挴敢晢㄰ち愳愲挹つ㉣㈵㔴㘸㍥换㔰ぢ㤹㡡〵㈰㐲㙤㐲搱昷ㅣ昸㔰㌴㝥摣㠴㔲㘸㜶㌸愲戹㠷㈳㥡㡤〸愴攲㜹ㄱづ愰挹㙤㈷晣㜳㘹㕢㐰つ㌴㝢攲㠹㘴㐸㡦㜷敢〹扦ㅥ搶〳㝡㉣愸敢搱㜰㌰ㄶ昴敢愸愸挹㤰昶㔲㔹㌵ㄵ㡦愴㘲㍡㝡搶㜸㈲㡡㉥戶㈷ㅥ昷攳㝢㕡挱㈰㉡㉡㍥㈶㤵敡昱㘹愶㜹昹摦㜰挸㤷㐱㝣㑤ㄶ敢ㄵ戲㕥㈵慢搹㘲㤵戵〴户慤ㄴ㥡㤳散㘸晥㤵㐱晥〶攲昵戵㠲㔶搰㔴㉢ㄹ㑥㘰㡤攵㑣㥢㈵㔴㘸昲昵て攳㉢㔳敦㠰㉦摡㐹挸㝡ㄷづ戶㜲晥㝣搶ㅡ㔱㡣户挴㘵づ挵摣戱㔰搱晤ㄳ㡥戶〶捦㘷昱攷攰搱敦晥摢㔶扦搳戰戵㔲昵㌱愲挳昰㜱愱戵〸敥㙡挰愵㈲攳㙣扣搱㝤搰昶搹攲搲㠱㌷昱昸昳㘸㠰敡㝦㘰㠷㤸㔴昶㌵㘸㜱㌲㝥昲㝤㈴㔵㜰ㄵ㕥㜹愷愵㐸㍥愱ㄵ〲㔱㍡扥搸攷㌲〵㜵㥦㥤㤸㑣㜳っ㉦〰㝢ㄹ晤づ㜰ㄵ扣㙥戰摡ㅡ㠴㕡㥢㔳慢慡㄰愶㔸㕡㡤㠶搶㝥昰戳㈰挴晢晦晥攸㈳收㕥㈵㔸㠳㔰㜴㠲敤㤴攰㜷愰改㤸攰户㑤㐱敤愷ㅦ㝣〷㕡㤱戶ㅡ㤱㜲愵慡㈲晤㠷㍤搲㜱㄰㝡㈲㄰㌹㕥㔴慥晤㐸愳晤㡢㤸摣㡢搹㈹㍢户㠸㝤ㄱ㝣敤㘶㘹扥慦晣㔵捥昱搶㝥挹㌴敢㑢㍢㔳㉢ㅣ敢㡤〰㉢搸挲㐲㌹ㅣ㍥ㅣ㠳㥤㈴〸愶昱扢㍣㍢㔵㝣戶ㅢㄸ扢㔵戸㜸晤〳㤷搲昵愴㘵戱㠸㘲㙤㜴㌷㠸摡摢㘵敡挲慦昹㔹ㄴ㉥㜵㘹つ㕦挹㥡㥢ㅣ㡦ㅣ散收㜰摤㙤㘶扡愴慥㡢㡥㠳㕣㐸慥攸㌵ㅦ㘰搲愶㑦ㄹ㤸ㄲ〸㝡摥〰㝥摢ㅣ㐷㜵攵㘴㡣㌰㠷慤搰〹㉣散㙥戸㠹扤㤰摣ぢ搰㈶ㄹ㤱昴㈳ㄲ昱ㅡ㈲㘱㐴㘰㐱晢㌳搴㡥㐲㠷㉣晣㜱㠹ㅥ搳㐳㜹㍢搷捤㕣㘲搶㙣㡦扤搹ぢㅥ㥦ㄹ㡡扡㥡捤扦扥ㄹ敤㕣㘴慢㄰㕦ㄱ㝢㥥摦攷昹昳扡摡㜷㡡慤户っ㜶㝥昸㥣㔴晢挵搷昵㡡〱㠴愸㔴捣㙢㘱搱㘸㐹晦㡤ㄴ㌹㔶捣㤷㑣㐱摤摢攵㜳㘰㐹戵愴摤㤱㜸愶㥦㍦愱㤶搳戴㕡搵㜲收㐱㔷戵慦㍤愰㠴昶㌵〸扦慡挴捦挳㝡戹攵㜴㐰㈸㤶㔵㈵戰搲搴㥦ㅤ㉤㠱捦㤸㠲扡㌷扣戹㍡㔵〹摣〷㜶㤹㌸晥㠴㕡㜶搶㈵㤰ぢ㑤㤵挰晤愰㠴〴㉥户ㄲ昸㝢㝢〲昷㠷㔰愴㐶㐹攰㙦㐶㑢攰慦㑤㐱敤㕢搶扥ㄵ㔶愴㝥㈳㔲慥捣ㄴ㉡㥢敤㤱〶ㄹ㘹づ㈲愳㡡㘵攰搲挲攰ㄹ昵㌸㉣ㅥ㠱戲㔵㥦扣㌲㐲敤㝣㔹㍢㑢敤愸愱㡤ちㄹㄶㅢ㑤㙤戰㔰㈱て愲昶㉡攸㔸〶〴㤷㘵昴㔰摥捥㔵搷挷慢㤰慢慤㄰愳㔵挸扢昷㌸昳戵㐵㜷㕦搹㝢㕤收愰㠷ㄷㅤ扤戱㔷㜰㡤收㔴㈱ㅦ㐰㈲ㅣ㉢攴晤愶愰昶㥤㙤摦㍡㔸㔲㘵㌸〳㠹㐷ㄹ㜲㘹愶攰扣て㈱捡㤵㙣㈶戳㝣ㄶ㐴〶㥣㘷挰愵つ㠰㘷挰ㄹㄵ昷㐲搹㐲挳㉢㘷㔱晢㙢㘵㙤㉥搹戴㌹㠶㌶攰㡣㡡扢㑣㙤戰〰攷攱搴㍥ㅢ㍡㤶〱挱㜵㔹ㄹ捥㜳攰昹㜸㜰㥥㙢㠵ㄸつ㑥攳㡥昲ㅤ扤㑦ㅤ㍢㍣㘷㔱昸愲㕥挱㐵㥡ㄳ㥣户㤹愸搵㝤〳攰㔶㔳㔰晢〶戸敦㘲㔸㔲㜰づ㈲㔷㠰㤳㙢㌳〵攷㉤〸㔱㠶㜳㌱戳捣㜵㤴〱㈷ㄷ㙣摡㔲昰〰㘷晦㤴㘰㔸摣㔸〵搰㌲㙡慦㉦㙢㜳捤愶ㅤ㘵㘸て㔰晢〷愶㌶昸㠰昳换搴扥ち敥㌲㥣㕣㤸㤵攱攴扡敢攳挱㜹㥤ㄵ㘲㌴㌸敦㍥昰搵挸㠷晡慡晢攴扥㌷㥤ㅦ㥦ㄳ敦ㄵ㌷㈱㠴ㄳ㥣搷㤸愸搵挱㜹戵㈹愸㝤㥦摣㜷ぢ㉣㈹㌸㤷㈳㔷㠰㤳㡢㌳〵攷㝡㠴㈸挳ㄹ㘷㤶㌷㐰㘴挰挹ㄵ㥢㤶㉣〳ㄴㄲ㤷㔷〱㤴愲昶㕤㘵㙤㉥摡戴㘱㐳ㅢ攰㠷挴挵愶㌶㔸㠰昳㔸㙡㜳㐵㔶㠶昳ㅥ搳㐳㜹㍢ㄷ㕥ㅦて㑥慥搲㔴㠸搱攰㍣㌰㜷慤昸㠹攷㥡摥捤㑦㠷ㄶ㕥㌶敤扢扤攲㐱㠴㜰㠲昳㝣ㄳ戵㍡㌸捦㌳〵戵㙦愷晢㌶挲㤲㠲㜳ㄵㄲて㌸戹㍡㔳㜰㝥ㅢ㈱捡㜰ㄶ㤸攵挷㈰㌲攰摣〴㤷挶慦搶ㅢ㡤扤㕢㝣搳〴〸㝣〰戴㥡摡㥢换摡㡦㔲㝢㡤愱㡤挶摥㉤扥㘶㙡㠳〵敤ㄳ愸晤㌸㜴捡㜰㜲㘹㔶慥㥤㕣㜹㝤㍣㌸㥦戴㐲㡣〶㈷敥慥攱搹搲摢摥昹挰㑦㥥㝣敢㥡㕥挱㜵㥡ㄳ㥣愷㤹愸搵挱㜹慡㈹愸㝤搷摤昷ㅣ㉣㈹㌸㑦㐱慥〰㈷㤷㘷ち捥㜵〸㔱㠶昳㌴㘶㤹㡢㈴〳捥㉤㜰㘹㘷㠰㘷挰ㄹ㄰㈷㥡〰㠱て㠰捥愲昶换㘵㙤㉥摢戴戳つ㙤挰ㄹ㄰挷㥢摡㘰㐱晢ㅢ搴㝥〵㍡㘵㌸戹㌶㉢挳昹㔷㜸㍥ㅥ㥣㝦戳㐲㡣〶攷敢㡢㌸ㄸ摤摡ㅢ㝤㉦扤㘵㡦ㄲ慥慣扥㠳㄰㑥㜰ㄶ㑣搴敡攰㍣捥ㄴ搴扥㌹敦㝢ㄷ㤶ㄴ㥣摦㐱慥攴㜹㈴攷㠳㜸㍤㕣扥㙤敤昶扢敤〳戹㙡㕤㤵攲㐱㐹㑢捡㘰㜳挵愵㕥㤵捥愸㐳摡㔶扣攷㔳挰㈷㙡攷攱つ㌶扣摤㠳慦搸㥢㐷㥡㜸戳㡤昷㤸慤㌷㐹愴昲㌱戰㤶㕡㔸挰慢㈵㑤愹戹㐵扣㈷㤷㙣挶ㄷ㈰㑢昸㘴㜰㙥㐷戸㉦㠱㘳昳㐶〰㠴挷戸て敦㜸㘲捤愳㘸挷㜹扢㝡〳戰戳㠲㠷昵㐲愸㥢慦〷㙤摦㙤〹敤〲㤴㕡攵㕢㠲慢戹戰㈹扡㐵〶攵慥㡥㕡㕦ぢ敥愲㑥㘱戹ㅣ㤰ㄷ戱㤸㌹㘱攵㝥〹㈸㉡昵挵㘴改昰㈸攲昲㜰㌱㕢㥢㈹摥ㅤ㤸挵㄰㌵㕦㔸㙤㘹㘱㑥㍦㍦㙢敦扥㤳捥戹扦捦挷昵慡慡㔲㤷搲收㘵㈴㤷㠳㜸〵㤷慣慡愹㈶㤱㉡㌶㔵慥㑥㥡戱㠰攲㉡㤵昵㑤㌲ㄳ㙥ㄱ㜷㑣昴㝡挸㙡ㄲ㝤㌵㔹㤵㐴ぢつ㝥㈶摣㑡㡡攰㑡㤴㠶戵㙢攱戰敥㌴㈵㙤敦ㄷ㌴㡡㘳慣挸㕣愷戸㉡〸㝤ㅦ晡摡㜵㈰つ㌸〶㔴㜳㜳㠵搲て挰戱㐷挸挵㉣㈳戴㥥挶〹㘰㡣戵挲㠳搸搵㤴ㅤ㡡昱晦㑢搲㥣ㅤ捡攸戹ㄵ愵攱昲晦㡢〴ㄷ㠶昰㑤㔱㜹㍤戴㉣愳㠲㉢㌱㕡㤵㌷搸戸㍥慥㘴ㄴ挶㌷㔲㜴ㄳ挹捤㈰㕥挱㘵㡢つ捡㐵㔶敥慡捡晦挷搴慦㉥晦摢挸戲㐱搹〱扦ㅤ㑡摦㍥㘰愸ㄸ敦愰收㥤㈴ㅢ㐰扣㠲敢㄰㕢㡣㜳ㅣ㘳扣㠷晡搵㌱摥㑢㤶㉤挶晤攱户挷㈸晣愶㘱敤愷㜰㌸ㄷ摥㑣㉢戲慡挲扢㡦㤶㔹㜸㤵㠲扢㥦㉣㕢㘴㐱昸敤〵㈷㈲㘰㈸㤸㝦〱㐷ㄹ㝣慥㍡ㄴ昷㐱㍢㤷戳㜶㔵慢ㅥ㠲挳㌹㘱〷㌹㈶㙣㈳昴㙢ㄲ昶㌰㔹戶㠴㜱搲㕦㤵戰㔹㘰愸㈴㍣〲㐷㌹㘱㠷㕢摣㑤㜶敥㈰㍣㉡㘱㡦挲攱㥣戰愰㘳挲㌶㐳扦㈶㘱扦㈶换㤶戰挵昰㔷㈵㙣ㄹㄸ㉡㘱扦㠵愳㥣㌰捥㠴ㄵ昷〹㍢㤷㌳㐹㤵戰摦挱攱㥣戰晤ㅤㄳ昶㝢攸搷㈴散㈹戲㙣〹攳㐴戴㉡㘱㈹㌰㔴ㄲ㥥㠱愳㥣戰㘳㉤敥戳㜶敥㉡㜸㔴挲晥〸㠷㜳挲昶㜲㑣搸㜳搰㤷搷戲摤㜳攱慥㍡㠷攷挹戲㈵慣〰㝦㔵挲㔶㠳愱ㄲ昶㈲ㅣ攵㠴㜱㜶愶戸㕢散㕣捥㙥㔴挲㕥㠲挳㌹㘱扢㍡㈶散㘵攸搷㈰昶㉡㔹戶㠴㜱㜲㔴㤵戰戳挰㔰㐹㜸つ㡥㜲挲扥㘱㜱㕦户㜳扦〳㡦敡挴㈷㈲㝡㜶攲㠷㈰晢捤㙥㑤㜰敥愰〴ㄳ㑣挱㜴㈵㄰攲㝣㑢㌰摥ㄴ㜰㤷㐸扥〹慥㠷〳搱㌶㡦㤰〴㝡㍢慦摡扤㠵㜸〴㠷㌸戵换昲㜷㌸㤸㑢晥〴〷㈹㤵散戶㥡晣㜰攰㔲㠲搶㥡晣㜰㌰㔳㠲ㄶ㝢㝥摥〱㔷㜰㡣㔲㠳敢扢昴㜱㜸㔲ㄱ扥㘷㍡攸ㄱㅣ㕡㤴捥㍦挹攵㠸愲㜴晥㘵搳㘹攷〸㐰㉥㙦ㄳ戸摡㙦戰晢〴㝢㝣ㄵ扤愷㈶挱ㅣ〵㤴愰戱㈶挱ㅣㄹ㤴愰挱㥥攰て㘹昵挷㈰㉡㌱ㅦ搱㜷ㅢ〹㘲㤴散改换〸戱挳㔷挱㍦㝡扦扡挴敦戴〴ㅦ㥡〲慢挴㌷㔸㠲て㑣㠱㉡㜱晣㉦㤳㕣㠲〳㠱㡡搰㐳ㅦ挷〰ㄵ愱㘶㡦㤰晤户搲㘹愲づ扢㙥愵搳㑣ㅦ㔲挷㕦㍢扢㘹㍡っ㠴搸㍤㤷㝤㠲摤慣ち捦晦㜷㤷㘰て㑢㤹昴摡挳戳㌷㉤㠷㘸㘷㉦㕡昶〹昶㠶㉡㝣ぢ㐳戰㈳㔴攱㕢敤攱搹改㤵㐳戴戳戳㉢晢〴㍢㉤ㄵ扥㡤㈱搸㕦愹昰攳散攱搹㌷㤵㐳戴戳㑦㉡晢〴晢ㄶㄵ扥㥤㈱搸慤愸昰㍥㝢㜸㜶㈱攵㄰敤散㍡捡㍥挱㉥㐰㠵ㅦ捦㄰㙣晤㉡晣〴㝢㜸戶昴㜲㠸㜶戶昰㡡㡦㑤㤳摦敤㜲慦ㄱ㠹攵挹攵换摦㙢㙦散搸戵昱愸ㄹ慤㤷晥昹晦扣㜰晥ㄳ挷㑣㝦昹摦㔷㕣昱挴㤶昳㌷晤晢㈷昱改ㅢ慦戹收挱挳搷㙦㝡㘱㐲敡㉡昷㠶昷收㕤昵搵挰捡慦ㅥ㤷㍡㜲晦搹㕦晤搲戱㡢〲㠳攳愷㌵㌴㌴㌵敤㍢昱㔷㍢敦攷㍢攵戸扢挵晤㑦㝤㌶㈷㔴㜳㘴㤱㑣㐴㤲昸㌰㙥ㅦ㥢㈵晤㜲ㄲ愸摣〹愴捤摤捥㘶昵愹愶㐵戵㔴挶㙡㙤〳挳敤昲戱挵慡戴㝣㤶挹㘸㄰慡慤搶㘹戱捤㉡慤㕤㤴㔶㍢㥢搴愷㥡㔸搵㑡㤹㡣㉡攰㤸〶㤵㡣摤㐰攵敥㑣㡢扢㥤慤敤㔳㑤㡢㙡挰㜵㘹㘱㐳挶㍦㤷摣〳㔴㑥〶㘹㜳ぢ搵㡥敢搰㘳㝢㔶慡㝢㔲慢㐱愸搶㕡愷挵㔶慢戴昶㌶戴㔴㥢慣搳㘲摢㔴㕡㔳つ㉤搵昲敡戴搸〲㤵搶扥㠶㤶㙡㕦㜵㕡㙣㘷㑡敢昳㠶㤶㙡㐵㜵㕡㙣㑤㑡㙢㥡搲昲㤵㑢㠴戵㔷㜵㤷㑦㤸㥤摦㑣㠴㙤挶ㄷ搰㔸愳㤵攰户愶㠰搷㄰㘵㈷戸㠲戵㑣㠹㝥㕤ㄳ㠶ㄵ㑢〹ㅥ慦ㄱ戰愸㤵㘰㜳㡤㠰挵慦〴㡦搹㘳〹㠱㉢㔸㈴㑡戴愹㈶っ㡢㐹〹ㅥ戱㠷㠹㌰っ换㐶㠹ㅥ慥〹挳攲㔰㠲㕦搵〸㔸〲㑡戰戱㐶㐰搰㤵攰㤷㌵〲攲慣〴て搵〸〸慤ㄲ㍣㔸㈳㈰㘸慡㠷㥢づ㠷㘰收㤴敦㔰晡㤸㙣攵敢愵㑦㈹㄰㘷慢㝣搴愰慦ㄴ敢戸㉡㠰㥤敢㠱愷攵晦〱搲㐲㡣㔴</t>
  </si>
  <si>
    <t>㜸〱敤扤㜷㝣ㅣ搵昵㍥慣㉢㑢㘳捤扡㘸戱㑤㙦戶戱㘹㌶㘲㝢〱㙣㘳㑢㙥㘰㙣攳〲愶搹㙣㤹戵㠵㔵㐰㤲ㅢ扤㠶㡥改扤昷㑥愸㈱昴摥〲㠴づ㈱ㄴ㠷㥡〴㤲搰〳愱扤捦㜳㘶敥㘸㜶㜷㔶戶昸㈶㥦㤷㍦㝥㙢敤昱摣㜳㥥㜳敥㥤㘷敥捣摣戹㜳㜶愶㑡㔵㔵㔵晤㡣て晦攷愷㠶ぢㅢ捤㕥搱搹㘵戵㌶㌴戶户戴㔸戹慥收昶戶捥㠶昱ㅤㅤ㤹ㄵ搳㥡㍢扢晡〰㘰㉣㘸㠶扤戳㜶㐱㘷昳㠱㔶摤㠲愵㔶㐷㈷㐰戵㔵㔵㜵㜵㘶㌵散敢㍢摦愰㉥㤸昴㌲㙢㈸㠰慡㌲つ㡡扥ㄴ㜵ㄴ㈶㐵㠰愲ㅦ㐵㝦㡡〱ㄴ〳㈹敡㈹㠲ㄴ㙢㔱っ愲ㄸ㑣㌱㠴㘲㙤㡡㜵㈸搶愵㔸㡦㠲昵㥢ㅢ㔰㙣〸搱㝦㈳㠸㌹㡤ㄳ㘶㘴昷挳摡捣敥㙡敦戰㐶て摤捤㙥昳㤸㜰戸㈱摣㄰㡤㠵搳つ愱搱㐳ㅢ㤷戴㜴㉤改戰挶戴㔹㑢扡㍡㌲㉤愳㠷捥㕣㤲㙤㘹捥敤㙣慤㤸搳扥搸㙡ㅢ㘳㘵㐳搱㙣㈶㤶ち挷攲昱㐲㍡㥤敡扦㌱㈲㑦㙦㥣㌰戳挳㉡㜴晥户㘲㙥挲㤸㌳ㅡ㈷㌴㑣户扡晥㕢㌱㌷㐵㑣㠴㙣㙡㙦捤㌴户晤㤷㠲搶㜲㥢挶㥢慣㕣㌳㌷扥㘵㜵㌴户㉤㙣㐰戳㡢㠸㐶㈹搹㌰扥戳㜳㐹敢晥散㐷㡤㔶㑢换㉣慢㈰ㅢ扤戵愹戳㙢㘶愶愳戵戳㝦㉢昹戳㍡慣戶㥣搵㌹戰㜵攲昲㥣搵攲〰㍢敢㕡㜷换㜴㑣捦戴㕡㌵㕣愸㙦戵户攱搴扣搵搶搵摣戵㘲㐰敢摣㑥㙢㔶愶㙤愱㐵㐸㙤敢攴㈵捤㜹㔵㔳㠳扦慡㍥㕢昸戵㑣㌶ㄴ摡搳摡戸㈸搳搱㈵㈵㙥挲戰ㅦ搶搳㕤㘴㉤㡡摡挵㉥㌵戴挴㡢摢㙣㜶㜳敢捥㔶㐷㥢搵挲㑡戸㈵㐷㤵㠰㠴㈰㝢㍢戸㑣改搵攱㔶㔲晤㥣㥤㡦敢挲㕡㡣愱㄰㘳愷户㜷戴愲㐳敥㘲㘵摡挶㙣ㄳ㙡〸㠵挲戱㘴㍣㤶ち挵搳㤱㘴㈲ㅥ㡢㐵㘲愳㘷㜷攵㥢慣愵㘳㘸㡣愴㔳愹㜸㉡ㄱづ㈵ㄳ愹㜴㌸㤱㌲㠷㈱㠶㌹㥣搱㌶㠳攸搳㤸㡥㥡㈳愸ㅡ〹愱㙡摥挴〱挰㕢㉤㜷挲敡〵㤹敡〵搹敡〵戹敡〵昹敡〵㔶昵㠲㐲昵㠲㠵搵ぢㄶ㔵㉦㘸慥㕥戰㕦昵㠲挵挰攸㑦㕤摦扥搵捥攷㑦㌷扤搰昵㝡昰扤昱挷㤹搷ㅦ㌸㈴ㅡ㝢㑡㜱㥦㤷㐳挶ㄶ㔸ㄸ敤㕤つ㌴㌴敤㘹㜴㍡ㄶ㑡㐴愲改㐴㌴㥣㑣挷㘲昱㐴挲摣ㄲㅥ收㔶㄰挶搶㄰㌵㡤攱㜰挸ㅣ㐵摤㘸〸愵㕥㐶慢搹昲㉦扥扢㘷搳㝥搷㙤㌳攱搴㑢搶㥢㜰改愹敦攴ㄵ㡦㌰㔲㘵〳ㄶㅡ㑡慡㑣㈶㈳㥥㑡愳愱㔴ㄸ搵挶ㄲ昱㐸㍣ㄴ㑡挶愳收戶慣㈰〴㘱㠴ㄹ愶㌱ㄹ㌱㈳㔴㐵㈱㤴㝡搶愹㜳㤳㌱㌵㐷捥晣敢㤷㍢㕦㌶㉤晦攷搳㙢㡥敦愷㜸㐰㤳㍡攳㔸㈸㕤捤戸愷挶㔸㉣ㅣ〹㐷戸昱㤲愹㜴㌴㥤㡡㥡〹㠶㑦㐲ㄸ㈹〶㤹ㄴ㡢㤸㘹慡戶㠳㔰敡㜱愷挶换愷㕤㝥捤㠰㘳㔷㑣㍦㌷㝤㝢扥㑦戲昰扣攲搱㔳㙡摣〱ぢ㕢ㄷ慦㘵戸扢挲㜸ㅣㅤ㈴ㅣ㑦㈵㘳改㔸㌸ㄶ㐹㠴捤㌱っ㍥ㄶ挲ㄸ挷㄰㍢挷ㄲ收㡥㔴㡤㠷㔰敡〱愷扥㌳㈲捦摣昰挱愵㘳愶㥥晦昲㠵昹㕢摥扥攲㌲挵㝤㔶敡㙢挴挲愸攲晡㐲挹敥ち㈳愹㔴㌴㥡㡣挵愲戱㔰㍡ㄶ㡤㐷愲㘶ㄳ愳㑦㠴㌰㈶㌱挶㑥搱㤴㌹㤹慡㈹㄰㑡晤捥愹昰捥て收捤摦愶㙦㘲挲㜵㥢捤敢晣愹扥昰㍢挵㤳㠲㔴戸ㄳㄶ㝡戳㠲㍢㌳昸㌴〸㘳ㄷ㠶㘸挴ち㑥愷㙡〶㠴㔲扦㜵敡摢攸摣ㄳ摦㍤㜱摥㡣愹攷㑦戹敡搳㐷晢ㅣ扦㔱㉤捦㍦㔱扦扤戵昴㐰㌰〹㈷㤰㕣愶戳换㌹㐶㜱㐳晣㜷て㘱慢㍦㠲㑤敡挸晤敦㡦㘰愸攴扦㜲〴㌳㜷㈵晢戳㈰㡣搹㄰㝤㈶捥㥣㙤捥愱㙡㉥㠴㔲搷㍢ㅢ㘴㥦㘳㙥戸攰晣愳摥㥣㜴敤愳㐷晤改挰戱敦挴㔴㍦㠲昱㌵㜶㠷搸搶摢攳㜸〴㡣㐴㔲摤㥤㉥ㄴづ㐵挲散攱攱㈸㡥ㅥ搱㘸㈲㘲捥㠳㤳戹〷摤昷㠴挰㡥ㅣ㌷昷愲㙡㙦〸愵慥㜰㉡㙤捡㍦㝤挸㍦扥㍢㙤㤷晢㘷敤昰昵㝤㕢㝥戴慢攲搸㐳㉡㥤㡦㠵摥昴扡〵っ扥㉦㠴㤱㠱攸㌳〵扤㉥㑢㔵づ㐲愹ぢ㥤晡㑥㕡㙦晡扢㥦㝣㝢攷愴㘳捥㍥敡㤳㔱㕢㝦㝦慢攲㌰㐷敡戳戰搰慢摤慡挰攸ぢ㈱㡣㐵㡣㌱ㄹ扢㔵㌳㔵晢㐱㈸㜵㤶㔳攱慢搵㍢㍥㍥攵愱昳㈶㕤昲昰愵㡦敤㜲攰㈹㜵㡡㐳㉡愹戰〵ぢ㥢㜸㔹つ㌵㐴扣㐷慡㘸㈴㙤戶㌲㘰ㅢ㠴搱㑥户挶㜴摡摣㥦慡〳㈰㤴㍡挵愹愳摦晤换㜷ㅥ㝥挲㈳㤳㑥摥㌹昹昴㠳㡦㥤㘷㈸㡥搸愴㡥㑥㉣昴㠶挴㉥〶㕦〲㘱㉣㘵㠸挹㈰㜱ㄹ㔵换㈱㤴㍡搶愹敦㤶捦晥㜲㐶搵㕥㜵㤳慦㍣㈹昱搷昷㕦晥㈸慤㌸㌸㤴晡づ挴㐲慦㐸㍣㠸搱て㠶㌰づ㘱㡣㐶㤰㜸㈸㔵㠷㐱㈸㜵戸㔳攱㜷㝦㕢㜴搰昳㙡摡愴㤳て摦㜳㤷㕢昷㌹晤㑤挵㠱愸㔴㜸〴ㄶ戶㈹㈶㌱ㄴ㐹㜹㘸㡣愶搲㈱ㅣ昱愳ㄱㅣち㐳㠹㜴㈴㘲ㅥ挹昸㐷㐱ㄸ㐷㌳㑡㘳㍣㘵ㅥ㐳搵㙦㈰㤴㕡攱㔴㜹敥ㄷ㙤敢晥㘷㥤㕤㈷㥣㜱捦换愷敦㝤搰户㈳ㄴ㠷扤㔲攵㜱㔸攸搵㍡ㅥ捦攸㈷㐰ㄸ㈷㌲挶㐴慣攳㐹㔴㥤っ愱㔴㠷㔳攱攰搱㌷㍦昵昶扦㔶㡥扦㙥摣㔷户摦㝣攳㤵〷㉡づ戱㜹㑣㌴㔷㔲㥣ち㘱㥣〶㔱㍢㜳㔲攳愴㍤捣搳愹㍣〳㐲愹ㄶ㈷挲扣㐹㠳㠶㍣昸攷摣挴戳㕥㤹晡捥搴挸㌶㌷㈸㡥捦愵挹㘷㘱愱㜷㈷挵戳ㄹ晥ㅣ〸攳㕣〶㤹㠸㤳攲㜹㔴㥤て愱㤴攵搴戸昰摡㠷㌲ㅤ㤳昶㥦㜰晥昴慦ㄳ㠷㜵敤㔰慤搶㈶ㄸ㕦攳㐲㠸㕥㤱㜴ㄱㅣ捣㡢改㝡〹㐴㥦㐹㈰改㔲慡㉥㠳㔰㙡扥㔳攱㜱つ㑤捦戴ㅣ㝦攵搴㝢㌶ㅦ摤㌴昱戴愷㠷㉢㕥㜸㐸㠵㔷㘰㘱㠷㤲㡥㄰ぢ㈷㘳ㅣ愱攱㜴㥦㑥攰愲㈱攱㍤㘰挵㜱挴㡡㈷搱㉤㐲搱㌸㐶㈰㔱昳㑡㔶㜷ㄵ㠴㜱㌵㠳㌶㈶㔳收㌵㔴㕤ぢ愱搴敥㑥ぢ㡥晦换㠴㜳愶扥ㅢ摢昹攴㈹昷捤㍥㝡㔵昲〹戵㉥挱昸ㅡ搷㐳昴㡥攴ㅢ攰㘱摥㐸摦㥢㈰晡㑣〳挹㌷㔳㜵ぢ㠴㔲㌳㥤ㅡ㙦扡㝣㜱扦㥦㐶扣㍥昱戴户敥扡昲敤〳捣㠳搵㝡〴攳㙢摣ち搱㉢㤲㙦㠳㠳㜹㍢㕤敦㠰攸戳㌳㐸扥㤳慡扢㈰㤴㥡敡㔴㌸㘳㝥捤愳㥢㕦晡捥攴换慥㍥㙥㕣搳挷ㅢㅣ愹㜸㌹㈷ㄵ摥㡤㠵摥慤攲敦ㄹ晥ㅥ〸攳㕥〶㤹㠲㔵扣㡦慡晢㈱㤴㥡攰搴昸挲㠰捦㤷㝦搳戴敦㠴㙢㍥扤昴扤て㉦晢戶㔵㙤〰戳昴晤〷〹㝥〸挲㜸㤸㘲摡㥣昱摢㑥㙤㌴ㅦ愱昶㔱〸愵㜶㜰㐲㜴㍣㜰㘱扥慡昵敡㈹攷敤昵挸扣敤㕦㍤㘲愵攲㤵愷㌴晡㜱㉣㤴昶㡣㘴ㄴ晤〲攳昳㐸っ愷㉤っ㜸㍤ㅤ㈳ㄴつ愷攳㤱ㄴづ㈲㈱愰挲㐹㥣户㥥㘰㜵㑦㐲ㄸ㑦㐱㜰㈰ㅣ㌵㥦愶敥ㄹ〸愵攲㑥ㄳ晡〶搶㍦㝡散㜳ㅦ捤戸攱敢つ愶㝣晦收摦敦散晦㉣捣扢㍡㤷ㄳ㑤ㅤ㤹㘵戸㐰敢扥昶㡢㌴攰㈴扡㈶ㄷ扤戸收㉤挴ぢ挹㐲㌸㥣㡦㠷㌲搱㑣敤㌰㠴㕤搳慢㉢ㅥ㤹晢ㄷ㜶㙦㙥换户㉦㤳换慤㡤㈶㘴㍡慤敥戱换㈸挷㌶愱㝤㐹㕢扥㜳㐳㝦攳散慥㑣㤷戵㐱愹慤㍢㐸㤹摢㙣㕣㡣㕡㥤㔲摦㈶愵㙥扢㘵㕡㤶㔸攳㤷㌷摢收㡤㑢捣戸ㄴ㙤捦㔶戶㑥敡戰づ㜰慤㘵㉤ㅡ㡦戹㤲愵ㄲ扢㙣㉤㙤㤳摤慥愱㡤㡢摡㍢慤㌶㘹摥愸搶㤹捤戹挵㔶挷㙣㡢㌳㉤㔶㕥㔶㜵㙤㥡㥣敢攱㔱㌳摡戰愲戸挲捤て昷㙡ぢㄳ㤷㜷㔹㙤㜹㉢㡦昶敥㙦㜵㜴慤㤸㤳挹戶㔸敢ㄴ㐱散㍡㘱㔸扦㐸㍤愹㍤户愴戳戱扤慤慢愳扤愵搸㌲㍥扦㌴㠳㙢昰晣㉥敤㜹ぢ㤷搰㌵晣㔴愹慡㍥㝤㤴慡摡摡㙦㘴捣戸㥤つ戲㈱㍣㥢㜸㘳㙣昳昵㡡扢㕤挳㉣慣ㅤ搶愲挵㘲㥦慣ㅥ戱㥡㘰ㄲ㤷㘱戶慡っ昴慣ㄳ愷愵㠸摥戲㌲㕡摡攸㙥戹晦㉤戸扡㝡戰戳昶ㄳ㤷㘲㥥㘲㑡愶㉤摦㘲㜵昴㌸愹愶搸㈲昳㌹㠸摡〸昶收㡡散昱㙡㕡㉤㔷㉢㙡㤷㌵攷扢ㄶㄹ㡢慣收㠵㡢㌸㘶挲挴㕢㕤ㅤ愹㉤晢㤸㝦㠴捡㝣㠱攲㐵㠸㐰愰捡㜸㠹㈰㈳㘰扥㙣㤷㙢㌹㉦搰晢ㄹ㤰㙡㜸㤹㌲攳㠲改戱捥摡㔶㕣ㄵ㜵昶改攳户㤶㔳㌲㥤㡢扡搸㍤㝢㌶㌲摥㉢ㄴ慦㐲搴㡥㠰㔸敤〴㑢㍤㐰㌵㥣㐷ㅡ搰摡㘴ㄵ㌲㤸扤㤳扤㕢㘵㙡㕢敤〹愱㈶慢㌳㘷㜲收㘸㉡昶㤵攵〶㤶戰昳昷㙦㘵敦户㤶㜷㌵㘵扡㌲㝤㕢㌱〷㠵慤㘴〲㌴㑡扣散㈵㝡づ㄰㥤昶づ㌸㈵㐴〸捡愲㈷㑡㍦㔱搸㤱戰攳㘰㝦愹敡攳挸㥥㔷〲㙤攷㌵㤶㔱摡搱㡢攷㤲㌰挵㤵㥦㙣戵捤㔹戱扦搵㐹㜸㥤搱㈳㤵愵扢ㄷ㠳捤挸㘵攷㜶㌵户㜴㌶愰愵㤳㍢摡㤷散晦摦㡣挳㔸收㙢㄰晡㔳扢ㄵ㝡昱㥡慦ㄳ攸慡敡扢㤴摢㘶挱㠲慡㍡㐶愳挶摣㡣㠲扤ㄵ挱㝥挶㝦昲㌱摦挴㝦㠱㥥㙣戵㈳㠱攸捤扣㕢㉤昰晤㕢挱搰㥣づ㑢㘶ㄲ敢愴〰戶〷戴敥摥摥戱㌸摢摥扥㤸晤㘹愰㤴㍡ㄷ㔹㔶ㄷ㘷攷晡㌹戳㤱㌲敢愸㔴㥦㍥㐵㜳㘸㥥㘹扣㑤ㄱ摦㜸〷㘲挰昸㤶㤶愱㍡㘲愷昱㉥㔴㝤㌰㑦㘸慣挲挲㕡㌳㈷㑦㥦㍡㜹攸搲昸㠲㈹搳㜷㘹㔸摥搲戹㕣㙤㡡搵收っ搷户攷㍦㍦收戵搳扡㜶㍥敢愰攷㍥ㅣ㝢挸㜳㘷愸㑤ㅣ㐳搹㙣摢㤶〸㌴っ㕦昳㝤〸戵ㄱ㘰㍣㥣㘰戹昸㘳㝥㠸戲昹ㄱ挵挷㄰㌸㈸〸捤㌸㈶晣捤㉥慡慤昰㍦㡦ぢ收摦㈹㍥㠱㔰愳㈰戸㔷㥡㥦㐲攸㡦ㅡ㡣昸摣搸戲挱戶㠶扡㝣㠳㝤〶㙤挰散挱愶㐶〳挱㡤㘶㤲㈴㤳戴㤸慢㈰㤴㠹挰扥〴搴㌹㠶戲戹扦㙤攱㈶〴㝣㐷㝦〳㌰㝦〲扥㠷搹晣㠱攲㐷〸て〱㈴ぢ㐵ㄵ挲晦㐲〰扢愲挹ㅤ㕡㐵愰ㄲ〲慡戹戲捥㐷晤昸㤳㠷㠰㌰戴攵〴ㄸ挰〷捣ㅥ㙣㉡ち㍦㍦〲扥㐴㜰㕦〲扥㜰っ㘵ㄳ㤱〹㐴ㅡ挶㔶搴戳挹㥦〱收㑦挰㕡㌰㥢㠳㈸〶㐳㜸〸㔸摢㉥慡㈴㠲〸〱敢㄰戴㉥㠴㑡㐳㈵〴慣㠷㤲晥愸㡦扤〴愴愰㉥㈷㘰㈳挶㌴㝢戰愹敤攰攷㐷挰摢㤵〸㜸换㌱㤴捤㡢㡥㐱愴㘱㙣挵㐸㌶昹捤㡡〴㙣〱戳戹㈵挵㔶㄰ㅥ〲㐶搹㐵㌵ㄶ㐱㠴㠰搱〴㙤〳愱㜶㠴㑡〸㘸㐰㐹㝦搴㡢㕥〲挶㐱㕤㑥㐰㠴㌱捤ㅥ㙣㙡㍣晣晣〸㜸戲ㄲ〱㑦㌸㠶戲㠹摡㈶㐴ㅡ挶㔶㙣㡦㑡搵㘳ㄵ〹ㄸ〳戳㌹㤶㘲ㅣ㠴㠷㠰昱㜶㔱㑤㐴㄰㈱㘰〲㐱㡤㄰㙡㌲㔴㐲㐰ㄳ㑡晡愳敥昵ㄲ㌰〹敡㜲〲愶㌰愶搹㠳㑤㑤㠱㥦ㅦ〱户㔶㈲攰户㡥愱㙣攲㜸㘷㐴ㅡ挶㔶散捡㈶摦㕣㤱㠰搹㌰㥢㜳㈸收㐲㜸〸搸摤㉥慡㘹〸㈲〴捣㈳㘸て〸㌵ㅤ㉡㈱㘰㑦㤴昴㐷㕤攵㈵㘰ㄷ愸换〹㤸捦㤸㘶て㌶㌵〳㝥㝥〴㕣㔰㠹㠰昳ㅤ㐳搹㑣昶慥㠸搴挳〵㕡搱攴㌱攷㘸㡡㉥搰晡ㄷ㈶㌵户㜴㔹ㅤ㌲〶慦㉦攰㍦晢〶㥦㤴〷昰扡愳㈳㤳戳㙦㥤つ㈹㌴攲搲〳㜷ㄴ扢㔶㜴㕦㡣㤵㕤晡搸㔷〶晦敦〲敦㔷㜷㠱㈷㤷㜷㐵ㄷ㜹㍤㕣㐰愱搳㤴㕣攲昵っ昶㜴㈲㕥摢昸づ挷愴㑢㌵㈰㜲㜱㈷㈳扥㜴散㈸户㑤㕤扣户ㄳㄲㅤ慡㝣攱挷捥㕥摥㐹改㔴昱㈲㡢搷㔱晦敦ㄲ戵㌴敦挳扥㐴㕤挸㈳攱㈲㡡㘶㡡晤㈸ㄶ㐳愸㌳㥤挳散㈵㌵㔵㔵ㅣ㝢㙤㔳㕢㔵㌵ㅢ昳㕦捡㙣㈵愶㡤愲ㅤ挲㜳㤸㍤〰㐵愳〳愲㕥摦㔱ㅢ㙡㜷戱㠰㔲戳㄰㐲づ扤㥤㜴散㠲攸扦〴㘲晡ㄴ慢〵搳ㅤ晦慤㕣㡢摡㌹愸愶攷ぢ㌴昴㥦㐱〰慤搳㍡㝢㐵㕢㙥㔱㐷㝢ㅢ㌲㕥㜸摤㌸㍥㠷㘴㠵㑥㤵㌱㕡愷戵㌷㉥改㌲㕡愷㌴攳扦晥慤戳慣晤慤㑣㔷㈳愶戳㜰㔱㍡つ㜷〹攵㤲㜳㙡㝥昹晦㥦㤷愴㔵搸㈸搸ㄴ㈰㔰㕦㤵慡搲扤搷扥㌸㜴攸㙤㘸㙡㐷攲㡢㈵㌹㍦愴摤㌰㌰扤昰㉢扣收慣㌲㤷愲㜵㤷㝣㝥晤昶㈳㉦扡攵㘷攷晦挳㌰攸㤷㡦㌹ㅢ㉢㕤㝥㈶㕥〱㤷㐰㑦㌶㌵ㄷ㝥敥㤹搸㌸㤴戴愱ㅢ搸㤷㈴㠷㔷㍡ㅢㅦ收ㄸ捡㙥㘳捥㐳戴㘱㙣挹㤱〸愴づ㜱昶ㄳ㈸㡡㍦收搱㌰㥢挷㔰晣〶挲戳㥦ㅣ㘷ㄷ搵ㅥ㜰㤰㝤攲㜸㠲㑥㠰㔰㝢㐱㈵挳㤱ㄳ㔱搲ㅦ搵㠵㍡摣㙢戲㍤愱㉥㈷㘱㈵㘳㥡㍤搸搴摥昰㜳㐹昰㕣㤳敤㔷㠹㠰㘶挷㔰㜶㑢㜵〱㈲つ㘳㉢捥㘵㤳ㄷ㔶㈴攰㝣㤸捤ぢ㈸㉥㠴昰㄰㜰戱㕤㔴晢㈲㠸㄰㜰〹㐱㤷㐲愸㉣㔴㐲挰㘵㈸改㡦㥡敦㈵㈰〳㜵㌹〱㔷〱ㅦ㌰㝢戰愹ㅣ晣晣〸㤸㔳㠹㠰搹㡥愱散ㅥ㙦〱㤱㠶戱ㄵ㌷愳㔲戵㙢㐵〲㝥ぢ戳㜹㉢挵㙤㄰ㅥ〲敥戰㡢㙡㈱㠲〸〱㜷ㄲ㜴ㄷ㠴㙡㠶㑡〸昸ㅤ㑡晡愳愶㜸〹㔸〴㜵㌹〱昷㌲愶搹㠳㑤敤〷㍦㍦〲挶㔶㈲㘰㡣㘳㜸戵昴㥥㜳㉢㈲つ㘳㉢ㅥ㘳㤳户慦㐸挰ㄳ㌰㥢㑦㔲㍣〵攱㈱攰ㄹ扢愸摡㄰㐴〸昸〳㐱捦㐲愸晤愱ㄲ〲㥥㐳㐹㝦㔴挴㑢㐰㍢搴攵〴扣挸㤸㘶て㌶㜵〰晣晣〸搸戲ㄲ〱㕢㌸㠶戲ㅢ攲㥣愳ㅤ挶㔶扣挹㈶㡦慣㐸挰㕢㌰㥢㙦㔳扣〳攱㈱㘰㤵㕤㔴㑢㄰㐴〸昸ぢ㐱敦㐱㈸摥㈰ㄷ〲摥㐷㐹㝦搴㐶㕥〲㤶㐲㕤㑥挰挷㡣㘹昶㘰㔳换攱攷㐷挰愰㑡〴慣攵ㄸ捡敥搰ㅦ㠴㐸挳搸㡡捦搸攴晡㡡〴㝣〱戳昹㈵挵㔷㄰ㅥ〲扥戱㡢敡㘰〴ㄱ〲晥㑤搰户㄰敡㔰愸㠴㠰敦㔰搲ㅦ㘵㜸〹㌸〴敡㜲〲㝥㘴㑣戳〷㥢㍡っ㝥㝥〴晣昰㘳㠵㜹㤹敦ㅤ㐳㔹挶挰㤱㠸㌴㡣慤㌰慡搱攴敦〰昳㥦㤷愹㠳搹㘴ㄲ慤ㄹ㠰昰㄰搰摦㉥慡愳㄰㘴㌸〳つ㈰㘸㈰㠴㍡〶㐵㈱愰ㅥ㈵晤㔱㥦愱づ昷㉣㜰㌴搴攵〴っ〶㍥㘰昶㘰㔳扦㠱㥦ㅦ〱ㅦ㔵㈲攰㐳挷㔰㤶扦㜰㍣㈲〹〱ㅢ戱挹敦㔷㈴㘰ㄳ㤸捤㑤㈹㠶戲㜵摤㔳㤳挳敤愲㍡〱㠱㠶㜳㜵㌶㈳㘸〴㠴㍡〹㐵㈱㘰㈴㑡晡愳摥昴ㄲ㜰㈲搴攵〴㙣〵㝣挰散挱愶㑥㠶㥦ㅦ〱㉦㔴㈲攰㡦㡥愱㉣㥦㘲㈵㈲昱捡摣㡣戰摤㔱㡡ㄸ㐵㥣㈲〱愱㥥㜶㐸ㄹ㘴㔴㔵㕤㠳扥搹㍤㠶㑥ㄱ㤳愶搸づ挲㐳捡づ搴㜱っ㡤㌱昳愹〸㍥㥣ㄵ㡣愵㜲ㅣ㠴㍡ㅤ㐵㡥㜱慢捣ㅤ㔱慣㌸㔰㍡㡤㠸㤷㈰㌸㙥㈲㥣ㅦ戳ㄱ㉥〱戳〷㥢㍡〳戰㙥㜲㌸㔰戲〷㐹㜷㔵㈲攷㑥挷㔰㤶㉡㜲㌶㈲㐹敦㤸挶㘶摦敥㄰挱㘶ㄴ㝤捣改㌰㥢㌳㈸㘶戲㜵摤扤㘳㤶㕤㔴捣ㄹㄹ㡥慦㌹㥢愰㌹㄰敡㍣ㄴ愵㜷捣㐵㐹㝦搴昵愸挳摤㍤捥㠵扡㥣㠰㍤㠰て㤸㍤搸搴昹昰敢㈶攰㕤㐶㔹〵愱㉥慤㐴挰㈵㡥愱㉣㜳攵㈲戸〹〱㔹㌶昹愲㡡〴攴㘱㌶㉤㡡〲㕢搷㑤挰㈲扢愸㉥㐶愰攱昸㥡捤〴敤〷愱㉥㐵㔱〸㔸㡣㤲晥愸㌳扤〴㕣〲㜵㌹〱敤挰〷捣ㅥ㙣敡㌲昸昹ㄱ㜰㐲㈵〲㡥㜷っ㘵㤹㌴㔷㈲㤲㄰戰㥣㑤㍥戶㈲〱〷挲㙣ㅥ㐴㜱㌰㕢搷㑤挰愱㜶㔱㕤㠵㐰挳戹㍡㠷ㄱ㜴㌸㠴扡〶㐵㈱攰〸㤴昴㐷ㅤ敡㈵攰㙡愸换〹㌸〶昸㠰搹㠳㑤㕤ぢ㍦㍦〲扡㉡ㄱ搰改ㄸ捡ㄲ㜹㙥㐰㈴㈱攰ㄴ㌶昹㠰㡡〴㥣ち戳㜹ㅡ挵改㙣㕤㌷〱㘷摡㐵㜵㈳〲つ攷敡㥣㐵搰搹㄰敡㘶ㄴ㠵㠰㜳㔰搲ㅦ戵挸㑢挰㑤㔰㤷ㄳ㜰〱昰〱戳〷㥢扡〵㝥㝥〴捣慦㐴挰㍥㡥愱㉣慦攸㌶㐴ㄲ〲慥㘴㤳昷慡㐸挰搵㌰㥢搷㔰㕣换搶㜵ㄳ㜰扤㕤㔴户㈳搰㜰慥捥つ〴摤〸愱敥㐴㔱〸戸〹㈵晤㔱戳扣〴摣〱㜵㌹〱户〲ㅦ㌰㝢戰愹扢攰攷㐷挰㤴㑡〴㑣㜶っ㘵㜹㑥扦㐷㈴㈱攰ㅥ㌶㜹㘲㐵〲敥㠳搹扣㥦攲〱戶慥㥢㠰㠷散愲扡〷㠱㠶㜳㜵ㅥ㈶攸ㄱ〸挵慣㈷㈱攰㔱㤴昴㐷敤攰㈵攰㕥愸换〹㜸ㄲ昸㠰搹㠳㑤摤て㍦㍦〲㈲㤵〸〸㍢㠶戲戴慢〷ㄱ㐹㑥㤱㉦戰摤㉦㔲扣㐴昱㌲挵㉢㄰㙡㤴㐳捡ㄹ㤸㕡㑡㈹晢ㄴ㜹戰㑣㌳扤㐶捣敢ㄴ㙦㐰㜸㐸㜹ㄳ㐵攳捦㄰戵㐳㤹〰㠲ㄳ攵㐳愸㘶㌸扥收㕢搰㥡㙦㐳愸㐷㔰戴㑦㤴敦愰㔸昱㐴昹㌰扤捡㑥㤴㝦㠱㑢挰散挱愶ㅥ㠵㕦㌷㐵摤㈷捡昵㉡㔱戴慥㘳㈸㑢㉢㝢〲㤱愴㡦晣㥤捤㕥摢愱〳捡攲㡦昹㈹捣收㍦㈸晥挹搶㜵昷㤱捦散愲㝡ㄲづ挳昱㌵㍦㈷攸ぢ〸昵㌴㡡搲㐷扥㐴㐹㝦㔴㝦搴攱㥥㈸㥦㠲扡㥣㠰㝦〳ㅦ㌰㝢戰愹㘷攰搷㑤㐰昷㠹戲扡ㄲ〱捡㌱㤴㈶戵搵㍥㠷㐸扤㐸㐶敡挷〶ㄷ㜶㙢戶㤶㌱㝢㘲㘰〱㍦ㄸ㙡㕣搲搹搵㉥愹ㅥ〳ち㑤敤搳摢扢㥡㥡㍢昷㙦挹慣ㄸ㕣㜰ㄶ㜶㕦㘴戵㈱ㄱ慢〳昹㔸㈵扡昶晤昷户昲㘶㘱㜶晢㤲㡥㥣㌵戵改搷㤰愸㠵昵挳愶㤳ㅣ慤㙡㠵捦㉦换㍤㐲〸㠵㕥㠲㑦㔵敤ㅦㄱ戰㌴㠵挴㌳晦摥㝤慢㈷〸㘰㝤㌷愳㜳㥡扢㕡慣㝥〵戱换㜲㕤〱㉣㈲扢㉤摦户㌰㘷ㄱ㔲㉢㥡〶ㄴ㈶㜷㌴攷㕢㥡摢㉣㙥っ摣㍥攲慦戰愶㔹ぢ㤱挹㌶戳扤戳㤹扦㄰ㅢ㔰㤸搳㤱㘹敢摣㥦㐹㌹戹ㄵ㠳㡡㑡㌲㤵㕡㕢㤸搰摣搶㠹㙡㘴㉢㜲戹扥㌰㝢㔱晢㌲晣㔸㜱㐹㙢摢攴捣晥㥤扦㡡慤㠲㘳㤳昳㤱㑤愳慡㔵㜵戵慡慢慥晢愵摢挷㘰㌲改㘰㍢挱㜸㈸晡㘹㔷㐷㜳㜶〹〹㤳㕡㈲㤰㌵ㄴ戲つ慢㙡㕦挰㔲て户㔰㜸㈳挵挹㉦㘴敥ㅣ摢㕡昴ぢㄶ摦㌴㉥昷ㄷ愰ㅢ〳㙥㉡㌴愷㝦㌵挴㑥㤳攷㑥敤捥㉡晤㍦晤㥣戲昶㐵㐴㉥㥤㤸㉥敤㜹㙥ㄲ摦摡〰て戴扢㄰㜵散㔱搸㌳搱ㄳ㔸㉡敤㤶㠱㠲㘰搸㐳〷㜶㉦㑥㐲ㅥ㔸晦挲戴㑣搶㙡挱㉤㠸搶㑣搷㐰扢挰摢㐹昸戹㕤愷㘳㙢㙣㙦㙤捤戰换戱扢捥捥㘵㕡慣扡挲昸㈵㕤敤扢㌴户㤹〵〸改㤷㡥㉡戳ㅣ慡捣㜲㔱昵㉦捣㘲㕡慢㉣㌳㔶晢挲㑣㐷㜳搷愲搶收㕣ㅤぢ㑣㍤晤㔵昴㔵散晣㌵㈰㔳㝦昴戱愴昴挶㠸㝤㡢〰㥢扢〱户㘹㐸ㅤ㌷㍦㝡㜴戵㌲昰㑦晤挲慣㐷ㅣ㜸攴㠴㘲搶㈰㕡㉤㑦㍣㌸㠸搹㑤昹㑣晦㉣昹戳挳愰㤱㠳㤳㝡㤹〰㝣㑤晥晣㤴ぢ晣搶扣〲搱㘳㑡㕣㕦〰〲搳摡㌳昹㐹戸㜹摤摥搱搷昹昹㙦ㅤ㌶㉤て㌵ㅤ㐱㈶㈹㌶㈲敦ㄵ昹戴㑢㥢昳㔶㐷ㅤㄵ戳㜱戳愷㠶改㡤㠶扤つ㜱㈳愰㑦㔵㙤㙤扦㍡扦扡愶敡㔸㈳㥣搴㉦敦捦愷愷㤶挵晦㜴搷ㄴ㉦搱戱㕡㔸ㄱ㑣ぢ㐱㥡㝤戹㑥慦愲挸昵㈹〱搴ㄱ挰摦㔱搷扥〶㘳改戶㈹捥ㄷ㐴㔶愱〹㔰㡤晣㜰㤶㤹㡣㜵挸晡㤳ㄴ挸㕡㔹㤱㝥㥥搴㐵挳捥㕡慣搳扦挶㌵㘶愳㤷㕢昹㠰㝤㝣攵慤㉥㙥㡥敡敡ㅡ㙣㙡愳㌴慢愰慣㕡〴㙢㥤㙤㐹㑥愳摡〴㑤㌰戸㜶晤戸戳㈰晥〲晥敥戴㜴昴ㄴ〸㤸晤㠱挱〴挶㥢㤰㝡挵〷㔱ㄳ㔸ぢ搲ㅣ挰ㄵㅦ〸愱摥㐷㤱愷㝦㉣敡㤳㤵晡㄰㈵㥥戰慡㡣㝡㐰搶昴〰愹㍥㠲〷て㤲㘶㤰㠱㍦挶ㄲ㡦㍤㙥㕦ㅣ〴敤敡晢攲摦攸㠱慦㌹㤸㐱㥣㠲晡㍢ㄶ昴㙡㜸㌶昰㄰㘰捣戵〹晣挴ㅦ戰づ〱敢ㄲ昰㈹〰摣挸挶㝡㈸昵㜷挹攳敦㕦㝤搸摢〰㈰戰昷㤹㈷慡㠷扤つㄹ㜵㈳㐶攵㕤搹㔲昶扥㠷捥㘶㙦㘳㐰搶㤸㍤㈶捥〹㝢㥢㌰昰㡦㈸ㄵ戱㌷ㄴ摡搵戳昷㌳摣㠴扤㘱っ攲ㄴㄴ㤷㝣搸ㅢづ㡣戹ㄹ㠱散㡤㍥㠰ㄱ〴㡣㈴㠰搹㜹挲摥收㈸㜵㜷㍤晣㤰搷㠷扣㉤㠱〱㜹捣搰搳㐱㍤攴㙤挵愰㕢㌳㈸戳改㑡挹㕢ぢ㍡㥢扣㔱㠰慣㌱㜹㠳攰㈶攴㡤㘶㘰㘶摦ㄵ㤱搷〰敤敡挹㕢ㅢ㙥昸慢㌲户㘵㄰㑤ㅥ㔳昵昴㙡㜸扡㕥〸ㄸ㌳㑣㈰搳昸㝣〰ㄱ〲愲〴慣〷㠰㤰ㄷ㐳挹㈵㡦扦㐹昶㈱㉦〱っ挸㘳㜶㥦づ捡挳㑥㈰挰愳慤㤹㘴搰ㄴ㠳㌲ㄳ慦㤴扣㉤愰戳挹㑢〳戲挶攴㙤〹㌷㈱㙦㍢〶㘶收㕥ㄱ㜹㍢㐰扢㝡昲㤸攱㠷扦㉡㜳っ㠳㘰㐱扥㑣昳搳慢攱㈱㙦㉣㌰收㌸〲㤹〲攸〳搸㤱㠰昱〴㌰㉢㔰挸㥢㠰㤲㑢ㅥ㝦㘰敤㐳㕥ㄳ㌰㈰㉦攲〹敡㈱㙦㈲㠳㑥㘲㔰㘶昱㤵㤲挷搴㍤㥢扣挹㠰慣㌱㜹㘳攱㈶攴㑤㘱㘰㘶晤ㄵ㤱户ㄳ戴慢㈷㙦㍣摣昰㔷㘵敥捣㈰㥡㍣愶〸晡㜰㌳つㄸ㜳ㄷ〲㤹㍥攸〳㤸㑥挰っ〲㤸㔱㈸攴捤㐴挹㈵㡦㍦ㄶ昷㈱㙦ㄶ㌰㈰㙦㡡㈷愸㠷㍣收㥤㤸㜳ㄸ㜴㔷〰㑡挹㘳摡㥦㑤摥㕣㐰搶㤸扣㌹㜰ㄳ昲㜶㘳攰戹㈸ㄵ㤱㌷て摡搵㤳挷捣㐲晣㈱㤹㤰㐱㌴㜹昳戰攴挳捤㥥挰㤸㝢ㄱ挸搴㐳ㅦ挰摥〴散㐳〰戳ㄱ㠵扣昹㈸戹攴昱㤷敦㍥攴敤ぢっ挸㥢敦〹㍡㠸ㅡ晢㜴㥢㘱搰㉣㐴敤㐲〰㝡ㄸ㡤㈳㈵挲㤳ㄱ㌶㄰ㄱ㡣挲摣戶收㉥っ㤴㜹捡㥡搴摣㠵㔳㝥晦〲〴ㄶ㈵㜵㙢〳ㄹ㐰㝢㥣㐶戹ㄷ收㥢㤶㥢㡡慥搴㌷㈹户㝢㉦摤㐷昸㤸敤㡢㝡捦戵晣敡㐰㜲㜱敦搳挶㕦搳搵扥戲㔳㜹㥣ぢ㝥㌵戲㜲攲㥢㠷㜷㕥戰晤ㅦ收〶㡣ㅣ㝡㐳㥦㤹搳愶㔷㤹㜹㜶ㅤ㜴ぢ㠵㔱㥢㠵㘵㑥ㄷ㉣㕡㙤㌷昱攴〲㜲㍡㈶挰㈹〳㕢㌷挰㐹㌶㥤摡搶㠹㐱㜷挰㈹攱㤲㙡愰戳㌸㘳㐹㔷㤱㈵戳㝣戰㘳挱㑦㈹㘶戴攱㐲㌸㤷改挸晦㑡慥愲戰㙥昶挵扥㕣㄰晤搲㠹ㄸ㐴挱挷㜳敤㠳愹戵㠲挳㌵㤳敥㝡㤳㑡㔹㡦㐸〳㐸户㥢㘱㔹挷ㄲㅦ㈳㈳㕢挱㝥㘶㡣捣㡡捤戴㌰愵㠵愷敡戴㔸㠳挵挱㉤捡ㄵ㠳㔹ㄸ㥦敤挴っ㑢ㄷ㉦㥦㥤㈵搹搹捤挲㉣慢㈵挳摦㍤攲㙡搷㔹㥡㤹敢㐲攲戰ㅢ㠰扦㘹晣昵㙣㈱㌰㔲攳㙣㈵㈵摢挹攸攱ㄸ㔷扣ㄲ摣㡦㝥攱㔶挵㜶㉢挸攷㥦攳搴昹攷昱㜳摤戸㉡扤攰捣扢㌱㤹戲㠷㐹ㅢㅣ㙦扤㜹慦摣㤳〶敢㜴㙣晢㈸㈷〷戰晥㕡挷㤹㥤〱㥣㠱敢攸挲て㝦昹戰㤲㝡敥㍡㉤戸昴敤㙡挶㈴㐶换㡡㠱㠵愹㙤戹㤶㈵㜹㑢㘶㐰昴㜱㕢㈶㐲㝥ㄵ摢慢〶㠴㌸㝢㔴て扣㌸愴㑣挵ㄳ挹昴て㐱㝦昹㌴愸戹㄰㝢㥡㥣㌴ㄱ㈳㘰㌶㍢晢ㅤ㔳㕣㝢㥤㘴ㅣ㐰敢〷㜵愷挸换㜳慡㜰㘸㉢㔳昱㤸挶㑣㔱㌷㑦㔹昶㌸て㙣㕡晢戴㜶㑥愳㝡㔴㔳㥡㙤搵慦㘲㍢㘱㍤敤捤㘴ㄸ㤸〷晡㘵㝢挸捤㤳晦㜲攰㤰㥢㕦ㅦ挷㔸㌸晡ㅤ昶昲㐹换扥摣昴散㝦㘱㤰㙡捦晢㌰㡢㔸㐶㙤㤲戹㈹㈷愱〸㠰搵ㄴづ㠴㌹挶㌲㐲㕢㡣慤愶㤸㙣㙣㡦搰昰っㄶ㙥搴㔶㠸搵㡦搰づ㠰ㅢ晥㤰戱捣㈰㔸㤰㉦戳㤰昵〰捣慥㄰㔶㈴㌴㌳敥晥〴㜲づ搵〷㜰〰〱ㅤ㄰戵㑣㔴㉤㍤搰㔴捣戹㠵㐳㔵㙤㉢攷㕥敡㕡㌹〷㠵摤搴挰㡦㔶㤱㔳㡣㉢㉢愳㕦ㅤ㜳㜲捤㑥愰㥥㝢昶搹㌱㙣㡦㘲㔲慢慥㕦收扡散㙢㌰㍥慤捦㕣〲愱㤸㝣㕡㍡ㄲ㍥ㅡ㍡㝢㈴扣ㄴ㤰㌵ㅥ〹㌳㐷㔵㜸㕥挶挰㑣㔶㉤ㅡ〹慦㠰㜶昵㍣ㅦ〷㌷晣㔵㤹〷㌲〸㔷㠱㕦㘶戶敡搵昰㕣㠳ㅤ〴㡣㈹户昹㤸昵敡〳㌸㠴㠰㐳ㄹ㠹㠹戰㌲ㄲ㍥っ愵敥㤱㌰㥥愲攰㌳ㄲ㍥〲ㄸ㡣㠴㤹っ慢㠳㝡㐶挲㐷㌲攸㔱っ㝡㉥〰愵攴㌱㕢搵敥㤰扣㠰㤵て晢愲㘷ㄶ㕥㌱㤷㔵㠸㍡㠶㐱㤸搴㕡㐴搴戱搰慥㥥愸㡢攱㠶扦㉡昳㌸〶挱㠲㝣㉦㠱搴㑤昶㄰㜵㍣㌰收〹〴㕥敡て㌸㤱㠰㤳〸戸っ〰㈱敡㘴㤴㕣愲昸搸㈲ㅦ愲㔶〲〳愲㤸㌴慢㙢昵㕣㙦㥤捡愰愷㌱㈸ㄳ㕣㑢㠹㘲㔶慢㑤ㄴ㉦㔶攵㔳㑡搴慤㠰〸㔱㘷㌰挸㙤㈸ㄵㄱ㜵ㄶ戴慢㈷敡づ戸攱てㄹてっ㠲〵昹㌲㔳㔶㌷搹㐳搴㌹挰㤸攷ㄲ挸㉣㕡ㅦ挰㜹〴㥣㑦〰ㄳ㙢㠵愸ぢ㔰㜲㠹攲攳㤶㝣㠸扡〸ㄸ㄰挵攴㕡ㅤ搴㐳搴挵っ㝡〹㠳㍥〶㐰㈹㔱捣㝥戵㜷挷㑢〱㔹攳摤昱㐹戸〹㜹㤷㌱昰㔳㈸ㄵ㤱㜷〵戴慢㈷㡦〹戶昸慢㌲慦㘴㄰㑤ㅥ戳㙣昵㙡㜸挸扢ちㄸ昳㙡〲㤹㠱敢〳戸㠶㠰㙢〹㘰㔲慥㤰㜷ㅤ㑡㉥㜹㝣㡥㤴て㜹㌷〰〳昲㕥昴〴ㅤ㐴㡤㝤㘱㝡㈳㠳摥挴愰㑣愲㉤㈵㡦㤹戳慢搹ㅤ㤹㔷㉢㐴摤挲㈰敦愰㔴㐴搴慤搰慥㥥愸㔵㜰挳ㅦ㔲戴ㄹ㐴ㄳ昵ㄷ㉣昹昰㜰㍢㌰收ㅤ〴㌲㔳搷〷㜰㈷〱㜷ㄱ挰攴㕤㈱敡㜷㈸戹㐴昱〱㔸㍥㐴晤ㅥㄸ㄰昵戱㈷愸愷㤷摤挳愰昷㌲㈸㤳㙤㑢㠹晡〲㍡扢㤷摤〷挸ㅡ昷㌲收攴ち㜹昷㌳昰㔷㈸ㄵ㤱昷㈰戴慢㈷㡦㐹扣昸挳ㄳ㜵ㄸ㐴㤳挷㑣㕥ㅦ㙥ㅥ〶挶㝣㠴挰㙦晤〱㡦ㄲ昰ㄸ〱㑣晣ㄵ昲ㅥ㐷挹㈵㡦て昳昲㈱敦㐹㘰㐰ㅥ㤳㝦㜵慤㥥㕥昶ㄴ㠳㍥捤愰㑣搴㉤㈵㡦搹戹㌶㜹捦〰戲挶攴㌱㥦㔷挸晢〳〳㌳戱户㠸扣攷愰㕤㍤㜹㑣〰㐶㥢慢捣攷ㄹ㐴㤳挷㉣㘰扤ㅡ㔸挴捥〲㙢㤵昹㐷㐸昳〵〲㤹㈱散〳㜸㤱㠰㤷〸㘰搲戰㤰昷㌲㑡摤攴攱戱㘴㍥攴扤ちっ挸ㅢ散〹敡㈱敦㌵〶㝤㥤㐱㌷〲愰㤴扣㑤愰戳㜷㔱昶㍣昹㐴㈰扤㘷㑣收晤ち㔱㝦㘲㄰㈶〰ㄷㄱ昵㘷㘸㔷㑦ㄴㄳ㠵㠵愸户ㄸ〴㌵挸㤷搹挲㍥㍣扣つ㡣昹づ㠱捣㈴昶〱扣㑢挰㉡〲㐶〲㈰㐴晤〵㈵㤷㈸㍥㑥捤㠷愸昷㠱〱㔱㑣㌰搶㐱㍤扢攸〷っ晡㈱㠳㐶〰攰㐴㥢昱ㄱ㑢㈳昱㐰〶晣捦ぢㅦ㑥戱晣ㄵ换㤸㘲㔱㔱㠰㌸捤愲㍦挵㤳〳㝦㜳㔰捣㈶收〴〱搷㜷㜵ㄷ㥢㡡㔹挷扣攰挴ㄳㅥ攰㉥㙢㈰㔷㍣㥦㍡挱㤸㤰捣慢㥥扢㌷㌹收㤳㕤敦扥㜹摣攳㐳㝦摢戱攸戴晢挷㡤扡㘹搷〹㌵㝦挶㔵㉣摡挷愶㌱㌳搹摥㈳晥〱㑦〳捦㌶挲昵愶㌴㠱摢搶㍢㍣㘷晡戲㙣摢㝦〲愸㤸挷㙣㙦㕢㍣㠸㠲㉤昸っ㘲昵摢㜶〷戸㐹慢㍦㘷㄰㝢㕤慢搴㔸㘸㌵换搰改㥤攰ぢ挶晤㤲㐰摥㘹昵〱㝣㐵挰搷〴㌰㍤㥡㐳㜴昳ㅢ㤴摣㔱㌵㌳愰戵㥢㘷㔴晤㙦扡㝤㑢㌷㘶㉢㤷㜶㜳愶㈸摢摤㝣ㄴ㈰昲㈹敤收㑣㘰ㄶ㉡晥挳㈰捣㘴㉥敡收㍦㐰扢㝡㉡㘶挱㑤愸昸㤱㐱㔰㡦㝣㘷㐳慢㥢㡣㐵㑤挵㑦挰㤸㍦ㄳ挸㤴㘸ㅦ〰攷ㄵ㑤愶〱㈸㘶㐹㑢㌷挷㉤㕦㑦㌷昷扦〵㠴〷㐴戱㥢㌳㔳㕡〷昵㜴昳㕡〶㌵ㄸ㤴㔹捤愵㐴㌱㤵搹㈶慡攲挰搰〲㐴㠸慡㘳㄰㘶㍣ㄷㄱㄵ㠰㜶昵㐴㌱㌳㕡㠸敡挷㈰㥡㈸愶㐷敢㈶㘳㔱ㄳ搵ㅦㄸ㜳〰㠱㑣㥤昶〱っ㈴愰㥥〰㘶㔳ぢ㔱㐱㤴摣攳〱㥦ㅣ攸㜳㍣ㄸ〴っ㠸㘲㐶戵づ敡㈱㙡㌰㠳づ㘱㔰㘶㍦㤷ㄲ挵㤴㘷㝢ㅦ㕢ㅢ㤰㌵㍥敢㌰㐹㕡挸㕢㠷㠱て㐶愹㠸扣昵愰㕤㍤㜹㠷挲㑤挸㕢㥦㐱㌴㜹㑣慤搶慢㠱㐵㑤摥〶挰㤸ㅢㄲ挸戴㙢ㅦ挰㐶〴㙣㑣挰ㄱ〰〸㜹㥢愰攴㤲挷㠷ㅥ晡㤰㌷ㄴㄸ㤰㜷㡣㈷攸㈰愹㜵㉤㐸㜳ㄸ㠳づ㘷㔰㘶㑥㤷㤲挷㜴改搵散㡥㑣愶ㄶ愲㐶㌰挸改㈸ㄵㄱ戵㌹戴慢㈷㡡搹搷㐲搴ㄶっ㠲㜶挹㤷㈹搸㍥㍣㙣〹㡣戹ㄵ㠱㑣捦昶〱㙣㑤挰㈸〲㤸戱㉤㐴㡤㐶挹㈵㡡捦㙡昴㈱慡〱ㄸ㄰挵慣㙤ㅤ搴搳换戶㘵搰㄰㠳㌲挳扡㤴㈸愶㔵慦㘶㜷㘴搲戵㄰ㄵ㘱㄰㘶㕦ㄷㄱㄵ㠳㜶昵㐴㌱㑢㕢㠸㡡㌳㠸㈶㡡愹摡扡挹㔸搴㍤㉡〱㡣㤹㈴㤰㘹摣㍥㠰ㄴ〱㘹〲㤸搹㉤㐴㙤㠷㤲㑢ㄴ㥦㌱改㐳搴づ挰㠰㈸㘶㜷敢愰ㅥ愲挶㌰攸㔸〶㘵㈶㜶㈹㔱昷㐱户㥡ㅥ挵攴㙣㈱㙡㐷〶㜹〰愵㈲愲㈶㐰扢㝡愲㤸捤㉤㐴㌵㌲㠸㈶敡㘱㘸㜵㤳戱愸㠹㙡〲挶㥣㐸㈰搳扤㝤〰㤳〸㤸㑣〰㌳挰㠵愸㈹㈸戹㐴昱搱㤸㍥㐴敤〴っ㠸㘲ㄶ戸づ敡㈱㙡㘷〶㥤挶愰捣搸㤶㜱捣㉥㉣㘱ㅣ㌳ㅤ晦敢㜱捣っ㉣㜳戰挰㡣敥捡攳㤸㤹づ敡㈵愰搶㜸ㅣ昳㌲挰昶㌸㘶㔷戸换ㅡ挸㌸㘶戶ㄳ㡣㔹攳ㅣ挷㌴晣㍣散挷㙦㤶晣㜳摣㤶昵晤敥扣㝡挵攷攳㥥扦㜷挶挴扢捦晡搰ㅤ挷㌰㝤摣㍥挶捥㠱㘷㑦攳ㄸ收㤸换戶㥤ぢ愰㘲戲戹扤㙤㜱愳㥢㉤搸ㅤ挲摥戶㜵敡愰㈱㥣搶㍣㝡㥣戲㘷㌷㌹㥢〹ㅥ挸〴㤳搲㘵摢捥㘳㄰扤㙤摦㠲㔶戳っ㥤摥戶㝢㌰敥㥥〴㌲㔷摤〷戰ㄷ〱㝢ㄳ昰づ〰㌲㡥搹〷㈵㜷ㅣ挳〴㜵敤收ㄹ挷捣愷摢〲扡㌱㤹扣戴㥢㌳㠳摣㘶㘴㕦㐰搶昸慣挳㥣㜳愱㈷挳挰㑣㍥㉦敡晡㌹㘸㔷摦昵㤹愴㉥昴攴ㄹ㐴搳挳㑣㜵扤ㅡ㔸搴昴㔸挰㤸〵〲扦昰〷㉣㈴㘰ㄱ〱㕦〲㈰㕤扦ㄹ㈵㙦㘶㤵㙦㕥摡㘲㠰搰昷㤹摤慥慢昵㥣㜶㕡ㄸ戵㤵㔱㤵㌳〰㌳摢㔸㠲て捡㔵戵㌵㤰愵㘹㝡㘵㈹㤴㔲㐳㠱挹㤴戳扢㔶戴㈰㠱㤵㡢㑣摢戳㤷㌸昹㡢扢愲搰㈱㤹戰扤〳晢㔳㑤改㘳㑢㕣㕦㍥戶愴摦㤰㤲攷㙥㡡ㅢ㉤搵㘸㑤敤㘹摦㤷㍦㕢搲昵㘷挳扢ㅦ挲㐷ㅦ㝥㡣晤搱挴㈱扢㌴攷㍡摡㍢摢ぢ㕤㐳㘷㈳㌹㝢㈸㥦㘳㕡挰ㅤ㤱昱戵㉢ㄱ搱户㑥慥㔸㑤ㅢ摦捡戱㤴捦昵ぢ㉣㙥㙢㕦搶㈶慤愹敤攴攳㕣㘵敢昶敤换㙡㜸㥦㐴㍥㥢㠱扣㘰㉤ㅡ㑡㘷戳〳㜲㐰㥦愰㠱㌲㌷戶搱㠹昲挸挶〹㡤戳ㄶ愴㔳㤹㜸㌲㥣换㘷挲愹㐸㉣ㄷ戶搲愹㘴㈴㥢㡡攲愱晣愱㙣㈸ㅣつㄹ㕤㉥㌴ㅦ㡢愵㜲挹㐲挲ち挷㐲㜸㙦㑢㈶ㄳ㡦㠷ㄲ戹㐴搲捡㘷ㄳ㤹㐴㉡ㄵ散敢㠴㌷㤷挰挷㕣ちㄱ慣搳慡㘵㔴㉤愷捡搴㉡ㄷ㔵摢ㅦ慡㌵㑤㠷㐴〸っ㠱㔵㑥攵㤵㔵搳户㙦搹㙤晢戲㌴㑡昷㐹㡦㠶挱㉣捡摡㘳㐰㜳改扤㝥㝦愷攲慤㐸㘷戴ㄳ㤳攷㕣㤵㐳㈰〲挱〱㔰戰㐱挶愱㤰㠳ㅡ㈷㉣挰ㄳ〸昵㌳〹搹昳㡣挳愰㕦ぢ晡攲㜷慤ㄸ㠷㐳摤ㅦ㙡戹㍢㌵ぢて㝥㌵㡥㠰㘶㈰㌴㥥㜴昲攰㐰㈷扡晣づ搲㍣ち〸㜳㌸ㅢ㌰っ㐲〵㘱㤴つ晦ㅢ攸戹挰戶愹㐱㜴愱㘵〵搶㤲㕤ㄴ㑡摣㔶〱㠴㕤㑣㉤㠳㠶摤慣戸㥢っ愶ㄳ㜱㈷㐰愲㥢っ㐱㔹扡挹㠹㈸摢摤㈴ㅦ㐹㘶㜳㤹㜸㉡㘵ㄵ攲㌱㉢㤴捣㈶ぢ昱㘴㉣㤲づㄵ㔲㈱㉢㥦㑢ㄹ㈷戹搰㑣㌶㤱捣攵㜲搹㔰㍣㡦㤷〸㘴㜲愹㑣㉡㘳愵攲改㜰捥捡愶搳搱㕣㜰㙤㈷扣㜹㌲㝣捣㔳㈰㠲敢㘸搵㑡慡㑥愵㙡㕤慤㜲㔱㙡〳愸搸㔵㔴㉢㔶㠱㥢ㄱ换㔵收㤹㜴㌹ぢ㈲㄰摣㄰ち㉣攰昶〵㜵攴摥㈴搳㈶挹つ㙥愴㡤慢㠸戸㠰晡慤戸戴㈵㠴摡㠴㘱㔹扡ㄸ㝡㤷捤愱㜴愱㈵㠳捡捡搹㕣〰㙤㌹㥢挳㜴㍤㤷㈳ㄴ搸ㅣ㡥戲戰㜹〵捡づ㥢改㔰扣㄰戱愲㠵㜰㈶㠵搷㤷㈴㔲挹㐲挸㡡收ㄲ戹㐸㈱㥡挸ㄵ㌲挶㤵㉥㌴㤷㡣㘵ㄲ改㜸㌲㤴㑡攷戰㝦㈶挸㘷㈴㤷捦收昲愱㑣㍡㘱㈵㠳㥢㌹攱捤慢攰㘳㕥つㄱㅣ愱㔵搷㔰㜵㉤㔵㈳戵捡㐵愹㉤愱ㄲ㌶攷㝡搹扣㤱㉥㌷㐱〴㠲㕢〱㠰〵㝦㌶户搶挶㔵㐴摣㑥慦㄰㤷戶㠵㔰愳㘱ㄴ㌶敦㠲㥥ぢ昲㙤愰ぢ㉤㔳㍤㙣ㅡ㜷〳㔲昱㤸愸㈶晢㔲扣慤慥晣ㅥ㌸㠳攲㄰捡㐲昱扤㈸摢ㄴ㠷㐲搹㜸㈸㥣挳㙢㜰慣㐸㉣㤶换愶攳㔶㍣㤱㐹㐵㜳㈱扣㐸㈵ㄱ㈹ㄸ昷戹搰㐲㈱㠷晥ㄹ㑥㈴昲攱㜴㉣㤷〸愷ㄲ戹㜸㈱㤱挹攳ㅤㄸ昹〲摥㘹ㄳっ㍢攱捤晢攱㘳㍥〰ㄱ㡣㘸搵㠳㔴㍤㐴㔵㔴慢㕣㤴㑡㐰㈵ㄴ㡦昱㔲晣ㄸ㕤ㅥ㠷〸〴㤳〰㘰愱捡㜸〲搲敦昸昱㈴昴挵〷㡡愷愰㈹㌹㔰ㄸ㑦㐳㔷㝥㤴〹㌲㘱ㄴㄶ晢㜷搴昲㕡ㅣ晢〵㌹捦㐱愹戶㠳㔱戶搱昳㉣改㙤戴〳㕤㘸〹㝢戶㤱挹㙤㈴挷㡦㙤㝤㌷挷ㄸ㕤捦㑢挰㘱㜳㡣㐵㔹㌶挷换㈸摢㥢㈳ㄷ㑥㠷愲ㄹ㄰㥢㐹昳散ㄱ挹㕡㔶㌴㤳㐹攵㤳㤱扣㤵㡣攵㜳挶㉢㉥㌴㤴て㐵㔳昹㝣戶㄰㉤㈴㘲挹㑣㈶㤳挰晢㜶搲㔶㍣㥦捡攴㌳㌸晣〴挷㌹攱捤㔷攱㘳扥〶ㄱ摣㔱慢㕥愷敡つ慡挶㙢㤵㡢㔲㑤㔰挹收ㄸ改摤ㅣ㙦搱攵㙤㠸㐰㜰㈲〰㔸愸㌲戹㌹㑣㜲㙦㤲㙥㤳晣〶㈷㘹攳㉡㈲挶㔲昰㝥戱昹㈱㡣㙡ち㡣挲收㐷㉣㐱㉤摦㥤攸㐲换晡扥㙣慥敢换收捥扡㥥扦㈳ㄴ搸㥣㠶戲戰昹〹捡㌶㥢㠹〲㑥搹㌸㈶ㄴ慣㘸㍡㠶搳㙦㍡㔶戰攲㐹ぢ㠷搹㐴挲㑡攵挲挶愷㉥ㄴ〴㕡㤹㔰㍥㤳户㌲搱㔸㌶㤷㑡攷㌳㘹㔰㥢户㈲㔶㈴㤴㑡㕡挱㕤㥣昰收㍦攰㘳晥ㄳ㈲㌸㕤慢晥㐵搵㘷㔴捤搰㉡ㄷ愵㘶㐱㈵㙣づ昰戲昹ㄵ㕤扥㠶〸〴㘷〳㠰〵㝦㌶攷㘸攳㉡㈲㈶㔲㌴㔱晣〸て戵ㅢ㡣挲收㑦㉣㐱㡤㜲㤵㘲㕡愸戰愹扣㙣扡攷戶㥦晦攳㜷㌴摥㐳搷㔳㕤㉢㙣敥㠹戲戰搹〷㘵攷㔰㘱㠵㐳㠵㌰摥㐱㤷づ攵㘲昸换㘶ㄲ攱㐸㍣ㅦ㑡攲捤㑢㔶㈲㥦㌲㙡㕣㘸ㅣ㘷扤㐴㍥㤶㠹ㄶ㔲戹㔸ち㙦〶㑢攳ㄸ㠱づ㥢㡦㘶搳㤹㕣慣㄰摣换〹㙦搶挲挷㌴㈰㠲㝢㙢㔵㕦慡敡愸摡㐷慢㕣㤴摡ㄷ㉡㘱昳㙢慣㠶㝢㙥敢㑦㤷〱㄰㠱㘰〶〰㘱搳敦摣㤶搵挶㔵攴㜰㌰扤愶㜱㘹㘷㠸摡㍣㡣愵〳ㅥ捦㉦挱㍣挹㡤扣㥥〹㝡㌲㑥㘵攸戴㔶㘱搷㈵㤹ㄶ扣㈱㙥〶㔲㥥扡愸晡㌵㈴捡搴搸㠹㘷慢ㅤ㌵捡㉡散戵て〷㙦愵ㅣㄴて晡㥣㜵㤳㘷㠲晦戲戴㥢㐰敤摦戱敤搶慣ㄶ㜶敡敥ぢ〴㍤戴っ㤸敢㜲㕢攳㥡搶挲㌶㤳㍤㘰㍤㈸昴㐷ㄵ晣戴戵ぢ愱㕤昳㥣㉥㐶ㅤ摣晤㜳㉡晥㜰㙥㔴ぢ搲摢搶攰㜷㡡敢愳㉤慡搹慦つ㙡戱搶㙥㐸っ慡㐰ㄹ攳㌴㐸搹㘳㍦〰㌱㝡晣㘴㙣っ㐸攵㌳晥㝢扥扢㜱ㅢ㈳㈱愴戹㈹㥣㜱㔰㙣㘷㝣㝣㠲晢敢㠵〳昴㐲㠷戳㔰摦㠹〵づ㜴つ㐱晥ㄷ㐵戰ぢ㤱㔹㡢っ㉣敤㈱㈶〷㥢挱㈵㕡扦㉢㡤戳㈸㐶㤲㡦㘵搰换搶摣摣换捥ち㘸㠵㥤㍦㜹搸改ㅥ慢扦敥㑢挴㠱㜴㘲攰慤㙤㈲づ㐲㔹㡥㘷愳㔰戶㡦㘷㈹㡣㘶㜲㜸㈱㑥挶捡㈶㘳㘱㥣㘶慤㐸㌲㥡捦㐷搲搱㈸㠶㡤昹㡣㌱扡ㅢ㥡㑣攷攲㔶㈲ㅤ㑡㔹㔶㉣㥥㡢㘶㐲㠵㘴㉥㤹捦ㄵ攲㈹扣摥㉥㤴〹ㅥ散㠴㌷昹晣ㅣ戳〱㈲㜸㠸㔶㙤㑢㔵㠸慡㐳戵捡㐵愹㈳愰㤲攳搹㜳㔸つ昷㜸ㄶ愳㑢ㅣ㈲㄰㍣ㄲ㠰㡡挷戳愳戴㜱ㄵ㔷㜵㝢㝡昱㠹㝤昲㈲㌲㜵っ㡣挲收㔸攸戹㈰摦㘳改㐲换挳㕥㌶摤㤱换㠳扥㙣ㅥ愷敢㤹㠰㔰攸㔶挷愳㉣㙣㌶愲散㡣㕣戲㜱㕣攳㈶昱㐶挳㑣㍡㤶捣㘶搲挹㐴㌶ㄱ㑥攳晡〷挳㜲ぢ㙣㌶戹搰㘸㈱㤲挹愶㐲㌸ㄱ挷㜳戱㘴㉥㥣㐹㘰散㤹㑡昰㠲㈸ㅢ㉡㘴ぢ挱ㄳ㥣昰收㐴昸㤸㤳㈰㠲㈷㙡㔵昷挸攵㈴慤㜲㔱㙡㈵㔴挲收㥤㕥㌶愷㌱捡㉥㄰㠱攰愹〰〸㥢㝥㈳㤷搳戴㔱搸摣㤷㐴㉥愰㤸ぢ㔷㜵〶㡣挲收㙥㉣㐱㉤摦戳攸㐲换㜵扥㙣㕥攳换收搹扡㥥㍤ㄱち㙣㥥㠳戲戰戹ㄷ捡㌶㥢搹㜴㌸㥦㡢挶昱戲愶㜸㍥ㄶ戶ち搹ㄸ慥㈵㜳㤸㔵挰昹㌷ㅡ㈹㈴㡣扤㕤㈸〶攱搹㔰㌲㥦㑥攴戲㈹扣摡〷敦晥捡㘰〰㥦挹攴㜳㤹㐸㈸ㅦ〹〵㤹㜲挴昰收㍥昰㌱攷㐳〴捦搳慡敥㤱换昹㕡㐵㠰㐰搵㐵㔰〹㥢ㄷ㜹搹捣搳㙥㐱〴㠲ㄷ〳㔰㤱捤㑢戴㜱ㄵ敢㕥㐸㠱昹ㅢ㑣㕦挱㔵㕤〶愳戰挹㌷昸㜲〱攵㉡㜵〵㕤㘸㌹捤换愶㍢㜲㔹改换收㤵㜴㘲攰づ㠴〲㥢㔷愱㉣㙣㜶愲散昴㑤㡢捣㠴㈲㜱ぢ㘳敡㐲㌶㥡㐹㔹攱㙣〱敦ㄷ㑡㠱搸㜴㉥㙤㜴戹搰㘴搶〲㉣㥢捤挷攳搹ㄸ㉥㈰㔳攱〸挰愱㜸㈶㤴挲㑢㤲㌲昹攰搵㑥㜸㜳〹㝣捣愵㄰挱㙢戴㙡ㄹ㔵换愹扡㔶慢㕣㤴扡〱㉡㘱昳ㄸ㉦㥢〷搳攵㄰㠸㐰昰㐶〰㉡敥改㌷㘹攳㉡慥敡㔱昴攲捦昰攵㙤㜹敡ㄶㄸ㠵捤摦㐰㉦晤ㄲ㈶㜵㉢㕤㘸㔹攱㘵搳摤搳㤷昹戲㜹㥢慥攷〴㠴〲㥢户愳㉣㙣㥥㠸戲捤㘶ㄸ扢㌴晡㘶㈱㤴㠹愴㘳戸㘰㑣挷昱㍡愹㐸㌲㤷㡤㈵㈳㘹昴㍤攳㈴ㄷ㥡戵㔲㝣㌷㘲㉡㥢戱搲戱㔴㈱㠳㔷挴攲㕡㌱㤴挹㐷ちㄹ㉢㔶〸〵敦㜰挲㥢㈷挳挷㍣〵㈲㜸愷㔶㜵敦改㜷㘹㤵㡢㔲扦㠷㑡搸㙣昵戲㜹㈶愳㥣〵ㄱ〸摥〳㐰挵扥㜹慦㌶ち㥢㝣挰愱搹㐵㜱ㄱ㕣搵晤㌰ち㥢ㄷ戳〴㌵捡㔵敡㐱扡搰㤲昱戲改昶捤〵扥㙣㍥㐴㈷〶扥ㅣ愱挰收挳㈸ぢ㥢㔷愰㙣戳㔹攰㙢摡攲戹㈴㐶搱㈱扣愷ㄵ㌳㐶戹㘴ㄶ㌳ㄸ昱㙣㈱㤷っ㈷㉣攳㑡ㄷ㥡㡣攲愰㥡挲㠵㑣㌸㠵户搵㘲㍦て攱㠸㘰愵搳㐹っ挸㔳戹㝣㈱昸㠸ㄳ摥扣ち㍥收搵㄰挱㐷戵敡ㅡ慡慥愵敡㌱慤㈲㐰愰敡㐹愸㠴捤戹㕥㌶㙦愴晤㈶㠸㐰昰㈹〰㉡昶捤愷戵㜱ㄵ㔷昵㜶㝡昱㤱㠹㈶ㅦ挰愸晥〰愳戰㜹ㄷ昴㉥㥢捦搱㠵㤶愹扥㙣㑥昶㘵昳㜹㕤捦㍤〸〵㌶晦㠸戲戰㜹㉦捡㌶㥢㤹㙣ㅡ㍤㉢㙢愵㌱晤ㄳ㉢挴㐲ㄹ扥晢ㄶ㤴挶慤㔰捥戲挲ㄹ攳㍥ㄷㅡ㡥㘲〶㈹挹㜳㝦㌴ㅡ㉢㘰㕥㌷ㄹ㑡㠶㤹挳㠲扥㡣挹摥㐸昰〵㈷扣㜹㍦㝣捣〷㈰㠲㉦㙡搵㠳㔴㍤㐴搵㑢㕡攵愲搴慢㔰〹㥢㘳扣㙣㍥㐶㤷挷㈱〲挱搷〰愸挸收敢摡㈸㙣晥㠱㕥㐷㤱捤㈳挹收㥦㘰ㄴ㌶㥦㠷㥥ぢ昲晤㌳㕤㘸〹晢戲戹慤㉦㥢㙦搱㠹㠱㕦㐲㈸戰昹㌶捡挲收换㈸摢㙣挶戳昹〸捥㈵㤸昲㡥㘶㜰㑥㑦㘷㔲㌹捣挳攵㌱ㅢ〷㕥㌱搵㘹扣攲㐲挳㜹慢㄰ち愷搳㜹㥣搵㘳昹㐴㌸㡢㕦㡥㐷昸挲攱㙣㉡㤹㑡愵㘲挱㜷㥣昰收慢昰㌱㕦㠳〸扥慢㔵摤㝤㜳㤵㔶戹㈸昵㍥㔴挲收㐸㉦㥢㙦㌱捡摢㄰㠱攰〷〰㜴戳㜹㌸ㄶ敤昱愶っ㌵㍦搴挶㔵㕣搵ㄳ㈸㡥愷昸㄰慥敡㘳ㄸ昳昸〶搴〶㠸捤慢ㄲㄴ昰搳愷㡦ㄹㄷ㔷ㄷ㝦㐵㔱搸㉥扡扡昸㥢慦㤶㈹㑤ぢ昱㌵晦挶挸㥦晡㘲晥愹戵㥦㄰㠳慡㔰慥㔲㥦㐱捡搶ㅢ㠲〶攸搱扦戹㌱㈰㌲㤷㌴〸摡昲搹搳捦改〴㠰昹㉦攰戰昵扥㘰㈸㝣㠲㕦敡㠵慦昴挲搷捥㐲晤㌷㔸昸摦っ昴晦㡤挸慣愵㜴愰捦㠴㈵搱慦愴昱㔴㡡慦戹敡晦㠱㔲㠸晤挶㈱㐲扡昱て搰ちㄱ愶㤷〸昷㠴搵搷㤷㠸ㅦ改挴挰晦戱㠹昸〹㘵改挶摦愳㙣㜷攳㜴㍥ㄶ挱ぢ㔱㔳㤸㍦挶慤㤹㜰㌶ㅢ㑦㔹㌸户攳捥㑤戶㠰㘳㘷捡昸挱㠵㐶愲攱〴㠶㔲㠵㜰ㅡ㠳愹㐴〲㉦㑣捣挷㌳㜹っ挱㐲戱㐴㉡ㅢ㑢〴搹㐳ㄸ摥晣ㄱ㍥收㑦㄰㐱㔶㉦慡敥㌹㑥愵㔵㉥㡡敦㠷户扢昱㡦摦㜹〶晡㌵戸攸㌲㙢㈱〲挱㕡〰昰攷㍦つ㘴㘸攳㉡㈲昸挰㐹昳㙣㡡〱㜰㔵㜵㌰ち㥢〳㔹㠲㕡扥〱扡愰戵敡㜳㔴攸㜶㉢㤷捤㝦㐱㕢摥慤晡改㝡昸㍣㔰㜴慢晥㈸ぢ㥢㠳㔱戶搹㡣㈶戲㌸敢㠴攳㤸㤷挷㔱㈰㠱扢ㅤ㤸搴㐹愶㈳搹㈸㤸挳㑤て㘳㠸ぢ㡤㘰㠸ㄵ挳㈱㌹㥤挰㐸㈱ㄱ捦㘵愲挹㕣愱㤰㠸挴挳㌱㡣戲㈲搱攰〰㈷扣戹㌶㝣捣㜵㈰㠲〳戵慡㝢㘸㕡慦㔵㉥㑡㌱戵㐹づちㅦ㝡搹摣㠸㔱㌶㠶〸〴〷〳㠰㍦㝦㌶㠷㘸攳㉡㈲㉥愶戸㠸㘲㈴㕣搵㍡㌰ち㥢㥢戳〴㌵㌸挴㐳ち攸㐲㌶晦攴㘵搳㍤晤扦敥换㈶昳㤷昰㠷㡢㔰㠴〲㥢捣㔵ㄲ㌶㐷愱㙣戳㤹ち攱攲〷挳㑤㕣㈸攵㘳㜹㉢㥣㉥㔸㠵㈴㐶㥤昱〲づ愸㠵㐲捡ㄸ敤㐲昱扥昸㔸ㄸ㔷愱戸㑡㡡㘱㈲㌳㠲㉢愸㐴㍣ㄴ挷㤱ㄶ摤ㄵ摥㐱㘶㐱㐹㐷摣〶㍥㘶〳㐴㜰㈳慤摡㤶慡㄰㔵ㅢ㙢ㄵ〱㈶愱㙡㈸㔴挲收㜳㕥㌶㘳戴挷㈱〲挱㘱〰攰捦晦ㄶ〷搳愰挴戸㡡㠸敤改㜵ㄵ㤷慥㠴㔰㈳㘰ㄱ㌶挷戲㈲㙡昸摤㥣㉥㘴昳㘱㉦㥢㙥摦㝣搰㤷捤㉤攸挴挰ㄳ㄰ち㙣㙥㠹㠲戰搹㠸戲捤㘶挲捡ㄷ攲攸㙢㠵㜴㈸ㄱ挳敤㡣㜴ㅥ攳愵㔰㈲㤲挸㠶戲㠵㤴ㄵ㌵㥡㕣㘸㤶㜳敡昱〸敥挹㈶㌰㜰捤㠶㌲攱っ挶㕥ㄱ㕣㤳㘲㤴ㄵ捦愵㠲㑣㤵ㄲ㌶㈷挲挷㥣〴ㄱ摣㕡慢扡昷昴㔱㕡攵愲㔴〳㔴挲收㥤㕥㌶愷㌱捡㉥㄰㠱攰戶〰攰捦扦㙦㠶戴㜱ㄵㄱ㌷㔲摣㐰㌱ㄷ慥㑡㜲愰㔸摡㡤㈵㉣挸㌷㐶ㄷ戲㜹㥤㉦㥢搷昸戲ㄹ搷昵散㠹㔰㘰㌳㠱戲戰戹ㄷ捡㌶㥢愱㄰敥昲㈴愲㤹㝣㍡㉢㍢㙣ち㤷敤ㄹ扣〸㌶㡡摤ㅡ㤷昶㈹㘳㙦ㄷ㙡㐵㜰㡦づㄷ愲㤸㑥戱㘲㘹捣㥦攷攳㤸㜱㡦挶㔳㤹㜴㉡㡡㕥ㅡ㑣㍡攱捤㝤攰㘳捥㠷〸愶戴慡㝢㑦㘷㔲㤵㜰敥愲搴づ㔰〹㥢ㄷ㜹搹捣㌳㡡〵ㄱ〸㡥〱〰㝦晥㙣㡥搵挶㔵㐴昰㈱㥤收㙤ㄴ慤㜰㔵㍢挲㐸〲捤㌶㤶戰㈰㕦㈶㑡〹㥢愷昹戲戹搲㤷㑤愶㑢攱てㄷ愱〸〵㌶㥢㔰㄰㌶㍢㔱㜶搸挴㔴㜸㉣ㄱ捡㈴攳挹㑣㡣㠳愲㔸㈴ㄳ㑡㘰㠴㠵㑢㔳摣挸〹ㅢ㕤㉥㌴㤷㡥㘷挲戸昷㤰挵挸㌵㤶捦攲㝦㕥㠶㠲摤㐲㍣㕡挸㐴攳挱㠹㑥㜸㜳〹㝣捣愵㄰挱㐹㕡搵摤㌷㈷㙢㤵㡢㔲㍢㐱㈵㙣ㅥ攳㘵昳㘰㐶㌹〴㈲㄰摣ㄹ〰晣昹戳㌹㑤ㅢ㔷ㄱ挱㈷㝥㥡㝣㝥愸㜹っ㕣搵㜴ㄸ昳攸㠵〱㜵㈰㘲㜷て愶㡥㘵㕣っ愶㘶挰㉥㙣ㄷつ愶㘶晡㙡㤹㔷㈵㠳愹攳ㄹ㜹戶㉦㘶慥搶㥥㐸っ㥡㠱㜲㤵摡ㅤ㔲戶㕥㤷㜷敢戹㠳愹づ摦慤㌷㡦㑥㕣㤱㤵〸㠵慤挷攴㈷㝥㠲㑣㠰㤲〵㘶㍢挹挲摥捥㐲晤㍥㔸昸摦っ愶收㈳㌲㜸㉣ㅢ㑣㉤搰晡〷㘹㝣㠸攲㉣慥㝡〶㝡㈱昶㙣㠷〸㍡㉢㈶㍤〹ㄱ捤㕥㈲摣ㄳ搶㐲㕦㈲昲㜴㘲攰昳㙤㈲㉣ㄴ愴ㅢ㕦㠰戲摤㡤ぢ攱㝣愱㘰攱づㅡ㐶㑥㌱摣㈳㑥㘱㙣㤴捤㠵搲愱㝣㉣㤱攵改晦㐲ㄷ㥡㡣㐷㌱㥦㡡愳㙢㉡ㅥ㐷㡦㡦㘳扥〰户昳愳ㄱ㑥戰攰㜸㤱っㄶ㥣昰收㐵昰㌱㉦㠶〸㉥搴慡㑢愸扡㤴慡㐵㕡攵愲搴㘲愸愴ㅢ敦㠳搵㜰㘷㑤慦愴换㔵㄰㠱㘰ぢ〰昸昳㍦㘱戵㙡攳㉡㈲㙥愰搷㤳㕣㝡〲㈲搸愶㡤㌷㐳㍦愰㑦㉤㔳㠲戶慦晣挸ぢ㑦ㅥ捡㈸晣㉡扣攸晤挸ㄳ昱扥攳ㄵ愴慦て㥥攷㘶㍦〵慤愶㝡扢㕦ㄶ㡢昷㘷昸㉣〰㝥㙢㜷挵㕡晦ㅦ攲戰戳㜴摦㔴㘱挴㑤昱㌵㝦㡢ㄵ慥㕤㠲搵昵晤搵戹㥤㤹㌳ㅢて戲戳ㅡㅡ㈷㈴ㅢ㈶㉥捦㔹㉤晣㠵㍦搲㜲攰㔸戵㜶敢搴㑥㉣攲㐵㐹㜳摡挷换敦捥㤹搸戳㤶捥摣ㄹ愵㕦摢㍢戲㕢愳ㅦ敡愰摤㘶㜴戸㝥㜸つ㉥㌲戸㘰ㄸ挵㤷晣慥摤㕤昲㍣㐵㙥挳㙥㉤㥥攵㠱㈷っ㔸㜹ㅤ戱ㄳ〹㜲㌵搵㝤捡摥㌸㈴户昳㥡摡㕢昱晥戸〶㍥㌶㡥搱昰㑡敡愹㜹ㄲ戰愱捦㌳昴㈶㌴㜷挹㌳㈸㌷㠲㕤㤹㥤㈰挷戸つ㙢㙢㡣ㄹ搱㌴㈲㤲愸摤〵ㅢ愲昴ㄷ搶ㄵ敢㈸愶㥤㌵戲㙦攰㐱捦〸愸㤶㈲㌴戹㔷㘶ㄷ㉢戹换慥愴ㄱ㤵愸愹愸㠴ㄵ㜱户づ㤸㜷ㄳ扤っㄸ慡ㄸ㐰㉤㜷ち戴搷ㅦ㡣〲㉥㑡㑡㙦收㝣㌶づ㍡㝥㜶ㄴ㔹㔵攷晣ㅦ摣戱晥㄰敤戱㡦ㅡ㜶晡昸摡㔵㠷㤵㍥㠹㌸戳㜸㜰晡愲搱昳ㅥ摣戲戳敡换愳て㕡㌴㑥㌱挳㙡㈴攲㤴扥㍡戵〹㉤㝡ㄳ㑦昳㉦㝢㜷㙣愳㘳㈸㝤㜷㙣昰㌷㠸㠴㍦捣慥㘰慤〶昴㔱㈷愰挰ㅤ㑥㡤㠷〷㝢戹㜴捣㠷戸捡㈷㐳㙤ㄳ㜴㈲㤶㡣㐷㙣㠲㥡㐶㐴㐳㙡っ㠰㥡㡤㠰昹ㄸ搱愷戸攸㤳㠸㝥挲㐶㌷ㄲ㥤㜶搰㌶㥤㑦ㄱ扤ㄲㄸㅤ㐰㥤敡ㄴ㠴捥㌳㔱攸ㅤ㥤㘷㘹㡦㑡㜴〶㕥扦㘲晦㌱㠱摦㡤晢㝣挰户㥢慤ㄸ㜲昷㌸挵ㄴ㉢㍦㍡㘳㘸愸㉦㥤㔱挷㔰晡㈶摡攰挵㠸㠴㍦晣㕣て㙢〵㍡㤹㔹㈵㜴㠶攱攱搲昹〲㔷昹㉡㤸㙣㍡㤹㙥㘵扣㘴ㄳ搴㌴㈲㥣㔶摢㌸〴搹扤昳ㄵ愲慦㜶搱㔷ㄲ晤㥡㡤㙥㈴㝡㉢〷㙤搳昹〶搱搷〰攳搲㜹慤㔳㄰㍡㙦㐴愱㜷㜴摥愴㍤㉡搱㜹搵昴ㅤ〷㘷ㅥ扤㝤摣㌵㙦慢摡㤷㑥扡㘴㥣扡ㅤㅥ㝥㜴㡥㜰㔸㉢敢㥤㥢㌹㠶搲昷摡〶敦㐲㈴晣愱㥦㘳慤㐰㈷戳愸㠴捥㘱昰㜰改㕣挵㔵扥ㅦ㈶㥢㑥愶㔶ㄹ敦搹〴㠱捥㠸摡搸㈱挸愶昳〳愲ㅦ㜰搱昷ㄱ晤㤱㡤〶㥤ㄱ戵扥㠳戶改晣㉢搱ㅣ搰戹㜴㍥攴ㄴ㠴捥挷㔰攸ㅤ㥤㡦㙢㡦㑡㜴敡攷挳慣昷昴挹㠵晡㜳慥ㅥ愷㥥㠳㠷ㅦ㥤㐳ㅣ搶捡攸ㅣ散ㄸ㑡摦㤲ㅢ㝣ㅥ㤱昰㠷攴ㄹ慣ㄵ攸㝣〹〵愱㜳㉤㜸戸㜴㝥挶㔵㝥ㄵ㈶㥢捥㤷戱㘴㝣㘱ㄳ〴㍡愳㙡㠰㐳㤰㑤攷㔷㐴扦收愲㕦㈱晡ㅢㅢつ㍡愳捡㜴搰㌶㥤摦ㄲ捤摢ち㉥㥤㙦㌸〵愱昳㉤ㄴ㝡㐷攷摢摡愳㘷㍡㝦㍦㉥昳扢㜳搷㑡晦昶㉦攳搴㠷昰昰愳戳挶㘱慤㡣捥㍥㡥愱昴㥤扢挱㡦㄰〹㝦㤸㠴挲㕡㠱捥扦愳㈰㜴㉡㜸戸㜴㔶㈱㔷㐵晤〳㈶㥢捥㑦戰㘴㔴㐳㈷㘷戰㜰㔸晤昸慤昷搸㔹㐳昴㍦㕤昴愷㐴ㅢ㌶ㅡ㜴㠶搵㜷づ摡愶戳㡥㘸㕥扣戹㜴㝥收ㄴ㠴捥慦㔰攸ㅤ㥤㕦㙢㡦㑡㜴㝥扡㉢㝦ㅢ㝡敢戸搴户捤ㅦ㙣搲昵搲㌸昵㈳㍣晣攸晣ちつ昵㍤㜶㝥改ㄸ㑡摦攰ㅢ晣〹㤱昰㠷挷扥㘲慤㐰㈷昳愰㠴捥捦攱攱搲ㄹ攴㉡搷挲㘴搳挹攴㈸㘳㤰㑤㤰昴捥㝦㌸〴搹扤㜳〸搱㠶㡢慥㈱㝡ㅤㅢ㉤扤昳㙦づ摡愶㜳㍤愲㤹晣攴搲挹㈴㈸ㄶ㠴捥晥㈸攰慦ㄷ㘷昶〱摡愳ㄲ㥤昶捥敥改㥤捣㠸ㅡ㐹ㄲ摥愱㜸㤷㘲ㄵ㠴晡挰㘱慤慣㜷扥敦ㄸ㑡摦〷慣㤸愰㈳ㄷ㈵㥢㘰慤搸㝥㝥㠳晡搲㑦㐹㡡っ㌴愶慢愱㜹㐳㌸挹㌶ㄸち㈷㙣〳㈶戱挸㌶㜸ㄷ搵戸摢㘰㌸㜹ㅡ〹搳㐸〶㤰㤶ㅥ㡡慡散㤶扥㔹愹愵㝦㜲っ愵敦㑡っ㙥慥㉢摤搲慥㤴〹㈳㔲改敢摥㑡户㘶愵摢挰㘴㙦㜸㘶㤱ㄸ愳愱戳㐷㠲㈱昵㌲挰㝡扢〵捣〶愲㤹〵㘲愳㐷ㄳㅤ戲搱ㄸ搲㠵搴ㅦㅤ戴扤攱㈳㐴㌳㑢㐴〷㔰捣ㄶ㜱㌷㍣㤳㐱昰搷㡢つㅦ搷ㅥ㤵㌶晣㉢愳慣昵摦㥢㜷捥㠳㔷摣昳㜹攸昴㑦昰㘳愱敤攱㌱搲愵戳㝢挳㍦攳戰㔶戶攱㥦㜶っ愵㙦㕥っ㡥㐵㈴搹㠶㈹慣ㄵ戶㈱㌳㐶㠴捥㈷攱攱㙥挳敤戸捡ㄳ㘱戲〹㘲ㅡ㠹戱㠳㑤㤰散㐷㡦㍡〴搹晢搱㔸愲㈷戹攸㈶愲㜷戴搱戲ㅦ㍤攸愰㙤㍡㈷挰㔲㍦つㄸ晣昵㠲戴㕤戴㐷㈵搲捡昶㤶戹昰ㄸ改㐳摡㍤づ㌷㘵愴晤摥㌱㤴扥慤㌱戸ㅢ㈲〹㘹㔳搰㜶㤰挶挴㄰㈱敤㜷昰㜰㐹摢㠹㌴散〳㤳㑤摡㕥㔸㌲愶戹㌴㠴搵敤㐵㌴㑣㈷㝡扥㡢摥㥢攸㤹㌶ㅡㄴ㠷搵㉤づ摡愶㜸ㄶ㉣昵㜹㘰昰搷ぢ搲㉣敤㔱㠹戴戲㈳㜶㉢㍣㐶晡㤰㜶扤挳㑤ㄹ㘹搷㌹㠶㔷㑢摥昰ㄸ㘴敡㠸㤰㌶て㙤〷㘹捣晦㄰搲慥㠱㠷㑢摡㥥愴㘱〹㑣㌶㘹㑣ち㌱昶搶㌴㐴攲敡㡡㈲ㅡ收ㄳ扤搴㐵㌳㉦挴搸搷㐶㘳挷㡤慢㑢ㅣ戴摤搳戲㐴㌳改挳摤㜱㤷㍢〵摡敢て㐶〱㝦扤愰昳㄰敤㔱㠹㑥㐴挳攷㠵㜱㕢㕦㌷昸㠵愶㌷㉥挵戵ㄸ㍣㐶㐲㔵㝡挴㍥摦㘱慤㡣捥昳ㅣ㐳改晢㈲㠳扦㐱㈴愱㜳ㄱ搶ち㜴㌲〱㐴攸㍣〷ㅥ㉥㥤晢㜱㤵㑦㠶挹愶㤳㔹㈱㐶㡢㑤㤰散戸㘷㌸〴搹扤慡㡤㘸㘶㜵搸攸㤳㠸摥摦㐶换㡥扢搲㐱摢㜴㜶挰㔲捦ㄴづ晣昵㠲戴戳戴㐷㈵搲捡㜶摣㡢攰㌱搲㠷戴ㄳㅣ㙥捡㐸㍢摥㌱㤴扥㘳㌲㜸㌱㈲〹㘹换搱㜶㤰挶㍣て㈱敤㔸㜸戸愴ㅤ㐸ㅡ慥㠲挹愶㠱挹ㅦ挶挱㉥つ㘱㜵㔴ㄱつ㠷ㄲ㝤戵㡢扥㤲攸挳㙤戴散戸㠷㌹㘸㥢攲㈳㠹收つ㜴户て㌲挹挳㍤㜹摣㠸〲晥㝡㐱攷㑤摡愳ㄲ㥤㘵扢㌴㌳㍥㐶晡搰㜹愰挳㕡ㄹ㥤㉢ㅣ㐳改ㅢ㉢㠳㜷㈱㤲搰㜹ㅣ搶ち㜴㌲搱㐳攸㕣〶て㤷捥ㄳ戸捡昷挳㘴搳㜹㉦㤶㡣㤳㕣㠲攲慡戳㠸愰㔳㠸㝥挰㐵摦㐷昴愹㌶ㅡ㝤㌰慥摡ㅤ戴摤〷㑦㈷㥡搹ㅤ㉥㥤て㌹〵搹愵ㅦ㐳〱㝦扤愰昳㜱敤㔱㠹捥愷㤷㍥㜰挹〶摢㕥㌴㙥捥㈳㈷㡤㌸攳挳㌷挶㈹愶㝣㡣昴愱㜳㍦㠷戵㌲㍡㥢ㅤ㐳改晢㉦㠳㑣ㄲㄱ㍡捦挵㕡㠱㑥㘶㝡〸㥤ぢ攱攱搲㜹㍥㔷昹㔵㤸㙣㍡㤹晥㘱㕣㘸ㄳ㈴晤㉤攷㄰㘴昷户㡢㠹㝥捤㐵㌳〳挴戸搴㐶㠳捥戰㕡攰愰㙤㍡㉦㠷愵晥㉤㘰昰搷ぢ搲摥搶ㅥ㤵㐸㉢敢㠳ㅦ挲㘳愴て㘹㝢㍡摣㤴㤱戶㠷㘳㈸㝢㘷㈶㤳㍦㘴攴㝡㉤摡捥戵攰㔷㐹㔶〷攳ㄷつ㔸㤹挷㈱〴㕦て㉣〸㘶㌲㠶㄰㍣ㄷ搱㕤㠲㙦㠴㔱㝤つ搳㐸户㠱摤〳搶㤹㤵ㅡ㌸挳㌱㤴扥户㌲昸㡤慥昴㌶扢㔲㈶㍥㐸愵扢㜸㉢扤㠳㤵晥〸㤳扤㔵扦挷㤲㜱ㄷ㜴昶㠵㕦㐴㑤〵㔸昷㜱捣㉡ㄲ晤㤳㡢晥㠱攸㝢㙣㌴戶㙡㐴㑤㜴搰昶㔶扤て㤶晡ㅡ㕣㜶〲搶㡢慤㕡慢㍤㉡㙤搵戲挹㠷〱昰ㄸ改㤲搶㍤㉣摤搱攱愶㙣慢㡥㜳っ愵敦扡っづ㐴㈴搹㔲㡦愰敤搸㔲㠳㔰ㄶ搲挶挰挳摤㔲㡦㤱㠶戵㘱戲㐹㘳搲㠳昱㠴㑤㠳散ち㘹㠷〶㝢㔷㜸㡡攸㜵㕣昴㄰愲㥦戱搱戲㉢挴ㅤ戴㑤摡戳戰搴㌳㐳愱㜷愴㙤慣㍤㉡㤱㔶戶㉢㡣㠴㠷ㅦ㘹㈱㠷㥢㌲搲戶㜵っ愵敦挷っ㙥㡥㐸㐲摡㑢㘸㍢㐸㘳ㅡ㠳㤰戶つ㍣㕣搲㕥㈱つ捣㈳戰㐹㘳㙥㠳昱㥡愶㈱ㄲ㔶㕢ㄵ搱昰〶搱つ㉥㥡改つ挶㥢㌶ㅡ㔳敡㘱㌵搲㐱摢ㄴ扦㐵㌴㜳ㄷ㜴㔷㔵捣㘱㜰捦㙥㌱ㄴ㝡㐷㘷㕣㝢㔴愲昳慡㍦㡣㜹扢㜶挱㔵攳慥㕢昹敡㡣换ㅥ㍤〵㤷㐶昰昰愳㜳愸挳㕡ㄹ㥤㥢㍡㠶搲户㙤〶挷㈲㤲搰昹ㅥ搶ち㜴㌲㡦㐱攸摣ㄸㅥ㉥㥤ㅦ㜰㤵㈷挲㘴搳挹攴〶攳㈳㑤㄰㘷〸㡢〸晡㉢搱㤳㕣㜴ㄳ搱㝦户搱戲攳慥敤愰敤㍥昸㈹㉣昵捣㐴攸ㅤ㘹㑣㕢㄰㡦㑡愴㤵敤戸㜳攱攱㐷㕡搰攱愶㡣戴㝡挷㔰晡㠶捥攰㙥㠸㈴愴㝤㠱戶㠳㌴愶㉢〸㘹〳攰攱㤲昶ㄵ㘹搸〷㈶㥢㌴收㌰ㄸ摦搸㌴挸㡥㙢㍡㌴搸扤敡㕢愲攷扢㘸愶㌱ㄸ晦戱搱戲攳搶㍡㘸㥢戴ㅦ㘰愹捦〳搳㍢搲㉣敤㔱㠹戴戲ㅤ㤷㐹〹㝥愴㔵㌹摣㤴㤱昶昳扦敤㔹慥搲户㝡〶摢㄰㐹㐸慢慥ㄳ搲㍡㔰ㄶ搲㝥㠴㠷㑢㕡つ㡣㙡〹㑣㌶㘹㑣㔵㌰っ攸昴㈹攲㍢㠰昵㝥ㄷ㌰敢㠸㕥敡愲扢㠸づ搸㘸改㘹㕦㍢㘸㥢戴晥戰搴㌳慦愰㜷愴ㅤ愲㍤㉡㤱㔶搶搳㡥㠱㠷ㅦ㘹㥦㌹摣㤴㤱昶㉦挷㔰昶㈶㔰㈶㉡挸㠹㝦㄰摡捥戵攰㔷㐹〶〲㑦㐱㐵㈷㝥收ㅣ〸挱㐳㠰㐵慦㘴攲㠰㄰晣〹愲扢〴慦〳愳㍡慢愸㠱摤㈷晥㡦㉡㌵昰㐳挷㔰晡ㅥ捥攰搹扡搲㡤散㑡㜹㤳㕥㉡㝤摦㕢改㈶慣㤴户捡敤慤捡㍢昷挶㔰攸散㤹慡愴㝡ㄷ攰敥慤㍡㥣攸㡢㕤㌴㙦摥ㅢ㈳㙣㌴㉥㜸㤳敡捦づ摡摥慡㥢ㄳ捤㍢昳㍡㠰扡搴㈹搰㕥㝦㈵ち扤摢摥㔷㘹㡦㑡摢㝢㔹捤搵㙦搵摤㜱摢戸㘳户ㄸ戰昸愷搱晢㡤㔳扣㕤敦户扤㕦㜳㔸㉢摢摥慦㍡㠶戲户㝡摥㡣㐸慢㝢慢㈷㥦㍡㘲㜵捡㥢㐴敡戱㠶戵〵摥搴敥㔷戰搵扣㈷㉦敦㡦㘸㤱㠷㡣昴挷㑢昸㍡ㄶ㕢ㅤ搳昰慥㐹扣㝡㙦㜶㜳慢昳㌴ぢ扣㠳㤲捦搵搶慦㜹㌳愵㐴㘷愳㌰愳〳敦㝤敢㕢㤸摡㠹㌷㈴攴敢㕡㘷㘶扡扡慣㡥戶㕦挳て㐷昱搸㤷ㅡㅥ㉤戱ㅢ昴挱晢慦慡㝤㥦戸挲㐷愹昸摥晦ㄶ挶ㅡ扡昹搰㑦挹慦收扢晢㝥搹捦㐶㡤搱攸㝣晡㤱㐰㜹捦摢㈸㙢搴换搸挴㜶㉥敢攱㔵㍦㑢㥢㜱㙢摤㙣㘰㌷摥ㄶ愲て㥥㌶㈲㝢㌶㐴挰っ㐱㈳捦㙣ㄲ㔱㔵换戴㠷搲㤵攳㌳㜰㈶㜱敤㙢㤷㌵攷扢ㄶㄹ㡢慣收㠵㡢昰ぢ㤱㝥晤戸挶晡㔳㜳〷㕣㝢捡ㅡ攰㑥搱户㜵㐱愶愳㈳戳愲慥㜵㐱㡢搵戶戰㙢㔱摤㠲愵㐸㤲挰㕢㌴㜱㕡愹慢慢㌳㈳㘸㡦㑤㌴昶㉤摥摤㘷㔴㌳敡搵㍥〰つ㝢慢ㄱ㠳搶㥦㠲㍦昸㔲㤰攰扡㤲㠲敥搵㑦㔱挵㠷㙥搹慢慦ㅥ㐲㕣㔲愰㍦敡㌱ㄴ愴〹摢〱改㌶㡣昷挹㐵扢扤㔷晢㍣戴搲戰ㅤ愰昵㙦搸愳扥つㅢ换㔶ㄴ㌷㙣㐷慡㍣つ㝢〱戱㡢ㅡ昶㡡㙥挲〴㙦ㄳ㜸挷㔹ㅡ搶攸搵扥愳ㅢ搶〴慤㝦挳敥昵㙤搸㈴攰㡤挹㄰挵㥤㘶ち㌴摥挶慤㉡㙤摣〷扡ㄹ㍢〱改戲挶晢户搲戸㥤扤摡㝦敡挶㑤㠳搶扦㜱户晢㌶㙥㍡㕢挱挶㜵㙦捥㤹㔴㜹㔸晢慣戴㘱㕦改㈶捣〲搲㙤ㄸ敦㠴㑡挳㘶㝢戵㍦改㠶捤㠱搶扦㘱㌷昸㌶㙣㌷戶愲戸㘱昳愸昲㌴慣ち摤扤㘸㜳昲㕥愳㌴㘱㑦㙦ㄳ敡戴㜶㉦慦㜶㈰戴搲捦昶㠶搶扦㘱㔷昸㌶㙣㍥㕢㔱摣捦昶愵捡搳戰㘰㘹挳㜸搷㑥ㅡ㤶昵㌶㘱㍤慤捤㜹戴挱㑤愰㤵㜱㐰㥥㔱㉤㡡〲㐴㐰つ㠵㐱㕡扣㄰挵㝡攴㌰攱㐹㔱㥤㕤㐳㤷㌲慤愹戳㕡㥤慢㕢晢㐹㘴晤敥㈳㔶㌳晤㌹㐲㔰戲愱㜸戴㕡㑣㤵愷戵挳ㄱ㤷㌴㙥㌵㘹戳昱㠷㥣晣昰㜸戵愵慥愸ㄵ㐸㝦㙡㑥搷㤵㔵㜹て㡦敤㡣㕣㑣捤〱㈵㤵㙤敤㔴收ㅥㅢㅡ愰㄰㙡㍡㠱㜴㍢㔳㐴㙢扢扣摡㤴搳㌰㤳扤扣㐶㥤攰摢㠸㘵慣戱戸攳慣愰捡戳挶摢㤵㌶㘲慣慥敥㈰㙦㜵ㄳ戴昶㘰慦㜶㡡㙥〴㝢㜴㡤㍡搲户ㄱ㠷戱挶攲㐶ㅣ㐱㤵愷ㄱ㍢㤵㌶㘲扡慥敥㈸㙦㜵戳戴昶㘸慦㜶㥥搳〸攳ㄸ㘸晤㌷搱㠱扥つ㍢㤶慤㈸摥㐴挷㔳攵㘹搸㥥愵つ㥢慦㥢㜰愲户〹㔹慤㍤挹慢㕤攴㌴捣搹㐴ㅤ扥㡤㔸挹ㅡ㡢搹㌹慤愴ㄱ晢㤵㌶㠲攷㌶改㈷㘷㜸慢敢搰摡㌳扤摡攵㑥㈳㡣戳愰昵㘷㘷㍦摦㠶㥤挳㔶ㄴ戳㜳ㅥ㔵ㅥ㜶づ㉣㙤搸愱扡〹ㄷ㜸㥢㜰愴搶㕥攸搵ㅥ愷ㅢ㜶ㄱ戴晥つ换晡㌶散ㄲ戶愲戸㘱㤷㔱攵㘹搸〹愵つ㍢㐵㌷攱ち㙦ㄳ㑥搷摡㉢扤摡㜳㥤㠶㤹㘴慣㐶敤改摢㠸㙢㔸㘳㜱㈳慥愳捡搳㠸昳㑢ㅢ㜱戱慥敥〶㙦㜵㤷㙢敤㡤ㅥ㙤昰㕡㘸攵挸㜷ㄳ愳摥㑣㜱ぢ㐴㐰㕤て〳㡦㝣收㐲挲搵っ摤扡愲㈳摤㙤挴ㄷㅦ改敥愰捡搳㍡捥㥡ㄶㅤ改㙥搳㠱㜹㑥慦㔱㔳㜵攰愲愳摡摤㡣㔲摣㕢敦㈹〹捣㤹搱愲㌳搱摤㔰㐸㙦扤て㐸昷愸挶㐹㑥搱摥敦搵㍥愲ㅢ㘱ㅦ㔰挶晢㌶攲愱昲㐶㍣㔲搲〸捥㌴ㄶ㌵攲㈹㕤摤㘳摥敡㌸㘹㈸㡤㜸摣慢㝤挹㘹㠴昱〴戴晥㍤㌳敤摢戰愷搸㡡攲㑥昱っ㔵ㅥ摡㌹㥢㔷搴戰㌷㜴ㄳ㥥昵㌶㠱ㄳ㜳搲戰攷扣摡昷㥣㠶㤹昶㈶ち晢㌶攲〵搶㔸扣㠹㕥㉡㘹〴攷挰㡡ㅡ昱㔷㕤摤㉢摥敡㌸㥤㈵㡤㜸搵慢晤㐲㌷挲摥㐴㕢昹㌶攲㡤昲㐶扣㔹搲〸捥㈹ㄵ㌵攲㕢㕤摤㕢摥敡㌸㍤㈴㡤㜸摢慢慤㐶㐱昶〲㥢㠹㘱扥㡤㔸挵ㅡ㡢㤹㜸㡦㉡捦收愸㐱戹愸ㄱ㥣㠶㤱敡㍥挰㠲摢㔹晢㙢敤㠷ㅥ㙤㜰㄰ち戲㡦㝥㠴〵昳㘳㡡扦㐲〴搴㄰㐸捦㍥扡㡥㙥㕤搱㍥晡〹昱挵晢攸㍦愸昲戴㡥ㄳㅣ㙣㥤㍢ㅡ搹挸〹㙣晣ぢぢ晥㍤㌳愸㉢㉢摡㙦㍦㘷攴攲㥥昹㈵㔵㥥捡㌸戱㔱㐴挵㜰㈸㠴㡡慦戱攰㔲戱戹搶㝥攳搱搶昲㘲㜰㡤慦㔴㌹ぢ昴ぢ㥦晤昳㙦搴愳㜸㠹㈹㌳㐹摦㍡ぢ㉣搴㐷㥣〲晥㐳㈹敡㉤㈹㕥愸戱㠹收㜷㔴愷ㅣ㥢昹ㅦ㘷㐱晣户㜳ち昸て晥扣づ愳㕡㑡㡡搷㔳攲晦㍤搵㍢㍡㌶昳〷㘷㐱晣㈷㌸〵晣〷㝦㕥㉥㜵晢㑦㐲㐹晣㝦愴㥡㔷㍢戴㤹㍦㌹ぢ攲捦㉢ㅢ搷愳㝥㘷㙦㐹㑤㐷㐹晣㝦愶㥡ㄷ㈵攲㕦㠵攷㌶㜳㐱晣㘷㜹㍤敡㘷㝢㑢㡡ㄷ㄰攲慦攸㌱㑦晢㔷㝢晤昷昴㝡搴敦攵㉤㈹㡥昳挵扦て㍤昶搵晥㌵㕥晦慣搷愳㥥挳㜸㜷㙤㔴ㅥ㈵㤹㑡晢晥ㅢ㝢晥㙥〷戴扡慥摡㔰ㅣ搲㡢攱㍦㡥㘱㡣ㄸ㤴㉡㘸挳㜷㡥㘱ㅣ〹慢㘳㠵ㅣ挶㑢㘳㑣㤶ㄶ愳㈴㘴〴㍣㡤㔱敤ㅡ搳㡦㕡づ扣〵搳摦㠳愹敦㜴戴昸てㅢ慣换㕢㔲ㅣ㌸㑢ㅤ〳攸挱㌱戳昸て昴晡ㅦ攴昵愸㍦搸㕢㔲ㅣ昳㡡㝦㍤㍤㌸摣ㄵ晦愰搷㥦㐳㕢㙡昱ㅦ敡㍦摡㕢㔲挷愲㈴晥㙢搱㠳愳㔲昱ㅦ攴昵㍦搱敢㔱捦㤱愷ㅢ㑤慤搴晥㠳改挱〱愵昸て昱晡㥦攱昵愸㍦搳㕢㔲ㅣ晣㐹晤㙢搳㠳攳㍥昱㕦挷敢㝦㠱搷愳晥㐲㙦㐹㜱㡣㈶晥敢搲㠳挳㌳昱㕦捦敢捦愱㤸摢攲晡㉢扤㈵㜵㡤昶㕦㥦ㅥㅣ㔹㠹晦〶㕥晦ㅢ扣ㅥ昵ㅣ㍤戹搱ㄴ㐷㑤搲慦㍥㉣改㜰㌷㙢挳〷㈵ㅤ敥ㄶ㙤㜸摦摢攱㌶㘱㠵户挱㈴㉢戳㈹㑢㜷愰㈴㡤ㄹ敡㘹㡣扡㕢㘳㠶㔱㝢㡦挶っ昷㘰敡敦㜳戴昸てㅢ㥣攳㥥敥〶㍦㠴㤲搴戱ㄹ㍤ㅥ㜱㙣收〸慦晦㘳㕥㡦㝡づ㔹扡晤㌹昴㄰晦㤱昴攰愸㐳摡戸戹搷㥦㈳っ搷愳㥥㈳ぢ户愴㌸㙡㄰晦㉤攸昱㤲昶摦搲敢晦㡡搷愳㥥㠳㠲㙥晦㌷戴晦㔶昴㜸㔳晢㙦敤昵㝦换敢㔱捦昳㜹户晦㉡敤㍦㡡ㅥ敦㘹晦搱㕥晦て扣ㅥ昵㍣ㄵ㜷晢昳ㄴ㉣ㅢ晣攵㤲つ捥搳戲ㄸ㕥㉡搹攰㍣㔵㡢攱㐵敦〶て戱挲㑦㘰ㄲ㌲挲㉣昱慣捣㡡捣〸㑡㍣て昲慢㜸㐶ㄵ㑣㤴㤸㉦㌵㈶挶ㄲ敤昸搶昳挴改㌶戱㥥㈷㑣户愴攴㑣〶㤰㝢攳〳换㔵挱㙦㠱㤱㈱㐵〲㜱㜰攳㐳捥㔷㘵愸晦㘸㔴捡㐶挹㔹愹っ昵㠳㐶㙤㘷愳攴摣㐳搴昶㈸敢㑦㤰攷㈰愹㜱〷ㅢ㈵㘷㤸㌲ㄴ捦㌴㠲ㅡ㙢愳攴㍣㔲㠶攲昹㐴㔰㍢摡㈸㌹㕢㄰愵㙦敥戰搶㈰捦ㅡ㠲㥡㈰愸㝡ㅥ搴㜷㠷愱㝡戹捡敤㥢摦㜷摦㙦敢㙢㠶㙥㔰㌳㙦挷晥攷慤㝡收扤搳㕦搹㝢捣挷㍦㕣㜸攱㉢ㅦ㥣晥散て昷㘵挷㍣㜹昹攵㡦敤㜴挹戳敦つ㉡㕣㕡㝤搷户搳㉥㍤㌸扣昸攰〳ち㜳户㥥㝣昰ㅥ晢敤ㅡ㥥戹搶愸㍥㝤晡昶摤㘲昰㔳敢㙤ㄹ㍣晣㠰扢搵挳㝦㕡户㑤挹㜹愲慣ㄹ㍣㕦㐸㌳㥡愴ㄹ㑡捥ㄴ㘵㈸㥥㌱〴㌵挹㐶挹昹㠰愸㈲ㄲ㜹㕥㄰搴ㄴㅢ㈵㐷晤㌲ㄴ㡦晥㠲摡挹㐶挹戱扤慣㐶ㅥ攳〵㌵捤㐶挹ㄱ扣㉣ㄶ㡦攴㠲㥡㙥愳攴㌸㕤ㄶ㡢挷㙢㐱捤戴㔱㜲㌴㉥㐳昱愸㉣愸㔹㌶㑡㡥戹㘵㈸ㅥ㝢〵㌵㐷㔰昵㍣㌴晥㑦㌷㥢ㅣ㙤换㥡挱愳慥㌴㘳㌷㘹㠶㤲攳㉤㔱㐵ㅢ㠴挷㕤㐱捤戳㔱㜲㔴㉤㐳昱攸㉡愸㍤㙤㤴ㅣ㍢换㙡攴㌱㔴㔰㝢摢㈸㌹㐲㤶挵攲㤱㔲㔰昳㙤㤴ㅣ〷换㔰㍣ㅥち㙡㕦ㅢ㈵㐷扢㌲ㄴ㡦㝡㠲捡ち慡㥥〷愵晦㈹搵㜲㥣㘳㌳㜲愸㠹ㅦㅥ愷㠲㍣摥㐹㌳昲㔸㌰㉤㠸〱搵㑡づ㜷戰ㄶ敦搳㍣散〹㜴㈱㔱㝤ㄴて㕦㜲㜰㍤搷㌹戸㑥㠰㑢㥤挲搸㕢ㅢ捥㈹㌱昰㈰㈵ㅥ㘷ㄷㅢ㠲㝡扢㉡ㅥ愰〴㜱㔶㌱㐲昱㤸㈴㠶㌳㑢っ㍣っ㠹攱㡣ㄲ〳㡦㍣㘲㌸扤挴挰㘳㠱ㄸ㑥㉢㌱㜰昷ㄷ挳愹㈵〶敥昱㘲㔸㔹㘲攰㑥㉥㠶㔳㑡っ摣慦挵㜰㜲㠹㠱扢戲ㄸ㑥㉡㌱㜰敦ㄵ挳㠹㈵〶敥戰㘲㌸愱挴挰㝤㔴っ挷㤷ㄸ戸搷㠸攱戸ㄲ〳㜷ㄴ㌱ㅣ㕢㘲攰扥㈱㠶摦㤴ㄸ戸㍢㠸攱㤸ㄲ〳昷〰㌱ㅣ㕤㘲㘰愷ㄷ挳㔱㈵〶昶㜳㌱ㅣ㔹㙣〸扡晤㤱㕤㔰㄰㐷ㄴ㈳ㄴ扢愵ㄸづ㜷っ㐱㜶捥㈳愰㔵散㡢㘲㍡戴挴㠷㔶㌹㜷ㅦ㐵㤸〸㍡戹㤵愱搰敦晦〳挵㑦愵敤</t>
  </si>
  <si>
    <t>㜸〱捤㥤〷㤸ㄴ㔵昶昶攷㑥㈸愶ㅡ㜰㕡〱ㄳ㠸挴㌵㠰搰㌹愸攴㈱㈷㘵㌰慣愲㘳㠷㙡ㄸ㤹愰㌳㐳㌲慣〱捣㘰㐰捣㤸㐵搷ㅣ搰㌵敢㕦挱㜵捤㔹搷戴〶㜴捤㘹搵㜵搷挴昷扥户敡搶摣敥慥㘶㘰摤敦㜹戶㤹扥搴㍤昷㍤愷㑥晦㉡㜴㜷搵改慡㌲㔱㔶㔶戶ㄱて晥捦㐷㈵㈷晡搴㉤㘹㙢户㥡㠶㡤㙢㘹㙣戴㌲敤つ㉤捤㙤挳挶戴戶愶㤶㑣㙢㘸㙢慦㠰挰愸㙦挰㜸㕢㔵㝤㕢挳㔱㔶㜵晤㐲慢戵つ愲慡戲戲敡㙡戳ㅣ攳㍢㌸㑦扦敡㤸昴㌲㉢搹㐰㔵㘶ㅡ㙣扡戰愹㘶㘳戲昱戱改捡愶ㅢ㥢敥㙣戶㘲㔳挳挶捦㘶㙢㌶摢戰改挱愶㈷㥢㕥㙣戶㘵戳ㅤ㥢敤搹㜰晥收㡥㙣㝡愳改搶〷捤散㜱㘳㘷愶て挷慢愹㙢㙦㘹戵㠶昶摢摦捥㜹㐴㌰㌸㉣㌸㉣ㅣ〹㈶㠷〵㠶昶ㅢ户愰戱㝤㐱慢㌵愲搹㕡搰摥㥡㙡ㅣ摡㙦㥦〵改挶㠶捣㔴㙢挹散㤶昹㔶昳〸㉢ㅤ〸愷㔳㤱㐴㌰ㄲ㡤收㤲挹㐴户㥤㄰㜹挶戸戱晢戴㕡戹戶晦㔶捣扥㡣㌹㜳摣搸㘱㌳慣昶晦㔶捣㥤ㄱㄳ㈱㙢㕢㥡㔲つ捤晦愵愰㔵㕣愶搱㕡㉢搳挰㠵㙦㔹慤つ捤㜳㠷㈱敤㍣搰攸挵㠷㡤㘹㙢㕢搰㜴〴搷愳㜱㔶㘳攳㉣㉢㈷ㄷ㝡㔳㙤㕢晢㍥愹搶愶戶㙥㑤攴㘷戵㕡捤ㄹ慢㙤慢愶昱㡢㌳㔶愳㈳㙣慢㙥摡㍦搵㍡㈳搵㘴㔵㜲愲愶挹㕥㠶㤳戳㔶㜳㝢㐳晢㤲敥㑤晢戵㔹戳㔲捤㜳㉤㑡慡㥡㈶㉥㘸挸㡡捡㑡晣㤵㔵散攲㤵㤹㕣㔰挸愷㘹摣扣㔴㙢扢散㜱ㄱ〶扤戴摡敡㈲㕦㐵㕥㕥㕣愵晡ㄵ㜸㜱㤹搵㌵㌴㑤戵㕡㥢慤㐶捥㠴㑢㜲㐸㠱㐸〲戲㤷㠳㑢㑡扤ㅣ㉥㈵搱搵搹昸昸㕡㌸ㄷ愳ㅦ㥡攱㌳㕡㕡㥢戰㐲㑥户㔲捤㈳昶〸っぢ㠴㐲㠹愱㜵敤搹㕡㙢攱〸昴㠲㠱㔰㌰㤲㡣〴㠳攱㜸㌲ㄲづ挷㐲㘶㝦㌸㤹〳攸㍥㄰㑤挵搴㜸搴ㅣ㐴搳㘰㌴愲昲つ㙣昱晡㝣戸搵㤵搷愷捡敢搳攵昵㤹昲晡㙣㜹扤㔵㕥㥦㉢慦㥦㕢㕥㍦慦扣扥愱扣晥昰昲晡昹搰愸㐷㜵㤷㉥攵捥攳昶ㅦ㐶㑣ㄸ昸摤戴摡换昶㥡㤴㍢昵挰收戹㠲ㅢ戹摣㐷散㠲㠹㤱㠵㜹〷㠲㤱㜸㌴㤲〸㐴㤳愱㜸㉣ㅡ㠹㠴㈲摡换〸㠴㤲㠹㐴㌴ㄱぢ〶攲戱㐴㌲ㄸ㑢㤸扢㈲㠶戹ㅢㅡ㘳㜷㠶㥤㤶っ㥢㐳㘸ㅡ㡡㐶㠸㤷昰㌲昸㔲㝡㥣㜴挰晡扥慦昵慤㕤扢挳攴愳㝦愸㙦ㅤ㉢戸㡦㤱㌹っ挳挴愸愲ㅣ㈲㠱㐰㌸ㅡ㑣〴㐳㠹㜸ㄴ挸愲愱扣ㅣ㐲攱㘰㍣ㄱ㡣〶㘲昱㘴㍣ㄹ㑡〶捤攱㥣㘳〰㡤ㄱ㘴摣昱挹㠰ㄹ愲㈹㡣㐶㠸愷㥤㈴收㕣㌸收㙢攳挷㌹ㄳ㤷搶ㅥ搹攷㡡㔷㥦㝥㐶㜰ㅦ㈷㤳㠸㘲㘲㡢ㄷ㘰㡣㜳㠸愳㌱ㄲ㡣㌳〵ぢ㌰㐹搳㥥㘸㠴㜸捣㤹改扢㍢挴敥㕤㜴挱㥡昱昷ㅦㅡ㍣攳㤴㘷捥昱ぢ敥㔳攵㑣昷挶挴㙦㝥攵㈳㌸挷㤱㘸㡣㔱㡣㍢〹慦㝣㌴㑤㘳搰〸昱㤰㤳挴扤㤷㌶晤㜲搰㠲㉦㘷摣戱㘴挴挷晤㍥㝣昳㈰挱捤㕢㈶㌱づㄳ㝢敢昸戱慥㐶㠲昱〸ㄷ㝦㈸ㄲ㑦挶戰㈷㡤㘹昰㐱㍤ㄴ㡣挶㐳攱㈸ㄶ㔰㉣ㄴ〹㥢戵㥣摤㜸㌴挶〴〶㥤㄰㑦㤸ㄳ㘹㥡㠴㐶㠸扢㥤っㅥ㕦㍤昰摢摥慦㡦㥣㜹挲㡣㈳㔷捥敡昶㑢㕦挱㌷ㄴ㤹挱ㄴ㑣晣戶っ愶㜲㜶搳搰ㄸ搳ㄹ㜴㌲㌲㤸㐱搳㑣㌴㐲摣收㘴昰㘵昹挵慦昶扥㈰㌴昳慣㜳搶敦扡攸㡣敦ㅥ㄰㝣㌷㤳ㄹ散㡢㠹摦扡ㄹ捣攲っ敢搰ㄸ戳ㄹ㜶ち㌶㠳晤㘸摡ㅦ㡤㄰搷㍢㌹っ㥥㌰㘲慦攵㐳慦㥡扣扣晤收搵敦扦ㄹ㌹㕤㜴愵ㄸ㑦攳㐰㌴㝤昳㤷㐳㈸慡㜱て㠷㤲收敦愱㌱て愲晡㘰㌴ㄵ㔳㤳㐹㜳づ㑤㠷愰ㄱ攲㉡㘷ㅥ晤ㅢ攳慢㍦㝡㍥㌵昳戲ぢづㅦ㜲攵晣晦晢㔵昰扤㕡捥愳ㅥㄳ扦昵㜵ㅥ㠶ㄸ㘶ち㡤㤱㐶㔳㔱㡢搷㤹愱㈹㡢㐶㠸㑢㥣ㅣ㝥愹㝣晤㕦㜷慣晤㙣搲つ㤹散㈷㑤攷㙤户戳攰㐷〵㤹㐳づㄳ扦㜹愵㥦换㌹捥㐳㘳㌴㌰敥㐴慣昴㠷搳㌴ㅦ㡤㄰慢㥣㈴㝡昷㝦晣搵戵㡦扤㌴昳攴㘷换ㅦ㝡昱戰㘳慥ㄳ晣愸㈲㤳㘸挲挴㙦〵搱捣ㄹ戶愰㌱㡥㘰搸〹〰㜱㈴㑤慤㘸㠴㔸攱攴昰㠷㡤㉢㍦㕢摡敤搳㤹㉢晡敥戰昶愰㌳㥥㤸㉦昸㐹㐹收搰㡥㠹捥ㄶ昸〲〶㕣㠸挶㔸㐴户㕡㉣昰挵㌴㉤㐱㈳挴挹捥㍣㡥扣㜸㙣扡散昹挷㘷㥥㌰㜳攵敥㤹㥥㡦扦㉢昸㐱㑣捥攳㘸㑣晣㘶搸挷㜰㡥挷愲㌱晥挰戸㔳〱晢㌸㥡㡥㐷㈳挴㜱㑥ㄲ搵㡤挶挶慤㝥㝥㙡晣搹搵㘵㡦㍤戱㌸昱㡢攰〷㐱㤹挴㠹㤸昸捤㐹㉣㐵㄰㜳ㄹㅡ攳㈴挶㥤㠲㈴㑥愶改ㄴ㌴㐲㉣㜶㤲㌸攴敦〷㔴摣搵㤶㥣昴昰〵㤷㙦昸改搲㔹㍢㠹㙤㈸挶搳㌸つ㑤㘷戴㑦㠷挶㍣㠳敡攵㘸昰㈶㤲㌴㔷搰㜴㈶ㅡ㈱㡥㜴收戱昱挳㤳㍦扡㜹摣戸搱㙢㝥㔸昶搳㡤敢ㅦ㌵〴㍦攷捡㜹㥣㡤㠹摦戶㈳㍢㠷戳㕢㠹挶㌸㤷㐱㈷㘲㐷戶㡡愶昳搰〸㜱戸㤳挱ㅥ慢㜲ㄵ㍤㜳㤷㡣扢戵晦昵搱ㄹ㝤㥡づㄳ晣㤰㉤㌳戸〰ㄳ挳昲㜷㈲搸㑢敢敦㥤愱㘰㉣ㅡ㠸〷㘲攱㜸㌰ㄲ〹㠶挳〹昳㐲捥攰㈲㌴挶挵っ㔳㥢㠸㤹㤷搰戴ㅡ㡤㄰ㄹ㘷㥥扦昴㕣昵捥挷㉢㕡㐷摦㜹捦慦昵〳昷㕥㝥㠱攸㐵㌱㥥挶㘵㘸㍡㈳㝢㌹㌴收ㄵ㔴㕦㠹〶㑢㉦㘹㕥㐵搳搵㘸㠴㤸攳捣攳ㄸ攳㠹㥡慡戳㡥㤹㜲㐵晢攲㘱晤㜷㜸昰ㄳ挱慦っ㜲ㅥ㙢㌰搱搹㍣慥㘵挰敢搰ㄸ㝦愴摢㌴捣攳㝡㥡㙥㐰㈳挴㝥捥㍣づㅢ㌰散㙦㜷扦㍦㘲捡搲慢慥昸攰摣㔳て㕦㉡昸㡤㐴捥攳㈶㑣㜴㌶㡦㥢ㄹ昰ㄶ㌴挶慤㜴㥢㠸㜹摣㐶搳敤㘸㠴㤸攱捣愳挷ㅦ挷晥戲㘲挵㙤㌳㉥㍤昹㠷昳㑦慡扥晡㝢戱㍤挵㜸ㅡ㙢搱晣收㑤攱㑥〴㌱敦㘲戸㍦愱挱㡥㈷㘰摥㑤搳㍤㘸㠴㤸攸㈴㜱昳㡡慣㜱捥ㄵ㑦㑣㍢攵㡤㍤㤶摣扥㜸晢㘵㘲〷㡡昱㌴敥㐳昳摢㔶搳晢ㄱ挱㝣㠰戱ㅥ㐴㠳㑦慥〹昳㈱㥡ㅥ㐶㈳挴㘸㈷㠳昹改攷㔲㐷㑤摢㝥攲〹挳㜶ぢづ㝣㜷改㐲戱㈳挵㜸ㅡ㡦愰昹㙤ㄹ㍣㡡〸收㍡挶㕡㡦愶㘲ㅡ㌲㜸㡣愶㍦愳ㄱ㈲改㘴㤰晡昰扢摡㜵〷戵㡤㍢昳搷摢㉥晢㘹摢摡㍢㐴㙦㡡昱㌴晥㠲㘶愴扥愱昰〳晢ㄶ㝥昰㝤〲㌱捣㈷ㄹ敤㈹㌴搸㕤㠴捤愷㘹㝡〶㡤㄰㈱㈷㠷愶㜹〷㡣戹攴搱攷㈶㕣㜸晥㌳ㅦ㑤戹㜸㔴戰摢㜳ㄸ摥搷昹〲㔱摢㥡㕡㠴慦㘴ㅤ摦昶㐲挳㤰挷收㝣捤挵户摣㕣㌴ㄷ捦〵㠳搹㘸㈰ㄵ㑥㔵昵㐷搸捤晤㍥挵昷㠷㙥戹〳ㅡ㥡戳㉤㡢攴ㄷ慣㍥㘳㔳㙤㔶挷昷慤㈱捥搸搸㤶〵捤搹戶摥摥㠳㜵敤愹㜶㙢挷挲戱㡥㈰㐵㙥㜵昸晡㘹戵挹昹昵㉤㜴摢㍦搵戸挰ㅡ戳戸挱ㅥ摥愹㘰ㄸ㕦㍥㕢搲愵㐷㈷戴㕡㐷扡愳㐵ㄹ㡤挱搱㤱㠵㌲㜶搱慢戴㠷散扣晡㡤㥢搷搲㘶㌵换昴㠶㌴敤搳㤰㤹㙦戵搶㔹㍣戶㘲㘵攵㑢敤挵㈱攷ㅢ昰㤰㤹捤㜸愱昸㑥㥢ㅤ愰㕢㜳攳ㄷ户㕢捤㔹㉢㡢㝣㡦戰㕡摢㤷捣㑥愵ㅢ慤㙤昳㈴昶㍣㌱戰㐳㥥㜹㐲㑢㘶㐱摢戸㤶收昶搶㤶挶晣㤱㌱搹㠵㈹㝣敢捥㑥㙦挹㕡昸搲㕣挹㐷㤹㈸慢愸㄰愲㙣㜷慦㙦慥㡣摢㌶㑣㉥〸㙤ㄱ敦㠴㘵扥㝤晥㙡㌷㙣ㄶ㕥ㅤ㕥㐵愳挵㜵戲㝣㔰㈷挱㘴㕣㠶搹慤戴㔰㝢㑤㍣㄰㐵昵慥愵搵㌲㐷㜷挹晤晦ㄵ㤷㤷昷㜰㕥晤昸㠵㌸㌲㌱㈹搵㥣㙤戴㕡㌷㜹ㄸ㑤㌰㈳昳㜹㌴㔵挳戱㌵㤷愴㔷〹㠵㔸㉣㤶㔴㉤㙡挸戶捦㌳收㔹つ㜳攷昱搳ㅤづ戵㔵㔷ㄳ㙤搱挳㝣ㄱ㈶昳㈵㌶㉦愳昱昹捡㡣㔷㈸㌲㝣收慢㜶扦㙡〰晥摦昲㘳ㅥ攵昰㌲攵㌱ㄶㅣ㄰㙢慢㙡㥡搰搲摡㔶㔱攱昵㉡㈷愵摡收戵㜳昵摣昴㈰攳扤挶收慦㘸慡〶愱改昴㤰㑡つ㐴㤵㍣㜲搴扤愹搶捡愵㜰扣㑥㙥摤㈲㔵搵㘴ㅦ〲慡戵摡㌲㈶㡦ㄵ㑤挶戶戲搸挰ㄴ㌶晥㙥㑤㕣晢慤挵敤戵愹昶㔴㤷㈶ㅣ㜵挲㔲㌲㈱ㅡ㈲扤散㈹㝡㜶㤷㌶攵敤㜳㝡㠸攰㤷㤳㕡㤴慥搲㘰㐷挲㠶㠳敤愵慣挲㘹㌷晤㈲㤰㝢㕦扣〸愳㜰㐵捦㍦㝡㠴㠳㕡搹㠹㔶昳散㈵㐷㔸㙤㤴㔷ㅢ㥢㐴㔹戸㜹㌱搸捣㑣㝡扦昶㠶挶戶㘱挸㜴㘲㙢换㠲㈳晥㥢㜱ㄸ换㝣ㅤ㡤㝡㔴晤づ㙢昱收扦㈶攰㉡敢戲㤰换愶扥扥慣㥡搱㘸㌱〷戲攱摡㡡㘰ㅢ昱㥦㝣㤸㙦攳㍦摦愶挶慡〶㐳戱㈵㐷摡慡愰敦搶〴㐲戳㕢㉤㜹散戰㕡㜶㐰扢㝢搳〱㉤慤昳搳㉤㉤昳戹㍥㙤㈵㝢㙤昳㉣慢㥤挷攳扡㍡挷ㅦ攵㜱㐶㈱㉡㉡昲づ愲㘹〷敥㜶㐶㝣攳㍤㌴摤挷㌴㌶昶㔳ㄱ摢㡣昷㘱慡挰㤱㐱㘳〳㈶戶摥㘷攲㡣挹ㄳ晢㉤㡣搶㑦㥡㌱㝤搸攲挶戶挵愲て㕥㌶㡦㘸晤敢攲㘷㐷扣㝡㑥晢搴昳㡥㝥收挳㤱挷㍥㜳慥攸敤っㄴㅤ㙥摢ㄵ㠱晡攳㘹晥ㅤ㡤搸〱㌲敥㑥㌰㥤晦㌰㍦㐶摦晣㠴捤愷㘸戰㔳㤰㤸戱㑦昸摣敥㡡摤昰㍦昷ぢ收ㄷ㙣扥㐴㈳㠶愰攱㔶㘹㝥㠵㐶㍤㠴ㅦ昱戹戰攵〲摢ㅤ收攲〵昶㉤慣㍥㜳ㄳ㘳㘲㈸ㄴ㕣㘸㈶㈱㤹挴㘲ㄲ㠹㌰㄰搸ㄳ㐰㤵㌳㔰㜴慣㙦㌸摣㈴㠰㥦改㕦〱㤹㌷㠰㕦㌹て㠲㌱戹慡㘹〰捡敤慥〸㘰㑣〲愸㠰挱攴㠹㄰ㄱ㠲㐹〲愸㐲㑦㍤挴㡦扦㙡〰㠲㌰ㄷ〳㌰ㄹ搳摣挴㤸〸挳捦ぢ挰搷〸敥〹攰㉢㘷愰攸㌸㘳っ㤱晡㌳㡢㙤㤸昲ㄷ㤰㜹〳攸㠹㘱戳ㄷ㥢㙤搱㘸〰戶户扢㈲㡥㈰ㄲ挰づㄴ敤㠸㐶㈴㘱㤲〰㝡愳愷ㅥ攲〳ㅤ㐰〲收㘲〰㍢㌳愶戹㠹㌱戱㈷晣扣〰扣㔱ち挰敢捥㐰搱㌱捦ㄱ㠸搴㥦㔹散捡㤴㕦㉢〹㘰㜷っ㥢㐳搸っ㐵愳〱ㄸ㘶㜷挵㐸〴㤱〰㠶㔳ㄴ㐰㈳㐶挳㈴〱〴搱㔳て昱慣づ㘰ㄴ捣挵〰愲㡣㘹㙥㘲㑣㡣㠱㥦ㄷ㠰昵愵〰慣㜳〶㡡㡥户搶㈲㔲㝦㘶㌱ㄲ㌳ㄵ㡦㤴〴㌰ㅡ挳收ㄸ㌶㘳搱㘸〰㙡敤慥ㄸ㡦㈰ㄲ挰㜸㡡㈶愰ㄱ㍣摡㉡〱㑣㐴㑦㍤挴㍤㍡㠰〹㌰ㄷ〳㤸捡㤸收㈶挶挴㈴昸㜹〱戸愵ㄴ㠰㥢㥤㠱愲挳扤㔳ㄱ愹㍦戳㤸捤㤴㙦㉣〹㘰㝦っ㥢〷戰㌹㄰㡤〶攰㈰扢㉢愶㈱㠸〴㜰㌰㐵㜳搰㠸ㄹ㌰㐹〰㠷愰愷ㅥ攲㉡ㅤ挰㜴㤸㡢〱愴ㄸ搳摣挴㤸㤸〹㍦㉦〰ㄷ㤶〲㜰㠱㌳㔰㜴戴㜹ㄶ㈲昵㘷ㄶ㠷㌳攵昳㑡〲㘸挴戰搹挴愶ㄹ㡤〶攰〸扢㉢敡㄰㐴〲㌸㤲愲㔶㌴㘲㍦㤸㈴㠰㌶昴搴㐳㉣搷〱捣㠶戹ㄸ挰㈲挶㌴㌷㌱㈶昶㠷㥦ㄷ㠰ㄳ㑢〱㌸挱ㄹ㈸㍡搴晤㝢㐴敡捦㉣㡥㘷捡挷㤵〴㜰㈲㠶捤愵㙣㤶愱搱〰㥣㙣㜷挵㐱〸㈲〱㥣㐲搱愹㘸挴ㅣ㤸㈴㠰搳搰㔳て戱㔰〷㜰㌰捣挵〰㔶㌰愶戹㠹㌱㜱〸晣扣〰㌴㤶〲㌰摦ㄹ㈸㍡づ㝦ㄸ㈲昵㘷ㄶ攷㌳攵㠶㤲〰㉥挴戰㜹ㄱ㥢㡢搱㘸〰㔶摢㕤㤱㐲㄰〹攰㔲㡡㉥㐳㈳㌲㌰㐹〰㤷愳愷ㅥ攲㌰ㅤ㐰ㅡ收㘲〰㔷㐳敦㌳㌷㌱㈶戲昰昳〲戰㝦㈹〰晢㌹〳㐵㈷〱㜸搸扥㍦戳戸㠹㈹搷㤵〴㜰ぢ㠶捤㕢搹摣㠶㐶〳㜰㠷摤ㄵ昳㄰㐴〲㔸㑢搱㥤㘸挴攱㌰㐹〰㜷愱愷ㅥ㘲㡡づ愰〱收㘲〰昷㌲愶戹㠹㌱㌱ㅦ㝥㕥〰㐶㤷〲㌰捡ㄹ㈸㍡〱搱㡣㐸晤㤹挵愳㑣㜹㐴㐹〰敢㌱㙣㍥挶收捦㘸㌴〰㝦戱扢愲〵㐱㈴㠰㈷㈸㝡ㄲ㡤㌸ㄲ㈶〹攰㈹昴搴㐳㐴㜴〰㐷挰㕣っ攰㌹挶㌴㌷㌱㈶㕡攱攷〵㘰昷㔲〰㜶㜳〶㡡捥㝥㉣㐰愴晥捣攲慦㑣㜹㤷㤲〰摥挰戰昹㈶㥢户搰㘸〰晥㘶㜷挵㐲〴㤱〰摥愱攸㕤㌴㘲㌱㑣ㄲ挰㝢攸愹㠷攸慢〳㔸〴㜳㌱㠰てㄹ搳摣挴㤸㔸〲㍦㉦〰㍤㑢〱攸攱っㄴ㥤㥡㌹〶㤱晡㌳㡢㉦㤹昲搶㈵〱㝣㡤㘱昳ㅢ㌶晦㐰愳〱昸捥敥㡡㘳ㄱ㐴〲昸㥥愲㝦愲ㄱ挷挱㈴〱晣㠰㥥㝡㠸㙡ㅤ挰ㅦ㘰㉥〶昰ㄳ㘳㥡㥢ㄸㄳ挷挳捦ぢ挰慦扦㤴昸㈸晣㡢㌳㔰㜴㕡㘸㈹㈲昵㘷ㄶ㤵攵㐸昹㈷挸扣㍦ちㅢㄸ㌶扢戰愹㐶愳〱昰搹㕤戱っ㐱〶㌰㔰㔷㡡扡愱ㄱ㈷愳㉢〱㜴㐷㑦㍤挴㍦㌰て昷换搰㐹㌰ㄷ〳搸ㅡ㝡㥦戹㠹㌱挱昳㑣㕥〰㍥㉥〵攰㈳㘷愰攸㤴搴改㠸㈴〱散挸㤴㍦㉣〹愰て㠶捤㥤搸昴㘵㜶ㅤ摦〶晢搹㕤㜱〶〲つ攰换改㑦搱〰㌴㘲〵扡ㄲ挰㐰昴搴㐳扣愵〳㔸づ㜳㌱㠰㕤愰昷㤹㥢ㄸㄳ㘷挲捦ぢ挰㡢愵〰扣攰っㄴ㥤㉦㍢〷㤱㈴㠰〰㔳㝥慥㈴㠰㄰㠶捤㌰㥢〸戳敢〰㄰戳扢㘲㈵〲つ攰换㠹㔳㤴㐰㈳㔶愱㉢〱㈴搱㔳て昱㘷ㅤ挰戹㌰ㄷ〳ㄸ〱扤捦摣挴㤸㌸て㝥㕥〰ㅥ㈸〵攰㝥㘷愰攸㜴摤㠵㠸㈴〱㑣㘰捡昷㤶〴㌰〹挳收㘴㌶㔳㤸㕤〷㠰㘹㜶㔷㕣㠴㐰〳昸㜲愶㔳㌴〳㡤戸〴㕤〹㘰㈶㝡敡㈱㙥搳〱㕣っ㜳㌱㠰㍡攸㝤收㈶挶挴㙡昸㜹〱戸戶ㄴ㠰㌵捥㐰搱戹挳换ㄱ㐹〲㤸挳㤴慦㉥〹攰㔰っ㥢昵㙣づ㘳㜶ㅤ〰搲㜶㔷㕣㠱㐰〳昰㌴㌳ㄴ㘵搱㠸慢搰㤵〰㉣昴搴㐳㕣慣〳戸ㄲ收㘲〰つ搰晢捣㑤㡣㠹慢攱攷〵攰散㔲〰捥㜲〶㡡㑥㙣㕥㡢㐸ㄲ㐰㉢㔳㕥㔱ㄲ㐰㍢㠶捤〵㙣ㄶ㌲扢づ〰㡢敤慥攰昹捥〱㝣㌹㑢㈸㍡ち㡤戸ㅥ㕤〹攰㘸昴搴㐳㉣搳〱晣ㄱ收㘲〰挷㐱敦㌳㌷㌱㈶㙥㠰㥦ㄷ㠰愳㑡〱㔸攲っㄴ㥤㜵扤ㄹ㤱㈴㠰㔳㤹昲愲㤲〰㑥挷戰㜹〶㥢攵捣慥〳挰㤹㜶㔷摣㠲㐰〳昸㜲捥愲攸㙣㌴攲㌶㜴㈵㠰㜳搰㔳て搱慣〳戸ㄵ收㘲〰攷㐱敦㌳㌷㌱㈶㙥㠷㥦ㄷ㠰㙣㈹〰ㄹ㘷愰攸㤴昰㥤㠸㈴〱㕣挶㤴㔳㈵〱㕣㠱㘱昳㑡㌶㔷㌱扢づ〰搷搸㕤㜱ㄷ〲つ攰换㔹㐳搱戵㘸挴摤攸㑡〰搷愱愷ㅥ攲㐰ㅤ挰㥦㘰㉥〶㜰㈳昴㍥㜳ㄳ㘳攲ㅥ昸㜹〱㤸㔱ち挰㜴㘷愰攸㜴昴晤㠸㈴〱摣挹㤴愷㤶〴昰㈷っ㥢㜷戳戹㠷搹㜵〰戸捦敥㡡〷㄰㘸〰㕦捥晤ㄴ㍤㠰㐶㍣㠴慥〴昰㈰㝡敡㈱挶敡〰ㅥ㠴戹ㄸ挰㈳搰晢捣㑤㡣㠹㠷攱攷〵㈰㔱ち㐰摣ㄹ㈸㍡ㅢ晥㈸㈲㐹〰㑦㌲攵㘸㐹〰㑦㘳搸㝣㠶捤戳㘸㌴〰捦摢㕤戱づ㠱〶昰攵扣㐰搱㡢㘸挴㘳攸㑡〰㉦愱愷ㅥ㘲愸づ㘰㍤捣挵〰㕥㠳摥㘷㙥㘲㑣晣ㄹ㝥㕥〰〶㤴〲搰摦ㄹ㈸㍡ㄹ晦〴㈲㐹〰敦㌲攵㥤㑢〲㜸ㅦ挳收〶㌶ㅦ㌰扢㡥㌵攰敦㜶㔷㍣㠹㐰〳昸㜲㍥愲攸㘳㌴攲㘹㜴㈵㠰㑦搰㔳て戱慤づ攰㈹㤸㡢〱㝣〱扤捦摣挴㤸㜸〶㝥㕥〰扡㤵〲搰搵ㄹ㈸慣〴愸㝡ㅥ㤱戶攰っ㙥㔷㈶㥣摢扦挱㕡挴㔳㑥㕢攵㔰㔷㍤㙥㐱㕢㝢㡢㍣㍦搶㍤㔷摢㌲愳愵扤戶愱敤㠸挶搴㤲ㅥ㌹㘷攲㠰㜹㔶㌳捥㕥户攲㈴㜶㠱慤攵㠸㈳慣慣㤹慢㙢㔹搰㥡戱㈶搷晥㉦㥣摤挶敢挳愲㤳㈷戶换〵ㅥ晦搹〹㕢㠴㄰㔸㑢昰㈸慢㝡ㄱ〱ぢ捦扢攱戴㥢昳㙢〰晢ㅣ戹㍣慤敤㠷戰愶㠳攸散㠶昶㐶慢㙢㑥㥥㥦㤶搳搵㌹㔰㐴㐹㐰戶㑢㙥昶㍣㥣㡦慡敤㥥㥢搸摡㤰㙤㙣㘸戶戸㌰㝡摡搲㘹搶㕣㥣晥摦愷愵慤㠱㠵昴摤㜳戳㕢㔳捤㙤㐷昰㑣㘶㘶挹㌶㜹㍤㜹捡戳㉡㌷戶愱戹つ戳㤱㑢㤱搳㌵戹扡㜹㉤㡢昰㥢㡥〵㑤捤ㄳ㔳㐷戴晤㑦㉣ㄵ挱挵㈲ㅦ㜲搱㠸㜲㔱㕥㉥慡换慢晦搳攵㘳晣ㄳ摢㔸て扢昸愶ㅦ搶搳昶搶㠶昴〲〲㤳昳〸愱慤㘴㈳㤷㘱㔹搵㑢㤸㉡㍣㘷愹㉤挲㠲㠲〳收㥡昷㕢〵捦㜳摦敥て㘵㜶㠲摣晣〱改㜴晢ㄷ㥡㈹ㄳ昷㥢摣㔱㡡昳㥢㝥㜵㔲昵㌲㈲㙦㜶攵㐳㉦㠸户戲㔷㈱㔶㐳㜰㡤挲㤶㠹㌵㠱扤挲搵搲㤷㤳ㅡ慥愱㕢㜵㑣㑥挰挹昳㙥戹㘹愹戴搵㠸㜳晥㑤愹昶慤散づ㡢㉦昰慢㠴㌶㘷㙣㕣㑢㔳㔳㡡慢ㅣ㝦㕢㔱㤷㐹㌵㕡搵戹㌱ぢ摡㕢愶㌷㌴㥢㌹㌴㜲扤㜴㑣愹挵㌰愵ㄶ摢㘷攷㜳戳㔸ぢ㈴愷ㄹ慢㘵㙥慡戵愱㝤㕥㔳㐳愶㥡ㅤ搶敢晣㑦慣慢搸昸㉢〱㔳㍤搴扥愴昰㜴扦㝤搲ㅤ㡢㝢ㄸ㉡㘴㠸㡥㡢ㅦ㙢㜴戹㌰昰㑦晣㠷愵㈲搸昱挸㌷ㄴ昳㐷㐴慢挲ㄳ〶㘷攳昹㕡㥥㡡㠵攵敢攳㘰㤱㍢㈷昱㉡〵㜸㥡㍦㐱捡〹㍥㉢㕦㐳戳挹㍡㠲㉥㄰昸愶戵愴戲ㄳ㔲ㄹ晣㑥慡㡢昳㉢愹㙡㉣㕡敥㙡㕡晤慣散ㄸ㠷㘲㈱ㄴ㈱㉤㙣挸㕡慤搵㌴搴攱㔷㘰㤵慣〹㌱散㘵㠸㜳摣ㄵ㘵㔵㔵㕤慢扤收㌵㔹挵ㅡ攴㥣㉦搷㝦㘵㌶戹㈸晥攷晢㈶㐶昱搵晡㝣ㄵ㘸捤㥦㌱㙤晥挲搷昴㔷㜴昹㝡ち〴扦㔲戰ㄱ㑤搵敢ㄸ㉣㕣㌶昹㐵ㄶ㈸挵㌰㈱慡㤴扦㉦㘲昹㐷㌵㑡㈵㘴摤㐸㤵㝣㈱㕤戵㝡て挳㉥昵愸㔶㍦㕡㌲敡戰㤶㕢㔹㥦扤㝦㘵㕤〹ㄷ㐷㜹㜹㈵ㄶ戵㔱㔸㉢㔷㌴㕢〴㙢慡戳㘴㈱㠸攸㡢ㄴっ㔶づ㜶攵挶㠲昸昵晣戵捥㉢戰攲㕣昶㐶晣㈷ㅦ㍥㥦㔹㑥〲㍥昱㌶㕡昵挲㤹扥捦挷愵㘶〲㌹㡥㝢愱ㄱ㝦㐷㤷㙦晦㤸㔴㙦㔶攲㘳昴昸㠶㔵㘶昰㘷㕢㥢扢㠳ㄴ㥦挰㠳㍢㐹搳㘰攰㑦㌱挵㝤㡦扢㉥㔶挳摡昹扡昸㌹㍤昰㌴昹㉢㐰戵㉥㡡㉦㘰㔱㉦〳㡢㑢㉤㘰㉥㘶戳㉢㠵㕦㝡ぢ扡㔱搰㥤㠲慦㈰攰㐲㌶戶㐲捦㠵挷摦〸㜹挰昳㐳〳㜸摦㙡㐱㌵㜸㕢㌳攸㌶っ晡㌳〴㠵昰㝥㠵捤㠶搷〳㤲捤㠶挷㘵㈷攱昵㘴㘰扥昲㍣㜸摢挲摡㌹扣㜲戸㐹㜸摢挹㈰㜶㐷戰㐴挱〳摥昶搰㤸㍢㔰挸昲〵て挱㡥ㄴ昴愶㠰ㄵつㄲ㕥ㅦ昴㕣㜸晣㙤㤳〷扣扥搰〰ㅥ慢ㅡ㔴㔰つ摥捥っ摡㡦㐱㔹㠱㔰〸㡦㘵〷ㄲ㥥挹户㘶昹攰㍢戰昶㌶㉣㔸㤴㈰㐱つ㘰㄰㔶㈷攴㠱ㅡ〴㙢攷愰㔸挵㠰㍦晣挴㡤㐱㌰㈱㥦㉣㘵㔰㈹㙢㙢搹敦愰㌱㜷愱㤰㘵づㅥ㠲㕤㈹搸㡤〲㔶㍥㐸㔰扢愳攷㠲攲敦戱㍣㐰つ㠵〶愰㜶搶㠲㙡愰昶㘰搰㘱っ捡㑡㠵㐲㔰㉣㑦戰搷戲攱㤰㙣昶㕡挶㠲〶〹㉦挰挰慣㙣挸㠳ㄷ㠲戵㜳㜸慣㠰挰ㅦづ㠹㌲㠸㠲挷㌲〸て㌶ㄱ㘸捣㈸㠵㉣㤱昰㄰挴㈸㠸㔳挰慡〹〹㉦㠱㥥ぢ㡦扦㈳昳㠰户㈷㌴㠰挷捡〹ㄵ㔴㠳户ㄷ㠳敥捤愰慣㜲㈸㠴㌷ㅡ㌶ㅢ摥〸㐸㌶ㅢ摥ㄸ戸㐹㜸㈳ㄹ㜸㉣㝡㜹昰㐶挳摡㌹㍣㔶㑦攰て愵ㄵっ愲攰戱㠴㐲扤っ㙤捤ㅢぢ㡤㌹㡥㐲㤶㔷㜸〸㙡㈹ㄸ㑦〱㉢㉥㈴扣〹攸戹昰昸ㄳ㌸て㜸㤳愰〱㍣㔶㕤愸愰ㅡ扣挹っ㍡㠵㐱㔹㈱㔱〸㡦㘵ㄱ昶㈶㑡㜸昲㔱戸㠹戲㘸㐲㠲㥡挶㈰慣㥥挸〳㌵〳搶捥㐱戱捡〲㝦昸敤ㅣ㠳㘰㐲㍥㔹㙡愱㔲搶㐰敤〳㡤戹㉦㠵㉣挳昰㄰捣愲愰㡥〲㔶㘶㐸㔰戳搱㜳㐱昱㤷㝡ㅥ愰昶㠷〶愰㔲㕡㔰つ搴〱っ㝡㈰㠳戲㤲愲㄰ㄴ换㈷散戵散昷㤰㙣昶㕡挶㠲ぢ〹敦㈰〶㘶攵㐵ㅥ扣㌹戰㜶づ㡦ㄵㅡ昸挳て昲ㄸ㐴挱㘳㤹㠶〷㥢㐳愱㌱敢㈹㘴〹㠷㠷攰㌰ち㔲ㄴ戰慡㐳挲㑢愳攷挲攳㑦っ㍤攰㘵愱〱㍣㔶㜶愸愰ㅡ㍣㡢㐱㜳っ㝡㍣〴㠵昰㑥㠴捤㠶㌷ㄷ㤲捤㠶挷㘲つ〹㙦ㅥ〳戳㙡㈳て摥攱戰㜶づ㡦搵ㅤ昸挳㡦昸ㄸ㐴挱㘳㠹㠷㝡ㄹ摡㥡搷〸㡤搹㐴㈱换㍦㍣〴捤ㄴ戴㔰挰㡡㄰〹敦〸昴㕣㜸晣敤愴〷扣㔶㘸〰㡦㔵㈱㉡愸〶慦㡤㐱㜹㜵〵挱ち㡥㐲㜸㉣摢戰㌷㔱㝥㝥㤳㡦挲㑤㤴㐵ㅤㄲ搴㐲〶㘱㜵㐷ㅥ愸挵戰㜶づ㡡㔵㈰昸挳㌱㝦〶挱㠴㝣戲ㄴ㐴愵慣㠱㍡ちㅡ昳㘸ち㔹㈶攲㈱㌸㠶㠲㘳㈹戸ㅣ〲〹敡て攸戹愰昸〳㑦て㔰挷㐳〳㔰慣ㅥ㔱㐱㌵㔰㈷㌰攸㠹っ捡㑡㡦㐲㔰㉣敦戰㐱昱戳㥡㝣ㄴ㠲㘲昱㠷〴戵㡣㐱㔸〵㤲〷敡㘴㔸㍢〷挵㙡ㄱ晣攱㐷㠲っ㠲〹昹㘴挹㠸㑡㔹〳㜵㉡㌴收㘹ㄴ戲㥣挴㐳㜰㍡〵㘷㔰挰ちㄳ〹㙡㌹㝡㉥㈸晥〸搵〳搴㤹搰〰ㄴ慢㑣㔴㔰つ搴㔹っ㝡㌶㠳戲㈲愴㄰ㄴ换㐰㍡㔹愳㔸㈴㈲㐱慤㘴㄰㔶㡢攴㠱㕡〵㙢攷愰㔸㔵㠲㍦晣捥㤰㐱ㄴ㈸㤶㤶愸㤴㌵㔰攷㐳㘳㕥㐰㈱换㑥㍣〴ㄷ㔲㜰ㄱ〵慣㐴㤱愰㉥㐶捦〵挵㕦捡㝡㠰㕡つつ㐰戱ㅡ㐵〵搵㐰㕤捡愰㤷㌱㈸㉢㐷ち㐱戱㕣挴〶挵晤㤶㝣ㄴ慥㔱㉣㈶㤱愰慥㘰㄰㔶㤵攴㠱扡ち搶捥㐱戱晡〴㝦昸攱㈲㠳㘰㐲㍥摦㐱慢㔲搶㐰㕤〳㡤戹㠶挲㜷扤〵搷㔲㜰ㅤ〵敦㐱㈰㐱晤ㄱ㍤ㄷㄴ㝦敥敢〱敡〶㘸〰㡡㔵㉢㙡慥ㅡ愸ㅢㄹ昴㈶〶㘵㠵㐹㈱㈸㤶㤵搸愰昸〱㔶㍥ち㐱戱攸㐴㠲扡㠵㐱㔸㝤㤲〷敡㌶㔸㍢〷挵㉡ㄵ晣攱㤷㤱っ㠲〹昹㘴愹㡡㑡㔹〳㜵〷㌴收㕡ち㔹挶攲㈱戸㤳㠲扢㈸㘰㘵㡢〴昵㈷昴㕣㔰晣㐹戲〷愸㝢愰〱㈸㔶户愸愰ㅡ愸㝢ㄹ昴㍥〶慤㐴㉥㠵愰㔸㝥搲〹㈸ㄶ愷㐸㔰て㌰〸慢㔴昲㐰㍤〴㙢攷愰㔸捤㠲晣昰摢㐹〶㔱愰㔸搲愲㔲挶愴晡攲晤㝦搰㤸㡦㔰挸㜲ㄷて挱愳ㄴ慣愳㠰ㄵ㌰ㄲ搴㝡昴㕣㔰晣搹戴〷愸㍦㐳〳㔰慣㠲㔱㐱㌵㔰㡦㌳攸㕦ㄸ㤴ㄵ㉢㠵愰㔸愶㘲㠳㉡戹改戱㠸㐵㠲㝡㤲㐱㔸捤㤲〷敡㘹㔸㍢〷挵慡ㄷ〹敡ㄹ〶㔱愰晡挳慡㔲挶愴〲昵㉣㌴收㜳ㄴ戲㉣挶㐳昰㍣〵㉦㔰挰㑡ㄹ〹敡㐵昴㕣㔰晣敤户〷愸㤷愱〱㈸㔶换愸愰ㅡ愸㔷ㄸ昴㔵〶㘵㘵㑢㈱㈸㤶戳搸愰㑡㝥㠲㘷戱㡢〴昵㔷〶㘱搵㑢ㅥ愸㌷㘰敤ㅣ㔴っ㙥ㄲ搴㥢っ愲㐰戱㐴㐶愵㡣㐹〵敡㉤㘸捣户㈹㑣㜸ぢ晥㐶挱㍢ㄴ戰愲㐶㠲㝡ㄷ㍤ㄷㄴ㝦愲敥〱敡㝤㘸〰㡡㔵㌵㙡慥ㅡ愸つっ晡〱㠳戲〲愶㄰ㄴ换㕥㈴㈸攳㐳㐸㌶晢㐳㈸ぢ㘵㈴扣扦㌳㌰㉢㘶昲攰㝤っ㙢攷昰㔸㔹㈳攱㝤挲㈰ちㅥ换㙢搴换挰愴㠲昷㈹㌴收㘷ㄴ戲昴挶㐳昰㌹〵㕦㔰挰㙡ㅣ〹敦㑢昴㕣㜸晣慤扤〷扣慦愱〱㍣㔶攴愸愰ㅡ扣㙦ㄸ昴ㅦっ捡敡㤹㐲㜸㉣㤹改㘴㜳㘴㐱㡤〴昵ㅤ㠳ㅣ㠶㕥ㅥ愸㝦挲摡㌹㈸㔶攰㐸㔰㍦㌰㠸〲挵㌲ㅣ㤵㌲㈶ㄵ愸㝦㐱㘳晥㥢挲慣户攰㐷ち㝥愲挰㠲㐰㠲晡ㄹ㍤ㄷㄴ㉦ㄸ攰〱敡㔷㘸〰㡡㤵㍢㙡慥ㅡ愸㡤っ㕡㠶搳〱㠲㔵㌶㠵愰㔸㕡搳〹㈸ㄶ摥㐸㔰㌸㘲㕣㈶ㄶ愲㤷〷ち㍦挳摤っ㔰㡢攱㈶㐱㔵㌱㠸〲挵㜲ㅤ㤵㌲㈶ㄵ㈸〳ㅡ戳ぢ㠵㉣攵昱㄰㔴㔳挰㡢戴〹㔶昷㐸㔰㍥昴㕣㔰扣敡㠱〷愸㙥搰〰ㄴ㉢㝣㔴㔰つ㔴㜷〶摤㡡㐱㔹㡤㔳〸㡡㈵㌸昶收㔸〳挹㘶㙦㡥㉣摡㤱昰晣っ捣敡㥤㍣㜸摢挰摡昹㕡挶㉡ㅦ〹慦〷㠳㈸㜸㉣昵㔱㉦〳㤳ち㕥㑦㘸捣㕥ㄴ戲っ挸㐳戰㉤〵摢㔱挰捡㈰〹㙦㝢昴㕣㜸扣㥣㠳〷扣ㅤ愱〱㍣㔶〷愹愰ㅡ扣摥っ摡㠷㐱㔹挹㔳〸敦ち搸散戵慣攴㔷㥤㉢㈱㤱愰晡㌲〸慢㝣昲㐰昵㠳戵㜳㔰慣〶㤲愰晡㌳㠸〲戵〶㔶㤵㌲㈶ㄵ愸〱搰㤸〳㈹㘴戹㤰㠷㘰㄰〵㠳㈹㘰〵㤱〴昵㍢昴㕣㔰扣攴㠴〷愸㕤愱〱㈸㔶ㄱ愹愰ㅡ愸摤ㄸ㜴㜷〶㘵挵㑦㈱愸㍦挱㘶㠳㉡昹敥挸㈲㈰〹㙡㈸㠳摣㠳㕥ㅥ愸㘱戰㜶づ㡡㔵㐳ㄲ搴㜰〶㔱愰㔸㍡愴㔲挶愴〲ㄵ㠰挶っ㔲挸戲㈲て㐱㠸㠲㌰〵慣㌴㤲愰㈲攸戹愰㜸㘵って㔰㌱㘸〰敡ㄱ㉤愸〶㉡捥愰〹〶㘵㘵㔰㈱㈸㤶〳㜵〲㡡挵㐲ㄲ搴㥥っ挲慡愱㍣㔰㝢挳摡㌹㈸㔶ㄷ㐹㔰㈳ㄸ㐴㠱㘲㠹㤱〷㠷㤱搰㤸愳㈸㘴昹㤱㠷㘰㌴〵㘳㈸㘰㐵㤲〴㌵ㄶ㍤ㄷㄴ㉦攰攱〱慡ㄶㅡ㠰㘲㔵㤲ち慡㠱ㅡ捦愰ㄳㄸ昴㕤〸ち㐱戱㙣挸〶㔵昲㜰っ㡢㡡㈴愸㐹っ挲敡愲㍣㔰㔳㘰敤ㅣㄴ慢㤰㈴愸愹っ愲㐰戱ㄴ㐹愵㡣㐹戵㐶㑤㠳挶㥣㑥㈱换㤴㍣〴㌳㈸㤸㐹〱㉢㤷㈴愸㝤搰㜳㐱昱㉡㈳ㅥ愰㘶㐱〳㔰慣㕥㔲㐱㌵㔰㜵っ㍡㥢㐱㔹敢㈰㤳摤㡦㍤㈷搹㉡㥥慦㉥㍣つ㕢㜴㡡㕣捥㈱挷㤳攵㜵敤㑢ㅡ㔱愰挰㐹㥥㤶戵愷㜸㠲搹㈷㙤㌸㔹摣搲㡡㤳㕢㤵㠵ㄷ㑣㜰㝤㥦挳㡣扢昶㉣戸ㄸ㠵㜴攳〸捦挵㔷摤昰㔳昱〵ㄷ㕣㝦㈶摥昱换㜴晡昰㘱ㅣ㠰ㄴ㝢㑥㙦挸戴戶戴戵攴摡晢搵愱昸愶ㅦ㉦敥㤱㉢㉢ぢ㡣愹晡㈳㈲㝡捥㤳㉦慣戲㤹ㄷ愷㕣挸ㅦ扢晢收㌷户㉣㙡㤶搹㔴戵昱ㅡ㈷㤲㔷㤷㉥㥣㡤㡦昳攱㘳㈰攰昹㜹摥㥥捥收敦搱㜶慦昰昳挴㌷晥捡㡣㠳搰ㅦ㍣㙥散戸㔹昵愱㔸㈰ㅤ㡢㘷㠲愹㘴㉥ㄶ挹㈶慤㔴㌲ㄶぢ〵㐳攱㐸㈶ㄷ㑤㘵㠳㐱攳㘰㔷㥡捤㈴㔲挱㜴㉣㘳㘵慣㜸㈴㥤换愵ㄲ㠹㜰〲ㄷ攲换愴㔲搹㐰㉥ㄲ昲昳㤴㍡挳㥢㜳攰㘳ㅥ㠲挶捦㌳改搲㜴㈸㑤昵㌴昱扣㝡扥慡慡ㅣㅦ㠴㌶昷㜴㌷㐲㤴㠹戴挸㠸慣戰㉡扢㜴ㄱ㠳ぢ慥摥㔱㜴㥡摣扤晣㠱㘱昰㉣㜹搵㘵挰扣㜹㑥昹㑢㤱捥晣㌸㘷㘶昸㔲戲㘸㝣晥ちㄸ㤸㤰㘱愱摤㘶摣搸㝡晣㉣㕦晤㔰㥦㙢㥥㤱㠳扤ㅢ散戲ㄴ〰ㄷ㉤㙤㌳收挲戲ㄵ㉣㕡㕤㤰㌱て戶慤㘱换扦㌰愹扦搲㠹㙥㙥攰㙣〷戰改捦愶ㄱ㜲㘱㘰㔰㉥昸㈶昶㘰㤶捦㙡㔸戹戱㠸㤵㜸㤵㕣㐵㌱㔰㘶戴㐰㔲㜲扤ㄳ㘷㐳挶㜵㉦㝦摤㌱搵捣㡦㠴㌳搶ㅤㅦ晡㕣㙣㐶㉢晡昶扡㘳㘵㈳㤹㔸㌲㙥㘵戲改㔸㈴ㅡ换㈵㠲挹㘰㉥㥡つ㐵㌳改㠴ㄵ㑢挴㡣㌶㔷㥡㑥〷㤳㌹㉢捥ㄵぢ㔷昵捡〵㤲愹㘸㉥㥢捡攱㐲㡤改㜸㈸㙤㘵晣㕤㥤昰㘶㍢㝣捣〵㘸晣摤㤴㘹㈱㑤㡢㘸敡慥㑣慥㑡昸㘹挲㔳㥣㡣㤷挰㘵㡢㘹ㅣ㔰愶换㌱㘸㝣晥慤㘱挰㐴㤹㜱㉣㕡慦㘵昴〷搸昳㤷搱㜱戰ㄴ㉥愳攳㘱昳㔸㐶摢㌸搱敤㘵戴ㅢ攷扤㉢㥢㘵㤰㡢㥥捣㡢扤㤳搸挳㠴㝣㙥ぢ慢㕣㐶㐷㈱㕢戵㡣㑣敥ㅢ戸ㅢ㄰㡢㘱㉤㕥ㅣ摢愹昹㥣〶ㅤㄶ挷昶攸换挵㜱㍡晡昶攲㐸㠷ㄳ昱㔴㌸㤰换〴㐲㠱㐸㈰ㅥ㑥挵㔲愹㐸㌰ㄴ㡤愶慣㔰㌰㙢㈵㡣㌳㕣㘹㌴ㅤ㡤挴愲挹㜰㌲㄰捣㐶挲〹㉢㙤㈵㤲㄰攵㐲戱㕣㍡ㄵっ㘷晣㍢㌸攱捤攵昰㌱㔷愰昱敦愸㑣㘷搲㜴ㄶ㑤扤㤵挹㔵㠹扥㌴攱㈹㥡昵挵㜱㉥㕤㔶愱昱昹㜷挶㈰㈶捡㑣㙥㌲㈶户て㤳㥢㠴挹㙤挰摦㑦つ㙥愰㈲挰㘶㌸㥢搵ㄸㄴ〳ㄸ㤶扤㑢搹挳㠴㝣づ㠲㔵搲㑣㝢搲㍣捣㤳收㘰㌵㥦㉢ㄱち㌴㝦㠷扥愴㜹ㄵ晡㌶捤㐸㌲ㄱ㑤愷攳昱㕣㈲㤷㡤㘴〳搹㔴㌰㤱挹愵攳㤱㙣㌴ㅡ〸㐴搲㌱攳㙡㔷ㅡぢ㘵㘲㘰㠷㙢捤㠶愳戸㝥㙥づ晢捤㔴㈲㄰挲㡡㥤㐹攴挲搹㠴㝦ㄷ㈷扣㜹つ㝣捣㌵㘸晣扢㉡㔳挷㡥㜱㌷㘵㜲㔵㘲㈸㑤㜸㡡晤㜵㥡㌷㌲捡㑤㘸㝣晥㍤㌰㠸〹㙦㥡挳搴攰〶㉡攲㙣㘲㙣敥㠴㠷〸㌰㉣㝢㜷戱㠷〹昹っ挱㉡㘹㑥搱㘹㜲晦㈱搷捤㐹㥥㌴挳㙡㍥昷㐲〷㥡ㄱ昴㈵捤晢搰户㘹攲捤挵捡愴愳改㜰㌸㤰㠸挴戲㤹戴㤵ち㈶挳㘹㉢㤸ち愵ㄳ㤱㘸捡戸摦㤵〶㌲愱㑣㈸㥣〸㈵慤㜴㉥ㄲ〹挷ㄳ㤹㐴㈸ㄸ㐸〶搲㠱㐴㈰ㄶ换收晣慣ㅡ㘰㜸昳〱昸㤸て愲昱挷㤴改㈱㥡ㅥ愶㈹慥㑣ㄴ㐸愹搸㤳㈶㍣挵㐸㥤收㍡㡥慦㐷攳昳敦㠵㐱㑣攰㜴ㄳ㙤摣㉦㤸摣ㄵ㤸摣昶晤㝢慢挱つ㔴㡣㘴㌳㠲捤搳ㄸㄴ㈳ㄹ㤶扤㘷搸挳㠴㝣㡥㠶㔵搲っ改㌴摤㉤㍤攰㐹㜳㡣㥡捦ぢ〸〵㥡㘳搱㤷㌴㕦㐴摦愶ㄹ㡣㘷戲〱㙣愷愹㜴㌶ㅤ㠹愷㘳戸捣㜱挰㡡㠵ㄳ攱㐰㌸㤸捡㐶㌳挶㑢慥㌴〶昰㘱㉢㤳㠸收㠲㐹㕣㌵㌹㠵㈵㤰挹㘵㠲㠱㕣㉣㡤ぢㄴ〷攳晥㜱㑥㜸昳㘵昸㤸慦愰昱搷㉡搳慢㌴扤㐶搳㜸㘵㜲㔵㘲ㄲ㑤㜸㡡摦改㌴摦愴换㕢㘸㝣晥挹ㄸ挴㠴昷扡㌹㐵つ㙥愰㘲㍣㥢㕡㌶ㅦ挰㐳㑣㘳㔸昶㍥㘴てㄳ昲㌹〳㔶㐹㜳㐷㑦㥡摢㝢搲㥣愹收昳〹㐲㠱收㍥攸㑢㥡㥦愲敦慣㥢㠹ㄸ㔶挱㜰㈲ㄹ挷㕡ㅡ㡣㔹改㐴㉥ㅥづ愴搲戹㜴㈴ㄲ㑢㈴㤲挶㘷慥㌴㤱㑢㘲㌵捥㈶㐳㤹㐰㈴㤲㡡㐵ㄳ㔶挴ち㈵㜰㈵敡㑣㈰ㄳ㑦挴戳晥㝤㥤昰收攷昰㌱扦㐰攳㥦愵㑣ㅤ㌴敢㤴挹㔵㠹晤㘹挲㔳㙣愵搳晣㤶㔱扥㐳攳昳ㅦ㠰㐱㑣㜸搳㍣㔰つ㙥愰㘲ㅡ㥢愹㙣㝥㠶㠷㌸㠸㘱搹晢㠵㍤㑣挸攷ㅣ㔸㈵捤㜲㥤愶扢愵㤷㜹搲㍣㐴捤㐷㔴㐹㥡㠷愲㉦㘹㤶愳㙦搳っ愷〲㔶㈲㤳〹愷㠲昱㕣㈴㠳㝤㘰〴㠶㜰㉣㡥扤㘹㈰ㄹ捣㈶㡣ち㔷㥡换㘱㡤㑣昲挳㐰㈶ㄳ挱晥㌶㥤㑡攱㝡捤㐹㉢㄰㡦攴ㄲ㜱㉢散慦㜷挲㥢㤵昰㌱慢搰昸て㔳愶㡥て〵㈹㘵㜲㔵㈲㑢ㄳ㥥攲㥦㍦㙡ㅦち扡㌲㑡㌷㌴㍥扦㠵㐱㐹搳㙢㑢捦愹挱つ愴㔶挷㘶ㄶ㥢㥥㜰ㄵ昳ㄸ㤶扤㕥散㘱㐲㍥て㠷㔵搲晣ㄴ㌳㜴摦搳㕤㥡ㅦ挳㕡晣㥥㍥㕦捤㘷〷㠴挲扡搹㠸扥愴戹㈳晡㌶㑤㉢㘰〵㤲愱㔴捣ち㐴攳㤱㔴㌲㥡㡣㈷挲愱ㄴ晥㡢〷攳挱㡣ㄵ㌵㝡扢搲㔸㌲〵㐵㈴㠵㑢㘲㕢㤱㔴㌶㠵㍤㘶㉥㤳㡤挷搳攱㘰㈰㤶づ㘶晤㑤㑥㜸戳て㝣捣㥤搰昸㥢㤵愹㉦㑤㍢搳搴愲㑣慥㑡戴搲㠴愷昸㥢㑥㜳㈰㕤〶愱昱昹摢㌰㔸㤲㘶扢ㅡ摣㐰㙡扣㌴㠶㝤㤹攸愱㜰ㄵぢㄹ㤶愶㍤搸㔳㌴ㄷ挳㉡㘹扥攸㐹昳㜹㑦㥡㑢搴㝣㠲〸〵㥡㐷愱㉦㘹㠶搰㜷昶㥢搸㘷㐶愲㠹㘸挶挲攷ㅦ扣户㈷昰㐵㈶㤹㐸攲摤ㅣ㙦㌵戱㘰搸〸扢搲㔰㌴ㄷ挳ㄷ㈰㉢㤴挳㐵挶ㄳ㠹㙣㍡㥢㠹挴〲搹ㄸ㍥挲㐶挲㤶ㄵ昰ㅦ敤㠴㌷㈳昰㌱愳㘸晣挷㈸㔳挷扡㜹慣㌲戹㉡㜱㍣㑤㜸㡡㍦敢㌴昷㘲㤴扤搱昸晣㈷㘰戰㈴捤ㄳ搵攰〶㔲㑢戱㌹㡣㑤㉤㕣挵㌲㠶㘵㙦㍣㝢㤸㤰捦㤳㘱㤵㌴敦搳㘹扡敦㐲昷㜸搲㍣㐵捤㘷㌲㐲㠱收愹攸㑢㥡㔳搰㜷搶捤㘰㍡ㄵ捦㈵愳㤱㜰㈸ㄲ挹愵㤲㈹扣挹㠴㈳㔸㌹戳戹㐰㌸㤹〹ㅡ㔳㍢愴㔹㐰捥㠴昰ㄱ㈹ㄹ㠹㈴昰㍤㌳ㅥづ〶㌳㤹㔸㈴㥣㡣㈵搳㔶捥㝦㥡ㄳ摥㥣〶ㅦ㜳㍡ㅡ晦改捡搴昱㜹昳っ㘵愲㐰㑡挵㤹㌴攱㈹㙥搱㘹搶㜱㝣㌶ㅡ㥦晦㉣っ㑡㥡㕥㥦㌷捦㔶㠳ㅢ㐸㙤ㅥ㥢戹㙣收挰㔵慣㘴㔸昶づ㘱てㄳ昲戹ち㔶㐹昳㉡㥤愶扢愵㕦攱㐹㤳㘵ぢ㌲㠹ㄴ㐲㠱收昹攸㑢㥡㘹昴ㅤ㥡昸昸㙥攱戲昵搱㘸㌲㠶㝤㘰㉡ㄵ㡦㘲敤戴㘲挹㘸㉡ㄴ挰戴㤱改㤰攲㜳㔴ㅣ㕦戱〲改㔴ㄸ㌷㍦挸攰昳扤ㄵち攰㡢㝣㈶ㅣ戱搲改㤸晦〲㈷扣㤹㠵㡦㘹愱昱㕦愸㑣ㅤ敢收㐵捡㐴㠱㤴㡡搵㌴攱㈹捥搷㘹捥攷㜸㈳ㅡ㥦晦㔲っ㤶㕣㌷㉦㔳㠳ㅢ㐸慤㠵つ㝦㌲㘳戶挳㔵㕣挱戰散㉤㘰てㄳ昲㜹ㄵ慣㤲收改㥥㌴㑦昵愴㜹戵㥡捦ㄲ㠴〲捤㙢搰㤷㌴㡦㐲摦愶ㄹ捤㘴㜰㥣〲㜷㘱〸㠵愲㤱㔰ㄶ〷㉥ㄲ㠱㐴㍡〶㑥㜸戳㐹〵㔳挶搱慥ㄴㅦ敢ㄳ㘱扣㔵㘱昵戴㜰摦ぢ㝣㜲て攳㙢㙣㉡㤷换㘵㐲㐹〰昵慦㜱挲㥢挷挰挷㍣ㄶ㡤晦㕡㘵敡搸㙦㕥愷㑣ㄴ㐸愹戸㠱㈶㍣挵ㅦ㜴㥡㑢㌹扥っ㡤捦㝦㈳〶㑢搲扣㐹つ㙥㈰戵㠵ㄲㅤ㥢攵㜰ㄵ户㌰㉣㝢㉢搸挳㠴㝣摥〶慢愴搹敡㐹昳〸㑦㥡户慢昹㥣㠳㔰愰㜹〷晡㤲收㑡昴㙤㥡挹㤴㠵昷㤰㐰㉥ㄹて㠴㈳㜸敦㐹攲扢㘳〶㕦攷㐳搱㜰㍡㤴㐹〴㡣㜳㕤㈹昶愴挱㐸㌶㠴㙦晢㔱摣愵㐳㝥㤸㑡㠴㌲戹㕣㉣㤴㑤挵攳㔶搲扦搶〹㙦慥㠲㡦㜹ㅥㅡ晦㥤捡搴昱改㥤戵ㄴ㑣㐲ち愴㔴摣㐳ㄳ㥥㈲愷搳扣㠴㔱㔶愳昱昹敦挵㘰㐹㥡昷愹挱つ㡣㝡㉣ㅢ㕥改挴扣〶慥攲〱㠶㘵㙦つ㝢㤸㤰捦㠷㘰㤵㌴て昲愴㜹愰㈷捤㠷搵㝣慥㐷㈸搰晣㍦昴㈵捤ㅢ搰户㘹愶ㄲ攱㜸㉡㥢挹㘶㠲改㑣〴昷づ㐹㔹㐹摣㈴㈴挵慢㍢㕢ㄶ㍥挴ㅢ㌷扡搲㘴㌸㥡ち攰㍢㘸挴挲㘷愵㥣㠵㕤㐳㉥㤳㑣攰挰㐹㈶㤳挲搷愷㤰晦ㄱ㈷扣㜹ㄳ㝣捣㥢搱昸ㅦ㔵愶づ㥡敢㤴㠹〲㈹ㄵ㝦愶〹㑦㌱㐳愷戹㤶攳㜷愲昱昹ㅦ挷㘰㐹㥡㝦㔱㠳ㅢ㐸㙤ㄹ㥢愵㙣ㅥ㠰慢㜸ㄲ㠳㤲收㠳散㈹㥡㑦挳㉡㘹㡥昵愴㌹摡㤳收㌳㜰㤲㐹㍣㠲㔰愰昹㉣晡㤲收愳攸㍢㌴〳戱㔰㌴ㄱ㑡挴昰愶ㅣ㐹㘶㈲改㜰㌶㡥つ㍥㤷挵㕢㍢㍥㤵㈷㡤㜵慥ㄴ㉢㘵㉡㠷摢㠳㘴愲〱ぢ敢㘸㌲ㅤ㑤㠰㍡㈶㔳搱ㄸ搶搵愰㥦〵ㄹ㜲慤㕢てㅦ昳㌱㌴晥攷㤵愹㘳㑢㝦㐱㤹㈸㌰㈹ㄵ㉦搳㠴愷㠸改㌴㥦攲昸搳㘸㝣㝥㔶㕥㤴愴昹慡ㅡ摣㐰㠶㘷戰㌹㥤捤换っ晤㔷㠶㘵敦ㄵ昶㌰㈱㥦㙦挰㉡㘹敥慥搳㜴摦搳㜷昵愴昹愶㥡捦敢〸〵㥡㙦愱㉦㘹扥㠱扥㑤搳㡡〵㈲愹㌸扥㝣攳愲晣昸攰ㅥ㑡挵㠳㘹ㅣ捣㐸㠵㜲改㌴㙥㔷㤵㌲摥㜴愵〹ㅣ㔸挲昷㐹㉢㠹摤㘴㈴ㄲ捦愵戳昸ち㥡づ㔹㌹㝣挳捣挶㘳㔹晦摢㑥㜸昳㉤昸㤸㙦愳昱晦㑤㤹㍡扥ぢ扤愳㑣ㄴ㐸愹㜸㥦㈶㍣㐵㕦㥤收〶㡥㝦㠰挶攷摦㠰㐱㐹搳敢㍤晤〳㌵戸㠱搴㔶戲攱〵㕤捣捦攱㉡晥捥戰散㝤挱ㅥ㈶攴昳㘳㔸㈵捤㙤㍣㘹晡㍤㘹㝥愲收昳つ㐲㠱收愷攸㑢㥡晦㐰摦愶㠹㉦㡡愱㔰㈰ㄴ㤶㉢ㄸ㍥ㄶ㈵㜱晣㍣㥢㑥㘰慦㠹㐳㙦搱戴㘵㝣敢㑡㜳㔶㤲㙦㍦㜱ㅣ敦挸㐵愲昸㡡㠹㠳愲㜱慣愸㘰ㅣ㡥愴㐳㘹晦㘷㑥㜸昳㍢昸㤸摦愳昱㝦慥㑣晦愴改〷㥡扥㔰㈶ち愴㔴㝣㑤ㄳ㥥挲搰㘹晥挴昱㥦搱昸晣摦㘰戰㈴捤㝦愸挱つ愴㜶ㄱㅢ㕥ㅤ挶慣㌴㄰昱㍢㠶㘵慦㡡㍤㑣挸攷㍦㘱㤵㌴㝦晣户搷㜷愱㝦挱㕡晣㕤攸〷㌵ㅦ摥搶つ㌴晦㠵扥愴改㐳摦愶㤹㐸〴㘳戱㐰ㄴ〷搹戲㌸扥ㄹ戰搲愱㜰㌸ㄴ挲㜷愲ㄸづㄹ愵愲㐱愳慢㉢㡤攰扤㍢㥢挲攷晡愰㠵㍤〲扥换愷㠳ㄶ挰㘷㈲攸㈵愲昱戴晦摦㑥㜸戳ㅢ㝣捣敥㘸晣㍦㉡㔳挷㤶晥㤳㌲㔱㈰愵攲㔷㥡昰ㄴ㕦攲㘵戸㠷㥢㝢㜰扣㈷ㅡ㥦㝦㈳〶㑢㙥改ㅣ㤱㠳ㅢ㐸敤ち㌶㤷戳改〳㔷㈱㡢㌸搸摢㠹㍤㑣挸㘷㈵昴㤲收晢㥥㌴摦昵愴㔹愵收搳ㅦ愱㐰搳㐰㕦搲ㅣ㠰扥㑤ㄳ扢捤㔴摣挲㌷挵㕣㈲㠲敦㐲改㘴㉣ㄸ挳愵晡㈳㔱ぢ㙦㉦搱㔸搲ㄸ愸㐹愳㠱㈴ㄴ昸㄰㥦挱㌷㜳摣㕦㉢ㄴ〶搹㄰㜶戵㐹㝣㕦㡦昹㔹㄰挲昰收㈰昸㤸㠳搱昸慢㤵愹㠳㈶慢㐲昲㔵愲ㅢ㑤愴昹慡㑥㜳〸愳っ㐵攳昳㜷㠷〰㝦摥㐷攴戶㔲㠳㤲㈶慦㌴㘳㕥换㈶〲㔷㈱慢㍡搸㡢戲㠷〹昹摣〶㉥㤲收㤳㥥㌴晦攲㐹戳㠷㥡㑦ㄲ愱㐰戳㈷晡㤲收㥥攸㍢晢捤㜸〴㐷㌱昱〱〹㥦ㅡ㈳㐹ㅣ挸㠸攲挶㕦昸慥ㄸ挰㙡ㄸ捤挶㐲挶㕥慥㌴ㄲ戲攲㠱㘸㌸ㄹ挶愹户㐸㈲㠳〳换愱ㅣ敥㘶ㄵ换攰㡢㝢挶挲㈷愴㕥㑥㜸㜳㙦昸㤸㈳搰昸户㔵愶づ㥡摢㈹㤳慢ㄲ慣〳㤱㌴ㅦ搲㘹㡥㘳㤴㕡㌴㍥㝦㙦〸昰攷㑤戳㡦ㅡ㤴㌴㜹搹ㅡ㤳ㄷ挱㌱愷挱㔵昴挵㈰〱㥡搳搹挳㠴㝣昶㠳㔵搲扣㐳愷改扥ぢ摤收㐹㤳〵㈰昸挳敦㜲㄰ち㌴㔹散㈱㘹捥㐲摦愶㠹㙤㌴㠰愳㜰搹㑣っㅢ㌱づ晢愶慤㔰㌴㘸㐵㐲〱ぢ扢搳㜰㉣㘲搴戹搲㜰〸挷㤳昱搱㈸㤶㡤愷㈳〰㥤㡥攷攲㠱㕣㍡㠶㘳挶攸㕡㈱㍦换㐸攴㕡㌷ㅢ㍥收㝥㘸晣㠳㤴愹攳㥢攵㘰㘵㜲㔵㘲㔷㥡戸㙥㕥慢搳㍣㤸㔱收愰昱昹㔹㉦㠲㍦敦㈳㜲慣㈳㤱㠳㤲收㕤㤴摤挹㈶ぢ㔷㌱ㄴ㈳㤲愶挵ㅥ捣昲㌹っ㔶㐹昳㘲㑦㥡ㄷ㝡搲ㅣ慥收搳㠰㔰愰挹㡡㄰㐹昳㜰昴㥤㉤摤挲扢㝡㌴㤸づ愵昰〹㈹㠸ㅢ搶〵㜰㕢戴㘸ㅣ㘷㜳㜳昸㐰ㄴ挸ㅡ昳㕤㘹㉥㥢挴㠷搲㐰㈸㤱挵㜹扡㑣㈸㤷挴㙥㌶㤳㡢愵〲㌸㐸㤲挵㔷㝣㍦㙢㑤㈴捤㐶昸㤸㑤㘸晣㈱㘵敡㜸㑦て㉢㤳慢ㄲ㌱㥡㐸昳㑣㥤㘶ㅢ愳戴愳昱昹攳㄰攰捦㥢㈶㡢㑤攴愰愴挹ぢ敡㤸扣㍣㡦㜹っ㕣㠵㉣㈲㘱敦㔸昶㌰㈱㥦㝢㐳㉦㘹㥥攸㐹昳㜸㑦㥡㈳搴㝣㑥㐰㈸搰ㅣ㠹扥愴㜹㈲晡㌶㑤摣捥て㠷攰㜲挱㜰㉥ㅣ㡣攰挸ㅣ敥㌴㤸捤愴㜲攱㌴捦㙤㘶㈳㌱㘳愹㉢㑤挷戲攱㘸〲挷㠹㐳愹㕣㈴ㄹ㑤愴挳㌹㝣㘵㑦挵㤳搹㈰づ㜶愶㜳晥㔱㑥㜸㜳ㄹ㝣捣㤳搰昸㐷㉢㔳〷㑤㔶愵㐸收慥㑡搴搲㐴㥡ぢ㜵㥡㘷㌰捡㜲㌴㍥晦㜸〸昰攷㑤㤳ㄵ㈹㜲㔰搲㕣㐷搹愳㙣㔶挱㔵㑣挲〸〱㥡攷戱㠷〹昹㘴愵㠹愴㜹戸㑥搳㍤敡㌱捦㤳收㔴㌵㥦㡢㄰ち㌴愷愱㉦㘹㕥㡣扥㑤ㄳ摦ぢ㜳愹㘰㌴ㅡ挷㘱㈰㥣散挱攷挹㐴㉡㤳ぢ攱慤㈶ㄸ戰㜲㤱㠴㜱㠹㉢捤㘴戲㍣㕤㘴挵搲〹ㅣ㐱㡡㘲㈷㡢敦㐵㌸㥤㠴㥢㔵㠶㌲㐱ㅣ㤱㥢敥㠴㌷㔷挳挷扣ㄴ㡤㝦㠶㌲㉤挴㠴㝤ち㜹愶㌲㔱㈰愵㘲ㄶ㑤愴㜹愸㑥昳㙡㡥㕦㠳挶攷慦㠳〰㝦摥晢捤搹㙡㔰搲㝣㤲戲㈷搸摣挴〴昶㔳㠳㌷愳搷扤愲㡡㠵ㄸ㝢ㄵ㔴㉣㜸㕦㉣㘴㐸攱慤㕡挶攳搶㉢慣捡挴敤㡣慣㈵昶戵〵㉡换昷晣捦㘲戱㈶㠲㤷ㄶ攱戳㙡ㄶ㕥昵㙦㠸挳昵愳愳搶㠵ㄱ㜷挶搳扣ㄵ㉦戸㙡づ㕥㙥挰㉢挵㑤摤ㄷㄵ㡥㘵扤㥡㈶户愱㕣〲昷搷㥤摤㌲挶扤㌹敢搶慡㡣㘲㠸扡㠳挸攰づ换㤸㜴ㅢ㉥㑢搳㙥㈹户㤹慤慥ㅦ敥挸㠱扡ㄹっっ攱晤㐶㝡㜵昴戴㙢㌳昴敥戰㑥㙥㙥挳扤㜱慣慣㡡搸㠶㙢ㄵ㔴㤶㔷〸捦换愵㌸户㘱攵挵ㄸㄸつ㜷挷㤹㥣㈵㠰摥ㅥ㔷愶ㄸ摢搰㉥慦散搲〷攳挲㘴ㄱ㡥㜱㍢㕥慤㌱㘲㔰敤愰㔰愰㙡〶ㄶ挴㘶捦㈳ㅦ㍢攷挸㜵挳㘷慥㐵㐰㜱〸㐲㤳扤㌰て收㑣敥戲㘷㌲づ㌳ㄱ㔳㌰ㄳ捥〸敢㍢搴㜷㔳㝤㈸㌴㌴㌱㠰愸㜷㍡ㅣ慦㘱愹ぢ扥㈳攰搲ㄲ㜹㡦慦㐷㌹摤搱昶晦搵捥晦晥搱㌵㔹攵㜱㠸攸扦㜲㑣搵扢挷㕤晥捤つ㝢つ扥昴搶㡤捥晦挷扤㍣挴摡攱晤〳㉦㜸昸敡晢扥〹慣晣㙣搹㈸搱〸㡦挱㠸㘳扥挷收㝤㌶摣㤲挴㜸㘴昴〶㉥㕥㔱㜴ㅢ㡢㕡㘷愰昰㌶ㄶ晥㈶㐴挲ㅦ捥〹㈳摦敥ㄵ㠲㤵㉢摣攰挴㔸㜸㜰㉤㤷㉢收挳㝣挹敤㌰摢㠰㕡㌱㘵㍣〲㥢扤ㄴ㘲㘲㈴㠴㡡㠶捦㕣㐷昵〲㔷摤㐶昵㘳戶ㅡ㌸㘳㘲㑦㐷㙤攳㝣㥣㙡敥㙢㔴〰戱挸改㐸㥣㐷愳戳㘵㌸㡦㔱ㅥ愵㜰愶收昷㐸㕥㍡昴挰㠷㜷㙤㉢晢㜶搹搱昳㐶㠹㘵昰昰挲ㄹ㐵愲㥥㌸㈳捥㐰攱㑤㌱晣㈷㈱ㄲ晥㜰㑥ㅢ慦ち㌸㔹㜹㈲㜱㠶攰攱攲㝣㡥㉦㜹㌹㠶㙣㥣㉣㐷㌱㕥戰〱㘱愵㡥㠸㘱づ㈰㝢敤㝣㠹敡ㄵ慥晡っ慡㕦戱搵挰ㄹㄱ扢㍢㙡ㅢ攷㙢㔴昳㐳㥡㡢昳㉣愷㈳㜱㥥㡢捥㤶攱㕣愵㍣㑡攱扣㘷昸㈷戱㕦慤㈳ㅥ㌶㜷戹㘹㘵㝡㔲㝡㤴㔸つて㉦㥣㠳ㅤ㙡㐵㙢攷㈰㘷愰昰ㄶㅢ晥㑢ㄱ〹㝦㌸ㄲ㠲㔷〵㥣㉣㍤㤱㌸〷挰挳挵昹づ㕦昲㌵ㄸ戲㜱戲ㅥ挵㜸捦〶挴㝤㠴攸敢〰戲㜱㙥愰㝡㡤慢㘶㐹㡡昱愱慤㤶ㅢ晢㡥㡥摡挶昹ㄱ㐶㙡㙥㠴㘶换愰摤愴㍣㑡㐱㉢摡愴敦㠴㠷ㄷ戴㕥づ㥢㈲㘸㍤㥤㠱挲摢㜲昸敦㐲㈴晣攱㜸つ㜲〷戴㝢搱㤱搰戶㠱㠷ぢ敤㉢㘲㜸〰㐳㌶㌴㤶㥤ㄸ摦戸ㄸ㈲㘲慢㍣っ摦㔲晤愰慢扥㥦敡敦㙤戵㕣㘳㝤㡥摡㐶晣〳搵㍣㤴敡慥㠳㉣㉦㘱㐷慥㠳慣ㅥ搹㌲㥣敢㤵㐷㈹㥣㐵敢攰搳昰昰挲㔹㠵㈴㍣㌷改㑡㘷愰昰㈶ㅦ晥㘷㄰〹㝦㈸〵挰慢〲㑥㤶㤸㐸㥣攵昰㜰㜱㙥攴㑢㝥ㄹ㐳㌶捥ㄷ㌱㘵昰愶搰昶ㅥ㌲㈸㝥晤㤷扥㠷慣挰㠸㜸挵㔵扦㐴㜵㤵慤挶㍡ㄸㄴ㍦㍡㙡㝢ㅤ散㐲㌵㍦摢扡㌸㕦㜳㍡ㄲ攷㥢攸㙣ㄹ捥户㤴㐷㈹㥣㙢㥥ㅡ昱㜶㔵晤㥡㔱搷㥦昵捡捣㉢搷㥤㌹㑡㝣〰て㉦㥣摦㈳㔱㑦㥣摦㌹〳㠵户っ昱㝦㠸㐸昸挳〱㈴扣㉡攰㘴㡤㠹挴昹て㜸戸㌸㙢昸㤲㍦挷㤰㡤㤳㠵㈷挶搶㌶㈰慣㙦㐱昱愵〳挸㕥摦㝡㔰晤㠵慢㘶敤㠹搱换㔶㑢㥣㥦㍡㙡ㅢ攷㜶ㄸ愹昹ㄶ㥡㉤㠳昶㥤昲搸㙣㘸㍦挳挳ぢ摡㠷づ㥢愲㑤晡〳㘷愰昰㌶㈳晥㕦㄰〹㝦㌸捣㠵摣〱㑤㈰㜵〹敤㝤㜸戸搰㜶㈶㠶㑡っ搹搰㔸㕦㘲昴户㌱〰㕡㑣晣捤挱㘰㐳ㅢ㐸㜵㤵慢慥愰㝡戰慤〶戴㤸㜸挳㔱摢搰㜶挱㐸㑤㔷㘸昰户〵ㅦ㙤扡㈹㡦㔲搰㡡摥㡢㝢挲㘳㌰㕦㙡挱㐷㥢㔷ㅣ㌶㐵搰㕥㜶〶ち㙦㑤攲敦㠵㐸ㄲ摡ㅥ挸ㅤ搰㔸㌱㈲愱扤〸てㄷ摡㜰㘲攸㠳㈱ㅢㅡ换㐸㡣愰㡤〱搰愲攲㔹〷㠳つ㉤㑣昵㑥慥扡㌷搵㔱㕢つ㘸㔱昱愴愳戶愱挵愹收攱㈷㜷挳㘵戹㠸扢ㅦㅣ㠸づ晥戶〰攷㈰攵㔱ち㈷愲攱昱晣愸摤慦敦昱㝣敤㕦慦ㄸ㈵㠶挲㘳㌰㑣㠵㌸ㅦ㜳愸ㄵ攱㕣敦っㄴ摥攸挴扦〷㈲㐹㥣㈳昰慡㠰㤳㈵㈳ㄲ攷愳昰㜰㜱㡥攲㑢㡥㘰挸挶挹㍡ㄲ㘳㡣つ㐸慥㠳て㌹㠰㙣㥣攳愸㡥扡敡㌰搵攳㙤戵㕣〷敦㜳搴㌶捥㠹ㄸ愹搹ぢㅡ晣㙤〱戴扤㤵㐷㈹㘸㐵敢㘰㉤㍣〶㝢㐰扢换㘱㔳〴敤㑥㘷愰昰收㈸晥昱㠸㈴愱㑤㐷敥㠰挶捡㄰〹敤づ㜸戸搰㘶ㄲ挳㌴っ搹搰㔸㉥㘲散敢㘲㠸㠸㕢昲㌰搴㔱㍤摤㔵㑦愵㝡㍦㕢つ挴ㄱ㜱㠳愳戶ㄱㅦ㠰㤱㥡㍡㘸昰户〵搰㘶㉢㡦㔲搰㡡摥㜱攷挰㘳戰〷戴㌵づ㥢㈲㘸搷㌸〳㠵㌷㔴昱ㅦ㠲㐸ㄲ摡㈱挸ㅤ搰㔲攸㑢㘸㔷挱挳㠵㔶㑦っ㔹っ搹搰㔸ㄵ㘲愴㙣っ㜲摤戹捣挱㘰慦㍢ㄹ慡㉤㔷㥤愱摡戲搵㜲扤扣搸㔱摢搰收㘲愴㘶㍥㌴昸摢〲㘸㡤捡愳ㄴ戴愲㌵慤ㅤㅥ㠳㍤愰㥤攷戰㈹㠲戶捡ㄹ㈸扣〹㡢㝦〱㈲㐹㘸㑤挸ㅤ搰㔸攷㈱愱慤㠴㠷ぢ慤㠵ㄸ㡥挱㤰つ㡤挵ㅦ挶㤱㌶〶戹晦㍡搳挱㘰㐳㙢愳晡㔸㔷㝤㌴搵ぢ㙣戵摣㌷㥥敥愸㙤㘸㡢㌰㔲戳ㄴㅡ晣㙤〱戴㘵捡愳ㄴ㌴㐴挳㐳摢愷㉤㠷挷㘰㤸ち昷㘹㈷㌹㙣㡡愰㉤㜳〶ち㙦摣攲㕦㠱㐸ㄲ摡戱挸ㅤ搰㔸捥㈱愱㥤〸てㄷ摡㜱挴戰ち㐳㌶㌴搶㜸ㄸ㈷搸ㄸ〰㉤㈲晥攰㘰戰愱㉤愵晡㍣㔷㝤㉥搵㈷搹㙡戹㜹ㅥ攵愸㙤㘸愷㘰愴收ㄲ㘸昰户〵搰㔶㉢㡦㔲搰㡡㌶捦㙢攰㌱搸〳摡〲㠷㑤ㄱ戴㜶㘷愰昰㘶㉦晥㌵㠸㈴愱慤㐰敥㠰挶慡つ〹慤ㄵㅥ㉥戴戳㠸攱㈶っ搹搰㔸捡㘱㥣㘳㘳㤰搰㥡ㅤっ㌶戴㜳愹扥搹㔵摦㐸昵㜹戶㕡㐲㍢摣㔱摢搰㉥挰㐸捤㕡㘸昰户〵搰敥㔴ㅥ㥢つ敤〱㜸っ昶㠰㘶㌹㙣㡡愰㘵㥤㠱挲ㅢ挴昸ㅦ㐴㈴〹敤㔲攴づ㘸㡦愰㉦愱愵攱攱㐲扢㥣ㄸ搶㘳挸㠶挶㡡つ攳㑡ㅢ㠳摣㍣て㜵㌰搸搰慥愶晡㌱㔷扤㡥敡㌵戶㕡㙥㥥〷㌹㙡ㅢ摡㜵ㄸ愹㜹ちㅡ晣㙤〱戴愷㤵㐷㈹㘸㠸㠶㠷戶㜹扥っ㡦挱㌰ㄵ㙥㥥晢㌹㙣㡡愰捤㜶〶ち㙦㉡攳㝦〵㤱㈴戴㥢㤱㍢愰戱〶㐳㐲㥢〵てㄷ摡慤挴昰ㄶ㠶㙣㘸㉣捣㌰㙥户㌱〰㕡㔰捣㜰㌰搸搰搶㔲晤戶慢㝥㤳敡扢㙣㌵愰〵挵ㄴ㐷㙤㐳扢ㅢ㈳㌵ㅢ愰挱摦ㄶ㐰晢㐰㜹㤴㠲㔶昴〵敢㜳㜸っ昶㠰㌶摥㘱㔳〴慤搶ㄹ㈸扣ㄱ㡤晦ぢ㐴㤲搰ㅥ㐴敥㠰挶㔲ぢ〹㙤㉣㍣㕣㘸てㄳ挳㜷ㄸ戲愱戱晥挲㜸挴挶〰㘸㘱㌱搲挱㘰㐳㕢㐷昵昷慥晡㕢慡ㅦ戳搵㠰ㄶㄶ㝢㍡㙡ㅢ摡攳㔴戳扥挲晤搸换㍡ぢ昷㘳敦㑦攸攰㙦ぢ㜰晥慣㍣㑡攱ㅣ摥㝣戵㜸愰敡慡㔱捦扤ㄱ㥥㜹昱㤰昳㐷㠹㑡㝣ㅤㅦ散㠱㌳敡㔰㉢挲ㄹ㜱〶ち㙦㙢攳慦㐲㈴㠹昳ㄹ扣㉡攰㘴慤㠵挴ㄹ㠲㠷㡢昳㌹扥攴㙥ㄸ戲㜱戲〰挳㜸挱〶㈴㌷摣㘱づ㈰ㅢ攷㑢㔴㜷㜷搵慣挱㌰㕥戱搵㜲挳摤摤㔱摢㌸㕦挳㐸㑤て㘸戶っ㕡㑦攵㔱ちㅡ昰攰愱㙤戸㝤攰攱〵㙤戰挳愶〸摡㈰㘷愰昰㔶㌸晥㥤㄰㐹㐲㝢ㅢ戹〳ㅡ㑢㉡㈴戴〱昰㜰愱扤㐳っ㠳㌰㘴㐳㘳㥤㠵昱㥥㠶愱㙦ㅥ㠶つ㔴て㜶搵〳愹晥搰㔶㑢挴㍢㍡㙡ㅢ昱㐷ㄸ愹㘱㔱挴㤶㐱ㅢ慡㍣㌶ㅢ㕡〴ㅥ㕥搰㝡㌹㙣㡡愰昵㜴〶ち㙦㥦攳㡦㈲㤲㠴昶〵㜲〷㌴㔶㑥㐸㘸摢挰挳㠵昶ㄵ㌱散㡤㈱ㅢㅡ换㈹㡣㙦㙣っ㜲摤搹捡挱㘰慦㍢摦㔲㍤挲㔵戳愲挲昸摥㔶㑢㘸㍥㐷㙤㐳晢〱㈳㌵攳愰搹㌲㘸戵捡㘳戳愱㑤㠳㠷ㄷ戴㉡㠷㑤ㄱ戴㑡㘷愰昰㤶㍢晥改㠸㈴愱晤㠲摣〱㡤〵ㄲㄲ㕡㌹㍣㕣㘸ㅢ㠹㘱㌶㠶㙣㘸慣㥡㌰㐴㌵ㅡ㜹ㄶ㈹㈲㝥晤㈱敦攸ㅣ㐶挴㝥慥扡㡥敡㉡㕢つ㘸ㄱ昱愳愳戶愱㜵挱㐸つ㑢ㅣ戶っ摡ㅣ攵㔱ち㕡搱㈷戸㉣㍣扣愰㝤㡦㜴扣㡦挱㌹〳㠵户改昱㕢㠸㈴愱㜵㐷敥㠰挶㍡〸〹敤ㅦ昰㜰愱搵㄰㐳㈳㠶㙣㘸㉣㡥㌰戶戶㌱挸㜷捡㉦ㅤっ昶㥡搶㠳敡㈶㔷捤晡〸愳㤷慤〶戴愰昸搴㔱摢搰戶挳㐸㑤ㅢ㌴㕢〶慤㕤㜹㤴㠲㔶昴扥㝡っ㍣扣愰㝤攸戰㈹㕡搳㍥㜰〶ち㙦敤攳㍦ㄶ㤱㈴戴㥤㤰㍢愰戱摣㐱㐲㝢ㅦㅥ㉥戴㥤㠹㘱ㄹ㠶㙣㘸慣㠱㌰晡摢ㄸ㈴戴扦㌹ㄸ㙣㘸〳愹㍥挹㔵㉦愵㝡戰慤㤶搰摥㜰搴㌶戴㕤㌰㔲挳㠲㠵㉤㠳戶㕣㜹㙣㌶戴㔵昰昰㠲昶㡡挳愶〸摡换捥㐰攱敤㠰晣攷㈱㤲㠴戶〷㜲〷㌴㔶㌵㐸㘸㉦挲挳㠵㌶㥣ㄸ㔶㘳挸㠶挶㔲〷㈳攸㘲㠸㠹㘷昳㌰㠴愹扥搴㔵戳摡挱㠸摡㙡㈰㡥㠹㈷ㅤ戵㡤㌸㡥㤱㥡慢愱搹㌲㘸搷㈸㡦㔲搰㡡扥捡摦〴て㉦㘸㡦㌹㙣㡡愰慤㜷〶㡡㙥㈱㜴㌳㈲㜵㜶ぢ㈱㕥〲挳㙡㤳户戹愹挱扢㜸㔵㡥㤷㑥攸㥡戳捤㉣㔵挰㘵㍢ㅡㅡㅢ攵ㄵ㉦扡攱㡥ㅦ慤昳慤搶㘹戸戱つ敥昳㔱搷搰攴㕣㌴〱㌷扣攱つㄴ搴㍤㈵㑣搹愳戳㤱㥢搹㡡㥢㑣㜴挹㑤㙥挳つ㠹戲搵㑤晢愴摡摢慤搶收晦㠵摢㠱攰ㅡ㈴扣戶㈳ㅥ昶㡤㐰㍣㉦晦挱敢㝡㜸㤶〵㐸㘲挳㍡㜸㑣挳慤㙡㔸㝦㔱捥ㅢ㠵晣㘷昷㈶㌲㐶㘰ㄵ㔳㤷搰捡㙡户扥愹ㄴ㡦㘲ㄱ摢㜵扢挷㤷㙤㘴捡慣㌸㌰㐷㜱㘵ㅤ㡤愶〲㤷扥㤰戵㐲㘸㝣收ㄸ㔸攴㘵㘰㘴㔳㔶挵㙡㤰挲ㄷ挷ぢ戲昰昲㝡㘵㔵㡢ㅡ戲敤昳㡣㜹㔶挳摣㜹敤戸昰㑡㔷扥㘲昵愸㕣ぢ搷㑤ㄵ㔳㜰㝦搲愵愹㍥搵摡㥡㕡㔲摤㔴摦㘸㌵捦㙤㥦㔷㕤扦㄰戵㈳戸㘵て摥㉣慢慢慢捤㜱挸挷〶㡤敤㡤㐵て㡣㙡搶敡搶〷㘱攱摡㙡㡣㠷搵ㅢ挱㝤㥥〸㈶㐲㙦㑣㐲㤳㡦㘰㌲㉣ㅡ〲挱扡〳㘲㔰て戱づㅤ㤹挶㔴㈸摤攴㔸㐲㈰慤搳㜴敢㌳戰捡攴愶挳敡㥤摣ㅤ㥥挹捤㘴ㄶ㕣㍥ㅤ换㘶㕦㥡㜸㠹ㅥ㝢搹〸㥥挱捦㑢散㈵㤵㐲ㅤ㤴㙥㘲㍣ㄹ㉦ㄳ㥢慤㕢摦㜶ㄲ㌳戹攲㔴㡡ㅢ㍣㤳㌸㠰㜳捣㑦攲昷㌴㘹㐹昰扣㜷㕥ㄲㅢ搴散づ搶㘷挷㔳搸㌲㠹㌹扡昵ぢ㈷〹攳㄰㔸扤改㕣攵㤹㔸㍤戳攰愲敢愰㤳愲㐹㑢散慢挲挴扥㔵㈹㘴愰㜴改昰㌴戱㑣㉣慢㕢㝦㔱㠹㔹戰㝡㈷㜶戱㘷㘲㜳㤹㐵㍥戱〶㥡戴挴㜸㤶㌶㡦㔸〵搶㜵㤹挲㝣㍤㠵㉥捡摡愸㕢扢挳捡昵挹㘴㘲㤵㘲愵㘷ㄲ㉤㥣㘳㝥ㄲ㐷搲愴㈵㔱㠳㌸㜹㐹昴㔰戳㙢搳㘷户㥤戲戶敢搶㥤㥣㈴㡣〵戰㝡搳㌹摤㌳戱㐵捣㈲㝦戱㉤愱㐹㑢㙣攷挲挴〶慡ㄴ㡥搶㔳搸㐵㔹㡦搱慤㝢愸挴㡥㠵搵㍢戱ㄳ㍤ㄳ㍢㡥㔹攴㈷㜶〲㑤㕡㘲挳ぢㄳぢ慢ㄴ㤶敡㈹挴㤵㜵㤹㙥ㅤ攱㈴㘶㜲ㅦ㔵㈹㡥昲㑣攲ㄴ捥㌱㍦㠹搳㘸搲㤲ㄸ㔵㤸挴㌸㌵扢㌳昴搹㑤㔴搶攵扡㜵扡㑡㠲晢愲㑡搱敡㤹挴㔹㥣㘳晥扡㜳づ㑤㕡ㄲ㌳ぢ㤳愸㔳戳㍢㔷㥦摤〱捡扡㑡户ㅥ愲㤲戰㐹ㅣ敥㤹挴〵㥣㘳㍥㠹㡢ち㤲愸㉦㑣㈲愳㘶㜷㠹㍥扢戹捡扡㕡户㌶愹㈴戸㥥㔴㡡戴㘷ㄲ㤷㜳㡥昹㐹㕣㐹㤳㐶愲愵㌰㠹㌶㌵扢慢昵搹㉤㔲搶㙢㜴敢戱㉡〹敥晣㉡挵㐱㥥㐹㕣挷㌹收㈷㜱㍤㑤㕡ㄲ挷ㄵ㈶戱㔴捤敥㐶㝤㜶愷㈸敢㑤扡㜵㐵㝥ㄲ戳㍣㤳戸戵㌸㠹摢ぢ㤲㌸慢㌰㠹㜳搵散搶敡戳扢㐰㔹敦搴慤㤷慡㈴散挵㌱挵㌳㠹扢㡢㤳戸户㈰㠹换ぢ㤳戸㕡捤敥㝥㝤㜶搷㈹敢〳扡昵㘶㤵㠴扤㘷ㅤ敢㤹挴挳㥣㘳晥搶昱㐸㐱ㄲ户ㄶ㈶戱㔶捤㙥㥤㍥扢扢㤵㜵扤㙥㝤搰㐹挲㜸っ㔶敦ㅤ搸㥥㥥㠹㍤捥㉣昲ㄳ㝢㠲㈶㙤㍤㜹戸㌰戱㜵㉡㠵愷昴ㄴㅥ㔷搶愷㜵敢㌳㑥㘲愶扤㠸㐲㥥㐹㍣挷㌹收慦慣㉦ㄴ㈴昱㕣㘱ㄲ㉦愹搹扤愴捦敥㌵㘵㝤㔹户扥㥤㥦挴敥㥥㐹扣㔶㥣挴敢〵㐹扣㔳㤸挴〶㌵扢㌷昵搹㝤愴慣㙦改搶㉦㥣㈴㡣户㘱昵㕥㐴〳㍣ㄳ㝢㠷㔹扣捦㑦㤱㉣〱㤶㥦戶摦愳㐹㕢㐴㕦ㄵ㈶昶慤㑡㘱㠳㥥挲て捡晡㠱㙥晤挵㐹捣戴㜷敦㍢㝡㈶昱ㄱ攷㤸扦㥥㝣㔲㤰挴挶挲㈴㉡㈰㤰㥦㑦㍥搳㘷搷㐵㔹㍦搷慤摤搱搱㍥㥦㙣攳㤹挴㔷㄰ㄵ㈴昱つ㑤ㅡ㠹ㅡ昴昳㍦㥦挰㈰㤳昸ㄶㄳ敥愷户敤㤴昵㍢摤扡ㄳ㍡㕡ㄲ㍥捦㈴㝥㠰愸㈰㠹㝦搳愴㈵戱㌳晡㜹㐹っ㠴㐱㈶昱ㄳ㈶摣㈴㜶㔱搶㥦㜵敢ㅥ攸挸㈴散㌷扡㜲捦㈴㌶㐲㔴戰挵〸㕣㕥㔳㑦㘲㌸㈴㜹㐹㠴㘱㤰㐹㔴㐰改㈶ㄱ㔷搶㑡捤㕡㌵ち搶捤晥ち捡搵戲〷扥慣㌷㕡ㄹ摥㌴㜵㉣㙥扤㌹愴ㄱ㕦㈵㌷攳㑥愷㔵㤸愹ㄸ㠳㤹㌱㠶㘹戰㈷㔷㜱ㅣ昶ㄸ攷㔸昱ㅦ㝡戵㝡㑦㑣㐴㡦㈹㥡㕤攸㌱搹ㄹ㌳慢㜵晦愹扡㐷捤㌴扤㈷㘶愲㈷晤㑤㝡散慢晣㝤扡㝦㥤敥㔱㌳㕢敦㠹〳㤴㝦㔷㝡晣㕥昹㜷搳晤て搶㍤㙡收攸㍤㔱慦晣扢搳㈳愵晣户搲晤㌳扡㐷㑤㔶敦㠹戹捡扦㠶ㅥつ捡摦慦晢捦搷㍤㙡ㅡ昵㥥㘸㔱晥㕢搳攳㐸攵扦㡤敥摦愶㝢搴戴敢㍤戱㐸昹昷愰挷ㄲ攵摦㔳昷㍦㕡昷愸㌹㐶敦㠹攳㤴㝦㉦㝡㥣愰晣户搵晤㤷敡ㅥ㌵换昴㥥㌸㐵昹㙦㐷㡦搳㤴晦昶扡晦ㄹ扡㐷捤㜲扤㈷捥㔲晥㍢搰攳ㅣ攵扦愳敥㝦慥敥㔱戳㑡敦㠹ぢ㤴㝦㙦㝡㕣愴晣晢攸晥㤷攸ㅥ㌵慢昵㥥戸㕣昹敦㐴㡦㉢㤵㝦㕦摤晦㙡摤愳收ㅡ扤㈷慥㔳晥㍢搳攳㝡攵摦㑦昷扦㔱昷愸戹㐹敦㠹㕢㤵㝦㝦㝡摣慥晣〷攸晥㙢㜵㡦㥡㍢昵㥥戸㕢昹て愴挷扤捡㝦㤰敥㝦扦敥㔱昳㠰摥ㄳて㉢晦挱昴㜸㐴昹晦㑥昷㕦愷㝢搴慣搷㝢攲㜱攵扦ぢ㍤㥥㔰晥扢敡晥㑦改ㅥ㌵㑦敢㍤昱㥣昲摦㡤ㅥ㉦㈸晦摤㜵晦㤷㜴㡦㥡㤷昵㥥㜸㑤昹て愱挷敢捡㝦愸敥晦愶敥㔱昳㤶摥ㄳ敦㈸晦㍤攸昱㥥昲ㅦ愶晢㙦搰㍤㙡㍥搰㝢攲㈳攵㍦㥣ㅥ㥦㈸晦㠰敥晦㤹敥㔱昳戹摥ㄳ㕦㈹晦㈰㍤扥㔱晥㈱摤晦㕢摤愳收㍢扤㈷㝥㔰晥㘱㝡晣㕢昹㐷㜴晦㥦㜴㡦㥡㥦昵㥥搸愸晣愳昴攰㍢㤷摣晦挷㜴㝦扥㑢搱ち㈹昶晦㝣㜷㜲㝢㐲扥㙤挰㙣挶㘱㔶て㍦摦㍥攴昱晡〴㈶㜰扣㕥扥㌹㔰㤵搴㔵㝣㤳㤰慡㍤㙤㤵㝣ぢ愰㉡㉦ㄶ摦ち愴㙡㙦㕢㈵㜷昴㐵㉡敥昰愵㙡愴慤㤲扢昳愲㌹㜲户㉥㔵愳㙤㤵摣㘹ㄷ挵攲捥㕢慡挶摡㉡戹㙢㉥㔲㜱ㄷ㉤㔵戵戶㑡敥㠰㡢收挸ㅤ戱㔴㑤戰㔵㜲㌷㕢愴攲敥㔶慡㈶搹㉡戹㌳㉤㔲㜱愷㉡㔵㔳㙣㤵摣㘵ㄶ攵挵㕤愷㔴㑤戳㔵㜲挷㔸ㄴ㡢㍢㐸愹㥡㘱慢攴敥慦㐸挵摤愰㔴敤㘳慢攴㑥慥㐸挵㥤㥤㔴捤戲㔵㜲㔷㔶愴攲㉥㑤慡㘶摢㉡戹挳愲㙡㍦昴搵挳捦ㅤ㤷㔴敤㙦慢攴㙥㠹慡扣㜵㠲扢㈷愹㍡搰㔶挹㥤㑦㤱㡡㍢㈱愹㍡挸㔶挹㕤っ㔵㜹㙢㈱㜷㌵㔲㌵挷㔶挹ㅤ㐹㤱㡡㍢ㄴ愹㍡搴㔶挹摤㐵㤱㡡扢つ愹㍡捣㔶挹㥤㐲㔱㕥摣㌹㐸㔵摡㔶挹㑤扦㐸挵㕤㠰㔴㘵㙤㤵摣挰㡢㔴摣搰愵㉡㘷慢攴㘶㕣㤴ㄷ㌷㘷愹㥡㈷㔵㝥〵㔳㜰晢㤴㈷搲㉥昸愷㝤㈲㙤㉣㝣慢㜱晤㜲㠵㐸㜰摢㤴㡡昳昳ㄵ㠲㥢愳ㅣ㌸慦㘰㠰㕢愰ㅣ㔸㔵㌰挰㡤㑥づ㥣㕢㌰挰敤㑣づ慣㉣ㄸ攰愶㈵〷捥㈹ㄸ攰搶㈴〷捥㉥ㄸ攰〶㈴〷捥㉡ㄸ攰㌶㈳〷捥㉣ㄸ攰㘶㈲〷㔶ㄴっ㜰换㤰〳换ぢ〶戸㌱挸㠱㌳ち〶戸晥换㠱搳ぢ〶戸捡换㠱搳昲〷晣㙡摤ㄷ㕣摤愵攲搴㝣㠵攰ㅡ㉥〷㑥㈹ㄸ攰㑡㉤〷㑥㉥ㄸ攰㝡㉣〷㑥㉡ㄸ攰慡㉢〷㤶ㄵっ㜰㙤㤵〳㑢ぢ〶戸㠲捡㠱ㄳぢ〶戸㑥捡㠱ㄳち〶戸ㅡ捡㠱攳ぢ〶戸收挹㠱攳昲〷扡晥㍦㌲摤㡥㡥</t>
  </si>
  <si>
    <t>㜸〱捤㝤〷㜸摣㔴昶扤㥦㘳㉢搶愴㜸㈰〹ㅤ㔲㐸愸㈱㤹㕥㠰㤰收昴〶㜱㈸ぢ〱㌳㐵㤳㤸戸〴摢㘹㤴愵㠵ㅡ㙡〸㑢ぢ扤㜷ㄶ挲搲攱〷愱散戲戰昴㘵改㈵戰㤴愵昷愵晥捦㜹搲㤳摦㘸㌴㜱扣散晦晢㜶㘲摤攸摤㝢敥㝤㔷㐷㑦㘵愴㍢㔲㠵愸愸愸昸ㄵㅦ晥捦㑦ㄵ㘷戶慡㕦搶摥㘱㌵㡦ㄸ摦摡搴㘴攵㍡ㅡ㕢㕢摡㐷㡣㙤㙢换㉣㥢摥搸摥搱〳〰愳愱ㄱ昶昶敡㠶昶挶挳慣㥡㠶挵㔶㕢㍢㐰搵ㄵㄵ㌵㌵㘶㈵散㥢㍢㔳㔰㌵㑣㝡㤹㔵ㄴ㐰㔵㤸〶㐵㑦㡡ㅡち㤳㈲㐰搱㡢愲㌷㐵ㅦ㡡扥ㄴ戵ㄴ㐱㡡㡤㈸㌶愶攸㐷搱㥦㘲〰挵㈶ㄴ㥢㔲㙣㐶挱晥捤㉤㈸戶㠴攸扤ㄵ挴㥣昱攳㘶㘵て挱搲搴㜷戴戶㔹挳〷敤㘳攷㍣㉡ㅣㅥㄱㅥㄱ㡤㠵搳㈳㐲挳〷㡤㕦搴搴戱愸捤ㅡ搵㘲㉤敡㘸换㌴つㅦ戴攷愲㙣㔳㘳㙥㥡戵㙣㑥敢〲慢㘵㤴㤵つ㐵戳㤹㔸㉡ㅣ㡢挷ぢ改㜴慡昷搶㠸㍣㜳晣戸㍤摢慣㐲晢㝦㉢收㌶㡣㌹㙢晣戸ㄱ㌳慤㡥晦㔶捣㠱㠸㠹㤰㜵慤捤㤹挶㤶晦㔲搰㙡慥搳㜸㥤㤵㙢攴捡户慣戶挶㤶㜹㈳㤰㜶ㄱ搱㘸㈵㐷㡣㙤㙦㕦搴扣㤰攳㘸扣搵搴㌴摢㉡挸㤵摥㕣搷摥戱㘷愶慤戹扤㜷㌳昹戳摡慣㤶㥣搵摥户㜹挲搲㥣搵攴〰摢㙢㥡昷挹戴捤捣㌴㕢㔵㥣愹㙤戶搷攱㤴扣搵搲搱搸戱慣㑦昳摥敤搶散㑣换㍣㡢㤰敡收㐹㡢ㅡ昳愲慡ち㝦ㄵ㍤戶昷换㑣慥㈸攴搳㍣㝥㝥愶慤㐳戶戸ち挳㝥㔸㙤戸挸愵㈸捡㡢㐳㙡㤰挷㡢敢慣扥戱㜹㥡搵搶㘲㌵戱ㄳ慥挹㥤㍤㈰㐹㤰扤ㅥ㕣愶搴攲㜰㉤㠹㕥捥挶挷㘵㘱㉦挶㈰㠸摤㘷戶戶㌵㘳㐰捥戰㌲㉤愳㐲㈳㐲挹㘸㈸㥥㑥㠴㐳㤱㔸㈴ㅣぢ㈷搳挳敢㍢昲㜵搶㘲㥡㐲搱㜰㍡ㅥ㐹㐵㔲㜱愲挲挹㘴摣ㅣ㡣〸收㄰挶摡ㄶ愲慡㉥ㅣ㡥㥡㐳愹ㅢ〶㈱慡㕥挱昶慦昷捡㙤戰戲㈱㔳搹㤰慤㙣挸㔵㌶攴㉢ㅢ慣捡㠶㐲㘵挳扣捡㠶昹㤵つ㡤㤵つ㠷㔴㌶㉣〰㐶㝤㙡㝡昶慣㜴㍥晦㌷攲昹㝦摥㜰摤愸㔹挷㔷㍣㌴昲晤摤捥晡㤷攰㈶㉦昷ㄸ摢㘳㘶戸㘷㈹昴戴搳戱㔰㈲ㄲ㑤㈷愲㔸㥡㔸㉣㥥㐸㤸㍢挰挳摣ㄱ挲搸〹愲㙡㐲㌸ㅣ㌲㜷愶㙥㌸㠴㄰捦㈳㙢㘶扥昸敤㔹㔷ㅥ㔹㜸㜸挶㥦㈶㍦㍦晡捣愶扢扦ㄷ摣挱挸㉥㐷㘰愶㝢㕤㡥㘴昸㄰㠴ㄱ㠶愸㥡挶㉥㈳搴㐵㈱㠴㜸搲改昲戰㥦戲㝦ㄸㅣ扡㘰挲搹捦慥扣愱攷㙤㑦㥤㈴戸㍢㤳㕤挶㌱昳摢搶㔵㠲摤㈵㈱㡣ㄴ㐴搵㐴慥慢㌴㜵扢㐲〸昱愸㤳挲㐱㥦㕤㜲昵戵搷慦㥤㝥攲昱つ戳㘶昷搹晣㕣挱㥤愹㑣㘱㜷捣散愱ㄳ扤ぢ〷㐵㌸㤶㡣挷㔲ㄸ㌴㤱㘴㈲ㅥ㡢㐵㘲晡㠸㠹愴㔳愹㜸ち挳㈹㤹㐸愵挳㠹㤴㌹㡡ㅤ敥〱㘱㡣㘶搸㈹改愸㌹㠶慡戱㄰㐲㍣攰攴戰昱晣扡挶〵㈳敡愶㍤㌰攱㠶扥㔷慦㔸扢㔸㜰戳㤶㌹㡣挷捣㙦愳愱㡥摤㑤㠰㌰㈶㐲㔴㑤㈷つ㤳愸㥢っ㈱挴㥤㑥ち晤㌷晦㜲愳㝤㕥晦㜵收改て㙥扤昶摢㤳てぢぢㅥ㐹㘴ち㔳㌱昳㕢㘹㤸挶づ愷㐳ㄸ㌳ㄸ㜶ㄲ㘸㤸㐹搵㉣〸㈱㙥㜵㜲㌸㝦昰愰㘵慢ㅥ㥤㍤昶晣晢㐶㥣㜲昱㘵㐷摣㉢㜸㈰㤳㌹散㠵㤹敥つ挰搹っ㕦て㘱捣㠱愸㥡挴〱戸㌷㜵晢㐰〸㜱㥤搳攵晦㉤ㅡ扦攷㥥愷っㅡ㝦晦㈵摢㡤扤散戰摦晤㉣㝡挱㉣扢摣て㌳摢攸㙢㍦㌴㈲ㄲ搷搶㜵㌴㤲㌶㝦挷㠰晢㐳ㄸ〷搰㙤㜲㍡㙤捥愵敡㐰〸㈱㉥㜷晡㌸改㤱搵慢晥摣㍥㘸挲昱愹搵㥦扥摤晦㤹ㅦ〴㡦捡戲㡦〶捣㜴搵挷挱挰㤸ㄹ〸㈳ぢ搱㘳㈲晡挸㔱㤵㠷㄰攲㐲愷㡦戹〳㝡ㅦ㜹摡㤴㑤挶摥㜱攲ㅢ㙦㕣ㄲ㝤攴㑤挱㠳扥散愳㠰㤹敥㔱㌷㡦攱攷㐳ㄸ㡤㄰摣㜰㐲收㈱搴㉤㠰㄰㘲㤵搳㘵晣慣㘷㡤㡢㥥慥㥣㜱㑥敢㜳㙦扥昷晡㈵㡢〴㑦㌱㘴㤷捤㤸昹㙤㠳戶㠵摤戵㐲ㄸぢ㈱戸挷㡡㥡㠷㔲搷〶㈱挴㘹㑥ち㑢捥㍥改挱㤷ㅦ扡㙥攲㘹〳捦㌸昸摦ㄷ㍥戰㡢攰〹㡥㑣愱〳㌳扦㉤㠵㐵散㙥㌱㠴戱〴愲㙡㉡㔳㔸㑡摤㌲〸㈱㑥㜰㔲搸㝡晣改戱摦ㅤ戳㘲搲㔹て㍤搶㍡㝣昳昳摥ㄱ㍣扤㤲㈹ㅣ㡥㤹摦㤶挲ㄱ散敥㐸〸攳昷㄰ㅣ挳㔱昳㈸敡㡥㠶㄰攲㈸㈷㠵〹ㅦ㙤㜶攸㌶㑦㜵㑣㕤㜱捤づ昳摡慦攸㜱慤攰挹㥤㑣攱㔸捣㜴㙦摤ㅦ〷て㜳㌹㠴㜱㍣㐴搵ㄴ慥晢ㄳ愸㍢ㄱ㐲㠸愵㑥㤷㝢晤戸挵晥捦㍤扡敢戴搵㌷㙦扥摦㠱昹㡤慡〵㑦㈵㘵㤷㈷㘳㘶戴扥搹挸㥤㘶っ〷搳㜸㌸ㄵ㡥愴㤲昱㜰㌴ㄹ㡦㘸ㅢ㔲㈸ㄲ挱愱㉡ㄵ㡥㠷ㄲ挹㜴㌲ㅤ㐹㠷捤㔳搸攳ち〸攳㔴挶㥤㤲づ㤹愷㔱㜵㍡㠴㄰㠷㍡㐹㌴捣扦昶㡡ㄷㅢ扦㥡扣㉡昴㐱㘰摤摡㡢㙦㄰㍣㤵㤵㐹㥣㠹㤹摦㐶晤㔹散㙥㈵㠴㜱㌶〴㡦㕦㔱㜳ㄵ㜵攷㐰〸㜱㠸㤳挲〱慦㝦㌸㝣攰摥搷㑥戸㉡㜴挸敢てㅣ戰捦愵㠲㈷搲㌲㠵㜳㌱昳摢㔲㌸㡦摤㥤て㘱㕣〰㔱㌵㤹㈹㕣㐸摤㙡〸㈱㜲㑥ちて昴㝥晥捥摦㝦㍥㙥攲㠳㉦㉦㘸㍦晣慣户ぢ㘲〰捣㌲㠵㡢㌱搳扤戵㝦〹挳㕦ち㘱㕣〶挱㉥㐳收攵搴㕤〱㈱挴㕣愷换㍤㍡㕥晥收攸㤵〷㑣扢晡扥愵㘷捣换ㅤ㜵慡攰㤷〶搹攵㔵㤸昹㙤㑢㝤㌵扢扢〶挲戸ㄶ㠲〳㌰㙡㕥㐷摤昵㄰㐲散敤愴昰晤攸户㔶㙦㤴㥢㌱改搲㕢㥡ㅦ㄰昷㕢攳〴扦戲挸ㄴ㙥挴㑣㔷晢搴㥢ㄸ昰㘶〸攳ㄶ扡㑤挱㍥昵㔶慡晥〸㈱挴㑣愷㡦愳扦扣㜶捡㥡㌱㉢㘷㍤戸㘵敤㕢㜳捥扦昶㙢戱ㄹ挱㤸㡣摢㈱㝥敢㈱㜱つ㘲㤸㜷㌰摡㥦㈰㜰散㠸㥡㜷㔲㜵ㄷ㠴㄰㤳㥣ㅣ㔶㥣㜲昳㡦㠱敦㜶㥡㜰㑢晦搹戳㝦㍥敥搴㤳挴收〴㘳㌲敥㠱攸摥摡扤ㄷㅥ收㝤昴扤ㅦ㠲㈷慦㈱昳〱敡ㅥ㠴㄰㘲㡣搳攵扦ㄷ㡥晤㜰捥っ㌱晥愶敤㈶捥㍢晤搷愵㍢㡢㉤㘰㤶㕤㍥㠴㤹敥㜵昹㌰挳慦㠵㌰ㅥ㠱攰㑥㌴㘴㍥㑡摤㘳㄰㐲愴㥤㉥㥢㥥㥥搷㜷昷搰捣愹挷㥣㜰昰户㡦㡤晤戵㥦搸ㄲ㘶搹攵㥦㌱昳㕢㤹晥ぢ㍢㝣〲挲昸㉢挳㑥〳搳㑦㔲昵ㄴ㠴㄰ㄱ㈷㠷㙤敦摣攵戳愱㜷挷挷慦晣晣㠳㜹㥦扣晣攲慣摥㑦挳扣㤷昳ㄵ愲慥㉤戳〴㕦捡㍡扦敦㐵㐶攰㕣㜰㐳扥攸攲㝢㙥㈱㕥㐸ㄶ挲攱㝣㍣㤴㠹㘶慡〷㈳散㠶㝥愳攲戱愴㜷㘱摦挶㤶㝣敢ㄲ昹ㄵ㙢慢㜱㤹㜶慢昳ㅢ搷捥㡥㙤㕣敢愲㤶㝣晢㤶晥挶晡㡥㑣㠷戵㠵搷搶ㄹ愴挴慤ㅥ㕦㐰慤㜶搹摦㌶㕥户㝤㌲㑤㡢慣戱㑢ㅢ㙤昳搶ㅥ㌳扥㝥戶㘶换㕢㈷戶㔹㠷扡搶㤲㡣挶攲晡挸㘲ㄹ扢㘴㈹㙤㤳㥤搷愰昱昳㕢摢慤ㄶ㤹摥捥捤㝢㌶收ㄶ㔸㙤昵ㄶ慦慥㔸㜹戹愸〳㘸㜲扥〳敦㍣慢〵ぢ㡡㙦戵昹㈱扡戶㌰㘱㘹㠷搵㤲户昲挸㜷愱搵搶戱㙣㑥㈶摢㘴㙤㔲〴戱晢㠴㘱昳㈲昵挴搶摣愲昶昱慤㉤ㅤ㙤慤㑤挵㤶戱昹挵ㄹ㝣敦捥捦㘸捤㕢昸摡㕣挵㑦㠵愸攸搱㐳㠸㡡㥤晣扥扢㌲㙥晢〸戹㈲戴㔵扣㌵搶昹㘶挵挳㙥挴㙣㉣ㅤ㤶愲挹攲㤸慣ㅣ摡㐵㌰ㄹ㤷㘱㜶㉣て搴㤶㠹㤷愲㠸摥愱㍣㕡收攸慥戹晦扦攰捡捡㝥捥搲㑦㔸㡣㙢ㄳ㤳㌳㉤昹㈶慢㙤扤ㄷ搲〴㌳㌲㥦㠱愸ㅥ㠹慤戹㉣㝢㔵㐰㠸愵㘲㔹昵㤲挶㝣挷㝣㘳扥搵㌸㙦㍥㑦ㄴ㜱戱慤愶㠶搴㤶㝣捣攷愰㌲㥦愷㜸〱㈲㄰愸㌰㕥㈴挸〸㤸㝦户摢搵㐳昰㝦昷慦㝡㔴挲换㤴㔷㔹㜰㐹慣扤扡㜹㘲㙢㕢㝢㡦ㅥ㝥㑢㌹㌹搳㍥扦㠳挳㜳晤㐶挶㝢㠹攲ㅦ㄰搵㐳㈱扡扣愸㔲ぢ㔰ㄵ慦ㅤ昵㘹慥戳ちㄹ㕣戱㤳㕢户挸㔴㌷摢ㄷ㠱敡慣昶㥣挹慢㐵㔳戰慤㉣㌵㌰㠷㡤扦㜷㌳㐷扦戵戴愳㉥搳㤱改搹㡣敢㑥㔸㑢㈶㐰㍢㑢㉦㝢㡥㥥㝤愴㑥㜹〷㥣ㄶ㈲〴攵慣ㄶ愵㤷㔴搸㤱戰攱㘰㝢愹攸攱挸昵㉦〴㜲摦〶ぢ㘱㜸〷㝡昱昵㈳㕣搶捡㑦戲㕡收㉣㕢㘸戵ㄳ㕥㘳慣㤷㑡敦收挵㘰戳㜲搹扤㍢ㅡ㥢摡㐷㈰搳㐹㙤慤㡢ㄶ晥㌷攳㌰㤶昹㌲㠴晡㔴㙦㠷㔱扣攱换〴扡㉡㝡㉥收扡㘹㘸愸愸㘱㌴㙡捣㙤㈹㌸㕡ㄱ散㔷晣㈷㍦收敢昸㉦戰㍥㕢昵㌰㈰扡㜳慤慤ㅡ昸摥捤㘰㘸㑥㥢㈵慦ㅥ搶挸〶搸敥搳扣㙦㙢摢㠲㙣㙢敢〲㡥愷扥戲搵㍥摦戲㍡㜸㐵慥㤷㜳〵㔲㕥㘹ㄴ愲㐷㡦愲ぢ㘷摡愵扢㠱㠸㙦扣つ搱㘷㙣㔳搳㈰ㄵ戱摤㜸〷慡ㅥ戸㌶㘸慣挳捣㐶㝢㑥㥡㌹㘵搲愰挵昱㠶挹㌳㘷㡣㔸摡搴扥㔴㙣㠵挵收㘵慤敦㉦昸摢愸扦㥦搵㌱敤㥣挳㥦㝡㙦㡦㈳㥦㍡㕢㙣改ㄸ㑡㉥戱敤㠰㐰㠳㌱㤹晦㠴㄰㥢〳挶摤〹收㡢㍦收〷㘸㥢ㅦ㔲㝣〴㠱㥤㠲愴ㄹ晢㠴㡦敤愶搸ㄱ晦㜳扦㘰㝥㐲昱㈹㠴搸ㄹ㠲㕢愵昹ㄹ㠴晡㠸㈰攲㜳㘵换ㄵ戶ㄳ搴愵㉢散㉢㘸〳收㝡㙣㘲㌸㄰㕣㘹㈶㐹㌲㐹㡢㐹㑡㠴㠱挰扥〴㔴㍢㠶㤲ぢ㝥㈳攱㈶〹昸㠹晥㍤〰昳㈷攰ㄷ昶㐱㘲㑣づ㌵㡤㠰㑡扢㈹㐲戰㐹〲㝡㐰㘱昲㔶㠸㠸㐰㈵〹愸㐶㑢㝤挴て扦㘸〴㠴愱㉥㈵挰㘴㑣㜳㍤㌶ㄱ㠵㥦ㅦ〱㥦㈳戸㉦〱㥦㌹㠶㤲换㡦〹㐴ㅡ捣㉣㌶㘶捡㥦〰收㑦㐰㝦㤸捤〱ㄴ㥢㐰㘸〴㙣㘶㌷㐵ㄲ㐱㈴〱㥢ㄳ戴〵㠴㐸㐳㈵〹搸ㄲ㉤昵ㄱ敦敡〴愴愰㉥㈵㘰㈰㘳㥡敢戱㠹㕤攱攷㐷挰㉢攵〸㜸搹㌱㤴㕣晣ㅣ㠵㐸㠳㤹挵づ㑣昹愵戲〴散〴戳戹㌳挵㜰〸㡤㠰ㄱ㜶㔳散㠱㈰㤲㠰㤱〴㠵㈰挴ㄸ愸㈴〱㘱戴搴㐷晣㑤㈷㘰㌴搴愵〴挴ㄹ搳㕣㡦㑤㡣㠵㥦ㅦ〱㡦㤴㈳㘰慤㘳㈸戹昲㕡㠷㐸㠳㤹挵ㅥ攸㔴㍣㔴㤶㠰㌱㌰㥢㘳㈹挶㐱㘸〴搴搹㑤㌱〱㐱㈴〱ㄳ〸㥡〸㈱㜸搹㔵ㄲ㌰〹㉤昵ㄱ㜷改〴㑣㠴扡㤴㠰㘹㡣㘹慥挷㈶㈶挳捦㡦㠰㥢换ㄱ㜰㤳㘳㈸戹敥㍢つ㤱〶㌳㡢㌹㑣昹㠶戲〴散〳戳戹㉦挵㝥㄰ㅡ〱晢摢㑤㌱ㅤ㐱㈴〱〷㄰㌴ㄷ㐲捣㠴㑡ㄲ㜰㈰㕡敡㈳㉥搷〹㤸〱㜵㈹〱ㄹ挶㌴搷㘳ㄳ戳攰攷㐷挰㜹攵〸㌸搷㌱㥣敦扤攸㍣ㅢ㤱〶㌳㡢㐳㤸昲㌹㘵〹㘸㠲搹㙣愶㘸㠱搰〸㔸㘸㌷㐵㍤㠲㐸〲づ㈵愸つ㐲散つ㤵㈴愰ㅤ㉤昵ㄱ愷敡〴捣㠱扡㤴㠰㈵㡣㘹慥挷㈶昶㠱㥦ㅦ〱挷㤶㈳攰ㄸ挷㔰㜲〹晣㜷㠸㌴㤸㔹ㅣ捤㤴㡦㉡㑢挰戱㌰㥢挷㔱㉣㠷搰〸㌸挱㙥㡡晤ㄱ㐴ㄲ㜰㈲㐱㈷㐱㠸戹㔰㐹〲㑥㐶㑢㝤挴㘲㥤㠰〳愰㉥㈵攰㌴挶㌴搷㘳ㄳ〷挲捦㡦㠰愶㜲〴㉣㜰っ㈵搷攷て㐶愴挱捣攲て㑣戹戱㉣〱攷挱㙣㥥㑦㜱〱㠴㐶挰㙡扢㈹㌲〸㈲〹戸㠸愰㡢㈱㐴づ㉡㐹挰㈵㘸愹㡦㌸㔸㈷㈰ぢ㜵㈹〱㔷〰ㅦ㌰搷㘳ㄳ㜹昸昹ㄱ戰㑦㌹〲昶㜶っ㈵㌷て㜸〷㘰㌰戳戸㤱㈹搷㤷㈵攰㘶㤸捤㕢㈸㙥㠵搰〸戸捤㙥㡡昹〸㈲〹戸㥤愰㌵㄰攲㄰愸㈴〱㜷愰愵㍥㘲慡㑥㐰㈳搴愵〴摣捤㤸收㝡㙣㘲〱晣晣〸ㄸ㔳㡥㠰搱㡥愱攴㔶㐶ぢ㈲つ㘶ㄶて㌳攵㔱㘵〹㜸〴㘶昳㔱㡡挷㈰㌴〲晥㙣㌷㐵㉢㠲㐸〲晥㐲搰ㄳ㄰攲㔰愸㈴〱㝦㐵㑢㝤㐴㑣㈷㘰㈱搴愵〴㍣捤㤸收㝡㙣愲つ㝥㝥〴散㔴㡥㠰ㅤㅤ㐳挹㡤㤴㐵㠸㌴㤸㔹晣㠳㈹㙦㕦㤶㠰㔷㘰㌶㕦愵㜸つ㐲㈳攰つ扢㈹ㄶ㈳㠸㈴攰㑤㠲摥㠲㄰㑢愱㤲〴扣㡤㤶晡㠸㙤㜴〲㤶㐰㕤㑡挰㝢㡣㘹慥挷㈶㤶挱捦㡦㠰晥攵〸攸攷ㄸ㑡㙥攳ㅣ㠱㐸㠳㤹挵愷㑣㜹愳戲〴㝣づ戳昹〵挵㤷㄰ㅡ〱㕦摢㑤㜱㈴㠲㐸〲扥㈱攸㕢〸㜱ㄴ㔴㤲㠰敦搰㔲ㅦ㔱愳ㄳ昰㝢愸㑢〹昸㤱㌱捤昵搸挴搱昰昳㈳攰㤷㥦换㥣ち晦散ㄸ㑡㙥㈲ㅤ㠷㐸㠳㤹㐵㔵㈵㔲晥ㄱ㌰晦㔳㘱〳㘶戳㈷㐵つ㠴㐶㐰挰㙥㡡攵〸㌲㠴㠱㝡ㄱ搴ㅢ㐲㥣㠰愶㈴愰て㕡敡㈳扥㐴ㅦ敥㤷愱攳愱㉥㈵㘰㈳攰〳收㝡㙣㠲昷愹晣〸昸愰ㅣ〱敦㍢㠶㤲㕢㕡愷㈰㤲㈴㘰ぢ愶晣㕥㔹〲戶㠲搹摣㥡㘲ㅢ㘶搷昹㙤㜰㤰摤ㄴ㉢㄰㘸〸ㄷ㘷㌰㐱㐳㈰挴㘹㘸㑡〲戶㐵㑢㝤挴㙢㍡〱愷㐲㕤㑡挰昶挰〷捣昵搸挴改昰昳㈳攰戹㜲〴㍣敢ㄸ㑡㙥愷㥤㠵㐸㤲㠰㄰㔳㝥扡㉣〱ㄱ㤸捤㈸㐵㡣搹㜵ㄲ㤰戰㥢㘲㈵〲つ攱攲㈴〹㑡㐱㠸㔵㘸㑡〲搲㘸愹㡦㜸㑣㈷攰㙣愸㑢〹ㄸ〵㝣挰㕣㡦㑤㥣〳㍦㍦〲敥㉢㐷挰扤㡥愱攴㘶摥㜹㠸㈴〹㤸挸㤴敦㉥㑢挰㘴㤸捤㈹ㄴ㔳㤹㕤㈷〱搳敤愶㌸ㅦ㠱㠶㜰㜱㘶㄰㌴ㄳ㐲㕣㠸愶㈴㘰ㄶ㕡敡㈳㙥搵〹戸〰敡㔲〲敡㠱て㤸敢戱㠹搵昰昳㈳攰敡㜲〴㕣攵ㄸ㑡㙥㈵㕥㠲㐸㤲㠰戹㑣昹㡡戲〴ㅣ〴戳搹㐰㜱㌰戳敢㈴㈰㙢㌷挵愵〸㌴〴㤳㤹㈳㈸て㈱㉥㐷㔳ㄲ㘰愱愵㍥攲〲㥤㠰换愰㉥㈵愰ㄱ昸㠰戹ㅥ㥢戸〲㝥㝥〴㥣㔹㡥㠰㌳ㅣ㐳挹㡤捤慢ㄱ㐹ㄲ搰挶㤴㑦㉢㑢㐰〷捣收㈲㡡挵捣慥㤳㠰愵㜶㔳昰㡥收㄰㉥捥㌲㠲づ㠳㄰搷愱㈹〹㌸ㅣ㉤昵ㄱ换㜵〲慥㠵扡㤴㠰愳㠰て㤸敢戱㠹敢攱攷㐷挰㘱攵〸㔸愶っ摥摢慡㌷㈱㤲㈴攰㈴愶扣愴㉣〱愷挰㙣慥愰㌸㤵搹㜵ㄲ㜰扡摤ㄴ㌷㈳搰㄰㉥捥ㄹ〴㥤〹㈱㙥㐵㔳ㄲ㜰ㄶ㕡敡㈳㕡㜴〲㙥㠱扡㤴㠰㜳㠰て㤸敢戱㠹㍦挲捦㡦㠰扣㕡㑥敦㌵挱㥣㘳㈸戹攷扢〶㤱㈴〱ㄷ㌳攵㑣㔹〲㉥㠵搹扣㡣攲㜲㘶搷㐹挰㤵㜶㔳摣㠱㐰㐳戸㌸㔷ㄱ㜴㌵㠴戸ㄳ㑤㐹挰㌵㘸愹㡦搸㑦㈷攰㑦㔰㤷ㄲ㜰〳昰〱㜳㍤㌶㜱ㄷ晣晣〸㤸㔹㡥㠰ㄹ㡥愱攴㠶昳扤㠸㈴〹㔸挳㤴愷㤵㈵攰㑦㌰㥢㜷㔲摣挵散㍡〹戸挷㙥㡡晢㄰㘸〸ㄷ攷㕥㠲敥㠳㄰て愰㈹〹戸ㅦ㉤昵ㄱ攳㜴〲敥㠷扡㤴㠰㠷㠰て㤸敢戱㠹〷攱攷㐷㐰慡ㅣ〱㐹挷㔰㜲晢晢㘱㐴㤲〴㍣挱㤴攳㘵〹㜸ㄲ㘶昳㈹㡡扦㐱㘸〴㍣㘳㌷挵㕡〴ㅡ挲挵㜹㤶愰攷㈰挴愳㘸㑡〲㥥㐷㑢㝤挴㜰㥤㠰㐷愰㉥㈵攰㈵攰〳收㝡㙣攲㌱昸昹ㄱ㌰愴ㅣ〱㠳ㅤ㐳挹捤昸扦㈰㤲㈴攰㉤愶㍣戰㉣〱敦挰㙣慥愳㜸㤷搹㜵㡥㠰㝦摡㑤昱〴〲つ攱攲扣㑦搰〷㄰攲㐹㌴㈵〱ㅦ愲愵㍥㘲ㄳ㥤㠰扦㐲㕤㑡挰㈷挰〷捣昵搸挴㔳昰昳㈳愰㜷㌹〲㝡㌹〶㙦㈵㐰昵㌳㠸搴㡤㍢戸扤㤸㜰㘱㥦㐶㙢〹㙦㌹昵㉤愰戲㝡晣愲昶㡥㔶㜹㝦慣㑦愱慥㜵㘶㙢㐷㕤㘳晢挲愶捣戲㝥〵㘷㘶摦昹㔶ぢ敥㕥户攱㈶戶㐷搷扡㜰愱㤵㌷ぢ昵慤㡢摡㜲搶㤴扡晦㠵扢摢㔸㍥慣㍡㜹㘳扢㔲攰昳㥦摤戰㐵〸㠱㔱㠲㑦㐵昵㜳〸攸扤敦㈶敢扢戵㝢攴㜲㌶〸㘰㙤㈷愳㜳ㅡ㍢㥡慣㕥〵㜹㝦㕡捥搷ㄴ挰㈲㑡〲昲㍤ぢ㜳收攳㝥㔴㕤㥦挲愴戶挶㝣㔳㘳㡢挵㤵搱摦㠶㑥户收攱昶晦㥥慤敤㡤㉣愵敦㔳㤸搳㤶㘹㘹㕦挸㍢㤹戹㘵ㅢㄷ戵攴㉤捦敡挲戸挶㤶㜶㜴㈳搷㈲攷㙢ぢ昵昳㕢㤷攰㔷ㅤ㡢㥡㕢㈶㘵ㄶ戶晦㑦慣ㄵ挱搵㈲㍦㜲搵㠸㑡㔱㔹㈹㙡㉡㙢晥搳昵㘳㝣㡢㙤慣㥦㕤换㌷〸攳戴愳慤㌱扢㠸㠴挹㍥㈲㤰㔵ㄴ㜲ㅤ㔶㔴㍦㡦㌹敦㍤㑢㙤ㄵ㝡ちづ㤸㙢搱慦ㄵ㝣敦㝤扢㍦㤵搹ㅡ㜰昳㍢愴搳晢㝢㠸愹㤳昶㥥搲㔹㡡昳㥢㝥㜷㔲晤〲㈲㙦㜰攵挳〰㠰晢摡㐳㠸搵㄰ㅣ㔱搸㌲㌱ㄲ搸昲づ换㐰㐱㘲㌸㐲晢㜶捥㑥挴捤昳摥㠵改㤹慣搵㠴㝢晥捤㤹㡥扥㜶㠳挵ㄷ昸㕤㐲扢㘳ㅢ摦摡摣㥣攱㤰攳慦㉢敡㜳㤹㈶慢愶㌰㜶㔱㐷敢㡣挶ㄶ戳〰㈱挷愵愳捡㉣㠵㉡戳搴扥㍢㕦㤸捤㕡㈰㌹捦㔸慤昳㌲㙤㡤ㅤ昳㥢ㅢ㜳㌵㙣戰㕥攷㝦㘲慣㘲攳慦〲㤹敡愳昶㈵摥摢晤昶㑤㜷慣敥ㄱ愸㤰㈱㜵㕣晤ㄸ搱㤵挲挰㍦昱ㅦ㤶㡡㘰挷㈳て㈸收て㠸㔶㡤〹ち㘷攳昹㕣摥㡡㠵收昳愳愰㤱㍢㈷昱㜷〲㌰㤹㍦〲捡ㄹ㑥㔵㉦㐱慣户㡥愰㈷〰㠱改慤㤹晣挴㑣づ扦㤴敡改晣㑥慡〶慢㤶扢㥡戶㈰㉢㍢挶愳㔸〸㐵㐸㡢ㅢ昳㔶㕢つㄵ昵昸ㅤ㔸ㄵ㙢㐲っ㝢ㅤ攲ㅥ㜷㡦㡡敡敡㕥㌵㝥㝤㑤㔱戱㠶㍡昷换昵摦㤹㑤㈹㠹晦昱㕥愹搱㕣摡㐰愰〷愴昹ㄳ收捤㥦戹㑣晦㐰㤳换攳〱晣㐲挰慦㄰搵㉦挳攸㕤㌷挵㐵ㄶ㈸挵㌰〱慡㤲扦㌰㘲昹㐷つ㑡㈵㘴摤㐸戵㕣㤰㕥㕡扤㠷㘱㤷㝡搴愸㥦㉤ㄹ昵ㄸ攵㔶㍥㘰敦㕦㔹㔷挲搵㔱㔹㔹㠵㔵㙤㜸㙢攵㑡扡㐵戰收㝡㑢ㄶ㠲㠸㙤㤰㠲挱捡挱摥摣㔸㄰扦㐱晥㐴攷㐵愸㜱㌳晢㔷晣㈷㍦㠱㠰㔹㐹ち〲攲㜵㐸戵攴捣㍦㄰攰㙡㌳挱㌹㉥㝣㐱㠸㝦愲挹攳㍦㘶搵搱㑡㝣㠰ㄶ㡦㔸ㄵ〶㝦戹戵愱㝢㐸昱㈱㍣戸㤷㌴つ〶晥〸㜳摣昹戸㠳戱〶摡慥〷攳挷昴挰㘴昲㠷㠰㙡㌰㡡㑦愰㔱㡢㠱昵愵搶㌰搷戳搹㡢挰㑦晤〱扤〹攸㐳挰㘷〰㜰㉤ㅢ㝤搱㜲搹㤳㍦ㄵ昲㘱㉦〸㄰搸晢㑡㡢慡戱户ㄱ愳㙥捣愸㍦〱攰㘵敦ㄷ攸㙣昶晡〱戲挱散㜱攵㐹昶晡㌳㌰ㄷ扤㠸扤㑤愰敤㥡扤㑡戸㐹昶㌶㤵㐱散㠶㘰㤱㠲て㝢㥢〱㘳㙥㑥㈰ぢㄸ㝣〰㕢㄰戰㈵〱慣㘹㤰散㙤㠵㤶换㥥晣搵㤳て㝢摢〰〴昶㔸搸愰愲㙡散つ㘴搴㐱㡣捡㈲〴㉦㝢慣㍣㤰散㤹㍣㍡换てて挲摡㤱㔸戰㉥㐱㌲㌵㠴㐱㔸愰㔰挴搴㔰㘸扢㘶㡡㠵っ昸挳㉦摢ㄸ〴㌳㜲㘲㌵㠳㑡㔹ㅢ㘷摢〱㘳㙥㑦㈰㉢ㅤ㝣〰㍢㄰戰㈳〱㉣㝥㤰㑣敤㠴㤶换㤴晣㜱㤶て㔳挳〱〲㔳〳戵愸ㅡ㔳扢㌰敡〸㐶㘵戵㠲㤷㈹㤶㈸搸攳㙣㈴㈰ㅢ㍣捥㔸搴㈰搹ぢ㌱㌰慢ㅢ㡡搸㡢㐰摢㌵㝢慣㠲挰ㅦ㉥㡢㌲㠸㘲㡦愵㄰㍥攴挴㠰㌱攳〴戲㑣挲〷㤰㈰㈰㐹〰㉢㈷㈴㝢㈹戴㝡愹㝤ㅣ㝦㔵收㐳摥慥挰㠰㍣㔶㑦愸愰ㅡ㜹扢㌱攸敥っ捡㑡〷㉦㜹㘳愰敢㘲㤸㡤〵㐴ㄲ戵〷㠳㡣㐳慢㠸愸㌱搰㜶㑤ㄴ慢㈵昰㠷㔲ち〶㔱㐴戱㘴㐲愵慣つ戳㜱挰㤸攳〹㘴㌹㠵て愰㡥㠰〹〴戰挲㐲ㄲ㌵ㄱ㉤㜷㤸挹ㅦ扦昹㌰㌵ㄹ㈰㌰挵㌲ぢㄵ㔵㘳㙡ち愳㑥㘵㔴㤶㐴㜸㤹㘲ㅤ㠴捤ㄴ㠷㤹晣㜸㌷㐸㔶㐹㐸愶愶㌳〸换㈵㡡㤸㥡〹㙤搷㑣戱慣〲㝦昸捤ㅣ㠳㘰㐶㑥慣慤㔰㈹㙢㑣敤〹㡣戹ㄷ㠱慣扢昰〱捣㈶愰㥥〰㤶㘲㐸愶收愰攵づ㈹晥㐲捦㠷愸㝤㠰〱㔱ㄹ㉤愸㐶搴扥っ扡ㅦ㠳戲㜴挲㑢ㄴ敢㈵㙣愲戸摦㤷ㅦ㉦㔱慣愶㤰㐴敤捦㈰㉣慢㈸㈲㙡㉥戴㕤ㄳ挵昲ぢ晣攱㔷㜸っ㠲ㄹ㌹戱〶挳㠷㠷㠳㠰㌱ㅢ〸㘴㝤㠶て攰㘰〲㌲〴戰㘴㐳ㄲ㤵㐵换ㅤ㔲昲㠷㠵㍥㑣攵〱〲㔳慣摢㔰㔱㌵愶㉣㐶㉤㌰敡搱〰㜸㤹㍡ㄶ㍡挹㤴㌱て㤰つ摥㜳戱ㄴ㐳戲㌷㥦㠱㔹㤳㔱挴摥㈱搰㜶捤ㅥ㙢㌷昰㠷ㅦ晢㌱㠸㘲㡦〵ㅣ㙡㌱戴㘱搶〴㡣搹㑣㈰㡢㍢㝣〰㉤〴戴ㄲ挰㝡て挹摥㐲戴摣㘱挶㕦㑣晡㤰搷〶っ挸㘳捤㠷ち慡㤱搷捥愰㝣㝡㠲㘰㝤㠶㤷㍣ㄶ㘵搸挳㡣攴挹㡦㜷㤸戱㘴㐳ㄲ戵㤸㐱㔸扢㔱㐴搴㔲㘸扢㈶㡡㌵ㅥ昸挳ㄵ㝤〶挱㡣㥣㔸攸愱㔲搶㠸㍡っㄸ昳㜰〲㔹〴攲〳㌸㠲㠰㈳〹戸〴〰㐹搴敦搱㜲㠹攲捦㍥㝤㠸㍡ㅡㄸ㄰挵摡㄰ㄵ㔴㈳敡ㄸ〶㍤㤶㐱㔹挷攱㈵㡡挵ㅢ㌶㔱㍣㡢㤵ㅦ㉦㔱㉣敤㤰㐴㉤㘷㄰搶㜸ㄴㄱ㜵〲戴㕤ㄳ挵㕡㄰晣攱㈷㠴っ㠲ㄹ㌹戱㈰㐴愵慣ㄱ㜵ㄲ㌰收挹〴戲㔸挴〷㜰ち〱㉢〸㘰晤㠸㈴敡㔴戴摣敤㔱晥㕡搵㠷愹搳〱〲㔳㉣㈲㔱㔱㌵愶捥㘰搴㌳ㄹ㤵〵ㅦ㕥愶㔸攵㘱㌳㔵昶㥣㡢㌵㈰㤲愹㤵っ挲㘲㤰㈲愶㔶㐱摢㌵㔳㉣ㅡ挱ㅦ㝥㘴挸㈰㡡㈹㔶㡥愸㤴㌵愶晥〰㡣㜹㉥㠱慣㉡昱〱㥣㐷挰昹〴戰搰㐴㌲㜵〱㕡㉥㔳昲㐷戵㍥㑣慤〶〸㑣戱摡㐴㐵搵㤸扡㠸㔱㉦㘶㔴㔶㠶㜸㤹㘲㌹㐸ㄷ㑣戱㔸㐴㌲㜵㈹㠳戰㙡愴㠸愹换愱敤㥡㈹㔶㤷攰て㍦㑣㘴㄰挵搴㥢㤸㔳㈹㙢㑣㕤〹㡣㜹ㄵ㠱㙦昹〳慥㈶攰ㅡ〲摥〶㐰㌲㜵㉤㕡㉥㔳昲户扦㍥㑣㕤て㄰㤸㘲㔹㡡敡㔶㘳敡〶㐶扤㤱㔱㔹㐲攲㘵㡡㜵㈳㕤㌰挵慡ㄲ挹搴捤っ挲昲㤲㈲愶㙥㠵戶㙢愶㔸㠶㠲㍦晣戶㤱㐱ㄴ㔳慣㐵㔱㈹㙢㑣摤〶㡣㜹㍢㠱慣㔳昱〱慣㈱攰づ〲㔸扡㈲㤹晡ㄳ㕡㉥㔳昲㈷捡㍥㑣摤〵㄰㤸㘲晤㡡㡡慡㌱㜵㌷愳摥挳愸㔵㐸挶换ㄴぢ㑣㙣愶捡㥥㌷戰晣㐴㌲㜵ㅦ㠳戰づ愵㠸愹〷愰敤㥡㈹搶慢㈰㍦晣ㅣ㤲㐱ㄴ㔳㉣㕡㔱㈹㘳㔶㝤戳晥㍦㘰捣㠷〸㘴㐱㡢て攰㘱〲搶ㄲ挰ㅡㄷ挹搴㈳㘸戹㑣挹㕦㔶晢㌰昵ㄸ㐰㘰㡡㠵㉥㉡慡挶搴攳㡣晡㘷㐶㘵㔱㡡㤷㈹㔶愲㐸愶㡣扦〰戲挱攷つ慣㕤㤱散㍤挱挰㉣㘲㈹㘲敦㐹㘸扢㘶㡦挵㉥㤲扤愷ㄸ㐴戱㌷ㄸ㕡戵ㄸ㤸㔵散晤つㄸ昳㘹〲㔹つ攳〳㜸㠶㠰㘷〹㘰㠱㡣㘴敦㌹戴摣挳㈱㝦ㄱ敥㐳摥ぢ挰㠰㍣ㄶ挹愸愰ㅡ㜹㉦㌲攸摦ㄹ㤴〵㉤㕥昲㔸挵搲挵〶挹ㅡㄷ㐹搴㍦ㄸ㠴挵㉥㐵㐴扤〲㙤搷㐴㈵攰㈶㠹㝡㤵㐱ㄴ㔱慣㡣㔱㈹㘳㔶ㄱ昵ㅡ㌰收敢〴愶晣〱㙦㄰昰㈶〱㉣愴㤱㐴扤㠵㤶㍢捣攴て搷㝤㤸㝡〷㈰㌰挵㙡ㅡ搵慤挶搴㍡㐶㝤㤷㔱㔹昹攲㘵㡡攵㉥㕤㌰挵㘲ㄸ挹搴㍦ㄹ㠴㔵㌱㐵㑣㝤〰㙤搷㑣戱㝡㐶㌲昵㈱㠳㈸愶㔸㐲愳㔲挶慣㘲敡㈳㘰捣㝦ㄱ挸昲ㅡㅦ挰挷〴㝣㐲〰㉢㙥㈴㔳㥦愲攵㌲㈵㝦㕦敦挳搴攷〰㠱㈹㤶摤愸愸ㅡ㔳㕦㌰敡㤷㡣捡ㄲㄹ㉦㔳慣㡢改㘲搷挵慡ㄹ挹搴搷っ㜲㌰㕡㐵㑣㝤ぢ㙤搷㑣戱捣㐶㌲昵ㅤ㠳㈸愶㔸㙢愳㔲挶慣㘲敡㝢㘰捣㝦ㄳ㤸昷〷晣㐰挰㡦〴㔸〰㐸愶㝥㐲㑢㘷捡㜷敢晢〵㈰㌰挵晡ㅣ搵㙤㐰㜶㉢㉦愹晥捡愸ㄵ戸攸㉦㔸㑢攳㘵㡡〵㌴㕤㡣㈹㤶搷㐸愶㜰㕤戸㐲㉣㐶慢㠸㈹晣搸㜶〳㤸㕡ち㌷挹㔴㌵㠳㈸愶㔸㤴愳㔲挶慣㘲捡〰挶散㐹㈰ぢ㜶㝣〰㌵〴昰㘱㙣㠲㌵㍣㤲愹〰㕡㉥㔳昲改〵㍥㘳慡㌷㐰㘰㡡㠵㍣㉡慡㌶愶晡㌰㙡㕦㐶㘵搱㡤㤷㈹㔶摡搸㑣㤵晤㝥挳㍡ㅣ挹㔴㤰㐱㔸㤰㔳挴搴挶搰㜶㍤愶㔸戸㈳㤹敡挷㈰㡡㈹㔶敦愸㤴㌱慢㤸敡て㡣㌹㠰㐰㔶昶昸〰㌶㈱㘰㔳〲㔸散㈳㤹摡っ㉤㙤㠷敥晢晤㘶ぢ㘰㐰ㄴぢ㝥㔴㔰㡤愸㉤ㄹ㜴㉢〶㘵㜱㡥㤷愸㑢愱戳㠹ㅡ挹㠱挹㑦〴㤳㝥愵昴㌲㐰㈴㔱摢㌰〸ぢ㜷㡡㠸ㅡ〴㙤搷㐴戱挰㐷ㄲ㌵㤸㐱搰㠳㥣慥㠲㔶愵㡣㔹㐵搴㄰㘰捣㙤〹㘴〵㤰て㘰㈸〱挳〸㘰㔱㤰㈴㙡㍢戴㕣愲昸㥣〸㥦ㄱ戵〳㌰㈰㡡㠵㐱㉡愸㐶搴㡥っ扡ㄳ㠳戲㠸挷㑢搴㥦愰戳㠹㉡晢㐵㤰㜵㍤㤲愸攱っ㜲ㄷ㕡㐵㐴㡤㠰戶㙢愲㔸〸㈴㠹ㅡ挹㈰㡡㈸㔶〳愹㤴㌱慢㠸ち〱㘳㠶〹㘴愵㤰て㈰㐲㐰㤴〰ㄶて㐹愲㘲㘸戹摢㥥㝣扣㠵て㔳〹㠰挰搴㐳㕡㔴㡤愹㈴愳愶ㄸ㤵搵㍥㕥愶㔸攲㘳㌳㔵昶㔴㤴〵㐰㤲愹㕤ㄹ㠴㤵㐰㐵㑣敤づ㙤搷㑣戱㘲㐸㌲㌵㡡㐱ㄴ㔳㉣ㅢ昲㈱㘲て㘰捣搱〴戲愴挸〷㌰㠶㠰戱〴戰捡㐸㌲㌵づ㉤㤷㈹昹㔴づㅦ愶敡〰〲㔳㉣㌵㔲㔱㌵愶㈶㌰敡㐴㐶㝤ぢ〰㉦㔳慣〵敡㘲攳㘳愵㤰㘴㙡㌲㠳戰㘴愸㠸愹愹搰㜶捤ㄴ㑢㡢㈴㔳搳ㄸ㐴㌱挵晡㈲㤵㌲㘶搵㤸㥡づ㡣㌹㠳㐰搶ㅥ昹〰㘶ㄲ㌰㡢〰㤶㈳㐹愶昶㐴换摤昸昸攸㄰ㅦ愲㘶〳〳愲㔸㤲愴㠲㙡㐴搵㌳攸ㅣ〶㘵〱㠳㑣㜶㙦戶㥣㘴慢㜹ㄳ摡㝢㙦戵攴扥户散愱挰㍢攰昵ㅤ换㥡㔰㜵挰㔹摥㙢戵攷㜸搷㌸㈰㜵戸〳摣摡㠶晢㔵㔵摥愷㈰戸扥㑦愳攳㕥晤㍤㑦㤸㤰㙥戴昰〶㝢昵昵㍦㤶㍥㐵挱昵㘷攲㥤㍦㌷愷て㍦挶扥㐸戱晦㡣挶㕣㕢㙢㝢㙢愱㘳㔰㍤㉡㙡〶昱㠹ㅤ㠵㡡㡡搰搸敡㙢ㄱ搱户㑦㉥㔸㔵ぢ㥦㌹戹㤸扦㘰て㉣㘸㘹㕤搲㈲戳愹㙥攷㠳㑢㈴㕦㍤㝢戲ㅢ㥥㑣挸捦戶㈰㉦挸㥢昱㜴㌶㝦〷搹愷㐷㤰㜷戳昱㔷㘱散㡦昶戰昱攳挶捦㙥㠸攷㘲搱㔸㈲ㅡ㡢㕡㠵㜴㉣ㄳ㡡㘶ち愹㐴㉥㤵ち㠵㘲昱㐸㈴㤷戱㡣〳㕣㘸㈴㔲㠸㈴㔳㜸晣㔴㈶㥦㡦愵㔲挹㔴愲㤰〹攳〱㤰㜸㔴㤵㤵㑥攷搲㐱摥㈷㘷㜸㜳㉥㝣捣〳㈱㠲扣㍤㉥㔵〷㔱搵㐰ㄵ㙦㤶ㄷ愳慡㉢㜱昰搹搰㝢搸〸㔱㈱戲㈲㈷昲挲慡敡搹㔳っ昳㍣㤲愳攴摥户晢㑣〳挳攰慤敦敡㡢㐱昳㠶㌹ㄵ慦㐵㍡昳㈰㘹收戸㈸㜹㠸㐰戰〷ㄴ㑣挸戰㈰㌷ㅥ㍦慥〱扦戵㔷扦扥攷挸㌳ち搰昷㠶㕥摥摦挷戳㐸摢㡤㜹搰昴㠵㐶㉢昶㌱收㐳户ㄱ㜴挵捦ㅢつ㔶㌹搱捤㜵散㜶〸挵㘰㡡㈶挰㠵〱愳㕣昱捤㙣㐱㉤愷ㅡ㘸戹戱㠸㤵㔸㑡づ㔱ㄸ㉡㡣㔶㐰捡㡥㍢㜱㈶㘰ㅣ㝢挵㘳挷㔴㥤ㅦち㘷㡣㥤〰摡㕣㙤㐶ㅢ摡昶搸㠹㘵昸㈰挷㐲㍥㤲㉦㠴㘲挹㘸㌸㤵换攴㌲㘱㉢㤲㠹愴愳ㅣ㄰㐶扢ぢ捤㈶㤳戹㄰ㅥ戵ㄹ㡡㕡㤱㔸㈱㤴㑦㔹㠹㔴㈶ㄷて愵慣㜰っ㈳㉡ㅤ散攵㠴㌷㍢攰㘳㉥㠲〸昶㔶慡挵㔴㉤愱慡㡦㔲ㄱ㈰愱㈲㐸ㄵ㈶㜱〲ㄶ㠱敢ㄶ昳戸㡥㑣晢ㄱ㄰㠱攰㐶㔰㘰愶挲㌸ㄲ搲㙦ㅤ晤ㅥ晡攲㜵㜴ㄴ㌴摥㜵㜴㌴㜴㍥敢㘸㘳㈷扡扤㡥㜶㘴摦㍢㔰㉣〷㕣昴㘷㕥㙣ㅤ捦ㄶ㘶攴戴〹戴㜲ㅤㅤ㠶㙣搵㍡㌲戹㙦攰㙥㐰㉣㠵戶㜴㜵㙣慡晡㌹ㄹ㌸慣㡥捤搰㤶慢攳ㄴ戴敤搵㤱㑡收㉣㉢㤴㠸㐵ち搱㔸㉣㤶㉥愴昲㠹㔸㌸ㄴ㑢㈴昰昰搶㔰㌸㤱㌷㔶戸搰㕣㉡㤴㡣㈷ㄳ㔶㈶ㄱ捡挷㌲㤱㕣㌶㤲っ㐵昳㈱㉢㥣捦攴挳愹㙣㈲戸戹ㄳ摥㍣ㄵ㍥收㘹㄰挱㉤㤴敡㜴慡捥愰㙡㑢愵㜲㔱㘲ㅢ慡㌰㠹ㄶ㝤㜵㥣㑤㤷㔵㄰㠱攰㐰ㄸ㌱㔳㘱㜲㤳㌱戹㝤㤸摣㈴㑣㙥〳挱㐱捡戸㡥㠸㄰挵㐸㡡搵㌰㡡㈱っ换搶㐵㙣㘱㐶㑥㐳愱㤵㙣㘶㝤搹㍣搸㤷捤㘱慡㥦换㄰ち㙣㙥㠷戶㘴昳㜲戴㙤㌶㜳戱㘴㌶㥥捤㘴攲挹㔴㌲㤶㡡㠶昰挴搲㔴㤴㑦㘴㉥愴ㄳ㜸摡慤㘵㕣攱㐲昳㜸㐴㜳㍡㥥㠱㍤㤱㡡ㄵ㘲戹㑣㌴㤲挳ㄶㄱ㠹愶搲昹㘴㉥ㅡて㙥敦㠴㌷慦㠴㡦㜹ㄵ㐴㜰〷愵敡摣㌱敥愸㔴〴㐸愸ㄸ㑥ㄵ㈶戱㡦捥收つ戴摦〸ㄱ〸敥〲㈳㘶晣搹ㅣ愱㡣敢㠸㐸㔲㈴㈸搶挰㐳㠴ㄸ㤶慤㍢搸挲㡣㥣㈲搰㑡㌶愷敡㙣㜲晦㈱挷收㘴㕦㌶愳慡㥦扢㠱〳㥢㌱戴㈵㥢昷愰敤散㉡昲㔶㉡ㅥ捤㈵㌱攱㜹扢愱㐲扡㄰㡥㈷戳愰㈷㤲㡦挳㄰㌶敥敤㠴㘶攳㠵㐴㉥㤳㡥愷搲戹㔸㌶ㄶ捥㈶㔲昹㌴づ㐸愹㔴㍡㤲〷搱㐱㤶〱㌰扣㜹ㅦ㝣捣晢㈱㠲〹愵㝡㠰慡〷愹㑡㉡㤵㡢ㄲ扢㔲㠵㐹散愱戳戹㤶㉥㡦㐰〴㠲扢挱㠸ㄹ摣㘵愲㡥晢〵㤳扢〲㤳摢㝥㜰㜷㘵㕣㐷挴ㅥㄴ愳㈸㥥㠴㔱散挱戰㙣㍤挵ㄶ㘶攴㌴〶㕡挹㘶㐴㘷搳摤搲㐳扥㙣昲㉥㍦㠲攰摡ㅥ㈴搸ㅣ㠷戶㘴昳㌹戴㙤㌶㌳愱㘴㈴㡡攷攷收慤㑣㌸㤶ぢ㐷搳搱㐲戸㤰㡤㠵慣㐴㍡ㄳ㡦㐶攳挶昳㉥㌴㤷捡㠳捥㝣〴て攳㡤挷慣㉣挶㘹戲㄰捦攰㜹捤㤹戸㔵㈸攴戲挱昱㑥㜸昳〵昸㤸㉦㐲〴敢㤴慡㜳㙣㑥㔰㉡ㄷ㈵㈶㔳㠵㐹㙣愷戳昹㉡愳扣〶ㄱ〸㑥㠱ㄱ㌳晥㘳㜳慡㌲慥㈳㘲〲㐵ㅤ挵扢昰㄰搳ㄹ㤶慤昷搸挲㡣㥣㘶㐲㉢搹摣㐲㘷搳ㅤ㥢㥢昹戲㌹㑢昵昳㈱㐲㠱捤㍤搱㤶㙣㝥㠴戶捤㈶㡥㕢㌸慦〹攵昲搸㜴㘳㌱㍣㤴㌸ㄹ㉦攴㤳愹㔸㈶㥦挲〳慦搳㈱攳㕦㉥㌴㤳㑡㘴㌲㈹ぢ愷㍦戱㐴㉣㤷〸愷㜳ㄱ㉢㡢挷ㅣ㕢㌱ㅣ捤㜰攴ぢ敥攵㠴㌷㍦㠶㡦昹〹㐴㜰戶㔲㜵㡥捤㝡愵㜲㔱㘲ㅦ慡㌰㠹扥㍡㥢㕦㌱捡搷㄰㠱攰扥㌰㘲挶㝦㙣敥愷㡣敢㠸㤸㑥㌱㡤攲㈷㜸㠸晤ㄹ㤶慤㥦搹挲㡣㥣收㐲㉢搹慣搴搹㜴挷㘶㠵㉦㥢㉣ㄷ㤰㐹㠸㙡挹收㐱㘸㑢㌶㉢搱戶搹挴改㘳㉣㥤㐸攷愳〵㍣扢㍥㤴捦愶戲改㐲㈴㠲㠷㍥㈷㌲ㄸ㙥愹慣搱挳㠵收挳搸戰㈳戹㜴㌴ㄲ㡥㠲改ㅣㅡ〵㍣㌵㍡㥢づ挷㔲戹㝣挴ち㌶㌸攱捤㉡昸㤸搵㄰挱㠳㤵慡昳㈸挴捡〳戹㍦㜰㔱㈲㑦ㄵ㈶昱敤て摡㐹㐱㉦㐶改つㄱ〸㕡㌰捡〵昱㍢ちㄵ㤴㜱ㅤ㔹慢愷㤸㑤搱ㅦ慥㘲㍥挳戲㌵㠰㉤捣挸改㄰㘸㈵㥢ㅦ愱㐳昷㤸敥㡥捤て愰㉤㍤愶㉦㔰晤㙣㡥㔰ㄸ㥢㑤㘸㑢㌶户㐰摢㘶㌳㤹ぢ挷㉤㥣㈷㔹昹㝣㍣㤶㡦㠷戳ㄸ慢㜱㉢㥢挷㤳㤵昳㜸㠶㜹搶搸搲㠵愶㘳㌸㝣愷ㄲ戱㐴㌸㕣㠸㈵昱㘰㜳㥣㤵攵挲愱㔰㈲㔴挸愵慤㔸㉣搸散㠴㌷户㠲㡦戹㌵㐴戰㐵愹戶愱㙡㈰㔵慤㑡攵愲㐴ㅢ㔵㤸挴ㅢ㍡㥢摢搲㘵㈸㐴㈰搸づ愳㘴搳㙦扦搹愱㡣敢挸ㅡ㥦㜷㘱㍦ㄳ㝡㌸㕣挵㘲㠶愵㙡ㄷ戶ㄴ㥢㑢愱㤵㙣㍥攷换收㌳扥㙣㉥㔳晤㠴ㄱち㙣ㅥ㠶戶㘴㌳㠲戶戳摦㑣ㄵ㜲㠹㈴㑥㠶㤲昱㔰㉣㔴〸㘷ㄲ㠵㔸㌴㥤㡤攲㍣㈸ㅦ㑡㠴㈳㐶搴㠵攲㔸㥥㡥㐵㜰㥡㥡捣愶㘲愹㜸㍡ㄳ捥㐴ㄲ㠵㘴㉣㤷挶㐹ㄶ挸てㅥ敥㠴㌷㘳昰㌱攳㄰挱㈳㤴慡㤳㑤㤶㉢挸戱㐹㠰㠴㡡愳愹挲㈴ㅥ搳搹摣㡤昶摤㈱〲㐱㤶㈴㤴㘵昳㔸㘵㕣㐷搶㌲ㄴ〷㔳搴挱㔵㉣㘷㔸戶㈶戰㠵ㄹ㌹㥤〰慤㘴昳ㅥ㕦㌶敦昲㘵昳㐴搵捦ㄴ㠴〲㥢㈷愱㉤搹㥣㡡戶捤㘶㈱ㄷ㑢㔹㌸〸㠵㔲戱㘴㉣㠲㘳㑦ㅥ挷㥥㔴〴㕦〵㈲㐹㉢㡦㉤㝤㥡ぢ挵晢㉢㈲㠹㙣〲㉦㄰挸攰㜱昰搹㙣㌶㤷挳〳㡤攳㔱㌹㠸ㄳ㤱㔴昰㘴㈷扣㌹ㅤ㍥收っ㠸攰㈹㑡搵㜹晡扦㐲愹〸㤰㔰㜱㍡㔵㤸挴捤㍡㥢昵戴捦㠱〸〴捦㠰戱㉣㥢㘷㉡攳㍡戲㌶㥦㘲ㅥ挵㕣戸㡡㤵っ换搶㠱㙣㘱㐶㑥慢愰㤵㙣㕥慥戳改敥㌷㉦昵㘵㤳挵ち㌲㠹っ㐲㠱捤㍦愰㉤搹捣愲㙤戳㤹㠸挶㜳搹〲㌶攱㜰づ㐷昲ㅣ扥㘵愷挳搱㙣ㄲ戴㈶愲ㄹ㝣昵㌶㜲㉥搴㉡攴㌲愹㜰㈶ㄳ㠹㘷〱捤㕡愹㐴㍣ㄹ换㘳㌷㥡㑥攲㌴扥㘰〵捦㜵挲㥢㜹昸㤸ㄶ㐴昰㍣愵敡㍣愶㥦慦㔴㉥㑡慣愶ち㤳昸㠳捥收〲㐶㘹㠲〸〴㔹摡㈰ㄷ挴㙦扦㜹戱㌲慥㈳㙢慤ㄴ晣ㅤ㡣搹〱㔷㜱㈹挳戲戵㠸㉤捣挸改㜲㘸㈵㥢愷昸戲㜹㤲㉦㥢㔷愸㝥㤶㈱ㄴ搸扣ㄲ㙤挹收㘱㘸摢㙣㠶㜳㔶㌲ㄵ挱㥢㈹戰晦㡣㠱搵㔴㌴㤹つ㕢㌸攷㉣愴愲ㄶ捥㍡㡤挳㕤㘸㈶ち昲㌲戹㜴〸摦㠳㘲ㄹ㝣㉦㡤挴戱搳㉣㐴㜳昹㔴ㄴ㈷昴搱攰㔵㑥㜸昳〸昸㤸㐷㐲〴慦㔶慡㑥㌶慦㔱㉡ㄷ㈵慥愷ち㤳昸扤捥收㜱㡣戲ㅣ㈲㄰扣〱挶戲㙣摥愸㡣敢挸摡㘲㐹ㅤ挵愹㜰ㄵ㌷㌳㉣㕢愷戱㠵ㄹ㌹摤ち慤㘴戳捤㤷捤㠵扥㙣晥㔱昵㜳ㄶ㐲㠱捤摢搰㤶㙣慥㐴摢ㄹ㥢㠹㐸挲ち㐵㜲㌸㠷っ挷慣㜴ㄴ㕦昴㜱㜴挷改て㌶晤㜴〲摦㉣捦㜶愱㤹㔰㈴㤱㐹挶攳攱㌰慥㉢㐵㘳昹慣㤵挹愶ち㈱㉢㕤㐸攷㔳改㑣㌴㜸扢ㄳ摥㕣〵ㅦ昳ㅣ㠸攰ㅡ愵敡㘴㤳昵ㄳ㑣㐲〲㈴㔴摣㐵ㄵ㈶㔱搰搹扣㤰㔱㔶㐳〴㠲㜷挳㔸㤶捤㝢㤴㜱ㅤ愳ㅥ㐹挱挷㤷㤸㔷挲㔵摣挷戰㙣㕤挵ㄶ㘶攴昴〰戴㤲捤晤㝤搹摣捦㤷捤〷㔵㍦搷㈱ㄴ搸晣㍦戴㈵㥢搷愳敤戰ㄹ〹ㄵ戲愱㐸㈶ㅡ挵ㄷ㥣㕣㍥㤴つ攷㤳昹㜴㍣㡡㤳愵㜸戴㤰㐸ㄸ㌷戸搰戴㠵㤳昴㈸㕥愸ㄱ挵㔱㈸㤶㐸愷㘳愹㐸ㅥㅢ㝦扡㠰㜳晥㔰㉣ㅦ㘴㜹㠵攴改㐶昸㤸㌷㐱〴ㅦ㔶慡捥㌳愴戵㑡攵愲挴㘳㔴㘱ㄲ㌳㜵㌶㙦㘷㤴㌵㄰㠱攰攳㌰㤶㘵昳捦捡戸㡥慣㉤愷㌸㡥攲㍥戸㡡㈷㘰㤴㙣摥捦㤶㘲昳㐹㘸㈵㥢攳㜴㌶摤㌳愴㌱扥㙣㍥〵㈷㤹挴㐳〸〵㌶晦㠶戶㘴昳㘱戴㙤㌶㔳戹㜸ㄴ㉦㥦挹㘶㐳改㐴㉣㤹㉦攰昹搱㔹っ㐲㉢㔵〸㐷挳戹㘴摥㔸敢㐲㤳㘹㉢㠵挷攷挷㔳ㄶ㕥㐹ㄲつ攱扢㍤㑥㐹ぢㄸ慢ㄶ㕥㐳㤲㑣攷㠲㑦㍢攱捤㐷攰㘳㍥ちㄱ㝣㐶愹ㅥ愳敡㜱慡㥥㔵㉡〲㈴㔴扣㐰ㄵ㈶㤱搰搹晣㉢敤㑦㐲〴㠲慣慢㤰ぢ攲㜷㠶昴㜷㘵㕣㐷づ㔷㔰㥣㐲昱〲㕣挵㍦ㄸ㤶慤ㄷ搹挲㡣㥣㕥㠱㔶戲戹㤳捥愶㝢ㄴ摡挱㤷捤㔷㔵㍦㉦㈳ㄴ搸㝣つ㙤挹收㉢㘸㍢㙣攲㡢㜶㍣ㅣ㠹收挲〹㝣昵㉥㔸㈹㙣攰改ㄸ捥㝢ㄲ㐹㥣㉤㠵昳挶慢㉥㌴㡣㙦收㤱㕣㌴ㅤ㉡愴㌲戱㌴戶昳㘴㈶㤵㑣㐶㈲㌸昵㑣挵愲戹㔰㤰㌵ㄹ㜲㙣扥〶ㅦ昳㜵㠸攰ㅢ㑡搵戹愵扦愹㔴〴㤸㠴㡡㜷愸挲㈴戶搱搹㕣㐷晢扢㄰㠱攰㍡ㄸ换㡥捤㜷㤵㜱ㅤ㔹㕢㐹挱愷戴㤸ㅦ㌳昴㍦ㄹ㤶慤㑦搸挲㡣㥣㍥㠰㔶戲戹戱㉦㥢㐱㕦㌶㍦㔴晤㝣㠱㔰㘰昳㈳戴㈵㥢㕦愲敤戰ㄹぢ㠵戳搸愸㌳〵㉢㡥ぢ㜲戱㙣㌲㠴慦㠹愱㙣㈶㥣㡢㈶㐳搹戴昱㤵ぢ捤攰敤て昹㐴㈱㤴挱㈹㈶昸㑥攰搲㙡㌴㥦挵㌳搱ㄳ㐹ㅥ㠴挲挱㝦㌹攱捤慦攱㘳㝥〳ㄱ晣㔸愹㍡搹晣㐴愹㕣㤴昸㥣㉡㑣挲搰搹晣㤱㔱㝥㠲〸〴扦㠰戱㉣㥢㕦㉡攳㍡戲㜶㍥〵ㅦ昹㘲㔶ㄹ㠸昸㌵挳戲㔵捤ㄶ㘶攴昴㉤戴㤲捤ㅦ晥慤㝤ㄷ㜲挷收昷搰㤶㝥ㄷ晡㑥昵挳户戵㠱捤敦搱㤶㙣〶搰戶搹㡣㈷㜳昹㌴㑥㝣搲㄰㌱ぢ㝢㑦㥣㘵挶㌳㔶㌴㤲挲㘵㡤㘸㍡㘲昴㜲愱戱㜴㉡㠷换㐵昱㕣㉡ㄹ㡡㠵㜱㐴㑡昳㑤㑦愹㔰〱挷慤ㄸ慥㐳〷晦敤㠴㌷㝢挳挷散〳ㄱ晣㐱愹㍡昷㥢㍦㉡ㄵ〱ㄲ㉡㝥愱ち㤳昸ㄴ㡢攱㕥㙥敥㐷㝢㝦㠸㐰昰㔷ㄸ换戲㐹㡢㌴慥㈳㙢㤷㔲㕣㐲戱ㄵ㕣㠵慣搹㘰㙢㙢戶㌰㈳愷㉡攰㈵㥢敦昸戲昹㤶㉦㥢搵慡㥦挱〸〵㌶つ戴㈵㥢㐳搰戶搹挴晥づ晢㐲搰ㄶ捥收㘲攱㔴ㅡㅢ㝡㉣㡦换㥣㌹㝣户戴㜰敡㘹㙣摢〹攵㌷捤㘴㉡㠳㙦㤴㔹㕣ㅦ〱戹㌸㜵㉦愴戲㔹摣て捡攴ち㤹㈰敢㍦攴㤶㍥ㄴ㍥收㌰㠸㘰㡤㔲㜵㡥㑤ㄶ㠱ㄴ愳㐴㙦慡挸收摦㜵㌶㜷㘶㤴攱㄰㠱㘰ㅦ〰昰攷㝦つ愹慦㌲㑡㌶慦㈱散㙡㡡ㄸ㕣㠵慣敢㘰㉢捥ㄶ㘶攴戴㌱㕣㈴㥢㑦攸㙣扡㐷愱㍦晢戲搹㑦昵㤳㐶㈸戰搹ㅦ㙤挹收慥㘸摢㙣收㤳昸㝡㔳挸㠷㜰㑢〴㥢㙦挸捡㠰㌱ㅥ㘱搲昹㔰づ㈷㑦㘱㘳㌷ㄷ㡡敢㑣㌸摤㡣㈴昳㌱㕣㥦㡦㘷㜲搹㘸ㄸ㤷㐶戲改㑣㈱㥦㑤挷攲搹攰〰㈷扣戹㍢㝣捣㔱㄰㐱㤶㠶㐸敡㍡扦㔹㙥慡㔴㉥㑡戰ㄲ㐴戲昹㠰捥收㜸㐶愹㠳〸〴户〴〰㝦晥搷㤰戶㔲㐶挹㈶㥦㐵㘳昲挹㌶收㜴戸㡡㙤㘰㈴㠱收っ戶㌰㈳愷㐱搰㑡㌶㙦昳㘵昳㔶㕦㌶㔹〲㠲㍦晣昶〶愱挰㈶换㍤㈴㥢戳搱戶搹㑣㘴昳㜸搳㕣㌴㙣㘵愳㘹散㌴㜹ㄲ㘹ㄵ愲㠹㐴捥挲愱〶ㄷ攷㡣㝡ㄷㅡ捤收挲愹㜸㠲昷㈶㜱㙤㌸㡡扤慣ㄵ㡢愷㜱㌳㌳㤳っ㐷ㄳ㔶㈱挸㐲ㄲ㐹摤ㅣ昸㤸㝢㐳〴㠷㉡搵〳㤸戱慦ㄶて㔳㉡ㄷ㈵㜶愰㡡㘳昳㙡㥤捤〳ㄸ㘵㉥㐴㈰挸㡡ㄱ晣昹戳挹㑡ㄲ㘹㤴㙣摥㐱搸ㅡ㡡㍣㕣挵㜰㔸㈴㥢ㄶ㕢㔰换㘹〴戴㤲捤ぢ㝣搹㍣捦㤷捤㤱慡㥦㐶㠴〲㥢慣〹㤱㙣ㅥ㠲戶捤㘶㉥ㄴ㑦攰挴㈷㥦挸㘲㝣㘵㜱攲ㅥ戵攲改㜰㡥搷攰㜱〰㡦㘷㡣〵㉥㌴ㅢ挵〹㔱㈲㡢㉢㥦ㄱ㕣攳捣攱搶㐷㌲㤶挱づ〲户昴㔲昱㘴戲㄰㘴戵㠹㘴戳〹㍥㘶㌳㐴㌰愲㔴㥤摦搳愳㑡㐵㠰㐹愸㐸㔰㐵㌶㑦搷搹㙣愷扤〳㈲㄰㑣〲㠰㍦㝦㌶㔹㙤㈲㡤㤲㑤㍥㈵挷攴㌳㜷捣㈳ㄸ㕡㔶㤱㐸㑦戶㌰㈳愷摤㠱㤷㙣ㅥ慢戳改ㅥ㠵㡥昶㘵㜳㤴敡攷ㄸ㠴〲㥢㝢愰㉤搹㍣ㄶ㙤㥢捤㜴㉡挳扢㐰戸㑥㠹㡢挰㠵㄰摦㔷挲㔳㜷摣ㅤ㡡攵㤲㠵㕣摥㌸捥㠵愶㈲㤱ㄴ㉥㙥㠴攳搸㈱挴㔲搹㄰慥㉣攷㉣攰㜱㐱ㄴ搷㑤㌲戱攰㘸㈷扣戹ㅣ㍥收昱㄰挱㌱㑡搵㜹ㄴ㘲㔹㡡攴㥣〰〹ㄵ㜵㔴㤱捤挵㍡㥢㉢㘸㍦ㄵ㈲㄰㥣〰〰晥晣昷㥢慣㐸㤱㐶挹收㕡挲ㅥ愶㔸〵㔷㌱ㄹㄶㄲ㘸㥥挳ㄶ㘶攴挴㑡ㄳ挹收㈱㍡㥢敥㝥㜳扥㉦㥢搳㔴㍦攷㈳ㄴ搸㥣㡥戶㘴昳〲戴㙤㌶㔳㤱㙣㌸ㅡ攱户ㅥ㕣㔰捦㠶㜱搱㈳㠵ぢ㑡昸㐶㘴攱捥㔰㈱㥦㌶㉥㜴愱昹㐴㈲ㄴ㡢收㤳搹㘴ㄴ摦㠵㜰ㄹ㍥㤳挵敥㌳㥦づ㐵㈳搸收挳㤱攰っ㈷扣戹ㅡ㍥收㐵㄰挱㤹㑡搵戹愵捦㔲㉡ㄷ㈵㘶㔳㐵㌶て搲搹扣㠲㔱慥㠴〸〴敢〱挰㥦晦搸㥣愳㡣㤲捤㈷〸晢ぢ挵㡤㑣㘰㙦㘵扣〹慤㍥㍤慡㔹㠸戱㥢愷㘲挱晦〹㈰㍢㝢摦扦㌲〱敦㔳㘱ㄱ㈶摥捥㘳㉤戳ㅦㄸ㔰㔵戹敢㝦ㄶ㡢㌵ㄱ㝣㕥〸愷敡搹㔸敡摦㄰㠷攳愳戳搶㠵ㄱ〷㘲㌲㙦挱〲㔷捦挵攲㠶晣㔲㕣摦敢㑥攱㔸㌱愰㜹㑡㍢捡㈵昰摡摣㌹慤㘳摤㜷慥㙥愴捡㈸㜶㔶慦〵ㄹ搶愹ㄹ㥢㙤挷戳㘶㍡㉣攵㌶慢捤昵挳㙢㌶㔰㌷〳挳捥㝣㠹挸㠰捥㤶昶挰㠵㉤㍢戵㔳㕡摡昱挲ㅢ㉢慦㈲戶攳昹〳㔵㤵㍤㠴敦㌳㔰㥣户慢昲〹ぢ㡣㠶㔷摥㑣挹㤳㠰㉤㝤ㅥ㌷㌱慥戱㐳㍥慥㘵㉢搸㠵挹㈲ㅣ攳㡦㔸㕡㘳搴搰扡愱㤱㘴昵㑣慣㠸つ敥愳㤸㜶昶挸戱ㄱ㌰㙦㐷㐰㜱㈰㐲㤳㝢㘱ㅥ挰㑥敥戰㍢ㄹ㡦㑥挴㔴㜴挲㡥㌰摥㠱扥㤳攸㠳㠰愱㡡〱㐴㠳搳愰扤㤶愵㉥昸㡥㠰攷㐵ㄴ㝤㍥ㅦ敤㌴挷搸晦搷㌸晦〷挷搴收㤵挷㠱㘲昰捡戱搵㙦ㅤ㜵挹ㄷ搷敦㌶散愲㕢㝥㜵晥㍦㙡㐹搵搵慦搵慣戹㙤昴㠹摢昷㔹昰换昰㐳㐶㡢㈶㜸っ㐳ㅣ昳㙤㡡㜷㈸戸㈵㠹〹挸攸ㄵ㍣㤰愲攴摤ㄴ㜵㡥挱晢㙥㡡㘰㌳㈲攱て昷㠴㤱㙦㥦ㅥ㠲㤵㉢摣攰挴㌸㜸㜰㤴换㠱昹㈰ㄷ戹〳㙡㥢愰㌶捣ㄹて㐱㠷戵㌰㝥㘸㌴㈴昶〰戰㤳愰戵㐴㉦㜲搱敤㐴㍦㙡愳敢㠸摥搵㐱摢攴㍦㑥㌴㡦㠳㉥㥤㑢㥣㠶愴昳㜰㌴扡㐷攷ㄱ捡愳ㅣ㥤㠱㤷慥㔸㌸㉡㜰攷攸㉦晡㝣扦敤戲晥㜷㡤ㄶ换攱攱㐷㘷ㅣ㠹晡搲ㄹ㜳っ摥㌷㕤〴㡦㐷㈴晣攱㥥㌶㤶ち㜴戲昲㐴搲ㄹ㠱㠷㑢攷搳㕣攴㔳㘱戲改㘴㌹㡡昱慣㐶搰㠸㈲㠲㥥㈷晡㌴ㄷ扤㠲攸ㄷ㙤戴㈴㝦㈷〷㙤㡦捥㤷㠸收㠱搰愵昳っ愷㈱改㍣ㅢ㡤敥搱戹㑡㜹㙣㌰㥤慢攱攱㐷攷㌰㠷戵㤲搱㌹搴㌱㜸摦㥢ㄱ扣〸㤱昰㠷㉢㈱㔸㉡搰挹搲ㄳ㐹攷㄰㜸戸㜴扥挹㐵扥ㄲ㈶㥢㑥搶愳ㄸ㙦㉢㠲戰昹㙥㔳㐴搰㍡愲慦㜲搱㉣㐹㌱摥戳搱摣愳㠸㉤ㅣ戴㍤㍡摦㠷愵昶〶㘰扡㐷摡㡤捡愳ㅣ㘹㈵㥢昴ㅡ㜸昸㤱㌶挰攱愶㠴戴晥㡥挱晢慥㡤攰ㅤ㠸㠴㍦㕣慦㐱敥㈰敤㙥㌴㈴㘹ㅢ挳挳㈵敤㌳搲㜰ㅦ㑣㌶㘹㉣㍢㌱扥㜰㘹㐸㠸扥㐵㌴㝣㐵昴晤㉥晡㕥愲扦戱搱搸㐳㈶㐴挰㐱摢㘳昰㍢愲㜹晡攰㡥㐱㤶㤷戰㈱挷㈰慢㐷扡㐷攷㈳捡愳ㅣ㥤㤹〵晤搲ㄷつ摦敦挱ㅤ摡㉢扥㕡㝥昸晣搱攲㐹㜸昸搱㔹㡤㈴㝣㌷改㉡挷攰㝤㜳㐷昰㈹㐴挲ㅦ㑡〱戰㔴愰㤳㈵㈶㤲捥㑡㜸戸㜴晥捡㐵㝥〱㈶㥢捥攷㌰㘷昰㤵捦捥㜱㑡晣昲扤扤㠷戴㐷㔵て㔸挴㡢㉥晡㜹愲慢㙤戴㍣攰晣攰愰㙤㍡㝢挲㔲晢㉡㌰摤㈳敤㌵攵㔱㡥戴㤲㌱昸㉥㍣晣㐸晢〶改昸㤲昶戵㘳昰扥敤㈳昸ㅥ㈲攱て㤷㠹㤰㍢㐸㘳㈵㠹㈴敤㑢㜸戸愴搵㤲㠶㡦㘱戲㐹㘳㜹㠹戱㤱㑤〳㌶挵㠴昸搴愱挱㈶慤ㅦ搱㥦戸㘸㔶㤸ㄸ〳㙣戴ㅣ㠳ㅦ㌹㘸㥢戴㑤㘱愹晤ち㤸敥㤱昶戵昲㈸㐷㕡挹㐸晢〹ㅥ㝥愴扤攷㜰㔳戲攱扥敢ㄸ捥昷扣㈱㈴昸㌳㈲攱てㄷ戳㤰㍢㐸ㄳ㐸㕤㤲昶づ㍣㕣搲〶㤲㠶㉡㤸㙣搲㔸㐵㘲っ戶㘹㤰㐷搷㌷ㅣㅡ㙣搲戶㈵扡摡㐵昷㈰㝡㤸㡤㤶〷㡦㔷ㅣ戴㑤摡昶戰搴昶〲〶㝦摤㌸㠱改慤㍣捡㤱㔶㜲挴敤て㡦㘱㕣㔴捦〹捣㡢づ㌷㈵愴扤攰ㄸ扣㙦ㄵ〹づ㐰㈴㐹摡㉥挸ㅤ愴戱㉥㐴㤲昶ㅣ㍣㕣搲㐶㤲㠶慤㘰戲㐹㘳戱㠸ㄱ戶㘹挰㐸㡢㡢扦㌹㌴搸愴㐵㠹摥摡㐵㙦㐹㜴摣㐶㘳愴挵挵ㄳづ摡㈶㉤㐹㌴㉦㌲戹㝢㍢ㄶ㠵戸㝢扢㙤搱挰㕦㌷攸ㅣ慡㍣捡搱㠹㘸昸㍣㌳㝡愷敢晡㍤㔳昷㡦㑢㐷㡢攱昰ㄸ〶㤵㤷捥㐷ㅤ搶㑡攸㝣挴㌱㜸摦㔱ㄲ摣〵㤱㈴㥤愳戰㔴愰㤳㠵㈱㤲捥㠷攱攱搲㌹㥡㡢ㅣ㠳挹愶㤳搵㈲挶㔸㡤愰〷㡡〸ㅡ㑦㜴摣㐵㐷㠹㥥㘰愳㈵昹昷㌸㘸㥢晣㐹戰搴敥〶っ晥扡㐱摡敥捡㘳㠳㐹慢㠳挷㌰ㅦ搲敥㜰戸㈹㈱㙤㡤㘳昰扥搷㈴㌸〱㤱㈴㘹㌳㤰㍢㐸㘳晤㠷㈴敤㌶㜸戸愴捤㈲つ搳㘱戲㐹㘳㔱㠸戱㤷㑤㠳摣ㄴ㙦㜶㘸戰㐷㔵㍤搱㌳㕣昴㌴愲昷戶搱㜲㌳扦摥㐱摢愴敤ぢ㑢㙤㍤㌰昸敢〶㘹㜳㤴㐷㌹搲㑡㌶摣戹昰ㄸ收㐳摡㔵づ㌷㈵愴㕤改ㄸ扣敦㐲〹ㅥ㠸㐸㤲戴〳㤱㍢㐸换愰㉤㐹扢ㅣㅥ㉥㘹つ愴㈱て㤳㑤ㅡ㙢㍦㡣㡣愲〱㘷㙢ㄷㄷ搱㤰㈳摡㜲搱㌹愲㉤ㅢ㉤㡦慢ㄷ㌸㘸㥢攲㜹戰搴㉥〰〶㝦摤㈰慤㐹㜹㤴㈳慤攴戸摡〱㡦㘱㍥愴㥤攳㜰㔳㐲摡㉡挷攰㝤㝦㑡㜰ㄱ㈲㐹搲㥡㤱㍢㐸㘳㌵㠷㈴㙤㈵㍣㕣搲㕡㐹挳ㄱ㌰搹愴戱挴挳㌸搴愶㐱㥥攲㥥敥搰㘰㡦㥤㜶愲㡦㜴搱㠷ㄳ扤挸㐶㑢搲㑥㜱搰㌶㘹㑢㘰愹㍤づㄸ晣㜵㠳戴攵捡㘳㠳㐹㍢ㄵㅥ挳㝣㐸㍢摥攱愶㠴戴攵㡥挱晢捥㤵攰㘹㠸㈴㐹㍢ㄲ戹㠳㌴ㄶ㙤㐸搲㡥㠵㠷㑢摡㔱愴㘱ㄵ㑣㌶㘹慣攴㌰㡥搱㘸昸㝤ㄱつ挷ㄱ㝤㡥㡢㍥㥢攸攳㙤戴愴昸㌰〷㙤㔳㝣㈲㉣戵ㄷ〲㠳扦㙥㤰戶㕡㜹㙣㌰㘹㔷挲㘳㤸て㘹㡢ㅣ㙥㑡㐸敢㜰っ摥昷戴〴慦㐲㈴㐹摡㘹挸ㅤ愴戱㌶㐳㤲搶〶て㤷戴㌳㐸挳㡤㌰搹愴戱㘰挳㌸㑢搱㠰慦晡㉤㐵㌴㥣㑤昴㑤㉥晡〶愲捦戱搱㜲て㜸㠸㠳戶㐷摡戹戰搴摥づっ晥扡㐱摡ㅡ攵㔱㡥戴㤲㝤摡㝤昰ㄸ收㐳㥡攵㜰㔳㐲㕡摥㌱㜸摦敤ㄲ扣ㅦ㤱㈴㘹ㄷ㈱㜷㤰昶㄰摡㤲戴㉣㍣㕣搲㉥㈱つ㡦挰㘴㤳挶扡っ攳㌲㐵㐳㈴㈶づ㉡愲攱ち愲ㅦ㜵搱㙢㠹扥捡㐶㘳愴挵挴晥づ摡ㅥ㘹搷㄰捤扡ぢ昷㘴㠴昵ㄷ敥挹挸㕦搱挰㕦㌷攸㝣㔲㜹㤴愳昳慥㤱ㅦ㈶㝥戱ㄶ㍥㘸㙥㝦攳捡散攴散㘸昱〲㍣㠶昹搰戹户挳㕡〹㥤㜳ㅣ㠳昷㑤㌱挱ㄷㄱ㐹搲㜹ㄳ㤶ち㜴戲〶㐳搲㌹ㅢㅥ㉥㥤户㜰㤱㕦㠳挹愶㤳㠵ㄹ挶ㅦ㙤㠲攴晥㙢愶㐳㤰㍤慡㙥㈷晡㜵ㄷ晤㉡搱㜷搸㘸戹攱㑥㜵搰㌶㥤㜷挲㔲扢づㄸ晣㜵㠳戴㜷㤵㐷㌹搲㑡づㄱㅦ挳㘳㤸て㘹ㄳㅣ㙥㑡㐸慢㜳っ摥户换〴㍦㐱㈴㐹摡晤挸ㅤ愴戱搴㐲㤲㌶づㅥ㉥㘹て㤲㠶慦㘱戲㐹㘳晤㠵昱㤰㐶挳ㅥ㐵㌴慣㈵晡ㅢㄷ晤ㄵ搱㡦摡㘸㐹昱慥づ摡愶昸㜱㔸㙡㝦〴〶㝦摤㈰敤㈷攵戱挱愴㔵攱㑢昷㌰ㅦ搲攲づ㌷㈵愴挵ㅣ㠳昷㡤㌴挱㙡㐴㤲愴㍤㠵摣㐱ㅡ㉢㉡㈴㘹ㄱ㜸戸愴㍤㑤ㅡ㝡挳㘴㤳挶㌲ぢ攳㔹㐵〳昶㜶㈳㡡㘸㜸㥥攸㍥㉥㥡㤵ㄶ挶㡢㌶㕡㥥挱敤攴愰敤㤱昶ㄲ㉣戵晤㠰改ㅥ㘹晤㤵㐷㌹搲㑡昶㜶㕢挱挳㡦戴㘱づ㌷㈵愴つ㜵っ摥户搸〴户㐶㈴㐹摡敢挸ㅤ愴戱㜰㐲㤲㌶〴ㅥ㉥㘹㙦㤲㠶愱㌰搹愴戱㥡挲㜸㕢搱挰慢㜳㐵㌴慣㈳㝡㤸㡢摥㤶攸昷㙣戴ㅣ㘹㕢㌸㘸㝢愴扤て㑢㉤㑢ㅦ扡㐷摡㜰攵㔱㡥戴㤲捤㌳〶て㍦搲〶㌸摣㤴㤰搶㕦ㄹ㍣㙦扥〹挶ㄱ㐹㤲昶〹㜲〷㘹慣㡦㤰愴㙤って㤷戴捦㐸挳敥㌰搹愴戱㘸挲昸挲愶〱㝢愹戸攸敢搰㘰㡦㥤慦㠸ㅥ攵愲㔹㌷㘱㝣㘳愳㐱㕡㕣〴ㅣ戴㑤摡㜷戰搴㡥〷愶㝢愴搵㈹㡦㜲愴㘱㐳挴㐷晢㔶㍡ㅤㅥ㝥愴㔵㉢㙥扣㙦换愹㜲っ摥户攵〴㘷㈰㤲㈴敤㘷攴づ搲㔸〶㈱㐹慢㠴㠷㑢摡慦愴㘱づ㑣㌶㘹慣㡤㌰㐴つ㠴扣㔷㤴㄰扦㝣㔷㜴つづㄶ戱户㡢慥㈷扡摡㐶㠳戴㠴昸挱㐱摢愴昵㠴愵㤶㠵っ摤㈳㙤慥昲㈸㐷㕡挹攵愴㍣㍣晣㐸晢〶改昸㕦㠳㜳っ摥㌷散〴㉤㐴㤲愴昵㐱敥㈰㡤搵づ㤲戴㉦攱攱㤲㔶㑢ㅡ㥡㘰戲㐹㘳〹㠴戱㤱愲〱晢戴㑦㡢㘸攸㐷㜴戳㡢㘶ㄵ㠴㌱挰㐶换㝤摡㐷づ摡ㅥ㤷㥢挲㔲摢づ㑣昷㐸敢㔰ㅥ攵㐸㉢搹愷ㅤ〱て㍦搲摥㜳戸㈹搹㍣摦㜵っ摥户昲〴㡦㐴㈴㐹摡搶挸ㅤ愴戱愸㐱㤲昶づ㍣㕣搲〶㤲㠶攵㌰搹愴戱搲挱ㄸ㙣搳㈰㑦㘴摦㜰㘸戰挷捥戶㐴ㅦ敦愲㡦㈳㝡㤸㡤㤶愴扤攲愰㙤搲戶㠷愵㤶㘵〹摤㈳敤㔴攵戱挱愴慤㠲㠷ㅦ㘹㉦㍡摣㤴㤰昶㠲㘳昰扥挹㈷㜸づ㈲㐹搲㜶㐱敥㈰㡤戵ぢ㤲戴攷攰攱㤲㌶㤲㌴慣㠶挹㈶㡤〵つ㐶㔸搱㠰つ敥㙦㐵㌴㐴㠹扥挸㐵戳愶挱㠸摢㘸戹㜹㍥攱愰㙤㡡㤳戰搴㕥〱㑣昷㐸扢㔲㜹㤴㈳慤㘴昳扣ㄱㅥ㝥愴㍤敡㜰㔳㐲摡㈳㡥愱攴敤㍦㌷㈱㔲㔷㙦晦攱㠳㉥慣㜶昹㠶㥡㕡散㕢慢ぢ㝣㐰㐲慦㠲慤㘶㐱〲ㅥ捥搱搸搴㈴㥦㙢搱ㅢ㉦敢㘸㕢㘰戵㑤挷㍢㘹昰㡡㡥晡挶㘶攷搱〸㜸㔷つ摦㝤愰㕥〷㘱捡ㄶ㥤㡤挲慣㌶扣ㅦ愲㘷㘱㑡㍢摥㈵㤴慦㘹摥㌳搳搱㘱戵戵晣㉦扣挹〳㑦ㅡ攱㐳ㅢ昱戱摦攱攱晢㤰て㍥扤挳昷收扦㘴㙣㐴㈷ㅦ搳昱㤶ㄹ㔶㔹㔴昲ㅤㅦ晦搹㙢㠵㡣㔱ㄸ㘲敡搹㠷㜹敤慤㌵㔵攲㘱慣㘲扢㍡昷攸㡡㕦㤹㌲敢ち捣搱ㅣ慣㘳㈰㝡攰〱ㄷ戲㈲〸㈲㘰㡥㠵㐶㍥散㐵㡡㡡㙡搶㝣㜸ㄷ㡥㡦㕤攱ㄳ昲㉡慡㤷㌴收㍢收ㅢ昳慤挶㜹昳㍢昰㜸㤵㕥㕣㘲昵愹扡ㅤ慥敢㉢㤹攰愶搱戳戹㈱搳搶㤶㔹㔶搳摣搰㘴戵捣敢㤸㕦搳戰ㄸㄵ㈲㜸摢づづ㤶㌵㌵㌵收㜸攴㘳ㄳ㡤敤㡤愵つ㡣㙡搶改摡晢愱攱㘸㌵㈶㐰敢㑦挱㍤扥ㄴ㑣〲摥㤸っ㔱㑣挱ㄴ㘸㌴ち〴慢ぢ㐸㠳晡㠸戵㘸挸㌴愶〱改㈶挷㐲〱愹㥤慥㙢㥦㠲㔶㈶㌷〳㕡晦攴㙥昳㑤㙥ㄶ戳攰晡改㕣㌷㝢㔱挵〷昱搸敢㐶昰㍥㝤㔱㘲捦慢ㄴ敡㠱㜴ㄳ攳㉤㜷㤹搸ㅣ㕤晢扡㤳㤸挹㠱㔳㈵慥昷㑤㘲㕦昶㔸㥣挴敦愸搲㤲攰摤敤愲㈴搶愹敥づ搰扢攳㡤㙡㤹挴㕣㕤晢㠹㤳㠴㜱㈰戴晥散㕣敥㥢㔸〳戳攰慡敢㘴㈷㐳㤵㤶搸㘷摥挴扥㔲㈹攴㠰㜴搹攱捤㘰㤹㔸㕥搷晥散㈴收戰㜳㠱㙦ㄲ昳搸㘳㌱㍢㡤㥥㈴㜸摦戵㠸㥤ㅥㄸ搷戲扢〵㝡㜷㍤㤵戶㐹搷昶㠱㤶㘳挷㈴㍢㔵㘲愵㙦ㄲ慤散戱㤸㠹㐳愹搲㤸愸㐵㥣愲㈴晡愹敥摡昵敥㌶㔵摡づ㕤扢戵㑡㠲〳戸㑡㥣攲㥢挴ㄲ昶㔸捣挴㌲慡戴㈴〶㝡㤳搸㔶㜵㜷戸摥摤昶㑡㝢㠴慥摤挵㐹挲㌸ㄲ㕡晦㜱㜲慣㙦㘲㐷㌱㡢㘲㜶㡥愱㑡㑢㙣愴㌷戱愸㑡攱㌸㍤㠵愴搲㉥搷戵愳㥣挴㑣㈶㔶㈵づ昳㑤攲㐴昶㔸㥣挴挹㔴㘹㐹㡣昶㈶㌱㕥㜵户㐲敦㙥㤲搲㥥慡㙢㘷愸㈴戸〳慣ㄲ㙤扥㐹㥣挱ㅥ㡢㤳㌸㡢㉡㉤㠹㔹摥㈴敡㔵㜷㘷敢摤敤慢戴慢㜴敤㠱㉡㠹㔱搰㔶㠹㐳㝣㤳㌸㤷㍤ㄶ㡦㤳昳愹搲㤲㘸昰㈶㤱㔳摤㕤愸㜷㌷㑦㘹㔷敢摡收攲㈴戲扥㐹㕣㔲㥡挴㘵㥥㈴㕡扤㐹戴慢敥慥搰扢㕢愲戴㔷敡摡㈳㡢㤳搸摦㌷㠹㙢㑡㤳戸捥㤳挴㔱摥㈴㡥㔳摤摤愰㜷㜷愲搲摥愸㙢㑦㔳㐹搸㥢敤㙣摦㈴㙥㈹㑤攲㡦㥥㈴捥昰㈶㜱戶敡敥㜶扤扢㜳㤵㜶㡤慥扤挸㐹挲戸〳㕡晦捤㜶慡㙦㘲㜷㌲㡢攲挱㝡㌷㔵摡㌸戹挴㥢搸ㄵ㉡㠵㝢昵ㄴ慥㔱摡晢㜴敤㑤㑥㘲捥敥㝤㥣㙦ㄲて戲挷攲挱晡㤰㈷㠹㕢扣㐹摣慥扡㕢慢㜷㜷愷搲㍥愲㙢敦㉦㑥㘲㔷摦㈴ㅥ㉦㑤攲㉦㥥㈴ㅥ昴㈶戱㔶㜵昷㔷扤扢挷㤵昶㐹㕤晢㤴㑡挲ㅥ㈷ㄱ摦㈴㥥㉥㑤攲㔹㑦ㄲ㑦㝢㤳㜸㕥㜵昷扣摥摤㑢㑡晢㠲慥㝤㕤㈵㘱敦㍢㜶昲㑤攲愵搲㈴㕥昶㈴昱愶㌷㠹㜵慡扢㔷昵敥摥㔷摡搷㜴敤㈷㉡〹㝢㔷㍥挴㌷㠹㌷搹㘳昱挰㝣摢㤳挴㘷摥㈴扥㔲摤慤搳扢晢㑥㘹摦搵戵㍦慢㈴づ㠴戶㑡㙣攱㥢挴晢散戱㌸㠹て愹搲戶㡥㕦扤㐹昴〰㐰㥥㜷晣ぢ㌳敥挹㑦㑦愵晤㔸搷昶㐱㐳㥥㜷搸挷㤳㡤㝤㤳昸っ㈰㑦ㄲ㕦㔰愵㈵㔱㡢㜶昱㜹〷ㄴ㌲㠹慦㌰攳㈶戱愹搲㝥慤㙢户㐶㐳㈶㘱て捣㠰㙦ㄲ摦〱攴搹㐴晦㑤㤵㤶挴㐰戴㡢㤲搸ㄶち㤹挴㡦㤸㜱㤳搸㕥㘹㝦搲戵扢愰愱㥤㠱㔵晡㈶昱㉢㐰ㅥ㈶〴ㅥ㠴愹㈷㌱ㄲ㤰愲㈴愲㔰挸㈴㝡〰改㈶㤱㔴摡㉡㑤㕢㍤ㅡ摡つ晥ㅡ挹ㅡ昲㝥昸挲摤㘴攵昸捥搲㜱㜸昳攵捥㑤昸㍡戸〱㉦ㅡ慤㐶愷㘲㉣㍡㘳っ搳㘰换㌹扦慥ㅤ敦㘸昱ㅦ㉥㘴搴改㉤㌱〹㉤愶㘸昶愴挷ㄴ挷㘶搶攸晥搳㜴㡦摡改㝡㑢捣㐲㑢晡㥢昴搸㑢昹〷㜴晦㝡摤愳㜶㡥摥ㄲ晢㉡晦㕥昴昸㥤昲敦慤晢ㅦ愰㝢搴捥搵㕢愲㐱昹昷愱㐷㐶昹昷搵晤㜳扡㐷㙤㕥㙦㠹㜹捡扦㤶ㅥ㡤捡㍦愸晢㉦搰㍤㙡㥢昴㤶㘸㔵晥ㅢ搱攳㔰攵扦戱敥摦慥㝢搴㜶攸㉤戱㐴昹昷愳挷㌲攵摦㕦昷㍦㕣昷愸㍤㐲㙦㠹愳㤴晦〰㝡ㅣ愳晣㌷搱晤㡦搳㍤㙡㤷敢㉤㜱愲昲摦㤴ㅥ㈷㉢晦捤㜴晦ㄵ扡㐷敤愹㝡㑢㥣愱晣㌷愷挷㔹捡㝦ぢ摤晦㙣摤愳㜶㤵摥ㄲ攷㉡晦㉤改㜱扥昲摦㑡昷扦㔰昷愸㕤慤户挴㈵捡㝦㙢㝡㕣愶晣户搱晤慦搰㍤㙡慦搴㕢攲ㅡ攵㍦㤰ㅥ搷㈹晦㐱扡晦つ扡㐷敤㡤㝡㑢摣愲晣〷搳攳㡦捡㝦㠸敥㝦扢敥㔱扢㐶㙦㠹㍢㤵晦戶昴戸㕢昹て搵晤敦搵㍤㙡敦搳㕢攲㐱攵㍦㡣ㅥて㈹晦敤㜴晦戵扡㐷敤㈳㝡㑢㍣慥晣户愷挷㕦㤴晦づ扡晦㕦㜵㡦摡㈷昵㤶㜸㕡昹敦㐸㡦㘷㤵晦㑥扡晦昳扡㐷敤ぢ㝡㑢扣愴晣㜷愶挷换捡㝦戸敥晦慡敥㔱晢㥡摥ㄲ㙦㉡晦㕤攸昱戶昲ㅦ愱晢慦搳㍤㙡摦搵㕢攲㝤攵㍦㤲ㅥㅦ㉡晦㤰敥晦㉦摤愳昶㘳扤㈵㍥㔳晥㘱㝡㝣愱晣㈳扡晦㔷扡㐷敤搷㝡㑢㝣愷晣愳昴昸户昲㡦改晥㍦敡ㅥ戵㍦改㉤昱慢昲㡦搳㠳㐷㉥戹晦㑦攸晥㍣㑡㔱ぢ㈸昶晦㍣㍡戹㉤㈱てㅢ㔰㥢㐹愸搵㈷挸挳㠷扣收㥥挲っ慥戹换㠳〳㔱㘹ㅤ挵㠳㠴㐴敤㙡愳攴㈱㠰愸愲㔸㍣ㄴ㐸搴敥㌶㑡敥攸㑢㔰摣攱㑢搴ㅥ㌶㑡敥捥㑢㝡攴㙥㕤愲挶搸㈸戹搳㉥㠹挵㥤户㐴㡤戳㔱㜲搷㕣ㄲ㡢扢㘸㠹慡戳㔱㜲〷㕣ㄲ㡢㍢㘲㠹㥡㘸愳攴㙥戶㈴ㄶ㜷户ㄲ㌵搹㐶挹㥤㘹〹㡡㍢㔵㠹㥡㙡愳攴㉥戳〴挵㕤愷㐴㑤户㔱㜲挷㔸㤲ㄷ㜷㤰ㄲ㌵搳㐶挹摤㕦〹㡡扢㐱㠹摡搳㐶挹㥤㕣〹㡡㍢㍢㠹㥡㙤愳攴慥慣〴挵㕤㥡㐴捤戱㔱㜲㠷㐵㔴搱㤸攰㡥㑢愲昶戱㔱㜲户㔴ㄲ㡢扢㈷㠹摡捦㐶挹㥤㑦〹㡡㍢㈱㠹摡摦㐶挹㕤㑣〹㡡扢ㅡ㠹㥡㙢愳攴㡥愴〴挵ㅤ㡡㐴ㅤ㘴愳攴敥㠲愸愲散戹摢㤰愸㠳㙤㤴摣㈹㤴愰戸㜳㤰愸慣㡤㤲㥢㝥〹㡡扢〰㠹捡摢㈸戹㠱㤷攴挵つ㕤愲ち㌶㑡㙥挶㈵戱戸㌹㑢搴㝣㠹ち慡つ㑣㜰晢㤴㌷挳捥晤搶扥ㄹ㌶づ扥㌵㜸搲戸㕡㉣挱㙤㔳㈲晥㔰㡣㄰摣ㅣ愵攱ㅣ㡦㠱㕢愰㌴慣昲ㄸ戸搱㐹挳搹ㅥ〳户㌳㘹㔸改㌱㜰搳㤲㠶戳㍣〶㙥㑤搲㜰愶挷挰つ㐸ㅡ捥昰ㄸ戸捤㐸挳改ㅥ〳㌷ㄳ㘹㌸捤㘳攰㤶㈱つ愷㝡っ摣ㄸ愴㘱㠵挷挰昱㉦つ愷㜸っㅣ昲搲㜰戲挷挰㔱㉥つ㈷㜹っㅣ搸搲㜰愲挷挰戱㉣つ㈷㜸っㅣ扥搲㜰扣挷挰ㄱ㉢つ换㍤〶づ㔲㘹㌸捥㘳攰戸㤴㠶㘳㍤〶づ㐵㘹㌸挶㘳攰攸㤳㠶愳㍤〶づ㌸㘹㌸慡搸搰敢晦〱㌸㑤㑤挱</t>
  </si>
  <si>
    <t>Margin on EBT has been higher than usual for the last four years. Mean of 26.81%, stdev of 4.02%</t>
  </si>
  <si>
    <t>D&amp;A has been subtracted out of OpEx</t>
  </si>
  <si>
    <t>0.350 PLN</t>
  </si>
  <si>
    <t>0.390 PLN</t>
  </si>
  <si>
    <t>0.370 PLN</t>
  </si>
  <si>
    <t>6.09 PLN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</si>
</sst>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8" formatCode="&quot;$&quot;#,##0.00_);[Red]\(&quot;$&quot;#,##0.00\)"/>
    <numFmt numFmtId="43" formatCode="_(* #,##0.00_);_(* \(#,##0.00\);_(* &quot;-&quot;??_);_(@_)"/>
    <numFmt numFmtId="164" formatCode="_(* #,##0_);_(* \(#,##0\);_(* &quot;-&quot;??_);_(@_)"/>
    <numFmt numFmtId="165" formatCode="_(* #,##0.0_);_(* \(#,##0.0\);_(* &quot;-&quot;??_);_(@_)"/>
    <numFmt numFmtId="166" formatCode="&quot;$&quot;#,##0.00"/>
    <numFmt numFmtId="167" formatCode="#,##0.0"/>
    <numFmt numFmtId="168" formatCode="#,##0.00;[Red]#,##0.00"/>
    <numFmt numFmtId="169" formatCode="0.0"/>
    <numFmt numFmtId="170" formatCode="&quot;$&quot;#,##0.0;[Red]&quot;$&quot;#,##0.0"/>
    <numFmt numFmtId="171" formatCode="0.0000000"/>
    <numFmt numFmtId="172" formatCode="#,##0.000"/>
    <numFmt numFmtId="174" formatCode="mm/dd/yy;@"/>
  </numFmts>
  <fonts count="36" x14ac:knownFonts="1">
    <font>
      <sz val="12"/>
      <color theme="1"/>
      <name val="Calibri"/>
      <family val="2"/>
      <scheme val="minor"/>
    </font>
    <font>
      <b/>
      <sz val="12"/>
      <color theme="1"/>
      <name val="Calibri"/>
      <family val="2"/>
      <scheme val="minor"/>
    </font>
    <font>
      <sz val="12"/>
      <color theme="0"/>
      <name val="Calibri"/>
      <family val="2"/>
      <scheme val="minor"/>
    </font>
    <font>
      <sz val="10"/>
      <name val="Calibri"/>
      <family val="2"/>
      <scheme val="minor"/>
    </font>
    <font>
      <i/>
      <sz val="10"/>
      <name val="Calibri"/>
      <family val="2"/>
      <scheme val="minor"/>
    </font>
    <font>
      <b/>
      <sz val="10"/>
      <name val="Calibri"/>
      <family val="2"/>
      <scheme val="minor"/>
    </font>
    <font>
      <sz val="10"/>
      <color rgb="FFFFFFFF"/>
      <name val="Calibri"/>
      <family val="2"/>
      <scheme val="minor"/>
    </font>
    <font>
      <sz val="10"/>
      <color theme="0"/>
      <name val="Calibri"/>
      <scheme val="minor"/>
    </font>
    <font>
      <sz val="10"/>
      <name val="Tms Rmn PL"/>
    </font>
    <font>
      <sz val="12"/>
      <name val="Times New Roman CE"/>
    </font>
    <font>
      <u/>
      <sz val="12"/>
      <color theme="10"/>
      <name val="Calibri"/>
      <family val="2"/>
      <scheme val="minor"/>
    </font>
    <font>
      <u/>
      <sz val="12"/>
      <color theme="11"/>
      <name val="Calibri"/>
      <family val="2"/>
      <scheme val="minor"/>
    </font>
    <font>
      <u/>
      <sz val="10"/>
      <color indexed="12"/>
      <name val="Arial CE"/>
    </font>
    <font>
      <b/>
      <sz val="10"/>
      <color rgb="FF002060"/>
      <name val="Calibri"/>
      <family val="2"/>
      <scheme val="minor"/>
    </font>
    <font>
      <sz val="12"/>
      <color rgb="FF000000"/>
      <name val="Calibri"/>
      <family val="2"/>
      <scheme val="minor"/>
    </font>
    <font>
      <sz val="11"/>
      <name val="Calibri"/>
      <scheme val="minor"/>
    </font>
    <font>
      <sz val="10"/>
      <color theme="1"/>
      <name val="Calibri"/>
      <scheme val="minor"/>
    </font>
    <font>
      <b/>
      <sz val="12"/>
      <name val="Calibri"/>
      <scheme val="minor"/>
    </font>
    <font>
      <sz val="12"/>
      <name val="Calibri"/>
      <scheme val="minor"/>
    </font>
    <font>
      <b/>
      <sz val="14"/>
      <color theme="1"/>
      <name val="Calibri"/>
      <scheme val="minor"/>
    </font>
    <font>
      <sz val="12"/>
      <color theme="0"/>
      <name val="Calibri"/>
      <family val="2"/>
    </font>
    <font>
      <sz val="12"/>
      <color rgb="FFFFFFFF"/>
      <name val="Calibri"/>
      <family val="2"/>
    </font>
    <font>
      <b/>
      <sz val="9"/>
      <color indexed="81"/>
      <name val="Tahoma"/>
      <family val="2"/>
    </font>
    <font>
      <sz val="9"/>
      <color indexed="81"/>
      <name val="Tahoma"/>
      <family val="2"/>
    </font>
    <font>
      <b/>
      <sz val="18"/>
      <color theme="1"/>
      <name val="Calibri"/>
      <family val="2"/>
      <scheme val="minor"/>
    </font>
    <font>
      <sz val="12"/>
      <color theme="1"/>
      <name val="Calibri"/>
      <family val="2"/>
      <scheme val="minor"/>
    </font>
    <font>
      <i/>
      <sz val="12"/>
      <color theme="1"/>
      <name val="Calibri"/>
      <family val="2"/>
      <scheme val="minor"/>
    </font>
    <font>
      <b/>
      <i/>
      <sz val="12"/>
      <color theme="1"/>
      <name val="Calibri"/>
      <family val="2"/>
      <scheme val="minor"/>
    </font>
    <font>
      <i/>
      <sz val="12"/>
      <color theme="7" tint="-0.249977111117893"/>
      <name val="Calibri"/>
      <family val="2"/>
      <scheme val="minor"/>
    </font>
    <font>
      <sz val="12"/>
      <color theme="7" tint="-0.249977111117893"/>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i/>
      <sz val="9"/>
      <color theme="1"/>
      <name val="Calibri"/>
      <family val="2"/>
      <scheme val="minor"/>
    </font>
    <font>
      <sz val="12"/>
      <color rgb="FFFF0000"/>
      <name val="Calibri"/>
      <family val="2"/>
      <scheme val="minor"/>
    </font>
    <font>
      <sz val="10"/>
      <color theme="0"/>
      <name val="Calibri"/>
      <family val="2"/>
      <scheme val="minor"/>
    </font>
  </fonts>
  <fills count="32">
    <fill>
      <patternFill patternType="none"/>
    </fill>
    <fill>
      <patternFill patternType="gray125"/>
    </fill>
    <fill>
      <patternFill patternType="solid">
        <fgColor rgb="FF000090"/>
        <bgColor rgb="FF000000"/>
      </patternFill>
    </fill>
    <fill>
      <patternFill patternType="solid">
        <fgColor rgb="FF99CCFF"/>
        <bgColor rgb="FF000000"/>
      </patternFill>
    </fill>
    <fill>
      <patternFill patternType="solid">
        <fgColor indexed="44"/>
        <bgColor indexed="64"/>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theme="4" tint="0.79998168889431442"/>
        <bgColor indexed="64"/>
      </patternFill>
    </fill>
    <fill>
      <patternFill patternType="solid">
        <fgColor theme="5" tint="0.39997558519241921"/>
        <bgColor rgb="FF000000"/>
      </patternFill>
    </fill>
    <fill>
      <patternFill patternType="solid">
        <fgColor theme="5" tint="0.39997558519241921"/>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DA9694"/>
        <bgColor rgb="FF000000"/>
      </patternFill>
    </fill>
    <fill>
      <patternFill patternType="solid">
        <fgColor rgb="FFC4D79B"/>
        <bgColor rgb="FF000000"/>
      </patternFill>
    </fill>
    <fill>
      <patternFill patternType="solid">
        <fgColor rgb="FF92D050"/>
        <bgColor indexed="64"/>
      </patternFill>
    </fill>
    <fill>
      <patternFill patternType="solid">
        <fgColor rgb="FF00FF00"/>
        <bgColor indexed="64"/>
      </patternFill>
    </fill>
    <fill>
      <patternFill patternType="solid">
        <fgColor rgb="FF00FFFF"/>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14999847407452621"/>
        <bgColor indexed="64"/>
      </patternFill>
    </fill>
  </fills>
  <borders count="18">
    <border>
      <left/>
      <right/>
      <top/>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medium">
        <color auto="1"/>
      </left>
      <right/>
      <top/>
      <bottom style="medium">
        <color auto="1"/>
      </bottom>
      <diagonal/>
    </border>
    <border>
      <left/>
      <right style="medium">
        <color auto="1"/>
      </right>
      <top/>
      <bottom style="medium">
        <color auto="1"/>
      </bottom>
      <diagonal/>
    </border>
  </borders>
  <cellStyleXfs count="93">
    <xf numFmtId="0" fontId="0" fillId="0" borderId="0"/>
    <xf numFmtId="0" fontId="8" fillId="0" borderId="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306">
    <xf numFmtId="0" fontId="0" fillId="0" borderId="0" xfId="0"/>
    <xf numFmtId="14" fontId="0" fillId="0" borderId="0" xfId="0" applyNumberFormat="1"/>
    <xf numFmtId="0" fontId="3" fillId="0" borderId="0" xfId="0" applyFont="1"/>
    <xf numFmtId="0" fontId="4" fillId="0" borderId="0" xfId="0" applyFont="1"/>
    <xf numFmtId="0" fontId="5"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center" vertical="center" wrapText="1"/>
    </xf>
    <xf numFmtId="0" fontId="5" fillId="3" borderId="0" xfId="0" applyFont="1" applyFill="1" applyAlignment="1">
      <alignment vertical="center"/>
    </xf>
    <xf numFmtId="0" fontId="3" fillId="3" borderId="0" xfId="0" applyFont="1" applyFill="1" applyAlignment="1">
      <alignment horizontal="center" vertical="center"/>
    </xf>
    <xf numFmtId="164" fontId="5" fillId="0" borderId="0" xfId="0" applyNumberFormat="1" applyFont="1" applyAlignment="1">
      <alignment vertical="center" wrapText="1"/>
    </xf>
    <xf numFmtId="0" fontId="3" fillId="0" borderId="0" xfId="0" applyFont="1" applyAlignment="1">
      <alignment vertical="center" wrapText="1"/>
    </xf>
    <xf numFmtId="164" fontId="3" fillId="0" borderId="0" xfId="0" applyNumberFormat="1" applyFont="1" applyAlignment="1">
      <alignment vertical="center"/>
    </xf>
    <xf numFmtId="9" fontId="0" fillId="0" borderId="0" xfId="0" applyNumberFormat="1"/>
    <xf numFmtId="164" fontId="5" fillId="0" borderId="1" xfId="0" applyNumberFormat="1" applyFont="1" applyBorder="1" applyAlignment="1">
      <alignment vertical="center"/>
    </xf>
    <xf numFmtId="164" fontId="5" fillId="0" borderId="0" xfId="0" applyNumberFormat="1" applyFont="1" applyAlignment="1">
      <alignment vertical="center"/>
    </xf>
    <xf numFmtId="165" fontId="3" fillId="0" borderId="0" xfId="0" applyNumberFormat="1" applyFont="1" applyAlignment="1">
      <alignment vertical="center"/>
    </xf>
    <xf numFmtId="0" fontId="5" fillId="0" borderId="1" xfId="0" applyFont="1" applyBorder="1" applyAlignment="1">
      <alignment vertical="center" wrapText="1"/>
    </xf>
    <xf numFmtId="0" fontId="5" fillId="0" borderId="2" xfId="0" applyFont="1" applyBorder="1" applyAlignment="1">
      <alignment vertical="center" wrapText="1"/>
    </xf>
    <xf numFmtId="164" fontId="5" fillId="0" borderId="2" xfId="0" applyNumberFormat="1" applyFont="1" applyBorder="1" applyAlignment="1">
      <alignment vertical="center"/>
    </xf>
    <xf numFmtId="0" fontId="5" fillId="0" borderId="3" xfId="0" applyFont="1" applyBorder="1" applyAlignment="1">
      <alignment vertical="center" wrapText="1"/>
    </xf>
    <xf numFmtId="164" fontId="5" fillId="0" borderId="3" xfId="0" applyNumberFormat="1" applyFont="1" applyBorder="1" applyAlignment="1">
      <alignment vertical="center"/>
    </xf>
    <xf numFmtId="0" fontId="5" fillId="3" borderId="0" xfId="0" applyFont="1" applyFill="1" applyAlignment="1">
      <alignment vertical="center" wrapText="1"/>
    </xf>
    <xf numFmtId="0" fontId="3" fillId="0" borderId="2" xfId="0" applyFont="1" applyBorder="1" applyAlignment="1">
      <alignment vertical="center" wrapText="1"/>
    </xf>
    <xf numFmtId="164" fontId="3" fillId="0" borderId="2" xfId="0" applyNumberFormat="1" applyFont="1" applyBorder="1" applyAlignment="1">
      <alignment vertical="center"/>
    </xf>
    <xf numFmtId="0" fontId="7" fillId="2" borderId="1" xfId="0" applyFont="1" applyFill="1" applyBorder="1" applyAlignment="1">
      <alignment vertical="center"/>
    </xf>
    <xf numFmtId="49" fontId="6" fillId="2" borderId="1" xfId="0" applyNumberFormat="1" applyFont="1" applyFill="1" applyBorder="1" applyAlignment="1">
      <alignment horizontal="center" vertical="center" wrapText="1"/>
    </xf>
    <xf numFmtId="164" fontId="3" fillId="0" borderId="0" xfId="1" applyNumberFormat="1" applyFont="1" applyFill="1" applyBorder="1" applyAlignment="1" applyProtection="1">
      <alignment vertical="center"/>
    </xf>
    <xf numFmtId="0" fontId="3" fillId="0" borderId="0" xfId="2" applyFont="1" applyFill="1" applyAlignment="1">
      <alignment vertical="center"/>
    </xf>
    <xf numFmtId="164" fontId="5" fillId="0" borderId="1" xfId="1" applyNumberFormat="1" applyFont="1" applyFill="1" applyBorder="1" applyAlignment="1" applyProtection="1">
      <alignment vertical="center"/>
    </xf>
    <xf numFmtId="164" fontId="5" fillId="0" borderId="0" xfId="1" applyNumberFormat="1" applyFont="1" applyFill="1" applyBorder="1" applyAlignment="1" applyProtection="1">
      <alignment vertical="center"/>
    </xf>
    <xf numFmtId="165" fontId="3" fillId="0" borderId="0" xfId="1" applyNumberFormat="1" applyFont="1" applyFill="1" applyBorder="1" applyAlignment="1" applyProtection="1">
      <alignment vertical="center"/>
    </xf>
    <xf numFmtId="164" fontId="5" fillId="0" borderId="2" xfId="1" applyNumberFormat="1" applyFont="1" applyFill="1" applyBorder="1" applyAlignment="1" applyProtection="1">
      <alignment vertical="center"/>
    </xf>
    <xf numFmtId="164" fontId="5" fillId="0" borderId="3" xfId="1" applyNumberFormat="1" applyFont="1" applyFill="1" applyBorder="1" applyAlignment="1" applyProtection="1">
      <alignment vertical="center"/>
    </xf>
    <xf numFmtId="164" fontId="3" fillId="0" borderId="2" xfId="1" applyNumberFormat="1" applyFont="1" applyFill="1" applyBorder="1" applyAlignment="1" applyProtection="1">
      <alignment vertical="center"/>
    </xf>
    <xf numFmtId="0" fontId="3" fillId="0" borderId="2" xfId="2" applyFont="1" applyFill="1" applyBorder="1" applyAlignment="1">
      <alignment vertical="center" wrapText="1"/>
    </xf>
    <xf numFmtId="0" fontId="3" fillId="0" borderId="0" xfId="2" applyFont="1" applyFill="1" applyAlignment="1">
      <alignment vertical="center" wrapText="1"/>
    </xf>
    <xf numFmtId="0" fontId="5" fillId="0" borderId="0" xfId="2" applyFont="1" applyFill="1" applyAlignment="1">
      <alignment vertical="center" wrapText="1"/>
    </xf>
    <xf numFmtId="0" fontId="3" fillId="0" borderId="0" xfId="2" applyFont="1" applyFill="1" applyBorder="1" applyAlignment="1">
      <alignment vertical="center" wrapText="1"/>
    </xf>
    <xf numFmtId="0" fontId="3" fillId="0" borderId="1" xfId="2" applyFont="1" applyFill="1" applyBorder="1" applyAlignment="1">
      <alignment vertical="center" wrapText="1"/>
    </xf>
    <xf numFmtId="164" fontId="5" fillId="0" borderId="4" xfId="1" applyNumberFormat="1" applyFont="1" applyFill="1" applyBorder="1" applyAlignment="1" applyProtection="1">
      <alignment vertical="center"/>
    </xf>
    <xf numFmtId="15" fontId="7" fillId="2" borderId="1" xfId="0" applyNumberFormat="1" applyFont="1" applyFill="1" applyBorder="1" applyAlignment="1">
      <alignment vertical="center"/>
    </xf>
    <xf numFmtId="0" fontId="5" fillId="0" borderId="0" xfId="0" applyFont="1" applyBorder="1" applyAlignment="1">
      <alignment vertical="center" wrapText="1"/>
    </xf>
    <xf numFmtId="164" fontId="5" fillId="0" borderId="0" xfId="0" applyNumberFormat="1" applyFont="1" applyBorder="1" applyAlignment="1">
      <alignment vertical="center"/>
    </xf>
    <xf numFmtId="164" fontId="5" fillId="0" borderId="0" xfId="0" applyNumberFormat="1" applyFont="1" applyBorder="1" applyAlignment="1">
      <alignment vertical="center" wrapText="1"/>
    </xf>
    <xf numFmtId="49" fontId="6" fillId="2" borderId="0" xfId="0" applyNumberFormat="1" applyFont="1" applyFill="1" applyBorder="1" applyAlignment="1">
      <alignment horizontal="center" vertical="center" wrapText="1"/>
    </xf>
    <xf numFmtId="0" fontId="3" fillId="4" borderId="0" xfId="2" applyFont="1" applyFill="1" applyBorder="1" applyAlignment="1">
      <alignment horizontal="center" vertical="center"/>
    </xf>
    <xf numFmtId="0" fontId="3" fillId="0" borderId="0" xfId="2" applyFont="1" applyFill="1" applyAlignment="1">
      <alignment horizontal="left" vertical="center" indent="2"/>
    </xf>
    <xf numFmtId="0" fontId="3" fillId="0" borderId="0" xfId="2" applyFont="1" applyFill="1" applyAlignment="1">
      <alignment horizontal="left" vertical="center" wrapText="1" indent="2"/>
    </xf>
    <xf numFmtId="0" fontId="5" fillId="5" borderId="1" xfId="2" applyFont="1" applyFill="1" applyBorder="1" applyAlignment="1">
      <alignment vertical="center"/>
    </xf>
    <xf numFmtId="0" fontId="5" fillId="0" borderId="1" xfId="2" applyFont="1" applyFill="1" applyBorder="1" applyAlignment="1">
      <alignment vertical="center"/>
    </xf>
    <xf numFmtId="0" fontId="3" fillId="0" borderId="0" xfId="2" applyFont="1" applyFill="1" applyBorder="1" applyAlignment="1">
      <alignment vertical="center"/>
    </xf>
    <xf numFmtId="0" fontId="5" fillId="0" borderId="4" xfId="2" applyFont="1" applyFill="1" applyBorder="1" applyAlignment="1">
      <alignment vertical="center"/>
    </xf>
    <xf numFmtId="0" fontId="5" fillId="0" borderId="0" xfId="2" applyFont="1" applyFill="1" applyBorder="1" applyAlignment="1">
      <alignment vertical="center"/>
    </xf>
    <xf numFmtId="0" fontId="3" fillId="0" borderId="3" xfId="2" applyFont="1" applyFill="1" applyBorder="1" applyAlignment="1">
      <alignment horizontal="left" vertical="center" indent="2"/>
    </xf>
    <xf numFmtId="0" fontId="3" fillId="0" borderId="0" xfId="0" applyFont="1" applyFill="1"/>
    <xf numFmtId="164" fontId="5" fillId="0" borderId="5" xfId="1" applyNumberFormat="1" applyFont="1" applyFill="1" applyBorder="1" applyAlignment="1" applyProtection="1">
      <alignment vertical="center"/>
    </xf>
    <xf numFmtId="164" fontId="3" fillId="0" borderId="6" xfId="1" applyNumberFormat="1" applyFont="1" applyFill="1" applyBorder="1" applyAlignment="1" applyProtection="1">
      <alignment vertical="center"/>
    </xf>
    <xf numFmtId="164" fontId="5" fillId="0" borderId="7" xfId="1" applyNumberFormat="1" applyFont="1" applyFill="1" applyBorder="1" applyAlignment="1" applyProtection="1">
      <alignment vertical="center"/>
    </xf>
    <xf numFmtId="0" fontId="5" fillId="0" borderId="6" xfId="2" applyFont="1" applyFill="1" applyBorder="1" applyAlignment="1">
      <alignment vertical="center"/>
    </xf>
    <xf numFmtId="0" fontId="3" fillId="0" borderId="6" xfId="2" applyFont="1" applyFill="1" applyBorder="1" applyAlignment="1">
      <alignment vertical="center"/>
    </xf>
    <xf numFmtId="164" fontId="3" fillId="0" borderId="8" xfId="1" applyNumberFormat="1" applyFont="1" applyFill="1" applyBorder="1" applyAlignment="1" applyProtection="1">
      <alignment vertical="center"/>
    </xf>
    <xf numFmtId="164" fontId="3" fillId="0" borderId="0" xfId="0" applyNumberFormat="1" applyFont="1"/>
    <xf numFmtId="164" fontId="3" fillId="0" borderId="3" xfId="1" applyNumberFormat="1" applyFont="1" applyFill="1" applyBorder="1" applyAlignment="1" applyProtection="1">
      <alignment vertical="center"/>
    </xf>
    <xf numFmtId="0" fontId="1" fillId="0" borderId="0" xfId="0" applyFont="1"/>
    <xf numFmtId="164" fontId="0" fillId="0" borderId="0" xfId="0" applyNumberFormat="1"/>
    <xf numFmtId="164" fontId="13" fillId="0" borderId="1" xfId="67" applyNumberFormat="1" applyFont="1" applyFill="1" applyBorder="1" applyAlignment="1" applyProtection="1">
      <alignment vertical="center"/>
    </xf>
    <xf numFmtId="164" fontId="3" fillId="0" borderId="0" xfId="2" applyNumberFormat="1" applyFont="1" applyFill="1" applyAlignment="1">
      <alignment vertical="center"/>
    </xf>
    <xf numFmtId="164" fontId="3" fillId="0" borderId="0" xfId="2" applyNumberFormat="1" applyFont="1" applyFill="1" applyAlignment="1">
      <alignment vertical="center" wrapText="1"/>
    </xf>
    <xf numFmtId="164" fontId="3" fillId="0" borderId="0" xfId="2" applyNumberFormat="1" applyFont="1" applyFill="1" applyBorder="1" applyAlignment="1">
      <alignment vertical="center"/>
    </xf>
    <xf numFmtId="164" fontId="5" fillId="0" borderId="4" xfId="2" applyNumberFormat="1" applyFont="1" applyFill="1" applyBorder="1" applyAlignment="1">
      <alignment vertical="center"/>
    </xf>
    <xf numFmtId="164" fontId="5" fillId="0" borderId="0" xfId="2" applyNumberFormat="1" applyFont="1" applyFill="1" applyBorder="1" applyAlignment="1">
      <alignment vertical="center"/>
    </xf>
    <xf numFmtId="164" fontId="3" fillId="0" borderId="0" xfId="0" applyNumberFormat="1" applyFont="1" applyAlignment="1"/>
    <xf numFmtId="164" fontId="3" fillId="0" borderId="3" xfId="2" applyNumberFormat="1" applyFont="1" applyFill="1" applyBorder="1" applyAlignment="1">
      <alignment vertical="center"/>
    </xf>
    <xf numFmtId="2" fontId="0" fillId="0" borderId="0" xfId="0" applyNumberFormat="1"/>
    <xf numFmtId="164" fontId="5" fillId="0" borderId="6" xfId="1" applyNumberFormat="1" applyFont="1" applyFill="1" applyBorder="1" applyAlignment="1" applyProtection="1">
      <alignment vertical="center"/>
    </xf>
    <xf numFmtId="164" fontId="15" fillId="0" borderId="0" xfId="1" applyNumberFormat="1" applyFont="1" applyFill="1" applyBorder="1" applyAlignment="1" applyProtection="1">
      <alignment horizontal="right" vertical="center"/>
    </xf>
    <xf numFmtId="0" fontId="0" fillId="0" borderId="0" xfId="0" applyFont="1"/>
    <xf numFmtId="2" fontId="16" fillId="0" borderId="0" xfId="0" applyNumberFormat="1" applyFont="1"/>
    <xf numFmtId="0" fontId="16" fillId="0" borderId="0" xfId="0" applyFont="1"/>
    <xf numFmtId="0" fontId="17" fillId="6" borderId="0" xfId="0" applyFont="1" applyFill="1" applyBorder="1" applyAlignment="1">
      <alignment vertical="center" wrapText="1"/>
    </xf>
    <xf numFmtId="10" fontId="0" fillId="0" borderId="0" xfId="0" applyNumberFormat="1"/>
    <xf numFmtId="0" fontId="0" fillId="6" borderId="0" xfId="0" applyFill="1"/>
    <xf numFmtId="10" fontId="0" fillId="6" borderId="0" xfId="0" applyNumberFormat="1" applyFill="1"/>
    <xf numFmtId="49" fontId="3" fillId="7" borderId="0" xfId="0" applyNumberFormat="1" applyFont="1" applyFill="1" applyBorder="1" applyAlignment="1">
      <alignment horizontal="center" vertical="center" wrapText="1"/>
    </xf>
    <xf numFmtId="10" fontId="0" fillId="0" borderId="0" xfId="0" applyNumberFormat="1" applyFont="1"/>
    <xf numFmtId="164" fontId="18" fillId="0" borderId="0" xfId="1" applyNumberFormat="1" applyFont="1" applyFill="1" applyBorder="1" applyAlignment="1" applyProtection="1">
      <alignment vertical="center"/>
    </xf>
    <xf numFmtId="0" fontId="18" fillId="0" borderId="0" xfId="1" applyFont="1" applyFill="1" applyBorder="1" applyAlignment="1" applyProtection="1">
      <alignment vertical="center"/>
    </xf>
    <xf numFmtId="0" fontId="0" fillId="8" borderId="0" xfId="0" applyFont="1" applyFill="1"/>
    <xf numFmtId="164" fontId="18" fillId="8" borderId="0" xfId="1" applyNumberFormat="1" applyFont="1" applyFill="1" applyBorder="1" applyAlignment="1" applyProtection="1">
      <alignment vertical="center"/>
    </xf>
    <xf numFmtId="49" fontId="3" fillId="9" borderId="0" xfId="0" applyNumberFormat="1" applyFont="1" applyFill="1" applyBorder="1" applyAlignment="1">
      <alignment horizontal="center" vertical="center" wrapText="1"/>
    </xf>
    <xf numFmtId="0" fontId="0" fillId="10" borderId="0" xfId="0" applyFill="1"/>
    <xf numFmtId="10" fontId="0" fillId="10" borderId="0" xfId="0" applyNumberFormat="1" applyFill="1"/>
    <xf numFmtId="49" fontId="3" fillId="11" borderId="0" xfId="0" applyNumberFormat="1" applyFont="1" applyFill="1" applyBorder="1" applyAlignment="1">
      <alignment horizontal="center" vertical="center" wrapText="1"/>
    </xf>
    <xf numFmtId="0" fontId="0" fillId="12" borderId="0" xfId="0" applyFill="1"/>
    <xf numFmtId="10" fontId="0" fillId="12" borderId="0" xfId="0" applyNumberFormat="1" applyFill="1"/>
    <xf numFmtId="49" fontId="3" fillId="13" borderId="0" xfId="0" applyNumberFormat="1" applyFont="1" applyFill="1" applyBorder="1" applyAlignment="1">
      <alignment horizontal="center" vertical="center" wrapText="1"/>
    </xf>
    <xf numFmtId="0" fontId="0" fillId="14" borderId="0" xfId="0" applyFill="1"/>
    <xf numFmtId="0" fontId="2" fillId="2" borderId="1" xfId="0" applyFont="1" applyFill="1" applyBorder="1" applyAlignment="1">
      <alignment vertical="center"/>
    </xf>
    <xf numFmtId="0" fontId="2" fillId="2" borderId="1" xfId="0" applyFont="1" applyFill="1" applyBorder="1" applyAlignment="1">
      <alignment horizontal="right" vertical="center"/>
    </xf>
    <xf numFmtId="0" fontId="0" fillId="8" borderId="0" xfId="0" applyFill="1"/>
    <xf numFmtId="1" fontId="0" fillId="8" borderId="0" xfId="0" applyNumberFormat="1" applyFill="1"/>
    <xf numFmtId="0" fontId="1" fillId="16" borderId="0" xfId="0" applyFont="1" applyFill="1"/>
    <xf numFmtId="1" fontId="1" fillId="16" borderId="0" xfId="0" applyNumberFormat="1" applyFont="1" applyFill="1"/>
    <xf numFmtId="0" fontId="0" fillId="17" borderId="0" xfId="0" applyFont="1" applyFill="1"/>
    <xf numFmtId="0" fontId="0" fillId="18" borderId="0" xfId="0" applyFont="1" applyFill="1"/>
    <xf numFmtId="0" fontId="0" fillId="19" borderId="0" xfId="0" applyFont="1" applyFill="1"/>
    <xf numFmtId="10" fontId="0" fillId="17" borderId="0" xfId="0" applyNumberFormat="1" applyFont="1" applyFill="1"/>
    <xf numFmtId="10" fontId="0" fillId="18" borderId="0" xfId="0" applyNumberFormat="1" applyFont="1" applyFill="1"/>
    <xf numFmtId="10" fontId="0" fillId="19" borderId="0" xfId="0" applyNumberFormat="1" applyFont="1" applyFill="1"/>
    <xf numFmtId="0" fontId="0" fillId="6" borderId="0" xfId="0" applyFont="1" applyFill="1"/>
    <xf numFmtId="0" fontId="19" fillId="0" borderId="0" xfId="0" applyFont="1"/>
    <xf numFmtId="2" fontId="19" fillId="0" borderId="0" xfId="0" applyNumberFormat="1" applyFont="1"/>
    <xf numFmtId="10" fontId="19" fillId="0" borderId="0" xfId="0" applyNumberFormat="1" applyFont="1"/>
    <xf numFmtId="9" fontId="0" fillId="0" borderId="0" xfId="0" applyNumberFormat="1" applyFont="1"/>
    <xf numFmtId="6" fontId="0" fillId="0" borderId="0" xfId="0" applyNumberFormat="1" applyFont="1"/>
    <xf numFmtId="1" fontId="0" fillId="0" borderId="0" xfId="0" applyNumberFormat="1" applyFont="1" applyFill="1"/>
    <xf numFmtId="0" fontId="0" fillId="20" borderId="0" xfId="0" applyFont="1" applyFill="1"/>
    <xf numFmtId="1" fontId="0" fillId="20" borderId="0" xfId="0" applyNumberFormat="1" applyFont="1" applyFill="1"/>
    <xf numFmtId="0" fontId="0" fillId="15" borderId="0" xfId="0" applyFont="1" applyFill="1"/>
    <xf numFmtId="4" fontId="0" fillId="15" borderId="0" xfId="0" applyNumberFormat="1" applyFont="1" applyFill="1"/>
    <xf numFmtId="2" fontId="0" fillId="15" borderId="0" xfId="0" applyNumberFormat="1" applyFont="1" applyFill="1"/>
    <xf numFmtId="3" fontId="0" fillId="15" borderId="0" xfId="0" applyNumberFormat="1" applyFont="1" applyFill="1"/>
    <xf numFmtId="0" fontId="0" fillId="21" borderId="0" xfId="0" applyFont="1" applyFill="1"/>
    <xf numFmtId="3" fontId="0" fillId="21" borderId="0" xfId="0" applyNumberFormat="1" applyFont="1" applyFill="1"/>
    <xf numFmtId="4" fontId="0" fillId="21" borderId="0" xfId="0" applyNumberFormat="1" applyFont="1" applyFill="1"/>
    <xf numFmtId="0" fontId="0" fillId="22" borderId="0" xfId="0" applyFont="1" applyFill="1"/>
    <xf numFmtId="3" fontId="0" fillId="22" borderId="0" xfId="0" applyNumberFormat="1" applyFont="1" applyFill="1"/>
    <xf numFmtId="3" fontId="0" fillId="20" borderId="0" xfId="0" applyNumberFormat="1" applyFont="1" applyFill="1"/>
    <xf numFmtId="1" fontId="0" fillId="0" borderId="0" xfId="0" applyNumberFormat="1" applyFont="1"/>
    <xf numFmtId="3" fontId="0" fillId="0" borderId="0" xfId="0" applyNumberFormat="1" applyFont="1"/>
    <xf numFmtId="2" fontId="0" fillId="0" borderId="0" xfId="0" applyNumberFormat="1" applyFont="1"/>
    <xf numFmtId="10" fontId="14" fillId="7" borderId="0" xfId="0" applyNumberFormat="1" applyFont="1" applyFill="1"/>
    <xf numFmtId="10" fontId="14" fillId="23" borderId="0" xfId="0" applyNumberFormat="1" applyFont="1" applyFill="1"/>
    <xf numFmtId="10" fontId="14" fillId="24" borderId="0" xfId="0" applyNumberFormat="1" applyFont="1" applyFill="1"/>
    <xf numFmtId="1" fontId="0" fillId="22" borderId="0" xfId="0" applyNumberFormat="1" applyFont="1" applyFill="1"/>
    <xf numFmtId="3" fontId="1" fillId="25" borderId="9" xfId="0" applyNumberFormat="1" applyFont="1" applyFill="1" applyBorder="1" applyAlignment="1">
      <alignment horizontal="right"/>
    </xf>
    <xf numFmtId="3" fontId="1" fillId="25" borderId="10" xfId="0" applyNumberFormat="1" applyFont="1" applyFill="1" applyBorder="1" applyAlignment="1">
      <alignment horizontal="center" vertical="center"/>
    </xf>
    <xf numFmtId="3" fontId="1" fillId="25" borderId="11" xfId="0" applyNumberFormat="1" applyFont="1" applyFill="1" applyBorder="1" applyAlignment="1">
      <alignment horizontal="center" vertical="center"/>
    </xf>
    <xf numFmtId="3" fontId="1" fillId="25" borderId="12" xfId="0" applyNumberFormat="1" applyFont="1" applyFill="1" applyBorder="1" applyAlignment="1">
      <alignment horizontal="right"/>
    </xf>
    <xf numFmtId="166" fontId="1" fillId="25" borderId="11" xfId="0" applyNumberFormat="1" applyFont="1" applyFill="1" applyBorder="1" applyAlignment="1">
      <alignment horizontal="center" vertical="center"/>
    </xf>
    <xf numFmtId="4" fontId="1" fillId="25" borderId="11" xfId="0" applyNumberFormat="1" applyFont="1" applyFill="1" applyBorder="1" applyAlignment="1">
      <alignment horizontal="center" vertical="center"/>
    </xf>
    <xf numFmtId="0" fontId="0" fillId="0" borderId="0" xfId="0" quotePrefix="1"/>
    <xf numFmtId="1" fontId="0" fillId="21" borderId="0" xfId="0" applyNumberFormat="1" applyFont="1" applyFill="1"/>
    <xf numFmtId="10" fontId="0" fillId="0" borderId="0" xfId="0" applyNumberFormat="1" applyFont="1" applyFill="1"/>
    <xf numFmtId="0" fontId="1" fillId="28" borderId="0" xfId="0" applyFont="1" applyFill="1" applyAlignment="1">
      <alignment horizontal="center"/>
    </xf>
    <xf numFmtId="167" fontId="0" fillId="0" borderId="0" xfId="0" applyNumberFormat="1"/>
    <xf numFmtId="0" fontId="0" fillId="0" borderId="0" xfId="0" applyAlignment="1">
      <alignment horizontal="left"/>
    </xf>
    <xf numFmtId="10" fontId="1" fillId="28" borderId="0" xfId="0" applyNumberFormat="1" applyFont="1" applyFill="1"/>
    <xf numFmtId="0" fontId="0" fillId="0" borderId="13" xfId="0" applyBorder="1"/>
    <xf numFmtId="15" fontId="20" fillId="2" borderId="1" xfId="0" applyNumberFormat="1" applyFont="1" applyFill="1" applyBorder="1" applyAlignment="1">
      <alignment vertical="center"/>
    </xf>
    <xf numFmtId="49" fontId="21" fillId="2" borderId="1" xfId="0" applyNumberFormat="1" applyFont="1" applyFill="1" applyBorder="1" applyAlignment="1">
      <alignment horizontal="center" vertical="center" wrapText="1"/>
    </xf>
    <xf numFmtId="49" fontId="21" fillId="2" borderId="14" xfId="0" applyNumberFormat="1" applyFont="1" applyFill="1" applyBorder="1" applyAlignment="1">
      <alignment horizontal="center" vertical="center" wrapText="1"/>
    </xf>
    <xf numFmtId="168" fontId="0" fillId="0" borderId="0" xfId="0" applyNumberFormat="1"/>
    <xf numFmtId="2" fontId="0" fillId="27" borderId="0" xfId="0" applyNumberFormat="1" applyFill="1"/>
    <xf numFmtId="0" fontId="0" fillId="0" borderId="0" xfId="0" applyFill="1" applyBorder="1"/>
    <xf numFmtId="0" fontId="1" fillId="0" borderId="0" xfId="0" applyFont="1" applyFill="1" applyBorder="1"/>
    <xf numFmtId="0" fontId="0" fillId="0" borderId="0" xfId="0" applyFont="1" applyFill="1" applyBorder="1"/>
    <xf numFmtId="8" fontId="0" fillId="0" borderId="0" xfId="0" applyNumberFormat="1" applyAlignment="1">
      <alignment horizontal="right"/>
    </xf>
    <xf numFmtId="0" fontId="0" fillId="0" borderId="0" xfId="0" applyAlignment="1">
      <alignment horizontal="right"/>
    </xf>
    <xf numFmtId="0" fontId="1" fillId="28" borderId="0" xfId="0" applyFont="1" applyFill="1"/>
    <xf numFmtId="0" fontId="1" fillId="29" borderId="0" xfId="0" applyFont="1" applyFill="1"/>
    <xf numFmtId="0" fontId="0" fillId="30" borderId="0" xfId="0" applyFill="1"/>
    <xf numFmtId="167" fontId="0" fillId="30" borderId="0" xfId="0" applyNumberFormat="1" applyFill="1"/>
    <xf numFmtId="0" fontId="0" fillId="0" borderId="0" xfId="0" applyFill="1"/>
    <xf numFmtId="0" fontId="0" fillId="18" borderId="0" xfId="0" applyFill="1"/>
    <xf numFmtId="167" fontId="0" fillId="18" borderId="0" xfId="0" applyNumberFormat="1" applyFill="1"/>
    <xf numFmtId="169" fontId="0" fillId="18" borderId="0" xfId="0" applyNumberFormat="1" applyFill="1"/>
    <xf numFmtId="0" fontId="1" fillId="30" borderId="0" xfId="0" applyFont="1" applyFill="1"/>
    <xf numFmtId="167" fontId="1" fillId="30" borderId="0" xfId="0" applyNumberFormat="1" applyFont="1" applyFill="1"/>
    <xf numFmtId="10" fontId="0" fillId="30" borderId="0" xfId="0" applyNumberFormat="1" applyFill="1"/>
    <xf numFmtId="6" fontId="0" fillId="6" borderId="0" xfId="0" applyNumberFormat="1" applyFill="1"/>
    <xf numFmtId="167" fontId="0" fillId="6" borderId="0" xfId="0" applyNumberFormat="1" applyFill="1"/>
    <xf numFmtId="10" fontId="0" fillId="0" borderId="0" xfId="0" applyNumberFormat="1" applyFill="1"/>
    <xf numFmtId="170" fontId="0" fillId="30" borderId="0" xfId="0" applyNumberFormat="1" applyFill="1"/>
    <xf numFmtId="0" fontId="0" fillId="28" borderId="0" xfId="0" applyFill="1"/>
    <xf numFmtId="169" fontId="0" fillId="0" borderId="0" xfId="0" applyNumberFormat="1"/>
    <xf numFmtId="0" fontId="0" fillId="0" borderId="15" xfId="0" applyBorder="1"/>
    <xf numFmtId="167" fontId="0" fillId="0" borderId="15" xfId="0" applyNumberFormat="1" applyBorder="1"/>
    <xf numFmtId="0" fontId="0" fillId="0" borderId="0" xfId="0" applyBorder="1"/>
    <xf numFmtId="2" fontId="0" fillId="0" borderId="0" xfId="0" applyNumberFormat="1" applyBorder="1"/>
    <xf numFmtId="0" fontId="0" fillId="0" borderId="2" xfId="0" applyBorder="1"/>
    <xf numFmtId="2" fontId="0" fillId="0" borderId="2" xfId="0" applyNumberFormat="1" applyBorder="1"/>
    <xf numFmtId="170" fontId="0" fillId="0" borderId="15" xfId="0" applyNumberFormat="1" applyBorder="1"/>
    <xf numFmtId="2" fontId="1" fillId="28" borderId="0" xfId="0" applyNumberFormat="1" applyFont="1" applyFill="1"/>
    <xf numFmtId="167" fontId="1" fillId="29" borderId="0" xfId="0" applyNumberFormat="1" applyFont="1" applyFill="1"/>
    <xf numFmtId="0" fontId="0" fillId="18" borderId="0" xfId="0" applyFill="1" applyAlignment="1">
      <alignment horizontal="center"/>
    </xf>
    <xf numFmtId="3" fontId="0" fillId="18" borderId="0" xfId="0" applyNumberFormat="1" applyFill="1"/>
    <xf numFmtId="10" fontId="0" fillId="26" borderId="0" xfId="0" applyNumberFormat="1" applyFill="1"/>
    <xf numFmtId="2" fontId="1" fillId="27" borderId="0" xfId="0" applyNumberFormat="1" applyFont="1" applyFill="1"/>
    <xf numFmtId="10" fontId="0" fillId="27" borderId="0" xfId="0" applyNumberFormat="1" applyFill="1"/>
    <xf numFmtId="10" fontId="0" fillId="28" borderId="0" xfId="0" applyNumberFormat="1" applyFill="1"/>
    <xf numFmtId="10" fontId="0" fillId="18" borderId="0" xfId="0" applyNumberFormat="1" applyFill="1"/>
    <xf numFmtId="2" fontId="0" fillId="0" borderId="0" xfId="0" applyNumberFormat="1" applyFont="1" applyFill="1"/>
    <xf numFmtId="0" fontId="24" fillId="0" borderId="0" xfId="0" applyFont="1"/>
    <xf numFmtId="3" fontId="1" fillId="25" borderId="16" xfId="0" applyNumberFormat="1" applyFont="1" applyFill="1" applyBorder="1" applyAlignment="1">
      <alignment horizontal="right"/>
    </xf>
    <xf numFmtId="4" fontId="1" fillId="25" borderId="17" xfId="0" applyNumberFormat="1" applyFont="1" applyFill="1" applyBorder="1" applyAlignment="1">
      <alignment horizontal="center" vertical="center"/>
    </xf>
    <xf numFmtId="164" fontId="3" fillId="6" borderId="0" xfId="89" applyNumberFormat="1" applyFont="1" applyFill="1" applyAlignment="1">
      <alignment vertical="center" wrapText="1"/>
    </xf>
    <xf numFmtId="164" fontId="3" fillId="6" borderId="0" xfId="89" applyNumberFormat="1" applyFont="1" applyFill="1" applyAlignment="1">
      <alignment vertical="center"/>
    </xf>
    <xf numFmtId="164" fontId="3" fillId="6" borderId="0" xfId="89" applyNumberFormat="1" applyFont="1" applyFill="1" applyBorder="1" applyAlignment="1" applyProtection="1">
      <alignment vertical="center"/>
    </xf>
    <xf numFmtId="164" fontId="3" fillId="0" borderId="0" xfId="89" applyNumberFormat="1" applyFont="1" applyAlignment="1">
      <alignment vertical="center" wrapText="1"/>
    </xf>
    <xf numFmtId="164" fontId="3" fillId="0" borderId="0" xfId="89" applyNumberFormat="1" applyFont="1" applyAlignment="1">
      <alignment vertical="center"/>
    </xf>
    <xf numFmtId="164" fontId="3" fillId="0" borderId="0" xfId="89" applyNumberFormat="1" applyFont="1" applyFill="1" applyBorder="1" applyAlignment="1" applyProtection="1">
      <alignment vertical="center"/>
    </xf>
    <xf numFmtId="164" fontId="3" fillId="0" borderId="0" xfId="89" applyNumberFormat="1" applyFont="1" applyFill="1" applyAlignment="1">
      <alignment vertical="center"/>
    </xf>
    <xf numFmtId="164" fontId="5" fillId="0" borderId="1" xfId="89" applyNumberFormat="1" applyFont="1" applyBorder="1" applyAlignment="1">
      <alignment vertical="center" wrapText="1"/>
    </xf>
    <xf numFmtId="164" fontId="5" fillId="0" borderId="1" xfId="89" applyNumberFormat="1" applyFont="1" applyBorder="1" applyAlignment="1">
      <alignment vertical="center"/>
    </xf>
    <xf numFmtId="164" fontId="5" fillId="0" borderId="1" xfId="89" applyNumberFormat="1" applyFont="1" applyFill="1" applyBorder="1" applyAlignment="1" applyProtection="1">
      <alignment vertical="center"/>
    </xf>
    <xf numFmtId="164" fontId="5" fillId="0" borderId="0" xfId="89" applyNumberFormat="1" applyFont="1" applyBorder="1" applyAlignment="1">
      <alignment vertical="center"/>
    </xf>
    <xf numFmtId="164" fontId="5" fillId="0" borderId="0" xfId="89" applyNumberFormat="1" applyFont="1" applyAlignment="1">
      <alignment vertical="center" wrapText="1"/>
    </xf>
    <xf numFmtId="164" fontId="5" fillId="0" borderId="0" xfId="89" applyNumberFormat="1" applyFont="1" applyAlignment="1">
      <alignment vertical="center"/>
    </xf>
    <xf numFmtId="164" fontId="5" fillId="0" borderId="0" xfId="89" applyNumberFormat="1" applyFont="1" applyFill="1" applyBorder="1" applyAlignment="1" applyProtection="1">
      <alignment vertical="center"/>
    </xf>
    <xf numFmtId="164" fontId="5" fillId="0" borderId="2" xfId="89" applyNumberFormat="1" applyFont="1" applyBorder="1" applyAlignment="1">
      <alignment vertical="center" wrapText="1"/>
    </xf>
    <xf numFmtId="164" fontId="5" fillId="0" borderId="2" xfId="89" applyNumberFormat="1" applyFont="1" applyBorder="1" applyAlignment="1">
      <alignment vertical="center"/>
    </xf>
    <xf numFmtId="164" fontId="5" fillId="0" borderId="2" xfId="89" applyNumberFormat="1" applyFont="1" applyFill="1" applyBorder="1" applyAlignment="1" applyProtection="1">
      <alignment vertical="center"/>
    </xf>
    <xf numFmtId="164" fontId="5" fillId="0" borderId="3" xfId="89" applyNumberFormat="1" applyFont="1" applyBorder="1" applyAlignment="1">
      <alignment vertical="center" wrapText="1"/>
    </xf>
    <xf numFmtId="164" fontId="5" fillId="0" borderId="3" xfId="89" applyNumberFormat="1" applyFont="1" applyBorder="1" applyAlignment="1">
      <alignment vertical="center"/>
    </xf>
    <xf numFmtId="164" fontId="5" fillId="0" borderId="3" xfId="89" applyNumberFormat="1" applyFont="1" applyFill="1" applyBorder="1" applyAlignment="1" applyProtection="1">
      <alignment vertical="center"/>
    </xf>
    <xf numFmtId="164" fontId="0" fillId="0" borderId="0" xfId="89" applyNumberFormat="1" applyFont="1"/>
    <xf numFmtId="164" fontId="5" fillId="3" borderId="0" xfId="89" applyNumberFormat="1" applyFont="1" applyFill="1" applyAlignment="1">
      <alignment vertical="center" wrapText="1"/>
    </xf>
    <xf numFmtId="164" fontId="3" fillId="3" borderId="0" xfId="89" applyNumberFormat="1" applyFont="1" applyFill="1" applyAlignment="1">
      <alignment horizontal="center" vertical="center"/>
    </xf>
    <xf numFmtId="164" fontId="3" fillId="4" borderId="0" xfId="89" applyNumberFormat="1" applyFont="1" applyFill="1" applyBorder="1" applyAlignment="1">
      <alignment horizontal="center" vertical="center"/>
    </xf>
    <xf numFmtId="164" fontId="3" fillId="6" borderId="2" xfId="89" applyNumberFormat="1" applyFont="1" applyFill="1" applyBorder="1" applyAlignment="1">
      <alignment vertical="center" wrapText="1"/>
    </xf>
    <xf numFmtId="164" fontId="3" fillId="6" borderId="2" xfId="89" applyNumberFormat="1" applyFont="1" applyFill="1" applyBorder="1" applyAlignment="1">
      <alignment vertical="center"/>
    </xf>
    <xf numFmtId="164" fontId="3" fillId="6" borderId="2" xfId="89" applyNumberFormat="1" applyFont="1" applyFill="1" applyBorder="1" applyAlignment="1" applyProtection="1">
      <alignment vertical="center"/>
    </xf>
    <xf numFmtId="164" fontId="5" fillId="0" borderId="0" xfId="89" applyNumberFormat="1" applyFont="1" applyBorder="1" applyAlignment="1">
      <alignment vertical="center" wrapText="1"/>
    </xf>
    <xf numFmtId="164" fontId="3" fillId="25" borderId="0" xfId="89" applyNumberFormat="1" applyFont="1" applyFill="1" applyBorder="1" applyAlignment="1" applyProtection="1">
      <alignment vertical="center"/>
    </xf>
    <xf numFmtId="164" fontId="3" fillId="0" borderId="2" xfId="89" applyNumberFormat="1" applyFont="1" applyBorder="1" applyAlignment="1">
      <alignment vertical="center" wrapText="1"/>
    </xf>
    <xf numFmtId="164" fontId="3" fillId="0" borderId="2" xfId="89" applyNumberFormat="1" applyFont="1" applyFill="1" applyBorder="1" applyAlignment="1">
      <alignment vertical="center" wrapText="1"/>
    </xf>
    <xf numFmtId="164" fontId="3" fillId="0" borderId="0" xfId="89" applyNumberFormat="1" applyFont="1" applyFill="1" applyAlignment="1">
      <alignment vertical="center" wrapText="1"/>
    </xf>
    <xf numFmtId="164" fontId="5" fillId="0" borderId="0" xfId="89" applyNumberFormat="1" applyFont="1" applyFill="1" applyAlignment="1">
      <alignment vertical="center" wrapText="1"/>
    </xf>
    <xf numFmtId="164" fontId="3" fillId="0" borderId="0" xfId="89" applyNumberFormat="1" applyFont="1" applyFill="1" applyBorder="1" applyAlignment="1">
      <alignment vertical="center" wrapText="1"/>
    </xf>
    <xf numFmtId="164" fontId="3" fillId="0" borderId="1" xfId="89" applyNumberFormat="1" applyFont="1" applyFill="1" applyBorder="1" applyAlignment="1">
      <alignment vertical="center" wrapText="1"/>
    </xf>
    <xf numFmtId="164" fontId="5" fillId="0" borderId="4" xfId="89" applyNumberFormat="1" applyFont="1" applyFill="1" applyBorder="1" applyAlignment="1" applyProtection="1">
      <alignment vertical="center"/>
    </xf>
    <xf numFmtId="164" fontId="5" fillId="0" borderId="5" xfId="89" applyNumberFormat="1" applyFont="1" applyFill="1" applyBorder="1" applyAlignment="1" applyProtection="1">
      <alignment vertical="center"/>
    </xf>
    <xf numFmtId="164" fontId="13" fillId="0" borderId="1" xfId="89" applyNumberFormat="1" applyFont="1" applyFill="1" applyBorder="1" applyAlignment="1" applyProtection="1">
      <alignment vertical="center"/>
    </xf>
    <xf numFmtId="164" fontId="3" fillId="0" borderId="6" xfId="89" applyNumberFormat="1" applyFont="1" applyFill="1" applyBorder="1" applyAlignment="1" applyProtection="1">
      <alignment vertical="center"/>
    </xf>
    <xf numFmtId="164" fontId="5" fillId="0" borderId="6" xfId="89" applyNumberFormat="1" applyFont="1" applyFill="1" applyBorder="1" applyAlignment="1" applyProtection="1">
      <alignment vertical="center"/>
    </xf>
    <xf numFmtId="164" fontId="15" fillId="0" borderId="0" xfId="89" applyNumberFormat="1" applyFont="1" applyFill="1" applyBorder="1" applyAlignment="1" applyProtection="1">
      <alignment horizontal="right" vertical="center"/>
    </xf>
    <xf numFmtId="164" fontId="3" fillId="0" borderId="0" xfId="89" applyNumberFormat="1" applyFont="1" applyFill="1" applyBorder="1" applyAlignment="1">
      <alignment vertical="center"/>
    </xf>
    <xf numFmtId="164" fontId="5" fillId="0" borderId="7" xfId="89" applyNumberFormat="1" applyFont="1" applyFill="1" applyBorder="1" applyAlignment="1" applyProtection="1">
      <alignment vertical="center"/>
    </xf>
    <xf numFmtId="164" fontId="5" fillId="0" borderId="4" xfId="89" applyNumberFormat="1" applyFont="1" applyFill="1" applyBorder="1" applyAlignment="1">
      <alignment vertical="center"/>
    </xf>
    <xf numFmtId="164" fontId="5" fillId="0" borderId="6" xfId="89" applyNumberFormat="1" applyFont="1" applyFill="1" applyBorder="1" applyAlignment="1">
      <alignment vertical="center"/>
    </xf>
    <xf numFmtId="164" fontId="5" fillId="0" borderId="0" xfId="89" applyNumberFormat="1" applyFont="1" applyFill="1" applyBorder="1" applyAlignment="1">
      <alignment vertical="center"/>
    </xf>
    <xf numFmtId="164" fontId="3" fillId="0" borderId="6" xfId="89" applyNumberFormat="1" applyFont="1" applyFill="1" applyBorder="1" applyAlignment="1">
      <alignment vertical="center"/>
    </xf>
    <xf numFmtId="164" fontId="3" fillId="0" borderId="0" xfId="89" applyNumberFormat="1" applyFont="1" applyAlignment="1"/>
    <xf numFmtId="164" fontId="3" fillId="0" borderId="8" xfId="89" applyNumberFormat="1" applyFont="1" applyFill="1" applyBorder="1" applyAlignment="1" applyProtection="1">
      <alignment vertical="center"/>
    </xf>
    <xf numFmtId="164" fontId="3" fillId="0" borderId="3" xfId="89" applyNumberFormat="1" applyFont="1" applyFill="1" applyBorder="1" applyAlignment="1" applyProtection="1">
      <alignment vertical="center"/>
    </xf>
    <xf numFmtId="164" fontId="3" fillId="0" borderId="3" xfId="89" applyNumberFormat="1" applyFont="1" applyFill="1" applyBorder="1" applyAlignment="1">
      <alignment vertical="center"/>
    </xf>
    <xf numFmtId="43" fontId="16" fillId="0" borderId="0" xfId="89" applyNumberFormat="1" applyFont="1"/>
    <xf numFmtId="43" fontId="3" fillId="0" borderId="0" xfId="89" applyNumberFormat="1" applyFont="1" applyFill="1" applyAlignment="1">
      <alignment vertical="center"/>
    </xf>
    <xf numFmtId="43" fontId="3" fillId="0" borderId="0" xfId="89" applyNumberFormat="1" applyFont="1"/>
    <xf numFmtId="0" fontId="0" fillId="0" borderId="6" xfId="0" applyFont="1" applyBorder="1"/>
    <xf numFmtId="43" fontId="16" fillId="0" borderId="6" xfId="89" applyNumberFormat="1" applyFont="1" applyBorder="1"/>
    <xf numFmtId="0" fontId="16" fillId="0" borderId="6" xfId="0" applyFont="1" applyBorder="1"/>
    <xf numFmtId="0" fontId="3" fillId="0" borderId="6" xfId="0" applyFont="1" applyBorder="1"/>
    <xf numFmtId="43" fontId="3" fillId="0" borderId="6" xfId="89" applyNumberFormat="1" applyFont="1" applyBorder="1"/>
    <xf numFmtId="0" fontId="0" fillId="31" borderId="0" xfId="0" applyFill="1"/>
    <xf numFmtId="14" fontId="0" fillId="31" borderId="0" xfId="0" applyNumberFormat="1" applyFill="1"/>
    <xf numFmtId="10" fontId="0" fillId="31" borderId="0" xfId="0" applyNumberFormat="1" applyFill="1"/>
    <xf numFmtId="0" fontId="26" fillId="31" borderId="0" xfId="0" applyFont="1" applyFill="1"/>
    <xf numFmtId="164" fontId="26" fillId="31" borderId="0" xfId="0" applyNumberFormat="1" applyFont="1" applyFill="1"/>
    <xf numFmtId="10" fontId="26" fillId="31" borderId="0" xfId="0" applyNumberFormat="1" applyFont="1" applyFill="1"/>
    <xf numFmtId="164" fontId="1" fillId="0" borderId="0" xfId="0" applyNumberFormat="1" applyFont="1"/>
    <xf numFmtId="10" fontId="1" fillId="0" borderId="0" xfId="0" applyNumberFormat="1" applyFont="1"/>
    <xf numFmtId="0" fontId="27" fillId="0" borderId="0" xfId="0" applyFont="1"/>
    <xf numFmtId="10" fontId="27" fillId="0" borderId="0" xfId="0" applyNumberFormat="1" applyFont="1"/>
    <xf numFmtId="0" fontId="28" fillId="31" borderId="1" xfId="0" applyFont="1" applyFill="1" applyBorder="1"/>
    <xf numFmtId="10" fontId="28" fillId="31" borderId="1" xfId="90" applyNumberFormat="1" applyFont="1" applyFill="1" applyBorder="1"/>
    <xf numFmtId="10" fontId="29" fillId="6" borderId="1" xfId="0" applyNumberFormat="1" applyFont="1" applyFill="1" applyBorder="1"/>
    <xf numFmtId="43" fontId="0" fillId="31" borderId="0" xfId="89" applyFont="1" applyFill="1"/>
    <xf numFmtId="43" fontId="0" fillId="6" borderId="0" xfId="89" applyFont="1" applyFill="1"/>
    <xf numFmtId="43" fontId="0" fillId="31" borderId="0" xfId="89" applyNumberFormat="1" applyFont="1" applyFill="1"/>
    <xf numFmtId="43" fontId="0" fillId="6" borderId="0" xfId="89" applyNumberFormat="1" applyFont="1" applyFill="1"/>
    <xf numFmtId="10" fontId="0" fillId="6" borderId="0" xfId="90" applyNumberFormat="1" applyFont="1" applyFill="1"/>
    <xf numFmtId="0" fontId="1" fillId="0" borderId="0" xfId="0" applyFont="1" applyAlignment="1">
      <alignment horizontal="center"/>
    </xf>
    <xf numFmtId="164" fontId="0" fillId="8" borderId="0" xfId="89" applyNumberFormat="1" applyFont="1" applyFill="1"/>
    <xf numFmtId="164" fontId="18" fillId="8" borderId="0" xfId="89" applyNumberFormat="1" applyFont="1" applyFill="1" applyBorder="1" applyAlignment="1" applyProtection="1">
      <alignment vertical="center"/>
    </xf>
    <xf numFmtId="10" fontId="0" fillId="14" borderId="0" xfId="90" applyNumberFormat="1" applyFont="1" applyFill="1"/>
    <xf numFmtId="49" fontId="6" fillId="2" borderId="0" xfId="0" applyNumberFormat="1" applyFont="1" applyFill="1" applyBorder="1" applyAlignment="1">
      <alignment horizontal="center" vertical="center" wrapText="1"/>
    </xf>
    <xf numFmtId="3" fontId="0" fillId="0" borderId="0" xfId="0" applyNumberFormat="1"/>
    <xf numFmtId="0" fontId="31" fillId="31" borderId="0" xfId="0" applyFont="1" applyFill="1"/>
    <xf numFmtId="10" fontId="32" fillId="31" borderId="0" xfId="0" applyNumberFormat="1" applyFont="1" applyFill="1"/>
    <xf numFmtId="164" fontId="32" fillId="31" borderId="0" xfId="0" applyNumberFormat="1" applyFont="1" applyFill="1"/>
    <xf numFmtId="0" fontId="32" fillId="31" borderId="0" xfId="0" applyFont="1" applyFill="1"/>
    <xf numFmtId="164" fontId="33" fillId="31" borderId="0" xfId="0" applyNumberFormat="1" applyFont="1" applyFill="1"/>
    <xf numFmtId="10" fontId="33" fillId="31" borderId="0" xfId="0" applyNumberFormat="1" applyFont="1" applyFill="1"/>
    <xf numFmtId="0" fontId="34" fillId="0" borderId="0" xfId="0" applyFont="1" applyFill="1"/>
    <xf numFmtId="0" fontId="30" fillId="0" borderId="0" xfId="0" applyFont="1"/>
    <xf numFmtId="0" fontId="31" fillId="0" borderId="0" xfId="0" applyFont="1"/>
    <xf numFmtId="2" fontId="31" fillId="0" borderId="0" xfId="0" applyNumberFormat="1" applyFont="1"/>
    <xf numFmtId="2" fontId="30" fillId="6" borderId="0" xfId="0" applyNumberFormat="1" applyFont="1" applyFill="1"/>
    <xf numFmtId="43" fontId="0" fillId="0" borderId="0" xfId="0" applyNumberFormat="1"/>
    <xf numFmtId="171" fontId="0" fillId="0" borderId="0" xfId="0" applyNumberFormat="1"/>
    <xf numFmtId="164" fontId="0" fillId="31" borderId="0" xfId="0" applyNumberFormat="1" applyFill="1"/>
    <xf numFmtId="39" fontId="0" fillId="31" borderId="0" xfId="0" applyNumberFormat="1" applyFill="1"/>
    <xf numFmtId="0" fontId="33" fillId="31" borderId="0" xfId="0" applyFont="1" applyFill="1"/>
    <xf numFmtId="3" fontId="1" fillId="0" borderId="0" xfId="0" applyNumberFormat="1" applyFont="1"/>
    <xf numFmtId="172" fontId="1" fillId="25" borderId="11"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164" fontId="33" fillId="31" borderId="0" xfId="0" applyNumberFormat="1" applyFont="1" applyFill="1" applyAlignment="1">
      <alignment wrapText="1"/>
    </xf>
    <xf numFmtId="0" fontId="1" fillId="20" borderId="0" xfId="0" applyFont="1" applyFill="1" applyAlignment="1">
      <alignment horizontal="center"/>
    </xf>
    <xf numFmtId="0" fontId="0" fillId="0" borderId="0" xfId="0" applyAlignment="1">
      <alignment horizontal="left"/>
    </xf>
    <xf numFmtId="0" fontId="1" fillId="28" borderId="0" xfId="0" applyFont="1" applyFill="1" applyAlignment="1">
      <alignment horizontal="left"/>
    </xf>
    <xf numFmtId="0" fontId="1" fillId="28" borderId="0" xfId="0" applyFont="1" applyFill="1" applyAlignment="1">
      <alignment horizontal="center"/>
    </xf>
    <xf numFmtId="0" fontId="35" fillId="2" borderId="0" xfId="0" applyFont="1" applyFill="1" applyBorder="1" applyAlignment="1">
      <alignment horizontal="center" vertical="center"/>
    </xf>
    <xf numFmtId="174" fontId="1" fillId="25" borderId="11" xfId="0" applyNumberFormat="1" applyFont="1" applyFill="1" applyBorder="1" applyAlignment="1">
      <alignment horizontal="center" vertical="center"/>
    </xf>
  </cellXfs>
  <cellStyles count="93">
    <cellStyle name="Comma" xfId="89"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91" builtinId="9" hidden="1"/>
    <cellStyle name="Followed Hyperlink" xfId="9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cellStyle name="Normal" xfId="0" builtinId="0"/>
    <cellStyle name="Normal_BSconv" xfId="1"/>
    <cellStyle name="Normalny_L1_Final_MSSFXII2004" xfId="2"/>
    <cellStyle name="Percent" xfId="90" builtinId="5"/>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LTAT and UL</a:t>
            </a:r>
          </a:p>
        </c:rich>
      </c:tx>
      <c:overlay val="0"/>
    </c:title>
    <c:autoTitleDeleted val="0"/>
    <c:plotArea>
      <c:layout/>
      <c:scatterChart>
        <c:scatterStyle val="lineMarker"/>
        <c:varyColors val="0"/>
        <c:ser>
          <c:idx val="0"/>
          <c:order val="0"/>
          <c:tx>
            <c:strRef>
              <c:f>Ratios!$A$6</c:f>
              <c:strCache>
                <c:ptCount val="1"/>
                <c:pt idx="0">
                  <c:v>LTAT</c:v>
                </c:pt>
              </c:strCache>
            </c:strRef>
          </c:tx>
          <c:marker>
            <c:symbol val="none"/>
          </c:marker>
          <c:xVal>
            <c:numRef>
              <c:f>Ratios!$B$5:$Q$5</c:f>
              <c:numCache>
                <c:formatCode>General</c:formatCode>
                <c:ptCount val="16"/>
                <c:pt idx="0">
                  <c:v>2011.0</c:v>
                </c:pt>
                <c:pt idx="1">
                  <c:v>2012.0</c:v>
                </c:pt>
                <c:pt idx="2">
                  <c:v>2013.0</c:v>
                </c:pt>
                <c:pt idx="3">
                  <c:v>2014.0</c:v>
                </c:pt>
                <c:pt idx="4">
                  <c:v>2015.0</c:v>
                </c:pt>
                <c:pt idx="5">
                  <c:v>2016.0</c:v>
                </c:pt>
                <c:pt idx="6">
                  <c:v>2017.0</c:v>
                </c:pt>
                <c:pt idx="7">
                  <c:v>2018.0</c:v>
                </c:pt>
                <c:pt idx="8">
                  <c:v>2019.0</c:v>
                </c:pt>
                <c:pt idx="9">
                  <c:v>2020.0</c:v>
                </c:pt>
                <c:pt idx="10">
                  <c:v>2021.0</c:v>
                </c:pt>
                <c:pt idx="11">
                  <c:v>2022.0</c:v>
                </c:pt>
                <c:pt idx="12">
                  <c:v>2023.0</c:v>
                </c:pt>
                <c:pt idx="13">
                  <c:v>2024.0</c:v>
                </c:pt>
                <c:pt idx="14">
                  <c:v>2025.0</c:v>
                </c:pt>
                <c:pt idx="15">
                  <c:v>2026.0</c:v>
                </c:pt>
              </c:numCache>
            </c:numRef>
          </c:xVal>
          <c:yVal>
            <c:numRef>
              <c:f>Ratios!$B$6:$Q$6</c:f>
              <c:numCache>
                <c:formatCode>General</c:formatCode>
                <c:ptCount val="16"/>
                <c:pt idx="0">
                  <c:v>0.734928596530462</c:v>
                </c:pt>
                <c:pt idx="1">
                  <c:v>0.774727645345702</c:v>
                </c:pt>
                <c:pt idx="2">
                  <c:v>0.854980122201766</c:v>
                </c:pt>
                <c:pt idx="3">
                  <c:v>0.910113551947363</c:v>
                </c:pt>
                <c:pt idx="4">
                  <c:v>0.986593251981926</c:v>
                </c:pt>
                <c:pt idx="5">
                  <c:v>0.826813387860525</c:v>
                </c:pt>
                <c:pt idx="6">
                  <c:v>0.863314680590552</c:v>
                </c:pt>
                <c:pt idx="7">
                  <c:v>0.899249390567604</c:v>
                </c:pt>
                <c:pt idx="8">
                  <c:v>0.934628584040426</c:v>
                </c:pt>
                <c:pt idx="9">
                  <c:v>0.958180814793042</c:v>
                </c:pt>
                <c:pt idx="10">
                  <c:v>0.981922069202704</c:v>
                </c:pt>
                <c:pt idx="11">
                  <c:v>1.005831681572573</c:v>
                </c:pt>
                <c:pt idx="12">
                  <c:v>1.029888678679929</c:v>
                </c:pt>
                <c:pt idx="13">
                  <c:v>1.054071884404235</c:v>
                </c:pt>
                <c:pt idx="14">
                  <c:v>1.07836002693432</c:v>
                </c:pt>
                <c:pt idx="15">
                  <c:v>1.102731847547666</c:v>
                </c:pt>
              </c:numCache>
            </c:numRef>
          </c:yVal>
          <c:smooth val="0"/>
        </c:ser>
        <c:dLbls>
          <c:showLegendKey val="0"/>
          <c:showVal val="0"/>
          <c:showCatName val="0"/>
          <c:showSerName val="0"/>
          <c:showPercent val="0"/>
          <c:showBubbleSize val="0"/>
        </c:dLbls>
        <c:axId val="-2061876688"/>
        <c:axId val="-2061873712"/>
      </c:scatterChart>
      <c:scatterChart>
        <c:scatterStyle val="lineMarker"/>
        <c:varyColors val="0"/>
        <c:ser>
          <c:idx val="1"/>
          <c:order val="1"/>
          <c:tx>
            <c:strRef>
              <c:f>Ratios!$A$7</c:f>
              <c:strCache>
                <c:ptCount val="1"/>
                <c:pt idx="0">
                  <c:v>UL</c:v>
                </c:pt>
              </c:strCache>
            </c:strRef>
          </c:tx>
          <c:marker>
            <c:symbol val="none"/>
          </c:marker>
          <c:xVal>
            <c:numRef>
              <c:f>Ratios!$B$5:$Q$5</c:f>
              <c:numCache>
                <c:formatCode>General</c:formatCode>
                <c:ptCount val="16"/>
                <c:pt idx="0">
                  <c:v>2011.0</c:v>
                </c:pt>
                <c:pt idx="1">
                  <c:v>2012.0</c:v>
                </c:pt>
                <c:pt idx="2">
                  <c:v>2013.0</c:v>
                </c:pt>
                <c:pt idx="3">
                  <c:v>2014.0</c:v>
                </c:pt>
                <c:pt idx="4">
                  <c:v>2015.0</c:v>
                </c:pt>
                <c:pt idx="5">
                  <c:v>2016.0</c:v>
                </c:pt>
                <c:pt idx="6">
                  <c:v>2017.0</c:v>
                </c:pt>
                <c:pt idx="7">
                  <c:v>2018.0</c:v>
                </c:pt>
                <c:pt idx="8">
                  <c:v>2019.0</c:v>
                </c:pt>
                <c:pt idx="9">
                  <c:v>2020.0</c:v>
                </c:pt>
                <c:pt idx="10">
                  <c:v>2021.0</c:v>
                </c:pt>
                <c:pt idx="11">
                  <c:v>2022.0</c:v>
                </c:pt>
                <c:pt idx="12">
                  <c:v>2023.0</c:v>
                </c:pt>
                <c:pt idx="13">
                  <c:v>2024.0</c:v>
                </c:pt>
                <c:pt idx="14">
                  <c:v>2025.0</c:v>
                </c:pt>
                <c:pt idx="15">
                  <c:v>2026.0</c:v>
                </c:pt>
              </c:numCache>
            </c:numRef>
          </c:xVal>
          <c:yVal>
            <c:numRef>
              <c:f>Ratios!$B$7:$Q$7</c:f>
              <c:numCache>
                <c:formatCode>General</c:formatCode>
                <c:ptCount val="16"/>
                <c:pt idx="0">
                  <c:v>19.88627700127065</c:v>
                </c:pt>
                <c:pt idx="1">
                  <c:v>17.9236346060899</c:v>
                </c:pt>
                <c:pt idx="2">
                  <c:v>15.21680876979294</c:v>
                </c:pt>
                <c:pt idx="3">
                  <c:v>15.06474820143885</c:v>
                </c:pt>
                <c:pt idx="4">
                  <c:v>13.24837796178801</c:v>
                </c:pt>
                <c:pt idx="5">
                  <c:v>14.25153374233129</c:v>
                </c:pt>
                <c:pt idx="6">
                  <c:v>15.50637462530239</c:v>
                </c:pt>
                <c:pt idx="7">
                  <c:v>14.88672775003007</c:v>
                </c:pt>
                <c:pt idx="8">
                  <c:v>14.32320933187011</c:v>
                </c:pt>
                <c:pt idx="9">
                  <c:v>13.97114265917734</c:v>
                </c:pt>
                <c:pt idx="10">
                  <c:v>13.63334349703555</c:v>
                </c:pt>
                <c:pt idx="11">
                  <c:v>13.30926545864074</c:v>
                </c:pt>
                <c:pt idx="12">
                  <c:v>12.99837655650235</c:v>
                </c:pt>
                <c:pt idx="13">
                  <c:v>12.70015931060213</c:v>
                </c:pt>
                <c:pt idx="14">
                  <c:v>12.41411080009899</c:v>
                </c:pt>
                <c:pt idx="15">
                  <c:v>12.1397426641219</c:v>
                </c:pt>
              </c:numCache>
            </c:numRef>
          </c:yVal>
          <c:smooth val="0"/>
        </c:ser>
        <c:dLbls>
          <c:showLegendKey val="0"/>
          <c:showVal val="0"/>
          <c:showCatName val="0"/>
          <c:showSerName val="0"/>
          <c:showPercent val="0"/>
          <c:showBubbleSize val="0"/>
        </c:dLbls>
        <c:axId val="-2061863648"/>
        <c:axId val="-2061868576"/>
      </c:scatterChart>
      <c:valAx>
        <c:axId val="-2061876688"/>
        <c:scaling>
          <c:orientation val="minMax"/>
        </c:scaling>
        <c:delete val="0"/>
        <c:axPos val="b"/>
        <c:numFmt formatCode="General" sourceLinked="1"/>
        <c:majorTickMark val="out"/>
        <c:minorTickMark val="none"/>
        <c:tickLblPos val="nextTo"/>
        <c:crossAx val="-2061873712"/>
        <c:crosses val="autoZero"/>
        <c:crossBetween val="midCat"/>
      </c:valAx>
      <c:valAx>
        <c:axId val="-2061873712"/>
        <c:scaling>
          <c:orientation val="minMax"/>
        </c:scaling>
        <c:delete val="0"/>
        <c:axPos val="l"/>
        <c:majorGridlines/>
        <c:title>
          <c:tx>
            <c:rich>
              <a:bodyPr rot="-5400000" vert="horz"/>
              <a:lstStyle/>
              <a:p>
                <a:pPr>
                  <a:defRPr/>
                </a:pPr>
                <a:r>
                  <a:rPr lang="en-US"/>
                  <a:t>LTAT</a:t>
                </a:r>
              </a:p>
            </c:rich>
          </c:tx>
          <c:overlay val="0"/>
        </c:title>
        <c:numFmt formatCode="General" sourceLinked="1"/>
        <c:majorTickMark val="out"/>
        <c:minorTickMark val="none"/>
        <c:tickLblPos val="nextTo"/>
        <c:crossAx val="-2061876688"/>
        <c:crosses val="autoZero"/>
        <c:crossBetween val="midCat"/>
      </c:valAx>
      <c:valAx>
        <c:axId val="-2061868576"/>
        <c:scaling>
          <c:orientation val="minMax"/>
        </c:scaling>
        <c:delete val="0"/>
        <c:axPos val="r"/>
        <c:title>
          <c:tx>
            <c:rich>
              <a:bodyPr rot="-5400000" vert="horz"/>
              <a:lstStyle/>
              <a:p>
                <a:pPr>
                  <a:defRPr/>
                </a:pPr>
                <a:r>
                  <a:rPr lang="en-US"/>
                  <a:t>Useful Life</a:t>
                </a:r>
              </a:p>
            </c:rich>
          </c:tx>
          <c:overlay val="0"/>
        </c:title>
        <c:numFmt formatCode="General" sourceLinked="1"/>
        <c:majorTickMark val="out"/>
        <c:minorTickMark val="none"/>
        <c:tickLblPos val="nextTo"/>
        <c:crossAx val="-2061863648"/>
        <c:crosses val="max"/>
        <c:crossBetween val="midCat"/>
      </c:valAx>
      <c:valAx>
        <c:axId val="-2061863648"/>
        <c:scaling>
          <c:orientation val="minMax"/>
        </c:scaling>
        <c:delete val="1"/>
        <c:axPos val="b"/>
        <c:numFmt formatCode="General" sourceLinked="1"/>
        <c:majorTickMark val="out"/>
        <c:minorTickMark val="none"/>
        <c:tickLblPos val="nextTo"/>
        <c:crossAx val="-2061868576"/>
        <c:crosses val="autoZero"/>
        <c:crossBetween val="midCat"/>
      </c:valAx>
    </c:plotArea>
    <c:legend>
      <c:legendPos val="r"/>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png"/><Relationship Id="rId14" Type="http://schemas.openxmlformats.org/officeDocument/2006/relationships/image" Target="../media/image15.png"/><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9.png"/><Relationship Id="rId9" Type="http://schemas.openxmlformats.org/officeDocument/2006/relationships/image" Target="../media/image10.png"/><Relationship Id="rId10"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431800</xdr:colOff>
      <xdr:row>2</xdr:row>
      <xdr:rowOff>57840</xdr:rowOff>
    </xdr:from>
    <xdr:to>
      <xdr:col>18</xdr:col>
      <xdr:colOff>355600</xdr:colOff>
      <xdr:row>34</xdr:row>
      <xdr:rowOff>57578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12130" y="476521"/>
          <a:ext cx="9302261" cy="669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219</xdr:row>
      <xdr:rowOff>0</xdr:rowOff>
    </xdr:from>
    <xdr:to>
      <xdr:col>5</xdr:col>
      <xdr:colOff>643220</xdr:colOff>
      <xdr:row>239</xdr:row>
      <xdr:rowOff>55315</xdr:rowOff>
    </xdr:to>
    <xdr:pic>
      <xdr:nvPicPr>
        <xdr:cNvPr id="8" name="Picture 7"/>
        <xdr:cNvPicPr>
          <a:picLocks noChangeAspect="1"/>
        </xdr:cNvPicPr>
      </xdr:nvPicPr>
      <xdr:blipFill>
        <a:blip xmlns:r="http://schemas.openxmlformats.org/officeDocument/2006/relationships" r:embed="rId1"/>
        <a:stretch>
          <a:fillRect/>
        </a:stretch>
      </xdr:blipFill>
      <xdr:spPr>
        <a:xfrm>
          <a:off x="0" y="44273756"/>
          <a:ext cx="7081343" cy="4098579"/>
        </a:xfrm>
        <a:prstGeom prst="rect">
          <a:avLst/>
        </a:prstGeom>
      </xdr:spPr>
    </xdr:pic>
    <xdr:clientData/>
  </xdr:twoCellAnchor>
  <xdr:twoCellAnchor editAs="oneCell">
    <xdr:from>
      <xdr:col>0</xdr:col>
      <xdr:colOff>0</xdr:colOff>
      <xdr:row>244</xdr:row>
      <xdr:rowOff>0</xdr:rowOff>
    </xdr:from>
    <xdr:to>
      <xdr:col>2</xdr:col>
      <xdr:colOff>573174</xdr:colOff>
      <xdr:row>275</xdr:row>
      <xdr:rowOff>133907</xdr:rowOff>
    </xdr:to>
    <xdr:pic>
      <xdr:nvPicPr>
        <xdr:cNvPr id="12" name="Picture 11"/>
        <xdr:cNvPicPr>
          <a:picLocks noChangeAspect="1"/>
        </xdr:cNvPicPr>
      </xdr:nvPicPr>
      <xdr:blipFill>
        <a:blip xmlns:r="http://schemas.openxmlformats.org/officeDocument/2006/relationships" r:embed="rId2"/>
        <a:stretch>
          <a:fillRect/>
        </a:stretch>
      </xdr:blipFill>
      <xdr:spPr>
        <a:xfrm>
          <a:off x="0" y="49421143"/>
          <a:ext cx="4523133" cy="6400968"/>
        </a:xfrm>
        <a:prstGeom prst="rect">
          <a:avLst/>
        </a:prstGeom>
      </xdr:spPr>
    </xdr:pic>
    <xdr:clientData/>
  </xdr:twoCellAnchor>
  <xdr:twoCellAnchor editAs="oneCell">
    <xdr:from>
      <xdr:col>3</xdr:col>
      <xdr:colOff>0</xdr:colOff>
      <xdr:row>244</xdr:row>
      <xdr:rowOff>0</xdr:rowOff>
    </xdr:from>
    <xdr:to>
      <xdr:col>11</xdr:col>
      <xdr:colOff>62380</xdr:colOff>
      <xdr:row>266</xdr:row>
      <xdr:rowOff>10226</xdr:rowOff>
    </xdr:to>
    <xdr:pic>
      <xdr:nvPicPr>
        <xdr:cNvPr id="13" name="Picture 12"/>
        <xdr:cNvPicPr>
          <a:picLocks noChangeAspect="1"/>
        </xdr:cNvPicPr>
      </xdr:nvPicPr>
      <xdr:blipFill>
        <a:blip xmlns:r="http://schemas.openxmlformats.org/officeDocument/2006/relationships" r:embed="rId3"/>
        <a:stretch>
          <a:fillRect/>
        </a:stretch>
      </xdr:blipFill>
      <xdr:spPr>
        <a:xfrm>
          <a:off x="4789714" y="49421143"/>
          <a:ext cx="6694890" cy="4457817"/>
        </a:xfrm>
        <a:prstGeom prst="rect">
          <a:avLst/>
        </a:prstGeom>
      </xdr:spPr>
    </xdr:pic>
    <xdr:clientData/>
  </xdr:twoCellAnchor>
  <xdr:twoCellAnchor editAs="oneCell">
    <xdr:from>
      <xdr:col>0</xdr:col>
      <xdr:colOff>0</xdr:colOff>
      <xdr:row>279</xdr:row>
      <xdr:rowOff>0</xdr:rowOff>
    </xdr:from>
    <xdr:to>
      <xdr:col>2</xdr:col>
      <xdr:colOff>573174</xdr:colOff>
      <xdr:row>310</xdr:row>
      <xdr:rowOff>133907</xdr:rowOff>
    </xdr:to>
    <xdr:pic>
      <xdr:nvPicPr>
        <xdr:cNvPr id="14" name="Picture 13"/>
        <xdr:cNvPicPr>
          <a:picLocks noChangeAspect="1"/>
        </xdr:cNvPicPr>
      </xdr:nvPicPr>
      <xdr:blipFill>
        <a:blip xmlns:r="http://schemas.openxmlformats.org/officeDocument/2006/relationships" r:embed="rId4"/>
        <a:stretch>
          <a:fillRect/>
        </a:stretch>
      </xdr:blipFill>
      <xdr:spPr>
        <a:xfrm>
          <a:off x="0" y="56590163"/>
          <a:ext cx="4523133" cy="6400968"/>
        </a:xfrm>
        <a:prstGeom prst="rect">
          <a:avLst/>
        </a:prstGeom>
      </xdr:spPr>
    </xdr:pic>
    <xdr:clientData/>
  </xdr:twoCellAnchor>
  <xdr:twoCellAnchor editAs="oneCell">
    <xdr:from>
      <xdr:col>4</xdr:col>
      <xdr:colOff>1</xdr:colOff>
      <xdr:row>279</xdr:row>
      <xdr:rowOff>31102</xdr:rowOff>
    </xdr:from>
    <xdr:to>
      <xdr:col>8</xdr:col>
      <xdr:colOff>453573</xdr:colOff>
      <xdr:row>314</xdr:row>
      <xdr:rowOff>186613</xdr:rowOff>
    </xdr:to>
    <xdr:pic>
      <xdr:nvPicPr>
        <xdr:cNvPr id="15" name="Picture 14"/>
        <xdr:cNvPicPr>
          <a:picLocks noChangeAspect="1"/>
        </xdr:cNvPicPr>
      </xdr:nvPicPr>
      <xdr:blipFill rotWithShape="1">
        <a:blip xmlns:r="http://schemas.openxmlformats.org/officeDocument/2006/relationships" r:embed="rId5"/>
        <a:srcRect r="43441" b="19140"/>
        <a:stretch/>
      </xdr:blipFill>
      <xdr:spPr>
        <a:xfrm>
          <a:off x="5624287" y="58088245"/>
          <a:ext cx="3810000" cy="7412654"/>
        </a:xfrm>
        <a:prstGeom prst="rect">
          <a:avLst/>
        </a:prstGeom>
      </xdr:spPr>
    </xdr:pic>
    <xdr:clientData/>
  </xdr:twoCellAnchor>
  <xdr:twoCellAnchor editAs="oneCell">
    <xdr:from>
      <xdr:col>12</xdr:col>
      <xdr:colOff>0</xdr:colOff>
      <xdr:row>244</xdr:row>
      <xdr:rowOff>0</xdr:rowOff>
    </xdr:from>
    <xdr:to>
      <xdr:col>17</xdr:col>
      <xdr:colOff>573242</xdr:colOff>
      <xdr:row>264</xdr:row>
      <xdr:rowOff>55313</xdr:rowOff>
    </xdr:to>
    <xdr:pic>
      <xdr:nvPicPr>
        <xdr:cNvPr id="16" name="Picture 15"/>
        <xdr:cNvPicPr>
          <a:picLocks noChangeAspect="1"/>
        </xdr:cNvPicPr>
      </xdr:nvPicPr>
      <xdr:blipFill>
        <a:blip xmlns:r="http://schemas.openxmlformats.org/officeDocument/2006/relationships" r:embed="rId6"/>
        <a:stretch>
          <a:fillRect/>
        </a:stretch>
      </xdr:blipFill>
      <xdr:spPr>
        <a:xfrm>
          <a:off x="12246429" y="49421143"/>
          <a:ext cx="7081343" cy="4098579"/>
        </a:xfrm>
        <a:prstGeom prst="rect">
          <a:avLst/>
        </a:prstGeom>
      </xdr:spPr>
    </xdr:pic>
    <xdr:clientData/>
  </xdr:twoCellAnchor>
  <xdr:twoCellAnchor editAs="oneCell">
    <xdr:from>
      <xdr:col>0</xdr:col>
      <xdr:colOff>0</xdr:colOff>
      <xdr:row>319</xdr:row>
      <xdr:rowOff>0</xdr:rowOff>
    </xdr:from>
    <xdr:to>
      <xdr:col>2</xdr:col>
      <xdr:colOff>573174</xdr:colOff>
      <xdr:row>350</xdr:row>
      <xdr:rowOff>133907</xdr:rowOff>
    </xdr:to>
    <xdr:pic>
      <xdr:nvPicPr>
        <xdr:cNvPr id="17" name="Picture 16"/>
        <xdr:cNvPicPr>
          <a:picLocks noChangeAspect="1"/>
        </xdr:cNvPicPr>
      </xdr:nvPicPr>
      <xdr:blipFill>
        <a:blip xmlns:r="http://schemas.openxmlformats.org/officeDocument/2006/relationships" r:embed="rId7"/>
        <a:stretch>
          <a:fillRect/>
        </a:stretch>
      </xdr:blipFill>
      <xdr:spPr>
        <a:xfrm>
          <a:off x="0" y="64567837"/>
          <a:ext cx="4523133" cy="6400968"/>
        </a:xfrm>
        <a:prstGeom prst="rect">
          <a:avLst/>
        </a:prstGeom>
      </xdr:spPr>
    </xdr:pic>
    <xdr:clientData/>
  </xdr:twoCellAnchor>
  <xdr:twoCellAnchor editAs="oneCell">
    <xdr:from>
      <xdr:col>4</xdr:col>
      <xdr:colOff>23326</xdr:colOff>
      <xdr:row>319</xdr:row>
      <xdr:rowOff>77755</xdr:rowOff>
    </xdr:from>
    <xdr:to>
      <xdr:col>12</xdr:col>
      <xdr:colOff>472159</xdr:colOff>
      <xdr:row>339</xdr:row>
      <xdr:rowOff>133070</xdr:rowOff>
    </xdr:to>
    <xdr:pic>
      <xdr:nvPicPr>
        <xdr:cNvPr id="18" name="Picture 17"/>
        <xdr:cNvPicPr>
          <a:picLocks noChangeAspect="1"/>
        </xdr:cNvPicPr>
      </xdr:nvPicPr>
      <xdr:blipFill>
        <a:blip xmlns:r="http://schemas.openxmlformats.org/officeDocument/2006/relationships" r:embed="rId8"/>
        <a:stretch>
          <a:fillRect/>
        </a:stretch>
      </xdr:blipFill>
      <xdr:spPr>
        <a:xfrm>
          <a:off x="5637245" y="64917735"/>
          <a:ext cx="7081343" cy="4098579"/>
        </a:xfrm>
        <a:prstGeom prst="rect">
          <a:avLst/>
        </a:prstGeom>
      </xdr:spPr>
    </xdr:pic>
    <xdr:clientData/>
  </xdr:twoCellAnchor>
  <xdr:twoCellAnchor editAs="oneCell">
    <xdr:from>
      <xdr:col>16</xdr:col>
      <xdr:colOff>628024</xdr:colOff>
      <xdr:row>151</xdr:row>
      <xdr:rowOff>173453</xdr:rowOff>
    </xdr:from>
    <xdr:to>
      <xdr:col>22</xdr:col>
      <xdr:colOff>370481</xdr:colOff>
      <xdr:row>172</xdr:row>
      <xdr:rowOff>1483</xdr:rowOff>
    </xdr:to>
    <xdr:pic>
      <xdr:nvPicPr>
        <xdr:cNvPr id="7" name="Picture 6"/>
        <xdr:cNvPicPr>
          <a:picLocks noChangeAspect="1"/>
        </xdr:cNvPicPr>
      </xdr:nvPicPr>
      <xdr:blipFill>
        <a:blip xmlns:r="http://schemas.openxmlformats.org/officeDocument/2006/relationships" r:embed="rId9"/>
        <a:stretch>
          <a:fillRect/>
        </a:stretch>
      </xdr:blipFill>
      <xdr:spPr>
        <a:xfrm>
          <a:off x="16185025" y="30880738"/>
          <a:ext cx="7081343" cy="4098579"/>
        </a:xfrm>
        <a:prstGeom prst="rect">
          <a:avLst/>
        </a:prstGeom>
      </xdr:spPr>
    </xdr:pic>
    <xdr:clientData/>
  </xdr:twoCellAnchor>
  <xdr:twoCellAnchor editAs="oneCell">
    <xdr:from>
      <xdr:col>6</xdr:col>
      <xdr:colOff>574190</xdr:colOff>
      <xdr:row>185</xdr:row>
      <xdr:rowOff>149529</xdr:rowOff>
    </xdr:from>
    <xdr:to>
      <xdr:col>15</xdr:col>
      <xdr:colOff>185063</xdr:colOff>
      <xdr:row>205</xdr:row>
      <xdr:rowOff>180918</xdr:rowOff>
    </xdr:to>
    <xdr:pic>
      <xdr:nvPicPr>
        <xdr:cNvPr id="10" name="Picture 9"/>
        <xdr:cNvPicPr>
          <a:picLocks noChangeAspect="1"/>
        </xdr:cNvPicPr>
      </xdr:nvPicPr>
      <xdr:blipFill>
        <a:blip xmlns:r="http://schemas.openxmlformats.org/officeDocument/2006/relationships" r:embed="rId10"/>
        <a:stretch>
          <a:fillRect/>
        </a:stretch>
      </xdr:blipFill>
      <xdr:spPr>
        <a:xfrm>
          <a:off x="7835321" y="37771036"/>
          <a:ext cx="7081343" cy="4098579"/>
        </a:xfrm>
        <a:prstGeom prst="rect">
          <a:avLst/>
        </a:prstGeom>
      </xdr:spPr>
    </xdr:pic>
    <xdr:clientData/>
  </xdr:twoCellAnchor>
  <xdr:twoCellAnchor editAs="oneCell">
    <xdr:from>
      <xdr:col>16</xdr:col>
      <xdr:colOff>41868</xdr:colOff>
      <xdr:row>185</xdr:row>
      <xdr:rowOff>59813</xdr:rowOff>
    </xdr:from>
    <xdr:to>
      <xdr:col>21</xdr:col>
      <xdr:colOff>609725</xdr:colOff>
      <xdr:row>206</xdr:row>
      <xdr:rowOff>111006</xdr:rowOff>
    </xdr:to>
    <xdr:pic>
      <xdr:nvPicPr>
        <xdr:cNvPr id="11" name="Picture 10"/>
        <xdr:cNvPicPr>
          <a:picLocks noChangeAspect="1"/>
        </xdr:cNvPicPr>
      </xdr:nvPicPr>
      <xdr:blipFill>
        <a:blip xmlns:r="http://schemas.openxmlformats.org/officeDocument/2006/relationships" r:embed="rId11"/>
        <a:stretch>
          <a:fillRect/>
        </a:stretch>
      </xdr:blipFill>
      <xdr:spPr>
        <a:xfrm>
          <a:off x="15598869" y="37681320"/>
          <a:ext cx="7081343" cy="4321742"/>
        </a:xfrm>
        <a:prstGeom prst="rect">
          <a:avLst/>
        </a:prstGeom>
      </xdr:spPr>
    </xdr:pic>
    <xdr:clientData/>
  </xdr:twoCellAnchor>
  <xdr:twoCellAnchor editAs="oneCell">
    <xdr:from>
      <xdr:col>7</xdr:col>
      <xdr:colOff>0</xdr:colOff>
      <xdr:row>152</xdr:row>
      <xdr:rowOff>0</xdr:rowOff>
    </xdr:from>
    <xdr:to>
      <xdr:col>15</xdr:col>
      <xdr:colOff>478141</xdr:colOff>
      <xdr:row>172</xdr:row>
      <xdr:rowOff>31389</xdr:rowOff>
    </xdr:to>
    <xdr:pic>
      <xdr:nvPicPr>
        <xdr:cNvPr id="19" name="Picture 18"/>
        <xdr:cNvPicPr>
          <a:picLocks noChangeAspect="1"/>
        </xdr:cNvPicPr>
      </xdr:nvPicPr>
      <xdr:blipFill>
        <a:blip xmlns:r="http://schemas.openxmlformats.org/officeDocument/2006/relationships" r:embed="rId12"/>
        <a:stretch>
          <a:fillRect/>
        </a:stretch>
      </xdr:blipFill>
      <xdr:spPr>
        <a:xfrm>
          <a:off x="8128399" y="30910644"/>
          <a:ext cx="7081343" cy="4098579"/>
        </a:xfrm>
        <a:prstGeom prst="rect">
          <a:avLst/>
        </a:prstGeom>
      </xdr:spPr>
    </xdr:pic>
    <xdr:clientData/>
  </xdr:twoCellAnchor>
  <xdr:twoCellAnchor editAs="oneCell">
    <xdr:from>
      <xdr:col>0</xdr:col>
      <xdr:colOff>741665</xdr:colOff>
      <xdr:row>186</xdr:row>
      <xdr:rowOff>11961</xdr:rowOff>
    </xdr:from>
    <xdr:to>
      <xdr:col>6</xdr:col>
      <xdr:colOff>561877</xdr:colOff>
      <xdr:row>206</xdr:row>
      <xdr:rowOff>43351</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741665" y="37836828"/>
          <a:ext cx="7081343" cy="4098579"/>
        </a:xfrm>
        <a:prstGeom prst="rect">
          <a:avLst/>
        </a:prstGeom>
      </xdr:spPr>
    </xdr:pic>
    <xdr:clientData/>
  </xdr:twoCellAnchor>
  <xdr:twoCellAnchor editAs="oneCell">
    <xdr:from>
      <xdr:col>0</xdr:col>
      <xdr:colOff>167473</xdr:colOff>
      <xdr:row>152</xdr:row>
      <xdr:rowOff>11962</xdr:rowOff>
    </xdr:from>
    <xdr:to>
      <xdr:col>5</xdr:col>
      <xdr:colOff>813086</xdr:colOff>
      <xdr:row>172</xdr:row>
      <xdr:rowOff>43351</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167473" y="30922606"/>
          <a:ext cx="7081343" cy="40985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148442</xdr:colOff>
      <xdr:row>115</xdr:row>
      <xdr:rowOff>148441</xdr:rowOff>
    </xdr:from>
    <xdr:to>
      <xdr:col>19</xdr:col>
      <xdr:colOff>84799</xdr:colOff>
      <xdr:row>136</xdr:row>
      <xdr:rowOff>90657</xdr:rowOff>
    </xdr:to>
    <xdr:pic>
      <xdr:nvPicPr>
        <xdr:cNvPr id="5" name="Picture 4"/>
        <xdr:cNvPicPr>
          <a:picLocks noChangeAspect="1"/>
        </xdr:cNvPicPr>
      </xdr:nvPicPr>
      <xdr:blipFill>
        <a:blip xmlns:r="http://schemas.openxmlformats.org/officeDocument/2006/relationships" r:embed="rId1"/>
        <a:stretch>
          <a:fillRect/>
        </a:stretch>
      </xdr:blipFill>
      <xdr:spPr>
        <a:xfrm>
          <a:off x="17704131" y="23028234"/>
          <a:ext cx="7081343" cy="4098579"/>
        </a:xfrm>
        <a:prstGeom prst="rect">
          <a:avLst/>
        </a:prstGeom>
      </xdr:spPr>
    </xdr:pic>
    <xdr:clientData/>
  </xdr:twoCellAnchor>
  <xdr:twoCellAnchor editAs="oneCell">
    <xdr:from>
      <xdr:col>5</xdr:col>
      <xdr:colOff>336469</xdr:colOff>
      <xdr:row>115</xdr:row>
      <xdr:rowOff>168233</xdr:rowOff>
    </xdr:from>
    <xdr:to>
      <xdr:col>11</xdr:col>
      <xdr:colOff>945759</xdr:colOff>
      <xdr:row>136</xdr:row>
      <xdr:rowOff>110449</xdr:rowOff>
    </xdr:to>
    <xdr:pic>
      <xdr:nvPicPr>
        <xdr:cNvPr id="6" name="Picture 5"/>
        <xdr:cNvPicPr>
          <a:picLocks noChangeAspect="1"/>
        </xdr:cNvPicPr>
      </xdr:nvPicPr>
      <xdr:blipFill>
        <a:blip xmlns:r="http://schemas.openxmlformats.org/officeDocument/2006/relationships" r:embed="rId2"/>
        <a:stretch>
          <a:fillRect/>
        </a:stretch>
      </xdr:blipFill>
      <xdr:spPr>
        <a:xfrm>
          <a:off x="9262754" y="23048026"/>
          <a:ext cx="7081343" cy="4098579"/>
        </a:xfrm>
        <a:prstGeom prst="rect">
          <a:avLst/>
        </a:prstGeom>
      </xdr:spPr>
    </xdr:pic>
    <xdr:clientData/>
  </xdr:twoCellAnchor>
  <xdr:twoCellAnchor editAs="oneCell">
    <xdr:from>
      <xdr:col>0</xdr:col>
      <xdr:colOff>475013</xdr:colOff>
      <xdr:row>115</xdr:row>
      <xdr:rowOff>138545</xdr:rowOff>
    </xdr:from>
    <xdr:to>
      <xdr:col>3</xdr:col>
      <xdr:colOff>787421</xdr:colOff>
      <xdr:row>136</xdr:row>
      <xdr:rowOff>80761</xdr:rowOff>
    </xdr:to>
    <xdr:pic>
      <xdr:nvPicPr>
        <xdr:cNvPr id="7" name="Picture 6"/>
        <xdr:cNvPicPr>
          <a:picLocks noChangeAspect="1"/>
        </xdr:cNvPicPr>
      </xdr:nvPicPr>
      <xdr:blipFill>
        <a:blip xmlns:r="http://schemas.openxmlformats.org/officeDocument/2006/relationships" r:embed="rId3"/>
        <a:stretch>
          <a:fillRect/>
        </a:stretch>
      </xdr:blipFill>
      <xdr:spPr>
        <a:xfrm>
          <a:off x="475013" y="23018338"/>
          <a:ext cx="7081343" cy="40985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565150</xdr:colOff>
      <xdr:row>12</xdr:row>
      <xdr:rowOff>6350</xdr:rowOff>
    </xdr:from>
    <xdr:to>
      <xdr:col>14</xdr:col>
      <xdr:colOff>431800</xdr:colOff>
      <xdr:row>35</xdr:row>
      <xdr:rowOff>25400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91" zoomScaleNormal="50" zoomScalePageLayoutView="50" workbookViewId="0">
      <selection activeCell="B9" sqref="B9"/>
    </sheetView>
  </sheetViews>
  <sheetFormatPr baseColWidth="10" defaultColWidth="8.83203125" defaultRowHeight="16" x14ac:dyDescent="0.2"/>
  <cols>
    <col min="1" max="1" width="35.6640625" customWidth="1"/>
    <col min="2" max="2" width="37" bestFit="1" customWidth="1"/>
  </cols>
  <sheetData>
    <row r="1" spans="1:4" x14ac:dyDescent="0.2">
      <c r="A1" s="256" t="s">
        <v>43</v>
      </c>
    </row>
    <row r="2" spans="1:4" x14ac:dyDescent="0.2">
      <c r="A2" s="256" t="s">
        <v>44</v>
      </c>
    </row>
    <row r="3" spans="1:4" x14ac:dyDescent="0.2">
      <c r="A3" s="256" t="s">
        <v>0</v>
      </c>
    </row>
    <row r="4" spans="1:4" x14ac:dyDescent="0.2">
      <c r="A4" s="256" t="s">
        <v>163</v>
      </c>
    </row>
    <row r="5" spans="1:4" x14ac:dyDescent="0.2">
      <c r="A5" s="1"/>
      <c r="B5" s="1"/>
      <c r="C5" s="1"/>
      <c r="D5" s="1"/>
    </row>
    <row r="7" spans="1:4" ht="17" thickBot="1" x14ac:dyDescent="0.25"/>
    <row r="8" spans="1:4" x14ac:dyDescent="0.2">
      <c r="A8" s="136" t="s">
        <v>149</v>
      </c>
      <c r="B8" s="137" t="s">
        <v>169</v>
      </c>
    </row>
    <row r="9" spans="1:4" x14ac:dyDescent="0.2">
      <c r="A9" s="139" t="s">
        <v>150</v>
      </c>
      <c r="B9" s="305">
        <v>42801</v>
      </c>
    </row>
    <row r="10" spans="1:4" x14ac:dyDescent="0.2">
      <c r="A10" s="139" t="s">
        <v>151</v>
      </c>
      <c r="B10" s="138" t="s">
        <v>161</v>
      </c>
    </row>
    <row r="11" spans="1:4" x14ac:dyDescent="0.2">
      <c r="A11" s="139" t="s">
        <v>152</v>
      </c>
      <c r="B11" s="140" t="s">
        <v>350</v>
      </c>
    </row>
    <row r="12" spans="1:4" x14ac:dyDescent="0.2">
      <c r="A12" s="139" t="s">
        <v>153</v>
      </c>
      <c r="B12" s="140" t="s">
        <v>310</v>
      </c>
    </row>
    <row r="13" spans="1:4" x14ac:dyDescent="0.2">
      <c r="A13" s="139" t="s">
        <v>154</v>
      </c>
      <c r="B13" s="140" t="s">
        <v>162</v>
      </c>
    </row>
    <row r="14" spans="1:4" x14ac:dyDescent="0.2">
      <c r="A14" s="139" t="s">
        <v>155</v>
      </c>
      <c r="B14" s="138">
        <v>35189.9</v>
      </c>
    </row>
    <row r="15" spans="1:4" x14ac:dyDescent="0.2">
      <c r="A15" s="139" t="s">
        <v>164</v>
      </c>
      <c r="B15" s="138">
        <v>5778</v>
      </c>
    </row>
    <row r="16" spans="1:4" x14ac:dyDescent="0.2">
      <c r="A16" s="139" t="s">
        <v>157</v>
      </c>
      <c r="B16" s="141">
        <v>16.38</v>
      </c>
    </row>
    <row r="17" spans="1:2" x14ac:dyDescent="0.2">
      <c r="A17" s="139" t="s">
        <v>156</v>
      </c>
      <c r="B17" s="138" t="s">
        <v>327</v>
      </c>
    </row>
    <row r="18" spans="1:2" x14ac:dyDescent="0.2">
      <c r="A18" s="139" t="s">
        <v>165</v>
      </c>
      <c r="B18" s="141">
        <v>1.05</v>
      </c>
    </row>
    <row r="19" spans="1:2" x14ac:dyDescent="0.2">
      <c r="A19" s="139" t="s">
        <v>158</v>
      </c>
      <c r="B19" s="297" t="s">
        <v>347</v>
      </c>
    </row>
    <row r="20" spans="1:2" x14ac:dyDescent="0.2">
      <c r="A20" s="139" t="s">
        <v>159</v>
      </c>
      <c r="B20" s="141" t="s">
        <v>328</v>
      </c>
    </row>
    <row r="21" spans="1:2" x14ac:dyDescent="0.2">
      <c r="A21" s="139" t="s">
        <v>160</v>
      </c>
      <c r="B21" s="141" t="s">
        <v>348</v>
      </c>
    </row>
    <row r="22" spans="1:2" x14ac:dyDescent="0.2">
      <c r="A22" s="139" t="s">
        <v>166</v>
      </c>
      <c r="B22" s="141" t="s">
        <v>349</v>
      </c>
    </row>
    <row r="23" spans="1:2" ht="17" thickBot="1" x14ac:dyDescent="0.25">
      <c r="A23" s="195" t="s">
        <v>167</v>
      </c>
      <c r="B23" s="196" t="s">
        <v>168</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zoomScale="70" zoomScaleNormal="70" zoomScalePageLayoutView="70" workbookViewId="0">
      <selection activeCell="F23" sqref="F23"/>
    </sheetView>
  </sheetViews>
  <sheetFormatPr baseColWidth="10" defaultColWidth="14.1640625" defaultRowHeight="16" x14ac:dyDescent="0.2"/>
  <cols>
    <col min="1" max="1" width="55.83203125" style="77" bestFit="1" customWidth="1"/>
    <col min="2" max="3" width="16.5" style="77" bestFit="1" customWidth="1"/>
    <col min="4" max="13" width="14.1640625" style="77"/>
    <col min="14" max="14" width="23" style="77" customWidth="1"/>
    <col min="15" max="16384" width="14.1640625" style="77"/>
  </cols>
  <sheetData>
    <row r="1" spans="1:19" customFormat="1" x14ac:dyDescent="0.2">
      <c r="A1" t="s">
        <v>43</v>
      </c>
      <c r="B1" t="s">
        <v>206</v>
      </c>
    </row>
    <row r="2" spans="1:19" customFormat="1" x14ac:dyDescent="0.2">
      <c r="A2" t="s">
        <v>44</v>
      </c>
    </row>
    <row r="3" spans="1:19" customFormat="1" x14ac:dyDescent="0.2">
      <c r="A3" t="s">
        <v>0</v>
      </c>
    </row>
    <row r="4" spans="1:19" customFormat="1" x14ac:dyDescent="0.2">
      <c r="A4" t="s">
        <v>170</v>
      </c>
    </row>
    <row r="5" spans="1:19" customFormat="1" x14ac:dyDescent="0.2">
      <c r="A5" s="1" t="s">
        <v>45</v>
      </c>
      <c r="B5" s="1"/>
      <c r="C5" s="1"/>
      <c r="D5" s="1"/>
    </row>
    <row r="9" spans="1:19" x14ac:dyDescent="0.2">
      <c r="B9" s="104" t="s">
        <v>108</v>
      </c>
      <c r="C9" s="105" t="s">
        <v>124</v>
      </c>
      <c r="D9" s="106" t="s">
        <v>111</v>
      </c>
      <c r="I9" s="77" t="s">
        <v>108</v>
      </c>
      <c r="J9" s="77" t="s">
        <v>111</v>
      </c>
      <c r="K9" s="77" t="s">
        <v>124</v>
      </c>
    </row>
    <row r="10" spans="1:19" x14ac:dyDescent="0.2">
      <c r="A10" s="100" t="s">
        <v>70</v>
      </c>
      <c r="B10" s="107">
        <v>0.61259599871841952</v>
      </c>
      <c r="C10" s="108">
        <v>3.7001333753405523E-2</v>
      </c>
      <c r="D10" s="109">
        <f>B10</f>
        <v>0.61259599871841952</v>
      </c>
      <c r="E10" s="77">
        <v>-1.744997165611337E-2</v>
      </c>
      <c r="F10" s="77">
        <v>6.6096655459089312E-2</v>
      </c>
      <c r="G10" s="88" t="s">
        <v>114</v>
      </c>
      <c r="H10" s="88"/>
      <c r="I10" s="132">
        <v>5.7700000000000001E-2</v>
      </c>
      <c r="J10" s="133">
        <v>7.0000000000000007E-2</v>
      </c>
      <c r="K10" s="134">
        <v>0.27929999999999999</v>
      </c>
      <c r="L10" s="110"/>
      <c r="M10" s="110"/>
      <c r="N10" s="110"/>
      <c r="O10" s="110"/>
      <c r="P10" s="110"/>
      <c r="Q10" s="85"/>
      <c r="R10" s="85"/>
      <c r="S10" s="85"/>
    </row>
    <row r="11" spans="1:19" x14ac:dyDescent="0.2">
      <c r="A11" s="100" t="s">
        <v>71</v>
      </c>
      <c r="B11" s="107">
        <v>0.10191019843137744</v>
      </c>
      <c r="C11" s="108">
        <v>2.0707387966562549E-2</v>
      </c>
      <c r="D11" s="109">
        <f>B11</f>
        <v>0.10191019843137744</v>
      </c>
      <c r="E11" s="77">
        <v>0.1326111404863336</v>
      </c>
      <c r="F11" s="77">
        <v>8.6490910648283403E-2</v>
      </c>
      <c r="G11" s="88" t="s">
        <v>115</v>
      </c>
      <c r="H11" s="88"/>
      <c r="I11" s="132">
        <v>6.1800000000000001E-2</v>
      </c>
      <c r="J11" s="133">
        <v>0.05</v>
      </c>
      <c r="K11" s="134">
        <v>0.1221</v>
      </c>
      <c r="Q11" s="85"/>
      <c r="R11" s="85"/>
      <c r="S11" s="85"/>
    </row>
    <row r="12" spans="1:19" x14ac:dyDescent="0.2">
      <c r="A12" s="100" t="s">
        <v>73</v>
      </c>
      <c r="B12" s="107">
        <v>0.1061061807060034</v>
      </c>
      <c r="C12" s="108">
        <v>3.0810624652500753E-2</v>
      </c>
      <c r="D12" s="109">
        <f>B12</f>
        <v>0.1061061807060034</v>
      </c>
      <c r="E12" s="77">
        <v>7.4745237660292591E-2</v>
      </c>
      <c r="F12" s="77">
        <v>5.3289372577054036E-3</v>
      </c>
      <c r="G12" s="88" t="s">
        <v>116</v>
      </c>
      <c r="H12" s="88"/>
      <c r="I12" s="132">
        <v>0.44900000000000001</v>
      </c>
      <c r="J12" s="133">
        <v>0.1</v>
      </c>
      <c r="K12" s="134">
        <v>0.49559999999999998</v>
      </c>
      <c r="Q12" s="85"/>
      <c r="R12" s="85"/>
      <c r="S12" s="85"/>
    </row>
    <row r="13" spans="1:19" x14ac:dyDescent="0.2">
      <c r="A13" s="100" t="s">
        <v>74</v>
      </c>
      <c r="B13" s="107">
        <v>-3.6407224128680367E-2</v>
      </c>
      <c r="C13" s="108">
        <v>1.0214941137943362E-2</v>
      </c>
      <c r="D13" s="109">
        <f>B13</f>
        <v>-3.6407224128680367E-2</v>
      </c>
      <c r="G13" s="88" t="s">
        <v>117</v>
      </c>
      <c r="H13" s="88"/>
      <c r="I13" s="132">
        <v>-9.2999999999999999E-2</v>
      </c>
      <c r="J13" s="133">
        <v>0.03</v>
      </c>
      <c r="K13" s="134">
        <v>0.1618</v>
      </c>
      <c r="Q13" s="85"/>
      <c r="R13" s="85"/>
      <c r="S13" s="85"/>
    </row>
    <row r="14" spans="1:19" ht="19" x14ac:dyDescent="0.25">
      <c r="A14" s="100" t="s">
        <v>75</v>
      </c>
      <c r="B14" s="107">
        <v>4.1740592247968146E-2</v>
      </c>
      <c r="C14" s="108">
        <v>1.5021572350356243E-2</v>
      </c>
      <c r="D14" s="109">
        <f>B14</f>
        <v>4.1740592247968146E-2</v>
      </c>
      <c r="G14" s="88" t="s">
        <v>118</v>
      </c>
      <c r="H14" s="88"/>
      <c r="I14" s="132">
        <v>-1.0500000000000001E-2</v>
      </c>
      <c r="J14" s="133">
        <v>2.8500000000000001E-2</v>
      </c>
      <c r="K14" s="134">
        <v>0.3609</v>
      </c>
      <c r="N14" s="111" t="s">
        <v>125</v>
      </c>
      <c r="O14" s="111">
        <v>5.55</v>
      </c>
      <c r="P14" s="77" t="s">
        <v>148</v>
      </c>
      <c r="Q14" s="85"/>
      <c r="R14" s="85"/>
      <c r="S14" s="85"/>
    </row>
    <row r="15" spans="1:19" ht="19" x14ac:dyDescent="0.25">
      <c r="A15" s="88"/>
      <c r="B15" s="107"/>
      <c r="C15" s="108"/>
      <c r="D15" s="109"/>
      <c r="E15" s="77">
        <v>0.83493634409960005</v>
      </c>
      <c r="F15" s="77">
        <v>9.029852925604144E-2</v>
      </c>
      <c r="N15" s="111" t="s">
        <v>126</v>
      </c>
      <c r="O15" s="112">
        <f>B114</f>
        <v>7.1523297672623691</v>
      </c>
      <c r="Q15" s="85"/>
      <c r="R15" s="85"/>
      <c r="S15" s="85"/>
    </row>
    <row r="16" spans="1:19" ht="19" x14ac:dyDescent="0.25">
      <c r="A16" s="100" t="s">
        <v>77</v>
      </c>
      <c r="B16" s="107">
        <v>-4.3984292358618853E-3</v>
      </c>
      <c r="C16" s="108">
        <v>2.2896267649347938E-3</v>
      </c>
      <c r="D16" s="109">
        <f t="shared" ref="D16" si="0">B16</f>
        <v>-4.3984292358618853E-3</v>
      </c>
      <c r="E16" s="77">
        <v>15.931896713785271</v>
      </c>
      <c r="F16" s="77">
        <v>2.4856521561939169</v>
      </c>
      <c r="N16" s="111" t="s">
        <v>127</v>
      </c>
      <c r="O16" s="113">
        <f>(O15/O14)-1</f>
        <v>0.28870806617339984</v>
      </c>
      <c r="Q16" s="85"/>
      <c r="R16" s="85"/>
      <c r="S16" s="85"/>
    </row>
    <row r="17" spans="1:19" x14ac:dyDescent="0.2">
      <c r="A17" s="100" t="s">
        <v>78</v>
      </c>
      <c r="B17" s="107">
        <v>9.1467635371109812E-3</v>
      </c>
      <c r="C17" s="108">
        <v>4.6085172606147575E-3</v>
      </c>
      <c r="D17" s="109">
        <f>B17</f>
        <v>9.1467635371109812E-3</v>
      </c>
      <c r="G17" s="100" t="s">
        <v>128</v>
      </c>
      <c r="H17" s="100"/>
      <c r="I17" s="13">
        <v>0.1</v>
      </c>
      <c r="Q17" s="85"/>
      <c r="R17" s="85"/>
      <c r="S17" s="85"/>
    </row>
    <row r="18" spans="1:19" x14ac:dyDescent="0.2">
      <c r="A18" s="100" t="s">
        <v>79</v>
      </c>
      <c r="B18" s="107">
        <v>-8.9283524003384385E-4</v>
      </c>
      <c r="C18" s="108">
        <v>3.133587138086107E-3</v>
      </c>
      <c r="D18" s="109">
        <f>B18</f>
        <v>-8.9283524003384385E-4</v>
      </c>
      <c r="G18" s="100" t="s">
        <v>129</v>
      </c>
      <c r="H18" s="100"/>
      <c r="I18" s="81">
        <v>1.4999999999999999E-2</v>
      </c>
      <c r="Q18" s="85"/>
      <c r="R18" s="85"/>
      <c r="S18" s="85"/>
    </row>
    <row r="19" spans="1:19" x14ac:dyDescent="0.2">
      <c r="A19" s="100"/>
      <c r="B19" s="107"/>
      <c r="C19" s="108"/>
      <c r="D19" s="109"/>
    </row>
    <row r="20" spans="1:19" x14ac:dyDescent="0.2">
      <c r="A20" s="100" t="s">
        <v>94</v>
      </c>
      <c r="B20" s="107">
        <v>0.10839238446905231</v>
      </c>
      <c r="C20" s="108">
        <v>4.5983190083295891E-2</v>
      </c>
      <c r="D20" s="109">
        <f>B20</f>
        <v>0.10839238446905231</v>
      </c>
    </row>
    <row r="21" spans="1:19" x14ac:dyDescent="0.2">
      <c r="A21" s="88"/>
      <c r="B21" s="107"/>
      <c r="C21" s="108"/>
      <c r="D21" s="109"/>
    </row>
    <row r="22" spans="1:19" x14ac:dyDescent="0.2">
      <c r="A22" s="100" t="s">
        <v>96</v>
      </c>
      <c r="B22" s="107">
        <v>1.6752183944426958E-3</v>
      </c>
      <c r="C22" s="108">
        <v>5.2131210613919045E-2</v>
      </c>
      <c r="D22" s="109">
        <v>0</v>
      </c>
      <c r="I22" s="115"/>
    </row>
    <row r="23" spans="1:19" x14ac:dyDescent="0.2">
      <c r="A23" s="100" t="s">
        <v>97</v>
      </c>
      <c r="B23" s="107">
        <v>0.14080148138186496</v>
      </c>
      <c r="C23" s="108">
        <v>9.4062396317944566E-2</v>
      </c>
      <c r="D23" s="109">
        <v>0.09</v>
      </c>
    </row>
    <row r="24" spans="1:19" x14ac:dyDescent="0.2">
      <c r="A24" s="100" t="s">
        <v>98</v>
      </c>
      <c r="B24" s="107">
        <v>7.305961024214179E-2</v>
      </c>
      <c r="C24" s="108">
        <v>3.1952828507301775E-3</v>
      </c>
      <c r="D24" s="109">
        <f>B24</f>
        <v>7.305961024214179E-2</v>
      </c>
    </row>
    <row r="26" spans="1:19" x14ac:dyDescent="0.2">
      <c r="A26" s="116" t="s">
        <v>121</v>
      </c>
      <c r="B26" s="116">
        <v>0</v>
      </c>
      <c r="C26" s="116">
        <v>1</v>
      </c>
      <c r="D26" s="116">
        <v>2</v>
      </c>
      <c r="E26" s="116">
        <v>3</v>
      </c>
      <c r="F26" s="116">
        <v>4</v>
      </c>
      <c r="G26" s="116">
        <v>5</v>
      </c>
      <c r="H26" s="116">
        <v>6</v>
      </c>
      <c r="I26" s="116">
        <v>7</v>
      </c>
      <c r="J26" s="116">
        <v>8</v>
      </c>
      <c r="K26" s="116">
        <v>9</v>
      </c>
      <c r="L26" s="116">
        <v>10</v>
      </c>
    </row>
    <row r="27" spans="1:19" x14ac:dyDescent="0.2">
      <c r="A27" s="117" t="s">
        <v>121</v>
      </c>
      <c r="B27" s="118" t="s">
        <v>130</v>
      </c>
      <c r="C27" s="118">
        <v>2017</v>
      </c>
      <c r="D27" s="117">
        <v>2018</v>
      </c>
      <c r="E27" s="117">
        <v>2019</v>
      </c>
      <c r="F27" s="117">
        <v>2020</v>
      </c>
      <c r="G27" s="117">
        <v>2021</v>
      </c>
      <c r="H27" s="117">
        <v>2022</v>
      </c>
      <c r="I27" s="117">
        <v>2023</v>
      </c>
      <c r="J27" s="117">
        <v>2024</v>
      </c>
      <c r="K27" s="117">
        <v>2025</v>
      </c>
      <c r="L27" s="117">
        <v>2026</v>
      </c>
      <c r="M27" s="117" t="s">
        <v>124</v>
      </c>
    </row>
    <row r="29" spans="1:19" x14ac:dyDescent="0.2">
      <c r="A29" s="77" t="s">
        <v>131</v>
      </c>
    </row>
    <row r="31" spans="1:19" x14ac:dyDescent="0.2">
      <c r="A31" s="119" t="str">
        <f>G10</f>
        <v>Exploration and Production</v>
      </c>
      <c r="B31" s="120">
        <v>2641</v>
      </c>
      <c r="C31" s="120">
        <f>B31*(1+C32)</f>
        <v>2825.8700000000003</v>
      </c>
      <c r="D31" s="120">
        <f t="shared" ref="D31:L31" si="1">C31*(1+D32)</f>
        <v>3023.6809000000007</v>
      </c>
      <c r="E31" s="120">
        <f>D31*(1+E32)</f>
        <v>3235.3385630000012</v>
      </c>
      <c r="F31" s="120">
        <f t="shared" si="1"/>
        <v>3461.8122624100015</v>
      </c>
      <c r="G31" s="120">
        <f>F31*(1+G32)</f>
        <v>3704.1391207787019</v>
      </c>
      <c r="H31" s="120">
        <f t="shared" si="1"/>
        <v>3963.4288592332114</v>
      </c>
      <c r="I31" s="120">
        <f t="shared" si="1"/>
        <v>4240.8688793795363</v>
      </c>
      <c r="J31" s="120">
        <f t="shared" si="1"/>
        <v>4537.7297009361046</v>
      </c>
      <c r="K31" s="120">
        <f t="shared" si="1"/>
        <v>4855.3707800016318</v>
      </c>
      <c r="L31" s="120">
        <f t="shared" si="1"/>
        <v>5195.2467346017465</v>
      </c>
    </row>
    <row r="32" spans="1:19" x14ac:dyDescent="0.2">
      <c r="A32" s="77" t="s">
        <v>93</v>
      </c>
      <c r="C32" s="85">
        <f>J10</f>
        <v>7.0000000000000007E-2</v>
      </c>
      <c r="D32" s="85">
        <f>C32</f>
        <v>7.0000000000000007E-2</v>
      </c>
      <c r="E32" s="85">
        <f>D32</f>
        <v>7.0000000000000007E-2</v>
      </c>
      <c r="F32" s="85">
        <f t="shared" ref="F32:L32" si="2">E32</f>
        <v>7.0000000000000007E-2</v>
      </c>
      <c r="G32" s="85">
        <f>F32</f>
        <v>7.0000000000000007E-2</v>
      </c>
      <c r="H32" s="85">
        <f t="shared" si="2"/>
        <v>7.0000000000000007E-2</v>
      </c>
      <c r="I32" s="85">
        <f t="shared" si="2"/>
        <v>7.0000000000000007E-2</v>
      </c>
      <c r="J32" s="85">
        <f t="shared" si="2"/>
        <v>7.0000000000000007E-2</v>
      </c>
      <c r="K32" s="85">
        <f t="shared" si="2"/>
        <v>7.0000000000000007E-2</v>
      </c>
      <c r="L32" s="85">
        <f t="shared" si="2"/>
        <v>7.0000000000000007E-2</v>
      </c>
      <c r="M32" s="85">
        <f>K10</f>
        <v>0.27929999999999999</v>
      </c>
    </row>
    <row r="33" spans="1:13" x14ac:dyDescent="0.2">
      <c r="K33" s="85"/>
    </row>
    <row r="34" spans="1:13" x14ac:dyDescent="0.2">
      <c r="A34" s="119" t="str">
        <f>G11</f>
        <v>Trade and Storage</v>
      </c>
      <c r="B34" s="121">
        <v>25834</v>
      </c>
      <c r="C34" s="121">
        <f>B34*(1+C35)</f>
        <v>27125.7</v>
      </c>
      <c r="D34" s="121">
        <f t="shared" ref="D34:L34" si="3">C34*(1+D35)</f>
        <v>28481.985000000001</v>
      </c>
      <c r="E34" s="121">
        <f>D34*(1+E35)</f>
        <v>29906.084250000004</v>
      </c>
      <c r="F34" s="121">
        <f t="shared" si="3"/>
        <v>31401.388462500006</v>
      </c>
      <c r="G34" s="121">
        <f>F34*(1+G35)</f>
        <v>32971.457885625008</v>
      </c>
      <c r="H34" s="121">
        <f t="shared" si="3"/>
        <v>34620.030779906258</v>
      </c>
      <c r="I34" s="121">
        <f t="shared" si="3"/>
        <v>36351.032318901569</v>
      </c>
      <c r="J34" s="121">
        <f t="shared" si="3"/>
        <v>38168.583934846647</v>
      </c>
      <c r="K34" s="121">
        <f t="shared" si="3"/>
        <v>40077.013131588981</v>
      </c>
      <c r="L34" s="121">
        <f t="shared" si="3"/>
        <v>42080.863788168434</v>
      </c>
    </row>
    <row r="35" spans="1:13" x14ac:dyDescent="0.2">
      <c r="A35" s="77" t="s">
        <v>93</v>
      </c>
      <c r="C35" s="85">
        <f>J11</f>
        <v>0.05</v>
      </c>
      <c r="D35" s="85">
        <f>C35</f>
        <v>0.05</v>
      </c>
      <c r="E35" s="85">
        <f>D35</f>
        <v>0.05</v>
      </c>
      <c r="F35" s="85">
        <f t="shared" ref="F35:L35" si="4">E35</f>
        <v>0.05</v>
      </c>
      <c r="G35" s="85">
        <f>F35</f>
        <v>0.05</v>
      </c>
      <c r="H35" s="85">
        <f t="shared" si="4"/>
        <v>0.05</v>
      </c>
      <c r="I35" s="85">
        <f t="shared" si="4"/>
        <v>0.05</v>
      </c>
      <c r="J35" s="85">
        <f t="shared" si="4"/>
        <v>0.05</v>
      </c>
      <c r="K35" s="85">
        <f t="shared" si="4"/>
        <v>0.05</v>
      </c>
      <c r="L35" s="85">
        <f t="shared" si="4"/>
        <v>0.05</v>
      </c>
      <c r="M35" s="85">
        <f>K11</f>
        <v>0.1221</v>
      </c>
    </row>
    <row r="37" spans="1:13" x14ac:dyDescent="0.2">
      <c r="A37" s="119" t="str">
        <f>G12</f>
        <v>Distribution</v>
      </c>
      <c r="B37" s="121">
        <v>902</v>
      </c>
      <c r="C37" s="121">
        <f t="shared" ref="C37:L37" si="5">B37*(1+C38)</f>
        <v>992.2</v>
      </c>
      <c r="D37" s="121">
        <f t="shared" si="5"/>
        <v>1091.42</v>
      </c>
      <c r="E37" s="121">
        <f t="shared" si="5"/>
        <v>1200.5620000000001</v>
      </c>
      <c r="F37" s="121">
        <f t="shared" si="5"/>
        <v>1320.6182000000003</v>
      </c>
      <c r="G37" s="121">
        <f t="shared" si="5"/>
        <v>1452.6800200000005</v>
      </c>
      <c r="H37" s="121">
        <f t="shared" si="5"/>
        <v>1597.9480220000007</v>
      </c>
      <c r="I37" s="121">
        <f t="shared" si="5"/>
        <v>1757.742824200001</v>
      </c>
      <c r="J37" s="121">
        <f t="shared" si="5"/>
        <v>1933.5171066200012</v>
      </c>
      <c r="K37" s="121">
        <f t="shared" si="5"/>
        <v>2126.8688172820016</v>
      </c>
      <c r="L37" s="121">
        <f t="shared" si="5"/>
        <v>2339.5556990102018</v>
      </c>
    </row>
    <row r="38" spans="1:13" x14ac:dyDescent="0.2">
      <c r="A38" s="77" t="s">
        <v>93</v>
      </c>
      <c r="C38" s="85">
        <f>J12</f>
        <v>0.1</v>
      </c>
      <c r="D38" s="85">
        <f>C38</f>
        <v>0.1</v>
      </c>
      <c r="E38" s="85">
        <f>D38</f>
        <v>0.1</v>
      </c>
      <c r="F38" s="85">
        <f t="shared" ref="F38:L38" si="6">E38</f>
        <v>0.1</v>
      </c>
      <c r="G38" s="85">
        <f>F38</f>
        <v>0.1</v>
      </c>
      <c r="H38" s="85">
        <f t="shared" si="6"/>
        <v>0.1</v>
      </c>
      <c r="I38" s="85">
        <f t="shared" si="6"/>
        <v>0.1</v>
      </c>
      <c r="J38" s="85">
        <f t="shared" si="6"/>
        <v>0.1</v>
      </c>
      <c r="K38" s="85">
        <f t="shared" si="6"/>
        <v>0.1</v>
      </c>
      <c r="L38" s="85">
        <f t="shared" si="6"/>
        <v>0.1</v>
      </c>
      <c r="M38" s="85">
        <f>K12</f>
        <v>0.49559999999999998</v>
      </c>
    </row>
    <row r="40" spans="1:13" x14ac:dyDescent="0.2">
      <c r="A40" s="77" t="s">
        <v>203</v>
      </c>
      <c r="B40" s="77">
        <v>0</v>
      </c>
      <c r="C40" s="77">
        <v>466</v>
      </c>
      <c r="D40" s="77">
        <v>932</v>
      </c>
      <c r="E40" s="77">
        <v>1400</v>
      </c>
      <c r="F40" s="77">
        <v>1400</v>
      </c>
      <c r="G40" s="77">
        <v>1400</v>
      </c>
      <c r="H40" s="77">
        <v>1400</v>
      </c>
      <c r="I40" s="77">
        <v>1400</v>
      </c>
      <c r="J40" s="77">
        <v>1400</v>
      </c>
      <c r="K40" s="77">
        <v>1400</v>
      </c>
      <c r="L40" s="77">
        <v>1400</v>
      </c>
    </row>
    <row r="41" spans="1:13" x14ac:dyDescent="0.2">
      <c r="A41" s="77" t="s">
        <v>119</v>
      </c>
    </row>
    <row r="43" spans="1:13" x14ac:dyDescent="0.2">
      <c r="A43" s="119" t="str">
        <f>G13</f>
        <v>Generation</v>
      </c>
      <c r="B43" s="121">
        <v>1217</v>
      </c>
      <c r="C43" s="121">
        <f t="shared" ref="C43:L43" si="7">B43*(1+C44)</f>
        <v>1253.51</v>
      </c>
      <c r="D43" s="121">
        <f t="shared" si="7"/>
        <v>1291.1152999999999</v>
      </c>
      <c r="E43" s="121">
        <f t="shared" si="7"/>
        <v>1329.848759</v>
      </c>
      <c r="F43" s="121">
        <f t="shared" si="7"/>
        <v>1369.74422177</v>
      </c>
      <c r="G43" s="121">
        <f t="shared" si="7"/>
        <v>1410.8365484231001</v>
      </c>
      <c r="H43" s="121">
        <f t="shared" si="7"/>
        <v>1453.1616448757932</v>
      </c>
      <c r="I43" s="121">
        <f t="shared" si="7"/>
        <v>1496.756494222067</v>
      </c>
      <c r="J43" s="121">
        <f t="shared" si="7"/>
        <v>1541.6591890487291</v>
      </c>
      <c r="K43" s="121">
        <f t="shared" si="7"/>
        <v>1587.9089647201911</v>
      </c>
      <c r="L43" s="121">
        <f t="shared" si="7"/>
        <v>1635.5462336617968</v>
      </c>
    </row>
    <row r="44" spans="1:13" x14ac:dyDescent="0.2">
      <c r="A44" s="77" t="s">
        <v>93</v>
      </c>
      <c r="C44" s="85">
        <f>J13</f>
        <v>0.03</v>
      </c>
      <c r="D44" s="85">
        <f>C44</f>
        <v>0.03</v>
      </c>
      <c r="E44" s="85">
        <f>D44</f>
        <v>0.03</v>
      </c>
      <c r="F44" s="85">
        <f t="shared" ref="F44:L44" si="8">E44</f>
        <v>0.03</v>
      </c>
      <c r="G44" s="85">
        <f>F44</f>
        <v>0.03</v>
      </c>
      <c r="H44" s="85">
        <f t="shared" si="8"/>
        <v>0.03</v>
      </c>
      <c r="I44" s="85">
        <f t="shared" si="8"/>
        <v>0.03</v>
      </c>
      <c r="J44" s="85">
        <f t="shared" si="8"/>
        <v>0.03</v>
      </c>
      <c r="K44" s="85">
        <f t="shared" si="8"/>
        <v>0.03</v>
      </c>
      <c r="L44" s="85">
        <f t="shared" si="8"/>
        <v>0.03</v>
      </c>
      <c r="M44" s="85">
        <f>K13</f>
        <v>0.1618</v>
      </c>
    </row>
    <row r="46" spans="1:13" x14ac:dyDescent="0.2">
      <c r="A46" s="119" t="str">
        <f>G14</f>
        <v>Other</v>
      </c>
      <c r="B46" s="121">
        <v>137</v>
      </c>
      <c r="C46" s="121">
        <f t="shared" ref="C46:L46" si="9">B46*(1+C47)</f>
        <v>140.90449999999998</v>
      </c>
      <c r="D46" s="121">
        <f t="shared" si="9"/>
        <v>144.92027824999997</v>
      </c>
      <c r="E46" s="121">
        <f t="shared" si="9"/>
        <v>149.05050618012496</v>
      </c>
      <c r="F46" s="121">
        <f t="shared" si="9"/>
        <v>153.29844560625853</v>
      </c>
      <c r="G46" s="121">
        <f t="shared" si="9"/>
        <v>157.6674513060369</v>
      </c>
      <c r="H46" s="121">
        <f t="shared" si="9"/>
        <v>162.16097366825895</v>
      </c>
      <c r="I46" s="121">
        <f t="shared" si="9"/>
        <v>166.78256141780432</v>
      </c>
      <c r="J46" s="121">
        <f t="shared" si="9"/>
        <v>171.53586441821173</v>
      </c>
      <c r="K46" s="121">
        <f t="shared" si="9"/>
        <v>176.42463655413076</v>
      </c>
      <c r="L46" s="121">
        <f t="shared" si="9"/>
        <v>181.45273869592347</v>
      </c>
    </row>
    <row r="47" spans="1:13" x14ac:dyDescent="0.2">
      <c r="A47" s="77" t="s">
        <v>93</v>
      </c>
      <c r="C47" s="85">
        <f>J14</f>
        <v>2.8500000000000001E-2</v>
      </c>
      <c r="D47" s="85">
        <f>C47</f>
        <v>2.8500000000000001E-2</v>
      </c>
      <c r="E47" s="85">
        <f t="shared" ref="E47:L47" si="10">D47</f>
        <v>2.8500000000000001E-2</v>
      </c>
      <c r="F47" s="85">
        <f t="shared" si="10"/>
        <v>2.8500000000000001E-2</v>
      </c>
      <c r="G47" s="85">
        <f t="shared" si="10"/>
        <v>2.8500000000000001E-2</v>
      </c>
      <c r="H47" s="85">
        <f t="shared" si="10"/>
        <v>2.8500000000000001E-2</v>
      </c>
      <c r="I47" s="85">
        <f t="shared" si="10"/>
        <v>2.8500000000000001E-2</v>
      </c>
      <c r="J47" s="85">
        <f t="shared" si="10"/>
        <v>2.8500000000000001E-2</v>
      </c>
      <c r="K47" s="85">
        <f t="shared" si="10"/>
        <v>2.8500000000000001E-2</v>
      </c>
      <c r="L47" s="85">
        <f t="shared" si="10"/>
        <v>2.8500000000000001E-2</v>
      </c>
      <c r="M47" s="85">
        <f>K14</f>
        <v>0.3609</v>
      </c>
    </row>
    <row r="50" spans="1:14" x14ac:dyDescent="0.2">
      <c r="A50" s="119" t="s">
        <v>132</v>
      </c>
      <c r="B50" s="122">
        <f>B31+B34+B37+B43+B46+B40</f>
        <v>30731</v>
      </c>
      <c r="C50" s="122">
        <f t="shared" ref="C50:L50" si="11">C31+C34+C37+C43+C46+C40</f>
        <v>32804.184500000003</v>
      </c>
      <c r="D50" s="122">
        <f t="shared" si="11"/>
        <v>34965.121478249996</v>
      </c>
      <c r="E50" s="122">
        <f t="shared" si="11"/>
        <v>37220.884078180126</v>
      </c>
      <c r="F50" s="122">
        <f t="shared" si="11"/>
        <v>39106.861592286259</v>
      </c>
      <c r="G50" s="122">
        <f t="shared" si="11"/>
        <v>41096.781026132849</v>
      </c>
      <c r="H50" s="122">
        <f t="shared" si="11"/>
        <v>43196.730279683521</v>
      </c>
      <c r="I50" s="122">
        <f t="shared" si="11"/>
        <v>45413.183078120979</v>
      </c>
      <c r="J50" s="122">
        <f t="shared" si="11"/>
        <v>47753.025795869697</v>
      </c>
      <c r="K50" s="122">
        <f t="shared" si="11"/>
        <v>50223.586330146944</v>
      </c>
      <c r="L50" s="122">
        <f t="shared" si="11"/>
        <v>52832.665194138106</v>
      </c>
    </row>
    <row r="51" spans="1:14" x14ac:dyDescent="0.2">
      <c r="A51" s="77" t="s">
        <v>93</v>
      </c>
      <c r="C51" s="85">
        <f>(C50/B50)-1</f>
        <v>6.7462318180339098E-2</v>
      </c>
      <c r="D51" s="85">
        <f t="shared" ref="D51:L51" si="12">(D50/C50)-1</f>
        <v>6.587382101359629E-2</v>
      </c>
      <c r="E51" s="85">
        <f t="shared" si="12"/>
        <v>6.4514650730824075E-2</v>
      </c>
      <c r="F51" s="85">
        <f t="shared" si="12"/>
        <v>5.0669874206769494E-2</v>
      </c>
      <c r="G51" s="85">
        <f t="shared" si="12"/>
        <v>5.0884150576764764E-2</v>
      </c>
      <c r="H51" s="85">
        <f t="shared" si="12"/>
        <v>5.1097657799897833E-2</v>
      </c>
      <c r="I51" s="85">
        <f t="shared" si="12"/>
        <v>5.1310661341418928E-2</v>
      </c>
      <c r="J51" s="85">
        <f t="shared" si="12"/>
        <v>5.1523424678769025E-2</v>
      </c>
      <c r="K51" s="85">
        <f t="shared" si="12"/>
        <v>5.1736209237047692E-2</v>
      </c>
      <c r="L51" s="85">
        <f t="shared" si="12"/>
        <v>5.194927432780827E-2</v>
      </c>
    </row>
    <row r="53" spans="1:14" x14ac:dyDescent="0.2">
      <c r="A53" s="105" t="s">
        <v>133</v>
      </c>
      <c r="B53" s="105"/>
      <c r="C53" s="105"/>
      <c r="D53" s="105"/>
      <c r="E53" s="105"/>
      <c r="F53" s="105"/>
      <c r="G53" s="105"/>
      <c r="H53" s="105"/>
      <c r="I53" s="105"/>
      <c r="J53" s="105"/>
      <c r="K53" s="105"/>
      <c r="L53" s="105"/>
    </row>
    <row r="55" spans="1:14" x14ac:dyDescent="0.2">
      <c r="A55" s="123" t="str">
        <f>A10</f>
        <v>Raw and other materials used</v>
      </c>
      <c r="B55" s="123">
        <v>19382</v>
      </c>
      <c r="C55" s="124">
        <f>C56*C50</f>
        <v>20095.712165920799</v>
      </c>
      <c r="D55" s="124">
        <f t="shared" ref="D55:L55" si="13">D56*D50</f>
        <v>21419.493512279416</v>
      </c>
      <c r="E55" s="124">
        <f t="shared" si="13"/>
        <v>22801.364655055273</v>
      </c>
      <c r="F55" s="124">
        <f t="shared" si="13"/>
        <v>23956.706933869602</v>
      </c>
      <c r="G55" s="124">
        <f t="shared" si="13"/>
        <v>25175.723616816045</v>
      </c>
      <c r="H55" s="124">
        <f t="shared" si="13"/>
        <v>26462.144127052921</v>
      </c>
      <c r="I55" s="124">
        <f t="shared" si="13"/>
        <v>27819.93424272395</v>
      </c>
      <c r="J55" s="124">
        <f t="shared" si="13"/>
        <v>29253.312529247247</v>
      </c>
      <c r="K55" s="124">
        <f t="shared" si="13"/>
        <v>30766.768027137128</v>
      </c>
      <c r="L55" s="124">
        <f t="shared" si="13"/>
        <v>32365.079299558914</v>
      </c>
      <c r="N55" s="124"/>
    </row>
    <row r="56" spans="1:14" x14ac:dyDescent="0.2">
      <c r="A56" s="77" t="s">
        <v>134</v>
      </c>
      <c r="C56" s="85">
        <f>D10</f>
        <v>0.61259599871841952</v>
      </c>
      <c r="D56" s="85">
        <f>C56</f>
        <v>0.61259599871841952</v>
      </c>
      <c r="E56" s="85">
        <f t="shared" ref="E56:L56" si="14">D56</f>
        <v>0.61259599871841952</v>
      </c>
      <c r="F56" s="85">
        <f t="shared" si="14"/>
        <v>0.61259599871841952</v>
      </c>
      <c r="G56" s="85">
        <f t="shared" si="14"/>
        <v>0.61259599871841952</v>
      </c>
      <c r="H56" s="85">
        <f t="shared" si="14"/>
        <v>0.61259599871841952</v>
      </c>
      <c r="I56" s="85">
        <f t="shared" si="14"/>
        <v>0.61259599871841952</v>
      </c>
      <c r="J56" s="85">
        <f t="shared" si="14"/>
        <v>0.61259599871841952</v>
      </c>
      <c r="K56" s="85">
        <f t="shared" si="14"/>
        <v>0.61259599871841952</v>
      </c>
      <c r="L56" s="85">
        <f t="shared" si="14"/>
        <v>0.61259599871841952</v>
      </c>
      <c r="M56" s="85">
        <f>C10</f>
        <v>3.7001333753405523E-2</v>
      </c>
    </row>
    <row r="58" spans="1:14" x14ac:dyDescent="0.2">
      <c r="A58" s="123" t="str">
        <f>A11</f>
        <v>Employee benefits</v>
      </c>
      <c r="B58" s="123">
        <v>2393</v>
      </c>
      <c r="C58" s="124">
        <f>C59*C50</f>
        <v>3343.0809517745165</v>
      </c>
      <c r="D58" s="124">
        <f t="shared" ref="D58:L58" si="15">D59*D50</f>
        <v>3563.3024680256744</v>
      </c>
      <c r="E58" s="124">
        <f t="shared" si="15"/>
        <v>3793.1876821986339</v>
      </c>
      <c r="F58" s="124">
        <f t="shared" si="15"/>
        <v>3985.388024898306</v>
      </c>
      <c r="G58" s="124">
        <f t="shared" si="15"/>
        <v>4188.1811092640664</v>
      </c>
      <c r="H58" s="124">
        <f t="shared" si="15"/>
        <v>4402.187354389238</v>
      </c>
      <c r="I58" s="124">
        <f t="shared" si="15"/>
        <v>4628.0664988917815</v>
      </c>
      <c r="J58" s="124">
        <f t="shared" si="15"/>
        <v>4866.5203345557666</v>
      </c>
      <c r="K58" s="124">
        <f t="shared" si="15"/>
        <v>5118.2956488406908</v>
      </c>
      <c r="L58" s="124">
        <f t="shared" si="15"/>
        <v>5384.1873935931426</v>
      </c>
    </row>
    <row r="59" spans="1:14" x14ac:dyDescent="0.2">
      <c r="A59" s="77" t="s">
        <v>134</v>
      </c>
      <c r="C59" s="85">
        <f>D11</f>
        <v>0.10191019843137744</v>
      </c>
      <c r="D59" s="85">
        <f>C59</f>
        <v>0.10191019843137744</v>
      </c>
      <c r="E59" s="85">
        <f>D59</f>
        <v>0.10191019843137744</v>
      </c>
      <c r="F59" s="85">
        <f t="shared" ref="F59:L59" si="16">E59</f>
        <v>0.10191019843137744</v>
      </c>
      <c r="G59" s="85">
        <f>F59</f>
        <v>0.10191019843137744</v>
      </c>
      <c r="H59" s="85">
        <f t="shared" si="16"/>
        <v>0.10191019843137744</v>
      </c>
      <c r="I59" s="85">
        <f t="shared" si="16"/>
        <v>0.10191019843137744</v>
      </c>
      <c r="J59" s="85">
        <f t="shared" si="16"/>
        <v>0.10191019843137744</v>
      </c>
      <c r="K59" s="85">
        <f t="shared" si="16"/>
        <v>0.10191019843137744</v>
      </c>
      <c r="L59" s="85">
        <f t="shared" si="16"/>
        <v>0.10191019843137744</v>
      </c>
      <c r="M59" s="85">
        <f>C11</f>
        <v>2.0707387966562549E-2</v>
      </c>
    </row>
    <row r="61" spans="1:14" x14ac:dyDescent="0.2">
      <c r="A61" s="123" t="str">
        <f>A12</f>
        <v>Contracted services</v>
      </c>
      <c r="B61" s="123">
        <v>2373</v>
      </c>
      <c r="C61" s="124">
        <f>C62*C50</f>
        <v>3480.7267284700761</v>
      </c>
      <c r="D61" s="124">
        <f t="shared" ref="D61:L61" si="17">D62*D50</f>
        <v>3710.0154979785548</v>
      </c>
      <c r="E61" s="124">
        <f t="shared" si="17"/>
        <v>3949.3658520365852</v>
      </c>
      <c r="F61" s="124">
        <f t="shared" si="17"/>
        <v>4149.4797229557898</v>
      </c>
      <c r="G61" s="124">
        <f t="shared" si="17"/>
        <v>4360.6224739939044</v>
      </c>
      <c r="H61" s="124">
        <f t="shared" si="17"/>
        <v>4583.440068964589</v>
      </c>
      <c r="I61" s="124">
        <f t="shared" si="17"/>
        <v>4818.6194101219207</v>
      </c>
      <c r="J61" s="124">
        <f t="shared" si="17"/>
        <v>5066.8911843549922</v>
      </c>
      <c r="K61" s="124">
        <f t="shared" si="17"/>
        <v>5329.0329268501337</v>
      </c>
      <c r="L61" s="124">
        <f t="shared" si="17"/>
        <v>5605.8723202689944</v>
      </c>
    </row>
    <row r="62" spans="1:14" x14ac:dyDescent="0.2">
      <c r="A62" s="77" t="s">
        <v>134</v>
      </c>
      <c r="C62" s="85">
        <f>D12</f>
        <v>0.1061061807060034</v>
      </c>
      <c r="D62" s="85">
        <f>C62</f>
        <v>0.1061061807060034</v>
      </c>
      <c r="E62" s="85">
        <f>D62</f>
        <v>0.1061061807060034</v>
      </c>
      <c r="F62" s="85">
        <f t="shared" ref="F62:L62" si="18">E62</f>
        <v>0.1061061807060034</v>
      </c>
      <c r="G62" s="85">
        <f>F62</f>
        <v>0.1061061807060034</v>
      </c>
      <c r="H62" s="85">
        <f t="shared" si="18"/>
        <v>0.1061061807060034</v>
      </c>
      <c r="I62" s="85">
        <f t="shared" si="18"/>
        <v>0.1061061807060034</v>
      </c>
      <c r="J62" s="85">
        <f t="shared" si="18"/>
        <v>0.1061061807060034</v>
      </c>
      <c r="K62" s="85">
        <f t="shared" si="18"/>
        <v>0.1061061807060034</v>
      </c>
      <c r="L62" s="85">
        <f t="shared" si="18"/>
        <v>0.1061061807060034</v>
      </c>
      <c r="M62" s="85">
        <f>C12</f>
        <v>3.0810624652500753E-2</v>
      </c>
    </row>
    <row r="64" spans="1:14" x14ac:dyDescent="0.2">
      <c r="A64" s="123" t="str">
        <f>A13</f>
        <v>Cost of products and services for own needs</v>
      </c>
      <c r="B64" s="123">
        <v>-701</v>
      </c>
      <c r="C64" s="124">
        <f t="shared" ref="C64:L64" si="19">C65*C50</f>
        <v>-1194.3092974500826</v>
      </c>
      <c r="D64" s="124">
        <f t="shared" si="19"/>
        <v>-1272.9830143451834</v>
      </c>
      <c r="E64" s="124">
        <f t="shared" si="19"/>
        <v>-1355.1090689019345</v>
      </c>
      <c r="F64" s="124">
        <f t="shared" si="19"/>
        <v>-1423.7722749596478</v>
      </c>
      <c r="G64" s="124">
        <f t="shared" si="19"/>
        <v>-1496.2197177857174</v>
      </c>
      <c r="H64" s="124">
        <f t="shared" si="19"/>
        <v>-1572.6730409185916</v>
      </c>
      <c r="I64" s="124">
        <f t="shared" si="19"/>
        <v>-1653.3679347219449</v>
      </c>
      <c r="J64" s="124">
        <f t="shared" si="19"/>
        <v>-1738.5551129728833</v>
      </c>
      <c r="K64" s="124">
        <f t="shared" si="19"/>
        <v>-1828.5013640677873</v>
      </c>
      <c r="L64" s="124">
        <f t="shared" si="19"/>
        <v>-1923.4906830385162</v>
      </c>
    </row>
    <row r="65" spans="1:13" x14ac:dyDescent="0.2">
      <c r="A65" s="77" t="s">
        <v>134</v>
      </c>
      <c r="C65" s="85">
        <f>D13</f>
        <v>-3.6407224128680367E-2</v>
      </c>
      <c r="D65" s="85">
        <f>C65</f>
        <v>-3.6407224128680367E-2</v>
      </c>
      <c r="E65" s="85">
        <f>D65</f>
        <v>-3.6407224128680367E-2</v>
      </c>
      <c r="F65" s="85">
        <f t="shared" ref="F65:L65" si="20">E65</f>
        <v>-3.6407224128680367E-2</v>
      </c>
      <c r="G65" s="85">
        <f>F65</f>
        <v>-3.6407224128680367E-2</v>
      </c>
      <c r="H65" s="85">
        <f t="shared" si="20"/>
        <v>-3.6407224128680367E-2</v>
      </c>
      <c r="I65" s="85">
        <f t="shared" si="20"/>
        <v>-3.6407224128680367E-2</v>
      </c>
      <c r="J65" s="85">
        <f t="shared" si="20"/>
        <v>-3.6407224128680367E-2</v>
      </c>
      <c r="K65" s="85">
        <f t="shared" si="20"/>
        <v>-3.6407224128680367E-2</v>
      </c>
      <c r="L65" s="85">
        <f t="shared" si="20"/>
        <v>-3.6407224128680367E-2</v>
      </c>
      <c r="M65" s="85">
        <f>C13</f>
        <v>1.0214941137943362E-2</v>
      </c>
    </row>
    <row r="67" spans="1:13" x14ac:dyDescent="0.2">
      <c r="A67" s="123" t="str">
        <f>A14</f>
        <v>Other operating expenses (net)</v>
      </c>
      <c r="B67" s="123">
        <v>1593</v>
      </c>
      <c r="C67" s="124">
        <f>C68*C50</f>
        <v>1369.266089241617</v>
      </c>
      <c r="D67" s="124">
        <f t="shared" ref="D67:L67" si="21">D68*D50</f>
        <v>1459.4648785243062</v>
      </c>
      <c r="E67" s="124">
        <f t="shared" si="21"/>
        <v>1553.6217454162063</v>
      </c>
      <c r="F67" s="124">
        <f t="shared" si="21"/>
        <v>1632.3435638213471</v>
      </c>
      <c r="G67" s="124">
        <f t="shared" si="21"/>
        <v>1715.4039795158451</v>
      </c>
      <c r="H67" s="124">
        <f t="shared" si="21"/>
        <v>1803.0571050497288</v>
      </c>
      <c r="I67" s="124">
        <f t="shared" si="21"/>
        <v>1895.5731575461748</v>
      </c>
      <c r="J67" s="124">
        <f t="shared" si="21"/>
        <v>1993.2395783521015</v>
      </c>
      <c r="K67" s="124">
        <f t="shared" si="21"/>
        <v>2096.3622382372905</v>
      </c>
      <c r="L67" s="124">
        <f t="shared" si="21"/>
        <v>2205.2667352419376</v>
      </c>
    </row>
    <row r="68" spans="1:13" x14ac:dyDescent="0.2">
      <c r="A68" s="77" t="s">
        <v>134</v>
      </c>
      <c r="C68" s="85">
        <f>D14</f>
        <v>4.1740592247968146E-2</v>
      </c>
      <c r="D68" s="85">
        <f>C68</f>
        <v>4.1740592247968146E-2</v>
      </c>
      <c r="E68" s="85">
        <f>D68</f>
        <v>4.1740592247968146E-2</v>
      </c>
      <c r="F68" s="85">
        <f t="shared" ref="F68:L68" si="22">E68</f>
        <v>4.1740592247968146E-2</v>
      </c>
      <c r="G68" s="85">
        <f>F68</f>
        <v>4.1740592247968146E-2</v>
      </c>
      <c r="H68" s="85">
        <f t="shared" si="22"/>
        <v>4.1740592247968146E-2</v>
      </c>
      <c r="I68" s="85">
        <f t="shared" si="22"/>
        <v>4.1740592247968146E-2</v>
      </c>
      <c r="J68" s="85">
        <f t="shared" si="22"/>
        <v>4.1740592247968146E-2</v>
      </c>
      <c r="K68" s="85">
        <f t="shared" si="22"/>
        <v>4.1740592247968146E-2</v>
      </c>
      <c r="L68" s="85">
        <f t="shared" si="22"/>
        <v>4.1740592247968146E-2</v>
      </c>
      <c r="M68" s="85">
        <f>C14</f>
        <v>1.5021572350356243E-2</v>
      </c>
    </row>
    <row r="69" spans="1:13" x14ac:dyDescent="0.2">
      <c r="M69" s="85"/>
    </row>
    <row r="70" spans="1:13" x14ac:dyDescent="0.2">
      <c r="A70" s="119" t="s">
        <v>85</v>
      </c>
      <c r="B70" s="122">
        <f>B50-(B55+B58+B61+B64+B67)</f>
        <v>5691</v>
      </c>
      <c r="C70" s="122">
        <f t="shared" ref="C70:L70" si="23">C50-(C55+C58+C61+C64+C67)</f>
        <v>5709.7078620430802</v>
      </c>
      <c r="D70" s="122">
        <f t="shared" si="23"/>
        <v>6085.8281357872256</v>
      </c>
      <c r="E70" s="122">
        <f t="shared" si="23"/>
        <v>6478.4532123753597</v>
      </c>
      <c r="F70" s="122">
        <f t="shared" si="23"/>
        <v>6806.7156217008633</v>
      </c>
      <c r="G70" s="122">
        <f t="shared" si="23"/>
        <v>7153.0695643287036</v>
      </c>
      <c r="H70" s="122">
        <f t="shared" si="23"/>
        <v>7518.5746651456284</v>
      </c>
      <c r="I70" s="122">
        <f t="shared" si="23"/>
        <v>7904.3577035590934</v>
      </c>
      <c r="J70" s="122">
        <f t="shared" si="23"/>
        <v>8311.6172823324741</v>
      </c>
      <c r="K70" s="122">
        <f t="shared" si="23"/>
        <v>8741.6288531494865</v>
      </c>
      <c r="L70" s="122">
        <f t="shared" si="23"/>
        <v>9195.7501285136314</v>
      </c>
    </row>
    <row r="71" spans="1:13" x14ac:dyDescent="0.2">
      <c r="A71" s="77" t="s">
        <v>134</v>
      </c>
      <c r="B71" s="85">
        <f t="shared" ref="B71:L71" si="24">B70/B50</f>
        <v>0.18518759558751749</v>
      </c>
      <c r="C71" s="85">
        <f t="shared" si="24"/>
        <v>0.17405425402491195</v>
      </c>
      <c r="D71" s="85">
        <f t="shared" si="24"/>
        <v>0.17405425402491184</v>
      </c>
      <c r="E71" s="85">
        <f t="shared" si="24"/>
        <v>0.17405425402491181</v>
      </c>
      <c r="F71" s="85">
        <f t="shared" si="24"/>
        <v>0.1740542540249119</v>
      </c>
      <c r="G71" s="85">
        <f t="shared" si="24"/>
        <v>0.17405425402491184</v>
      </c>
      <c r="H71" s="85">
        <f t="shared" si="24"/>
        <v>0.17405425402491165</v>
      </c>
      <c r="I71" s="85">
        <f t="shared" si="24"/>
        <v>0.17405425402491176</v>
      </c>
      <c r="J71" s="85">
        <f t="shared" si="24"/>
        <v>0.17405425402491187</v>
      </c>
      <c r="K71" s="85">
        <f t="shared" si="24"/>
        <v>0.17405425402491184</v>
      </c>
      <c r="L71" s="85">
        <f t="shared" si="24"/>
        <v>0.17405425402491181</v>
      </c>
    </row>
    <row r="72" spans="1:13" x14ac:dyDescent="0.2">
      <c r="B72" s="85"/>
      <c r="C72" s="85"/>
      <c r="D72" s="85"/>
      <c r="E72" s="85"/>
      <c r="F72" s="85"/>
      <c r="G72" s="85"/>
      <c r="H72" s="85"/>
      <c r="I72" s="85"/>
      <c r="J72" s="85"/>
      <c r="K72" s="85"/>
      <c r="L72" s="85"/>
    </row>
    <row r="73" spans="1:13" x14ac:dyDescent="0.2">
      <c r="A73" s="123" t="str">
        <f>A16</f>
        <v>Financial revenues</v>
      </c>
      <c r="B73" s="123">
        <v>-208</v>
      </c>
      <c r="C73" s="124">
        <f t="shared" ref="C73:K73" si="25">C74*C50</f>
        <v>-144.28688416340731</v>
      </c>
      <c r="D73" s="124">
        <f t="shared" si="25"/>
        <v>-153.79161254539713</v>
      </c>
      <c r="E73" s="124">
        <f t="shared" si="25"/>
        <v>-163.71342471409363</v>
      </c>
      <c r="F73" s="124">
        <f t="shared" si="25"/>
        <v>-172.00876335031617</v>
      </c>
      <c r="G73" s="124">
        <f t="shared" si="25"/>
        <v>-180.76128316515673</v>
      </c>
      <c r="H73" s="124">
        <f t="shared" si="25"/>
        <v>-189.99776135580035</v>
      </c>
      <c r="I73" s="124">
        <f t="shared" si="25"/>
        <v>-199.74667214435556</v>
      </c>
      <c r="J73" s="124">
        <f t="shared" si="25"/>
        <v>-210.03830476142005</v>
      </c>
      <c r="K73" s="124">
        <f t="shared" si="25"/>
        <v>-220.90489044435165</v>
      </c>
      <c r="L73" s="124">
        <v>0</v>
      </c>
    </row>
    <row r="74" spans="1:13" x14ac:dyDescent="0.2">
      <c r="A74" s="77" t="s">
        <v>134</v>
      </c>
      <c r="C74" s="85">
        <f>D16</f>
        <v>-4.3984292358618853E-3</v>
      </c>
      <c r="D74" s="85">
        <f>C74</f>
        <v>-4.3984292358618853E-3</v>
      </c>
      <c r="E74" s="85">
        <f>D74</f>
        <v>-4.3984292358618853E-3</v>
      </c>
      <c r="F74" s="85">
        <f t="shared" ref="F74:L74" si="26">E74</f>
        <v>-4.3984292358618853E-3</v>
      </c>
      <c r="G74" s="85">
        <f>F74</f>
        <v>-4.3984292358618853E-3</v>
      </c>
      <c r="H74" s="85">
        <f t="shared" si="26"/>
        <v>-4.3984292358618853E-3</v>
      </c>
      <c r="I74" s="85">
        <f t="shared" si="26"/>
        <v>-4.3984292358618853E-3</v>
      </c>
      <c r="J74" s="85">
        <f t="shared" si="26"/>
        <v>-4.3984292358618853E-3</v>
      </c>
      <c r="K74" s="85">
        <f t="shared" si="26"/>
        <v>-4.3984292358618853E-3</v>
      </c>
      <c r="L74" s="85">
        <f t="shared" si="26"/>
        <v>-4.3984292358618853E-3</v>
      </c>
      <c r="M74" s="85">
        <f>C16</f>
        <v>2.2896267649347938E-3</v>
      </c>
    </row>
    <row r="75" spans="1:13" x14ac:dyDescent="0.2">
      <c r="C75" s="85"/>
      <c r="D75" s="85"/>
      <c r="E75" s="85"/>
      <c r="F75" s="85"/>
      <c r="G75" s="85"/>
      <c r="H75" s="85"/>
      <c r="I75" s="85"/>
      <c r="J75" s="85"/>
      <c r="K75" s="85"/>
      <c r="L75" s="85"/>
    </row>
    <row r="76" spans="1:13" x14ac:dyDescent="0.2">
      <c r="A76" s="123" t="str">
        <f>A17</f>
        <v>Financial expenses</v>
      </c>
      <c r="B76" s="123">
        <v>225</v>
      </c>
      <c r="C76" s="124">
        <f t="shared" ref="C76:K76" si="27">C77*C50</f>
        <v>300.05211864926127</v>
      </c>
      <c r="D76" s="124">
        <f t="shared" si="27"/>
        <v>319.81769820791305</v>
      </c>
      <c r="E76" s="124">
        <f t="shared" si="27"/>
        <v>340.45062530533266</v>
      </c>
      <c r="F76" s="124">
        <f t="shared" si="27"/>
        <v>357.70121566316982</v>
      </c>
      <c r="G76" s="124">
        <f t="shared" si="27"/>
        <v>375.90253818246634</v>
      </c>
      <c r="H76" s="124">
        <f t="shared" si="27"/>
        <v>395.11027744462706</v>
      </c>
      <c r="I76" s="124">
        <f t="shared" si="27"/>
        <v>415.3836470831024</v>
      </c>
      <c r="J76" s="124">
        <f t="shared" si="27"/>
        <v>436.78563513638102</v>
      </c>
      <c r="K76" s="124">
        <f t="shared" si="27"/>
        <v>459.38326814753356</v>
      </c>
      <c r="L76" s="124">
        <v>0</v>
      </c>
    </row>
    <row r="77" spans="1:13" x14ac:dyDescent="0.2">
      <c r="A77" s="77" t="s">
        <v>134</v>
      </c>
      <c r="C77" s="85">
        <f>D17</f>
        <v>9.1467635371109812E-3</v>
      </c>
      <c r="D77" s="85">
        <f>C77</f>
        <v>9.1467635371109812E-3</v>
      </c>
      <c r="E77" s="85">
        <f>D77</f>
        <v>9.1467635371109812E-3</v>
      </c>
      <c r="F77" s="85">
        <f t="shared" ref="F77:L77" si="28">E77</f>
        <v>9.1467635371109812E-3</v>
      </c>
      <c r="G77" s="85">
        <f>F77</f>
        <v>9.1467635371109812E-3</v>
      </c>
      <c r="H77" s="85">
        <f t="shared" si="28"/>
        <v>9.1467635371109812E-3</v>
      </c>
      <c r="I77" s="85">
        <f t="shared" si="28"/>
        <v>9.1467635371109812E-3</v>
      </c>
      <c r="J77" s="85">
        <f t="shared" si="28"/>
        <v>9.1467635371109812E-3</v>
      </c>
      <c r="K77" s="85">
        <f t="shared" si="28"/>
        <v>9.1467635371109812E-3</v>
      </c>
      <c r="L77" s="85">
        <f t="shared" si="28"/>
        <v>9.1467635371109812E-3</v>
      </c>
      <c r="M77" s="85">
        <f>C17</f>
        <v>4.6085172606147575E-3</v>
      </c>
    </row>
    <row r="78" spans="1:13" x14ac:dyDescent="0.2">
      <c r="C78" s="85"/>
      <c r="D78" s="85"/>
      <c r="E78" s="85"/>
      <c r="F78" s="85"/>
      <c r="G78" s="85"/>
      <c r="H78" s="85"/>
      <c r="I78" s="85"/>
      <c r="J78" s="85"/>
      <c r="K78" s="85"/>
      <c r="L78" s="85"/>
    </row>
    <row r="79" spans="1:13" x14ac:dyDescent="0.2">
      <c r="A79" s="123" t="str">
        <f>A18</f>
        <v xml:space="preserve">Share in net profit/loss of equity-accounted entities </v>
      </c>
      <c r="B79" s="123">
        <v>80</v>
      </c>
      <c r="C79" s="125">
        <f t="shared" ref="C79:L79" si="29">C80*C50</f>
        <v>-29.288731942172003</v>
      </c>
      <c r="D79" s="125">
        <f t="shared" si="29"/>
        <v>-31.218092627845845</v>
      </c>
      <c r="E79" s="125">
        <f t="shared" si="29"/>
        <v>-33.232116970213831</v>
      </c>
      <c r="F79" s="125">
        <f t="shared" si="29"/>
        <v>-34.915984156719212</v>
      </c>
      <c r="G79" s="125">
        <f t="shared" si="29"/>
        <v>-36.69265435208564</v>
      </c>
      <c r="H79" s="125">
        <f t="shared" si="29"/>
        <v>-38.567563047938449</v>
      </c>
      <c r="I79" s="125">
        <f t="shared" si="29"/>
        <v>-40.546490214255037</v>
      </c>
      <c r="J79" s="125">
        <f t="shared" si="29"/>
        <v>-42.635584248797656</v>
      </c>
      <c r="K79" s="125">
        <f t="shared" si="29"/>
        <v>-44.841387756437221</v>
      </c>
      <c r="L79" s="125">
        <f t="shared" si="29"/>
        <v>-47.170865310236003</v>
      </c>
    </row>
    <row r="80" spans="1:13" x14ac:dyDescent="0.2">
      <c r="A80" s="77" t="s">
        <v>134</v>
      </c>
      <c r="C80" s="85">
        <f>D18</f>
        <v>-8.9283524003384385E-4</v>
      </c>
      <c r="D80" s="85">
        <f>C80</f>
        <v>-8.9283524003384385E-4</v>
      </c>
      <c r="E80" s="85">
        <f>D80</f>
        <v>-8.9283524003384385E-4</v>
      </c>
      <c r="F80" s="85">
        <f t="shared" ref="F80:L80" si="30">E80</f>
        <v>-8.9283524003384385E-4</v>
      </c>
      <c r="G80" s="85">
        <f>F80</f>
        <v>-8.9283524003384385E-4</v>
      </c>
      <c r="H80" s="85">
        <f t="shared" si="30"/>
        <v>-8.9283524003384385E-4</v>
      </c>
      <c r="I80" s="85">
        <f t="shared" si="30"/>
        <v>-8.9283524003384385E-4</v>
      </c>
      <c r="J80" s="85">
        <f t="shared" si="30"/>
        <v>-8.9283524003384385E-4</v>
      </c>
      <c r="K80" s="85">
        <f t="shared" si="30"/>
        <v>-8.9283524003384385E-4</v>
      </c>
      <c r="L80" s="85">
        <f t="shared" si="30"/>
        <v>-8.9283524003384385E-4</v>
      </c>
      <c r="M80" s="85">
        <f>C18</f>
        <v>3.133587138086107E-3</v>
      </c>
    </row>
    <row r="81" spans="1:13" x14ac:dyDescent="0.2">
      <c r="C81" s="85"/>
      <c r="D81" s="85"/>
      <c r="E81" s="85"/>
      <c r="F81" s="85"/>
      <c r="G81" s="85"/>
      <c r="H81" s="85"/>
      <c r="I81" s="85"/>
      <c r="J81" s="85"/>
      <c r="K81" s="85"/>
      <c r="L81" s="85"/>
    </row>
    <row r="82" spans="1:13" x14ac:dyDescent="0.2">
      <c r="A82" s="123" t="s">
        <v>201</v>
      </c>
      <c r="B82" s="124">
        <f>B70-B73-B76-B79</f>
        <v>5594</v>
      </c>
      <c r="C82" s="124">
        <f>C83*C50</f>
        <v>5583.2313594993984</v>
      </c>
      <c r="D82" s="124">
        <f t="shared" ref="D82:L82" si="31">D83*D50</f>
        <v>5951.0201427525562</v>
      </c>
      <c r="E82" s="124">
        <f t="shared" si="31"/>
        <v>6334.9481287543349</v>
      </c>
      <c r="F82" s="124">
        <f t="shared" si="31"/>
        <v>6655.9391535447294</v>
      </c>
      <c r="G82" s="124">
        <f t="shared" si="31"/>
        <v>6994.6209636634803</v>
      </c>
      <c r="H82" s="124">
        <f t="shared" si="31"/>
        <v>7352.0297121047406</v>
      </c>
      <c r="I82" s="124">
        <f t="shared" si="31"/>
        <v>7729.2672188346014</v>
      </c>
      <c r="J82" s="124">
        <f t="shared" si="31"/>
        <v>8127.5055362063104</v>
      </c>
      <c r="K82" s="124">
        <f t="shared" si="31"/>
        <v>8547.991863202742</v>
      </c>
      <c r="L82" s="124">
        <f t="shared" si="31"/>
        <v>8992.0538374561329</v>
      </c>
    </row>
    <row r="83" spans="1:13" x14ac:dyDescent="0.2">
      <c r="A83" s="77" t="s">
        <v>134</v>
      </c>
      <c r="C83" s="85">
        <f>C71-C74-C77-C80</f>
        <v>0.17019875496369671</v>
      </c>
      <c r="D83" s="85">
        <f t="shared" ref="D83:L83" si="32">D71-D74-D77-D80</f>
        <v>0.1701987549636966</v>
      </c>
      <c r="E83" s="85">
        <f t="shared" si="32"/>
        <v>0.17019875496369657</v>
      </c>
      <c r="F83" s="85">
        <f t="shared" si="32"/>
        <v>0.17019875496369666</v>
      </c>
      <c r="G83" s="85">
        <f t="shared" si="32"/>
        <v>0.1701987549636966</v>
      </c>
      <c r="H83" s="85">
        <f t="shared" si="32"/>
        <v>0.17019875496369641</v>
      </c>
      <c r="I83" s="85">
        <f t="shared" si="32"/>
        <v>0.17019875496369652</v>
      </c>
      <c r="J83" s="85">
        <f t="shared" si="32"/>
        <v>0.17019875496369663</v>
      </c>
      <c r="K83" s="85">
        <f t="shared" si="32"/>
        <v>0.1701987549636966</v>
      </c>
      <c r="L83" s="85">
        <f t="shared" si="32"/>
        <v>0.17019875496369657</v>
      </c>
    </row>
    <row r="84" spans="1:13" x14ac:dyDescent="0.2">
      <c r="C84" s="85"/>
      <c r="D84" s="85"/>
      <c r="E84" s="85"/>
      <c r="F84" s="85"/>
      <c r="G84" s="85"/>
      <c r="H84" s="85"/>
      <c r="I84" s="85"/>
      <c r="J84" s="85"/>
      <c r="K84" s="85"/>
      <c r="L84" s="85"/>
    </row>
    <row r="85" spans="1:13" x14ac:dyDescent="0.2">
      <c r="A85" s="123" t="s">
        <v>195</v>
      </c>
      <c r="B85" s="123">
        <v>816</v>
      </c>
      <c r="C85" s="143">
        <f>C86*C82</f>
        <v>605.17976009852839</v>
      </c>
      <c r="D85" s="143">
        <f t="shared" ref="D85:L85" si="33">D86*D82</f>
        <v>645.0452632963096</v>
      </c>
      <c r="E85" s="143">
        <f t="shared" si="33"/>
        <v>686.66013316344333</v>
      </c>
      <c r="F85" s="143">
        <f t="shared" si="33"/>
        <v>721.45311573363892</v>
      </c>
      <c r="G85" s="143">
        <f t="shared" si="33"/>
        <v>758.16364470870508</v>
      </c>
      <c r="H85" s="143">
        <f t="shared" si="33"/>
        <v>796.90403118235292</v>
      </c>
      <c r="I85" s="143">
        <f t="shared" si="33"/>
        <v>837.79370404796271</v>
      </c>
      <c r="J85" s="143">
        <f t="shared" si="33"/>
        <v>880.95970485482553</v>
      </c>
      <c r="K85" s="143">
        <f t="shared" si="33"/>
        <v>926.53722047460235</v>
      </c>
      <c r="L85" s="143">
        <f t="shared" si="33"/>
        <v>974.67015671596232</v>
      </c>
    </row>
    <row r="86" spans="1:13" x14ac:dyDescent="0.2">
      <c r="A86" s="77" t="s">
        <v>196</v>
      </c>
      <c r="C86" s="144">
        <f>D20</f>
        <v>0.10839238446905231</v>
      </c>
      <c r="D86" s="144">
        <f>C86</f>
        <v>0.10839238446905231</v>
      </c>
      <c r="E86" s="144">
        <f t="shared" ref="E86:L86" si="34">D86</f>
        <v>0.10839238446905231</v>
      </c>
      <c r="F86" s="144">
        <f t="shared" si="34"/>
        <v>0.10839238446905231</v>
      </c>
      <c r="G86" s="144">
        <f t="shared" si="34"/>
        <v>0.10839238446905231</v>
      </c>
      <c r="H86" s="144">
        <f t="shared" si="34"/>
        <v>0.10839238446905231</v>
      </c>
      <c r="I86" s="144">
        <f t="shared" si="34"/>
        <v>0.10839238446905231</v>
      </c>
      <c r="J86" s="144">
        <f t="shared" si="34"/>
        <v>0.10839238446905231</v>
      </c>
      <c r="K86" s="144">
        <f t="shared" si="34"/>
        <v>0.10839238446905231</v>
      </c>
      <c r="L86" s="144">
        <f t="shared" si="34"/>
        <v>0.10839238446905231</v>
      </c>
    </row>
    <row r="88" spans="1:13" x14ac:dyDescent="0.2">
      <c r="A88" s="119" t="s">
        <v>135</v>
      </c>
      <c r="B88" s="122">
        <f t="shared" ref="B88:L88" si="35">B70-B85-B73-B76-B79</f>
        <v>4778</v>
      </c>
      <c r="C88" s="122">
        <f t="shared" si="35"/>
        <v>4978.0515994008692</v>
      </c>
      <c r="D88" s="122">
        <f t="shared" si="35"/>
        <v>5305.9748794562465</v>
      </c>
      <c r="E88" s="122">
        <f t="shared" si="35"/>
        <v>5648.287995590892</v>
      </c>
      <c r="F88" s="122">
        <f t="shared" si="35"/>
        <v>5934.4860378110898</v>
      </c>
      <c r="G88" s="122">
        <f t="shared" si="35"/>
        <v>6236.4573189547746</v>
      </c>
      <c r="H88" s="122">
        <f t="shared" si="35"/>
        <v>6555.1256809223869</v>
      </c>
      <c r="I88" s="122">
        <f t="shared" si="35"/>
        <v>6891.4735147866386</v>
      </c>
      <c r="J88" s="122">
        <f t="shared" si="35"/>
        <v>7246.5458313514855</v>
      </c>
      <c r="K88" s="122">
        <f t="shared" si="35"/>
        <v>7621.4546427281393</v>
      </c>
      <c r="L88" s="122">
        <f t="shared" si="35"/>
        <v>8268.2508371079057</v>
      </c>
    </row>
    <row r="89" spans="1:13" x14ac:dyDescent="0.2">
      <c r="A89" s="77" t="s">
        <v>134</v>
      </c>
      <c r="C89" s="85">
        <f t="shared" ref="C89:L89" si="36">C88/C50</f>
        <v>0.15175050607951765</v>
      </c>
      <c r="D89" s="85">
        <f t="shared" si="36"/>
        <v>0.15175050607951757</v>
      </c>
      <c r="E89" s="85">
        <f t="shared" si="36"/>
        <v>0.15175050607951757</v>
      </c>
      <c r="F89" s="85">
        <f t="shared" si="36"/>
        <v>0.15175050607951762</v>
      </c>
      <c r="G89" s="85">
        <f t="shared" si="36"/>
        <v>0.15175050607951757</v>
      </c>
      <c r="H89" s="85">
        <f t="shared" si="36"/>
        <v>0.15175050607951737</v>
      </c>
      <c r="I89" s="85">
        <f t="shared" si="36"/>
        <v>0.15175050607951748</v>
      </c>
      <c r="J89" s="85">
        <f t="shared" si="36"/>
        <v>0.15175050607951759</v>
      </c>
      <c r="K89" s="85">
        <f t="shared" si="36"/>
        <v>0.15175050607951757</v>
      </c>
      <c r="L89" s="85">
        <f t="shared" si="36"/>
        <v>0.15649884038076667</v>
      </c>
    </row>
    <row r="91" spans="1:13" x14ac:dyDescent="0.2">
      <c r="A91" s="126" t="s">
        <v>96</v>
      </c>
      <c r="B91" s="126">
        <v>-3475.2</v>
      </c>
      <c r="C91" s="135">
        <f t="shared" ref="C91:L91" si="37">C92*C50</f>
        <v>0</v>
      </c>
      <c r="D91" s="135">
        <f t="shared" si="37"/>
        <v>0</v>
      </c>
      <c r="E91" s="135">
        <f t="shared" si="37"/>
        <v>0</v>
      </c>
      <c r="F91" s="135">
        <f t="shared" si="37"/>
        <v>0</v>
      </c>
      <c r="G91" s="135">
        <f t="shared" si="37"/>
        <v>0</v>
      </c>
      <c r="H91" s="135">
        <f t="shared" si="37"/>
        <v>0</v>
      </c>
      <c r="I91" s="135">
        <f t="shared" si="37"/>
        <v>0</v>
      </c>
      <c r="J91" s="135">
        <f t="shared" si="37"/>
        <v>0</v>
      </c>
      <c r="K91" s="135">
        <f t="shared" si="37"/>
        <v>0</v>
      </c>
      <c r="L91" s="135">
        <f t="shared" si="37"/>
        <v>0</v>
      </c>
    </row>
    <row r="92" spans="1:13" x14ac:dyDescent="0.2">
      <c r="A92" s="77" t="s">
        <v>134</v>
      </c>
      <c r="C92" s="85">
        <f>D22</f>
        <v>0</v>
      </c>
      <c r="D92" s="85">
        <f>C92</f>
        <v>0</v>
      </c>
      <c r="E92" s="85">
        <f t="shared" ref="E92:L92" si="38">D92</f>
        <v>0</v>
      </c>
      <c r="F92" s="85">
        <f t="shared" si="38"/>
        <v>0</v>
      </c>
      <c r="G92" s="85">
        <f t="shared" si="38"/>
        <v>0</v>
      </c>
      <c r="H92" s="85">
        <f t="shared" si="38"/>
        <v>0</v>
      </c>
      <c r="I92" s="85">
        <f t="shared" si="38"/>
        <v>0</v>
      </c>
      <c r="J92" s="85">
        <f t="shared" si="38"/>
        <v>0</v>
      </c>
      <c r="K92" s="85">
        <f t="shared" si="38"/>
        <v>0</v>
      </c>
      <c r="L92" s="85">
        <f t="shared" si="38"/>
        <v>0</v>
      </c>
      <c r="M92" s="85">
        <f>C22</f>
        <v>5.2131210613919045E-2</v>
      </c>
    </row>
    <row r="94" spans="1:13" x14ac:dyDescent="0.2">
      <c r="A94" s="126" t="s">
        <v>97</v>
      </c>
      <c r="B94" s="126">
        <v>2817</v>
      </c>
      <c r="C94" s="127">
        <f t="shared" ref="C94:L94" si="39">C95*C50</f>
        <v>2952.3766050000004</v>
      </c>
      <c r="D94" s="127">
        <f t="shared" si="39"/>
        <v>3146.8609330424997</v>
      </c>
      <c r="E94" s="127">
        <f t="shared" si="39"/>
        <v>3349.879567036211</v>
      </c>
      <c r="F94" s="127">
        <f t="shared" si="39"/>
        <v>3519.6175433057633</v>
      </c>
      <c r="G94" s="127">
        <f t="shared" si="39"/>
        <v>3698.710292351956</v>
      </c>
      <c r="H94" s="127">
        <f t="shared" si="39"/>
        <v>3887.7057251715169</v>
      </c>
      <c r="I94" s="127">
        <f t="shared" si="39"/>
        <v>4087.186477030888</v>
      </c>
      <c r="J94" s="127">
        <f t="shared" si="39"/>
        <v>4297.7723216282729</v>
      </c>
      <c r="K94" s="127">
        <f t="shared" si="39"/>
        <v>4520.1227697132244</v>
      </c>
      <c r="L94" s="127">
        <f t="shared" si="39"/>
        <v>4754.9398674724298</v>
      </c>
    </row>
    <row r="95" spans="1:13" x14ac:dyDescent="0.2">
      <c r="A95" s="77" t="s">
        <v>134</v>
      </c>
      <c r="C95" s="85">
        <f>D23</f>
        <v>0.09</v>
      </c>
      <c r="D95" s="85">
        <f>C95</f>
        <v>0.09</v>
      </c>
      <c r="E95" s="85">
        <f>D95</f>
        <v>0.09</v>
      </c>
      <c r="F95" s="85">
        <f t="shared" ref="F95:L95" si="40">E95</f>
        <v>0.09</v>
      </c>
      <c r="G95" s="85">
        <f>F95</f>
        <v>0.09</v>
      </c>
      <c r="H95" s="85">
        <f t="shared" si="40"/>
        <v>0.09</v>
      </c>
      <c r="I95" s="85">
        <f t="shared" si="40"/>
        <v>0.09</v>
      </c>
      <c r="J95" s="85">
        <f t="shared" si="40"/>
        <v>0.09</v>
      </c>
      <c r="K95" s="85">
        <f t="shared" si="40"/>
        <v>0.09</v>
      </c>
      <c r="L95" s="85">
        <f t="shared" si="40"/>
        <v>0.09</v>
      </c>
      <c r="M95" s="85">
        <f>C23</f>
        <v>9.4062396317944566E-2</v>
      </c>
    </row>
    <row r="97" spans="1:14" x14ac:dyDescent="0.2">
      <c r="A97" s="126" t="s">
        <v>136</v>
      </c>
      <c r="B97" s="126">
        <v>2608</v>
      </c>
      <c r="C97" s="127">
        <f t="shared" ref="C97:L97" si="41">C98*C50</f>
        <v>2396.6609338813091</v>
      </c>
      <c r="D97" s="127">
        <f t="shared" si="41"/>
        <v>2554.5381472700851</v>
      </c>
      <c r="E97" s="127">
        <f t="shared" si="41"/>
        <v>2719.3432836197812</v>
      </c>
      <c r="F97" s="127">
        <f t="shared" si="41"/>
        <v>2857.1320657258184</v>
      </c>
      <c r="G97" s="127">
        <f t="shared" si="41"/>
        <v>3002.5148039759138</v>
      </c>
      <c r="H97" s="127">
        <f t="shared" si="41"/>
        <v>3155.9362779686026</v>
      </c>
      <c r="I97" s="127">
        <f t="shared" si="41"/>
        <v>3317.8694555425477</v>
      </c>
      <c r="J97" s="127">
        <f t="shared" si="41"/>
        <v>3488.8174525291829</v>
      </c>
      <c r="K97" s="127">
        <f t="shared" si="41"/>
        <v>3669.3156422430961</v>
      </c>
      <c r="L97" s="127">
        <f t="shared" si="41"/>
        <v>3859.9339271373005</v>
      </c>
    </row>
    <row r="98" spans="1:14" x14ac:dyDescent="0.2">
      <c r="A98" s="77" t="s">
        <v>134</v>
      </c>
      <c r="C98" s="85">
        <f>D24</f>
        <v>7.305961024214179E-2</v>
      </c>
      <c r="D98" s="85">
        <f>C98</f>
        <v>7.305961024214179E-2</v>
      </c>
      <c r="E98" s="85">
        <f>D98</f>
        <v>7.305961024214179E-2</v>
      </c>
      <c r="F98" s="85">
        <f t="shared" ref="F98:L98" si="42">E98</f>
        <v>7.305961024214179E-2</v>
      </c>
      <c r="G98" s="85">
        <f>F98</f>
        <v>7.305961024214179E-2</v>
      </c>
      <c r="H98" s="85">
        <f t="shared" si="42"/>
        <v>7.305961024214179E-2</v>
      </c>
      <c r="I98" s="85">
        <f t="shared" si="42"/>
        <v>7.305961024214179E-2</v>
      </c>
      <c r="J98" s="85">
        <f t="shared" si="42"/>
        <v>7.305961024214179E-2</v>
      </c>
      <c r="K98" s="85">
        <f t="shared" si="42"/>
        <v>7.305961024214179E-2</v>
      </c>
      <c r="L98" s="85">
        <f t="shared" si="42"/>
        <v>7.305961024214179E-2</v>
      </c>
      <c r="M98" s="85">
        <f>C24</f>
        <v>3.1952828507301775E-3</v>
      </c>
    </row>
    <row r="100" spans="1:14" x14ac:dyDescent="0.2">
      <c r="A100" s="117" t="s">
        <v>137</v>
      </c>
      <c r="B100" s="128">
        <f>B88-B91-B94</f>
        <v>5436.2000000000007</v>
      </c>
      <c r="C100" s="128">
        <f t="shared" ref="C100:L100" si="43">C88-C91-C94</f>
        <v>2025.6749944008689</v>
      </c>
      <c r="D100" s="128">
        <f t="shared" si="43"/>
        <v>2159.1139464137468</v>
      </c>
      <c r="E100" s="128">
        <f t="shared" si="43"/>
        <v>2298.408428554681</v>
      </c>
      <c r="F100" s="128">
        <f t="shared" si="43"/>
        <v>2414.8684945053265</v>
      </c>
      <c r="G100" s="128">
        <f t="shared" si="43"/>
        <v>2537.7470266028186</v>
      </c>
      <c r="H100" s="128">
        <f t="shared" si="43"/>
        <v>2667.41995575087</v>
      </c>
      <c r="I100" s="128">
        <f t="shared" si="43"/>
        <v>2804.2870377557506</v>
      </c>
      <c r="J100" s="128">
        <f t="shared" si="43"/>
        <v>2948.7735097232126</v>
      </c>
      <c r="K100" s="128">
        <f t="shared" si="43"/>
        <v>3101.3318730149149</v>
      </c>
      <c r="L100" s="128">
        <f t="shared" si="43"/>
        <v>3513.3109696354759</v>
      </c>
    </row>
    <row r="102" spans="1:14" x14ac:dyDescent="0.2">
      <c r="A102" s="77" t="s">
        <v>138</v>
      </c>
      <c r="B102" s="129">
        <f>B100/(1+$I$13)^B26</f>
        <v>5436.2000000000007</v>
      </c>
      <c r="C102" s="129">
        <f t="shared" ref="C102:K102" si="44">C100/(1+$I$17)^C26</f>
        <v>1841.5227221826078</v>
      </c>
      <c r="D102" s="129">
        <f t="shared" si="44"/>
        <v>1784.3916912510301</v>
      </c>
      <c r="E102" s="129">
        <f t="shared" si="44"/>
        <v>1726.8282708900679</v>
      </c>
      <c r="F102" s="129">
        <f t="shared" si="44"/>
        <v>1649.3876746843289</v>
      </c>
      <c r="G102" s="129">
        <f t="shared" si="44"/>
        <v>1575.7412413476586</v>
      </c>
      <c r="H102" s="129">
        <f t="shared" si="44"/>
        <v>1505.689025526566</v>
      </c>
      <c r="I102" s="129">
        <f t="shared" si="44"/>
        <v>1439.042659273503</v>
      </c>
      <c r="J102" s="129">
        <f t="shared" si="44"/>
        <v>1375.624604852836</v>
      </c>
      <c r="K102" s="129">
        <f t="shared" si="44"/>
        <v>1315.2674611283023</v>
      </c>
      <c r="L102" s="129">
        <f>((L100*(1+I17)/(I17-I18))-B109)/((1+I17)^10)</f>
        <v>16996.050275711073</v>
      </c>
      <c r="M102" s="114">
        <f>L102/B108</f>
        <v>0.46379327217888999</v>
      </c>
    </row>
    <row r="104" spans="1:14" x14ac:dyDescent="0.2">
      <c r="A104" s="77" t="s">
        <v>139</v>
      </c>
      <c r="B104" s="77">
        <v>37168</v>
      </c>
      <c r="C104" s="130">
        <f t="shared" ref="C104:L104" si="45">B104+C94-C97</f>
        <v>37723.715671118691</v>
      </c>
      <c r="D104" s="130">
        <f t="shared" si="45"/>
        <v>38316.03845689111</v>
      </c>
      <c r="E104" s="130">
        <f t="shared" si="45"/>
        <v>38946.574740307537</v>
      </c>
      <c r="F104" s="130">
        <f t="shared" si="45"/>
        <v>39609.060217887483</v>
      </c>
      <c r="G104" s="130">
        <f t="shared" si="45"/>
        <v>40305.255706263524</v>
      </c>
      <c r="H104" s="130">
        <f t="shared" si="45"/>
        <v>41037.025153466435</v>
      </c>
      <c r="I104" s="130">
        <f t="shared" si="45"/>
        <v>41806.342174954778</v>
      </c>
      <c r="J104" s="130">
        <f t="shared" si="45"/>
        <v>42615.29704405387</v>
      </c>
      <c r="K104" s="130">
        <f t="shared" si="45"/>
        <v>43466.104171523999</v>
      </c>
      <c r="L104" s="130">
        <f t="shared" si="45"/>
        <v>44361.110111859125</v>
      </c>
      <c r="N104" s="77" t="s">
        <v>140</v>
      </c>
    </row>
    <row r="105" spans="1:14" x14ac:dyDescent="0.2">
      <c r="A105" s="77" t="s">
        <v>141</v>
      </c>
      <c r="B105" s="131">
        <f t="shared" ref="B105:L105" si="46">B50/B104</f>
        <v>0.82681338786052516</v>
      </c>
      <c r="C105" s="131">
        <f t="shared" si="46"/>
        <v>0.86959049278157174</v>
      </c>
      <c r="D105" s="131">
        <f t="shared" si="46"/>
        <v>0.91254531748079359</v>
      </c>
      <c r="E105" s="131">
        <f t="shared" si="46"/>
        <v>0.95569082329744859</v>
      </c>
      <c r="F105" s="131">
        <f t="shared" si="46"/>
        <v>0.9873211173696459</v>
      </c>
      <c r="G105" s="131">
        <f t="shared" si="46"/>
        <v>1.0196382656802327</v>
      </c>
      <c r="H105" s="131">
        <f t="shared" si="46"/>
        <v>1.0526282087490606</v>
      </c>
      <c r="I105" s="131">
        <f t="shared" si="46"/>
        <v>1.0862749696701994</v>
      </c>
      <c r="J105" s="131">
        <f t="shared" si="46"/>
        <v>1.1205606697169015</v>
      </c>
      <c r="K105" s="131">
        <f t="shared" si="46"/>
        <v>1.1554655584488749</v>
      </c>
      <c r="L105" s="131">
        <f t="shared" si="46"/>
        <v>1.19096805875501</v>
      </c>
      <c r="N105" s="131">
        <f>AVERAGE(B105:L105)</f>
        <v>1.0161360790736604</v>
      </c>
    </row>
    <row r="106" spans="1:14" x14ac:dyDescent="0.2">
      <c r="A106" s="77" t="s">
        <v>100</v>
      </c>
      <c r="B106" s="131">
        <v>15.93</v>
      </c>
      <c r="C106" s="131">
        <f t="shared" ref="C106:L106" si="47">C104/C97</f>
        <v>15.740113729824287</v>
      </c>
      <c r="D106" s="131">
        <f>D104/D97</f>
        <v>14.999203866983807</v>
      </c>
      <c r="E106" s="131">
        <f t="shared" si="47"/>
        <v>14.322051568445174</v>
      </c>
      <c r="F106" s="131">
        <f t="shared" si="47"/>
        <v>13.863223437599585</v>
      </c>
      <c r="G106" s="131">
        <f t="shared" si="47"/>
        <v>13.423832466335062</v>
      </c>
      <c r="H106" s="131">
        <f t="shared" si="47"/>
        <v>13.00312222396358</v>
      </c>
      <c r="I106" s="131">
        <f t="shared" si="47"/>
        <v>12.600357770290417</v>
      </c>
      <c r="J106" s="131">
        <f t="shared" si="47"/>
        <v>12.214825689191718</v>
      </c>
      <c r="K106" s="131">
        <f t="shared" si="47"/>
        <v>11.845834049030641</v>
      </c>
      <c r="L106" s="131">
        <f t="shared" si="47"/>
        <v>11.492712297476892</v>
      </c>
      <c r="N106" s="131">
        <f>AVERAGE(B106:L106)</f>
        <v>13.585025190831011</v>
      </c>
    </row>
    <row r="108" spans="1:14" x14ac:dyDescent="0.2">
      <c r="A108" s="77" t="s">
        <v>142</v>
      </c>
      <c r="B108" s="129">
        <f>SUM(B102:L102)</f>
        <v>36645.74562684798</v>
      </c>
    </row>
    <row r="109" spans="1:14" x14ac:dyDescent="0.2">
      <c r="A109" s="77" t="s">
        <v>143</v>
      </c>
      <c r="B109" s="77">
        <v>1383</v>
      </c>
    </row>
    <row r="110" spans="1:14" x14ac:dyDescent="0.2">
      <c r="A110" s="77" t="s">
        <v>144</v>
      </c>
      <c r="B110" s="77">
        <v>5553</v>
      </c>
    </row>
    <row r="112" spans="1:14" x14ac:dyDescent="0.2">
      <c r="A112" s="77" t="s">
        <v>145</v>
      </c>
      <c r="B112" s="129">
        <f>B108+B110</f>
        <v>42198.74562684798</v>
      </c>
    </row>
    <row r="113" spans="1:2" x14ac:dyDescent="0.2">
      <c r="A113" s="77" t="s">
        <v>146</v>
      </c>
      <c r="B113" s="77">
        <v>5900</v>
      </c>
    </row>
    <row r="114" spans="1:2" x14ac:dyDescent="0.2">
      <c r="A114" s="77" t="s">
        <v>147</v>
      </c>
      <c r="B114" s="131">
        <f>B112/B113</f>
        <v>7.1523297672623691</v>
      </c>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Q7"/>
  <sheetViews>
    <sheetView workbookViewId="0">
      <selection activeCell="F10" sqref="F10"/>
    </sheetView>
  </sheetViews>
  <sheetFormatPr baseColWidth="10" defaultColWidth="10.83203125" defaultRowHeight="16" x14ac:dyDescent="0.2"/>
  <sheetData>
    <row r="5" spans="1:17" x14ac:dyDescent="0.2">
      <c r="B5">
        <v>2011</v>
      </c>
      <c r="C5">
        <v>2012</v>
      </c>
      <c r="D5">
        <v>2013</v>
      </c>
      <c r="E5">
        <v>2014</v>
      </c>
      <c r="F5">
        <v>2015</v>
      </c>
      <c r="G5">
        <v>2016</v>
      </c>
      <c r="H5">
        <v>2017</v>
      </c>
      <c r="I5">
        <v>2018</v>
      </c>
      <c r="J5">
        <v>2019</v>
      </c>
      <c r="K5">
        <v>2020</v>
      </c>
      <c r="L5">
        <v>2021</v>
      </c>
      <c r="M5">
        <v>2022</v>
      </c>
      <c r="N5">
        <v>2023</v>
      </c>
      <c r="O5">
        <v>2024</v>
      </c>
      <c r="P5">
        <v>2025</v>
      </c>
      <c r="Q5">
        <v>2026</v>
      </c>
    </row>
    <row r="6" spans="1:17" x14ac:dyDescent="0.2">
      <c r="A6" t="s">
        <v>199</v>
      </c>
      <c r="B6">
        <v>0.73492859653046227</v>
      </c>
      <c r="C6">
        <v>0.7747276453457016</v>
      </c>
      <c r="D6">
        <v>0.85498012220176633</v>
      </c>
      <c r="E6">
        <v>0.91011355194736288</v>
      </c>
      <c r="F6">
        <v>0.98659325198192593</v>
      </c>
      <c r="G6">
        <v>0.82681338786052516</v>
      </c>
      <c r="H6">
        <v>0.86331468059055205</v>
      </c>
      <c r="I6">
        <v>0.89924939056760367</v>
      </c>
      <c r="J6">
        <v>0.93462858404042604</v>
      </c>
      <c r="K6">
        <v>0.95818081479304251</v>
      </c>
      <c r="L6">
        <v>0.98192206920270364</v>
      </c>
      <c r="M6">
        <v>1.0058316815725725</v>
      </c>
      <c r="N6">
        <v>1.0298886786799295</v>
      </c>
      <c r="O6">
        <v>1.0540718844042347</v>
      </c>
      <c r="P6">
        <v>1.0783600269343199</v>
      </c>
      <c r="Q6">
        <v>1.1027318475476664</v>
      </c>
    </row>
    <row r="7" spans="1:17" x14ac:dyDescent="0.2">
      <c r="A7" t="s">
        <v>100</v>
      </c>
      <c r="B7">
        <v>19.886277001270649</v>
      </c>
      <c r="C7">
        <v>17.923634606089898</v>
      </c>
      <c r="D7">
        <v>15.216808769792936</v>
      </c>
      <c r="E7">
        <v>15.064748201438849</v>
      </c>
      <c r="F7">
        <v>13.248377961788007</v>
      </c>
      <c r="G7">
        <v>14.251533742331288</v>
      </c>
      <c r="H7">
        <v>15.506374625302392</v>
      </c>
      <c r="I7">
        <v>14.886727750030071</v>
      </c>
      <c r="J7">
        <v>14.323209331870107</v>
      </c>
      <c r="K7">
        <v>13.971142659177335</v>
      </c>
      <c r="L7">
        <v>13.633343497035554</v>
      </c>
      <c r="M7">
        <v>13.309265458640743</v>
      </c>
      <c r="N7">
        <v>12.998376556502347</v>
      </c>
      <c r="O7">
        <v>12.700159310602132</v>
      </c>
      <c r="P7">
        <v>12.414110800098987</v>
      </c>
      <c r="Q7">
        <v>12.139742664121902</v>
      </c>
    </row>
  </sheetData>
  <pageMargins left="0.75" right="0.75" top="1" bottom="1" header="0.5" footer="0.5"/>
  <pageSetup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abSelected="1" workbookViewId="0">
      <selection activeCell="E24" sqref="E24"/>
    </sheetView>
  </sheetViews>
  <sheetFormatPr baseColWidth="10" defaultColWidth="8.83203125" defaultRowHeight="16" x14ac:dyDescent="0.2"/>
  <cols>
    <col min="1" max="1" width="42.5" bestFit="1" customWidth="1"/>
    <col min="2" max="2" width="8" bestFit="1" customWidth="1"/>
    <col min="3" max="3" width="11.83203125" bestFit="1" customWidth="1"/>
    <col min="4" max="4" width="12.5" bestFit="1" customWidth="1"/>
    <col min="5" max="7" width="11.83203125" bestFit="1" customWidth="1"/>
    <col min="11" max="11" width="9.83203125" customWidth="1"/>
  </cols>
  <sheetData>
    <row r="1" spans="1:11" x14ac:dyDescent="0.2">
      <c r="A1" s="256" t="s">
        <v>278</v>
      </c>
    </row>
    <row r="2" spans="1:11" x14ac:dyDescent="0.2">
      <c r="A2" s="256" t="s">
        <v>44</v>
      </c>
    </row>
    <row r="3" spans="1:11" x14ac:dyDescent="0.2">
      <c r="A3" s="256" t="s">
        <v>0</v>
      </c>
    </row>
    <row r="4" spans="1:11" x14ac:dyDescent="0.2">
      <c r="A4" s="256" t="s">
        <v>334</v>
      </c>
    </row>
    <row r="5" spans="1:11" x14ac:dyDescent="0.2">
      <c r="A5" s="257" t="s">
        <v>45</v>
      </c>
    </row>
    <row r="7" spans="1:11" x14ac:dyDescent="0.2">
      <c r="A7" s="304" t="s">
        <v>338</v>
      </c>
      <c r="B7" s="304"/>
      <c r="C7" s="304"/>
      <c r="D7" s="304"/>
      <c r="E7" s="304"/>
      <c r="F7" s="304"/>
      <c r="G7" s="304"/>
      <c r="H7" s="304"/>
      <c r="I7" s="304"/>
      <c r="J7" s="304"/>
      <c r="K7" s="304"/>
    </row>
    <row r="8" spans="1:11" x14ac:dyDescent="0.2">
      <c r="A8" s="280" t="s">
        <v>335</v>
      </c>
      <c r="B8" s="280"/>
      <c r="C8" s="280"/>
      <c r="D8" s="280"/>
      <c r="E8" s="280"/>
      <c r="F8" s="280"/>
      <c r="G8" s="280"/>
      <c r="H8" s="280"/>
      <c r="I8" s="280"/>
      <c r="J8" s="280"/>
      <c r="K8" s="280"/>
    </row>
    <row r="9" spans="1:11" x14ac:dyDescent="0.2">
      <c r="A9" s="280" t="s">
        <v>336</v>
      </c>
      <c r="B9" s="280"/>
      <c r="C9" s="280"/>
      <c r="D9" s="280"/>
      <c r="E9" s="280"/>
      <c r="F9" s="280"/>
      <c r="G9" s="280"/>
      <c r="H9" s="280"/>
      <c r="I9" s="280"/>
      <c r="J9" s="280"/>
      <c r="K9" s="280"/>
    </row>
    <row r="10" spans="1:11" x14ac:dyDescent="0.2">
      <c r="A10" s="286"/>
    </row>
    <row r="11" spans="1:11" x14ac:dyDescent="0.2">
      <c r="A11" s="25" t="s">
        <v>46</v>
      </c>
      <c r="B11" s="41">
        <v>40543</v>
      </c>
      <c r="C11" s="41">
        <v>40908</v>
      </c>
      <c r="D11" s="41">
        <v>41274</v>
      </c>
      <c r="E11" s="26" t="s">
        <v>48</v>
      </c>
      <c r="F11" s="26" t="s">
        <v>47</v>
      </c>
      <c r="G11" s="26" t="s">
        <v>49</v>
      </c>
      <c r="H11" s="164"/>
    </row>
    <row r="12" spans="1:11" x14ac:dyDescent="0.2">
      <c r="A12" s="287" t="s">
        <v>294</v>
      </c>
      <c r="B12" s="288">
        <v>6.62</v>
      </c>
      <c r="C12" s="288">
        <v>7.05</v>
      </c>
      <c r="D12" s="288">
        <v>8.9499999999999993</v>
      </c>
      <c r="E12" s="288">
        <v>10.26</v>
      </c>
      <c r="F12" s="288">
        <v>9.5399999999999991</v>
      </c>
      <c r="G12" s="288">
        <v>12.5</v>
      </c>
      <c r="H12" s="164"/>
    </row>
    <row r="13" spans="1:11" x14ac:dyDescent="0.2">
      <c r="A13" s="287" t="s">
        <v>295</v>
      </c>
      <c r="B13" s="288">
        <v>4.1399999999999997</v>
      </c>
      <c r="C13" s="288">
        <v>4.4800000000000004</v>
      </c>
      <c r="D13" s="288">
        <v>5.82</v>
      </c>
      <c r="E13" s="288">
        <v>6.54</v>
      </c>
      <c r="F13" s="288">
        <v>6.85</v>
      </c>
      <c r="G13" s="288">
        <v>7.9</v>
      </c>
      <c r="H13" s="164"/>
    </row>
    <row r="14" spans="1:11" x14ac:dyDescent="0.2">
      <c r="A14" s="287" t="s">
        <v>296</v>
      </c>
      <c r="B14" s="288">
        <v>3.88</v>
      </c>
      <c r="C14" s="288">
        <v>4.51</v>
      </c>
      <c r="D14" s="288">
        <v>5.3</v>
      </c>
      <c r="E14" s="288">
        <v>6.21</v>
      </c>
      <c r="F14" s="288">
        <v>6.44</v>
      </c>
      <c r="G14" s="288">
        <v>6.31</v>
      </c>
      <c r="H14" s="164"/>
    </row>
    <row r="15" spans="1:11" x14ac:dyDescent="0.2">
      <c r="A15" s="287" t="s">
        <v>297</v>
      </c>
      <c r="B15" s="288">
        <v>6.64</v>
      </c>
      <c r="C15" s="288">
        <v>6.97</v>
      </c>
      <c r="D15" s="288">
        <v>8.67</v>
      </c>
      <c r="E15" s="288">
        <v>9.1199999999999992</v>
      </c>
      <c r="F15" s="288">
        <v>11.49</v>
      </c>
      <c r="G15" s="288">
        <v>9.77</v>
      </c>
      <c r="H15" s="164"/>
    </row>
    <row r="16" spans="1:11" x14ac:dyDescent="0.2">
      <c r="A16" s="287" t="s">
        <v>298</v>
      </c>
      <c r="B16" s="288">
        <f>SUM(B12:B15)</f>
        <v>21.28</v>
      </c>
      <c r="C16" s="288">
        <f t="shared" ref="C16:G16" si="0">SUM(C12:C15)</f>
        <v>23.009999999999998</v>
      </c>
      <c r="D16" s="288">
        <f t="shared" si="0"/>
        <v>28.740000000000002</v>
      </c>
      <c r="E16" s="288">
        <f t="shared" si="0"/>
        <v>32.130000000000003</v>
      </c>
      <c r="F16" s="288">
        <f t="shared" si="0"/>
        <v>34.32</v>
      </c>
      <c r="G16" s="288">
        <f t="shared" si="0"/>
        <v>36.479999999999997</v>
      </c>
      <c r="H16" s="164"/>
    </row>
    <row r="17" spans="1:8" x14ac:dyDescent="0.2">
      <c r="A17" s="287" t="s">
        <v>293</v>
      </c>
      <c r="B17" s="289">
        <f>B16/SUM(B12:B14)</f>
        <v>1.4535519125683061</v>
      </c>
      <c r="C17" s="289">
        <f t="shared" ref="C17:G17" si="1">C16/SUM(C12:C14)</f>
        <v>1.4345386533665836</v>
      </c>
      <c r="D17" s="289">
        <f t="shared" si="1"/>
        <v>1.4319880418535127</v>
      </c>
      <c r="E17" s="289">
        <f t="shared" si="1"/>
        <v>1.3963494132985659</v>
      </c>
      <c r="F17" s="289">
        <f t="shared" si="1"/>
        <v>1.5032851511169514</v>
      </c>
      <c r="G17" s="289">
        <f t="shared" si="1"/>
        <v>1.365780606514414</v>
      </c>
      <c r="H17" s="164"/>
    </row>
    <row r="20" spans="1:8" x14ac:dyDescent="0.2">
      <c r="A20" s="287" t="s">
        <v>337</v>
      </c>
      <c r="B20" s="290">
        <f>AVERAGE(B17:G17)</f>
        <v>1.430915629786389</v>
      </c>
    </row>
    <row r="22" spans="1:8" x14ac:dyDescent="0.2">
      <c r="A22" s="288" t="s">
        <v>339</v>
      </c>
    </row>
  </sheetData>
  <mergeCells count="1">
    <mergeCell ref="A7:K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topLeftCell="A6" workbookViewId="0">
      <selection activeCell="A4" sqref="A4"/>
    </sheetView>
  </sheetViews>
  <sheetFormatPr baseColWidth="10" defaultColWidth="10.83203125" defaultRowHeight="16" x14ac:dyDescent="0.2"/>
  <cols>
    <col min="1" max="1" width="37.1640625" bestFit="1" customWidth="1"/>
    <col min="2" max="2" width="11.1640625" customWidth="1"/>
    <col min="3" max="3" width="11.5" customWidth="1"/>
    <col min="4" max="4" width="11.83203125" customWidth="1"/>
    <col min="6" max="6" width="9.83203125" customWidth="1"/>
  </cols>
  <sheetData>
    <row r="1" spans="1:12" x14ac:dyDescent="0.2">
      <c r="A1" s="256" t="s">
        <v>43</v>
      </c>
    </row>
    <row r="2" spans="1:12" x14ac:dyDescent="0.2">
      <c r="A2" s="256" t="s">
        <v>44</v>
      </c>
    </row>
    <row r="3" spans="1:12" x14ac:dyDescent="0.2">
      <c r="A3" s="256" t="s">
        <v>0</v>
      </c>
    </row>
    <row r="4" spans="1:12" x14ac:dyDescent="0.2">
      <c r="A4" s="256" t="s">
        <v>1</v>
      </c>
    </row>
    <row r="5" spans="1:12" x14ac:dyDescent="0.2">
      <c r="A5" s="257" t="s">
        <v>45</v>
      </c>
      <c r="B5" s="1"/>
      <c r="C5" s="1"/>
      <c r="D5" s="1"/>
    </row>
    <row r="6" spans="1:12" x14ac:dyDescent="0.2">
      <c r="A6" s="2"/>
      <c r="B6" s="2"/>
      <c r="C6" s="2"/>
      <c r="D6" s="2"/>
      <c r="E6" s="5"/>
      <c r="F6" s="4"/>
      <c r="G6" s="3"/>
    </row>
    <row r="7" spans="1:12" ht="42" x14ac:dyDescent="0.2">
      <c r="A7" s="25" t="s">
        <v>46</v>
      </c>
      <c r="B7" s="41">
        <v>40543</v>
      </c>
      <c r="C7" s="41">
        <v>40908</v>
      </c>
      <c r="D7" s="41">
        <v>41274</v>
      </c>
      <c r="E7" s="26" t="s">
        <v>48</v>
      </c>
      <c r="F7" s="26" t="s">
        <v>47</v>
      </c>
      <c r="G7" s="26" t="s">
        <v>49</v>
      </c>
      <c r="H7" s="45" t="s">
        <v>67</v>
      </c>
      <c r="I7" s="298" t="s">
        <v>316</v>
      </c>
      <c r="J7" s="298"/>
      <c r="K7" s="298"/>
      <c r="L7" s="298"/>
    </row>
    <row r="8" spans="1:12" x14ac:dyDescent="0.2">
      <c r="A8" s="6"/>
      <c r="B8" s="6"/>
      <c r="C8" s="6"/>
      <c r="D8" s="6"/>
      <c r="E8" s="7"/>
      <c r="F8" s="7"/>
    </row>
    <row r="9" spans="1:12" x14ac:dyDescent="0.2">
      <c r="A9" s="8" t="s">
        <v>2</v>
      </c>
      <c r="B9" s="8"/>
      <c r="C9" s="8"/>
      <c r="D9" s="8"/>
      <c r="E9" s="8"/>
      <c r="F9" s="9"/>
      <c r="G9" s="9"/>
      <c r="H9" s="9"/>
      <c r="I9" s="295"/>
      <c r="J9" s="295"/>
      <c r="K9" s="295"/>
      <c r="L9" s="295"/>
    </row>
    <row r="10" spans="1:12" x14ac:dyDescent="0.2">
      <c r="A10" s="4" t="s">
        <v>4</v>
      </c>
      <c r="B10" s="4"/>
      <c r="C10" s="4"/>
      <c r="D10" s="4"/>
      <c r="E10" s="10"/>
      <c r="F10" s="10"/>
      <c r="I10" s="295"/>
      <c r="J10" s="295"/>
      <c r="K10" s="295"/>
      <c r="L10" s="295"/>
    </row>
    <row r="11" spans="1:12" x14ac:dyDescent="0.2">
      <c r="A11" s="11" t="s">
        <v>5</v>
      </c>
      <c r="B11" s="197">
        <v>26360</v>
      </c>
      <c r="C11" s="197">
        <v>29319</v>
      </c>
      <c r="D11" s="197">
        <v>33784</v>
      </c>
      <c r="E11" s="198">
        <v>33033</v>
      </c>
      <c r="F11" s="198">
        <v>33528</v>
      </c>
      <c r="G11" s="199">
        <v>32967</v>
      </c>
      <c r="H11" s="199">
        <v>33209</v>
      </c>
      <c r="I11" s="295" t="s">
        <v>317</v>
      </c>
      <c r="J11" s="295"/>
      <c r="K11" s="295"/>
      <c r="L11" s="295"/>
    </row>
    <row r="12" spans="1:12" x14ac:dyDescent="0.2">
      <c r="A12" s="11" t="s">
        <v>6</v>
      </c>
      <c r="B12" s="200">
        <v>10</v>
      </c>
      <c r="C12" s="200">
        <v>7</v>
      </c>
      <c r="D12" s="200">
        <v>11</v>
      </c>
      <c r="E12" s="201">
        <v>9</v>
      </c>
      <c r="F12" s="201">
        <v>9</v>
      </c>
      <c r="G12" s="202">
        <v>12</v>
      </c>
      <c r="H12" s="202">
        <v>11</v>
      </c>
      <c r="I12" s="295"/>
      <c r="J12" s="295"/>
      <c r="K12" s="295"/>
      <c r="L12" s="295"/>
    </row>
    <row r="13" spans="1:12" x14ac:dyDescent="0.2">
      <c r="A13" s="11" t="s">
        <v>8</v>
      </c>
      <c r="B13" s="200">
        <v>298</v>
      </c>
      <c r="C13" s="200">
        <v>343</v>
      </c>
      <c r="D13" s="200">
        <v>1146</v>
      </c>
      <c r="E13" s="201">
        <v>1164</v>
      </c>
      <c r="F13" s="201">
        <v>1113</v>
      </c>
      <c r="G13" s="202">
        <v>1138</v>
      </c>
      <c r="H13" s="202">
        <v>1041</v>
      </c>
      <c r="I13" s="295"/>
      <c r="J13" s="295"/>
      <c r="K13" s="295"/>
      <c r="L13" s="295"/>
    </row>
    <row r="14" spans="1:12" x14ac:dyDescent="0.2">
      <c r="A14" s="11" t="s">
        <v>9</v>
      </c>
      <c r="B14" s="200">
        <v>556</v>
      </c>
      <c r="C14" s="200">
        <v>598</v>
      </c>
      <c r="D14" s="200">
        <v>771</v>
      </c>
      <c r="E14" s="201">
        <v>727</v>
      </c>
      <c r="F14" s="201">
        <v>856</v>
      </c>
      <c r="G14" s="202">
        <v>840</v>
      </c>
      <c r="H14" s="202">
        <v>1142</v>
      </c>
      <c r="I14" s="295"/>
      <c r="J14" s="295"/>
      <c r="K14" s="295"/>
      <c r="L14" s="295"/>
    </row>
    <row r="15" spans="1:12" x14ac:dyDescent="0.2">
      <c r="A15" s="11" t="s">
        <v>52</v>
      </c>
      <c r="B15" s="200">
        <v>170</v>
      </c>
      <c r="C15" s="200">
        <v>56</v>
      </c>
      <c r="D15" s="200">
        <v>48</v>
      </c>
      <c r="E15" s="201">
        <v>0</v>
      </c>
      <c r="F15" s="201">
        <v>0</v>
      </c>
      <c r="G15" s="202">
        <v>0</v>
      </c>
      <c r="H15" s="202"/>
      <c r="I15" s="295"/>
      <c r="J15" s="295"/>
      <c r="K15" s="295"/>
      <c r="L15" s="295"/>
    </row>
    <row r="16" spans="1:12" x14ac:dyDescent="0.2">
      <c r="A16" s="11" t="s">
        <v>10</v>
      </c>
      <c r="B16" s="200">
        <v>40</v>
      </c>
      <c r="C16" s="200">
        <v>10</v>
      </c>
      <c r="D16" s="200">
        <v>124</v>
      </c>
      <c r="E16" s="201">
        <v>242</v>
      </c>
      <c r="F16" s="201">
        <v>243</v>
      </c>
      <c r="G16" s="202">
        <v>275</v>
      </c>
      <c r="H16" s="202">
        <v>309</v>
      </c>
      <c r="I16" s="295"/>
      <c r="J16" s="295"/>
      <c r="K16" s="295"/>
      <c r="L16" s="295"/>
    </row>
    <row r="17" spans="1:12" x14ac:dyDescent="0.2">
      <c r="A17" s="6" t="s">
        <v>11</v>
      </c>
      <c r="B17" s="201">
        <v>662</v>
      </c>
      <c r="C17" s="201">
        <v>920</v>
      </c>
      <c r="D17" s="201">
        <v>1124</v>
      </c>
      <c r="E17" s="201">
        <v>2233</v>
      </c>
      <c r="F17" s="201">
        <v>1783</v>
      </c>
      <c r="G17" s="202">
        <v>1575</v>
      </c>
      <c r="H17" s="202">
        <v>1310</v>
      </c>
      <c r="I17" s="295"/>
      <c r="J17" s="295"/>
      <c r="K17" s="295"/>
      <c r="L17" s="295"/>
    </row>
    <row r="18" spans="1:12" x14ac:dyDescent="0.2">
      <c r="A18" s="6" t="s">
        <v>12</v>
      </c>
      <c r="B18" s="201">
        <v>41</v>
      </c>
      <c r="C18" s="201">
        <v>48</v>
      </c>
      <c r="D18" s="201">
        <v>76</v>
      </c>
      <c r="E18" s="201">
        <v>71</v>
      </c>
      <c r="F18" s="201">
        <v>160</v>
      </c>
      <c r="G18" s="202">
        <v>152</v>
      </c>
      <c r="H18" s="202">
        <v>146</v>
      </c>
      <c r="I18" s="295"/>
      <c r="J18" s="295"/>
      <c r="K18" s="295"/>
      <c r="L18" s="295"/>
    </row>
    <row r="19" spans="1:12" x14ac:dyDescent="0.2">
      <c r="A19" s="11"/>
      <c r="B19" s="200"/>
      <c r="C19" s="200"/>
      <c r="D19" s="200"/>
      <c r="E19" s="201"/>
      <c r="F19" s="201"/>
      <c r="G19" s="203"/>
      <c r="H19" s="203"/>
      <c r="I19" s="295"/>
      <c r="J19" s="295"/>
      <c r="K19" s="295"/>
      <c r="L19" s="295"/>
    </row>
    <row r="20" spans="1:12" x14ac:dyDescent="0.2">
      <c r="A20" s="17" t="s">
        <v>50</v>
      </c>
      <c r="B20" s="204">
        <v>28137</v>
      </c>
      <c r="C20" s="204">
        <v>31301</v>
      </c>
      <c r="D20" s="204">
        <v>37084</v>
      </c>
      <c r="E20" s="205">
        <v>37479</v>
      </c>
      <c r="F20" s="205">
        <v>37692</v>
      </c>
      <c r="G20" s="206">
        <v>36959</v>
      </c>
      <c r="H20" s="206">
        <v>37168</v>
      </c>
      <c r="I20" s="295"/>
      <c r="J20" s="295"/>
      <c r="K20" s="295"/>
      <c r="L20" s="295"/>
    </row>
    <row r="21" spans="1:12" x14ac:dyDescent="0.2">
      <c r="A21" s="42" t="s">
        <v>51</v>
      </c>
      <c r="B21" s="207">
        <f>SUM(B11:B18)</f>
        <v>28137</v>
      </c>
      <c r="C21" s="207">
        <f>SUM(C11:C18)</f>
        <v>31301</v>
      </c>
      <c r="D21" s="207">
        <f>SUM(D11:D18)</f>
        <v>37084</v>
      </c>
      <c r="E21" s="207">
        <f>SUM(E11:E18)</f>
        <v>37479</v>
      </c>
      <c r="F21" s="207">
        <f t="shared" ref="F21:H21" si="0">SUM(F11:F18)</f>
        <v>37692</v>
      </c>
      <c r="G21" s="207">
        <f t="shared" si="0"/>
        <v>36959</v>
      </c>
      <c r="H21" s="207">
        <f t="shared" si="0"/>
        <v>37168</v>
      </c>
      <c r="I21" s="295"/>
      <c r="J21" s="295"/>
      <c r="K21" s="295"/>
      <c r="L21" s="295"/>
    </row>
    <row r="22" spans="1:12" x14ac:dyDescent="0.2">
      <c r="A22" s="4"/>
      <c r="B22" s="208"/>
      <c r="C22" s="208"/>
      <c r="D22" s="208"/>
      <c r="E22" s="209"/>
      <c r="F22" s="209"/>
      <c r="G22" s="210"/>
      <c r="H22" s="210"/>
      <c r="I22" s="295"/>
      <c r="J22" s="295"/>
      <c r="K22" s="295"/>
      <c r="L22" s="295"/>
    </row>
    <row r="23" spans="1:12" x14ac:dyDescent="0.2">
      <c r="A23" s="4" t="s">
        <v>13</v>
      </c>
      <c r="B23" s="208"/>
      <c r="C23" s="208"/>
      <c r="D23" s="208"/>
      <c r="E23" s="201"/>
      <c r="F23" s="201"/>
      <c r="G23" s="202"/>
      <c r="H23" s="202"/>
      <c r="I23" s="295"/>
      <c r="J23" s="295"/>
      <c r="K23" s="295"/>
      <c r="L23" s="295"/>
    </row>
    <row r="24" spans="1:12" x14ac:dyDescent="0.2">
      <c r="A24" s="11" t="s">
        <v>14</v>
      </c>
      <c r="B24" s="200">
        <v>1049</v>
      </c>
      <c r="C24" s="200">
        <v>2082</v>
      </c>
      <c r="D24" s="200">
        <v>3064</v>
      </c>
      <c r="E24" s="201">
        <v>3378</v>
      </c>
      <c r="F24" s="201">
        <v>3189</v>
      </c>
      <c r="G24" s="202">
        <v>2228.9</v>
      </c>
      <c r="H24" s="202">
        <v>2891</v>
      </c>
      <c r="I24" s="295"/>
      <c r="J24" s="295"/>
      <c r="K24" s="295"/>
      <c r="L24" s="295"/>
    </row>
    <row r="25" spans="1:12" x14ac:dyDescent="0.2">
      <c r="A25" s="11" t="s">
        <v>15</v>
      </c>
      <c r="B25" s="200">
        <v>3387</v>
      </c>
      <c r="C25" s="200">
        <v>3378</v>
      </c>
      <c r="D25" s="200">
        <v>5374</v>
      </c>
      <c r="E25" s="201">
        <v>4086</v>
      </c>
      <c r="F25" s="201">
        <v>4236</v>
      </c>
      <c r="G25" s="202">
        <v>3372</v>
      </c>
      <c r="H25" s="202">
        <v>2264</v>
      </c>
      <c r="I25" s="295"/>
      <c r="J25" s="295"/>
      <c r="K25" s="295"/>
      <c r="L25" s="295"/>
    </row>
    <row r="26" spans="1:12" x14ac:dyDescent="0.2">
      <c r="A26" s="11" t="s">
        <v>16</v>
      </c>
      <c r="B26" s="200">
        <v>230</v>
      </c>
      <c r="C26" s="200">
        <v>164</v>
      </c>
      <c r="D26" s="200">
        <v>150</v>
      </c>
      <c r="E26" s="201">
        <v>48</v>
      </c>
      <c r="F26" s="201">
        <v>5</v>
      </c>
      <c r="G26" s="202">
        <v>7.3</v>
      </c>
      <c r="H26" s="202">
        <v>28</v>
      </c>
      <c r="I26" s="295"/>
      <c r="J26" s="295"/>
      <c r="K26" s="295"/>
      <c r="L26" s="295"/>
    </row>
    <row r="27" spans="1:12" x14ac:dyDescent="0.2">
      <c r="A27" s="11" t="s">
        <v>53</v>
      </c>
      <c r="B27" s="200">
        <v>75</v>
      </c>
      <c r="C27" s="200">
        <v>78</v>
      </c>
      <c r="D27" s="200">
        <v>84</v>
      </c>
      <c r="E27" s="201">
        <v>0</v>
      </c>
      <c r="F27" s="201">
        <v>0</v>
      </c>
      <c r="G27" s="202">
        <v>0</v>
      </c>
      <c r="H27" s="202">
        <v>0</v>
      </c>
      <c r="I27" s="295"/>
      <c r="J27" s="295"/>
      <c r="K27" s="295"/>
      <c r="L27" s="295"/>
    </row>
    <row r="28" spans="1:12" x14ac:dyDescent="0.2">
      <c r="A28" s="11" t="s">
        <v>56</v>
      </c>
      <c r="B28" s="200">
        <v>9</v>
      </c>
      <c r="C28" s="200">
        <v>22</v>
      </c>
      <c r="D28" s="201">
        <v>0</v>
      </c>
      <c r="E28" s="201">
        <v>0</v>
      </c>
      <c r="F28" s="201">
        <v>0</v>
      </c>
      <c r="G28" s="202">
        <v>0</v>
      </c>
      <c r="H28" s="202">
        <v>0</v>
      </c>
      <c r="I28" s="295"/>
      <c r="J28" s="295"/>
      <c r="K28" s="295"/>
      <c r="L28" s="295"/>
    </row>
    <row r="29" spans="1:12" x14ac:dyDescent="0.2">
      <c r="A29" s="11" t="s">
        <v>17</v>
      </c>
      <c r="B29" s="200">
        <v>0</v>
      </c>
      <c r="C29" s="200">
        <v>0</v>
      </c>
      <c r="D29" s="201">
        <v>0</v>
      </c>
      <c r="E29" s="201">
        <v>171</v>
      </c>
      <c r="F29" s="201">
        <v>132</v>
      </c>
      <c r="G29" s="202">
        <v>145.6</v>
      </c>
      <c r="H29" s="202">
        <v>302</v>
      </c>
      <c r="I29" s="295"/>
      <c r="J29" s="295"/>
      <c r="K29" s="295"/>
      <c r="L29" s="295"/>
    </row>
    <row r="30" spans="1:12" x14ac:dyDescent="0.2">
      <c r="A30" s="11" t="s">
        <v>18</v>
      </c>
      <c r="B30" s="200">
        <v>78</v>
      </c>
      <c r="C30" s="200">
        <v>285</v>
      </c>
      <c r="D30" s="200">
        <v>105</v>
      </c>
      <c r="E30" s="201">
        <v>307</v>
      </c>
      <c r="F30" s="201">
        <v>567</v>
      </c>
      <c r="G30" s="202">
        <v>709.3</v>
      </c>
      <c r="H30" s="202">
        <v>455</v>
      </c>
      <c r="I30" s="295"/>
      <c r="J30" s="295"/>
      <c r="K30" s="295"/>
      <c r="L30" s="295"/>
    </row>
    <row r="31" spans="1:12" x14ac:dyDescent="0.2">
      <c r="A31" s="11" t="s">
        <v>19</v>
      </c>
      <c r="B31" s="197">
        <v>1373</v>
      </c>
      <c r="C31" s="197">
        <v>1505</v>
      </c>
      <c r="D31" s="197">
        <v>1948</v>
      </c>
      <c r="E31" s="198">
        <v>2827</v>
      </c>
      <c r="F31" s="198">
        <v>2958</v>
      </c>
      <c r="G31" s="199">
        <v>6238.8</v>
      </c>
      <c r="H31" s="199">
        <v>5553</v>
      </c>
      <c r="I31" s="295" t="s">
        <v>318</v>
      </c>
      <c r="J31" s="295"/>
      <c r="K31" s="295"/>
      <c r="L31" s="295"/>
    </row>
    <row r="32" spans="1:12" x14ac:dyDescent="0.2">
      <c r="A32" s="11"/>
      <c r="B32" s="200"/>
      <c r="C32" s="200"/>
      <c r="D32" s="200"/>
      <c r="E32" s="201"/>
      <c r="F32" s="201"/>
      <c r="G32" s="202"/>
      <c r="H32" s="202"/>
      <c r="I32" s="295"/>
      <c r="J32" s="295"/>
      <c r="K32" s="295"/>
      <c r="L32" s="295"/>
    </row>
    <row r="33" spans="1:12" x14ac:dyDescent="0.2">
      <c r="A33" s="11" t="s">
        <v>20</v>
      </c>
      <c r="B33" s="200">
        <v>4</v>
      </c>
      <c r="C33" s="200">
        <v>9</v>
      </c>
      <c r="D33" s="200">
        <v>108</v>
      </c>
      <c r="E33" s="201">
        <v>88</v>
      </c>
      <c r="F33" s="201">
        <v>147</v>
      </c>
      <c r="G33" s="202">
        <v>163.9</v>
      </c>
      <c r="H33" s="202">
        <v>162</v>
      </c>
      <c r="I33" s="295"/>
      <c r="J33" s="295"/>
      <c r="K33" s="295"/>
      <c r="L33" s="295"/>
    </row>
    <row r="34" spans="1:12" x14ac:dyDescent="0.2">
      <c r="A34" s="11"/>
      <c r="B34" s="200"/>
      <c r="C34" s="200"/>
      <c r="D34" s="200"/>
      <c r="E34" s="201"/>
      <c r="F34" s="201"/>
      <c r="G34" s="202"/>
      <c r="H34" s="202"/>
      <c r="I34" s="295"/>
      <c r="J34" s="295"/>
      <c r="K34" s="295"/>
      <c r="L34" s="295"/>
    </row>
    <row r="35" spans="1:12" x14ac:dyDescent="0.2">
      <c r="A35" s="17" t="s">
        <v>54</v>
      </c>
      <c r="B35" s="204">
        <v>6205</v>
      </c>
      <c r="C35" s="204">
        <v>7523</v>
      </c>
      <c r="D35" s="204">
        <v>10833</v>
      </c>
      <c r="E35" s="205">
        <v>10905</v>
      </c>
      <c r="F35" s="205">
        <v>11234</v>
      </c>
      <c r="G35" s="206">
        <v>12866</v>
      </c>
      <c r="H35" s="206">
        <v>11655</v>
      </c>
      <c r="I35" s="295"/>
      <c r="J35" s="295"/>
      <c r="K35" s="295"/>
      <c r="L35" s="295"/>
    </row>
    <row r="36" spans="1:12" x14ac:dyDescent="0.2">
      <c r="A36" s="17" t="s">
        <v>55</v>
      </c>
      <c r="B36" s="204">
        <f t="shared" ref="B36:H36" si="1">SUM(B24:B33)</f>
        <v>6205</v>
      </c>
      <c r="C36" s="204">
        <f t="shared" si="1"/>
        <v>7523</v>
      </c>
      <c r="D36" s="204">
        <f t="shared" si="1"/>
        <v>10833</v>
      </c>
      <c r="E36" s="204">
        <f t="shared" si="1"/>
        <v>10905</v>
      </c>
      <c r="F36" s="204">
        <f t="shared" si="1"/>
        <v>11234</v>
      </c>
      <c r="G36" s="204">
        <f t="shared" si="1"/>
        <v>12865.800000000001</v>
      </c>
      <c r="H36" s="204">
        <f t="shared" si="1"/>
        <v>11655</v>
      </c>
      <c r="I36" s="295"/>
      <c r="J36" s="295"/>
      <c r="K36" s="295"/>
      <c r="L36" s="295"/>
    </row>
    <row r="37" spans="1:12" x14ac:dyDescent="0.2">
      <c r="A37" s="18" t="s">
        <v>21</v>
      </c>
      <c r="B37" s="211"/>
      <c r="C37" s="211"/>
      <c r="D37" s="211"/>
      <c r="E37" s="212"/>
      <c r="F37" s="212"/>
      <c r="G37" s="213"/>
      <c r="H37" s="213"/>
      <c r="I37" s="295"/>
      <c r="J37" s="295"/>
      <c r="K37" s="295"/>
      <c r="L37" s="295"/>
    </row>
    <row r="38" spans="1:12" ht="17" thickBot="1" x14ac:dyDescent="0.25">
      <c r="A38" s="20" t="s">
        <v>57</v>
      </c>
      <c r="B38" s="214">
        <v>34342</v>
      </c>
      <c r="C38" s="214">
        <v>38824</v>
      </c>
      <c r="D38" s="214">
        <v>47917</v>
      </c>
      <c r="E38" s="215">
        <v>48384</v>
      </c>
      <c r="F38" s="215">
        <v>48926</v>
      </c>
      <c r="G38" s="216">
        <v>49825</v>
      </c>
      <c r="H38" s="216">
        <v>48823</v>
      </c>
      <c r="I38" s="295"/>
      <c r="J38" s="295"/>
      <c r="K38" s="295"/>
      <c r="L38" s="295"/>
    </row>
    <row r="39" spans="1:12" ht="17" thickTop="1" x14ac:dyDescent="0.2">
      <c r="A39" s="4" t="s">
        <v>58</v>
      </c>
      <c r="B39" s="208">
        <f t="shared" ref="B39:H39" si="2">SUM(B21,B36)</f>
        <v>34342</v>
      </c>
      <c r="C39" s="208">
        <f t="shared" si="2"/>
        <v>38824</v>
      </c>
      <c r="D39" s="208">
        <f t="shared" si="2"/>
        <v>47917</v>
      </c>
      <c r="E39" s="208">
        <f t="shared" si="2"/>
        <v>48384</v>
      </c>
      <c r="F39" s="208">
        <f t="shared" si="2"/>
        <v>48926</v>
      </c>
      <c r="G39" s="208">
        <f t="shared" si="2"/>
        <v>49824.800000000003</v>
      </c>
      <c r="H39" s="208">
        <f t="shared" si="2"/>
        <v>48823</v>
      </c>
      <c r="I39" s="295"/>
      <c r="J39" s="295"/>
      <c r="K39" s="295"/>
      <c r="L39" s="295"/>
    </row>
    <row r="40" spans="1:12" x14ac:dyDescent="0.2">
      <c r="A40" s="4"/>
      <c r="B40" s="208"/>
      <c r="C40" s="208"/>
      <c r="D40" s="208"/>
      <c r="E40" s="209"/>
      <c r="F40" s="209"/>
      <c r="G40" s="217"/>
      <c r="H40" s="210"/>
      <c r="I40" s="295"/>
      <c r="J40" s="295"/>
      <c r="K40" s="295"/>
      <c r="L40" s="295"/>
    </row>
    <row r="41" spans="1:12" x14ac:dyDescent="0.2">
      <c r="A41" s="22" t="s">
        <v>22</v>
      </c>
      <c r="B41" s="218"/>
      <c r="C41" s="218"/>
      <c r="D41" s="218"/>
      <c r="E41" s="218"/>
      <c r="F41" s="219"/>
      <c r="G41" s="219"/>
      <c r="H41" s="220" t="s">
        <v>3</v>
      </c>
      <c r="I41" s="295"/>
      <c r="J41" s="295"/>
      <c r="K41" s="295"/>
      <c r="L41" s="295"/>
    </row>
    <row r="42" spans="1:12" x14ac:dyDescent="0.2">
      <c r="A42" s="4" t="s">
        <v>23</v>
      </c>
      <c r="B42" s="208"/>
      <c r="C42" s="208"/>
      <c r="D42" s="208"/>
      <c r="E42" s="201"/>
      <c r="F42" s="201"/>
      <c r="G42" s="217"/>
      <c r="H42" s="202"/>
      <c r="I42" s="295"/>
      <c r="J42" s="295"/>
      <c r="K42" s="295"/>
      <c r="L42" s="295"/>
    </row>
    <row r="43" spans="1:12" x14ac:dyDescent="0.2">
      <c r="A43" s="11" t="s">
        <v>24</v>
      </c>
      <c r="B43" s="200">
        <v>5900</v>
      </c>
      <c r="C43" s="200">
        <v>5900</v>
      </c>
      <c r="D43" s="200">
        <v>5900</v>
      </c>
      <c r="E43" s="201">
        <v>5900</v>
      </c>
      <c r="F43" s="201">
        <v>5900</v>
      </c>
      <c r="G43" s="202">
        <v>5900</v>
      </c>
      <c r="H43" s="202">
        <v>5900</v>
      </c>
      <c r="I43" s="295"/>
      <c r="J43" s="295"/>
      <c r="K43" s="295"/>
      <c r="L43" s="295"/>
    </row>
    <row r="44" spans="1:12" x14ac:dyDescent="0.2">
      <c r="A44" s="11" t="s">
        <v>25</v>
      </c>
      <c r="B44" s="200">
        <v>1740</v>
      </c>
      <c r="C44" s="200">
        <v>1740</v>
      </c>
      <c r="D44" s="200">
        <v>1740</v>
      </c>
      <c r="E44" s="201">
        <v>1740</v>
      </c>
      <c r="F44" s="201">
        <v>1740</v>
      </c>
      <c r="G44" s="202">
        <v>1740</v>
      </c>
      <c r="H44" s="202">
        <v>1740</v>
      </c>
      <c r="I44" s="295"/>
      <c r="J44" s="295"/>
      <c r="K44" s="295"/>
      <c r="L44" s="295"/>
    </row>
    <row r="45" spans="1:12" x14ac:dyDescent="0.2">
      <c r="A45" s="11" t="s">
        <v>68</v>
      </c>
      <c r="B45" s="200">
        <v>0</v>
      </c>
      <c r="C45" s="200">
        <v>0</v>
      </c>
      <c r="D45" s="200">
        <v>0</v>
      </c>
      <c r="E45" s="201">
        <v>0</v>
      </c>
      <c r="F45" s="201">
        <v>0</v>
      </c>
      <c r="G45" s="202">
        <v>0</v>
      </c>
      <c r="H45" s="202">
        <v>-500</v>
      </c>
      <c r="I45" s="295"/>
      <c r="J45" s="295"/>
      <c r="K45" s="295"/>
      <c r="L45" s="295"/>
    </row>
    <row r="46" spans="1:12" x14ac:dyDescent="0.2">
      <c r="A46" s="11" t="s">
        <v>26</v>
      </c>
      <c r="B46" s="200">
        <v>12</v>
      </c>
      <c r="C46" s="200">
        <v>114</v>
      </c>
      <c r="D46" s="200">
        <v>-90</v>
      </c>
      <c r="E46" s="201">
        <v>-49</v>
      </c>
      <c r="F46" s="201">
        <v>-270</v>
      </c>
      <c r="G46" s="202">
        <v>-637</v>
      </c>
      <c r="H46" s="202">
        <v>-278</v>
      </c>
      <c r="I46" s="295"/>
      <c r="J46" s="295"/>
      <c r="K46" s="295"/>
      <c r="L46" s="295"/>
    </row>
    <row r="47" spans="1:12" x14ac:dyDescent="0.2">
      <c r="A47" s="23" t="s">
        <v>27</v>
      </c>
      <c r="B47" s="221">
        <v>16445</v>
      </c>
      <c r="C47" s="221">
        <v>17457</v>
      </c>
      <c r="D47" s="221">
        <v>19693</v>
      </c>
      <c r="E47" s="222">
        <v>20856</v>
      </c>
      <c r="F47" s="222">
        <v>22794</v>
      </c>
      <c r="G47" s="223">
        <v>23732.9</v>
      </c>
      <c r="H47" s="223">
        <v>24300</v>
      </c>
      <c r="I47" s="295" t="s">
        <v>319</v>
      </c>
      <c r="J47" s="295"/>
      <c r="K47" s="295"/>
      <c r="L47" s="295"/>
    </row>
    <row r="48" spans="1:12" x14ac:dyDescent="0.2">
      <c r="A48" s="4" t="s">
        <v>28</v>
      </c>
      <c r="B48" s="208">
        <v>24097</v>
      </c>
      <c r="C48" s="208">
        <v>25211</v>
      </c>
      <c r="D48" s="208">
        <v>27243</v>
      </c>
      <c r="E48" s="209">
        <v>28447</v>
      </c>
      <c r="F48" s="209">
        <v>30164</v>
      </c>
      <c r="G48" s="210">
        <v>30736</v>
      </c>
      <c r="H48" s="210">
        <v>31162</v>
      </c>
      <c r="I48" s="295"/>
      <c r="J48" s="295"/>
      <c r="K48" s="295"/>
      <c r="L48" s="295"/>
    </row>
    <row r="49" spans="1:12" x14ac:dyDescent="0.2">
      <c r="A49" s="11" t="s">
        <v>29</v>
      </c>
      <c r="B49" s="200">
        <v>14</v>
      </c>
      <c r="C49" s="200">
        <v>7</v>
      </c>
      <c r="D49" s="200">
        <v>4</v>
      </c>
      <c r="E49" s="201">
        <v>6</v>
      </c>
      <c r="F49" s="201">
        <v>5</v>
      </c>
      <c r="G49" s="202">
        <v>4.7</v>
      </c>
      <c r="H49" s="202">
        <v>4</v>
      </c>
      <c r="I49" s="295"/>
      <c r="J49" s="295"/>
      <c r="K49" s="295"/>
      <c r="L49" s="295"/>
    </row>
    <row r="50" spans="1:12" x14ac:dyDescent="0.2">
      <c r="A50" s="4"/>
      <c r="B50" s="208"/>
      <c r="C50" s="208"/>
      <c r="D50" s="208"/>
      <c r="E50" s="209"/>
      <c r="F50" s="209"/>
      <c r="G50" s="210"/>
      <c r="H50" s="210"/>
      <c r="I50" s="295"/>
      <c r="J50" s="295"/>
      <c r="K50" s="295"/>
      <c r="L50" s="295"/>
    </row>
    <row r="51" spans="1:12" x14ac:dyDescent="0.2">
      <c r="A51" s="17" t="s">
        <v>59</v>
      </c>
      <c r="B51" s="204">
        <v>24111</v>
      </c>
      <c r="C51" s="204">
        <v>25218</v>
      </c>
      <c r="D51" s="204">
        <v>27247</v>
      </c>
      <c r="E51" s="205">
        <v>28453</v>
      </c>
      <c r="F51" s="205">
        <v>30169</v>
      </c>
      <c r="G51" s="206">
        <v>30741</v>
      </c>
      <c r="H51" s="206">
        <v>31166</v>
      </c>
      <c r="I51" s="295"/>
      <c r="J51" s="295"/>
      <c r="K51" s="295"/>
      <c r="L51" s="295"/>
    </row>
    <row r="52" spans="1:12" x14ac:dyDescent="0.2">
      <c r="A52" s="42" t="s">
        <v>60</v>
      </c>
      <c r="B52" s="224">
        <f t="shared" ref="B52:H52" si="3">SUM(B43:B47,B49)</f>
        <v>24111</v>
      </c>
      <c r="C52" s="224">
        <f t="shared" si="3"/>
        <v>25218</v>
      </c>
      <c r="D52" s="224">
        <f t="shared" si="3"/>
        <v>27247</v>
      </c>
      <c r="E52" s="224">
        <f t="shared" si="3"/>
        <v>28453</v>
      </c>
      <c r="F52" s="224">
        <f t="shared" si="3"/>
        <v>30169</v>
      </c>
      <c r="G52" s="224">
        <f t="shared" si="3"/>
        <v>30740.600000000002</v>
      </c>
      <c r="H52" s="224">
        <f t="shared" si="3"/>
        <v>31166</v>
      </c>
      <c r="I52" s="295"/>
      <c r="J52" s="295"/>
      <c r="K52" s="295"/>
      <c r="L52" s="295"/>
    </row>
    <row r="53" spans="1:12" x14ac:dyDescent="0.2">
      <c r="A53" s="11"/>
      <c r="B53" s="200"/>
      <c r="C53" s="200"/>
      <c r="D53" s="200"/>
      <c r="E53" s="201"/>
      <c r="F53" s="201"/>
      <c r="G53" s="202"/>
      <c r="H53" s="202"/>
      <c r="I53" s="295"/>
      <c r="J53" s="295"/>
      <c r="K53" s="295"/>
      <c r="L53" s="295"/>
    </row>
    <row r="54" spans="1:12" x14ac:dyDescent="0.2">
      <c r="A54" s="4" t="s">
        <v>30</v>
      </c>
      <c r="B54" s="208"/>
      <c r="C54" s="208"/>
      <c r="D54" s="208"/>
      <c r="E54" s="201"/>
      <c r="F54" s="201"/>
      <c r="G54" s="202"/>
      <c r="H54" s="202"/>
      <c r="I54" s="295"/>
      <c r="J54" s="295"/>
      <c r="K54" s="295"/>
      <c r="L54" s="295"/>
    </row>
    <row r="55" spans="1:12" x14ac:dyDescent="0.2">
      <c r="A55" s="11" t="s">
        <v>31</v>
      </c>
      <c r="B55" s="197">
        <v>970</v>
      </c>
      <c r="C55" s="197">
        <v>1382</v>
      </c>
      <c r="D55" s="197">
        <v>5509</v>
      </c>
      <c r="E55" s="198">
        <v>5385</v>
      </c>
      <c r="F55" s="198">
        <v>5069</v>
      </c>
      <c r="G55" s="199">
        <v>5799</v>
      </c>
      <c r="H55" s="225">
        <v>1383</v>
      </c>
      <c r="I55" s="295" t="s">
        <v>320</v>
      </c>
      <c r="J55" s="295"/>
      <c r="K55" s="295"/>
      <c r="L55" s="295"/>
    </row>
    <row r="56" spans="1:12" x14ac:dyDescent="0.2">
      <c r="A56" s="11" t="s">
        <v>32</v>
      </c>
      <c r="B56" s="200">
        <v>280</v>
      </c>
      <c r="C56" s="200">
        <v>268</v>
      </c>
      <c r="D56" s="200">
        <v>319</v>
      </c>
      <c r="E56" s="201">
        <v>502</v>
      </c>
      <c r="F56" s="201">
        <v>604</v>
      </c>
      <c r="G56" s="202">
        <v>564.70000000000005</v>
      </c>
      <c r="H56" s="202">
        <v>653</v>
      </c>
      <c r="I56" s="295"/>
      <c r="J56" s="295"/>
      <c r="K56" s="295"/>
      <c r="L56" s="295"/>
    </row>
    <row r="57" spans="1:12" x14ac:dyDescent="0.2">
      <c r="A57" s="11" t="s">
        <v>33</v>
      </c>
      <c r="B57" s="200">
        <v>1221</v>
      </c>
      <c r="C57" s="200">
        <v>1358</v>
      </c>
      <c r="D57" s="200">
        <v>1792</v>
      </c>
      <c r="E57" s="201">
        <v>1405</v>
      </c>
      <c r="F57" s="201">
        <v>1803</v>
      </c>
      <c r="G57" s="202">
        <v>1728</v>
      </c>
      <c r="H57" s="202">
        <v>1757</v>
      </c>
      <c r="I57" s="295"/>
      <c r="J57" s="295"/>
      <c r="K57" s="295"/>
      <c r="L57" s="295"/>
    </row>
    <row r="58" spans="1:12" x14ac:dyDescent="0.2">
      <c r="A58" s="11" t="s">
        <v>34</v>
      </c>
      <c r="B58" s="200">
        <v>1089</v>
      </c>
      <c r="C58" s="200">
        <v>1160</v>
      </c>
      <c r="D58" s="200">
        <v>1448</v>
      </c>
      <c r="E58" s="201">
        <v>1533</v>
      </c>
      <c r="F58" s="201">
        <v>1581</v>
      </c>
      <c r="G58" s="202">
        <v>1511</v>
      </c>
      <c r="H58" s="202">
        <v>1466</v>
      </c>
      <c r="I58" s="295"/>
      <c r="J58" s="295"/>
      <c r="K58" s="295"/>
      <c r="L58" s="295"/>
    </row>
    <row r="59" spans="1:12" x14ac:dyDescent="0.2">
      <c r="A59" s="11" t="s">
        <v>35</v>
      </c>
      <c r="B59" s="200">
        <v>1501</v>
      </c>
      <c r="C59" s="200">
        <v>1572</v>
      </c>
      <c r="D59" s="200">
        <v>1936</v>
      </c>
      <c r="E59" s="201">
        <v>3210</v>
      </c>
      <c r="F59" s="201">
        <v>3250</v>
      </c>
      <c r="G59" s="202">
        <v>3090</v>
      </c>
      <c r="H59" s="202">
        <v>3100</v>
      </c>
      <c r="I59" s="295"/>
      <c r="J59" s="295"/>
      <c r="K59" s="295"/>
      <c r="L59" s="295"/>
    </row>
    <row r="60" spans="1:12" x14ac:dyDescent="0.2">
      <c r="A60" s="11" t="s">
        <v>36</v>
      </c>
      <c r="B60" s="200">
        <v>21</v>
      </c>
      <c r="C60" s="200">
        <v>20</v>
      </c>
      <c r="D60" s="200">
        <v>53</v>
      </c>
      <c r="E60" s="201">
        <v>58</v>
      </c>
      <c r="F60" s="201">
        <v>77</v>
      </c>
      <c r="G60" s="202">
        <v>101.5</v>
      </c>
      <c r="H60" s="202">
        <v>59</v>
      </c>
      <c r="I60" s="295"/>
      <c r="J60" s="295"/>
      <c r="K60" s="295"/>
      <c r="L60" s="295"/>
    </row>
    <row r="61" spans="1:12" x14ac:dyDescent="0.2">
      <c r="A61" s="23"/>
      <c r="B61" s="226"/>
      <c r="C61" s="226"/>
      <c r="D61" s="226"/>
      <c r="E61" s="226"/>
      <c r="F61" s="226"/>
      <c r="G61" s="227"/>
      <c r="H61" s="227"/>
      <c r="I61" s="295"/>
      <c r="J61" s="295"/>
      <c r="K61" s="295"/>
      <c r="L61" s="295"/>
    </row>
    <row r="62" spans="1:12" x14ac:dyDescent="0.2">
      <c r="A62" s="18" t="s">
        <v>62</v>
      </c>
      <c r="B62" s="211">
        <v>5082</v>
      </c>
      <c r="C62" s="211">
        <v>5760</v>
      </c>
      <c r="D62" s="211">
        <v>11057</v>
      </c>
      <c r="E62" s="212">
        <v>12093</v>
      </c>
      <c r="F62" s="212">
        <v>12384</v>
      </c>
      <c r="G62" s="206">
        <v>12795</v>
      </c>
      <c r="H62" s="206">
        <v>8418</v>
      </c>
      <c r="I62" s="295"/>
      <c r="J62" s="295"/>
      <c r="K62" s="295"/>
      <c r="L62" s="295"/>
    </row>
    <row r="63" spans="1:12" x14ac:dyDescent="0.2">
      <c r="A63" s="42" t="s">
        <v>61</v>
      </c>
      <c r="B63" s="224">
        <f t="shared" ref="B63:H63" si="4">SUM(B55:B60)</f>
        <v>5082</v>
      </c>
      <c r="C63" s="224">
        <f t="shared" si="4"/>
        <v>5760</v>
      </c>
      <c r="D63" s="224">
        <f t="shared" si="4"/>
        <v>11057</v>
      </c>
      <c r="E63" s="224">
        <f t="shared" si="4"/>
        <v>12093</v>
      </c>
      <c r="F63" s="224">
        <f t="shared" si="4"/>
        <v>12384</v>
      </c>
      <c r="G63" s="224">
        <f t="shared" si="4"/>
        <v>12794.2</v>
      </c>
      <c r="H63" s="224">
        <f t="shared" si="4"/>
        <v>8418</v>
      </c>
      <c r="I63" s="295"/>
      <c r="J63" s="295"/>
      <c r="K63" s="295"/>
      <c r="L63" s="295"/>
    </row>
    <row r="64" spans="1:12" x14ac:dyDescent="0.2">
      <c r="A64" s="11"/>
      <c r="B64" s="200"/>
      <c r="C64" s="200"/>
      <c r="D64" s="200"/>
      <c r="E64" s="200"/>
      <c r="F64" s="200"/>
      <c r="G64" s="228"/>
      <c r="H64" s="229"/>
      <c r="I64" s="295"/>
      <c r="J64" s="295"/>
      <c r="K64" s="295"/>
      <c r="L64" s="295"/>
    </row>
    <row r="65" spans="1:12" x14ac:dyDescent="0.2">
      <c r="A65" s="4" t="s">
        <v>37</v>
      </c>
      <c r="B65" s="208"/>
      <c r="C65" s="208"/>
      <c r="D65" s="208"/>
      <c r="E65" s="208"/>
      <c r="F65" s="208"/>
      <c r="G65" s="229"/>
      <c r="H65" s="202"/>
      <c r="I65" s="295"/>
      <c r="J65" s="295"/>
      <c r="K65" s="295"/>
      <c r="L65" s="295"/>
    </row>
    <row r="66" spans="1:12" x14ac:dyDescent="0.2">
      <c r="A66" s="11" t="s">
        <v>38</v>
      </c>
      <c r="B66" s="200">
        <v>3103</v>
      </c>
      <c r="C66" s="200">
        <v>3236</v>
      </c>
      <c r="D66" s="200">
        <v>3667</v>
      </c>
      <c r="E66" s="201">
        <v>4033</v>
      </c>
      <c r="F66" s="201">
        <v>3589</v>
      </c>
      <c r="G66" s="202">
        <v>3288</v>
      </c>
      <c r="H66" s="202">
        <v>2481</v>
      </c>
      <c r="I66" s="295"/>
      <c r="J66" s="295"/>
      <c r="K66" s="295"/>
      <c r="L66" s="295"/>
    </row>
    <row r="67" spans="1:12" x14ac:dyDescent="0.2">
      <c r="A67" s="11" t="s">
        <v>31</v>
      </c>
      <c r="B67" s="197">
        <v>1229</v>
      </c>
      <c r="C67" s="197">
        <v>3617</v>
      </c>
      <c r="D67" s="197">
        <v>4702</v>
      </c>
      <c r="E67" s="198">
        <v>2276</v>
      </c>
      <c r="F67" s="198">
        <v>769</v>
      </c>
      <c r="G67" s="199">
        <v>583</v>
      </c>
      <c r="H67" s="225">
        <v>5021</v>
      </c>
      <c r="I67" s="295" t="s">
        <v>321</v>
      </c>
      <c r="J67" s="295"/>
      <c r="K67" s="295"/>
      <c r="L67" s="295"/>
    </row>
    <row r="68" spans="1:12" x14ac:dyDescent="0.2">
      <c r="A68" s="11" t="s">
        <v>39</v>
      </c>
      <c r="B68" s="200">
        <v>104</v>
      </c>
      <c r="C68" s="200">
        <v>417</v>
      </c>
      <c r="D68" s="200">
        <v>393</v>
      </c>
      <c r="E68" s="201">
        <v>124</v>
      </c>
      <c r="F68" s="201">
        <v>593</v>
      </c>
      <c r="G68" s="202">
        <v>1165</v>
      </c>
      <c r="H68" s="202">
        <v>552</v>
      </c>
      <c r="I68" s="295"/>
      <c r="J68" s="295"/>
      <c r="K68" s="295"/>
      <c r="L68" s="295"/>
    </row>
    <row r="69" spans="1:12" x14ac:dyDescent="0.2">
      <c r="A69" s="11" t="s">
        <v>40</v>
      </c>
      <c r="B69" s="200">
        <v>226</v>
      </c>
      <c r="C69" s="200">
        <v>58</v>
      </c>
      <c r="D69" s="200">
        <v>24</v>
      </c>
      <c r="E69" s="201">
        <v>184</v>
      </c>
      <c r="F69" s="201">
        <v>191</v>
      </c>
      <c r="G69" s="202">
        <v>53</v>
      </c>
      <c r="H69" s="202">
        <v>85</v>
      </c>
      <c r="I69" s="295"/>
      <c r="J69" s="295"/>
      <c r="K69" s="295"/>
      <c r="L69" s="295"/>
    </row>
    <row r="70" spans="1:12" x14ac:dyDescent="0.2">
      <c r="A70" s="11" t="s">
        <v>32</v>
      </c>
      <c r="B70" s="200">
        <v>177</v>
      </c>
      <c r="C70" s="200">
        <v>238</v>
      </c>
      <c r="D70" s="200">
        <v>356</v>
      </c>
      <c r="E70" s="201">
        <v>375</v>
      </c>
      <c r="F70" s="201">
        <v>284</v>
      </c>
      <c r="G70" s="202">
        <v>352</v>
      </c>
      <c r="H70" s="202">
        <v>364</v>
      </c>
      <c r="I70" s="295"/>
      <c r="J70" s="295"/>
      <c r="K70" s="295"/>
      <c r="L70" s="295"/>
    </row>
    <row r="71" spans="1:12" x14ac:dyDescent="0.2">
      <c r="A71" s="11" t="s">
        <v>33</v>
      </c>
      <c r="B71" s="200">
        <v>216</v>
      </c>
      <c r="C71" s="200">
        <v>185</v>
      </c>
      <c r="D71" s="200">
        <v>350</v>
      </c>
      <c r="E71" s="201">
        <v>645</v>
      </c>
      <c r="F71" s="201">
        <v>720</v>
      </c>
      <c r="G71" s="202">
        <v>693.5</v>
      </c>
      <c r="H71" s="202">
        <v>579</v>
      </c>
      <c r="I71" s="295"/>
      <c r="J71" s="295"/>
      <c r="K71" s="295"/>
      <c r="L71" s="295"/>
    </row>
    <row r="72" spans="1:12" x14ac:dyDescent="0.2">
      <c r="A72" s="11" t="s">
        <v>34</v>
      </c>
      <c r="B72" s="200">
        <v>94</v>
      </c>
      <c r="C72" s="200">
        <v>95</v>
      </c>
      <c r="D72" s="200">
        <v>101</v>
      </c>
      <c r="E72" s="201">
        <v>186</v>
      </c>
      <c r="F72" s="201">
        <v>227</v>
      </c>
      <c r="G72" s="202">
        <v>154</v>
      </c>
      <c r="H72" s="202">
        <v>157</v>
      </c>
      <c r="I72" s="295"/>
      <c r="J72" s="295"/>
      <c r="K72" s="295"/>
      <c r="L72" s="295"/>
    </row>
    <row r="73" spans="1:12" x14ac:dyDescent="0.2">
      <c r="A73" s="11"/>
      <c r="B73" s="200"/>
      <c r="C73" s="200"/>
      <c r="D73" s="200"/>
      <c r="E73" s="201"/>
      <c r="F73" s="201"/>
      <c r="G73" s="228"/>
      <c r="H73" s="228"/>
      <c r="I73" s="295"/>
      <c r="J73" s="295"/>
      <c r="K73" s="295"/>
      <c r="L73" s="295"/>
    </row>
    <row r="74" spans="1:12" x14ac:dyDescent="0.2">
      <c r="A74" s="11" t="s">
        <v>41</v>
      </c>
      <c r="B74" s="200">
        <v>0</v>
      </c>
      <c r="C74" s="200">
        <v>0</v>
      </c>
      <c r="D74" s="200">
        <v>20</v>
      </c>
      <c r="E74" s="201">
        <v>15</v>
      </c>
      <c r="F74" s="201" t="s">
        <v>7</v>
      </c>
      <c r="G74" s="228">
        <v>0</v>
      </c>
      <c r="H74" s="228">
        <v>0</v>
      </c>
      <c r="I74" s="295"/>
      <c r="J74" s="295"/>
      <c r="K74" s="295"/>
      <c r="L74" s="295"/>
    </row>
    <row r="75" spans="1:12" x14ac:dyDescent="0.2">
      <c r="A75" s="11"/>
      <c r="B75" s="200"/>
      <c r="C75" s="200"/>
      <c r="D75" s="200"/>
      <c r="E75" s="200"/>
      <c r="F75" s="200"/>
      <c r="G75" s="228"/>
      <c r="H75" s="228"/>
      <c r="I75" s="295"/>
      <c r="J75" s="295"/>
      <c r="K75" s="295"/>
      <c r="L75" s="295"/>
    </row>
    <row r="76" spans="1:12" x14ac:dyDescent="0.2">
      <c r="A76" s="17" t="s">
        <v>42</v>
      </c>
      <c r="B76" s="204">
        <v>5149</v>
      </c>
      <c r="C76" s="204">
        <v>7846</v>
      </c>
      <c r="D76" s="204">
        <v>9613</v>
      </c>
      <c r="E76" s="205">
        <v>7838</v>
      </c>
      <c r="F76" s="205">
        <v>6373</v>
      </c>
      <c r="G76" s="206">
        <v>6289</v>
      </c>
      <c r="H76" s="206">
        <v>9239</v>
      </c>
      <c r="I76" s="295"/>
      <c r="J76" s="295"/>
      <c r="K76" s="295"/>
      <c r="L76" s="295"/>
    </row>
    <row r="77" spans="1:12" x14ac:dyDescent="0.2">
      <c r="A77" s="11"/>
      <c r="B77" s="200"/>
      <c r="C77" s="200"/>
      <c r="D77" s="200"/>
      <c r="E77" s="200"/>
      <c r="F77" s="200"/>
      <c r="G77" s="230"/>
      <c r="H77" s="230"/>
      <c r="I77" s="295"/>
      <c r="J77" s="295"/>
      <c r="K77" s="295"/>
      <c r="L77" s="295"/>
    </row>
    <row r="78" spans="1:12" x14ac:dyDescent="0.2">
      <c r="A78" s="17" t="s">
        <v>63</v>
      </c>
      <c r="B78" s="204">
        <v>10231</v>
      </c>
      <c r="C78" s="204">
        <v>13606</v>
      </c>
      <c r="D78" s="204">
        <v>20670</v>
      </c>
      <c r="E78" s="205">
        <v>19931</v>
      </c>
      <c r="F78" s="205">
        <v>18757</v>
      </c>
      <c r="G78" s="206">
        <v>19084</v>
      </c>
      <c r="H78" s="206">
        <v>17657</v>
      </c>
      <c r="I78" s="295"/>
      <c r="J78" s="295"/>
      <c r="K78" s="295"/>
      <c r="L78" s="295"/>
    </row>
    <row r="79" spans="1:12" x14ac:dyDescent="0.2">
      <c r="A79" s="18" t="s">
        <v>64</v>
      </c>
      <c r="B79" s="211">
        <f t="shared" ref="B79:H79" si="5">SUM(B63,B76)</f>
        <v>10231</v>
      </c>
      <c r="C79" s="211">
        <f t="shared" si="5"/>
        <v>13606</v>
      </c>
      <c r="D79" s="211">
        <f t="shared" si="5"/>
        <v>20670</v>
      </c>
      <c r="E79" s="211">
        <f t="shared" si="5"/>
        <v>19931</v>
      </c>
      <c r="F79" s="211">
        <f t="shared" si="5"/>
        <v>18757</v>
      </c>
      <c r="G79" s="211">
        <f t="shared" si="5"/>
        <v>19083.2</v>
      </c>
      <c r="H79" s="211">
        <f t="shared" si="5"/>
        <v>17657</v>
      </c>
      <c r="I79" s="295"/>
      <c r="J79" s="295"/>
      <c r="K79" s="295"/>
      <c r="L79" s="295"/>
    </row>
    <row r="80" spans="1:12" x14ac:dyDescent="0.2">
      <c r="A80" s="23"/>
      <c r="B80" s="226"/>
      <c r="C80" s="226"/>
      <c r="D80" s="226"/>
      <c r="E80" s="226"/>
      <c r="F80" s="226"/>
      <c r="G80" s="231"/>
      <c r="H80" s="231"/>
      <c r="I80" s="295"/>
      <c r="J80" s="295"/>
      <c r="K80" s="295"/>
      <c r="L80" s="295"/>
    </row>
    <row r="81" spans="1:12" ht="17" thickBot="1" x14ac:dyDescent="0.25">
      <c r="A81" s="20" t="s">
        <v>66</v>
      </c>
      <c r="B81" s="214">
        <v>34342</v>
      </c>
      <c r="C81" s="214">
        <v>38824</v>
      </c>
      <c r="D81" s="214">
        <v>47917</v>
      </c>
      <c r="E81" s="215">
        <v>48384</v>
      </c>
      <c r="F81" s="215">
        <v>48926</v>
      </c>
      <c r="G81" s="232">
        <v>49825</v>
      </c>
      <c r="H81" s="232">
        <v>48823</v>
      </c>
      <c r="I81" s="295"/>
      <c r="J81" s="295"/>
      <c r="K81" s="295"/>
      <c r="L81" s="295"/>
    </row>
    <row r="82" spans="1:12" ht="17" thickTop="1" x14ac:dyDescent="0.2">
      <c r="A82" s="42" t="s">
        <v>65</v>
      </c>
      <c r="B82" s="224">
        <f t="shared" ref="B82:H82" si="6">SUM(B79,B52)</f>
        <v>34342</v>
      </c>
      <c r="C82" s="224">
        <f t="shared" si="6"/>
        <v>38824</v>
      </c>
      <c r="D82" s="224">
        <f t="shared" si="6"/>
        <v>47917</v>
      </c>
      <c r="E82" s="224">
        <f t="shared" si="6"/>
        <v>48384</v>
      </c>
      <c r="F82" s="224">
        <f t="shared" si="6"/>
        <v>48926</v>
      </c>
      <c r="G82" s="224">
        <f t="shared" si="6"/>
        <v>49823.8</v>
      </c>
      <c r="H82" s="224">
        <f t="shared" si="6"/>
        <v>48823</v>
      </c>
      <c r="I82" s="295"/>
      <c r="J82" s="295"/>
      <c r="K82" s="295"/>
      <c r="L82" s="295"/>
    </row>
    <row r="83" spans="1:12" x14ac:dyDescent="0.2">
      <c r="A83" s="2"/>
      <c r="B83" s="2"/>
      <c r="C83" s="2"/>
      <c r="D83" s="2"/>
      <c r="E83" s="2"/>
      <c r="F83" s="2"/>
    </row>
    <row r="85" spans="1:12" x14ac:dyDescent="0.2">
      <c r="G85" s="3"/>
    </row>
  </sheetData>
  <mergeCells count="1">
    <mergeCell ref="I7:L7"/>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topLeftCell="A17" workbookViewId="0">
      <selection activeCell="C40" sqref="C40"/>
    </sheetView>
  </sheetViews>
  <sheetFormatPr baseColWidth="10" defaultColWidth="10.83203125" defaultRowHeight="16" x14ac:dyDescent="0.2"/>
  <cols>
    <col min="1" max="1" width="37.1640625" bestFit="1" customWidth="1"/>
  </cols>
  <sheetData>
    <row r="1" spans="1:18" x14ac:dyDescent="0.2">
      <c r="A1" s="256" t="s">
        <v>43</v>
      </c>
    </row>
    <row r="2" spans="1:18" x14ac:dyDescent="0.2">
      <c r="A2" s="256" t="s">
        <v>44</v>
      </c>
    </row>
    <row r="3" spans="1:18" x14ac:dyDescent="0.2">
      <c r="A3" s="256" t="s">
        <v>0</v>
      </c>
    </row>
    <row r="4" spans="1:18" x14ac:dyDescent="0.2">
      <c r="A4" s="256" t="s">
        <v>91</v>
      </c>
    </row>
    <row r="5" spans="1:18" x14ac:dyDescent="0.2">
      <c r="A5" s="257" t="s">
        <v>45</v>
      </c>
      <c r="B5" s="1"/>
      <c r="C5" s="1"/>
      <c r="D5" s="1"/>
    </row>
    <row r="7" spans="1:18" ht="42" x14ac:dyDescent="0.2">
      <c r="A7" s="25" t="s">
        <v>46</v>
      </c>
      <c r="B7" s="41">
        <v>40543</v>
      </c>
      <c r="C7" s="41">
        <v>40908</v>
      </c>
      <c r="D7" s="41">
        <v>41274</v>
      </c>
      <c r="E7" s="26" t="s">
        <v>48</v>
      </c>
      <c r="F7" s="26" t="s">
        <v>47</v>
      </c>
      <c r="G7" s="26" t="s">
        <v>49</v>
      </c>
      <c r="H7" s="45" t="s">
        <v>67</v>
      </c>
      <c r="I7" s="45" t="s">
        <v>88</v>
      </c>
      <c r="J7" s="298" t="s">
        <v>316</v>
      </c>
      <c r="K7" s="298"/>
      <c r="L7" s="298"/>
      <c r="M7" s="298"/>
    </row>
    <row r="9" spans="1:18" x14ac:dyDescent="0.2">
      <c r="A9" s="64" t="s">
        <v>69</v>
      </c>
      <c r="B9" s="233">
        <v>21281</v>
      </c>
      <c r="C9" s="233">
        <v>23004</v>
      </c>
      <c r="D9" s="233">
        <v>28730</v>
      </c>
      <c r="E9" s="233">
        <v>32043.8</v>
      </c>
      <c r="F9" s="233">
        <v>34304</v>
      </c>
      <c r="G9" s="206">
        <v>36463.5</v>
      </c>
      <c r="H9" s="234">
        <v>23050</v>
      </c>
      <c r="I9" s="234">
        <f>H9*(7/5)</f>
        <v>32269.999999999996</v>
      </c>
      <c r="J9" s="256"/>
      <c r="K9" s="256"/>
      <c r="L9" s="256"/>
      <c r="M9" s="256"/>
    </row>
    <row r="10" spans="1:18" x14ac:dyDescent="0.2">
      <c r="A10" s="28"/>
      <c r="B10" s="235"/>
      <c r="C10" s="235"/>
      <c r="D10" s="235"/>
      <c r="E10" s="235"/>
      <c r="F10" s="235"/>
      <c r="G10" s="202"/>
      <c r="H10" s="203"/>
      <c r="I10" s="203"/>
      <c r="J10" s="256"/>
      <c r="K10" s="256"/>
      <c r="L10" s="256"/>
      <c r="M10" s="256"/>
    </row>
    <row r="11" spans="1:18" x14ac:dyDescent="0.2">
      <c r="A11" s="47" t="s">
        <v>70</v>
      </c>
      <c r="B11" s="235">
        <v>11675</v>
      </c>
      <c r="C11" s="235">
        <v>14059</v>
      </c>
      <c r="D11" s="235">
        <v>17603</v>
      </c>
      <c r="E11" s="235">
        <v>19872</v>
      </c>
      <c r="F11" s="235">
        <v>21229</v>
      </c>
      <c r="G11" s="202">
        <v>24215.599999999999</v>
      </c>
      <c r="H11" s="203">
        <v>14537</v>
      </c>
      <c r="I11" s="203">
        <f t="shared" ref="I11:I15" si="0">H11*(7/5)</f>
        <v>20351.8</v>
      </c>
      <c r="J11" s="256"/>
      <c r="K11" s="293"/>
      <c r="L11" s="293"/>
      <c r="M11" s="293"/>
      <c r="N11" s="65"/>
      <c r="O11" s="65"/>
      <c r="P11" s="65"/>
      <c r="Q11" s="65"/>
      <c r="R11" s="65"/>
    </row>
    <row r="12" spans="1:18" x14ac:dyDescent="0.2">
      <c r="A12" s="48" t="s">
        <v>71</v>
      </c>
      <c r="B12" s="235">
        <v>2647</v>
      </c>
      <c r="C12" s="235">
        <v>2850</v>
      </c>
      <c r="D12" s="235">
        <v>3047</v>
      </c>
      <c r="E12" s="235">
        <v>3214</v>
      </c>
      <c r="F12" s="235">
        <v>2827</v>
      </c>
      <c r="G12" s="202">
        <v>2713.6</v>
      </c>
      <c r="H12" s="228">
        <v>1795</v>
      </c>
      <c r="I12" s="228">
        <f t="shared" si="0"/>
        <v>2513</v>
      </c>
      <c r="J12" s="256"/>
      <c r="K12" s="293"/>
      <c r="L12" s="293"/>
      <c r="M12" s="293"/>
      <c r="N12" s="65"/>
      <c r="O12" s="65"/>
      <c r="P12" s="65"/>
      <c r="Q12" s="65"/>
      <c r="R12" s="65"/>
    </row>
    <row r="13" spans="1:18" x14ac:dyDescent="0.2">
      <c r="A13" s="47" t="s">
        <v>73</v>
      </c>
      <c r="B13" s="235">
        <v>3149</v>
      </c>
      <c r="C13" s="235">
        <v>3182</v>
      </c>
      <c r="D13" s="235">
        <v>3060</v>
      </c>
      <c r="E13" s="235">
        <v>2808</v>
      </c>
      <c r="F13" s="235">
        <v>2843</v>
      </c>
      <c r="G13" s="202">
        <v>2673.7</v>
      </c>
      <c r="H13" s="203">
        <v>1780</v>
      </c>
      <c r="I13" s="203">
        <f t="shared" si="0"/>
        <v>2492</v>
      </c>
      <c r="J13" s="256"/>
      <c r="K13" s="293"/>
      <c r="L13" s="293"/>
      <c r="M13" s="293"/>
      <c r="N13" s="65"/>
      <c r="O13" s="65"/>
      <c r="P13" s="65"/>
      <c r="Q13" s="65"/>
      <c r="R13" s="65"/>
    </row>
    <row r="14" spans="1:18" x14ac:dyDescent="0.2">
      <c r="A14" s="47" t="s">
        <v>74</v>
      </c>
      <c r="B14" s="235">
        <v>-1043</v>
      </c>
      <c r="C14" s="235">
        <v>-1129</v>
      </c>
      <c r="D14" s="235">
        <v>-1006</v>
      </c>
      <c r="E14" s="235">
        <v>-982</v>
      </c>
      <c r="F14" s="235">
        <v>-980</v>
      </c>
      <c r="G14" s="202">
        <v>-952.6</v>
      </c>
      <c r="H14" s="203">
        <v>-526</v>
      </c>
      <c r="I14" s="203">
        <f t="shared" si="0"/>
        <v>-736.4</v>
      </c>
      <c r="J14" s="256"/>
      <c r="K14" s="293"/>
      <c r="L14" s="293"/>
      <c r="M14" s="293"/>
      <c r="N14" s="65"/>
      <c r="O14" s="65"/>
      <c r="P14" s="65"/>
      <c r="Q14" s="65"/>
      <c r="R14" s="65"/>
    </row>
    <row r="15" spans="1:18" x14ac:dyDescent="0.2">
      <c r="A15" s="47" t="s">
        <v>75</v>
      </c>
      <c r="B15" s="235">
        <v>442</v>
      </c>
      <c r="C15" s="235">
        <v>596</v>
      </c>
      <c r="D15" s="235">
        <v>1417</v>
      </c>
      <c r="E15" s="235">
        <v>1520</v>
      </c>
      <c r="F15" s="235">
        <v>2040</v>
      </c>
      <c r="G15" s="202">
        <v>1733.5</v>
      </c>
      <c r="H15" s="203">
        <v>1195</v>
      </c>
      <c r="I15" s="203">
        <f t="shared" si="0"/>
        <v>1673</v>
      </c>
      <c r="J15" s="256"/>
      <c r="K15" s="293"/>
      <c r="L15" s="293"/>
      <c r="M15" s="293"/>
      <c r="N15" s="65"/>
      <c r="O15" s="65"/>
      <c r="P15" s="65"/>
      <c r="Q15" s="65"/>
      <c r="R15" s="65"/>
    </row>
    <row r="16" spans="1:18" x14ac:dyDescent="0.2">
      <c r="A16" s="28"/>
      <c r="B16" s="235"/>
      <c r="C16" s="235"/>
      <c r="D16" s="235"/>
      <c r="E16" s="235"/>
      <c r="F16" s="235"/>
      <c r="G16" s="202"/>
      <c r="H16" s="203"/>
      <c r="I16" s="203"/>
      <c r="J16" s="256"/>
      <c r="K16" s="293"/>
      <c r="L16" s="293"/>
      <c r="M16" s="293"/>
      <c r="N16" s="65"/>
      <c r="O16" s="65"/>
      <c r="P16" s="65"/>
      <c r="Q16" s="65"/>
      <c r="R16" s="65"/>
    </row>
    <row r="17" spans="1:23" x14ac:dyDescent="0.2">
      <c r="A17" s="64" t="s">
        <v>89</v>
      </c>
      <c r="B17" s="233">
        <v>16870</v>
      </c>
      <c r="C17" s="233">
        <v>19558</v>
      </c>
      <c r="D17" s="233">
        <v>24121</v>
      </c>
      <c r="E17" s="233">
        <v>26432</v>
      </c>
      <c r="F17" s="233">
        <v>27959</v>
      </c>
      <c r="G17" s="206">
        <v>30383.999999999996</v>
      </c>
      <c r="H17" s="234">
        <v>18781</v>
      </c>
      <c r="I17" s="234">
        <v>26293</v>
      </c>
      <c r="J17" s="256"/>
      <c r="K17" s="293"/>
      <c r="L17" s="293"/>
      <c r="M17" s="293"/>
      <c r="N17" s="65"/>
      <c r="O17" s="65"/>
      <c r="P17" s="65"/>
      <c r="Q17" s="65"/>
      <c r="R17" s="65"/>
      <c r="S17" s="65"/>
      <c r="T17" s="65"/>
      <c r="U17" s="65"/>
      <c r="V17" s="65"/>
      <c r="W17" s="65"/>
    </row>
    <row r="18" spans="1:23" x14ac:dyDescent="0.2">
      <c r="A18" s="64" t="s">
        <v>90</v>
      </c>
      <c r="B18" s="236">
        <f t="shared" ref="B18:I18" si="1">SUM(B11:B15)</f>
        <v>16870</v>
      </c>
      <c r="C18" s="236">
        <f t="shared" si="1"/>
        <v>19558</v>
      </c>
      <c r="D18" s="236">
        <f t="shared" si="1"/>
        <v>24121</v>
      </c>
      <c r="E18" s="236">
        <f t="shared" si="1"/>
        <v>26432</v>
      </c>
      <c r="F18" s="236">
        <f t="shared" si="1"/>
        <v>27959</v>
      </c>
      <c r="G18" s="236">
        <f t="shared" si="1"/>
        <v>30383.8</v>
      </c>
      <c r="H18" s="236">
        <f t="shared" si="1"/>
        <v>18781</v>
      </c>
      <c r="I18" s="236">
        <f t="shared" si="1"/>
        <v>26293.399999999998</v>
      </c>
      <c r="J18" s="256"/>
      <c r="K18" s="293"/>
      <c r="L18" s="293"/>
      <c r="M18" s="293"/>
      <c r="N18" s="65"/>
      <c r="O18" s="65"/>
      <c r="P18" s="65"/>
      <c r="Q18" s="65"/>
      <c r="R18" s="65"/>
      <c r="S18" s="65"/>
      <c r="T18" s="65"/>
      <c r="U18" s="65"/>
      <c r="V18" s="65"/>
      <c r="W18" s="65"/>
    </row>
    <row r="19" spans="1:23" x14ac:dyDescent="0.2">
      <c r="A19" s="28"/>
      <c r="B19" s="235"/>
      <c r="C19" s="235"/>
      <c r="D19" s="235"/>
      <c r="E19" s="235"/>
      <c r="F19" s="235"/>
      <c r="G19" s="202"/>
      <c r="H19" s="203"/>
      <c r="I19" s="203"/>
      <c r="J19" s="256"/>
      <c r="K19" s="293"/>
      <c r="L19" s="293"/>
      <c r="M19" s="293"/>
      <c r="N19" s="65"/>
      <c r="O19" s="65"/>
      <c r="P19" s="65"/>
      <c r="Q19" s="65"/>
      <c r="R19" s="65"/>
    </row>
    <row r="20" spans="1:23" x14ac:dyDescent="0.2">
      <c r="A20" s="49" t="s">
        <v>76</v>
      </c>
      <c r="B20" s="233">
        <f t="shared" ref="B20:I20" si="2">B9-B18</f>
        <v>4411</v>
      </c>
      <c r="C20" s="233">
        <f t="shared" si="2"/>
        <v>3446</v>
      </c>
      <c r="D20" s="233">
        <f t="shared" si="2"/>
        <v>4609</v>
      </c>
      <c r="E20" s="233">
        <f t="shared" si="2"/>
        <v>5611.7999999999993</v>
      </c>
      <c r="F20" s="233">
        <f t="shared" si="2"/>
        <v>6345</v>
      </c>
      <c r="G20" s="233">
        <f t="shared" si="2"/>
        <v>6079.7000000000007</v>
      </c>
      <c r="H20" s="233">
        <f t="shared" si="2"/>
        <v>4269</v>
      </c>
      <c r="I20" s="233">
        <f t="shared" si="2"/>
        <v>5976.5999999999985</v>
      </c>
      <c r="J20" s="256"/>
      <c r="K20" s="293"/>
      <c r="L20" s="293"/>
      <c r="M20" s="293"/>
      <c r="N20" s="65"/>
      <c r="O20" s="65"/>
      <c r="P20" s="65"/>
      <c r="Q20" s="65"/>
      <c r="R20" s="65"/>
    </row>
    <row r="21" spans="1:23" x14ac:dyDescent="0.2">
      <c r="A21" s="28"/>
      <c r="B21" s="235"/>
      <c r="C21" s="235"/>
      <c r="D21" s="235"/>
      <c r="E21" s="235"/>
      <c r="F21" s="235"/>
      <c r="G21" s="202"/>
      <c r="H21" s="203"/>
      <c r="I21" s="203"/>
      <c r="J21" s="256"/>
      <c r="K21" s="293"/>
      <c r="L21" s="293"/>
      <c r="M21" s="293"/>
      <c r="N21" s="65"/>
      <c r="O21" s="65"/>
      <c r="P21" s="65"/>
      <c r="Q21" s="65"/>
      <c r="R21" s="65"/>
    </row>
    <row r="22" spans="1:23" x14ac:dyDescent="0.2">
      <c r="A22" s="28" t="s">
        <v>77</v>
      </c>
      <c r="B22" s="235">
        <v>-81</v>
      </c>
      <c r="C22" s="235">
        <v>-135</v>
      </c>
      <c r="D22" s="235">
        <v>-216</v>
      </c>
      <c r="E22" s="235">
        <v>-68.599999999999994</v>
      </c>
      <c r="F22" s="235">
        <v>-86</v>
      </c>
      <c r="G22" s="202">
        <v>-79.5</v>
      </c>
      <c r="H22" s="203">
        <v>-156</v>
      </c>
      <c r="I22" s="203">
        <f t="shared" ref="I22:I24" si="3">H22*(7/5)</f>
        <v>-218.39999999999998</v>
      </c>
      <c r="J22" s="256"/>
      <c r="K22" s="293"/>
      <c r="L22" s="293"/>
      <c r="M22" s="293"/>
      <c r="N22" s="65"/>
      <c r="O22" s="65"/>
      <c r="P22" s="65"/>
      <c r="Q22" s="65"/>
      <c r="R22" s="65"/>
    </row>
    <row r="23" spans="1:23" x14ac:dyDescent="0.2">
      <c r="A23" s="28" t="s">
        <v>78</v>
      </c>
      <c r="B23" s="235">
        <v>30</v>
      </c>
      <c r="C23" s="235">
        <v>152</v>
      </c>
      <c r="D23" s="235">
        <v>380</v>
      </c>
      <c r="E23" s="235">
        <v>464.7</v>
      </c>
      <c r="F23" s="235">
        <v>432</v>
      </c>
      <c r="G23" s="202">
        <v>304.7</v>
      </c>
      <c r="H23" s="203">
        <v>169</v>
      </c>
      <c r="I23" s="203">
        <f t="shared" si="3"/>
        <v>236.6</v>
      </c>
      <c r="J23" s="256"/>
      <c r="K23" s="293"/>
      <c r="L23" s="293"/>
      <c r="M23" s="293"/>
      <c r="N23" s="65"/>
      <c r="O23" s="65"/>
      <c r="P23" s="65"/>
      <c r="Q23" s="65"/>
      <c r="R23" s="65"/>
    </row>
    <row r="24" spans="1:23" x14ac:dyDescent="0.2">
      <c r="A24" s="36" t="s">
        <v>79</v>
      </c>
      <c r="B24" s="235">
        <v>0.7</v>
      </c>
      <c r="C24" s="235">
        <v>-43</v>
      </c>
      <c r="D24" s="235">
        <v>-173</v>
      </c>
      <c r="E24" s="235">
        <v>43.8</v>
      </c>
      <c r="F24" s="235">
        <v>-129</v>
      </c>
      <c r="G24" s="237">
        <v>51</v>
      </c>
      <c r="H24" s="228">
        <v>60</v>
      </c>
      <c r="I24" s="203">
        <f t="shared" si="3"/>
        <v>84</v>
      </c>
      <c r="J24" s="256"/>
      <c r="K24" s="293"/>
      <c r="L24" s="293"/>
      <c r="M24" s="293"/>
      <c r="N24" s="65"/>
      <c r="O24" s="65"/>
      <c r="P24" s="65"/>
      <c r="Q24" s="65"/>
      <c r="R24" s="65"/>
    </row>
    <row r="25" spans="1:23" x14ac:dyDescent="0.2">
      <c r="A25" s="28"/>
      <c r="B25" s="235"/>
      <c r="C25" s="235"/>
      <c r="D25" s="235"/>
      <c r="E25" s="235"/>
      <c r="F25" s="235"/>
      <c r="G25" s="202"/>
      <c r="H25" s="203"/>
      <c r="I25" s="203"/>
      <c r="J25" s="256"/>
      <c r="K25" s="293"/>
      <c r="L25" s="293"/>
      <c r="M25" s="293"/>
      <c r="N25" s="65"/>
      <c r="O25" s="65"/>
      <c r="P25" s="65"/>
      <c r="Q25" s="65"/>
      <c r="R25" s="65"/>
    </row>
    <row r="26" spans="1:23" x14ac:dyDescent="0.2">
      <c r="A26" s="50" t="s">
        <v>85</v>
      </c>
      <c r="B26" s="233">
        <f t="shared" ref="B26:I26" si="4">B20-SUM(B22:B24)</f>
        <v>4461.3</v>
      </c>
      <c r="C26" s="233">
        <f t="shared" si="4"/>
        <v>3472</v>
      </c>
      <c r="D26" s="233">
        <f t="shared" si="4"/>
        <v>4618</v>
      </c>
      <c r="E26" s="233">
        <f t="shared" si="4"/>
        <v>5171.8999999999996</v>
      </c>
      <c r="F26" s="233">
        <f t="shared" si="4"/>
        <v>6128</v>
      </c>
      <c r="G26" s="233">
        <f t="shared" si="4"/>
        <v>5803.5000000000009</v>
      </c>
      <c r="H26" s="233">
        <f t="shared" si="4"/>
        <v>4196</v>
      </c>
      <c r="I26" s="233">
        <f t="shared" si="4"/>
        <v>5874.3999999999987</v>
      </c>
      <c r="J26" s="256"/>
      <c r="K26" s="293"/>
      <c r="L26" s="293"/>
      <c r="M26" s="293"/>
      <c r="N26" s="65"/>
      <c r="O26" s="65"/>
      <c r="P26" s="65"/>
      <c r="Q26" s="65"/>
      <c r="R26" s="65"/>
    </row>
    <row r="27" spans="1:23" x14ac:dyDescent="0.2">
      <c r="A27" s="28"/>
      <c r="B27" s="235"/>
      <c r="C27" s="235"/>
      <c r="D27" s="235"/>
      <c r="E27" s="235"/>
      <c r="F27" s="235"/>
      <c r="G27" s="202"/>
      <c r="H27" s="203"/>
      <c r="I27" s="203"/>
      <c r="J27" s="256"/>
      <c r="K27" s="293"/>
      <c r="L27" s="294"/>
      <c r="M27" s="293"/>
      <c r="N27" s="65"/>
      <c r="O27" s="65"/>
      <c r="P27" s="65"/>
      <c r="Q27" s="65"/>
      <c r="R27" s="65"/>
    </row>
    <row r="28" spans="1:23" x14ac:dyDescent="0.2">
      <c r="A28" s="28" t="s">
        <v>80</v>
      </c>
      <c r="B28" s="235">
        <v>479</v>
      </c>
      <c r="C28" s="235">
        <v>143</v>
      </c>
      <c r="D28" s="235">
        <v>308</v>
      </c>
      <c r="E28" s="235">
        <v>789.4</v>
      </c>
      <c r="F28" s="235">
        <v>804</v>
      </c>
      <c r="G28" s="202">
        <v>877.9</v>
      </c>
      <c r="H28" s="203">
        <v>612</v>
      </c>
      <c r="I28" s="203">
        <f t="shared" ref="I28" si="5">H28*(7/5)</f>
        <v>856.8</v>
      </c>
      <c r="J28" s="256"/>
      <c r="K28" s="293"/>
      <c r="L28" s="293"/>
      <c r="M28" s="293"/>
      <c r="N28" s="65"/>
      <c r="O28" s="65"/>
      <c r="P28" s="65"/>
      <c r="Q28" s="65"/>
      <c r="R28" s="65"/>
    </row>
    <row r="29" spans="1:23" x14ac:dyDescent="0.2">
      <c r="A29" s="51"/>
      <c r="B29" s="235"/>
      <c r="C29" s="235"/>
      <c r="D29" s="235"/>
      <c r="E29" s="235"/>
      <c r="F29" s="235"/>
      <c r="G29" s="202"/>
      <c r="H29" s="238"/>
      <c r="I29" s="238"/>
      <c r="J29" s="256"/>
      <c r="K29" s="293"/>
      <c r="L29" s="293"/>
      <c r="M29" s="293"/>
      <c r="N29" s="65"/>
      <c r="O29" s="65"/>
      <c r="P29" s="65"/>
      <c r="Q29" s="65"/>
      <c r="R29" s="65"/>
    </row>
    <row r="30" spans="1:23" ht="17" thickBot="1" x14ac:dyDescent="0.25">
      <c r="A30" s="52" t="s">
        <v>81</v>
      </c>
      <c r="B30" s="239">
        <f t="shared" ref="B30:G30" si="6">B26-B28</f>
        <v>3982.3</v>
      </c>
      <c r="C30" s="239">
        <f t="shared" si="6"/>
        <v>3329</v>
      </c>
      <c r="D30" s="239">
        <f t="shared" si="6"/>
        <v>4310</v>
      </c>
      <c r="E30" s="239">
        <f t="shared" si="6"/>
        <v>4382.5</v>
      </c>
      <c r="F30" s="239">
        <f t="shared" si="6"/>
        <v>5324</v>
      </c>
      <c r="G30" s="239">
        <f t="shared" si="6"/>
        <v>4925.6000000000013</v>
      </c>
      <c r="H30" s="240">
        <v>1628</v>
      </c>
      <c r="I30" s="240">
        <f>I26-I28</f>
        <v>5017.5999999999985</v>
      </c>
      <c r="J30" s="256"/>
      <c r="K30" s="256"/>
      <c r="L30" s="256"/>
      <c r="M30" s="256"/>
    </row>
    <row r="31" spans="1:23" ht="17" thickTop="1" x14ac:dyDescent="0.2">
      <c r="A31" s="53"/>
      <c r="B31" s="241"/>
      <c r="C31" s="241"/>
      <c r="D31" s="241"/>
      <c r="E31" s="241"/>
      <c r="F31" s="241"/>
      <c r="G31" s="242"/>
      <c r="H31" s="242"/>
      <c r="I31" s="242"/>
      <c r="J31" s="256"/>
      <c r="K31" s="256"/>
      <c r="L31" s="256"/>
      <c r="M31" s="256"/>
    </row>
    <row r="32" spans="1:23" x14ac:dyDescent="0.2">
      <c r="A32" s="2" t="s">
        <v>82</v>
      </c>
      <c r="B32" s="243"/>
      <c r="C32" s="243"/>
      <c r="D32" s="243"/>
      <c r="E32" s="243"/>
      <c r="F32" s="243"/>
      <c r="G32" s="238"/>
      <c r="H32" s="244"/>
      <c r="I32" s="244"/>
      <c r="J32" s="256"/>
      <c r="K32" s="256"/>
      <c r="L32" s="256"/>
      <c r="M32" s="256"/>
    </row>
    <row r="33" spans="1:13" x14ac:dyDescent="0.2">
      <c r="A33" s="47" t="s">
        <v>83</v>
      </c>
      <c r="B33" s="235">
        <v>2454</v>
      </c>
      <c r="C33" s="202">
        <v>1756</v>
      </c>
      <c r="D33" s="235">
        <v>2236</v>
      </c>
      <c r="E33" s="202">
        <v>1917.4</v>
      </c>
      <c r="F33" s="235">
        <v>2823</v>
      </c>
      <c r="G33" s="202">
        <v>2133.9</v>
      </c>
      <c r="H33" s="203">
        <v>1629</v>
      </c>
      <c r="I33" s="203">
        <f t="shared" ref="I33:I34" si="7">H33*(7/5)</f>
        <v>2280.6</v>
      </c>
      <c r="J33" s="256"/>
      <c r="K33" s="256"/>
      <c r="L33" s="256"/>
      <c r="M33" s="256"/>
    </row>
    <row r="34" spans="1:13" ht="17" thickBot="1" x14ac:dyDescent="0.25">
      <c r="A34" s="54" t="s">
        <v>84</v>
      </c>
      <c r="B34" s="245">
        <v>3</v>
      </c>
      <c r="C34" s="246">
        <v>-1</v>
      </c>
      <c r="D34" s="245">
        <v>-2</v>
      </c>
      <c r="E34" s="246">
        <v>2.1</v>
      </c>
      <c r="F34" s="245">
        <v>-1</v>
      </c>
      <c r="G34" s="246">
        <v>1.7</v>
      </c>
      <c r="H34" s="247">
        <v>-1</v>
      </c>
      <c r="I34" s="247">
        <f t="shared" si="7"/>
        <v>-1.4</v>
      </c>
      <c r="J34" s="256"/>
      <c r="K34" s="256"/>
      <c r="L34" s="256"/>
      <c r="M34" s="256"/>
    </row>
    <row r="35" spans="1:13" ht="17" thickTop="1" x14ac:dyDescent="0.2">
      <c r="A35" s="55"/>
      <c r="B35" s="251"/>
      <c r="C35" s="77"/>
      <c r="D35" s="254"/>
      <c r="E35" s="2"/>
      <c r="F35" s="254"/>
      <c r="G35" s="2"/>
      <c r="H35" s="77"/>
      <c r="I35" s="77"/>
      <c r="J35" s="256"/>
      <c r="K35" s="256"/>
      <c r="L35" s="256"/>
      <c r="M35" s="256"/>
    </row>
    <row r="36" spans="1:13" x14ac:dyDescent="0.2">
      <c r="A36" s="55" t="s">
        <v>86</v>
      </c>
      <c r="B36" s="252">
        <f>B37/0.23</f>
        <v>0.43478260869565216</v>
      </c>
      <c r="C36" s="248">
        <f t="shared" ref="C36:H36" si="8">C37/0.23</f>
        <v>0.30434782608695654</v>
      </c>
      <c r="D36" s="252">
        <f t="shared" si="8"/>
        <v>0.39130434782608692</v>
      </c>
      <c r="E36" s="248">
        <f t="shared" si="8"/>
        <v>0.34782608695652173</v>
      </c>
      <c r="F36" s="252">
        <f t="shared" si="8"/>
        <v>0.47826086956521735</v>
      </c>
      <c r="G36" s="248">
        <f t="shared" si="8"/>
        <v>0.39130434782608692</v>
      </c>
      <c r="H36" s="248">
        <f t="shared" si="8"/>
        <v>0.2608695652173913</v>
      </c>
      <c r="I36" s="249">
        <f t="shared" ref="I36:I37" si="9">H36*(7/5)</f>
        <v>0.36521739130434777</v>
      </c>
      <c r="J36" s="256"/>
      <c r="K36" s="256"/>
      <c r="L36" s="256"/>
      <c r="M36" s="256"/>
    </row>
    <row r="37" spans="1:13" x14ac:dyDescent="0.2">
      <c r="A37" s="55" t="s">
        <v>87</v>
      </c>
      <c r="B37" s="252">
        <v>0.1</v>
      </c>
      <c r="C37" s="248">
        <v>7.0000000000000007E-2</v>
      </c>
      <c r="D37" s="255">
        <v>0.09</v>
      </c>
      <c r="E37" s="250">
        <v>0.08</v>
      </c>
      <c r="F37" s="255">
        <v>0.11</v>
      </c>
      <c r="G37" s="250">
        <v>0.09</v>
      </c>
      <c r="H37" s="250">
        <v>0.06</v>
      </c>
      <c r="I37" s="249">
        <f t="shared" si="9"/>
        <v>8.3999999999999991E-2</v>
      </c>
      <c r="J37" s="256"/>
      <c r="K37" s="256"/>
      <c r="L37" s="256"/>
      <c r="M37" s="256"/>
    </row>
    <row r="38" spans="1:13" x14ac:dyDescent="0.2">
      <c r="A38" s="55"/>
      <c r="B38" s="253"/>
      <c r="C38" s="79"/>
      <c r="D38" s="254"/>
      <c r="E38" s="2"/>
      <c r="F38" s="254"/>
      <c r="G38" s="2"/>
      <c r="H38" s="79"/>
      <c r="I38" s="79"/>
      <c r="J38" s="256"/>
      <c r="K38" s="256"/>
      <c r="L38" s="256"/>
      <c r="M38" s="256"/>
    </row>
    <row r="39" spans="1:13" x14ac:dyDescent="0.2">
      <c r="A39" s="47" t="s">
        <v>72</v>
      </c>
      <c r="B39" s="235">
        <v>1524</v>
      </c>
      <c r="C39" s="202">
        <v>1574</v>
      </c>
      <c r="D39" s="235">
        <v>2069</v>
      </c>
      <c r="E39" s="202">
        <v>2463</v>
      </c>
      <c r="F39" s="235">
        <v>2502</v>
      </c>
      <c r="G39" s="202">
        <v>2789.7</v>
      </c>
      <c r="H39" s="203">
        <v>1956</v>
      </c>
      <c r="I39" s="203">
        <f>H39*(7/5)</f>
        <v>2738.3999999999996</v>
      </c>
      <c r="J39" s="295" t="s">
        <v>346</v>
      </c>
      <c r="K39" s="283"/>
      <c r="L39" s="283"/>
      <c r="M39" s="283"/>
    </row>
    <row r="40" spans="1:13" x14ac:dyDescent="0.2">
      <c r="A40" s="55"/>
      <c r="D40" s="2"/>
      <c r="E40" s="2"/>
      <c r="F40" s="2"/>
      <c r="G40" s="2"/>
    </row>
    <row r="41" spans="1:13" x14ac:dyDescent="0.2">
      <c r="A41" s="55"/>
      <c r="B41" s="291"/>
      <c r="C41" s="291"/>
      <c r="D41" s="291"/>
      <c r="E41" s="291"/>
      <c r="F41" s="291"/>
      <c r="G41" s="291"/>
      <c r="H41" s="291"/>
      <c r="I41" s="291"/>
    </row>
    <row r="42" spans="1:13" x14ac:dyDescent="0.2">
      <c r="A42" s="55"/>
      <c r="D42" s="2"/>
      <c r="E42" s="2"/>
      <c r="F42" s="2"/>
      <c r="G42" s="2"/>
    </row>
    <row r="43" spans="1:13" x14ac:dyDescent="0.2">
      <c r="A43" s="55"/>
      <c r="D43" s="2"/>
      <c r="E43" s="2"/>
      <c r="F43" s="2"/>
      <c r="G43" s="2"/>
    </row>
    <row r="44" spans="1:13" x14ac:dyDescent="0.2">
      <c r="A44" s="55"/>
      <c r="D44" s="62"/>
      <c r="E44" s="62"/>
      <c r="F44" s="62"/>
      <c r="G44" s="62"/>
    </row>
    <row r="45" spans="1:13" x14ac:dyDescent="0.2">
      <c r="E45" s="65"/>
      <c r="F45" s="65"/>
      <c r="G45" s="65"/>
    </row>
  </sheetData>
  <mergeCells count="1">
    <mergeCell ref="J7:M7"/>
  </mergeCell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7"/>
  <sheetViews>
    <sheetView zoomScale="94" zoomScaleNormal="55" zoomScalePageLayoutView="55" workbookViewId="0">
      <selection activeCell="H14" sqref="H14"/>
    </sheetView>
  </sheetViews>
  <sheetFormatPr baseColWidth="10" defaultColWidth="10.83203125" defaultRowHeight="16" x14ac:dyDescent="0.2"/>
  <cols>
    <col min="1" max="1" width="44.83203125" bestFit="1" customWidth="1"/>
    <col min="2" max="2" width="11" customWidth="1"/>
    <col min="3" max="3" width="10.83203125" customWidth="1"/>
  </cols>
  <sheetData>
    <row r="1" spans="1:17" x14ac:dyDescent="0.2">
      <c r="A1" s="256" t="s">
        <v>43</v>
      </c>
    </row>
    <row r="2" spans="1:17" x14ac:dyDescent="0.2">
      <c r="A2" s="256" t="s">
        <v>44</v>
      </c>
    </row>
    <row r="3" spans="1:17" x14ac:dyDescent="0.2">
      <c r="A3" s="256" t="s">
        <v>0</v>
      </c>
    </row>
    <row r="4" spans="1:17" x14ac:dyDescent="0.2">
      <c r="A4" s="256" t="s">
        <v>172</v>
      </c>
    </row>
    <row r="5" spans="1:17" x14ac:dyDescent="0.2">
      <c r="A5" s="257" t="s">
        <v>45</v>
      </c>
      <c r="B5" s="1"/>
      <c r="C5" s="1"/>
      <c r="D5" s="1"/>
    </row>
    <row r="7" spans="1:17" ht="28" x14ac:dyDescent="0.2">
      <c r="A7" s="25" t="s">
        <v>46</v>
      </c>
      <c r="B7" s="41">
        <v>40543</v>
      </c>
      <c r="C7" s="41">
        <v>40908</v>
      </c>
      <c r="D7" s="41">
        <v>41274</v>
      </c>
      <c r="E7" s="26" t="s">
        <v>48</v>
      </c>
      <c r="F7" s="26" t="s">
        <v>47</v>
      </c>
      <c r="G7" s="26" t="s">
        <v>49</v>
      </c>
      <c r="H7" s="45" t="s">
        <v>110</v>
      </c>
      <c r="I7" s="84" t="s">
        <v>108</v>
      </c>
      <c r="J7" s="84" t="s">
        <v>109</v>
      </c>
      <c r="K7" s="278" t="s">
        <v>316</v>
      </c>
      <c r="N7" s="81"/>
    </row>
    <row r="8" spans="1:17" x14ac:dyDescent="0.2">
      <c r="I8" s="82"/>
      <c r="J8" s="82"/>
      <c r="K8" s="256"/>
      <c r="L8" s="256"/>
      <c r="M8" s="256"/>
      <c r="N8" s="256"/>
    </row>
    <row r="9" spans="1:17" x14ac:dyDescent="0.2">
      <c r="A9" s="64" t="s">
        <v>69</v>
      </c>
      <c r="B9" s="262">
        <v>21281</v>
      </c>
      <c r="C9" s="262">
        <v>23004</v>
      </c>
      <c r="D9" s="262">
        <v>28730</v>
      </c>
      <c r="E9" s="262">
        <v>32043.8</v>
      </c>
      <c r="F9" s="262">
        <v>34304</v>
      </c>
      <c r="G9" s="262">
        <v>36463.5</v>
      </c>
      <c r="H9" s="262">
        <f>H137</f>
        <v>32269.999999999996</v>
      </c>
      <c r="I9" s="82"/>
      <c r="J9" s="82"/>
      <c r="K9" s="256"/>
      <c r="L9" s="256"/>
      <c r="M9" s="256"/>
      <c r="N9" s="256"/>
    </row>
    <row r="10" spans="1:17" x14ac:dyDescent="0.2">
      <c r="A10" t="s">
        <v>92</v>
      </c>
      <c r="B10" s="65"/>
      <c r="C10" s="65">
        <f>C9-B9</f>
        <v>1723</v>
      </c>
      <c r="D10" s="65">
        <f t="shared" ref="D10:H10" si="0">D9-C9</f>
        <v>5726</v>
      </c>
      <c r="E10" s="65">
        <f t="shared" si="0"/>
        <v>3313.7999999999993</v>
      </c>
      <c r="F10" s="65">
        <f t="shared" si="0"/>
        <v>2260.2000000000007</v>
      </c>
      <c r="G10" s="65">
        <f t="shared" si="0"/>
        <v>2159.5</v>
      </c>
      <c r="H10" s="65">
        <f t="shared" si="0"/>
        <v>-4193.5000000000036</v>
      </c>
      <c r="I10" s="82"/>
      <c r="J10" s="82"/>
      <c r="K10" s="256"/>
      <c r="L10" s="256"/>
      <c r="M10" s="256"/>
      <c r="N10" s="256"/>
    </row>
    <row r="11" spans="1:17" x14ac:dyDescent="0.2">
      <c r="A11" s="259" t="s">
        <v>311</v>
      </c>
      <c r="B11" s="260"/>
      <c r="C11" s="261">
        <f>(C10/B9)</f>
        <v>8.0964240402236737E-2</v>
      </c>
      <c r="D11" s="261">
        <f t="shared" ref="D11:H11" si="1">(D10/C9)</f>
        <v>0.24891323248130759</v>
      </c>
      <c r="E11" s="261">
        <f t="shared" si="1"/>
        <v>0.1153428471980508</v>
      </c>
      <c r="F11" s="261">
        <f t="shared" si="1"/>
        <v>7.0534705621680349E-2</v>
      </c>
      <c r="G11" s="261">
        <f t="shared" si="1"/>
        <v>6.2951842350746273E-2</v>
      </c>
      <c r="H11" s="261">
        <f t="shared" si="1"/>
        <v>-0.11500541637527949</v>
      </c>
      <c r="I11" s="83">
        <f>AVERAGE(C11:G11)</f>
        <v>0.11574137361080435</v>
      </c>
      <c r="J11" s="83">
        <f>_xlfn.STDEV.S(C11:G11)</f>
        <v>7.7095280747054976E-2</v>
      </c>
      <c r="K11" s="256"/>
      <c r="L11" s="256"/>
      <c r="M11" s="256"/>
      <c r="N11" s="256"/>
    </row>
    <row r="12" spans="1:17" x14ac:dyDescent="0.2">
      <c r="B12" s="65"/>
      <c r="C12" s="65"/>
      <c r="D12" s="65"/>
      <c r="E12" s="65"/>
      <c r="F12" s="65"/>
      <c r="G12" s="65"/>
      <c r="H12" s="65"/>
      <c r="I12" s="82"/>
      <c r="J12" s="82"/>
      <c r="K12" s="256"/>
      <c r="L12" s="256"/>
      <c r="M12" s="256"/>
      <c r="N12" s="256"/>
    </row>
    <row r="13" spans="1:17" x14ac:dyDescent="0.2">
      <c r="A13" s="64" t="s">
        <v>312</v>
      </c>
      <c r="B13" s="65"/>
      <c r="C13" s="65"/>
      <c r="D13" s="65"/>
      <c r="E13" s="65"/>
      <c r="F13" s="65"/>
      <c r="G13" s="65"/>
      <c r="H13" s="65"/>
      <c r="I13" s="82"/>
      <c r="J13" s="82"/>
      <c r="K13" s="256"/>
      <c r="L13" s="256"/>
      <c r="M13" s="256"/>
      <c r="N13" s="256"/>
    </row>
    <row r="14" spans="1:17" x14ac:dyDescent="0.2">
      <c r="A14" s="259" t="s">
        <v>70</v>
      </c>
      <c r="B14" s="261">
        <f t="shared" ref="B14:H18" si="2">B139/B$9</f>
        <v>0.54861143743245144</v>
      </c>
      <c r="C14" s="261">
        <f t="shared" si="2"/>
        <v>0.61115458181185878</v>
      </c>
      <c r="D14" s="261">
        <f t="shared" si="2"/>
        <v>0.61270449008005567</v>
      </c>
      <c r="E14" s="261">
        <f t="shared" si="2"/>
        <v>0.62015116808867865</v>
      </c>
      <c r="F14" s="261">
        <f t="shared" si="2"/>
        <v>0.61884911380597019</v>
      </c>
      <c r="G14" s="261">
        <f t="shared" si="2"/>
        <v>0.6641052010915024</v>
      </c>
      <c r="H14" s="261">
        <f t="shared" si="2"/>
        <v>0.63067245119305859</v>
      </c>
      <c r="I14" s="83">
        <f>AVERAGE(B14:G14)</f>
        <v>0.61259599871841952</v>
      </c>
      <c r="J14" s="83">
        <f>_xlfn.STDEV.S(B14:G14)</f>
        <v>3.7001333753405523E-2</v>
      </c>
      <c r="K14" s="284" t="s">
        <v>329</v>
      </c>
      <c r="L14" s="281"/>
      <c r="M14" s="282"/>
      <c r="N14" s="282"/>
      <c r="O14" s="65"/>
      <c r="P14" s="65"/>
      <c r="Q14" s="65"/>
    </row>
    <row r="15" spans="1:17" x14ac:dyDescent="0.2">
      <c r="A15" s="259" t="s">
        <v>71</v>
      </c>
      <c r="B15" s="261">
        <f t="shared" si="2"/>
        <v>0.12438325266669799</v>
      </c>
      <c r="C15" s="261">
        <f t="shared" si="2"/>
        <v>0.12389149713093375</v>
      </c>
      <c r="D15" s="261">
        <f t="shared" si="2"/>
        <v>0.10605638705186217</v>
      </c>
      <c r="E15" s="261">
        <f t="shared" si="2"/>
        <v>0.1003002140819753</v>
      </c>
      <c r="F15" s="261">
        <f t="shared" si="2"/>
        <v>8.2410214552238806E-2</v>
      </c>
      <c r="G15" s="261">
        <f t="shared" si="2"/>
        <v>7.4419625104556603E-2</v>
      </c>
      <c r="H15" s="261">
        <f t="shared" si="2"/>
        <v>7.7874186550976152E-2</v>
      </c>
      <c r="I15" s="83">
        <f>AVERAGE(B15:G15)</f>
        <v>0.10191019843137744</v>
      </c>
      <c r="J15" s="83">
        <f>_xlfn.STDEV.S(B15:G15)</f>
        <v>2.0707387966562549E-2</v>
      </c>
      <c r="K15" s="284" t="s">
        <v>330</v>
      </c>
      <c r="L15" s="281"/>
      <c r="M15" s="282"/>
      <c r="N15" s="282"/>
      <c r="O15" s="65"/>
      <c r="P15" s="65"/>
      <c r="Q15" s="65"/>
    </row>
    <row r="16" spans="1:17" x14ac:dyDescent="0.2">
      <c r="A16" s="259" t="s">
        <v>73</v>
      </c>
      <c r="B16" s="261">
        <f t="shared" si="2"/>
        <v>0.14797236971946806</v>
      </c>
      <c r="C16" s="261">
        <f t="shared" si="2"/>
        <v>0.13832376977916885</v>
      </c>
      <c r="D16" s="261">
        <f t="shared" si="2"/>
        <v>0.10650887573964497</v>
      </c>
      <c r="E16" s="261">
        <f t="shared" si="2"/>
        <v>8.763005636035677E-2</v>
      </c>
      <c r="F16" s="261">
        <f t="shared" si="2"/>
        <v>8.2876632462686561E-2</v>
      </c>
      <c r="G16" s="261">
        <f t="shared" si="2"/>
        <v>7.332538017469524E-2</v>
      </c>
      <c r="H16" s="261">
        <f t="shared" si="2"/>
        <v>7.7223427331887209E-2</v>
      </c>
      <c r="I16" s="83">
        <f>AVERAGE(B16:G16)</f>
        <v>0.1061061807060034</v>
      </c>
      <c r="J16" s="83">
        <f>_xlfn.STDEV.S(B16:G16)</f>
        <v>3.0810624652500753E-2</v>
      </c>
      <c r="K16" s="285" t="s">
        <v>331</v>
      </c>
      <c r="L16" s="281"/>
      <c r="M16" s="282"/>
      <c r="N16" s="282"/>
      <c r="O16" s="65"/>
      <c r="P16" s="65"/>
      <c r="Q16" s="65"/>
    </row>
    <row r="17" spans="1:17" x14ac:dyDescent="0.2">
      <c r="A17" s="259" t="s">
        <v>74</v>
      </c>
      <c r="B17" s="261">
        <f t="shared" si="2"/>
        <v>-4.9010854753066116E-2</v>
      </c>
      <c r="C17" s="261">
        <f t="shared" si="2"/>
        <v>-4.9078421144148843E-2</v>
      </c>
      <c r="D17" s="261">
        <f t="shared" si="2"/>
        <v>-3.5015663069961712E-2</v>
      </c>
      <c r="E17" s="261">
        <f t="shared" si="2"/>
        <v>-3.0645553898101974E-2</v>
      </c>
      <c r="F17" s="261">
        <f t="shared" si="2"/>
        <v>-2.8568097014925374E-2</v>
      </c>
      <c r="G17" s="261">
        <f t="shared" si="2"/>
        <v>-2.6124754891878179E-2</v>
      </c>
      <c r="H17" s="261">
        <f t="shared" si="2"/>
        <v>-2.2819956616052062E-2</v>
      </c>
      <c r="I17" s="83">
        <f>AVERAGE(B17:G17)</f>
        <v>-3.6407224128680367E-2</v>
      </c>
      <c r="J17" s="83">
        <f>_xlfn.STDEV.S(B17:G17)</f>
        <v>1.0214941137943362E-2</v>
      </c>
      <c r="K17" s="282"/>
      <c r="L17" s="281"/>
      <c r="M17" s="282"/>
      <c r="N17" s="282"/>
      <c r="O17" s="65"/>
      <c r="P17" s="65"/>
      <c r="Q17" s="65"/>
    </row>
    <row r="18" spans="1:17" x14ac:dyDescent="0.2">
      <c r="A18" s="259" t="s">
        <v>75</v>
      </c>
      <c r="B18" s="261">
        <f t="shared" si="2"/>
        <v>2.0769700671960906E-2</v>
      </c>
      <c r="C18" s="261">
        <f t="shared" si="2"/>
        <v>2.5908537645626846E-2</v>
      </c>
      <c r="D18" s="261">
        <f t="shared" si="2"/>
        <v>4.932126696832579E-2</v>
      </c>
      <c r="E18" s="261">
        <f t="shared" si="2"/>
        <v>4.7435073243497966E-2</v>
      </c>
      <c r="F18" s="261">
        <f t="shared" si="2"/>
        <v>5.9468283582089554E-2</v>
      </c>
      <c r="G18" s="261">
        <f t="shared" si="2"/>
        <v>4.7540691376307814E-2</v>
      </c>
      <c r="H18" s="261">
        <f t="shared" si="2"/>
        <v>5.1843817787418658E-2</v>
      </c>
      <c r="I18" s="83">
        <f>AVERAGE(B18:G18)</f>
        <v>4.1740592247968146E-2</v>
      </c>
      <c r="J18" s="83">
        <f>_xlfn.STDEV.S(B18:G18)</f>
        <v>1.5021572350356243E-2</v>
      </c>
      <c r="K18" s="282"/>
      <c r="L18" s="281"/>
      <c r="M18" s="282"/>
      <c r="N18" s="282"/>
      <c r="O18" s="65"/>
      <c r="P18" s="65"/>
      <c r="Q18" s="65"/>
    </row>
    <row r="19" spans="1:17" x14ac:dyDescent="0.2">
      <c r="B19" s="65"/>
      <c r="C19" s="65"/>
      <c r="D19" s="65"/>
      <c r="E19" s="65"/>
      <c r="F19" s="65"/>
      <c r="G19" s="65"/>
      <c r="H19" s="65"/>
      <c r="I19" s="83"/>
      <c r="J19" s="83"/>
      <c r="K19" s="282"/>
      <c r="L19" s="282"/>
      <c r="M19" s="282"/>
      <c r="N19" s="282"/>
      <c r="O19" s="65"/>
      <c r="P19" s="65"/>
      <c r="Q19" s="65"/>
    </row>
    <row r="20" spans="1:17" x14ac:dyDescent="0.2">
      <c r="A20" s="264" t="s">
        <v>314</v>
      </c>
      <c r="B20" s="265">
        <f>1-SUM(B14:B18)</f>
        <v>0.20727409426248766</v>
      </c>
      <c r="C20" s="265">
        <f t="shared" ref="C20:H20" si="3">1-SUM(C14:C18)</f>
        <v>0.14980003477656068</v>
      </c>
      <c r="D20" s="265">
        <f t="shared" si="3"/>
        <v>0.16042464323007311</v>
      </c>
      <c r="E20" s="265">
        <f t="shared" si="3"/>
        <v>0.17512904212359326</v>
      </c>
      <c r="F20" s="265">
        <f t="shared" si="3"/>
        <v>0.18496385261194026</v>
      </c>
      <c r="G20" s="265">
        <f t="shared" si="3"/>
        <v>0.16673385714481614</v>
      </c>
      <c r="H20" s="265">
        <f t="shared" si="3"/>
        <v>0.18520607375271148</v>
      </c>
      <c r="I20" s="83">
        <f>AVERAGE(B20:G20)</f>
        <v>0.17405425402491184</v>
      </c>
      <c r="J20" s="83">
        <f>_xlfn.STDEV.S(B20:G20)</f>
        <v>2.025514230236455E-2</v>
      </c>
      <c r="K20" s="282"/>
      <c r="L20" s="282"/>
      <c r="M20" s="282"/>
      <c r="N20" s="282"/>
      <c r="O20" s="65"/>
      <c r="P20" s="65"/>
      <c r="Q20" s="65"/>
    </row>
    <row r="21" spans="1:17" x14ac:dyDescent="0.2">
      <c r="B21" s="65"/>
      <c r="C21" s="65"/>
      <c r="D21" s="65"/>
      <c r="E21" s="65"/>
      <c r="F21" s="65"/>
      <c r="G21" s="65"/>
      <c r="H21" s="65"/>
      <c r="I21" s="83"/>
      <c r="J21" s="83"/>
      <c r="K21" s="282"/>
      <c r="L21" s="282"/>
      <c r="M21" s="282"/>
      <c r="N21" s="282"/>
      <c r="O21" s="65"/>
      <c r="P21" s="65"/>
      <c r="Q21" s="65"/>
    </row>
    <row r="22" spans="1:17" x14ac:dyDescent="0.2">
      <c r="A22" s="64" t="s">
        <v>260</v>
      </c>
      <c r="B22" s="65"/>
      <c r="C22" s="65"/>
      <c r="D22" s="65"/>
      <c r="E22" s="65"/>
      <c r="F22" s="65"/>
      <c r="G22" s="65"/>
      <c r="H22" s="65"/>
      <c r="I22" s="83"/>
      <c r="J22" s="83"/>
      <c r="K22" s="282"/>
      <c r="L22" s="282"/>
      <c r="M22" s="282"/>
      <c r="N22" s="282"/>
      <c r="O22" s="65"/>
      <c r="P22" s="65"/>
      <c r="Q22" s="65"/>
    </row>
    <row r="23" spans="1:17" x14ac:dyDescent="0.2">
      <c r="A23" s="259" t="s">
        <v>279</v>
      </c>
      <c r="B23" s="261">
        <f t="shared" ref="B23:G23" si="4">B150/B$9</f>
        <v>-3.8062121140923829E-3</v>
      </c>
      <c r="C23" s="261">
        <f t="shared" si="4"/>
        <v>-5.8685446009389668E-3</v>
      </c>
      <c r="D23" s="261">
        <f t="shared" si="4"/>
        <v>-7.5182735816219978E-3</v>
      </c>
      <c r="E23" s="261">
        <f t="shared" si="4"/>
        <v>-2.1408197529631315E-3</v>
      </c>
      <c r="F23" s="261">
        <f t="shared" si="4"/>
        <v>-2.5069962686567163E-3</v>
      </c>
      <c r="G23" s="261">
        <f t="shared" si="4"/>
        <v>-2.1802624542350568E-3</v>
      </c>
      <c r="H23" s="261">
        <f>H150/H9</f>
        <v>-6.7678958785249458E-3</v>
      </c>
      <c r="I23" s="83">
        <f>AVERAGE(B23:G23)</f>
        <v>-4.0035181287513752E-3</v>
      </c>
      <c r="J23" s="83">
        <f>_xlfn.STDEV.S(B23:G23)</f>
        <v>2.2317815067979291E-3</v>
      </c>
      <c r="K23" s="282"/>
      <c r="L23" s="282"/>
      <c r="M23" s="282"/>
      <c r="N23" s="282"/>
      <c r="O23" s="65"/>
      <c r="P23" s="65"/>
      <c r="Q23" s="65"/>
    </row>
    <row r="24" spans="1:17" x14ac:dyDescent="0.2">
      <c r="A24" s="259" t="s">
        <v>280</v>
      </c>
      <c r="B24" s="261">
        <f t="shared" ref="B24:H24" si="5">B151/(B106+B118)</f>
        <v>1.3642564802182811E-2</v>
      </c>
      <c r="C24" s="261">
        <f t="shared" si="5"/>
        <v>3.0406081216243247E-2</v>
      </c>
      <c r="D24" s="261">
        <f t="shared" si="5"/>
        <v>3.7214768387033588E-2</v>
      </c>
      <c r="E24" s="261">
        <f t="shared" si="5"/>
        <v>6.0657877561676017E-2</v>
      </c>
      <c r="F24" s="261">
        <f t="shared" si="5"/>
        <v>7.3997944501541624E-2</v>
      </c>
      <c r="G24" s="261">
        <f t="shared" si="5"/>
        <v>4.7743654026950799E-2</v>
      </c>
      <c r="H24" s="261">
        <f t="shared" si="5"/>
        <v>3.6945658963148033E-2</v>
      </c>
      <c r="I24" s="83">
        <f>AVERAGE(B24:G24)</f>
        <v>4.3943815082604677E-2</v>
      </c>
      <c r="J24" s="83">
        <f>_xlfn.STDEV.S(B24:G24)</f>
        <v>2.1650706371441338E-2</v>
      </c>
      <c r="K24" s="282"/>
      <c r="L24" s="282"/>
      <c r="M24" s="282"/>
      <c r="N24" s="282"/>
      <c r="O24" s="65"/>
      <c r="P24" s="65"/>
      <c r="Q24" s="65"/>
    </row>
    <row r="25" spans="1:17" x14ac:dyDescent="0.2">
      <c r="A25" s="259" t="s">
        <v>79</v>
      </c>
      <c r="B25" s="261">
        <f t="shared" ref="B25:G25" si="6">B152/B$9</f>
        <v>3.2893191109440344E-5</v>
      </c>
      <c r="C25" s="261">
        <f t="shared" si="6"/>
        <v>-1.8692401321509303E-3</v>
      </c>
      <c r="D25" s="261">
        <f t="shared" si="6"/>
        <v>-6.0215802297250258E-3</v>
      </c>
      <c r="E25" s="261">
        <f t="shared" si="6"/>
        <v>1.3668790842534281E-3</v>
      </c>
      <c r="F25" s="261">
        <f t="shared" si="6"/>
        <v>-3.7604944029850746E-3</v>
      </c>
      <c r="G25" s="261">
        <f t="shared" si="6"/>
        <v>1.3986589329055082E-3</v>
      </c>
      <c r="H25" s="261">
        <f>H152/$H$9</f>
        <v>2.6030368763557488E-3</v>
      </c>
      <c r="I25" s="83">
        <f>AVERAGE(B25:G25)</f>
        <v>-1.4754805927654424E-3</v>
      </c>
      <c r="J25" s="83">
        <f>_xlfn.STDEV.S(B25:G25)</f>
        <v>2.988586107689168E-3</v>
      </c>
      <c r="K25" s="282"/>
      <c r="L25" s="282"/>
      <c r="M25" s="282"/>
      <c r="N25" s="282"/>
      <c r="O25" s="65"/>
      <c r="P25" s="65"/>
      <c r="Q25" s="65"/>
    </row>
    <row r="26" spans="1:17" x14ac:dyDescent="0.2">
      <c r="A26" s="266" t="s">
        <v>201</v>
      </c>
      <c r="B26" s="267">
        <f t="shared" ref="B26:H26" si="7">1-B14-B15-B16-B17-B18-B24*(B106+B118)/B9-B23-B25-B34</f>
        <v>0.1380245289225131</v>
      </c>
      <c r="C26" s="267">
        <f t="shared" si="7"/>
        <v>8.2507390019127144E-2</v>
      </c>
      <c r="D26" s="267">
        <f t="shared" si="7"/>
        <v>8.8722589627567031E-2</v>
      </c>
      <c r="E26" s="267">
        <f t="shared" si="7"/>
        <v>8.4537414414020767E-2</v>
      </c>
      <c r="F26" s="267">
        <f t="shared" si="7"/>
        <v>0.10570195895522386</v>
      </c>
      <c r="G26" s="267">
        <f t="shared" si="7"/>
        <v>8.2652515529227963E-2</v>
      </c>
      <c r="H26" s="267">
        <f t="shared" si="7"/>
        <v>9.7180043383947923E-2</v>
      </c>
      <c r="I26" s="268">
        <f>AVERAGE(B26:G26)</f>
        <v>9.7024399577946632E-2</v>
      </c>
      <c r="J26" s="268">
        <f>_xlfn.STDEV.S(B26:G26)</f>
        <v>2.1901826899116704E-2</v>
      </c>
      <c r="K26" s="282"/>
      <c r="L26" s="282"/>
      <c r="M26" s="282"/>
      <c r="N26" s="282"/>
      <c r="O26" s="65"/>
      <c r="P26" s="65"/>
      <c r="Q26" s="65"/>
    </row>
    <row r="27" spans="1:17" x14ac:dyDescent="0.2">
      <c r="A27" s="259" t="s">
        <v>202</v>
      </c>
      <c r="B27" s="261">
        <f t="shared" ref="B27:H27" si="8">B156/(B9*B26)</f>
        <v>0.16307493276137944</v>
      </c>
      <c r="C27" s="261">
        <f t="shared" si="8"/>
        <v>7.5342465753424626E-2</v>
      </c>
      <c r="D27" s="261">
        <f t="shared" si="8"/>
        <v>0.12083169870537461</v>
      </c>
      <c r="E27" s="261">
        <f t="shared" si="8"/>
        <v>0.29140979733471162</v>
      </c>
      <c r="F27" s="261">
        <f t="shared" si="8"/>
        <v>0.22173193601765037</v>
      </c>
      <c r="G27" s="261">
        <f t="shared" si="8"/>
        <v>0.29129338376800018</v>
      </c>
      <c r="H27" s="261">
        <f t="shared" si="8"/>
        <v>0.2732142857142858</v>
      </c>
      <c r="I27" s="83">
        <f>AVERAGE(B27:G27)</f>
        <v>0.1939473690567568</v>
      </c>
      <c r="J27" s="83">
        <f>_xlfn.STDEV.S(B27:G27)</f>
        <v>8.9569286397222503E-2</v>
      </c>
      <c r="K27" s="299" t="s">
        <v>345</v>
      </c>
      <c r="L27" s="299"/>
      <c r="M27" s="299"/>
      <c r="N27" s="299"/>
      <c r="O27" s="292"/>
      <c r="P27" s="292"/>
      <c r="Q27" s="65"/>
    </row>
    <row r="28" spans="1:17" x14ac:dyDescent="0.2">
      <c r="B28" s="65"/>
      <c r="C28" s="65"/>
      <c r="D28" s="65"/>
      <c r="E28" s="65"/>
      <c r="F28" s="65"/>
      <c r="G28" s="65"/>
      <c r="H28" s="65"/>
      <c r="I28" s="83"/>
      <c r="J28" s="83"/>
      <c r="K28" s="299"/>
      <c r="L28" s="299"/>
      <c r="M28" s="299"/>
      <c r="N28" s="299"/>
      <c r="O28" s="65"/>
      <c r="P28" s="65"/>
      <c r="Q28" s="65"/>
    </row>
    <row r="29" spans="1:17" x14ac:dyDescent="0.2">
      <c r="A29" s="64" t="s">
        <v>313</v>
      </c>
      <c r="B29" s="263">
        <f>B158/B$9</f>
        <v>0.18712936422160614</v>
      </c>
      <c r="C29" s="263">
        <f t="shared" ref="C29:H29" si="9">C158/C$9</f>
        <v>0.14471396278908016</v>
      </c>
      <c r="D29" s="263">
        <f>D158/D$9</f>
        <v>0.15001740341106856</v>
      </c>
      <c r="E29" s="263">
        <f t="shared" si="9"/>
        <v>0.13676592663791437</v>
      </c>
      <c r="F29" s="263">
        <f t="shared" si="9"/>
        <v>0.15520055970149255</v>
      </c>
      <c r="G29" s="263">
        <f t="shared" si="9"/>
        <v>0.13508302823371321</v>
      </c>
      <c r="H29" s="263">
        <f t="shared" si="9"/>
        <v>0.15548806941431667</v>
      </c>
      <c r="I29" s="83">
        <f>AVERAGE(B29:G29)</f>
        <v>0.15148504083247916</v>
      </c>
      <c r="J29" s="83">
        <f>_xlfn.STDEV.S(B29:G29)</f>
        <v>1.9068312289072346E-2</v>
      </c>
      <c r="K29" s="283"/>
      <c r="L29" s="283"/>
      <c r="M29" s="283"/>
      <c r="N29" s="283"/>
    </row>
    <row r="30" spans="1:17" x14ac:dyDescent="0.2">
      <c r="H30" s="65"/>
      <c r="I30" s="82"/>
      <c r="J30" s="82"/>
      <c r="K30" s="283"/>
      <c r="L30" s="283"/>
      <c r="M30" s="283"/>
      <c r="N30" s="283"/>
    </row>
    <row r="31" spans="1:17" x14ac:dyDescent="0.2">
      <c r="A31" s="64" t="s">
        <v>95</v>
      </c>
      <c r="H31" s="65"/>
      <c r="I31" s="82"/>
      <c r="J31" s="82"/>
      <c r="K31" s="283"/>
      <c r="L31" s="283"/>
      <c r="M31" s="283"/>
      <c r="N31" s="283"/>
    </row>
    <row r="32" spans="1:17" x14ac:dyDescent="0.2">
      <c r="A32" s="259" t="s">
        <v>96</v>
      </c>
      <c r="B32" s="260">
        <f>B45</f>
        <v>0</v>
      </c>
      <c r="C32" s="261">
        <f t="shared" ref="C32:H32" si="10">C45/C9</f>
        <v>-6.5684228829768737E-2</v>
      </c>
      <c r="D32" s="261">
        <f t="shared" si="10"/>
        <v>3.828750435085277E-2</v>
      </c>
      <c r="E32" s="261">
        <f t="shared" si="10"/>
        <v>3.0208651907701334E-2</v>
      </c>
      <c r="F32" s="261">
        <f t="shared" si="10"/>
        <v>4.847831156716418E-2</v>
      </c>
      <c r="G32" s="261">
        <f t="shared" si="10"/>
        <v>-4.2914147023736068E-2</v>
      </c>
      <c r="H32" s="261">
        <f t="shared" si="10"/>
        <v>-0.10769135419894639</v>
      </c>
      <c r="I32" s="83">
        <f>AVERAGE(C32:G32)</f>
        <v>1.6752183944426958E-3</v>
      </c>
      <c r="J32" s="83">
        <f>_xlfn.STDEV.S(C32:G32)</f>
        <v>5.2131210613919045E-2</v>
      </c>
      <c r="K32" s="283"/>
      <c r="L32" s="283"/>
      <c r="M32" s="283"/>
      <c r="N32" s="283"/>
    </row>
    <row r="33" spans="1:14" x14ac:dyDescent="0.2">
      <c r="A33" s="259" t="s">
        <v>97</v>
      </c>
      <c r="B33" s="260">
        <f>B56</f>
        <v>0</v>
      </c>
      <c r="C33" s="261">
        <f t="shared" ref="C33:H33" si="11">C56/C9</f>
        <v>0.20596418014258389</v>
      </c>
      <c r="D33" s="261">
        <f t="shared" si="11"/>
        <v>0.27330316742081445</v>
      </c>
      <c r="E33" s="261">
        <f t="shared" si="11"/>
        <v>8.9190420611787613E-2</v>
      </c>
      <c r="F33" s="261">
        <f t="shared" si="11"/>
        <v>7.9145289179104475E-2</v>
      </c>
      <c r="G33" s="261">
        <f t="shared" si="11"/>
        <v>5.6404349555034483E-2</v>
      </c>
      <c r="H33" s="261">
        <f t="shared" si="11"/>
        <v>9.1335605825844435E-2</v>
      </c>
      <c r="I33" s="83">
        <f>AVERAGE(C33:G33)</f>
        <v>0.14080148138186496</v>
      </c>
      <c r="J33" s="83">
        <f>_xlfn.STDEV.S(C33:G33)</f>
        <v>9.4062396317944566E-2</v>
      </c>
      <c r="K33" s="258"/>
      <c r="L33" s="256"/>
      <c r="M33" s="256"/>
      <c r="N33" s="256"/>
    </row>
    <row r="34" spans="1:14" x14ac:dyDescent="0.2">
      <c r="A34" s="259" t="s">
        <v>98</v>
      </c>
      <c r="B34" s="261">
        <f t="shared" ref="B34:H34" si="12">B55/B9</f>
        <v>7.1613176072552978E-2</v>
      </c>
      <c r="C34" s="261">
        <f t="shared" si="12"/>
        <v>6.8422882976873586E-2</v>
      </c>
      <c r="D34" s="261">
        <f t="shared" si="12"/>
        <v>7.201531500174034E-2</v>
      </c>
      <c r="E34" s="261">
        <f t="shared" si="12"/>
        <v>7.6863543025483871E-2</v>
      </c>
      <c r="F34" s="261">
        <f t="shared" si="12"/>
        <v>7.2936100746268662E-2</v>
      </c>
      <c r="G34" s="261">
        <f t="shared" si="12"/>
        <v>7.6506643629931301E-2</v>
      </c>
      <c r="H34" s="261">
        <f t="shared" si="12"/>
        <v>8.4859002169197395E-2</v>
      </c>
      <c r="I34" s="83">
        <f>AVERAGE(B34:G34)</f>
        <v>7.305961024214179E-2</v>
      </c>
      <c r="J34" s="83">
        <f>_xlfn.STDEV.S(B34:G34)</f>
        <v>3.1952828507301775E-3</v>
      </c>
      <c r="K34" s="256"/>
      <c r="L34" s="256"/>
      <c r="M34" s="256"/>
      <c r="N34" s="256"/>
    </row>
    <row r="35" spans="1:14" x14ac:dyDescent="0.2">
      <c r="B35" s="74"/>
      <c r="C35" s="74"/>
      <c r="D35" s="74"/>
      <c r="E35" s="74"/>
      <c r="F35" s="74"/>
      <c r="G35" s="74"/>
      <c r="H35" s="74"/>
      <c r="I35" s="83"/>
      <c r="J35" s="83"/>
      <c r="K35" s="256"/>
      <c r="L35" s="256"/>
      <c r="M35" s="256"/>
      <c r="N35" s="256"/>
    </row>
    <row r="36" spans="1:14" x14ac:dyDescent="0.2">
      <c r="A36" s="64" t="s">
        <v>227</v>
      </c>
      <c r="I36" s="82"/>
      <c r="J36" s="82"/>
      <c r="K36" s="256"/>
      <c r="L36" s="256"/>
      <c r="M36" s="256"/>
      <c r="N36" s="256"/>
    </row>
    <row r="37" spans="1:14" x14ac:dyDescent="0.2">
      <c r="A37" s="256" t="s">
        <v>99</v>
      </c>
      <c r="B37" s="271">
        <f t="shared" ref="B37:H37" si="13">B9/B54</f>
        <v>0.75633507481252449</v>
      </c>
      <c r="C37" s="271">
        <f t="shared" si="13"/>
        <v>0.73492859653046227</v>
      </c>
      <c r="D37" s="271">
        <f t="shared" si="13"/>
        <v>0.7747276453457016</v>
      </c>
      <c r="E37" s="271">
        <f t="shared" si="13"/>
        <v>0.85498012220176633</v>
      </c>
      <c r="F37" s="271">
        <f t="shared" si="13"/>
        <v>0.91011355194736288</v>
      </c>
      <c r="G37" s="271">
        <f t="shared" si="13"/>
        <v>0.98659325198192593</v>
      </c>
      <c r="H37" s="271">
        <f t="shared" si="13"/>
        <v>0.86821997417133012</v>
      </c>
      <c r="I37" s="272">
        <f t="shared" ref="I37" si="14">AVERAGE(B37:H37)</f>
        <v>0.84084260242729614</v>
      </c>
      <c r="J37" s="272">
        <f t="shared" ref="J37" si="15">_xlfn.STDEV.S(B37:H37)</f>
        <v>9.1032588176405041E-2</v>
      </c>
      <c r="K37" s="256"/>
      <c r="L37" s="256"/>
      <c r="M37" s="256"/>
      <c r="N37" s="256"/>
    </row>
    <row r="38" spans="1:14" x14ac:dyDescent="0.2">
      <c r="A38" s="256" t="s">
        <v>100</v>
      </c>
      <c r="B38" s="271">
        <f>B54/B55</f>
        <v>18.462598425196852</v>
      </c>
      <c r="C38" s="271">
        <f>C54/C55</f>
        <v>19.886277001270649</v>
      </c>
      <c r="D38" s="271">
        <f t="shared" ref="D38:H38" si="16">D54/D55</f>
        <v>17.923634606089898</v>
      </c>
      <c r="E38" s="271">
        <f t="shared" si="16"/>
        <v>15.216808769792936</v>
      </c>
      <c r="F38" s="271">
        <f t="shared" si="16"/>
        <v>15.064748201438849</v>
      </c>
      <c r="G38" s="271">
        <f t="shared" si="16"/>
        <v>13.248377961788007</v>
      </c>
      <c r="H38" s="271">
        <f t="shared" si="16"/>
        <v>13.572889278410752</v>
      </c>
      <c r="I38" s="272">
        <f>AVERAGE(C38:H38)</f>
        <v>15.818789303131849</v>
      </c>
      <c r="J38" s="272">
        <f>_xlfn.STDEV.S(C38:H38)</f>
        <v>2.5906319636029909</v>
      </c>
      <c r="K38" s="256"/>
      <c r="L38" s="256"/>
      <c r="M38" s="256"/>
      <c r="N38" s="256"/>
    </row>
    <row r="40" spans="1:14" x14ac:dyDescent="0.2">
      <c r="A40" s="8" t="s">
        <v>101</v>
      </c>
      <c r="B40" s="8"/>
      <c r="C40" s="8"/>
      <c r="D40" s="8"/>
      <c r="E40" s="8"/>
      <c r="F40" s="8"/>
      <c r="G40" s="8"/>
      <c r="H40" s="8"/>
    </row>
    <row r="41" spans="1:14" x14ac:dyDescent="0.2">
      <c r="A41" t="s">
        <v>102</v>
      </c>
      <c r="B41" s="217">
        <f>B86</f>
        <v>6205</v>
      </c>
      <c r="C41" s="217">
        <f t="shared" ref="C41:H41" si="17">C86</f>
        <v>7523</v>
      </c>
      <c r="D41" s="217">
        <f t="shared" si="17"/>
        <v>10833</v>
      </c>
      <c r="E41" s="217">
        <f t="shared" si="17"/>
        <v>10905</v>
      </c>
      <c r="F41" s="217">
        <f t="shared" si="17"/>
        <v>11234</v>
      </c>
      <c r="G41" s="217">
        <f t="shared" si="17"/>
        <v>12866</v>
      </c>
      <c r="H41" s="217">
        <f t="shared" si="17"/>
        <v>11655</v>
      </c>
    </row>
    <row r="42" spans="1:14" x14ac:dyDescent="0.2">
      <c r="A42" t="s">
        <v>103</v>
      </c>
      <c r="B42" s="217">
        <f>B127</f>
        <v>5149</v>
      </c>
      <c r="C42" s="217">
        <f t="shared" ref="C42:H42" si="18">C127</f>
        <v>7846</v>
      </c>
      <c r="D42" s="217">
        <f t="shared" si="18"/>
        <v>9613</v>
      </c>
      <c r="E42" s="217">
        <f t="shared" si="18"/>
        <v>7838</v>
      </c>
      <c r="F42" s="217">
        <f t="shared" si="18"/>
        <v>6373</v>
      </c>
      <c r="G42" s="217">
        <f t="shared" si="18"/>
        <v>6289</v>
      </c>
      <c r="H42" s="217">
        <f t="shared" si="18"/>
        <v>9239</v>
      </c>
    </row>
    <row r="43" spans="1:14" x14ac:dyDescent="0.2">
      <c r="A43" t="s">
        <v>104</v>
      </c>
      <c r="B43" s="217">
        <f>B82</f>
        <v>1373</v>
      </c>
      <c r="C43" s="217">
        <f t="shared" ref="C43:H43" si="19">C82</f>
        <v>1505</v>
      </c>
      <c r="D43" s="217">
        <f t="shared" si="19"/>
        <v>1948</v>
      </c>
      <c r="E43" s="217">
        <f t="shared" si="19"/>
        <v>2827</v>
      </c>
      <c r="F43" s="217">
        <f t="shared" si="19"/>
        <v>2958</v>
      </c>
      <c r="G43" s="217">
        <f t="shared" si="19"/>
        <v>6238.8</v>
      </c>
      <c r="H43" s="217">
        <f t="shared" si="19"/>
        <v>5553</v>
      </c>
    </row>
    <row r="44" spans="1:14" x14ac:dyDescent="0.2">
      <c r="A44" t="s">
        <v>105</v>
      </c>
      <c r="B44" s="217">
        <f>B41-B42-B43</f>
        <v>-317</v>
      </c>
      <c r="C44" s="217">
        <f t="shared" ref="C44:H44" si="20">C41-C42-C43</f>
        <v>-1828</v>
      </c>
      <c r="D44" s="217">
        <f t="shared" si="20"/>
        <v>-728</v>
      </c>
      <c r="E44" s="217">
        <f t="shared" si="20"/>
        <v>240</v>
      </c>
      <c r="F44" s="217">
        <f t="shared" si="20"/>
        <v>1903</v>
      </c>
      <c r="G44" s="217">
        <f t="shared" si="20"/>
        <v>338.19999999999982</v>
      </c>
      <c r="H44" s="217">
        <f t="shared" si="20"/>
        <v>-3137</v>
      </c>
    </row>
    <row r="45" spans="1:14" x14ac:dyDescent="0.2">
      <c r="A45" t="s">
        <v>106</v>
      </c>
      <c r="B45" s="217"/>
      <c r="C45" s="217">
        <f>C44-B44</f>
        <v>-1511</v>
      </c>
      <c r="D45" s="217">
        <f t="shared" ref="D45:H45" si="21">D44-C44</f>
        <v>1100</v>
      </c>
      <c r="E45" s="217">
        <f t="shared" si="21"/>
        <v>968</v>
      </c>
      <c r="F45" s="217">
        <f t="shared" si="21"/>
        <v>1663</v>
      </c>
      <c r="G45" s="217">
        <f t="shared" si="21"/>
        <v>-1564.8000000000002</v>
      </c>
      <c r="H45" s="217">
        <f t="shared" si="21"/>
        <v>-3475.2</v>
      </c>
    </row>
    <row r="46" spans="1:14" x14ac:dyDescent="0.2">
      <c r="A46" t="s">
        <v>270</v>
      </c>
      <c r="B46" s="217">
        <f t="shared" ref="B46:H46" si="22">B44+B71</f>
        <v>27820</v>
      </c>
      <c r="C46" s="217">
        <f t="shared" si="22"/>
        <v>29473</v>
      </c>
      <c r="D46" s="217">
        <f t="shared" si="22"/>
        <v>36356</v>
      </c>
      <c r="E46" s="217">
        <f t="shared" si="22"/>
        <v>37719</v>
      </c>
      <c r="F46" s="217">
        <f t="shared" si="22"/>
        <v>39595</v>
      </c>
      <c r="G46" s="217">
        <f t="shared" si="22"/>
        <v>37297.199999999997</v>
      </c>
      <c r="H46" s="217">
        <f t="shared" si="22"/>
        <v>34031</v>
      </c>
    </row>
    <row r="47" spans="1:14" x14ac:dyDescent="0.2">
      <c r="A47" s="64" t="s">
        <v>315</v>
      </c>
      <c r="I47" s="274" t="s">
        <v>234</v>
      </c>
      <c r="J47" s="274" t="s">
        <v>235</v>
      </c>
      <c r="K47" s="274" t="s">
        <v>236</v>
      </c>
      <c r="L47" s="274" t="s">
        <v>237</v>
      </c>
    </row>
    <row r="48" spans="1:14" x14ac:dyDescent="0.2">
      <c r="A48" s="256" t="s">
        <v>238</v>
      </c>
      <c r="B48" s="258">
        <f t="shared" ref="B48:H48" si="23">1-B14-B15-B16-B17-B18-B23-(B24*(B106+B118)/B9)-(B27*B26)-B34</f>
        <v>0.11554908134016266</v>
      </c>
      <c r="C48" s="258">
        <f t="shared" si="23"/>
        <v>7.4421839680055682E-2</v>
      </c>
      <c r="D48" s="258">
        <f t="shared" si="23"/>
        <v>7.1980508179603234E-2</v>
      </c>
      <c r="E48" s="258">
        <f t="shared" si="23"/>
        <v>6.1269262696683868E-2</v>
      </c>
      <c r="F48" s="258">
        <f t="shared" si="23"/>
        <v>7.8503964552238792E-2</v>
      </c>
      <c r="G48" s="258">
        <f t="shared" si="23"/>
        <v>5.9975043536687464E-2</v>
      </c>
      <c r="H48" s="258">
        <f t="shared" si="23"/>
        <v>7.3232104121475017E-2</v>
      </c>
      <c r="I48" s="83">
        <f>MIN(B48:G48)</f>
        <v>5.9975043536687464E-2</v>
      </c>
      <c r="J48" s="83">
        <f>AVERAGE(B48:G48)</f>
        <v>7.6949949997571945E-2</v>
      </c>
      <c r="K48" s="83">
        <f>MAX(B48:G48)</f>
        <v>0.11554908134016266</v>
      </c>
      <c r="L48" s="82"/>
    </row>
    <row r="49" spans="1:12" x14ac:dyDescent="0.2">
      <c r="A49" s="256" t="s">
        <v>241</v>
      </c>
      <c r="B49" s="258">
        <f t="shared" ref="B49:H49" si="24">B48*B9/B46</f>
        <v>8.8389647735442181E-2</v>
      </c>
      <c r="C49" s="258">
        <f t="shared" si="24"/>
        <v>5.8087062735384956E-2</v>
      </c>
      <c r="D49" s="258">
        <f t="shared" si="24"/>
        <v>5.6881945208493809E-2</v>
      </c>
      <c r="E49" s="258">
        <f t="shared" si="24"/>
        <v>5.2050690633367765E-2</v>
      </c>
      <c r="F49" s="258">
        <f t="shared" si="24"/>
        <v>6.8013638085616862E-2</v>
      </c>
      <c r="G49" s="258">
        <f t="shared" si="24"/>
        <v>5.8634428321697164E-2</v>
      </c>
      <c r="H49" s="258">
        <f t="shared" si="24"/>
        <v>6.9442567071199737E-2</v>
      </c>
      <c r="I49" s="83">
        <f t="shared" ref="I49:I50" si="25">MIN(B49:G49)</f>
        <v>5.2050690633367765E-2</v>
      </c>
      <c r="J49" s="83">
        <f t="shared" ref="J49:J50" si="26">AVERAGE(B49:G49)</f>
        <v>6.3676235453333785E-2</v>
      </c>
      <c r="K49" s="83">
        <f t="shared" ref="K49:K50" si="27">MAX(B49:G49)</f>
        <v>8.8389647735442181E-2</v>
      </c>
      <c r="L49" s="82"/>
    </row>
    <row r="50" spans="1:12" x14ac:dyDescent="0.2">
      <c r="A50" s="256" t="s">
        <v>243</v>
      </c>
      <c r="B50" s="269">
        <f t="shared" ref="B50:H50" si="28">B9/B54</f>
        <v>0.75633507481252449</v>
      </c>
      <c r="C50" s="269">
        <f t="shared" si="28"/>
        <v>0.73492859653046227</v>
      </c>
      <c r="D50" s="269">
        <f t="shared" si="28"/>
        <v>0.7747276453457016</v>
      </c>
      <c r="E50" s="269">
        <f t="shared" si="28"/>
        <v>0.85498012220176633</v>
      </c>
      <c r="F50" s="269">
        <f t="shared" si="28"/>
        <v>0.91011355194736288</v>
      </c>
      <c r="G50" s="269">
        <f t="shared" si="28"/>
        <v>0.98659325198192593</v>
      </c>
      <c r="H50" s="269">
        <f t="shared" si="28"/>
        <v>0.86821997417133012</v>
      </c>
      <c r="I50" s="270">
        <f t="shared" si="25"/>
        <v>0.73492859653046227</v>
      </c>
      <c r="J50" s="270">
        <f t="shared" si="26"/>
        <v>0.83627970713662381</v>
      </c>
      <c r="K50" s="270">
        <f t="shared" si="27"/>
        <v>0.98659325198192593</v>
      </c>
      <c r="L50" s="82"/>
    </row>
    <row r="51" spans="1:12" x14ac:dyDescent="0.2">
      <c r="A51" s="256" t="s">
        <v>247</v>
      </c>
      <c r="B51" s="258">
        <f>B54/B46</f>
        <v>1.011394680086269</v>
      </c>
      <c r="C51" s="258">
        <f t="shared" ref="C51:H51" si="29">C54/C46</f>
        <v>1.0620228683880162</v>
      </c>
      <c r="D51" s="258">
        <f t="shared" si="29"/>
        <v>1.0200242050830675</v>
      </c>
      <c r="E51" s="258">
        <f t="shared" si="29"/>
        <v>0.99363715899148974</v>
      </c>
      <c r="F51" s="258">
        <f t="shared" si="29"/>
        <v>0.95193837605758302</v>
      </c>
      <c r="G51" s="258">
        <f t="shared" si="29"/>
        <v>0.9909322951856977</v>
      </c>
      <c r="H51" s="258">
        <f t="shared" si="29"/>
        <v>1.0921806588110841</v>
      </c>
      <c r="I51" s="273">
        <f t="shared" ref="I51" si="30">MIN(B51:G51)</f>
        <v>0.95193837605758302</v>
      </c>
      <c r="J51" s="273">
        <f t="shared" ref="J51" si="31">AVERAGE(B51:G51)</f>
        <v>1.0049915972986871</v>
      </c>
      <c r="K51" s="273">
        <f t="shared" ref="K51" si="32">MAX(B51:G51)</f>
        <v>1.0620228683880162</v>
      </c>
      <c r="L51" s="82"/>
    </row>
    <row r="52" spans="1:12" x14ac:dyDescent="0.2">
      <c r="B52" s="81"/>
      <c r="C52" s="81"/>
      <c r="D52" s="81"/>
      <c r="E52" s="81"/>
      <c r="F52" s="81"/>
      <c r="G52" s="81"/>
      <c r="H52" s="81"/>
    </row>
    <row r="53" spans="1:12" x14ac:dyDescent="0.2">
      <c r="A53" s="8" t="s">
        <v>107</v>
      </c>
      <c r="B53" s="8"/>
      <c r="C53" s="8"/>
      <c r="D53" s="8"/>
      <c r="E53" s="8"/>
      <c r="F53" s="8"/>
      <c r="G53" s="8"/>
      <c r="H53" s="8"/>
    </row>
    <row r="54" spans="1:12" x14ac:dyDescent="0.2">
      <c r="A54" t="s">
        <v>99</v>
      </c>
      <c r="B54" s="217">
        <f t="shared" ref="B54:H54" si="33">B71</f>
        <v>28137</v>
      </c>
      <c r="C54" s="217">
        <f t="shared" si="33"/>
        <v>31301</v>
      </c>
      <c r="D54" s="217">
        <f t="shared" si="33"/>
        <v>37084</v>
      </c>
      <c r="E54" s="217">
        <f t="shared" si="33"/>
        <v>37479</v>
      </c>
      <c r="F54" s="217">
        <f t="shared" si="33"/>
        <v>37692</v>
      </c>
      <c r="G54" s="217">
        <f t="shared" si="33"/>
        <v>36959</v>
      </c>
      <c r="H54" s="217">
        <f t="shared" si="33"/>
        <v>37168</v>
      </c>
    </row>
    <row r="55" spans="1:12" x14ac:dyDescent="0.2">
      <c r="A55" t="s">
        <v>98</v>
      </c>
      <c r="B55" s="217">
        <f>B167</f>
        <v>1524</v>
      </c>
      <c r="C55" s="217">
        <f t="shared" ref="C55:G55" si="34">C167</f>
        <v>1574</v>
      </c>
      <c r="D55" s="217">
        <f t="shared" si="34"/>
        <v>2069</v>
      </c>
      <c r="E55" s="217">
        <f t="shared" si="34"/>
        <v>2463</v>
      </c>
      <c r="F55" s="217">
        <f t="shared" si="34"/>
        <v>2502</v>
      </c>
      <c r="G55" s="217">
        <f t="shared" si="34"/>
        <v>2789.7</v>
      </c>
      <c r="H55" s="217">
        <f>H167</f>
        <v>2738.3999999999996</v>
      </c>
    </row>
    <row r="56" spans="1:12" x14ac:dyDescent="0.2">
      <c r="A56" t="s">
        <v>97</v>
      </c>
      <c r="B56" s="217"/>
      <c r="C56" s="217">
        <f t="shared" ref="C56:H56" si="35">C54-B54+C55</f>
        <v>4738</v>
      </c>
      <c r="D56" s="217">
        <f t="shared" si="35"/>
        <v>7852</v>
      </c>
      <c r="E56" s="217">
        <f t="shared" si="35"/>
        <v>2858</v>
      </c>
      <c r="F56" s="217">
        <f t="shared" si="35"/>
        <v>2715</v>
      </c>
      <c r="G56" s="217">
        <f t="shared" si="35"/>
        <v>2056.6999999999998</v>
      </c>
      <c r="H56" s="217">
        <f t="shared" si="35"/>
        <v>2947.3999999999996</v>
      </c>
    </row>
    <row r="59" spans="1:12" ht="42" x14ac:dyDescent="0.2">
      <c r="A59" s="25" t="s">
        <v>46</v>
      </c>
      <c r="B59" s="41">
        <v>40543</v>
      </c>
      <c r="C59" s="41">
        <v>40908</v>
      </c>
      <c r="D59" s="41">
        <v>41274</v>
      </c>
      <c r="E59" s="26" t="s">
        <v>48</v>
      </c>
      <c r="F59" s="26" t="s">
        <v>47</v>
      </c>
      <c r="G59" s="26" t="s">
        <v>49</v>
      </c>
      <c r="H59" s="45" t="s">
        <v>67</v>
      </c>
    </row>
    <row r="60" spans="1:12" x14ac:dyDescent="0.2">
      <c r="A60" s="8" t="s">
        <v>2</v>
      </c>
      <c r="B60" s="8"/>
      <c r="C60" s="8"/>
      <c r="D60" s="8"/>
      <c r="E60" s="8"/>
      <c r="F60" s="9"/>
      <c r="G60" s="9"/>
      <c r="H60" s="9"/>
    </row>
    <row r="61" spans="1:12" x14ac:dyDescent="0.2">
      <c r="A61" s="4" t="s">
        <v>4</v>
      </c>
      <c r="B61" s="4"/>
      <c r="C61" s="4"/>
      <c r="D61" s="4"/>
      <c r="E61" s="10"/>
      <c r="F61" s="10"/>
    </row>
    <row r="62" spans="1:12" x14ac:dyDescent="0.2">
      <c r="A62" s="11" t="s">
        <v>5</v>
      </c>
      <c r="B62" s="11">
        <v>26360</v>
      </c>
      <c r="C62" s="11">
        <v>29319</v>
      </c>
      <c r="D62" s="11">
        <v>33784</v>
      </c>
      <c r="E62" s="12">
        <v>33033</v>
      </c>
      <c r="F62" s="12">
        <v>33528</v>
      </c>
      <c r="G62" s="27">
        <v>32967</v>
      </c>
      <c r="H62" s="27">
        <v>33209</v>
      </c>
    </row>
    <row r="63" spans="1:12" x14ac:dyDescent="0.2">
      <c r="A63" s="11" t="s">
        <v>6</v>
      </c>
      <c r="B63" s="11">
        <v>10</v>
      </c>
      <c r="C63" s="11">
        <v>7</v>
      </c>
      <c r="D63" s="11">
        <v>11</v>
      </c>
      <c r="E63" s="12">
        <v>9</v>
      </c>
      <c r="F63" s="12">
        <v>9</v>
      </c>
      <c r="G63" s="27">
        <v>12</v>
      </c>
      <c r="H63" s="27">
        <v>11</v>
      </c>
    </row>
    <row r="64" spans="1:12" x14ac:dyDescent="0.2">
      <c r="A64" s="11" t="s">
        <v>8</v>
      </c>
      <c r="B64" s="11">
        <v>298</v>
      </c>
      <c r="C64" s="11">
        <v>343</v>
      </c>
      <c r="D64" s="11">
        <v>1146</v>
      </c>
      <c r="E64" s="12">
        <v>1164</v>
      </c>
      <c r="F64" s="12">
        <v>1113</v>
      </c>
      <c r="G64" s="27">
        <v>1138</v>
      </c>
      <c r="H64" s="27">
        <v>1041</v>
      </c>
    </row>
    <row r="65" spans="1:8" x14ac:dyDescent="0.2">
      <c r="A65" s="11" t="s">
        <v>9</v>
      </c>
      <c r="B65" s="11">
        <v>556</v>
      </c>
      <c r="C65" s="11">
        <v>598</v>
      </c>
      <c r="D65" s="11">
        <v>771</v>
      </c>
      <c r="E65" s="12">
        <v>727</v>
      </c>
      <c r="F65" s="12">
        <v>856</v>
      </c>
      <c r="G65" s="27">
        <v>840</v>
      </c>
      <c r="H65" s="27">
        <v>1142</v>
      </c>
    </row>
    <row r="66" spans="1:8" x14ac:dyDescent="0.2">
      <c r="A66" s="11" t="s">
        <v>52</v>
      </c>
      <c r="B66" s="11">
        <v>170</v>
      </c>
      <c r="C66" s="11">
        <v>56</v>
      </c>
      <c r="D66" s="11">
        <v>48</v>
      </c>
      <c r="E66" s="12">
        <v>0</v>
      </c>
      <c r="F66" s="12">
        <v>0</v>
      </c>
      <c r="G66" s="27">
        <v>0</v>
      </c>
      <c r="H66" s="27"/>
    </row>
    <row r="67" spans="1:8" x14ac:dyDescent="0.2">
      <c r="A67" s="11" t="s">
        <v>10</v>
      </c>
      <c r="B67" s="11">
        <v>40</v>
      </c>
      <c r="C67" s="11">
        <v>10</v>
      </c>
      <c r="D67" s="11">
        <v>124</v>
      </c>
      <c r="E67" s="12">
        <v>242</v>
      </c>
      <c r="F67" s="12">
        <v>243</v>
      </c>
      <c r="G67" s="27">
        <v>275</v>
      </c>
      <c r="H67" s="27">
        <v>309</v>
      </c>
    </row>
    <row r="68" spans="1:8" x14ac:dyDescent="0.2">
      <c r="A68" s="6" t="s">
        <v>11</v>
      </c>
      <c r="B68" s="6">
        <v>662</v>
      </c>
      <c r="C68" s="6">
        <v>920</v>
      </c>
      <c r="D68" s="6">
        <v>1124</v>
      </c>
      <c r="E68" s="12">
        <v>2233</v>
      </c>
      <c r="F68" s="12">
        <v>1783</v>
      </c>
      <c r="G68" s="27">
        <v>1575</v>
      </c>
      <c r="H68" s="27">
        <v>1310</v>
      </c>
    </row>
    <row r="69" spans="1:8" x14ac:dyDescent="0.2">
      <c r="A69" s="6" t="s">
        <v>12</v>
      </c>
      <c r="B69" s="6">
        <v>41</v>
      </c>
      <c r="C69" s="6">
        <v>48</v>
      </c>
      <c r="D69" s="6">
        <v>76</v>
      </c>
      <c r="E69" s="12">
        <v>71</v>
      </c>
      <c r="F69" s="12">
        <v>160</v>
      </c>
      <c r="G69" s="27">
        <v>152</v>
      </c>
      <c r="H69" s="27">
        <v>146</v>
      </c>
    </row>
    <row r="70" spans="1:8" x14ac:dyDescent="0.2">
      <c r="A70" s="11"/>
      <c r="B70" s="11"/>
      <c r="C70" s="11"/>
      <c r="D70" s="11"/>
      <c r="E70" s="6"/>
      <c r="F70" s="6"/>
      <c r="G70" s="28"/>
      <c r="H70" s="28"/>
    </row>
    <row r="71" spans="1:8" x14ac:dyDescent="0.2">
      <c r="A71" s="17" t="s">
        <v>50</v>
      </c>
      <c r="B71" s="17">
        <v>28137</v>
      </c>
      <c r="C71" s="17">
        <v>31301</v>
      </c>
      <c r="D71" s="17">
        <v>37084</v>
      </c>
      <c r="E71" s="14">
        <v>37479</v>
      </c>
      <c r="F71" s="14">
        <v>37692</v>
      </c>
      <c r="G71" s="29">
        <v>36959</v>
      </c>
      <c r="H71" s="29">
        <v>37168</v>
      </c>
    </row>
    <row r="72" spans="1:8" x14ac:dyDescent="0.2">
      <c r="A72" s="42" t="s">
        <v>51</v>
      </c>
      <c r="B72" s="43">
        <f>SUM(B62:B69)</f>
        <v>28137</v>
      </c>
      <c r="C72" s="43">
        <f>SUM(C62:C69)</f>
        <v>31301</v>
      </c>
      <c r="D72" s="43">
        <f>SUM(D62:D69)</f>
        <v>37084</v>
      </c>
      <c r="E72" s="43">
        <f>SUM(E62:E69)</f>
        <v>37479</v>
      </c>
      <c r="F72" s="43">
        <f t="shared" ref="F72:H72" si="36">SUM(F62:F69)</f>
        <v>37692</v>
      </c>
      <c r="G72" s="43">
        <f t="shared" si="36"/>
        <v>36959</v>
      </c>
      <c r="H72" s="43">
        <f t="shared" si="36"/>
        <v>37168</v>
      </c>
    </row>
    <row r="73" spans="1:8" x14ac:dyDescent="0.2">
      <c r="A73" s="4"/>
      <c r="B73" s="4"/>
      <c r="C73" s="4"/>
      <c r="D73" s="4"/>
      <c r="E73" s="15"/>
      <c r="F73" s="15"/>
      <c r="G73" s="30"/>
      <c r="H73" s="30"/>
    </row>
    <row r="74" spans="1:8" x14ac:dyDescent="0.2">
      <c r="A74" s="4" t="s">
        <v>13</v>
      </c>
      <c r="B74" s="4"/>
      <c r="C74" s="4"/>
      <c r="D74" s="4"/>
      <c r="E74" s="16"/>
      <c r="F74" s="16"/>
      <c r="G74" s="31"/>
      <c r="H74" s="31"/>
    </row>
    <row r="75" spans="1:8" x14ac:dyDescent="0.2">
      <c r="A75" s="11" t="s">
        <v>14</v>
      </c>
      <c r="B75" s="11">
        <v>1049</v>
      </c>
      <c r="C75" s="11">
        <v>2082</v>
      </c>
      <c r="D75" s="11">
        <v>3064</v>
      </c>
      <c r="E75" s="12">
        <v>3378</v>
      </c>
      <c r="F75" s="12">
        <v>3189</v>
      </c>
      <c r="G75" s="27">
        <v>2228.9</v>
      </c>
      <c r="H75" s="27">
        <v>2891</v>
      </c>
    </row>
    <row r="76" spans="1:8" x14ac:dyDescent="0.2">
      <c r="A76" s="11" t="s">
        <v>15</v>
      </c>
      <c r="B76" s="11">
        <v>3387</v>
      </c>
      <c r="C76" s="11">
        <v>3378</v>
      </c>
      <c r="D76" s="11">
        <v>5374</v>
      </c>
      <c r="E76" s="12">
        <v>4086</v>
      </c>
      <c r="F76" s="12">
        <v>4236</v>
      </c>
      <c r="G76" s="27">
        <v>3372</v>
      </c>
      <c r="H76" s="27">
        <v>2264</v>
      </c>
    </row>
    <row r="77" spans="1:8" x14ac:dyDescent="0.2">
      <c r="A77" s="11" t="s">
        <v>16</v>
      </c>
      <c r="B77" s="11">
        <v>230</v>
      </c>
      <c r="C77" s="11">
        <v>164</v>
      </c>
      <c r="D77" s="11">
        <v>150</v>
      </c>
      <c r="E77" s="12">
        <v>48</v>
      </c>
      <c r="F77" s="12">
        <v>5</v>
      </c>
      <c r="G77" s="27">
        <v>7.3</v>
      </c>
      <c r="H77" s="27">
        <v>28</v>
      </c>
    </row>
    <row r="78" spans="1:8" x14ac:dyDescent="0.2">
      <c r="A78" s="11" t="s">
        <v>53</v>
      </c>
      <c r="B78" s="11">
        <v>75</v>
      </c>
      <c r="C78" s="11">
        <v>78</v>
      </c>
      <c r="D78" s="11">
        <v>84</v>
      </c>
      <c r="E78" s="12">
        <v>0</v>
      </c>
      <c r="F78" s="12">
        <v>0</v>
      </c>
      <c r="G78" s="27">
        <v>0</v>
      </c>
      <c r="H78" s="27">
        <v>0</v>
      </c>
    </row>
    <row r="79" spans="1:8" x14ac:dyDescent="0.2">
      <c r="A79" s="11" t="s">
        <v>56</v>
      </c>
      <c r="B79" s="11">
        <v>9</v>
      </c>
      <c r="C79" s="11">
        <v>22</v>
      </c>
      <c r="D79" s="12">
        <v>0</v>
      </c>
      <c r="E79" s="12">
        <v>0</v>
      </c>
      <c r="F79" s="12">
        <v>0</v>
      </c>
      <c r="G79" s="27">
        <v>0</v>
      </c>
      <c r="H79" s="27">
        <v>0</v>
      </c>
    </row>
    <row r="80" spans="1:8" x14ac:dyDescent="0.2">
      <c r="A80" s="11" t="s">
        <v>17</v>
      </c>
      <c r="B80" s="11">
        <v>0</v>
      </c>
      <c r="C80" s="11">
        <v>0</v>
      </c>
      <c r="D80" s="12">
        <v>0</v>
      </c>
      <c r="E80" s="12">
        <v>171</v>
      </c>
      <c r="F80" s="12">
        <v>132</v>
      </c>
      <c r="G80" s="27">
        <v>145.6</v>
      </c>
      <c r="H80" s="27">
        <v>302</v>
      </c>
    </row>
    <row r="81" spans="1:8" x14ac:dyDescent="0.2">
      <c r="A81" s="11" t="s">
        <v>18</v>
      </c>
      <c r="B81" s="11">
        <v>78</v>
      </c>
      <c r="C81" s="11">
        <v>285</v>
      </c>
      <c r="D81" s="11">
        <v>105</v>
      </c>
      <c r="E81" s="12">
        <v>307</v>
      </c>
      <c r="F81" s="12">
        <v>567</v>
      </c>
      <c r="G81" s="27">
        <v>709.3</v>
      </c>
      <c r="H81" s="27">
        <v>455</v>
      </c>
    </row>
    <row r="82" spans="1:8" x14ac:dyDescent="0.2">
      <c r="A82" s="11" t="s">
        <v>19</v>
      </c>
      <c r="B82" s="11">
        <v>1373</v>
      </c>
      <c r="C82" s="11">
        <v>1505</v>
      </c>
      <c r="D82" s="11">
        <v>1948</v>
      </c>
      <c r="E82" s="12">
        <v>2827</v>
      </c>
      <c r="F82" s="12">
        <v>2958</v>
      </c>
      <c r="G82" s="27">
        <v>6238.8</v>
      </c>
      <c r="H82" s="27">
        <v>5553</v>
      </c>
    </row>
    <row r="83" spans="1:8" x14ac:dyDescent="0.2">
      <c r="A83" s="11"/>
      <c r="B83" s="11"/>
      <c r="C83" s="11"/>
      <c r="D83" s="11"/>
      <c r="E83" s="16"/>
      <c r="F83" s="16"/>
      <c r="G83" s="31"/>
      <c r="H83" s="31"/>
    </row>
    <row r="84" spans="1:8" x14ac:dyDescent="0.2">
      <c r="A84" s="11" t="s">
        <v>20</v>
      </c>
      <c r="B84" s="11">
        <v>4</v>
      </c>
      <c r="C84" s="11">
        <v>9</v>
      </c>
      <c r="D84" s="11">
        <v>108</v>
      </c>
      <c r="E84" s="12">
        <v>88</v>
      </c>
      <c r="F84" s="12">
        <v>147</v>
      </c>
      <c r="G84" s="27">
        <v>163.9</v>
      </c>
      <c r="H84" s="27">
        <v>162</v>
      </c>
    </row>
    <row r="85" spans="1:8" x14ac:dyDescent="0.2">
      <c r="A85" s="11"/>
      <c r="B85" s="11"/>
      <c r="C85" s="11"/>
      <c r="D85" s="11"/>
      <c r="E85" s="16"/>
      <c r="F85" s="16"/>
      <c r="G85" s="31"/>
      <c r="H85" s="31"/>
    </row>
    <row r="86" spans="1:8" x14ac:dyDescent="0.2">
      <c r="A86" s="17" t="s">
        <v>54</v>
      </c>
      <c r="B86" s="17">
        <v>6205</v>
      </c>
      <c r="C86" s="17">
        <v>7523</v>
      </c>
      <c r="D86" s="17">
        <v>10833</v>
      </c>
      <c r="E86" s="14">
        <v>10905</v>
      </c>
      <c r="F86" s="14">
        <v>11234</v>
      </c>
      <c r="G86" s="29">
        <v>12866</v>
      </c>
      <c r="H86" s="29">
        <v>11655</v>
      </c>
    </row>
    <row r="87" spans="1:8" x14ac:dyDescent="0.2">
      <c r="A87" s="17" t="s">
        <v>55</v>
      </c>
      <c r="B87" s="17">
        <f t="shared" ref="B87:H87" si="37">SUM(B75:B84)</f>
        <v>6205</v>
      </c>
      <c r="C87" s="17">
        <f t="shared" si="37"/>
        <v>7523</v>
      </c>
      <c r="D87" s="17">
        <f t="shared" si="37"/>
        <v>10833</v>
      </c>
      <c r="E87" s="17">
        <f t="shared" si="37"/>
        <v>10905</v>
      </c>
      <c r="F87" s="17">
        <f t="shared" si="37"/>
        <v>11234</v>
      </c>
      <c r="G87" s="17">
        <f t="shared" si="37"/>
        <v>12865.800000000001</v>
      </c>
      <c r="H87" s="17">
        <f t="shared" si="37"/>
        <v>11655</v>
      </c>
    </row>
    <row r="88" spans="1:8" x14ac:dyDescent="0.2">
      <c r="A88" s="18" t="s">
        <v>21</v>
      </c>
      <c r="B88" s="18"/>
      <c r="C88" s="18"/>
      <c r="D88" s="18"/>
      <c r="E88" s="19"/>
      <c r="F88" s="19"/>
      <c r="G88" s="32"/>
      <c r="H88" s="32"/>
    </row>
    <row r="89" spans="1:8" ht="17" thickBot="1" x14ac:dyDescent="0.25">
      <c r="A89" s="20" t="s">
        <v>57</v>
      </c>
      <c r="B89" s="20">
        <v>34342</v>
      </c>
      <c r="C89" s="20">
        <v>38824</v>
      </c>
      <c r="D89" s="20">
        <v>47917</v>
      </c>
      <c r="E89" s="21">
        <v>48384</v>
      </c>
      <c r="F89" s="21">
        <v>48926</v>
      </c>
      <c r="G89" s="33">
        <v>49825</v>
      </c>
      <c r="H89" s="33">
        <v>48823</v>
      </c>
    </row>
    <row r="90" spans="1:8" ht="17" thickTop="1" x14ac:dyDescent="0.2">
      <c r="A90" s="4" t="s">
        <v>58</v>
      </c>
      <c r="B90" s="10">
        <f t="shared" ref="B90:H90" si="38">SUM(B72,B87)</f>
        <v>34342</v>
      </c>
      <c r="C90" s="10">
        <f t="shared" si="38"/>
        <v>38824</v>
      </c>
      <c r="D90" s="10">
        <f t="shared" si="38"/>
        <v>47917</v>
      </c>
      <c r="E90" s="10">
        <f t="shared" si="38"/>
        <v>48384</v>
      </c>
      <c r="F90" s="10">
        <f t="shared" si="38"/>
        <v>48926</v>
      </c>
      <c r="G90" s="10">
        <f t="shared" si="38"/>
        <v>49824.800000000003</v>
      </c>
      <c r="H90" s="10">
        <f t="shared" si="38"/>
        <v>48823</v>
      </c>
    </row>
    <row r="91" spans="1:8" x14ac:dyDescent="0.2">
      <c r="A91" s="4"/>
      <c r="B91" s="4"/>
      <c r="C91" s="4"/>
      <c r="D91" s="4"/>
      <c r="E91" s="15"/>
      <c r="F91" s="15"/>
      <c r="H91" s="30"/>
    </row>
    <row r="92" spans="1:8" x14ac:dyDescent="0.2">
      <c r="A92" s="22" t="s">
        <v>22</v>
      </c>
      <c r="B92" s="22"/>
      <c r="C92" s="22"/>
      <c r="D92" s="22"/>
      <c r="E92" s="22"/>
      <c r="F92" s="9"/>
      <c r="G92" s="9"/>
      <c r="H92" s="46"/>
    </row>
    <row r="93" spans="1:8" x14ac:dyDescent="0.2">
      <c r="A93" s="4" t="s">
        <v>23</v>
      </c>
      <c r="B93" s="4"/>
      <c r="C93" s="4"/>
      <c r="D93" s="4"/>
      <c r="E93" s="16"/>
      <c r="F93" s="16"/>
      <c r="H93" s="31"/>
    </row>
    <row r="94" spans="1:8" x14ac:dyDescent="0.2">
      <c r="A94" s="11" t="s">
        <v>24</v>
      </c>
      <c r="B94" s="11">
        <v>5900</v>
      </c>
      <c r="C94" s="11">
        <v>5900</v>
      </c>
      <c r="D94" s="11">
        <v>5900</v>
      </c>
      <c r="E94" s="12">
        <v>5900</v>
      </c>
      <c r="F94" s="12">
        <v>5900</v>
      </c>
      <c r="G94" s="27">
        <v>5900</v>
      </c>
      <c r="H94" s="27">
        <v>5900</v>
      </c>
    </row>
    <row r="95" spans="1:8" x14ac:dyDescent="0.2">
      <c r="A95" s="11" t="s">
        <v>25</v>
      </c>
      <c r="B95" s="11">
        <v>1740</v>
      </c>
      <c r="C95" s="11">
        <v>1740</v>
      </c>
      <c r="D95" s="11">
        <v>1740</v>
      </c>
      <c r="E95" s="12">
        <v>1740</v>
      </c>
      <c r="F95" s="12">
        <v>1740</v>
      </c>
      <c r="G95" s="27">
        <v>1740</v>
      </c>
      <c r="H95" s="27">
        <v>1740</v>
      </c>
    </row>
    <row r="96" spans="1:8" x14ac:dyDescent="0.2">
      <c r="A96" s="11" t="s">
        <v>68</v>
      </c>
      <c r="B96" s="11">
        <v>0</v>
      </c>
      <c r="C96" s="11">
        <v>0</v>
      </c>
      <c r="D96" s="11">
        <v>0</v>
      </c>
      <c r="E96" s="12">
        <v>0</v>
      </c>
      <c r="F96" s="12">
        <v>0</v>
      </c>
      <c r="G96" s="27">
        <v>0</v>
      </c>
      <c r="H96" s="27">
        <v>-500</v>
      </c>
    </row>
    <row r="97" spans="1:8" x14ac:dyDescent="0.2">
      <c r="A97" s="11" t="s">
        <v>26</v>
      </c>
      <c r="B97" s="11">
        <v>12</v>
      </c>
      <c r="C97" s="11">
        <v>114</v>
      </c>
      <c r="D97" s="11">
        <v>-90</v>
      </c>
      <c r="E97" s="12">
        <v>-49</v>
      </c>
      <c r="F97" s="12">
        <v>-270</v>
      </c>
      <c r="G97" s="27">
        <v>-637</v>
      </c>
      <c r="H97" s="27">
        <v>-278</v>
      </c>
    </row>
    <row r="98" spans="1:8" x14ac:dyDescent="0.2">
      <c r="A98" s="23" t="s">
        <v>27</v>
      </c>
      <c r="B98" s="23">
        <v>16445</v>
      </c>
      <c r="C98" s="23">
        <v>17457</v>
      </c>
      <c r="D98" s="23">
        <v>19693</v>
      </c>
      <c r="E98" s="24">
        <v>20856</v>
      </c>
      <c r="F98" s="24">
        <v>22794</v>
      </c>
      <c r="G98" s="34">
        <v>23732.9</v>
      </c>
      <c r="H98" s="34">
        <v>24300</v>
      </c>
    </row>
    <row r="99" spans="1:8" x14ac:dyDescent="0.2">
      <c r="A99" s="4" t="s">
        <v>28</v>
      </c>
      <c r="B99" s="4">
        <v>24097</v>
      </c>
      <c r="C99" s="4">
        <v>25211</v>
      </c>
      <c r="D99" s="4">
        <v>27243</v>
      </c>
      <c r="E99" s="15">
        <v>28447</v>
      </c>
      <c r="F99" s="15">
        <v>30164</v>
      </c>
      <c r="G99" s="30">
        <v>30736</v>
      </c>
      <c r="H99" s="30">
        <v>31162</v>
      </c>
    </row>
    <row r="100" spans="1:8" x14ac:dyDescent="0.2">
      <c r="A100" s="11" t="s">
        <v>29</v>
      </c>
      <c r="B100" s="11">
        <v>14</v>
      </c>
      <c r="C100" s="11">
        <v>7</v>
      </c>
      <c r="D100" s="11">
        <v>4</v>
      </c>
      <c r="E100" s="12">
        <v>6</v>
      </c>
      <c r="F100" s="12">
        <v>5</v>
      </c>
      <c r="G100" s="27">
        <v>4.7</v>
      </c>
      <c r="H100" s="27">
        <v>4</v>
      </c>
    </row>
    <row r="101" spans="1:8" x14ac:dyDescent="0.2">
      <c r="A101" s="4"/>
      <c r="B101" s="4"/>
      <c r="C101" s="4"/>
      <c r="D101" s="4"/>
      <c r="E101" s="15"/>
      <c r="F101" s="15"/>
      <c r="G101" s="30"/>
      <c r="H101" s="30"/>
    </row>
    <row r="102" spans="1:8" x14ac:dyDescent="0.2">
      <c r="A102" s="17" t="s">
        <v>59</v>
      </c>
      <c r="B102" s="17">
        <v>24111</v>
      </c>
      <c r="C102" s="17">
        <v>25218</v>
      </c>
      <c r="D102" s="17">
        <v>27247</v>
      </c>
      <c r="E102" s="14">
        <v>28453</v>
      </c>
      <c r="F102" s="14">
        <v>30169</v>
      </c>
      <c r="G102" s="29">
        <v>30741</v>
      </c>
      <c r="H102" s="29">
        <v>31166</v>
      </c>
    </row>
    <row r="103" spans="1:8" x14ac:dyDescent="0.2">
      <c r="A103" s="42" t="s">
        <v>60</v>
      </c>
      <c r="B103" s="42">
        <f t="shared" ref="B103:H103" si="39">SUM(B94:B98,B100)</f>
        <v>24111</v>
      </c>
      <c r="C103" s="42">
        <f t="shared" si="39"/>
        <v>25218</v>
      </c>
      <c r="D103" s="42">
        <f t="shared" si="39"/>
        <v>27247</v>
      </c>
      <c r="E103" s="42">
        <f t="shared" si="39"/>
        <v>28453</v>
      </c>
      <c r="F103" s="42">
        <f t="shared" si="39"/>
        <v>30169</v>
      </c>
      <c r="G103" s="42">
        <f t="shared" si="39"/>
        <v>30740.600000000002</v>
      </c>
      <c r="H103" s="42">
        <f t="shared" si="39"/>
        <v>31166</v>
      </c>
    </row>
    <row r="104" spans="1:8" x14ac:dyDescent="0.2">
      <c r="A104" s="11"/>
      <c r="B104" s="11"/>
      <c r="C104" s="11"/>
      <c r="D104" s="11"/>
      <c r="E104" s="16"/>
      <c r="F104" s="16"/>
      <c r="G104" s="31"/>
      <c r="H104" s="31"/>
    </row>
    <row r="105" spans="1:8" x14ac:dyDescent="0.2">
      <c r="A105" s="4" t="s">
        <v>30</v>
      </c>
      <c r="B105" s="4"/>
      <c r="C105" s="4"/>
      <c r="D105" s="4"/>
      <c r="E105" s="16"/>
      <c r="F105" s="16"/>
      <c r="G105" s="31"/>
      <c r="H105" s="31"/>
    </row>
    <row r="106" spans="1:8" x14ac:dyDescent="0.2">
      <c r="A106" s="11" t="s">
        <v>31</v>
      </c>
      <c r="B106" s="11">
        <v>970</v>
      </c>
      <c r="C106" s="11">
        <v>1382</v>
      </c>
      <c r="D106" s="11">
        <v>5509</v>
      </c>
      <c r="E106" s="12">
        <v>5385</v>
      </c>
      <c r="F106" s="12">
        <v>5069</v>
      </c>
      <c r="G106" s="27">
        <v>5799</v>
      </c>
      <c r="H106" s="27">
        <v>1383</v>
      </c>
    </row>
    <row r="107" spans="1:8" x14ac:dyDescent="0.2">
      <c r="A107" s="11" t="s">
        <v>32</v>
      </c>
      <c r="B107" s="11">
        <v>280</v>
      </c>
      <c r="C107" s="11">
        <v>268</v>
      </c>
      <c r="D107" s="11">
        <v>319</v>
      </c>
      <c r="E107" s="12">
        <v>502</v>
      </c>
      <c r="F107" s="12">
        <v>604</v>
      </c>
      <c r="G107" s="27">
        <v>564.70000000000005</v>
      </c>
      <c r="H107" s="27">
        <v>653</v>
      </c>
    </row>
    <row r="108" spans="1:8" x14ac:dyDescent="0.2">
      <c r="A108" s="11" t="s">
        <v>33</v>
      </c>
      <c r="B108" s="11">
        <v>1221</v>
      </c>
      <c r="C108" s="11">
        <v>1358</v>
      </c>
      <c r="D108" s="11">
        <v>1792</v>
      </c>
      <c r="E108" s="12">
        <v>1405</v>
      </c>
      <c r="F108" s="12">
        <v>1803</v>
      </c>
      <c r="G108" s="27">
        <v>1728</v>
      </c>
      <c r="H108" s="27">
        <v>1757</v>
      </c>
    </row>
    <row r="109" spans="1:8" x14ac:dyDescent="0.2">
      <c r="A109" s="11" t="s">
        <v>34</v>
      </c>
      <c r="B109" s="11">
        <v>1089</v>
      </c>
      <c r="C109" s="11">
        <v>1160</v>
      </c>
      <c r="D109" s="11">
        <v>1448</v>
      </c>
      <c r="E109" s="12">
        <v>1533</v>
      </c>
      <c r="F109" s="12">
        <v>1581</v>
      </c>
      <c r="G109" s="27">
        <v>1511</v>
      </c>
      <c r="H109" s="27">
        <v>1466</v>
      </c>
    </row>
    <row r="110" spans="1:8" x14ac:dyDescent="0.2">
      <c r="A110" s="11" t="s">
        <v>35</v>
      </c>
      <c r="B110" s="11">
        <v>1501</v>
      </c>
      <c r="C110" s="11">
        <v>1572</v>
      </c>
      <c r="D110" s="11">
        <v>1936</v>
      </c>
      <c r="E110" s="12">
        <v>3210</v>
      </c>
      <c r="F110" s="12">
        <v>3250</v>
      </c>
      <c r="G110" s="27">
        <v>3090</v>
      </c>
      <c r="H110" s="27">
        <v>3100</v>
      </c>
    </row>
    <row r="111" spans="1:8" x14ac:dyDescent="0.2">
      <c r="A111" s="11" t="s">
        <v>36</v>
      </c>
      <c r="B111" s="11">
        <v>21</v>
      </c>
      <c r="C111" s="11">
        <v>20</v>
      </c>
      <c r="D111" s="11">
        <v>53</v>
      </c>
      <c r="E111" s="12">
        <v>58</v>
      </c>
      <c r="F111" s="12">
        <v>77</v>
      </c>
      <c r="G111" s="27">
        <v>101.5</v>
      </c>
      <c r="H111" s="27">
        <v>59</v>
      </c>
    </row>
    <row r="112" spans="1:8" x14ac:dyDescent="0.2">
      <c r="A112" s="23"/>
      <c r="B112" s="23"/>
      <c r="C112" s="23"/>
      <c r="D112" s="23"/>
      <c r="E112" s="23"/>
      <c r="F112" s="23"/>
      <c r="G112" s="35"/>
      <c r="H112" s="35"/>
    </row>
    <row r="113" spans="1:8" x14ac:dyDescent="0.2">
      <c r="A113" s="18" t="s">
        <v>62</v>
      </c>
      <c r="B113" s="18">
        <v>5082</v>
      </c>
      <c r="C113" s="18">
        <v>5760</v>
      </c>
      <c r="D113" s="18">
        <v>11057</v>
      </c>
      <c r="E113" s="19">
        <v>12093</v>
      </c>
      <c r="F113" s="19">
        <v>12384</v>
      </c>
      <c r="G113" s="29">
        <v>12795</v>
      </c>
      <c r="H113" s="29">
        <v>8418</v>
      </c>
    </row>
    <row r="114" spans="1:8" x14ac:dyDescent="0.2">
      <c r="A114" s="42" t="s">
        <v>61</v>
      </c>
      <c r="B114" s="42">
        <f t="shared" ref="B114:H114" si="40">SUM(B106:B111)</f>
        <v>5082</v>
      </c>
      <c r="C114" s="42">
        <f t="shared" si="40"/>
        <v>5760</v>
      </c>
      <c r="D114" s="42">
        <f t="shared" si="40"/>
        <v>11057</v>
      </c>
      <c r="E114" s="42">
        <f t="shared" si="40"/>
        <v>12093</v>
      </c>
      <c r="F114" s="42">
        <f t="shared" si="40"/>
        <v>12384</v>
      </c>
      <c r="G114" s="44">
        <f t="shared" si="40"/>
        <v>12794.2</v>
      </c>
      <c r="H114" s="44">
        <f t="shared" si="40"/>
        <v>8418</v>
      </c>
    </row>
    <row r="115" spans="1:8" x14ac:dyDescent="0.2">
      <c r="A115" s="11"/>
      <c r="B115" s="11"/>
      <c r="C115" s="11"/>
      <c r="D115" s="11"/>
      <c r="E115" s="11"/>
      <c r="F115" s="11"/>
      <c r="G115" s="36"/>
      <c r="H115" s="37"/>
    </row>
    <row r="116" spans="1:8" x14ac:dyDescent="0.2">
      <c r="A116" s="4" t="s">
        <v>37</v>
      </c>
      <c r="B116" s="4"/>
      <c r="C116" s="4"/>
      <c r="D116" s="4"/>
      <c r="E116" s="4"/>
      <c r="F116" s="4"/>
      <c r="G116" s="37"/>
      <c r="H116" s="27"/>
    </row>
    <row r="117" spans="1:8" x14ac:dyDescent="0.2">
      <c r="A117" s="11" t="s">
        <v>38</v>
      </c>
      <c r="B117" s="11">
        <v>3103</v>
      </c>
      <c r="C117" s="11">
        <v>3236</v>
      </c>
      <c r="D117" s="11">
        <v>3667</v>
      </c>
      <c r="E117" s="12">
        <v>4033</v>
      </c>
      <c r="F117" s="12">
        <v>3589</v>
      </c>
      <c r="G117" s="27">
        <v>3288</v>
      </c>
      <c r="H117" s="27">
        <v>2481</v>
      </c>
    </row>
    <row r="118" spans="1:8" x14ac:dyDescent="0.2">
      <c r="A118" s="11" t="s">
        <v>31</v>
      </c>
      <c r="B118" s="11">
        <v>1229</v>
      </c>
      <c r="C118" s="11">
        <v>3617</v>
      </c>
      <c r="D118" s="11">
        <v>4702</v>
      </c>
      <c r="E118" s="12">
        <v>2276</v>
      </c>
      <c r="F118" s="12">
        <v>769</v>
      </c>
      <c r="G118" s="27">
        <v>583</v>
      </c>
      <c r="H118" s="27">
        <v>5021</v>
      </c>
    </row>
    <row r="119" spans="1:8" x14ac:dyDescent="0.2">
      <c r="A119" s="11" t="s">
        <v>39</v>
      </c>
      <c r="B119" s="11">
        <v>104</v>
      </c>
      <c r="C119" s="11">
        <v>417</v>
      </c>
      <c r="D119" s="11">
        <v>393</v>
      </c>
      <c r="E119" s="12">
        <v>124</v>
      </c>
      <c r="F119" s="12">
        <v>593</v>
      </c>
      <c r="G119" s="27">
        <v>1165</v>
      </c>
      <c r="H119" s="27">
        <v>552</v>
      </c>
    </row>
    <row r="120" spans="1:8" x14ac:dyDescent="0.2">
      <c r="A120" s="11" t="s">
        <v>40</v>
      </c>
      <c r="B120" s="11">
        <v>226</v>
      </c>
      <c r="C120" s="11">
        <v>58</v>
      </c>
      <c r="D120" s="11">
        <v>24</v>
      </c>
      <c r="E120" s="12">
        <v>184</v>
      </c>
      <c r="F120" s="12">
        <v>191</v>
      </c>
      <c r="G120" s="27">
        <v>53</v>
      </c>
      <c r="H120" s="27">
        <v>85</v>
      </c>
    </row>
    <row r="121" spans="1:8" x14ac:dyDescent="0.2">
      <c r="A121" s="11" t="s">
        <v>32</v>
      </c>
      <c r="B121" s="11">
        <v>177</v>
      </c>
      <c r="C121" s="11">
        <v>238</v>
      </c>
      <c r="D121" s="11">
        <v>356</v>
      </c>
      <c r="E121" s="12">
        <v>375</v>
      </c>
      <c r="F121" s="12">
        <v>284</v>
      </c>
      <c r="G121" s="27">
        <v>352</v>
      </c>
      <c r="H121" s="27">
        <v>364</v>
      </c>
    </row>
    <row r="122" spans="1:8" x14ac:dyDescent="0.2">
      <c r="A122" s="11" t="s">
        <v>33</v>
      </c>
      <c r="B122" s="11">
        <v>216</v>
      </c>
      <c r="C122" s="11">
        <v>185</v>
      </c>
      <c r="D122" s="11">
        <v>350</v>
      </c>
      <c r="E122" s="12">
        <v>645</v>
      </c>
      <c r="F122" s="12">
        <v>720</v>
      </c>
      <c r="G122" s="27">
        <v>693.5</v>
      </c>
      <c r="H122" s="27">
        <v>579</v>
      </c>
    </row>
    <row r="123" spans="1:8" x14ac:dyDescent="0.2">
      <c r="A123" s="11" t="s">
        <v>34</v>
      </c>
      <c r="B123" s="11">
        <v>94</v>
      </c>
      <c r="C123" s="11">
        <v>95</v>
      </c>
      <c r="D123" s="11">
        <v>101</v>
      </c>
      <c r="E123" s="12">
        <v>186</v>
      </c>
      <c r="F123" s="12">
        <v>227</v>
      </c>
      <c r="G123" s="27">
        <v>154</v>
      </c>
      <c r="H123" s="27">
        <v>157</v>
      </c>
    </row>
    <row r="124" spans="1:8" x14ac:dyDescent="0.2">
      <c r="A124" s="11"/>
      <c r="B124" s="11"/>
      <c r="C124" s="11"/>
      <c r="D124" s="11"/>
      <c r="E124" s="12"/>
      <c r="F124" s="12"/>
      <c r="G124" s="36"/>
      <c r="H124" s="36"/>
    </row>
    <row r="125" spans="1:8" x14ac:dyDescent="0.2">
      <c r="A125" s="11" t="s">
        <v>41</v>
      </c>
      <c r="B125" s="11">
        <v>0</v>
      </c>
      <c r="C125" s="11">
        <v>0</v>
      </c>
      <c r="D125" s="11">
        <v>20</v>
      </c>
      <c r="E125" s="12">
        <v>15</v>
      </c>
      <c r="F125" s="12" t="s">
        <v>7</v>
      </c>
      <c r="G125" s="36">
        <v>0</v>
      </c>
      <c r="H125" s="36">
        <v>0</v>
      </c>
    </row>
    <row r="126" spans="1:8" x14ac:dyDescent="0.2">
      <c r="A126" s="11"/>
      <c r="B126" s="11"/>
      <c r="C126" s="11"/>
      <c r="D126" s="11"/>
      <c r="E126" s="11"/>
      <c r="F126" s="11"/>
      <c r="G126" s="36"/>
      <c r="H126" s="36"/>
    </row>
    <row r="127" spans="1:8" x14ac:dyDescent="0.2">
      <c r="A127" s="17" t="s">
        <v>42</v>
      </c>
      <c r="B127" s="17">
        <v>5149</v>
      </c>
      <c r="C127" s="17">
        <v>7846</v>
      </c>
      <c r="D127" s="17">
        <v>9613</v>
      </c>
      <c r="E127" s="14">
        <v>7838</v>
      </c>
      <c r="F127" s="14">
        <v>6373</v>
      </c>
      <c r="G127" s="29">
        <v>6289</v>
      </c>
      <c r="H127" s="29">
        <v>9239</v>
      </c>
    </row>
    <row r="128" spans="1:8" x14ac:dyDescent="0.2">
      <c r="A128" s="11"/>
      <c r="B128" s="11"/>
      <c r="C128" s="11"/>
      <c r="D128" s="11"/>
      <c r="E128" s="11"/>
      <c r="F128" s="11"/>
      <c r="G128" s="38"/>
      <c r="H128" s="38"/>
    </row>
    <row r="129" spans="1:18" x14ac:dyDescent="0.2">
      <c r="A129" s="17" t="s">
        <v>63</v>
      </c>
      <c r="B129" s="17">
        <v>10231</v>
      </c>
      <c r="C129" s="17">
        <v>13606</v>
      </c>
      <c r="D129" s="17">
        <v>20670</v>
      </c>
      <c r="E129" s="14">
        <v>19931</v>
      </c>
      <c r="F129" s="14">
        <v>18757</v>
      </c>
      <c r="G129" s="29">
        <v>19084</v>
      </c>
      <c r="H129" s="29">
        <v>17657</v>
      </c>
    </row>
    <row r="130" spans="1:18" x14ac:dyDescent="0.2">
      <c r="A130" s="18" t="s">
        <v>64</v>
      </c>
      <c r="B130" s="18">
        <f t="shared" ref="B130:H130" si="41">SUM(B114,B127)</f>
        <v>10231</v>
      </c>
      <c r="C130" s="18">
        <f t="shared" si="41"/>
        <v>13606</v>
      </c>
      <c r="D130" s="18">
        <f t="shared" si="41"/>
        <v>20670</v>
      </c>
      <c r="E130" s="18">
        <f t="shared" si="41"/>
        <v>19931</v>
      </c>
      <c r="F130" s="18">
        <f t="shared" si="41"/>
        <v>18757</v>
      </c>
      <c r="G130" s="18">
        <f t="shared" si="41"/>
        <v>19083.2</v>
      </c>
      <c r="H130" s="18">
        <f t="shared" si="41"/>
        <v>17657</v>
      </c>
    </row>
    <row r="131" spans="1:18" x14ac:dyDescent="0.2">
      <c r="A131" s="23"/>
      <c r="B131" s="23"/>
      <c r="C131" s="23"/>
      <c r="D131" s="23"/>
      <c r="E131" s="23"/>
      <c r="F131" s="23"/>
      <c r="G131" s="39"/>
      <c r="H131" s="39"/>
    </row>
    <row r="132" spans="1:18" ht="17" thickBot="1" x14ac:dyDescent="0.25">
      <c r="A132" s="20" t="s">
        <v>66</v>
      </c>
      <c r="B132" s="20">
        <v>34342</v>
      </c>
      <c r="C132" s="20">
        <v>38824</v>
      </c>
      <c r="D132" s="20">
        <v>47917</v>
      </c>
      <c r="E132" s="21">
        <v>48384</v>
      </c>
      <c r="F132" s="21">
        <v>48926</v>
      </c>
      <c r="G132" s="40">
        <v>49825</v>
      </c>
      <c r="H132" s="40">
        <v>48823</v>
      </c>
    </row>
    <row r="133" spans="1:18" ht="17" thickTop="1" x14ac:dyDescent="0.2">
      <c r="A133" s="42" t="s">
        <v>65</v>
      </c>
      <c r="B133" s="42">
        <f t="shared" ref="B133:H133" si="42">SUM(B130,B103)</f>
        <v>34342</v>
      </c>
      <c r="C133" s="42">
        <f t="shared" si="42"/>
        <v>38824</v>
      </c>
      <c r="D133" s="42">
        <f t="shared" si="42"/>
        <v>47917</v>
      </c>
      <c r="E133" s="42">
        <f t="shared" si="42"/>
        <v>48384</v>
      </c>
      <c r="F133" s="42">
        <f t="shared" si="42"/>
        <v>48926</v>
      </c>
      <c r="G133" s="42">
        <f t="shared" si="42"/>
        <v>49823.8</v>
      </c>
      <c r="H133" s="42">
        <f t="shared" si="42"/>
        <v>48823</v>
      </c>
    </row>
    <row r="135" spans="1:18" x14ac:dyDescent="0.2">
      <c r="A135" s="80" t="s">
        <v>91</v>
      </c>
    </row>
    <row r="136" spans="1:18" ht="42" x14ac:dyDescent="0.2">
      <c r="A136" s="25" t="s">
        <v>46</v>
      </c>
      <c r="B136" s="41">
        <v>40543</v>
      </c>
      <c r="C136" s="41">
        <v>40908</v>
      </c>
      <c r="D136" s="41">
        <v>41274</v>
      </c>
      <c r="E136" s="26" t="s">
        <v>48</v>
      </c>
      <c r="F136" s="26" t="s">
        <v>47</v>
      </c>
      <c r="G136" s="26" t="s">
        <v>49</v>
      </c>
      <c r="H136" s="45" t="s">
        <v>88</v>
      </c>
      <c r="I136" s="45" t="s">
        <v>67</v>
      </c>
    </row>
    <row r="137" spans="1:18" x14ac:dyDescent="0.2">
      <c r="A137" s="64" t="s">
        <v>69</v>
      </c>
      <c r="B137" s="56">
        <v>21281</v>
      </c>
      <c r="C137" s="56">
        <v>23004</v>
      </c>
      <c r="D137" s="56">
        <v>28730</v>
      </c>
      <c r="E137" s="56">
        <v>32043.8</v>
      </c>
      <c r="F137" s="56">
        <v>34304</v>
      </c>
      <c r="G137" s="29">
        <v>36463.5</v>
      </c>
      <c r="H137" s="66">
        <v>32269.999999999996</v>
      </c>
      <c r="I137" s="66">
        <v>23050</v>
      </c>
    </row>
    <row r="138" spans="1:18" x14ac:dyDescent="0.2">
      <c r="A138" s="28"/>
      <c r="B138" s="57"/>
      <c r="C138" s="57"/>
      <c r="D138" s="57"/>
      <c r="E138" s="57"/>
      <c r="F138" s="57"/>
      <c r="G138" s="27"/>
      <c r="H138" s="67"/>
      <c r="I138" s="67"/>
    </row>
    <row r="139" spans="1:18" x14ac:dyDescent="0.2">
      <c r="A139" s="47" t="s">
        <v>70</v>
      </c>
      <c r="B139" s="57">
        <v>11675</v>
      </c>
      <c r="C139" s="57">
        <v>14059</v>
      </c>
      <c r="D139" s="57">
        <v>17603</v>
      </c>
      <c r="E139" s="57">
        <v>19872</v>
      </c>
      <c r="F139" s="57">
        <v>21229</v>
      </c>
      <c r="G139" s="27">
        <v>24215.599999999999</v>
      </c>
      <c r="H139" s="67">
        <v>20351.8</v>
      </c>
      <c r="I139" s="67">
        <v>14537</v>
      </c>
      <c r="K139" s="65"/>
      <c r="L139" s="65"/>
      <c r="M139" s="65"/>
      <c r="N139" s="65"/>
      <c r="O139" s="65"/>
      <c r="P139" s="65"/>
      <c r="Q139" s="65"/>
      <c r="R139" s="65"/>
    </row>
    <row r="140" spans="1:18" x14ac:dyDescent="0.2">
      <c r="A140" s="48" t="s">
        <v>71</v>
      </c>
      <c r="B140" s="57">
        <v>2647</v>
      </c>
      <c r="C140" s="57">
        <v>2850</v>
      </c>
      <c r="D140" s="57">
        <v>3047</v>
      </c>
      <c r="E140" s="57">
        <v>3214</v>
      </c>
      <c r="F140" s="57">
        <v>2827</v>
      </c>
      <c r="G140" s="27">
        <v>2713.6</v>
      </c>
      <c r="H140" s="67">
        <v>2513</v>
      </c>
      <c r="I140" s="68">
        <v>1795</v>
      </c>
      <c r="K140" s="65"/>
      <c r="L140" s="65"/>
      <c r="M140" s="65"/>
      <c r="N140" s="65"/>
      <c r="O140" s="65"/>
      <c r="P140" s="65"/>
      <c r="Q140" s="65"/>
      <c r="R140" s="65"/>
    </row>
    <row r="141" spans="1:18" x14ac:dyDescent="0.2">
      <c r="A141" s="47" t="s">
        <v>73</v>
      </c>
      <c r="B141" s="57">
        <v>3149</v>
      </c>
      <c r="C141" s="57">
        <v>3182</v>
      </c>
      <c r="D141" s="57">
        <v>3060</v>
      </c>
      <c r="E141" s="57">
        <v>2808</v>
      </c>
      <c r="F141" s="57">
        <v>2843</v>
      </c>
      <c r="G141" s="27">
        <v>2673.7</v>
      </c>
      <c r="H141" s="67">
        <v>2492</v>
      </c>
      <c r="I141" s="67">
        <v>1780</v>
      </c>
      <c r="K141" s="65"/>
      <c r="L141" s="65"/>
      <c r="M141" s="65"/>
      <c r="N141" s="65"/>
      <c r="O141" s="65"/>
      <c r="P141" s="65"/>
      <c r="Q141" s="65"/>
      <c r="R141" s="65"/>
    </row>
    <row r="142" spans="1:18" x14ac:dyDescent="0.2">
      <c r="A142" s="47" t="s">
        <v>74</v>
      </c>
      <c r="B142" s="57">
        <v>-1043</v>
      </c>
      <c r="C142" s="57">
        <v>-1129</v>
      </c>
      <c r="D142" s="57">
        <v>-1006</v>
      </c>
      <c r="E142" s="57">
        <v>-982</v>
      </c>
      <c r="F142" s="57">
        <v>-980</v>
      </c>
      <c r="G142" s="27">
        <v>-952.6</v>
      </c>
      <c r="H142" s="67">
        <v>-736.4</v>
      </c>
      <c r="I142" s="67">
        <v>-526</v>
      </c>
      <c r="K142" s="65"/>
      <c r="L142" s="65"/>
      <c r="M142" s="65"/>
      <c r="N142" s="65"/>
      <c r="O142" s="65"/>
      <c r="P142" s="65"/>
      <c r="Q142" s="65"/>
      <c r="R142" s="65"/>
    </row>
    <row r="143" spans="1:18" x14ac:dyDescent="0.2">
      <c r="A143" s="47" t="s">
        <v>75</v>
      </c>
      <c r="B143" s="57">
        <v>442</v>
      </c>
      <c r="C143" s="57">
        <v>596</v>
      </c>
      <c r="D143" s="57">
        <v>1417</v>
      </c>
      <c r="E143" s="57">
        <v>1520</v>
      </c>
      <c r="F143" s="57">
        <v>2040</v>
      </c>
      <c r="G143" s="27">
        <v>1733.5</v>
      </c>
      <c r="H143" s="67">
        <v>1673</v>
      </c>
      <c r="I143" s="67">
        <v>1195</v>
      </c>
      <c r="K143" s="65"/>
      <c r="L143" s="65"/>
      <c r="M143" s="65"/>
      <c r="N143" s="65"/>
      <c r="O143" s="65"/>
      <c r="P143" s="65"/>
      <c r="Q143" s="65"/>
      <c r="R143" s="65"/>
    </row>
    <row r="144" spans="1:18" x14ac:dyDescent="0.2">
      <c r="A144" s="28"/>
      <c r="B144" s="57"/>
      <c r="C144" s="57"/>
      <c r="D144" s="57"/>
      <c r="E144" s="57"/>
      <c r="F144" s="57"/>
      <c r="G144" s="27"/>
      <c r="H144" s="67"/>
      <c r="I144" s="67"/>
      <c r="K144" s="65"/>
      <c r="L144" s="65"/>
      <c r="M144" s="65"/>
      <c r="N144" s="65"/>
      <c r="O144" s="65"/>
      <c r="P144" s="65"/>
      <c r="Q144" s="65"/>
      <c r="R144" s="65"/>
    </row>
    <row r="145" spans="1:23" x14ac:dyDescent="0.2">
      <c r="A145" s="64" t="s">
        <v>89</v>
      </c>
      <c r="B145" s="56">
        <v>16870</v>
      </c>
      <c r="C145" s="56">
        <v>19558</v>
      </c>
      <c r="D145" s="56">
        <v>24121</v>
      </c>
      <c r="E145" s="56">
        <v>26432</v>
      </c>
      <c r="F145" s="56">
        <v>27959</v>
      </c>
      <c r="G145" s="29">
        <v>30383.999999999996</v>
      </c>
      <c r="H145" s="66">
        <v>26293</v>
      </c>
      <c r="I145" s="66">
        <v>18781</v>
      </c>
      <c r="K145" s="65"/>
      <c r="L145" s="65"/>
      <c r="M145" s="65"/>
      <c r="N145" s="65"/>
      <c r="O145" s="65"/>
      <c r="P145" s="65"/>
      <c r="Q145" s="65"/>
      <c r="R145" s="65"/>
      <c r="S145" s="65"/>
      <c r="T145" s="65"/>
      <c r="U145" s="65"/>
      <c r="V145" s="65"/>
      <c r="W145" s="65"/>
    </row>
    <row r="146" spans="1:23" x14ac:dyDescent="0.2">
      <c r="A146" s="64" t="s">
        <v>90</v>
      </c>
      <c r="B146" s="75">
        <f t="shared" ref="B146:I146" si="43">SUM(B139:B143)</f>
        <v>16870</v>
      </c>
      <c r="C146" s="75">
        <f t="shared" si="43"/>
        <v>19558</v>
      </c>
      <c r="D146" s="75">
        <f t="shared" si="43"/>
        <v>24121</v>
      </c>
      <c r="E146" s="75">
        <f t="shared" si="43"/>
        <v>26432</v>
      </c>
      <c r="F146" s="75">
        <f t="shared" si="43"/>
        <v>27959</v>
      </c>
      <c r="G146" s="75">
        <f t="shared" si="43"/>
        <v>30383.8</v>
      </c>
      <c r="H146" s="75">
        <v>26293.399999999998</v>
      </c>
      <c r="I146" s="75">
        <f t="shared" si="43"/>
        <v>18781</v>
      </c>
      <c r="K146" s="65"/>
      <c r="L146" s="65"/>
      <c r="M146" s="65"/>
      <c r="N146" s="65"/>
      <c r="O146" s="65"/>
      <c r="P146" s="65"/>
      <c r="Q146" s="65"/>
      <c r="R146" s="65"/>
      <c r="S146" s="65"/>
      <c r="T146" s="65"/>
      <c r="U146" s="65"/>
      <c r="V146" s="65"/>
      <c r="W146" s="65"/>
    </row>
    <row r="147" spans="1:23" x14ac:dyDescent="0.2">
      <c r="A147" s="28"/>
      <c r="B147" s="57"/>
      <c r="C147" s="57"/>
      <c r="D147" s="57"/>
      <c r="E147" s="57"/>
      <c r="F147" s="57"/>
      <c r="G147" s="27"/>
      <c r="H147" s="67"/>
      <c r="I147" s="67"/>
      <c r="K147" s="65"/>
      <c r="L147" s="65"/>
      <c r="M147" s="65"/>
      <c r="N147" s="65"/>
      <c r="O147" s="65"/>
      <c r="P147" s="65"/>
      <c r="Q147" s="65"/>
      <c r="R147" s="65"/>
    </row>
    <row r="148" spans="1:23" x14ac:dyDescent="0.2">
      <c r="A148" s="49" t="s">
        <v>76</v>
      </c>
      <c r="B148" s="56">
        <f t="shared" ref="B148:I148" si="44">B137-B146</f>
        <v>4411</v>
      </c>
      <c r="C148" s="56">
        <f t="shared" si="44"/>
        <v>3446</v>
      </c>
      <c r="D148" s="56">
        <f t="shared" si="44"/>
        <v>4609</v>
      </c>
      <c r="E148" s="56">
        <f t="shared" si="44"/>
        <v>5611.7999999999993</v>
      </c>
      <c r="F148" s="56">
        <f t="shared" si="44"/>
        <v>6345</v>
      </c>
      <c r="G148" s="56">
        <f t="shared" si="44"/>
        <v>6079.7000000000007</v>
      </c>
      <c r="H148" s="56">
        <v>5976.5999999999985</v>
      </c>
      <c r="I148" s="56">
        <f t="shared" si="44"/>
        <v>4269</v>
      </c>
      <c r="K148" s="65"/>
      <c r="L148" s="65"/>
      <c r="M148" s="65"/>
      <c r="N148" s="65"/>
      <c r="O148" s="65"/>
      <c r="P148" s="65"/>
      <c r="Q148" s="65"/>
      <c r="R148" s="65"/>
    </row>
    <row r="149" spans="1:23" x14ac:dyDescent="0.2">
      <c r="A149" s="28"/>
      <c r="B149" s="57"/>
      <c r="C149" s="57"/>
      <c r="D149" s="57"/>
      <c r="E149" s="57"/>
      <c r="F149" s="57"/>
      <c r="G149" s="27"/>
      <c r="H149" s="67"/>
      <c r="I149" s="67"/>
      <c r="K149" s="65"/>
      <c r="L149" s="65"/>
      <c r="M149" s="65"/>
      <c r="N149" s="65"/>
      <c r="O149" s="65"/>
      <c r="P149" s="65"/>
      <c r="Q149" s="65"/>
      <c r="R149" s="65"/>
    </row>
    <row r="150" spans="1:23" x14ac:dyDescent="0.2">
      <c r="A150" s="28" t="s">
        <v>77</v>
      </c>
      <c r="B150" s="57">
        <v>-81</v>
      </c>
      <c r="C150" s="57">
        <v>-135</v>
      </c>
      <c r="D150" s="57">
        <v>-216</v>
      </c>
      <c r="E150" s="57">
        <v>-68.599999999999994</v>
      </c>
      <c r="F150" s="57">
        <v>-86</v>
      </c>
      <c r="G150" s="27">
        <v>-79.5</v>
      </c>
      <c r="H150" s="67">
        <v>-218.39999999999998</v>
      </c>
      <c r="I150" s="67">
        <v>-156</v>
      </c>
      <c r="K150" s="65"/>
      <c r="L150" s="65"/>
      <c r="M150" s="65"/>
      <c r="N150" s="65"/>
      <c r="O150" s="65"/>
      <c r="P150" s="65"/>
      <c r="Q150" s="65"/>
      <c r="R150" s="65"/>
    </row>
    <row r="151" spans="1:23" x14ac:dyDescent="0.2">
      <c r="A151" s="28" t="s">
        <v>78</v>
      </c>
      <c r="B151" s="57">
        <v>30</v>
      </c>
      <c r="C151" s="57">
        <v>152</v>
      </c>
      <c r="D151" s="57">
        <v>380</v>
      </c>
      <c r="E151" s="57">
        <v>464.7</v>
      </c>
      <c r="F151" s="57">
        <v>432</v>
      </c>
      <c r="G151" s="27">
        <v>304.7</v>
      </c>
      <c r="H151" s="67">
        <v>236.6</v>
      </c>
      <c r="I151" s="67">
        <v>169</v>
      </c>
      <c r="K151" s="65"/>
      <c r="L151" s="65"/>
      <c r="M151" s="65"/>
      <c r="N151" s="65"/>
      <c r="O151" s="65"/>
      <c r="P151" s="65"/>
      <c r="Q151" s="65"/>
      <c r="R151" s="65"/>
    </row>
    <row r="152" spans="1:23" x14ac:dyDescent="0.2">
      <c r="A152" s="36" t="s">
        <v>79</v>
      </c>
      <c r="B152" s="57">
        <v>0.7</v>
      </c>
      <c r="C152" s="57">
        <v>-43</v>
      </c>
      <c r="D152" s="57">
        <v>-173</v>
      </c>
      <c r="E152" s="57">
        <v>43.8</v>
      </c>
      <c r="F152" s="57">
        <v>-129</v>
      </c>
      <c r="G152" s="76">
        <v>51</v>
      </c>
      <c r="H152" s="67">
        <v>84</v>
      </c>
      <c r="I152" s="68">
        <v>60</v>
      </c>
      <c r="K152" s="65"/>
      <c r="L152" s="65"/>
      <c r="M152" s="65"/>
      <c r="N152" s="65"/>
      <c r="O152" s="65"/>
      <c r="P152" s="65"/>
      <c r="Q152" s="65"/>
      <c r="R152" s="65"/>
    </row>
    <row r="153" spans="1:23" x14ac:dyDescent="0.2">
      <c r="A153" s="28"/>
      <c r="B153" s="57"/>
      <c r="C153" s="57"/>
      <c r="D153" s="57"/>
      <c r="E153" s="57"/>
      <c r="F153" s="57"/>
      <c r="G153" s="27"/>
      <c r="H153" s="67"/>
      <c r="I153" s="67"/>
      <c r="K153" s="65"/>
      <c r="L153" s="65"/>
      <c r="M153" s="65"/>
      <c r="N153" s="65"/>
      <c r="O153" s="65"/>
      <c r="P153" s="65"/>
      <c r="Q153" s="65"/>
      <c r="R153" s="65"/>
    </row>
    <row r="154" spans="1:23" x14ac:dyDescent="0.2">
      <c r="A154" s="50" t="s">
        <v>85</v>
      </c>
      <c r="B154" s="56">
        <f t="shared" ref="B154:I154" si="45">B148-SUM(B150:B152)</f>
        <v>4461.3</v>
      </c>
      <c r="C154" s="56">
        <f t="shared" si="45"/>
        <v>3472</v>
      </c>
      <c r="D154" s="56">
        <f t="shared" si="45"/>
        <v>4618</v>
      </c>
      <c r="E154" s="56">
        <f t="shared" si="45"/>
        <v>5171.8999999999996</v>
      </c>
      <c r="F154" s="56">
        <f t="shared" si="45"/>
        <v>6128</v>
      </c>
      <c r="G154" s="56">
        <f t="shared" si="45"/>
        <v>5803.5000000000009</v>
      </c>
      <c r="H154" s="56">
        <v>5874.3999999999987</v>
      </c>
      <c r="I154" s="56">
        <f t="shared" si="45"/>
        <v>4196</v>
      </c>
      <c r="K154" s="65"/>
      <c r="L154" s="65"/>
      <c r="M154" s="65"/>
      <c r="N154" s="65"/>
      <c r="O154" s="65"/>
      <c r="P154" s="65"/>
      <c r="Q154" s="65"/>
      <c r="R154" s="65"/>
    </row>
    <row r="155" spans="1:23" x14ac:dyDescent="0.2">
      <c r="A155" s="28"/>
      <c r="B155" s="57"/>
      <c r="C155" s="57"/>
      <c r="D155" s="57"/>
      <c r="E155" s="57"/>
      <c r="F155" s="57"/>
      <c r="G155" s="27"/>
      <c r="H155" s="67"/>
      <c r="I155" s="67"/>
      <c r="K155" s="65"/>
      <c r="L155" s="65"/>
      <c r="M155" s="65"/>
      <c r="N155" s="65"/>
      <c r="O155" s="65"/>
      <c r="P155" s="65"/>
      <c r="Q155" s="65"/>
      <c r="R155" s="65"/>
    </row>
    <row r="156" spans="1:23" x14ac:dyDescent="0.2">
      <c r="A156" s="28" t="s">
        <v>80</v>
      </c>
      <c r="B156" s="57">
        <v>479</v>
      </c>
      <c r="C156" s="57">
        <v>143</v>
      </c>
      <c r="D156" s="57">
        <v>308</v>
      </c>
      <c r="E156" s="57">
        <v>789.4</v>
      </c>
      <c r="F156" s="57">
        <v>804</v>
      </c>
      <c r="G156" s="27">
        <v>877.9</v>
      </c>
      <c r="H156" s="67">
        <v>856.8</v>
      </c>
      <c r="I156" s="67">
        <v>612</v>
      </c>
      <c r="K156" s="65"/>
      <c r="L156" s="65"/>
      <c r="M156" s="65"/>
      <c r="N156" s="65"/>
      <c r="O156" s="65"/>
      <c r="P156" s="65"/>
      <c r="Q156" s="65"/>
      <c r="R156" s="65"/>
    </row>
    <row r="157" spans="1:23" x14ac:dyDescent="0.2">
      <c r="A157" s="51"/>
      <c r="B157" s="57"/>
      <c r="C157" s="57"/>
      <c r="D157" s="57"/>
      <c r="E157" s="57"/>
      <c r="F157" s="57"/>
      <c r="G157" s="27"/>
      <c r="H157" s="69"/>
      <c r="I157" s="69"/>
      <c r="K157" s="65"/>
      <c r="L157" s="65"/>
      <c r="M157" s="65"/>
      <c r="N157" s="65"/>
      <c r="O157" s="65"/>
      <c r="P157" s="65"/>
      <c r="Q157" s="65"/>
      <c r="R157" s="65"/>
    </row>
    <row r="158" spans="1:23" ht="17" thickBot="1" x14ac:dyDescent="0.25">
      <c r="A158" s="52" t="s">
        <v>81</v>
      </c>
      <c r="B158" s="58">
        <f t="shared" ref="B158:G158" si="46">B154-B156</f>
        <v>3982.3</v>
      </c>
      <c r="C158" s="58">
        <f t="shared" si="46"/>
        <v>3329</v>
      </c>
      <c r="D158" s="58">
        <f t="shared" si="46"/>
        <v>4310</v>
      </c>
      <c r="E158" s="58">
        <f t="shared" si="46"/>
        <v>4382.5</v>
      </c>
      <c r="F158" s="58">
        <f t="shared" si="46"/>
        <v>5324</v>
      </c>
      <c r="G158" s="58">
        <f t="shared" si="46"/>
        <v>4925.6000000000013</v>
      </c>
      <c r="H158" s="70">
        <v>5017.5999999999985</v>
      </c>
      <c r="I158" s="70">
        <v>3584</v>
      </c>
    </row>
    <row r="159" spans="1:23" ht="17" thickTop="1" x14ac:dyDescent="0.2">
      <c r="A159" s="53"/>
      <c r="B159" s="59"/>
      <c r="C159" s="59"/>
      <c r="D159" s="59"/>
      <c r="E159" s="59"/>
      <c r="F159" s="59"/>
      <c r="G159" s="53"/>
      <c r="H159" s="71"/>
      <c r="I159" s="71"/>
    </row>
    <row r="160" spans="1:23" x14ac:dyDescent="0.2">
      <c r="A160" s="2" t="s">
        <v>82</v>
      </c>
      <c r="B160" s="60"/>
      <c r="C160" s="60"/>
      <c r="D160" s="60"/>
      <c r="E160" s="60"/>
      <c r="F160" s="60"/>
      <c r="G160" s="51"/>
      <c r="H160" s="72"/>
      <c r="I160" s="72"/>
    </row>
    <row r="161" spans="1:9" x14ac:dyDescent="0.2">
      <c r="A161" s="47" t="s">
        <v>83</v>
      </c>
      <c r="B161" s="57">
        <v>2454</v>
      </c>
      <c r="C161" s="57">
        <v>1756</v>
      </c>
      <c r="D161" s="57">
        <v>2236</v>
      </c>
      <c r="E161" s="57">
        <v>1917.4</v>
      </c>
      <c r="F161" s="57">
        <v>2823</v>
      </c>
      <c r="G161" s="27">
        <v>2133.9</v>
      </c>
      <c r="H161" s="67">
        <v>2280.6</v>
      </c>
      <c r="I161" s="67">
        <v>1629</v>
      </c>
    </row>
    <row r="162" spans="1:9" ht="17" thickBot="1" x14ac:dyDescent="0.25">
      <c r="A162" s="54" t="s">
        <v>84</v>
      </c>
      <c r="B162" s="61">
        <v>3</v>
      </c>
      <c r="C162" s="61">
        <v>-1</v>
      </c>
      <c r="D162" s="61">
        <v>-2</v>
      </c>
      <c r="E162" s="61">
        <v>2.1</v>
      </c>
      <c r="F162" s="61">
        <v>-1</v>
      </c>
      <c r="G162" s="63">
        <v>1.7</v>
      </c>
      <c r="H162" s="73">
        <v>-1.4</v>
      </c>
      <c r="I162" s="73">
        <v>-1</v>
      </c>
    </row>
    <row r="163" spans="1:9" ht="17" thickTop="1" x14ac:dyDescent="0.2">
      <c r="A163" s="55"/>
      <c r="B163" s="77"/>
      <c r="C163" s="77"/>
      <c r="D163" s="2"/>
      <c r="E163" s="2"/>
      <c r="F163" s="2"/>
      <c r="G163" s="2"/>
      <c r="H163" s="77"/>
      <c r="I163" s="77"/>
    </row>
    <row r="164" spans="1:9" x14ac:dyDescent="0.2">
      <c r="A164" s="55" t="s">
        <v>86</v>
      </c>
      <c r="B164" s="78">
        <f>B165/0.23</f>
        <v>0.43478260869565216</v>
      </c>
      <c r="C164" s="78">
        <f t="shared" ref="C164:I164" si="47">C165/0.23</f>
        <v>0.30434782608695654</v>
      </c>
      <c r="D164" s="78">
        <f t="shared" si="47"/>
        <v>0.39130434782608692</v>
      </c>
      <c r="E164" s="78">
        <f t="shared" si="47"/>
        <v>0.34782608695652173</v>
      </c>
      <c r="F164" s="78">
        <f t="shared" si="47"/>
        <v>0.47826086956521735</v>
      </c>
      <c r="G164" s="78">
        <f t="shared" si="47"/>
        <v>0.39130434782608692</v>
      </c>
      <c r="H164" s="78">
        <v>0.36521739130434777</v>
      </c>
      <c r="I164" s="78">
        <f t="shared" si="47"/>
        <v>0.2608695652173913</v>
      </c>
    </row>
    <row r="165" spans="1:9" x14ac:dyDescent="0.2">
      <c r="A165" s="55" t="s">
        <v>87</v>
      </c>
      <c r="B165" s="79">
        <v>0.1</v>
      </c>
      <c r="C165" s="79">
        <v>7.0000000000000007E-2</v>
      </c>
      <c r="D165" s="2">
        <v>0.09</v>
      </c>
      <c r="E165" s="2">
        <v>0.08</v>
      </c>
      <c r="F165" s="2">
        <v>0.11</v>
      </c>
      <c r="G165" s="2">
        <v>0.09</v>
      </c>
      <c r="H165" s="2">
        <v>8.3999999999999991E-2</v>
      </c>
      <c r="I165" s="2">
        <v>0.06</v>
      </c>
    </row>
    <row r="166" spans="1:9" x14ac:dyDescent="0.2">
      <c r="A166" s="55"/>
      <c r="B166" s="79"/>
      <c r="C166" s="79"/>
      <c r="D166" s="2"/>
      <c r="E166" s="2"/>
      <c r="F166" s="2"/>
      <c r="G166" s="2"/>
      <c r="H166" s="79"/>
      <c r="I166" s="79"/>
    </row>
    <row r="167" spans="1:9" x14ac:dyDescent="0.2">
      <c r="A167" s="47" t="s">
        <v>72</v>
      </c>
      <c r="B167" s="57">
        <v>1524</v>
      </c>
      <c r="C167" s="57">
        <v>1574</v>
      </c>
      <c r="D167" s="57">
        <v>2069</v>
      </c>
      <c r="E167" s="57">
        <v>2463</v>
      </c>
      <c r="F167" s="57">
        <v>2502</v>
      </c>
      <c r="G167" s="27">
        <v>2789.7</v>
      </c>
      <c r="H167" s="67">
        <v>2738.3999999999996</v>
      </c>
      <c r="I167" s="67">
        <v>1956</v>
      </c>
    </row>
  </sheetData>
  <mergeCells count="1">
    <mergeCell ref="K27:N28"/>
  </mergeCells>
  <pageMargins left="0.75" right="0.75" top="1" bottom="1" header="0.5" footer="0.5"/>
  <pageSetup orientation="portrait" horizontalDpi="4294967292" verticalDpi="4294967292" r:id="rId1"/>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'Value Drivers'!B48:G48</xm:f>
              <xm:sqref>L48</xm:sqref>
            </x14:sparkline>
            <x14:sparkline>
              <xm:f>'Value Drivers'!B49:G49</xm:f>
              <xm:sqref>L49</xm:sqref>
            </x14:sparkline>
            <x14:sparkline>
              <xm:f>'Value Drivers'!B50:G50</xm:f>
              <xm:sqref>L50</xm:sqref>
            </x14:sparkline>
            <x14:sparkline>
              <xm:f>'Value Drivers'!B51:G51</xm:f>
              <xm:sqref>L51</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zoomScale="80" zoomScaleNormal="80" zoomScalePageLayoutView="80" workbookViewId="0">
      <selection activeCell="N33" sqref="N33"/>
    </sheetView>
  </sheetViews>
  <sheetFormatPr baseColWidth="10" defaultColWidth="10.83203125" defaultRowHeight="16" x14ac:dyDescent="0.2"/>
  <cols>
    <col min="1" max="1" width="35.83203125" bestFit="1" customWidth="1"/>
    <col min="17" max="17" width="0" hidden="1" customWidth="1"/>
    <col min="19" max="19" width="19.6640625" customWidth="1"/>
  </cols>
  <sheetData>
    <row r="1" spans="1:19" x14ac:dyDescent="0.2">
      <c r="A1" s="256" t="s">
        <v>43</v>
      </c>
    </row>
    <row r="2" spans="1:19" x14ac:dyDescent="0.2">
      <c r="A2" s="256" t="s">
        <v>44</v>
      </c>
      <c r="H2" s="298" t="s">
        <v>332</v>
      </c>
      <c r="I2" s="298"/>
      <c r="J2" s="298"/>
      <c r="K2" s="298"/>
      <c r="L2" s="298"/>
      <c r="M2" s="298"/>
      <c r="N2" s="298"/>
      <c r="O2" s="298"/>
      <c r="P2" s="298"/>
      <c r="Q2" s="298"/>
      <c r="R2" s="298"/>
      <c r="S2" s="298"/>
    </row>
    <row r="3" spans="1:19" x14ac:dyDescent="0.2">
      <c r="A3" s="256" t="s">
        <v>0</v>
      </c>
      <c r="H3" s="256" t="s">
        <v>291</v>
      </c>
      <c r="I3" s="256"/>
      <c r="J3" s="256"/>
      <c r="K3" s="256"/>
      <c r="L3" s="256"/>
      <c r="M3" s="256"/>
      <c r="N3" s="256"/>
      <c r="O3" s="256"/>
      <c r="P3" s="256"/>
      <c r="Q3" s="256"/>
      <c r="R3" s="256"/>
      <c r="S3" s="256"/>
    </row>
    <row r="4" spans="1:19" x14ac:dyDescent="0.2">
      <c r="A4" s="256" t="s">
        <v>171</v>
      </c>
      <c r="H4" s="256" t="s">
        <v>292</v>
      </c>
      <c r="I4" s="256"/>
      <c r="J4" s="256"/>
      <c r="K4" s="256"/>
      <c r="L4" s="256"/>
      <c r="M4" s="256"/>
      <c r="N4" s="256"/>
      <c r="O4" s="256"/>
      <c r="P4" s="256"/>
      <c r="Q4" s="256"/>
      <c r="R4" s="256"/>
      <c r="S4" s="256"/>
    </row>
    <row r="5" spans="1:19" x14ac:dyDescent="0.2">
      <c r="A5" s="257" t="s">
        <v>45</v>
      </c>
      <c r="B5" s="1"/>
      <c r="C5" s="1"/>
      <c r="D5" s="1"/>
    </row>
    <row r="7" spans="1:19" ht="28" x14ac:dyDescent="0.2">
      <c r="A7" s="25" t="s">
        <v>46</v>
      </c>
      <c r="B7" s="41">
        <v>40543</v>
      </c>
      <c r="C7" s="41">
        <v>40908</v>
      </c>
      <c r="D7" s="41">
        <v>41274</v>
      </c>
      <c r="E7" s="26" t="s">
        <v>48</v>
      </c>
      <c r="F7" s="26" t="s">
        <v>47</v>
      </c>
      <c r="G7" s="26" t="s">
        <v>49</v>
      </c>
      <c r="H7" s="45" t="s">
        <v>110</v>
      </c>
      <c r="I7" s="84" t="s">
        <v>108</v>
      </c>
      <c r="J7" s="90" t="s">
        <v>111</v>
      </c>
      <c r="K7" s="93" t="s">
        <v>109</v>
      </c>
      <c r="L7" s="96" t="s">
        <v>112</v>
      </c>
      <c r="Q7" s="45" t="s">
        <v>290</v>
      </c>
    </row>
    <row r="8" spans="1:19" x14ac:dyDescent="0.2">
      <c r="I8" s="82"/>
      <c r="J8" s="91"/>
      <c r="K8" s="94"/>
      <c r="L8" s="97"/>
    </row>
    <row r="9" spans="1:19" x14ac:dyDescent="0.2">
      <c r="A9" s="77" t="s">
        <v>113</v>
      </c>
      <c r="B9" s="77"/>
      <c r="C9" s="77"/>
      <c r="D9" s="77"/>
      <c r="E9" s="77"/>
      <c r="F9" s="77"/>
      <c r="G9" s="77"/>
      <c r="H9" s="77"/>
      <c r="I9" s="82"/>
      <c r="J9" s="91"/>
      <c r="K9" s="94"/>
      <c r="L9" s="97"/>
      <c r="Q9" s="77"/>
    </row>
    <row r="10" spans="1:19" x14ac:dyDescent="0.2">
      <c r="A10" s="88" t="s">
        <v>114</v>
      </c>
      <c r="B10" s="275">
        <v>2245</v>
      </c>
      <c r="C10" s="275">
        <v>2879</v>
      </c>
      <c r="D10" s="275">
        <v>3121</v>
      </c>
      <c r="E10" s="276">
        <v>4580</v>
      </c>
      <c r="F10" s="276">
        <v>4346</v>
      </c>
      <c r="G10" s="276">
        <v>3147.7</v>
      </c>
      <c r="H10" s="276">
        <f>Q10*(7/5)</f>
        <v>2773.3999999999996</v>
      </c>
      <c r="I10" s="82"/>
      <c r="J10" s="91"/>
      <c r="K10" s="94"/>
      <c r="L10" s="277">
        <f>(G10/B10)^(1/5)-1</f>
        <v>6.9930080748092482E-2</v>
      </c>
      <c r="Q10" s="89">
        <v>1981</v>
      </c>
    </row>
    <row r="11" spans="1:19" x14ac:dyDescent="0.2">
      <c r="A11" s="77" t="s">
        <v>93</v>
      </c>
      <c r="B11" s="77"/>
      <c r="C11" s="85">
        <f>(C10/B10)-1</f>
        <v>0.28240534521158134</v>
      </c>
      <c r="D11" s="85">
        <f t="shared" ref="D11:G11" si="0">(D10/C10)-1</f>
        <v>8.4056964223688801E-2</v>
      </c>
      <c r="E11" s="85">
        <f t="shared" si="0"/>
        <v>0.46747837231656519</v>
      </c>
      <c r="F11" s="85">
        <f t="shared" si="0"/>
        <v>-5.1091703056768578E-2</v>
      </c>
      <c r="G11" s="85">
        <f t="shared" si="0"/>
        <v>-0.27572480441785552</v>
      </c>
      <c r="H11" s="85">
        <f>(H10/G10)-1</f>
        <v>-0.11891222162213688</v>
      </c>
      <c r="I11" s="83">
        <f>AVERAGE(C11:G11)</f>
        <v>0.10142483485544225</v>
      </c>
      <c r="J11" s="92">
        <v>7.0000000000000007E-2</v>
      </c>
      <c r="K11" s="95">
        <f>_xlfn.STDEV.S(C11:G11)</f>
        <v>0.28833744340943523</v>
      </c>
      <c r="L11" s="277"/>
      <c r="Q11" s="85"/>
    </row>
    <row r="12" spans="1:19" x14ac:dyDescent="0.2">
      <c r="A12" s="77"/>
      <c r="B12" s="77"/>
      <c r="C12" s="77"/>
      <c r="D12" s="77"/>
      <c r="E12" s="86"/>
      <c r="F12" s="86"/>
      <c r="G12" s="86"/>
      <c r="H12" s="87"/>
      <c r="I12" s="82"/>
      <c r="J12" s="91"/>
      <c r="K12" s="94"/>
      <c r="L12" s="277"/>
      <c r="Q12" s="86"/>
    </row>
    <row r="13" spans="1:19" x14ac:dyDescent="0.2">
      <c r="A13" s="88" t="s">
        <v>115</v>
      </c>
      <c r="B13" s="275">
        <v>18701</v>
      </c>
      <c r="C13" s="275">
        <v>19831</v>
      </c>
      <c r="D13" s="275">
        <v>23353</v>
      </c>
      <c r="E13" s="276">
        <v>25341</v>
      </c>
      <c r="F13" s="276">
        <v>28367.344091744297</v>
      </c>
      <c r="G13" s="276">
        <v>31274</v>
      </c>
      <c r="H13" s="276">
        <f>Q13*(7/5)</f>
        <v>27126.399999999998</v>
      </c>
      <c r="I13" s="82"/>
      <c r="J13" s="91"/>
      <c r="K13" s="94"/>
      <c r="L13" s="277">
        <f>(G13/B13)^(1/5)-1</f>
        <v>0.10831629967901768</v>
      </c>
      <c r="Q13" s="89">
        <v>19376</v>
      </c>
    </row>
    <row r="14" spans="1:19" x14ac:dyDescent="0.2">
      <c r="A14" s="77" t="s">
        <v>93</v>
      </c>
      <c r="B14" s="77"/>
      <c r="C14" s="85">
        <f>(C13/B13)-1</f>
        <v>6.0424576225870164E-2</v>
      </c>
      <c r="D14" s="85">
        <f t="shared" ref="D14" si="1">(D13/C13)-1</f>
        <v>0.17760072613584788</v>
      </c>
      <c r="E14" s="85">
        <f t="shared" ref="E14" si="2">(E13/D13)-1</f>
        <v>8.5128249047231597E-2</v>
      </c>
      <c r="F14" s="85">
        <f t="shared" ref="F14" si="3">(F13/E13)-1</f>
        <v>0.11942480927131127</v>
      </c>
      <c r="G14" s="85">
        <f t="shared" ref="G14" si="4">(G13/F13)-1</f>
        <v>0.10246485884808743</v>
      </c>
      <c r="H14" s="85">
        <f>(H13/G13)-1</f>
        <v>-0.1326213468056533</v>
      </c>
      <c r="I14" s="83">
        <f>AVERAGE(C14:G14)</f>
        <v>0.10900864390566967</v>
      </c>
      <c r="J14" s="92">
        <v>0.05</v>
      </c>
      <c r="K14" s="95">
        <f>_xlfn.STDEV.S(C14:G14)</f>
        <v>4.4121639417030969E-2</v>
      </c>
      <c r="L14" s="277"/>
      <c r="Q14" s="85"/>
    </row>
    <row r="15" spans="1:19" x14ac:dyDescent="0.2">
      <c r="A15" s="77"/>
      <c r="B15" s="77"/>
      <c r="C15" s="77"/>
      <c r="D15" s="77"/>
      <c r="E15" s="86"/>
      <c r="F15" s="86"/>
      <c r="G15" s="86"/>
      <c r="H15" s="87"/>
      <c r="I15" s="82"/>
      <c r="J15" s="91"/>
      <c r="K15" s="94"/>
      <c r="L15" s="277"/>
      <c r="Q15" s="86"/>
    </row>
    <row r="16" spans="1:19" x14ac:dyDescent="0.2">
      <c r="A16" s="88" t="s">
        <v>116</v>
      </c>
      <c r="B16" s="275">
        <v>126</v>
      </c>
      <c r="C16" s="275">
        <v>141</v>
      </c>
      <c r="D16" s="275">
        <v>153</v>
      </c>
      <c r="E16" s="276">
        <v>165</v>
      </c>
      <c r="F16" s="276">
        <v>280.05980569000002</v>
      </c>
      <c r="G16" s="276">
        <v>653.6</v>
      </c>
      <c r="H16" s="276">
        <f>Q16*(7/5)</f>
        <v>947.8</v>
      </c>
      <c r="I16" s="82"/>
      <c r="J16" s="91"/>
      <c r="K16" s="94"/>
      <c r="L16" s="277">
        <f>(G16/B16)^(1/5)-1</f>
        <v>0.38991518503272871</v>
      </c>
      <c r="Q16" s="89">
        <v>677</v>
      </c>
    </row>
    <row r="17" spans="1:17" x14ac:dyDescent="0.2">
      <c r="A17" s="77" t="s">
        <v>93</v>
      </c>
      <c r="B17" s="77"/>
      <c r="C17" s="85">
        <f>(C16/B16)-1</f>
        <v>0.11904761904761907</v>
      </c>
      <c r="D17" s="85">
        <f t="shared" ref="D17" si="5">(D16/C16)-1</f>
        <v>8.5106382978723305E-2</v>
      </c>
      <c r="E17" s="85">
        <f t="shared" ref="E17" si="6">(E16/D16)-1</f>
        <v>7.8431372549019551E-2</v>
      </c>
      <c r="F17" s="85">
        <f t="shared" ref="F17" si="7">(F16/E16)-1</f>
        <v>0.69733215569696982</v>
      </c>
      <c r="G17" s="85">
        <f t="shared" ref="G17" si="8">(G16/F16)-1</f>
        <v>1.3337872365857244</v>
      </c>
      <c r="H17" s="85">
        <f>(H16/G16)-1</f>
        <v>0.45012239902080764</v>
      </c>
      <c r="I17" s="83">
        <f>AVERAGE(C17:G17)</f>
        <v>0.46274095337161125</v>
      </c>
      <c r="J17" s="92">
        <v>0.1</v>
      </c>
      <c r="K17" s="95">
        <f>_xlfn.STDEV.S(C17:G17)</f>
        <v>0.55276158749414261</v>
      </c>
      <c r="L17" s="277"/>
      <c r="Q17" s="85"/>
    </row>
    <row r="18" spans="1:17" x14ac:dyDescent="0.2">
      <c r="A18" s="77"/>
      <c r="B18" s="77"/>
      <c r="C18" s="77"/>
      <c r="D18" s="77"/>
      <c r="E18" s="86"/>
      <c r="F18" s="86"/>
      <c r="G18" s="86"/>
      <c r="H18" s="87"/>
      <c r="I18" s="82"/>
      <c r="J18" s="91"/>
      <c r="K18" s="94"/>
      <c r="L18" s="277"/>
      <c r="Q18" s="86"/>
    </row>
    <row r="19" spans="1:17" x14ac:dyDescent="0.2">
      <c r="A19" s="88" t="s">
        <v>117</v>
      </c>
      <c r="B19" s="275">
        <v>0</v>
      </c>
      <c r="C19" s="275">
        <v>0</v>
      </c>
      <c r="D19" s="275">
        <v>1893</v>
      </c>
      <c r="E19" s="276">
        <v>1658</v>
      </c>
      <c r="F19" s="276">
        <v>1148.7791561500001</v>
      </c>
      <c r="G19" s="276">
        <v>1215.2</v>
      </c>
      <c r="H19" s="276">
        <f>Q19*(7/5)</f>
        <v>1278.1999999999998</v>
      </c>
      <c r="I19" s="82"/>
      <c r="J19" s="91"/>
      <c r="K19" s="94"/>
      <c r="L19" s="277">
        <f>(G19/D19)^(1/3)-1</f>
        <v>-0.13735445800983215</v>
      </c>
      <c r="Q19" s="89">
        <v>913</v>
      </c>
    </row>
    <row r="20" spans="1:17" x14ac:dyDescent="0.2">
      <c r="A20" s="77" t="s">
        <v>93</v>
      </c>
      <c r="B20" s="77"/>
      <c r="C20" s="85" t="s">
        <v>119</v>
      </c>
      <c r="D20" s="85" t="s">
        <v>119</v>
      </c>
      <c r="E20" s="85">
        <f t="shared" ref="E20" si="9">(E19/D19)-1</f>
        <v>-0.12414157422081351</v>
      </c>
      <c r="F20" s="85">
        <f t="shared" ref="F20" si="10">(F19/E19)-1</f>
        <v>-0.30712958012665859</v>
      </c>
      <c r="G20" s="85">
        <f t="shared" ref="G20" si="11">(G19/F19)-1</f>
        <v>5.7818635979261401E-2</v>
      </c>
      <c r="H20" s="85">
        <f>(H19/G19)-1</f>
        <v>5.1843317972350089E-2</v>
      </c>
      <c r="I20" s="83">
        <f>AVERAGE(C20:G20)</f>
        <v>-0.12448417278940356</v>
      </c>
      <c r="J20" s="92">
        <v>0.03</v>
      </c>
      <c r="K20" s="95">
        <f>_xlfn.STDEV.S(C20:G20)</f>
        <v>0.18247434926602074</v>
      </c>
      <c r="L20" s="277"/>
      <c r="Q20" s="85"/>
    </row>
    <row r="21" spans="1:17" x14ac:dyDescent="0.2">
      <c r="A21" s="77"/>
      <c r="B21" s="77"/>
      <c r="C21" s="77"/>
      <c r="D21" s="77"/>
      <c r="E21" s="86"/>
      <c r="F21" s="86"/>
      <c r="G21" s="86"/>
      <c r="H21" s="87"/>
      <c r="I21" s="82"/>
      <c r="J21" s="91"/>
      <c r="K21" s="94"/>
      <c r="L21" s="277"/>
      <c r="Q21" s="86"/>
    </row>
    <row r="22" spans="1:17" x14ac:dyDescent="0.2">
      <c r="A22" s="88" t="s">
        <v>118</v>
      </c>
      <c r="B22" s="275">
        <v>208</v>
      </c>
      <c r="C22" s="275">
        <v>153</v>
      </c>
      <c r="D22" s="275">
        <v>210</v>
      </c>
      <c r="E22" s="276">
        <v>300</v>
      </c>
      <c r="F22" s="276">
        <v>161.6961392</v>
      </c>
      <c r="G22" s="276">
        <v>172.5</v>
      </c>
      <c r="H22" s="276">
        <f>Q22*(7/5)</f>
        <v>144.19999999999999</v>
      </c>
      <c r="I22" s="82"/>
      <c r="J22" s="91"/>
      <c r="K22" s="94"/>
      <c r="L22" s="277">
        <f>(G22/B22)^(1/5)-1</f>
        <v>-3.6736392234992032E-2</v>
      </c>
      <c r="Q22" s="89">
        <v>103</v>
      </c>
    </row>
    <row r="23" spans="1:17" x14ac:dyDescent="0.2">
      <c r="A23" s="77" t="s">
        <v>93</v>
      </c>
      <c r="B23" s="77"/>
      <c r="C23" s="85">
        <f>(C22/B22)-1</f>
        <v>-0.26442307692307687</v>
      </c>
      <c r="D23" s="85">
        <f t="shared" ref="D23" si="12">(D22/C22)-1</f>
        <v>0.37254901960784315</v>
      </c>
      <c r="E23" s="85">
        <f t="shared" ref="E23" si="13">(E22/D22)-1</f>
        <v>0.4285714285714286</v>
      </c>
      <c r="F23" s="85">
        <f t="shared" ref="F23" si="14">(F22/E22)-1</f>
        <v>-0.4610128693333333</v>
      </c>
      <c r="G23" s="85">
        <f t="shared" ref="G23" si="15">(G22/F22)-1</f>
        <v>6.6815824134408341E-2</v>
      </c>
      <c r="H23" s="85">
        <f>(H22/G22)-1</f>
        <v>-0.16405797101449282</v>
      </c>
      <c r="I23" s="83">
        <f>AVERAGE(C23:G23)</f>
        <v>2.8500065211453984E-2</v>
      </c>
      <c r="J23" s="92">
        <f>I23</f>
        <v>2.8500065211453984E-2</v>
      </c>
      <c r="K23" s="95">
        <f>_xlfn.STDEV.S(C23:G23)</f>
        <v>0.38901213235206922</v>
      </c>
      <c r="L23" s="97"/>
      <c r="Q23" s="85"/>
    </row>
    <row r="25" spans="1:17" x14ac:dyDescent="0.2">
      <c r="A25" s="64" t="s">
        <v>123</v>
      </c>
      <c r="B25" s="296">
        <f>SUM(B10,B13,B16,B19,B22)</f>
        <v>21280</v>
      </c>
      <c r="C25" s="296">
        <f t="shared" ref="C25:H25" si="16">SUM(C10,C13,C16,C19,C22)</f>
        <v>23004</v>
      </c>
      <c r="D25" s="296">
        <f t="shared" si="16"/>
        <v>28730</v>
      </c>
      <c r="E25" s="296">
        <f t="shared" si="16"/>
        <v>32044</v>
      </c>
      <c r="F25" s="296">
        <f t="shared" si="16"/>
        <v>34303.879192784298</v>
      </c>
      <c r="G25" s="296">
        <f t="shared" si="16"/>
        <v>36462.999999999993</v>
      </c>
      <c r="H25" s="296">
        <f t="shared" si="16"/>
        <v>32269.999999999996</v>
      </c>
    </row>
    <row r="27" spans="1:17" x14ac:dyDescent="0.2">
      <c r="A27" s="98" t="s">
        <v>120</v>
      </c>
      <c r="B27" s="98"/>
      <c r="C27" s="98"/>
      <c r="D27" s="98"/>
      <c r="E27" s="98"/>
      <c r="F27" s="98"/>
      <c r="G27" s="98"/>
      <c r="H27" s="98"/>
      <c r="I27" s="98"/>
      <c r="J27" s="98"/>
      <c r="K27" s="98"/>
      <c r="L27" s="98"/>
    </row>
    <row r="28" spans="1:17" x14ac:dyDescent="0.2">
      <c r="A28" s="98" t="s">
        <v>46</v>
      </c>
      <c r="B28" s="98">
        <v>2016</v>
      </c>
      <c r="C28" s="98">
        <v>2017</v>
      </c>
      <c r="D28" s="98">
        <v>2018</v>
      </c>
      <c r="E28" s="98">
        <v>2019</v>
      </c>
      <c r="F28" s="99" t="s">
        <v>122</v>
      </c>
      <c r="G28" s="98">
        <v>2021</v>
      </c>
      <c r="H28" s="98">
        <v>2022</v>
      </c>
      <c r="I28" s="98">
        <v>2023</v>
      </c>
      <c r="J28" s="98">
        <v>2024</v>
      </c>
      <c r="K28" s="98">
        <v>2025</v>
      </c>
      <c r="L28" s="98">
        <v>2026</v>
      </c>
    </row>
    <row r="29" spans="1:17" x14ac:dyDescent="0.2">
      <c r="A29" s="98" t="s">
        <v>121</v>
      </c>
      <c r="B29" s="98">
        <v>0</v>
      </c>
      <c r="C29" s="98">
        <v>1</v>
      </c>
      <c r="D29" s="98">
        <v>2</v>
      </c>
      <c r="E29" s="98">
        <v>3</v>
      </c>
      <c r="F29" s="98">
        <v>4</v>
      </c>
      <c r="G29" s="98">
        <v>5</v>
      </c>
      <c r="H29" s="98">
        <v>6</v>
      </c>
      <c r="I29" s="98">
        <v>7</v>
      </c>
      <c r="J29" s="98">
        <v>8</v>
      </c>
      <c r="K29" s="98">
        <v>9</v>
      </c>
      <c r="L29" s="98">
        <v>10</v>
      </c>
    </row>
    <row r="31" spans="1:17" x14ac:dyDescent="0.2">
      <c r="A31" s="100" t="s">
        <v>114</v>
      </c>
      <c r="B31" s="100">
        <f>H10</f>
        <v>2773.3999999999996</v>
      </c>
      <c r="C31" s="101">
        <f>B31*(1+C32)</f>
        <v>2967.5379999999996</v>
      </c>
      <c r="D31" s="101">
        <f t="shared" ref="D31:L31" si="17">C31*(1+D32)</f>
        <v>3175.2656599999996</v>
      </c>
      <c r="E31" s="101">
        <f t="shared" si="17"/>
        <v>3397.5342561999996</v>
      </c>
      <c r="F31" s="101">
        <f t="shared" si="17"/>
        <v>3635.3616541339998</v>
      </c>
      <c r="G31" s="101">
        <f t="shared" si="17"/>
        <v>3889.8369699233799</v>
      </c>
      <c r="H31" s="101">
        <f t="shared" si="17"/>
        <v>4162.1255578180171</v>
      </c>
      <c r="I31" s="101">
        <f t="shared" si="17"/>
        <v>4453.4743468652787</v>
      </c>
      <c r="J31" s="101">
        <f t="shared" si="17"/>
        <v>4765.2175511458481</v>
      </c>
      <c r="K31" s="101">
        <f t="shared" si="17"/>
        <v>5098.7827797260579</v>
      </c>
      <c r="L31" s="101">
        <f t="shared" si="17"/>
        <v>5455.6975743068824</v>
      </c>
    </row>
    <row r="32" spans="1:17" x14ac:dyDescent="0.2">
      <c r="A32" t="s">
        <v>93</v>
      </c>
      <c r="C32" s="81">
        <f>J11</f>
        <v>7.0000000000000007E-2</v>
      </c>
      <c r="D32" s="81">
        <f>C32</f>
        <v>7.0000000000000007E-2</v>
      </c>
      <c r="E32" s="81">
        <f t="shared" ref="E32:L32" si="18">D32</f>
        <v>7.0000000000000007E-2</v>
      </c>
      <c r="F32" s="81">
        <f t="shared" si="18"/>
        <v>7.0000000000000007E-2</v>
      </c>
      <c r="G32" s="81">
        <f t="shared" si="18"/>
        <v>7.0000000000000007E-2</v>
      </c>
      <c r="H32" s="81">
        <f t="shared" si="18"/>
        <v>7.0000000000000007E-2</v>
      </c>
      <c r="I32" s="81">
        <f t="shared" si="18"/>
        <v>7.0000000000000007E-2</v>
      </c>
      <c r="J32" s="81">
        <f t="shared" si="18"/>
        <v>7.0000000000000007E-2</v>
      </c>
      <c r="K32" s="81">
        <f t="shared" si="18"/>
        <v>7.0000000000000007E-2</v>
      </c>
      <c r="L32" s="81">
        <f t="shared" si="18"/>
        <v>7.0000000000000007E-2</v>
      </c>
    </row>
    <row r="33" spans="1:12" x14ac:dyDescent="0.2">
      <c r="A33" t="s">
        <v>200</v>
      </c>
      <c r="B33" s="81">
        <f>B31/B$55</f>
        <v>8.5943600867678951E-2</v>
      </c>
      <c r="C33" s="81">
        <f t="shared" ref="C33:L33" si="19">C31/C$55</f>
        <v>8.6206263193346969E-2</v>
      </c>
      <c r="D33" s="81">
        <f t="shared" si="19"/>
        <v>8.6591372088608856E-2</v>
      </c>
      <c r="E33" s="81">
        <f t="shared" si="19"/>
        <v>8.7083076836069084E-2</v>
      </c>
      <c r="F33" s="81">
        <f t="shared" si="19"/>
        <v>8.867746928323024E-2</v>
      </c>
      <c r="G33" s="81">
        <f t="shared" si="19"/>
        <v>9.0282983816174431E-2</v>
      </c>
      <c r="H33" s="81">
        <f t="shared" si="19"/>
        <v>9.1899230309491028E-2</v>
      </c>
      <c r="I33" s="81">
        <f t="shared" si="19"/>
        <v>9.3525784928939135E-2</v>
      </c>
      <c r="J33" s="81">
        <f t="shared" si="19"/>
        <v>9.5162188470844802E-2</v>
      </c>
      <c r="K33" s="81">
        <f t="shared" si="19"/>
        <v>9.6807944702153065E-2</v>
      </c>
      <c r="L33" s="81">
        <f t="shared" si="19"/>
        <v>9.84625187060124E-2</v>
      </c>
    </row>
    <row r="35" spans="1:12" x14ac:dyDescent="0.2">
      <c r="A35" s="100" t="s">
        <v>115</v>
      </c>
      <c r="B35" s="100">
        <f>H13</f>
        <v>27126.399999999998</v>
      </c>
      <c r="C35" s="101">
        <f>B35*(1+C36)</f>
        <v>28482.719999999998</v>
      </c>
      <c r="D35" s="101">
        <f t="shared" ref="D35" si="20">C35*(1+D36)</f>
        <v>29906.856</v>
      </c>
      <c r="E35" s="101">
        <f t="shared" ref="E35" si="21">D35*(1+E36)</f>
        <v>31402.198800000002</v>
      </c>
      <c r="F35" s="101">
        <f t="shared" ref="F35" si="22">E35*(1+F36)</f>
        <v>32972.30874</v>
      </c>
      <c r="G35" s="101">
        <f t="shared" ref="G35" si="23">F35*(1+G36)</f>
        <v>34620.924177000001</v>
      </c>
      <c r="H35" s="101">
        <f t="shared" ref="H35" si="24">G35*(1+H36)</f>
        <v>36351.97038585</v>
      </c>
      <c r="I35" s="101">
        <f t="shared" ref="I35" si="25">H35*(1+I36)</f>
        <v>38169.5689051425</v>
      </c>
      <c r="J35" s="101">
        <f t="shared" ref="J35" si="26">I35*(1+J36)</f>
        <v>40078.047350399625</v>
      </c>
      <c r="K35" s="101">
        <f t="shared" ref="K35" si="27">J35*(1+K36)</f>
        <v>42081.949717919611</v>
      </c>
      <c r="L35" s="101">
        <f t="shared" ref="L35" si="28">K35*(1+L36)</f>
        <v>44186.047203815593</v>
      </c>
    </row>
    <row r="36" spans="1:12" x14ac:dyDescent="0.2">
      <c r="A36" t="s">
        <v>93</v>
      </c>
      <c r="C36" s="81">
        <f>J14</f>
        <v>0.05</v>
      </c>
      <c r="D36" s="81">
        <f>C36</f>
        <v>0.05</v>
      </c>
      <c r="E36" s="81">
        <f t="shared" ref="E36:L36" si="29">D36</f>
        <v>0.05</v>
      </c>
      <c r="F36" s="81">
        <f t="shared" si="29"/>
        <v>0.05</v>
      </c>
      <c r="G36" s="81">
        <f t="shared" si="29"/>
        <v>0.05</v>
      </c>
      <c r="H36" s="81">
        <f t="shared" si="29"/>
        <v>0.05</v>
      </c>
      <c r="I36" s="81">
        <f t="shared" si="29"/>
        <v>0.05</v>
      </c>
      <c r="J36" s="81">
        <f t="shared" si="29"/>
        <v>0.05</v>
      </c>
      <c r="K36" s="81">
        <f t="shared" si="29"/>
        <v>0.05</v>
      </c>
      <c r="L36" s="81">
        <f t="shared" si="29"/>
        <v>0.05</v>
      </c>
    </row>
    <row r="37" spans="1:12" x14ac:dyDescent="0.2">
      <c r="A37" t="s">
        <v>200</v>
      </c>
      <c r="B37" s="81">
        <f>B35/B$55</f>
        <v>0.8406073752711497</v>
      </c>
      <c r="C37" s="81">
        <f t="shared" ref="C37:L37" si="30">C35/C$55</f>
        <v>0.82741614657753593</v>
      </c>
      <c r="D37" s="81">
        <f t="shared" si="30"/>
        <v>0.81557764709880831</v>
      </c>
      <c r="E37" s="81">
        <f t="shared" si="30"/>
        <v>0.80487785691392943</v>
      </c>
      <c r="F37" s="81">
        <f t="shared" si="30"/>
        <v>0.8042943656413335</v>
      </c>
      <c r="G37" s="81">
        <f t="shared" si="30"/>
        <v>0.80355047302526439</v>
      </c>
      <c r="H37" s="81">
        <f t="shared" si="30"/>
        <v>0.802647121593417</v>
      </c>
      <c r="I37" s="81">
        <f t="shared" si="30"/>
        <v>0.80158514773200074</v>
      </c>
      <c r="J37" s="81">
        <f t="shared" si="30"/>
        <v>0.80036528334054213</v>
      </c>
      <c r="K37" s="81">
        <f t="shared" si="30"/>
        <v>0.79898815800700262</v>
      </c>
      <c r="L37" s="81">
        <f t="shared" si="30"/>
        <v>0.79745430168994835</v>
      </c>
    </row>
    <row r="39" spans="1:12" x14ac:dyDescent="0.2">
      <c r="A39" s="100" t="s">
        <v>116</v>
      </c>
      <c r="B39" s="100">
        <f>H16</f>
        <v>947.8</v>
      </c>
      <c r="C39" s="101">
        <f>B39*(1+C40)</f>
        <v>1042.58</v>
      </c>
      <c r="D39" s="101">
        <f t="shared" ref="D39" si="31">C39*(1+D40)</f>
        <v>1146.838</v>
      </c>
      <c r="E39" s="101">
        <f t="shared" ref="E39" si="32">D39*(1+E40)</f>
        <v>1261.5218</v>
      </c>
      <c r="F39" s="101">
        <f t="shared" ref="F39" si="33">E39*(1+F40)</f>
        <v>1387.67398</v>
      </c>
      <c r="G39" s="101">
        <f t="shared" ref="G39" si="34">F39*(1+G40)</f>
        <v>1526.4413780000002</v>
      </c>
      <c r="H39" s="101">
        <f t="shared" ref="H39" si="35">G39*(1+H40)</f>
        <v>1679.0855158000004</v>
      </c>
      <c r="I39" s="101">
        <f t="shared" ref="I39" si="36">H39*(1+I40)</f>
        <v>1846.9940673800006</v>
      </c>
      <c r="J39" s="101">
        <f t="shared" ref="J39" si="37">I39*(1+J40)</f>
        <v>2031.6934741180009</v>
      </c>
      <c r="K39" s="101">
        <f t="shared" ref="K39" si="38">J39*(1+K40)</f>
        <v>2234.8628215298013</v>
      </c>
      <c r="L39" s="101">
        <f t="shared" ref="L39" si="39">K39*(1+L40)</f>
        <v>2458.3491036827818</v>
      </c>
    </row>
    <row r="40" spans="1:12" x14ac:dyDescent="0.2">
      <c r="A40" t="s">
        <v>93</v>
      </c>
      <c r="C40" s="81">
        <f>J17</f>
        <v>0.1</v>
      </c>
      <c r="D40" s="81">
        <f>C40</f>
        <v>0.1</v>
      </c>
      <c r="E40" s="81">
        <f t="shared" ref="E40:L40" si="40">D40</f>
        <v>0.1</v>
      </c>
      <c r="F40" s="81">
        <f t="shared" si="40"/>
        <v>0.1</v>
      </c>
      <c r="G40" s="81">
        <f t="shared" si="40"/>
        <v>0.1</v>
      </c>
      <c r="H40" s="81">
        <f t="shared" si="40"/>
        <v>0.1</v>
      </c>
      <c r="I40" s="81">
        <f t="shared" si="40"/>
        <v>0.1</v>
      </c>
      <c r="J40" s="81">
        <f t="shared" si="40"/>
        <v>0.1</v>
      </c>
      <c r="K40" s="81">
        <f t="shared" si="40"/>
        <v>0.1</v>
      </c>
      <c r="L40" s="81">
        <f t="shared" si="40"/>
        <v>0.1</v>
      </c>
    </row>
    <row r="41" spans="1:12" x14ac:dyDescent="0.2">
      <c r="A41" t="s">
        <v>200</v>
      </c>
      <c r="B41" s="81">
        <f>B39/B$55</f>
        <v>2.9370932754880695E-2</v>
      </c>
      <c r="C41" s="81">
        <f t="shared" ref="C41:L41" si="41">C39/C$55</f>
        <v>3.0286697552017766E-2</v>
      </c>
      <c r="D41" s="81">
        <f t="shared" si="41"/>
        <v>3.1274950387412945E-2</v>
      </c>
      <c r="E41" s="81">
        <f t="shared" si="41"/>
        <v>3.2334390636180627E-2</v>
      </c>
      <c r="F41" s="81">
        <f t="shared" si="41"/>
        <v>3.3849566685244026E-2</v>
      </c>
      <c r="G41" s="81">
        <f t="shared" si="41"/>
        <v>3.542865248386684E-2</v>
      </c>
      <c r="H41" s="81">
        <f t="shared" si="41"/>
        <v>3.7074005669048012E-2</v>
      </c>
      <c r="I41" s="81">
        <f t="shared" si="41"/>
        <v>3.8788046468123963E-2</v>
      </c>
      <c r="J41" s="81">
        <f t="shared" si="41"/>
        <v>4.0573257196308249E-2</v>
      </c>
      <c r="K41" s="81">
        <f t="shared" si="41"/>
        <v>4.2432181520621427E-2</v>
      </c>
      <c r="L41" s="81">
        <f t="shared" si="41"/>
        <v>4.4367423470687263E-2</v>
      </c>
    </row>
    <row r="43" spans="1:12" x14ac:dyDescent="0.2">
      <c r="A43" s="100" t="s">
        <v>117</v>
      </c>
      <c r="B43" s="100">
        <f>H19</f>
        <v>1278.1999999999998</v>
      </c>
      <c r="C43" s="101">
        <f>B43*(1+C44)</f>
        <v>1316.5459999999998</v>
      </c>
      <c r="D43" s="101">
        <f t="shared" ref="D43" si="42">C43*(1+D44)</f>
        <v>1356.0423799999999</v>
      </c>
      <c r="E43" s="101">
        <f t="shared" ref="E43" si="43">D43*(1+E44)</f>
        <v>1396.7236513999999</v>
      </c>
      <c r="F43" s="101">
        <f t="shared" ref="F43" si="44">E43*(1+F44)</f>
        <v>1438.6253609419998</v>
      </c>
      <c r="G43" s="101">
        <f t="shared" ref="G43" si="45">F43*(1+G44)</f>
        <v>1481.7841217702598</v>
      </c>
      <c r="H43" s="101">
        <f t="shared" ref="H43" si="46">G43*(1+H44)</f>
        <v>1526.2376454233677</v>
      </c>
      <c r="I43" s="101">
        <f t="shared" ref="I43" si="47">H43*(1+I44)</f>
        <v>1572.0247747860687</v>
      </c>
      <c r="J43" s="101">
        <f t="shared" ref="J43" si="48">I43*(1+J44)</f>
        <v>1619.1855180296509</v>
      </c>
      <c r="K43" s="101">
        <f t="shared" ref="K43" si="49">J43*(1+K44)</f>
        <v>1667.7610835705404</v>
      </c>
      <c r="L43" s="101">
        <f t="shared" ref="L43" si="50">K43*(1+L44)</f>
        <v>1717.7939160776566</v>
      </c>
    </row>
    <row r="44" spans="1:12" x14ac:dyDescent="0.2">
      <c r="A44" t="s">
        <v>93</v>
      </c>
      <c r="C44" s="81">
        <f>J20</f>
        <v>0.03</v>
      </c>
      <c r="D44" s="81">
        <f>C44</f>
        <v>0.03</v>
      </c>
      <c r="E44" s="81">
        <f t="shared" ref="E44:L44" si="51">D44</f>
        <v>0.03</v>
      </c>
      <c r="F44" s="81">
        <f t="shared" si="51"/>
        <v>0.03</v>
      </c>
      <c r="G44" s="81">
        <f t="shared" si="51"/>
        <v>0.03</v>
      </c>
      <c r="H44" s="81">
        <f t="shared" si="51"/>
        <v>0.03</v>
      </c>
      <c r="I44" s="81">
        <f t="shared" si="51"/>
        <v>0.03</v>
      </c>
      <c r="J44" s="81">
        <f t="shared" si="51"/>
        <v>0.03</v>
      </c>
      <c r="K44" s="81">
        <f t="shared" si="51"/>
        <v>0.03</v>
      </c>
      <c r="L44" s="81">
        <f t="shared" si="51"/>
        <v>0.03</v>
      </c>
    </row>
    <row r="45" spans="1:12" x14ac:dyDescent="0.2">
      <c r="A45" t="s">
        <v>200</v>
      </c>
      <c r="B45" s="81">
        <f>B43/B$55</f>
        <v>3.9609544468546636E-2</v>
      </c>
      <c r="C45" s="81">
        <f t="shared" ref="C45:L45" si="52">C43/C$55</f>
        <v>3.8245343777282108E-2</v>
      </c>
      <c r="D45" s="81">
        <f t="shared" si="52"/>
        <v>3.6980077532946555E-2</v>
      </c>
      <c r="E45" s="81">
        <f t="shared" si="52"/>
        <v>3.5799784161605591E-2</v>
      </c>
      <c r="F45" s="81">
        <f t="shared" si="52"/>
        <v>3.5092425016349647E-2</v>
      </c>
      <c r="G45" s="81">
        <f t="shared" si="52"/>
        <v>3.4392159085136091E-2</v>
      </c>
      <c r="H45" s="81">
        <f t="shared" si="52"/>
        <v>3.369914312659715E-2</v>
      </c>
      <c r="I45" s="81">
        <f t="shared" si="52"/>
        <v>3.3013516984350434E-2</v>
      </c>
      <c r="J45" s="81">
        <f t="shared" si="52"/>
        <v>3.2335404581675109E-2</v>
      </c>
      <c r="K45" s="81">
        <f t="shared" si="52"/>
        <v>3.1664914888446007E-2</v>
      </c>
      <c r="L45" s="81">
        <f t="shared" si="52"/>
        <v>3.1002142859129923E-2</v>
      </c>
    </row>
    <row r="47" spans="1:12" x14ac:dyDescent="0.2">
      <c r="A47" s="100" t="s">
        <v>204</v>
      </c>
      <c r="B47" s="100">
        <v>0</v>
      </c>
      <c r="C47" s="100">
        <v>466</v>
      </c>
      <c r="D47" s="100">
        <v>932</v>
      </c>
      <c r="E47" s="100">
        <v>1400</v>
      </c>
      <c r="F47" s="100">
        <v>1400</v>
      </c>
      <c r="G47" s="100">
        <v>1400</v>
      </c>
      <c r="H47" s="100">
        <v>1400</v>
      </c>
      <c r="I47" s="100">
        <v>1400</v>
      </c>
      <c r="J47" s="100">
        <v>1400</v>
      </c>
      <c r="K47" s="100">
        <v>1400</v>
      </c>
      <c r="L47" s="100">
        <v>1400</v>
      </c>
    </row>
    <row r="48" spans="1:12" x14ac:dyDescent="0.2">
      <c r="A48" t="s">
        <v>119</v>
      </c>
    </row>
    <row r="49" spans="1:12" x14ac:dyDescent="0.2">
      <c r="A49" t="s">
        <v>200</v>
      </c>
      <c r="B49" s="81">
        <f>B47/B$55</f>
        <v>0</v>
      </c>
      <c r="C49" s="81">
        <f t="shared" ref="C49:L49" si="53">C47/C$55</f>
        <v>1.3537187610773542E-2</v>
      </c>
      <c r="D49" s="81">
        <f t="shared" si="53"/>
        <v>2.5416191093309483E-2</v>
      </c>
      <c r="E49" s="81">
        <f t="shared" si="53"/>
        <v>3.5883761097630563E-2</v>
      </c>
      <c r="F49" s="81">
        <f t="shared" si="53"/>
        <v>3.415023560457741E-2</v>
      </c>
      <c r="G49" s="81">
        <f t="shared" si="53"/>
        <v>3.2493952399535626E-2</v>
      </c>
      <c r="H49" s="81">
        <f t="shared" si="53"/>
        <v>3.0911831141570974E-2</v>
      </c>
      <c r="I49" s="81">
        <f t="shared" si="53"/>
        <v>2.940088764464948E-2</v>
      </c>
      <c r="J49" s="81">
        <f t="shared" si="53"/>
        <v>2.7958233266211913E-2</v>
      </c>
      <c r="K49" s="81">
        <f t="shared" si="53"/>
        <v>2.6581074040242989E-2</v>
      </c>
      <c r="L49" s="81">
        <f t="shared" si="53"/>
        <v>2.5266709584049876E-2</v>
      </c>
    </row>
    <row r="51" spans="1:12" x14ac:dyDescent="0.2">
      <c r="A51" s="100" t="s">
        <v>118</v>
      </c>
      <c r="B51" s="100">
        <f>H22</f>
        <v>144.19999999999999</v>
      </c>
      <c r="C51" s="101">
        <f>B51*(1+C52)</f>
        <v>148.30970940349167</v>
      </c>
      <c r="D51" s="101">
        <f t="shared" ref="D51" si="54">C51*(1+D52)</f>
        <v>152.53654579298296</v>
      </c>
      <c r="E51" s="101">
        <f t="shared" ref="E51" si="55">D51*(1+E52)</f>
        <v>156.88384729521292</v>
      </c>
      <c r="F51" s="101">
        <f t="shared" ref="F51" si="56">E51*(1+F52)</f>
        <v>161.35504717375028</v>
      </c>
      <c r="G51" s="101">
        <f t="shared" ref="G51" si="57">F51*(1+G52)</f>
        <v>165.95367654039939</v>
      </c>
      <c r="H51" s="101">
        <f t="shared" ref="H51" si="58">G51*(1+H52)</f>
        <v>170.6833671438813</v>
      </c>
      <c r="I51" s="101">
        <f t="shared" ref="I51" si="59">H51*(1+I52)</f>
        <v>175.54785423799245</v>
      </c>
      <c r="J51" s="101">
        <f t="shared" ref="J51" si="60">I51*(1+J52)</f>
        <v>180.55097953150604</v>
      </c>
      <c r="K51" s="101">
        <f t="shared" ref="K51" si="61">J51*(1+K52)</f>
        <v>185.69669422214585</v>
      </c>
      <c r="L51" s="101">
        <f t="shared" ref="L51" si="62">K51*(1+L52)</f>
        <v>190.98906211702842</v>
      </c>
    </row>
    <row r="52" spans="1:12" x14ac:dyDescent="0.2">
      <c r="A52" t="s">
        <v>93</v>
      </c>
      <c r="C52" s="81">
        <f>J23</f>
        <v>2.8500065211453984E-2</v>
      </c>
      <c r="D52" s="81">
        <f>C52</f>
        <v>2.8500065211453984E-2</v>
      </c>
      <c r="E52" s="81">
        <f t="shared" ref="E52:L52" si="63">D52</f>
        <v>2.8500065211453984E-2</v>
      </c>
      <c r="F52" s="81">
        <f t="shared" si="63"/>
        <v>2.8500065211453984E-2</v>
      </c>
      <c r="G52" s="81">
        <f t="shared" si="63"/>
        <v>2.8500065211453984E-2</v>
      </c>
      <c r="H52" s="81">
        <f t="shared" si="63"/>
        <v>2.8500065211453984E-2</v>
      </c>
      <c r="I52" s="81">
        <f t="shared" si="63"/>
        <v>2.8500065211453984E-2</v>
      </c>
      <c r="J52" s="81">
        <f t="shared" si="63"/>
        <v>2.8500065211453984E-2</v>
      </c>
      <c r="K52" s="81">
        <f t="shared" si="63"/>
        <v>2.8500065211453984E-2</v>
      </c>
      <c r="L52" s="81">
        <f t="shared" si="63"/>
        <v>2.8500065211453984E-2</v>
      </c>
    </row>
    <row r="53" spans="1:12" x14ac:dyDescent="0.2">
      <c r="A53" t="s">
        <v>200</v>
      </c>
      <c r="B53" s="81">
        <f>B51/B$55</f>
        <v>4.468546637744035E-3</v>
      </c>
      <c r="C53" s="81">
        <f t="shared" ref="C53:L53" si="64">C51/C$55</f>
        <v>4.3083612890437162E-3</v>
      </c>
      <c r="D53" s="81">
        <f t="shared" si="64"/>
        <v>4.1597617989139572E-3</v>
      </c>
      <c r="E53" s="81">
        <f t="shared" si="64"/>
        <v>4.0211303545846962E-3</v>
      </c>
      <c r="F53" s="81">
        <f t="shared" si="64"/>
        <v>3.9359377692651954E-3</v>
      </c>
      <c r="G53" s="81">
        <f t="shared" si="64"/>
        <v>3.8517791900226214E-3</v>
      </c>
      <c r="H53" s="81">
        <f t="shared" si="64"/>
        <v>3.7686681598760154E-3</v>
      </c>
      <c r="I53" s="81">
        <f t="shared" si="64"/>
        <v>3.6866162419360859E-3</v>
      </c>
      <c r="J53" s="81">
        <f t="shared" si="64"/>
        <v>3.6056331444177846E-3</v>
      </c>
      <c r="K53" s="81">
        <f t="shared" si="64"/>
        <v>3.5257268415337293E-3</v>
      </c>
      <c r="L53" s="81">
        <f t="shared" si="64"/>
        <v>3.4469036901721567E-3</v>
      </c>
    </row>
    <row r="55" spans="1:12" x14ac:dyDescent="0.2">
      <c r="A55" s="102" t="s">
        <v>123</v>
      </c>
      <c r="B55" s="103">
        <f>B31+B35+B39+B43+B51+B47</f>
        <v>32269.999999999996</v>
      </c>
      <c r="C55" s="103">
        <f t="shared" ref="C55:L55" si="65">C31+C35+C39+C43+C51+C47</f>
        <v>34423.693709403487</v>
      </c>
      <c r="D55" s="103">
        <f t="shared" si="65"/>
        <v>36669.53858579298</v>
      </c>
      <c r="E55" s="103">
        <f t="shared" si="65"/>
        <v>39014.862354895216</v>
      </c>
      <c r="F55" s="103">
        <f t="shared" si="65"/>
        <v>40995.324782249751</v>
      </c>
      <c r="G55" s="103">
        <f t="shared" si="65"/>
        <v>43084.940323234041</v>
      </c>
      <c r="H55" s="103">
        <f t="shared" si="65"/>
        <v>45290.102472035258</v>
      </c>
      <c r="I55" s="103">
        <f t="shared" si="65"/>
        <v>47617.609948411846</v>
      </c>
      <c r="J55" s="103">
        <f t="shared" si="65"/>
        <v>50074.694873224631</v>
      </c>
      <c r="K55" s="103">
        <f t="shared" si="65"/>
        <v>52669.053096968164</v>
      </c>
      <c r="L55" s="103">
        <f t="shared" si="65"/>
        <v>55408.876859999946</v>
      </c>
    </row>
  </sheetData>
  <mergeCells count="1">
    <mergeCell ref="H2:S2"/>
  </mergeCells>
  <pageMargins left="0.75" right="0.75" top="1" bottom="1" header="0.5" footer="0.5"/>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workbookViewId="0"/>
  </sheetViews>
  <sheetFormatPr baseColWidth="10" defaultColWidth="8.83203125" defaultRowHeight="16" x14ac:dyDescent="0.2"/>
  <cols>
    <col min="1" max="3" width="36.6640625" customWidth="1"/>
  </cols>
  <sheetData>
    <row r="1" spans="1:3" x14ac:dyDescent="0.2">
      <c r="A1" s="64" t="s">
        <v>173</v>
      </c>
    </row>
    <row r="3" spans="1:3" x14ac:dyDescent="0.2">
      <c r="A3" t="s">
        <v>174</v>
      </c>
      <c r="B3" t="s">
        <v>175</v>
      </c>
      <c r="C3">
        <v>0</v>
      </c>
    </row>
    <row r="4" spans="1:3" x14ac:dyDescent="0.2">
      <c r="A4" t="s">
        <v>176</v>
      </c>
    </row>
    <row r="5" spans="1:3" x14ac:dyDescent="0.2">
      <c r="A5" t="s">
        <v>177</v>
      </c>
    </row>
    <row r="7" spans="1:3" x14ac:dyDescent="0.2">
      <c r="A7" s="64" t="s">
        <v>178</v>
      </c>
      <c r="B7" t="s">
        <v>179</v>
      </c>
    </row>
    <row r="8" spans="1:3" x14ac:dyDescent="0.2">
      <c r="B8">
        <v>3</v>
      </c>
    </row>
    <row r="10" spans="1:3" x14ac:dyDescent="0.2">
      <c r="A10" t="s">
        <v>180</v>
      </c>
    </row>
    <row r="11" spans="1:3" x14ac:dyDescent="0.2">
      <c r="A11" t="e">
        <f>CB_DATA_!#REF!</f>
        <v>#REF!</v>
      </c>
      <c r="B11" t="e">
        <f>MC!#REF!</f>
        <v>#REF!</v>
      </c>
      <c r="C11" t="e">
        <f>'Monte Carlo'!#REF!</f>
        <v>#REF!</v>
      </c>
    </row>
    <row r="13" spans="1:3" x14ac:dyDescent="0.2">
      <c r="A13" t="s">
        <v>181</v>
      </c>
    </row>
    <row r="14" spans="1:3" x14ac:dyDescent="0.2">
      <c r="A14" t="s">
        <v>185</v>
      </c>
      <c r="B14" t="s">
        <v>189</v>
      </c>
      <c r="C14" t="s">
        <v>288</v>
      </c>
    </row>
    <row r="16" spans="1:3" x14ac:dyDescent="0.2">
      <c r="A16" t="s">
        <v>182</v>
      </c>
    </row>
    <row r="19" spans="1:3" x14ac:dyDescent="0.2">
      <c r="A19" t="s">
        <v>183</v>
      </c>
    </row>
    <row r="20" spans="1:3" x14ac:dyDescent="0.2">
      <c r="A20">
        <v>34</v>
      </c>
      <c r="B20">
        <v>26</v>
      </c>
      <c r="C20">
        <v>49</v>
      </c>
    </row>
    <row r="25" spans="1:3" x14ac:dyDescent="0.2">
      <c r="A25" s="64" t="s">
        <v>184</v>
      </c>
    </row>
    <row r="26" spans="1:3" x14ac:dyDescent="0.2">
      <c r="A26" s="142" t="s">
        <v>186</v>
      </c>
      <c r="C26" s="142" t="s">
        <v>198</v>
      </c>
    </row>
    <row r="27" spans="1:3" x14ac:dyDescent="0.2">
      <c r="A27" t="s">
        <v>187</v>
      </c>
      <c r="C27" t="s">
        <v>341</v>
      </c>
    </row>
    <row r="28" spans="1:3" x14ac:dyDescent="0.2">
      <c r="A28" s="142" t="s">
        <v>188</v>
      </c>
      <c r="C28" s="142" t="s">
        <v>188</v>
      </c>
    </row>
    <row r="29" spans="1:3" x14ac:dyDescent="0.2">
      <c r="A29" s="142" t="s">
        <v>191</v>
      </c>
      <c r="C29" s="142" t="s">
        <v>186</v>
      </c>
    </row>
    <row r="30" spans="1:3" x14ac:dyDescent="0.2">
      <c r="A30" t="s">
        <v>324</v>
      </c>
      <c r="C30" t="s">
        <v>289</v>
      </c>
    </row>
    <row r="31" spans="1:3" x14ac:dyDescent="0.2">
      <c r="A31" s="142" t="s">
        <v>188</v>
      </c>
      <c r="C31" s="142" t="s">
        <v>188</v>
      </c>
    </row>
    <row r="32" spans="1:3" x14ac:dyDescent="0.2">
      <c r="A32" s="142" t="s">
        <v>325</v>
      </c>
      <c r="C32" s="142" t="s">
        <v>197</v>
      </c>
    </row>
    <row r="33" spans="1:3" x14ac:dyDescent="0.2">
      <c r="A33" t="s">
        <v>326</v>
      </c>
      <c r="C33" t="s">
        <v>342</v>
      </c>
    </row>
    <row r="34" spans="1:3" x14ac:dyDescent="0.2">
      <c r="A34" s="142" t="s">
        <v>301</v>
      </c>
      <c r="C34" s="142" t="s">
        <v>188</v>
      </c>
    </row>
    <row r="35" spans="1:3" x14ac:dyDescent="0.2">
      <c r="C35" s="142" t="s">
        <v>194</v>
      </c>
    </row>
    <row r="36" spans="1:3" x14ac:dyDescent="0.2">
      <c r="C36" t="s">
        <v>340</v>
      </c>
    </row>
    <row r="37" spans="1:3" x14ac:dyDescent="0.2">
      <c r="C37" s="142" t="s">
        <v>188</v>
      </c>
    </row>
    <row r="38" spans="1:3" x14ac:dyDescent="0.2">
      <c r="C38" s="142" t="s">
        <v>193</v>
      </c>
    </row>
    <row r="39" spans="1:3" x14ac:dyDescent="0.2">
      <c r="C39" t="s">
        <v>322</v>
      </c>
    </row>
    <row r="40" spans="1:3" x14ac:dyDescent="0.2">
      <c r="C40" s="142" t="s">
        <v>188</v>
      </c>
    </row>
    <row r="41" spans="1:3" x14ac:dyDescent="0.2">
      <c r="C41" s="142" t="s">
        <v>192</v>
      </c>
    </row>
    <row r="42" spans="1:3" x14ac:dyDescent="0.2">
      <c r="C42" t="s">
        <v>323</v>
      </c>
    </row>
    <row r="43" spans="1:3" x14ac:dyDescent="0.2">
      <c r="C43" s="142" t="s">
        <v>188</v>
      </c>
    </row>
    <row r="44" spans="1:3" x14ac:dyDescent="0.2">
      <c r="C44" s="142" t="s">
        <v>191</v>
      </c>
    </row>
    <row r="45" spans="1:3" x14ac:dyDescent="0.2">
      <c r="C45" t="s">
        <v>343</v>
      </c>
    </row>
    <row r="46" spans="1:3" x14ac:dyDescent="0.2">
      <c r="C46" s="142" t="s">
        <v>188</v>
      </c>
    </row>
    <row r="47" spans="1:3" x14ac:dyDescent="0.2">
      <c r="C47" s="142" t="s">
        <v>190</v>
      </c>
    </row>
    <row r="48" spans="1:3" x14ac:dyDescent="0.2">
      <c r="C48" t="s">
        <v>344</v>
      </c>
    </row>
    <row r="49" spans="3:3" x14ac:dyDescent="0.2">
      <c r="C49" s="142" t="s">
        <v>188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50"/>
  <sheetViews>
    <sheetView zoomScale="85" zoomScaleNormal="85" zoomScalePageLayoutView="85" workbookViewId="0">
      <selection activeCell="D17" sqref="D17"/>
    </sheetView>
  </sheetViews>
  <sheetFormatPr baseColWidth="10" defaultColWidth="10.83203125" defaultRowHeight="16" x14ac:dyDescent="0.2"/>
  <cols>
    <col min="1" max="1" width="41" bestFit="1" customWidth="1"/>
    <col min="3" max="3" width="11" customWidth="1"/>
    <col min="7" max="7" width="11.33203125" customWidth="1"/>
    <col min="17" max="17" width="42.1640625" bestFit="1" customWidth="1"/>
  </cols>
  <sheetData>
    <row r="1" spans="1:15" x14ac:dyDescent="0.2">
      <c r="A1" s="256" t="s">
        <v>278</v>
      </c>
    </row>
    <row r="2" spans="1:15" x14ac:dyDescent="0.2">
      <c r="A2" s="256" t="s">
        <v>44</v>
      </c>
    </row>
    <row r="3" spans="1:15" x14ac:dyDescent="0.2">
      <c r="A3" s="256" t="s">
        <v>0</v>
      </c>
    </row>
    <row r="4" spans="1:15" x14ac:dyDescent="0.2">
      <c r="A4" s="256" t="s">
        <v>287</v>
      </c>
    </row>
    <row r="5" spans="1:15" x14ac:dyDescent="0.2">
      <c r="A5" s="257" t="s">
        <v>45</v>
      </c>
    </row>
    <row r="8" spans="1:15" x14ac:dyDescent="0.2">
      <c r="A8" s="300" t="s">
        <v>207</v>
      </c>
      <c r="B8" s="300"/>
      <c r="C8" s="300"/>
      <c r="D8" s="300"/>
      <c r="G8" s="300" t="s">
        <v>208</v>
      </c>
      <c r="H8" s="300"/>
      <c r="I8" s="300"/>
      <c r="K8" s="300" t="s">
        <v>209</v>
      </c>
      <c r="L8" s="300"/>
      <c r="M8" s="300"/>
      <c r="N8" s="300"/>
    </row>
    <row r="9" spans="1:15" x14ac:dyDescent="0.2">
      <c r="A9" s="145" t="s">
        <v>210</v>
      </c>
      <c r="B9" s="145" t="s">
        <v>140</v>
      </c>
      <c r="C9" s="145" t="s">
        <v>211</v>
      </c>
      <c r="D9" s="145" t="s">
        <v>111</v>
      </c>
      <c r="G9" s="301" t="s">
        <v>128</v>
      </c>
      <c r="H9" s="301"/>
      <c r="I9" s="13">
        <v>0.1</v>
      </c>
      <c r="K9" s="301" t="s">
        <v>212</v>
      </c>
      <c r="L9" s="301"/>
      <c r="M9" s="301"/>
      <c r="N9" s="146">
        <f>B123</f>
        <v>39924.8369956768</v>
      </c>
    </row>
    <row r="10" spans="1:15" x14ac:dyDescent="0.2">
      <c r="A10" s="64" t="s">
        <v>213</v>
      </c>
      <c r="G10" s="301" t="s">
        <v>214</v>
      </c>
      <c r="H10" s="301"/>
      <c r="I10" s="81">
        <v>0.08</v>
      </c>
      <c r="J10" t="s">
        <v>215</v>
      </c>
      <c r="K10" s="301" t="s">
        <v>216</v>
      </c>
      <c r="L10" s="301"/>
      <c r="M10" s="301"/>
      <c r="N10">
        <v>0</v>
      </c>
    </row>
    <row r="11" spans="1:15" x14ac:dyDescent="0.2">
      <c r="A11" t="s">
        <v>114</v>
      </c>
      <c r="B11" s="81">
        <v>0.1014</v>
      </c>
      <c r="C11" s="81">
        <v>0.28833744340943523</v>
      </c>
      <c r="D11" s="83">
        <v>7.0000000000000007E-2</v>
      </c>
      <c r="G11" s="301" t="s">
        <v>217</v>
      </c>
      <c r="H11" s="301"/>
      <c r="I11" s="81">
        <v>1.4999999999999999E-2</v>
      </c>
      <c r="K11" s="301" t="s">
        <v>218</v>
      </c>
      <c r="L11" s="301"/>
      <c r="M11" s="301"/>
      <c r="N11" s="279">
        <f>B87</f>
        <v>6404</v>
      </c>
    </row>
    <row r="12" spans="1:15" x14ac:dyDescent="0.2">
      <c r="A12" t="s">
        <v>115</v>
      </c>
      <c r="B12" s="81">
        <v>0.109</v>
      </c>
      <c r="C12" s="81">
        <v>4.4121247547893983E-2</v>
      </c>
      <c r="D12" s="173">
        <v>0.05</v>
      </c>
      <c r="G12" s="147"/>
      <c r="H12" s="147"/>
      <c r="K12" s="301" t="s">
        <v>219</v>
      </c>
      <c r="L12" s="301"/>
      <c r="M12" s="301"/>
      <c r="N12">
        <v>4</v>
      </c>
      <c r="O12" t="s">
        <v>220</v>
      </c>
    </row>
    <row r="13" spans="1:15" x14ac:dyDescent="0.2">
      <c r="A13" t="s">
        <v>116</v>
      </c>
      <c r="B13" s="81">
        <v>0.4627</v>
      </c>
      <c r="C13" s="81">
        <v>0.55276158749414261</v>
      </c>
      <c r="D13" s="173">
        <v>0.1</v>
      </c>
      <c r="G13" s="300" t="s">
        <v>221</v>
      </c>
      <c r="H13" s="300"/>
      <c r="I13" s="300"/>
      <c r="K13" s="301" t="s">
        <v>222</v>
      </c>
      <c r="L13" s="301"/>
      <c r="M13" s="301"/>
      <c r="N13" s="279">
        <f>B122</f>
        <v>5553</v>
      </c>
    </row>
    <row r="14" spans="1:15" x14ac:dyDescent="0.2">
      <c r="A14" t="s">
        <v>117</v>
      </c>
      <c r="B14" s="81">
        <v>-0.1245</v>
      </c>
      <c r="C14" s="81">
        <v>0.18247434926602074</v>
      </c>
      <c r="D14" s="173">
        <v>0.03</v>
      </c>
      <c r="G14" s="301" t="s">
        <v>223</v>
      </c>
      <c r="H14" s="301"/>
      <c r="I14">
        <v>6.09</v>
      </c>
      <c r="K14" t="s">
        <v>209</v>
      </c>
      <c r="N14" s="146">
        <f>N9+N10+N11+N12-N13</f>
        <v>40779.8369956768</v>
      </c>
    </row>
    <row r="15" spans="1:15" x14ac:dyDescent="0.2">
      <c r="A15" t="s">
        <v>118</v>
      </c>
      <c r="B15" s="81">
        <v>2.8500000000000001E-2</v>
      </c>
      <c r="C15" s="81">
        <v>0.38901213235206922</v>
      </c>
      <c r="D15" s="173">
        <v>2.8500000000000001E-2</v>
      </c>
      <c r="G15" s="301" t="s">
        <v>224</v>
      </c>
      <c r="H15" s="301"/>
      <c r="I15" s="74">
        <f>B125</f>
        <v>6.9098021799371407</v>
      </c>
    </row>
    <row r="16" spans="1:15" x14ac:dyDescent="0.2">
      <c r="A16" s="64" t="s">
        <v>226</v>
      </c>
      <c r="B16" s="81"/>
      <c r="C16" s="81"/>
      <c r="D16" s="81"/>
      <c r="G16" s="302" t="s">
        <v>225</v>
      </c>
      <c r="H16" s="302"/>
      <c r="I16" s="148">
        <f>I15/I14-1</f>
        <v>0.13461447946422678</v>
      </c>
    </row>
    <row r="17" spans="1:24" x14ac:dyDescent="0.2">
      <c r="A17" t="s">
        <v>70</v>
      </c>
      <c r="B17" s="81">
        <v>0.61259599871841952</v>
      </c>
      <c r="C17" s="81">
        <v>3.7001333753405523E-2</v>
      </c>
      <c r="D17" s="83">
        <v>0.65</v>
      </c>
    </row>
    <row r="18" spans="1:24" x14ac:dyDescent="0.2">
      <c r="A18" t="s">
        <v>71</v>
      </c>
      <c r="B18" s="81">
        <v>0.10191019843137744</v>
      </c>
      <c r="C18" s="81">
        <v>2.0707387966562549E-2</v>
      </c>
      <c r="D18" s="83">
        <v>0.08</v>
      </c>
    </row>
    <row r="19" spans="1:24" x14ac:dyDescent="0.2">
      <c r="A19" s="149" t="s">
        <v>73</v>
      </c>
      <c r="B19" s="81">
        <v>0.1061061807060034</v>
      </c>
      <c r="C19" s="81">
        <v>3.0810624652500753E-2</v>
      </c>
      <c r="D19" s="83">
        <v>7.7200000000000005E-2</v>
      </c>
      <c r="G19" s="300" t="s">
        <v>227</v>
      </c>
      <c r="H19" s="300"/>
      <c r="I19" s="300"/>
      <c r="J19" s="300"/>
      <c r="K19" s="300"/>
      <c r="L19" s="300"/>
      <c r="M19" s="300"/>
      <c r="N19" s="300"/>
      <c r="O19" s="300"/>
    </row>
    <row r="20" spans="1:24" x14ac:dyDescent="0.2">
      <c r="A20" s="149" t="s">
        <v>74</v>
      </c>
      <c r="B20" s="81">
        <v>-3.6407224128680367E-2</v>
      </c>
      <c r="C20" s="81">
        <v>1.0214941137943362E-2</v>
      </c>
      <c r="D20" s="81">
        <v>-2.2800000000000001E-2</v>
      </c>
      <c r="G20" s="303" t="s">
        <v>228</v>
      </c>
      <c r="H20" s="303"/>
      <c r="I20" s="303"/>
      <c r="J20" s="303"/>
      <c r="K20" s="303"/>
      <c r="L20" s="303" t="s">
        <v>229</v>
      </c>
      <c r="M20" s="303"/>
      <c r="N20" s="303"/>
      <c r="O20" s="303"/>
      <c r="Q20" t="s">
        <v>227</v>
      </c>
      <c r="R20" s="150">
        <v>40543</v>
      </c>
      <c r="S20" s="150">
        <v>40908</v>
      </c>
      <c r="T20" s="150">
        <v>41274</v>
      </c>
      <c r="U20" s="151" t="s">
        <v>230</v>
      </c>
      <c r="V20" s="151" t="s">
        <v>231</v>
      </c>
      <c r="W20" s="151" t="s">
        <v>232</v>
      </c>
      <c r="X20" s="152" t="s">
        <v>233</v>
      </c>
    </row>
    <row r="21" spans="1:24" x14ac:dyDescent="0.2">
      <c r="A21" s="149" t="s">
        <v>75</v>
      </c>
      <c r="B21" s="81">
        <v>4.1740592247968146E-2</v>
      </c>
      <c r="C21" s="81">
        <v>1.5021572350356243E-2</v>
      </c>
      <c r="D21" s="81">
        <v>4.1740592247968146E-2</v>
      </c>
      <c r="H21" t="s">
        <v>234</v>
      </c>
      <c r="I21" t="s">
        <v>235</v>
      </c>
      <c r="J21" t="s">
        <v>236</v>
      </c>
      <c r="K21" t="s">
        <v>237</v>
      </c>
      <c r="L21" t="s">
        <v>234</v>
      </c>
      <c r="M21" t="s">
        <v>235</v>
      </c>
      <c r="N21" t="s">
        <v>236</v>
      </c>
      <c r="O21" t="s">
        <v>237</v>
      </c>
      <c r="Q21" t="s">
        <v>238</v>
      </c>
      <c r="R21" s="81">
        <v>0.11554908134016266</v>
      </c>
      <c r="S21" s="81">
        <v>7.4421839680055682E-2</v>
      </c>
      <c r="T21" s="81">
        <v>7.1980508179603234E-2</v>
      </c>
      <c r="U21" s="81">
        <v>6.1269262696683868E-2</v>
      </c>
      <c r="V21" s="81">
        <v>7.8503964552238792E-2</v>
      </c>
      <c r="W21" s="81">
        <v>5.9975043536687464E-2</v>
      </c>
      <c r="X21" s="81">
        <v>7.3232104121475183E-2</v>
      </c>
    </row>
    <row r="22" spans="1:24" x14ac:dyDescent="0.2">
      <c r="A22" s="64" t="s">
        <v>239</v>
      </c>
      <c r="B22" s="81"/>
      <c r="C22" s="81"/>
      <c r="D22" s="81"/>
      <c r="G22" s="64" t="s">
        <v>240</v>
      </c>
      <c r="H22" s="81">
        <f>MIN(C135:L135)</f>
        <v>5.5911321539102887E-2</v>
      </c>
      <c r="I22" s="81">
        <f>AVERAGE(C135:L135)</f>
        <v>6.695707924354935E-2</v>
      </c>
      <c r="J22" s="81">
        <f>MAX(C135:L135)</f>
        <v>7.7188187083975637E-2</v>
      </c>
      <c r="L22" s="81">
        <f>MIN(R22:X22)</f>
        <v>5.2050690633367765E-2</v>
      </c>
      <c r="M22" s="81">
        <f>AVERAGE(R22:X22)</f>
        <v>6.4027598697578611E-2</v>
      </c>
      <c r="N22" s="81">
        <f>MAX(R22:X22)</f>
        <v>8.8389647735442181E-2</v>
      </c>
      <c r="Q22" t="s">
        <v>241</v>
      </c>
      <c r="R22" s="81">
        <v>8.8389647735442181E-2</v>
      </c>
      <c r="S22" s="81">
        <v>5.8087062735384956E-2</v>
      </c>
      <c r="T22" s="81">
        <v>5.6881945208493809E-2</v>
      </c>
      <c r="U22" s="81">
        <v>5.2050690633367765E-2</v>
      </c>
      <c r="V22" s="81">
        <v>6.8013638085616862E-2</v>
      </c>
      <c r="W22" s="81">
        <v>5.8634428321697164E-2</v>
      </c>
      <c r="X22" s="81">
        <v>6.613577816304754E-2</v>
      </c>
    </row>
    <row r="23" spans="1:24" x14ac:dyDescent="0.2">
      <c r="A23" s="149" t="s">
        <v>281</v>
      </c>
      <c r="B23" s="81">
        <v>4.3943815082604677E-2</v>
      </c>
      <c r="C23" s="81">
        <v>2.1650706371441338E-2</v>
      </c>
      <c r="D23" s="83">
        <v>3.5200000000000002E-2</v>
      </c>
      <c r="G23" s="64" t="s">
        <v>242</v>
      </c>
      <c r="H23" s="81">
        <f t="shared" ref="H23:H25" si="0">MIN(C136:L136)</f>
        <v>9.0626165336790257E-2</v>
      </c>
      <c r="I23" s="81">
        <f t="shared" ref="I23:I25" si="1">AVERAGE(C136:L136)</f>
        <v>9.1589252356148093E-2</v>
      </c>
      <c r="J23" s="81">
        <f t="shared" ref="J23:J25" si="2">MAX(C136:L136)</f>
        <v>9.2320387698536246E-2</v>
      </c>
      <c r="L23" s="81">
        <f>MIN(R21:X21)</f>
        <v>5.9975043536687464E-2</v>
      </c>
      <c r="M23" s="81">
        <f>AVERAGE(R21:X21)</f>
        <v>7.6418829158129559E-2</v>
      </c>
      <c r="N23" s="81">
        <f>MAX(R21:X21)</f>
        <v>0.11554908134016266</v>
      </c>
      <c r="Q23" t="s">
        <v>243</v>
      </c>
      <c r="R23" s="153">
        <v>0.75633507481252449</v>
      </c>
      <c r="S23" s="153">
        <v>0.73492859653046227</v>
      </c>
      <c r="T23" s="153">
        <v>0.7747276453457016</v>
      </c>
      <c r="U23" s="153">
        <v>0.85498012220176633</v>
      </c>
      <c r="V23" s="153">
        <v>0.91011355194736288</v>
      </c>
      <c r="W23" s="153">
        <v>0.98659325198192593</v>
      </c>
      <c r="X23" s="153">
        <v>0.82687616587745727</v>
      </c>
    </row>
    <row r="24" spans="1:24" x14ac:dyDescent="0.2">
      <c r="A24" s="149" t="s">
        <v>244</v>
      </c>
      <c r="B24" s="81">
        <v>-4.0035181287513752E-3</v>
      </c>
      <c r="C24" s="81">
        <v>2.2317815067979291E-3</v>
      </c>
      <c r="D24" s="81">
        <f>B24</f>
        <v>-4.0035181287513752E-3</v>
      </c>
      <c r="G24" s="64" t="s">
        <v>199</v>
      </c>
      <c r="H24" s="74">
        <f t="shared" si="0"/>
        <v>0.91185812832956914</v>
      </c>
      <c r="I24" s="74">
        <f t="shared" si="1"/>
        <v>1.0805718722644864</v>
      </c>
      <c r="J24" s="74">
        <f t="shared" si="2"/>
        <v>1.2392754425619941</v>
      </c>
      <c r="L24" s="153">
        <f>MIN(R23:X23)</f>
        <v>0.73492859653046227</v>
      </c>
      <c r="M24" s="74">
        <f>AVERAGE(R23:X23)</f>
        <v>0.83493634409960005</v>
      </c>
      <c r="N24" s="153">
        <f>MAX(R23:X23)</f>
        <v>0.98659325198192593</v>
      </c>
      <c r="Q24" t="s">
        <v>247</v>
      </c>
      <c r="R24" s="81">
        <v>1.0113946800862688</v>
      </c>
      <c r="S24" s="81">
        <v>1.0620228683880162</v>
      </c>
      <c r="T24" s="81">
        <v>1.0200242050830675</v>
      </c>
      <c r="U24" s="81">
        <v>0.99363715899148974</v>
      </c>
      <c r="V24" s="81">
        <v>0.95193837605758302</v>
      </c>
      <c r="W24" s="81">
        <v>0.9909322951856977</v>
      </c>
      <c r="X24" s="81">
        <v>1.0921806588110841</v>
      </c>
    </row>
    <row r="25" spans="1:24" x14ac:dyDescent="0.2">
      <c r="A25" s="149" t="s">
        <v>245</v>
      </c>
      <c r="B25" s="81">
        <v>0.1939473690567568</v>
      </c>
      <c r="C25" s="83">
        <v>4.02E-2</v>
      </c>
      <c r="D25" s="83">
        <v>0.2681</v>
      </c>
      <c r="G25" s="64" t="s">
        <v>246</v>
      </c>
      <c r="H25" s="81">
        <f t="shared" si="0"/>
        <v>1.0754563520618952</v>
      </c>
      <c r="I25" s="81">
        <f t="shared" si="1"/>
        <v>1.0831439927118693</v>
      </c>
      <c r="J25" s="81">
        <f t="shared" si="2"/>
        <v>1.0906276747679431</v>
      </c>
      <c r="L25" s="81">
        <f>MIN(R24:X24)</f>
        <v>0.95193837605758302</v>
      </c>
      <c r="M25" s="81">
        <f>AVERAGE(R24:X24)</f>
        <v>1.0174471775147438</v>
      </c>
      <c r="N25" s="81">
        <f>MAX(R24:X24)</f>
        <v>1.0921806588110841</v>
      </c>
    </row>
    <row r="26" spans="1:24" x14ac:dyDescent="0.2">
      <c r="A26" t="s">
        <v>79</v>
      </c>
      <c r="B26" s="81">
        <v>-1.4754805927654424E-3</v>
      </c>
      <c r="C26" s="81">
        <v>2.988586107689168E-3</v>
      </c>
      <c r="D26" s="81">
        <f>B26</f>
        <v>-1.4754805927654424E-3</v>
      </c>
    </row>
    <row r="27" spans="1:24" x14ac:dyDescent="0.2">
      <c r="A27" s="155" t="s">
        <v>248</v>
      </c>
      <c r="B27" s="81">
        <v>7.305961024214179E-2</v>
      </c>
      <c r="C27" s="81">
        <v>3.1952828507301775E-3</v>
      </c>
      <c r="D27" s="81">
        <f>B27</f>
        <v>7.305961024214179E-2</v>
      </c>
      <c r="G27" s="300" t="s">
        <v>249</v>
      </c>
      <c r="H27" s="300"/>
      <c r="I27" s="300"/>
      <c r="J27" s="300"/>
      <c r="K27" s="300"/>
    </row>
    <row r="28" spans="1:24" x14ac:dyDescent="0.2">
      <c r="A28" s="156" t="s">
        <v>95</v>
      </c>
      <c r="B28" s="81"/>
      <c r="C28" s="81"/>
      <c r="D28" s="81"/>
      <c r="G28" s="64"/>
      <c r="H28" t="s">
        <v>234</v>
      </c>
      <c r="I28" t="s">
        <v>235</v>
      </c>
      <c r="J28" t="s">
        <v>236</v>
      </c>
      <c r="K28" t="s">
        <v>237</v>
      </c>
      <c r="L28" t="s">
        <v>251</v>
      </c>
    </row>
    <row r="29" spans="1:24" x14ac:dyDescent="0.2">
      <c r="A29" s="157" t="s">
        <v>250</v>
      </c>
      <c r="B29" s="81">
        <v>1.6752183944426958E-3</v>
      </c>
      <c r="C29" s="81">
        <v>5.2131210613919045E-2</v>
      </c>
      <c r="D29" s="83">
        <v>0</v>
      </c>
      <c r="G29" s="64" t="s">
        <v>252</v>
      </c>
      <c r="H29" s="74">
        <f>MIN(B144:L144)</f>
        <v>0.43587291497130953</v>
      </c>
      <c r="I29" s="154">
        <f>AVERAGE(B144:L144)</f>
        <v>0.57816311406793153</v>
      </c>
      <c r="J29" s="74">
        <f>MAX(B144:L144)</f>
        <v>0.71783433083103798</v>
      </c>
      <c r="L29" s="158">
        <v>0.37</v>
      </c>
    </row>
    <row r="30" spans="1:24" x14ac:dyDescent="0.2">
      <c r="A30" s="157" t="s">
        <v>97</v>
      </c>
      <c r="B30" s="81">
        <v>0.14080148138186496</v>
      </c>
      <c r="C30" s="81">
        <v>9.4062396317944566E-2</v>
      </c>
      <c r="D30" s="83">
        <v>0.09</v>
      </c>
      <c r="G30" s="64" t="s">
        <v>253</v>
      </c>
      <c r="H30" s="74">
        <f>MIN(B145:L145)</f>
        <v>9.6259009678983336</v>
      </c>
      <c r="I30" s="154">
        <f>AVERAGE(B145:L145)</f>
        <v>12.236114630521401</v>
      </c>
      <c r="J30" s="74">
        <f>MAX(B145:L145)</f>
        <v>15.85279089982447</v>
      </c>
      <c r="L30" s="159">
        <v>16.38</v>
      </c>
    </row>
    <row r="32" spans="1:24" x14ac:dyDescent="0.2">
      <c r="A32" s="160" t="s">
        <v>254</v>
      </c>
      <c r="B32" s="160">
        <v>0</v>
      </c>
      <c r="C32" s="160">
        <v>1</v>
      </c>
      <c r="D32" s="160">
        <v>2</v>
      </c>
      <c r="E32" s="160">
        <v>3</v>
      </c>
      <c r="F32" s="160">
        <v>4</v>
      </c>
      <c r="G32" s="160">
        <v>5</v>
      </c>
      <c r="H32" s="160">
        <v>6</v>
      </c>
      <c r="I32" s="160">
        <v>7</v>
      </c>
      <c r="J32" s="160">
        <v>8</v>
      </c>
      <c r="K32" s="160">
        <v>9</v>
      </c>
      <c r="L32" s="160">
        <v>10</v>
      </c>
    </row>
    <row r="33" spans="1:12" x14ac:dyDescent="0.2">
      <c r="A33" s="160" t="s">
        <v>121</v>
      </c>
      <c r="B33" s="160">
        <v>2016</v>
      </c>
      <c r="C33" s="160">
        <v>2017</v>
      </c>
      <c r="D33" s="160">
        <v>2018</v>
      </c>
      <c r="E33" s="160">
        <v>2019</v>
      </c>
      <c r="F33" s="160">
        <v>2020</v>
      </c>
      <c r="G33" s="160">
        <v>2021</v>
      </c>
      <c r="H33" s="160">
        <v>2022</v>
      </c>
      <c r="I33" s="160">
        <v>2023</v>
      </c>
      <c r="J33" s="160">
        <v>2024</v>
      </c>
      <c r="K33" s="160">
        <v>2025</v>
      </c>
      <c r="L33" s="160">
        <v>2026</v>
      </c>
    </row>
    <row r="35" spans="1:12" x14ac:dyDescent="0.2">
      <c r="A35" s="161" t="s">
        <v>255</v>
      </c>
      <c r="B35" s="161"/>
      <c r="C35" s="161"/>
      <c r="D35" s="161"/>
      <c r="E35" s="161"/>
      <c r="F35" s="161"/>
      <c r="G35" s="161"/>
      <c r="H35" s="161"/>
      <c r="I35" s="161"/>
      <c r="J35" s="161"/>
      <c r="K35" s="161"/>
      <c r="L35" s="161"/>
    </row>
    <row r="37" spans="1:12" x14ac:dyDescent="0.2">
      <c r="A37" s="162" t="s">
        <v>114</v>
      </c>
      <c r="B37" s="162">
        <v>2773.4</v>
      </c>
      <c r="C37" s="163">
        <f>B37*(1+C38)</f>
        <v>2967.5380000000005</v>
      </c>
      <c r="D37" s="163">
        <f t="shared" ref="D37:L37" si="3">C37*(1+D38)</f>
        <v>3175.2656600000005</v>
      </c>
      <c r="E37" s="163">
        <f>D37*(1+E38)</f>
        <v>3397.5342562000005</v>
      </c>
      <c r="F37" s="163">
        <f t="shared" si="3"/>
        <v>3635.3616541340007</v>
      </c>
      <c r="G37" s="163">
        <f t="shared" si="3"/>
        <v>3889.8369699233808</v>
      </c>
      <c r="H37" s="163">
        <f t="shared" si="3"/>
        <v>4162.125557818018</v>
      </c>
      <c r="I37" s="163">
        <f t="shared" si="3"/>
        <v>4453.4743468652796</v>
      </c>
      <c r="J37" s="163">
        <f t="shared" si="3"/>
        <v>4765.217551145849</v>
      </c>
      <c r="K37" s="163">
        <f t="shared" si="3"/>
        <v>5098.7827797260588</v>
      </c>
      <c r="L37" s="163">
        <f t="shared" si="3"/>
        <v>5455.6975743068833</v>
      </c>
    </row>
    <row r="38" spans="1:12" x14ac:dyDescent="0.2">
      <c r="A38" t="s">
        <v>256</v>
      </c>
      <c r="C38" s="81">
        <f>D11</f>
        <v>7.0000000000000007E-2</v>
      </c>
      <c r="D38" s="81">
        <f>C38</f>
        <v>7.0000000000000007E-2</v>
      </c>
      <c r="E38" s="81">
        <f>D38</f>
        <v>7.0000000000000007E-2</v>
      </c>
      <c r="F38" s="81">
        <f t="shared" ref="F38:L38" si="4">E38</f>
        <v>7.0000000000000007E-2</v>
      </c>
      <c r="G38" s="81">
        <f t="shared" si="4"/>
        <v>7.0000000000000007E-2</v>
      </c>
      <c r="H38" s="81">
        <f t="shared" si="4"/>
        <v>7.0000000000000007E-2</v>
      </c>
      <c r="I38" s="81">
        <f t="shared" si="4"/>
        <v>7.0000000000000007E-2</v>
      </c>
      <c r="J38" s="81">
        <f t="shared" si="4"/>
        <v>7.0000000000000007E-2</v>
      </c>
      <c r="K38" s="81">
        <f t="shared" si="4"/>
        <v>7.0000000000000007E-2</v>
      </c>
      <c r="L38" s="81">
        <f t="shared" si="4"/>
        <v>7.0000000000000007E-2</v>
      </c>
    </row>
    <row r="39" spans="1:12" x14ac:dyDescent="0.2">
      <c r="A39" t="s">
        <v>257</v>
      </c>
      <c r="C39" s="81">
        <f t="shared" ref="C39:L39" si="5">C37/C$61</f>
        <v>8.6206263216895868E-2</v>
      </c>
      <c r="D39" s="81">
        <f t="shared" si="5"/>
        <v>8.6589010800759314E-2</v>
      </c>
      <c r="E39" s="81">
        <f t="shared" si="5"/>
        <v>8.7083076902676526E-2</v>
      </c>
      <c r="F39" s="81">
        <f t="shared" si="5"/>
        <v>8.8677469371750167E-2</v>
      </c>
      <c r="G39" s="81">
        <f t="shared" si="5"/>
        <v>9.0282983926418897E-2</v>
      </c>
      <c r="H39" s="81">
        <f t="shared" si="5"/>
        <v>9.1899230441247051E-2</v>
      </c>
      <c r="I39" s="81">
        <f t="shared" si="5"/>
        <v>9.3525785081969223E-2</v>
      </c>
      <c r="J39" s="81">
        <f t="shared" si="5"/>
        <v>9.5162188644887347E-2</v>
      </c>
      <c r="K39" s="81">
        <f t="shared" si="5"/>
        <v>9.680794489692289E-2</v>
      </c>
      <c r="L39" s="81">
        <f t="shared" si="5"/>
        <v>9.8462518921201142E-2</v>
      </c>
    </row>
    <row r="41" spans="1:12" x14ac:dyDescent="0.2">
      <c r="A41" s="162" t="s">
        <v>115</v>
      </c>
      <c r="B41" s="162">
        <v>27126.400000000001</v>
      </c>
      <c r="C41" s="163">
        <f>B41*(1+C42)</f>
        <v>28482.720000000001</v>
      </c>
      <c r="D41" s="163">
        <f t="shared" ref="D41:L41" si="6">C41*(1+D42)</f>
        <v>29906.856000000003</v>
      </c>
      <c r="E41" s="163">
        <f>D41*(1+E42)</f>
        <v>31402.198800000006</v>
      </c>
      <c r="F41" s="163">
        <f t="shared" si="6"/>
        <v>32972.308740000008</v>
      </c>
      <c r="G41" s="163">
        <f t="shared" si="6"/>
        <v>34620.924177000008</v>
      </c>
      <c r="H41" s="163">
        <f t="shared" si="6"/>
        <v>36351.970385850007</v>
      </c>
      <c r="I41" s="163">
        <f t="shared" si="6"/>
        <v>38169.568905142507</v>
      </c>
      <c r="J41" s="163">
        <f t="shared" si="6"/>
        <v>40078.047350399633</v>
      </c>
      <c r="K41" s="163">
        <f t="shared" si="6"/>
        <v>42081.949717919619</v>
      </c>
      <c r="L41" s="163">
        <f t="shared" si="6"/>
        <v>44186.0472038156</v>
      </c>
    </row>
    <row r="42" spans="1:12" x14ac:dyDescent="0.2">
      <c r="A42" t="s">
        <v>256</v>
      </c>
      <c r="C42" s="81">
        <f>D12</f>
        <v>0.05</v>
      </c>
      <c r="D42" s="81">
        <f>C42</f>
        <v>0.05</v>
      </c>
      <c r="E42" s="81">
        <f>D42</f>
        <v>0.05</v>
      </c>
      <c r="F42" s="81">
        <f t="shared" ref="F42:L42" si="7">E42</f>
        <v>0.05</v>
      </c>
      <c r="G42" s="81">
        <f t="shared" si="7"/>
        <v>0.05</v>
      </c>
      <c r="H42" s="81">
        <f t="shared" si="7"/>
        <v>0.05</v>
      </c>
      <c r="I42" s="81">
        <f t="shared" si="7"/>
        <v>0.05</v>
      </c>
      <c r="J42" s="81">
        <f t="shared" si="7"/>
        <v>0.05</v>
      </c>
      <c r="K42" s="81">
        <f t="shared" si="7"/>
        <v>0.05</v>
      </c>
      <c r="L42" s="81">
        <f t="shared" si="7"/>
        <v>0.05</v>
      </c>
    </row>
    <row r="43" spans="1:12" x14ac:dyDescent="0.2">
      <c r="A43" t="s">
        <v>257</v>
      </c>
      <c r="C43" s="81">
        <f t="shared" ref="C43:L43" si="8">C41/C$61</f>
        <v>0.82741614680356046</v>
      </c>
      <c r="D43" s="81">
        <f t="shared" si="8"/>
        <v>0.81555540685082495</v>
      </c>
      <c r="E43" s="81">
        <f t="shared" si="8"/>
        <v>0.80487785752955809</v>
      </c>
      <c r="F43" s="81">
        <f t="shared" si="8"/>
        <v>0.80429436644419894</v>
      </c>
      <c r="G43" s="81">
        <f t="shared" si="8"/>
        <v>0.80355047400647917</v>
      </c>
      <c r="H43" s="81">
        <f t="shared" si="8"/>
        <v>0.80264712274417305</v>
      </c>
      <c r="I43" s="81">
        <f t="shared" si="8"/>
        <v>0.8015851490435818</v>
      </c>
      <c r="J43" s="81">
        <f t="shared" si="8"/>
        <v>0.80036528480433378</v>
      </c>
      <c r="K43" s="81">
        <f t="shared" si="8"/>
        <v>0.79898815961450265</v>
      </c>
      <c r="L43" s="81">
        <f t="shared" si="8"/>
        <v>0.79745430343277579</v>
      </c>
    </row>
    <row r="45" spans="1:12" x14ac:dyDescent="0.2">
      <c r="A45" s="162" t="s">
        <v>116</v>
      </c>
      <c r="B45" s="162">
        <v>947.8</v>
      </c>
      <c r="C45" s="163">
        <f>B45*(1+C46)</f>
        <v>1042.58</v>
      </c>
      <c r="D45" s="163">
        <f t="shared" ref="D45:L45" si="9">C45*(1+D46)</f>
        <v>1146.838</v>
      </c>
      <c r="E45" s="163">
        <f>D45*(1+E46)</f>
        <v>1261.5218</v>
      </c>
      <c r="F45" s="163">
        <f t="shared" si="9"/>
        <v>1387.67398</v>
      </c>
      <c r="G45" s="163">
        <f t="shared" si="9"/>
        <v>1526.4413780000002</v>
      </c>
      <c r="H45" s="163">
        <f t="shared" si="9"/>
        <v>1679.0855158000004</v>
      </c>
      <c r="I45" s="163">
        <f t="shared" si="9"/>
        <v>1846.9940673800006</v>
      </c>
      <c r="J45" s="163">
        <f t="shared" si="9"/>
        <v>2031.6934741180009</v>
      </c>
      <c r="K45" s="163">
        <f t="shared" si="9"/>
        <v>2234.8628215298013</v>
      </c>
      <c r="L45" s="163">
        <f t="shared" si="9"/>
        <v>2458.3491036827818</v>
      </c>
    </row>
    <row r="46" spans="1:12" x14ac:dyDescent="0.2">
      <c r="A46" t="s">
        <v>256</v>
      </c>
      <c r="C46" s="81">
        <f>D13</f>
        <v>0.1</v>
      </c>
      <c r="D46" s="81">
        <f>C46</f>
        <v>0.1</v>
      </c>
      <c r="E46" s="81">
        <f>D46</f>
        <v>0.1</v>
      </c>
      <c r="F46" s="81">
        <f t="shared" ref="F46:L46" si="10">E46</f>
        <v>0.1</v>
      </c>
      <c r="G46" s="81">
        <f t="shared" si="10"/>
        <v>0.1</v>
      </c>
      <c r="H46" s="81">
        <f t="shared" si="10"/>
        <v>0.1</v>
      </c>
      <c r="I46" s="81">
        <f t="shared" si="10"/>
        <v>0.1</v>
      </c>
      <c r="J46" s="81">
        <f t="shared" si="10"/>
        <v>0.1</v>
      </c>
      <c r="K46" s="81">
        <f t="shared" si="10"/>
        <v>0.1</v>
      </c>
      <c r="L46" s="81">
        <f t="shared" si="10"/>
        <v>0.1</v>
      </c>
    </row>
    <row r="47" spans="1:12" x14ac:dyDescent="0.2">
      <c r="A47" t="s">
        <v>257</v>
      </c>
      <c r="C47" s="81">
        <f t="shared" ref="C47:L47" si="11">C45/C$61</f>
        <v>3.0286697560291148E-2</v>
      </c>
      <c r="D47" s="81">
        <f t="shared" si="11"/>
        <v>3.1274097540777479E-2</v>
      </c>
      <c r="E47" s="81">
        <f t="shared" si="11"/>
        <v>3.2334390660912302E-2</v>
      </c>
      <c r="F47" s="81">
        <f t="shared" si="11"/>
        <v>3.3849566719033448E-2</v>
      </c>
      <c r="G47" s="81">
        <f t="shared" si="11"/>
        <v>3.5428652527128728E-2</v>
      </c>
      <c r="H47" s="81">
        <f t="shared" si="11"/>
        <v>3.7074005722201042E-2</v>
      </c>
      <c r="I47" s="81">
        <f t="shared" si="11"/>
        <v>3.8788046531590285E-2</v>
      </c>
      <c r="J47" s="81">
        <f t="shared" si="11"/>
        <v>4.057325727051285E-2</v>
      </c>
      <c r="K47" s="81">
        <f t="shared" si="11"/>
        <v>4.2432181605991562E-2</v>
      </c>
      <c r="L47" s="81">
        <f t="shared" si="11"/>
        <v>4.4367423567651762E-2</v>
      </c>
    </row>
    <row r="49" spans="1:12" x14ac:dyDescent="0.2">
      <c r="A49" s="162" t="s">
        <v>117</v>
      </c>
      <c r="B49" s="162">
        <v>1278.2</v>
      </c>
      <c r="C49" s="163">
        <f>B49*(1+C50)</f>
        <v>1316.546</v>
      </c>
      <c r="D49" s="163">
        <f t="shared" ref="D49:L49" si="12">C49*(1+D50)</f>
        <v>1356.0423800000001</v>
      </c>
      <c r="E49" s="163">
        <f>D49*(1+E50)</f>
        <v>1396.7236514000001</v>
      </c>
      <c r="F49" s="163">
        <f t="shared" si="12"/>
        <v>1438.625360942</v>
      </c>
      <c r="G49" s="163">
        <f t="shared" si="12"/>
        <v>1481.7841217702601</v>
      </c>
      <c r="H49" s="163">
        <f t="shared" si="12"/>
        <v>1526.2376454233679</v>
      </c>
      <c r="I49" s="163">
        <f t="shared" si="12"/>
        <v>1572.024774786069</v>
      </c>
      <c r="J49" s="163">
        <f t="shared" si="12"/>
        <v>1619.1855180296511</v>
      </c>
      <c r="K49" s="163">
        <f t="shared" si="12"/>
        <v>1667.7610835705407</v>
      </c>
      <c r="L49" s="163">
        <f t="shared" si="12"/>
        <v>1717.7939160776568</v>
      </c>
    </row>
    <row r="50" spans="1:12" x14ac:dyDescent="0.2">
      <c r="A50" t="s">
        <v>256</v>
      </c>
      <c r="C50" s="81">
        <f>D14</f>
        <v>0.03</v>
      </c>
      <c r="D50" s="81">
        <f>C50</f>
        <v>0.03</v>
      </c>
      <c r="E50" s="81">
        <f>D50</f>
        <v>0.03</v>
      </c>
      <c r="F50" s="81">
        <f t="shared" ref="F50:L50" si="13">E50</f>
        <v>0.03</v>
      </c>
      <c r="G50" s="81">
        <f t="shared" si="13"/>
        <v>0.03</v>
      </c>
      <c r="H50" s="81">
        <f t="shared" si="13"/>
        <v>0.03</v>
      </c>
      <c r="I50" s="81">
        <f t="shared" si="13"/>
        <v>0.03</v>
      </c>
      <c r="J50" s="81">
        <f t="shared" si="13"/>
        <v>0.03</v>
      </c>
      <c r="K50" s="81">
        <f t="shared" si="13"/>
        <v>0.03</v>
      </c>
      <c r="L50" s="81">
        <f t="shared" si="13"/>
        <v>0.03</v>
      </c>
    </row>
    <row r="51" spans="1:12" x14ac:dyDescent="0.2">
      <c r="A51" t="s">
        <v>257</v>
      </c>
      <c r="C51" s="81">
        <f t="shared" ref="C51:L51" si="14">C49/C$61</f>
        <v>3.8245343787729549E-2</v>
      </c>
      <c r="D51" s="81">
        <f t="shared" si="14"/>
        <v>3.6979069111372352E-2</v>
      </c>
      <c r="E51" s="81">
        <f t="shared" si="14"/>
        <v>3.5799784188987847E-2</v>
      </c>
      <c r="F51" s="81">
        <f t="shared" si="14"/>
        <v>3.5092425051379723E-2</v>
      </c>
      <c r="G51" s="81">
        <f t="shared" si="14"/>
        <v>3.4392159127132324E-2</v>
      </c>
      <c r="H51" s="81">
        <f t="shared" si="14"/>
        <v>3.3699143174911649E-2</v>
      </c>
      <c r="I51" s="81">
        <f t="shared" si="14"/>
        <v>3.301351703836828E-2</v>
      </c>
      <c r="J51" s="81">
        <f t="shared" si="14"/>
        <v>3.2335404640813477E-2</v>
      </c>
      <c r="K51" s="81">
        <f t="shared" si="14"/>
        <v>3.1664914952153268E-2</v>
      </c>
      <c r="L51" s="81">
        <f t="shared" si="14"/>
        <v>3.100214292688476E-2</v>
      </c>
    </row>
    <row r="53" spans="1:12" x14ac:dyDescent="0.2">
      <c r="A53" s="162" t="s">
        <v>282</v>
      </c>
      <c r="B53" s="162">
        <v>0</v>
      </c>
      <c r="C53" s="162">
        <v>466</v>
      </c>
      <c r="D53" s="162">
        <v>933</v>
      </c>
      <c r="E53" s="162">
        <v>1400</v>
      </c>
      <c r="F53" s="162">
        <v>1400</v>
      </c>
      <c r="G53" s="162">
        <v>1400</v>
      </c>
      <c r="H53" s="162">
        <v>1400</v>
      </c>
      <c r="I53" s="162">
        <v>1400</v>
      </c>
      <c r="J53" s="162">
        <v>1400</v>
      </c>
      <c r="K53" s="162">
        <v>1400</v>
      </c>
      <c r="L53" s="162">
        <v>1400</v>
      </c>
    </row>
    <row r="54" spans="1:12" x14ac:dyDescent="0.2">
      <c r="A54" t="s">
        <v>256</v>
      </c>
      <c r="C54" t="s">
        <v>119</v>
      </c>
      <c r="D54" t="s">
        <v>119</v>
      </c>
      <c r="E54" t="s">
        <v>119</v>
      </c>
      <c r="F54" t="s">
        <v>119</v>
      </c>
      <c r="G54" t="s">
        <v>119</v>
      </c>
      <c r="H54" t="s">
        <v>119</v>
      </c>
      <c r="I54" t="s">
        <v>119</v>
      </c>
      <c r="J54" t="s">
        <v>119</v>
      </c>
      <c r="K54" t="s">
        <v>119</v>
      </c>
      <c r="L54" t="s">
        <v>119</v>
      </c>
    </row>
    <row r="55" spans="1:12" x14ac:dyDescent="0.2">
      <c r="A55" t="s">
        <v>257</v>
      </c>
      <c r="C55" s="81">
        <f>C53/C61</f>
        <v>1.3537187614471482E-2</v>
      </c>
      <c r="D55" s="81">
        <f t="shared" ref="D55:L55" si="15">D53/D61</f>
        <v>2.5442767858708373E-2</v>
      </c>
      <c r="E55" s="81">
        <f t="shared" si="15"/>
        <v>3.5883761125077046E-2</v>
      </c>
      <c r="F55" s="81">
        <f t="shared" si="15"/>
        <v>3.4150235638666961E-2</v>
      </c>
      <c r="G55" s="81">
        <f t="shared" si="15"/>
        <v>3.2493952439213956E-2</v>
      </c>
      <c r="H55" s="81">
        <f t="shared" si="15"/>
        <v>3.0911831185889291E-2</v>
      </c>
      <c r="I55" s="81">
        <f t="shared" si="15"/>
        <v>2.9400887692756211E-2</v>
      </c>
      <c r="J55" s="81">
        <f t="shared" si="15"/>
        <v>2.7958233317344844E-2</v>
      </c>
      <c r="K55" s="81">
        <f t="shared" si="15"/>
        <v>2.6581074093721971E-2</v>
      </c>
      <c r="L55" s="81">
        <f t="shared" si="15"/>
        <v>2.5266709639269982E-2</v>
      </c>
    </row>
    <row r="57" spans="1:12" x14ac:dyDescent="0.2">
      <c r="A57" s="162" t="s">
        <v>118</v>
      </c>
      <c r="B57" s="162">
        <v>144.19999999999999</v>
      </c>
      <c r="C57" s="163">
        <f>B57*(1+C58)</f>
        <v>148.30969999999999</v>
      </c>
      <c r="D57" s="163">
        <f t="shared" ref="D57:L57" si="16">C57*(1+D58)</f>
        <v>152.53652645</v>
      </c>
      <c r="E57" s="163">
        <f>D57*(1+E58)</f>
        <v>156.883817453825</v>
      </c>
      <c r="F57" s="163">
        <f t="shared" si="16"/>
        <v>161.355006251259</v>
      </c>
      <c r="G57" s="163">
        <f t="shared" si="16"/>
        <v>165.95362392941988</v>
      </c>
      <c r="H57" s="163">
        <f t="shared" si="16"/>
        <v>170.68330221140835</v>
      </c>
      <c r="I57" s="163">
        <f t="shared" si="16"/>
        <v>175.54777632443347</v>
      </c>
      <c r="J57" s="163">
        <f t="shared" si="16"/>
        <v>180.55088794967983</v>
      </c>
      <c r="K57" s="163">
        <f t="shared" si="16"/>
        <v>185.69658825624569</v>
      </c>
      <c r="L57" s="163">
        <f t="shared" si="16"/>
        <v>190.9889410215487</v>
      </c>
    </row>
    <row r="58" spans="1:12" x14ac:dyDescent="0.2">
      <c r="A58" t="s">
        <v>256</v>
      </c>
      <c r="C58" s="81">
        <f>D15</f>
        <v>2.8500000000000001E-2</v>
      </c>
      <c r="D58" s="81">
        <f>C58</f>
        <v>2.8500000000000001E-2</v>
      </c>
      <c r="E58" s="81">
        <f>D58</f>
        <v>2.8500000000000001E-2</v>
      </c>
      <c r="F58" s="81">
        <f t="shared" ref="F58:L58" si="17">E58</f>
        <v>2.8500000000000001E-2</v>
      </c>
      <c r="G58" s="81">
        <f t="shared" si="17"/>
        <v>2.8500000000000001E-2</v>
      </c>
      <c r="H58" s="81">
        <f t="shared" si="17"/>
        <v>2.8500000000000001E-2</v>
      </c>
      <c r="I58" s="81">
        <f t="shared" si="17"/>
        <v>2.8500000000000001E-2</v>
      </c>
      <c r="J58" s="81">
        <f t="shared" si="17"/>
        <v>2.8500000000000001E-2</v>
      </c>
      <c r="K58" s="81">
        <f t="shared" si="17"/>
        <v>2.8500000000000001E-2</v>
      </c>
      <c r="L58" s="81">
        <f t="shared" si="17"/>
        <v>2.8500000000000001E-2</v>
      </c>
    </row>
    <row r="59" spans="1:12" x14ac:dyDescent="0.2">
      <c r="A59" t="s">
        <v>257</v>
      </c>
      <c r="C59" s="81">
        <f t="shared" ref="C59:L59" si="18">C57/C$61</f>
        <v>4.3083610170514611E-3</v>
      </c>
      <c r="D59" s="81">
        <f t="shared" si="18"/>
        <v>4.1596478375574269E-3</v>
      </c>
      <c r="E59" s="81">
        <f t="shared" si="18"/>
        <v>4.0211295927880357E-3</v>
      </c>
      <c r="F59" s="81">
        <f t="shared" si="18"/>
        <v>3.9359367749707682E-3</v>
      </c>
      <c r="G59" s="81">
        <f t="shared" si="18"/>
        <v>3.8517779736269775E-3</v>
      </c>
      <c r="H59" s="81">
        <f t="shared" si="18"/>
        <v>3.7686667315779852E-3</v>
      </c>
      <c r="I59" s="81">
        <f t="shared" si="18"/>
        <v>3.6866146117341117E-3</v>
      </c>
      <c r="J59" s="81">
        <f t="shared" si="18"/>
        <v>3.6056313221078107E-3</v>
      </c>
      <c r="K59" s="81">
        <f t="shared" si="18"/>
        <v>3.5257248367076056E-3</v>
      </c>
      <c r="L59" s="81">
        <f t="shared" si="18"/>
        <v>3.4469015122165218E-3</v>
      </c>
    </row>
    <row r="61" spans="1:12" x14ac:dyDescent="0.2">
      <c r="A61" s="161" t="s">
        <v>123</v>
      </c>
      <c r="B61" s="185">
        <f>SUM(B37,B41,B45,B49,B53,B57)</f>
        <v>32270.000000000004</v>
      </c>
      <c r="C61" s="185">
        <f t="shared" ref="C61:L61" si="19">SUM(C37,C41,C45,C49,C53,C57)</f>
        <v>34423.693700000003</v>
      </c>
      <c r="D61" s="185">
        <f t="shared" si="19"/>
        <v>36670.538566450006</v>
      </c>
      <c r="E61" s="185">
        <f t="shared" si="19"/>
        <v>39014.862325053837</v>
      </c>
      <c r="F61" s="185">
        <f t="shared" si="19"/>
        <v>40995.324741327269</v>
      </c>
      <c r="G61" s="185">
        <f t="shared" si="19"/>
        <v>43084.940270623068</v>
      </c>
      <c r="H61" s="185">
        <f t="shared" si="19"/>
        <v>45290.1024071028</v>
      </c>
      <c r="I61" s="185">
        <f t="shared" si="19"/>
        <v>47617.609870498294</v>
      </c>
      <c r="J61" s="185">
        <f t="shared" si="19"/>
        <v>50074.694781642807</v>
      </c>
      <c r="K61" s="185">
        <f t="shared" si="19"/>
        <v>52669.052991002267</v>
      </c>
      <c r="L61" s="185">
        <f t="shared" si="19"/>
        <v>55408.876738904473</v>
      </c>
    </row>
    <row r="62" spans="1:12" x14ac:dyDescent="0.2">
      <c r="B62" s="164"/>
    </row>
    <row r="63" spans="1:12" x14ac:dyDescent="0.2">
      <c r="A63" s="64" t="s">
        <v>258</v>
      </c>
    </row>
    <row r="65" spans="1:12" x14ac:dyDescent="0.2">
      <c r="A65" s="165" t="s">
        <v>283</v>
      </c>
      <c r="B65" s="166">
        <v>19382.666666666664</v>
      </c>
      <c r="C65" s="167">
        <f>C66*C61</f>
        <v>22375.400905000002</v>
      </c>
      <c r="D65" s="167">
        <f t="shared" ref="D65:L65" si="20">D66*D61</f>
        <v>23835.850068192503</v>
      </c>
      <c r="E65" s="167">
        <f t="shared" si="20"/>
        <v>25359.660511284994</v>
      </c>
      <c r="F65" s="167">
        <f t="shared" si="20"/>
        <v>26646.961081862726</v>
      </c>
      <c r="G65" s="167">
        <f t="shared" si="20"/>
        <v>28005.211175904995</v>
      </c>
      <c r="H65" s="167">
        <f t="shared" si="20"/>
        <v>29438.56656461682</v>
      </c>
      <c r="I65" s="167">
        <f t="shared" si="20"/>
        <v>30951.446415823892</v>
      </c>
      <c r="J65" s="167">
        <f t="shared" si="20"/>
        <v>32548.551608067824</v>
      </c>
      <c r="K65" s="167">
        <f t="shared" si="20"/>
        <v>34234.884444151474</v>
      </c>
      <c r="L65" s="167">
        <f t="shared" si="20"/>
        <v>36015.769880287909</v>
      </c>
    </row>
    <row r="66" spans="1:12" x14ac:dyDescent="0.2">
      <c r="A66" t="s">
        <v>259</v>
      </c>
      <c r="C66" s="81">
        <f>D17</f>
        <v>0.65</v>
      </c>
      <c r="D66" s="81">
        <f>C66</f>
        <v>0.65</v>
      </c>
      <c r="E66" s="81">
        <f>D66</f>
        <v>0.65</v>
      </c>
      <c r="F66" s="81">
        <f t="shared" ref="F66:L66" si="21">E66</f>
        <v>0.65</v>
      </c>
      <c r="G66" s="81">
        <f t="shared" si="21"/>
        <v>0.65</v>
      </c>
      <c r="H66" s="81">
        <f t="shared" si="21"/>
        <v>0.65</v>
      </c>
      <c r="I66" s="81">
        <f t="shared" si="21"/>
        <v>0.65</v>
      </c>
      <c r="J66" s="81">
        <f t="shared" si="21"/>
        <v>0.65</v>
      </c>
      <c r="K66" s="81">
        <f t="shared" si="21"/>
        <v>0.65</v>
      </c>
      <c r="L66" s="81">
        <f t="shared" si="21"/>
        <v>0.65</v>
      </c>
    </row>
    <row r="68" spans="1:12" x14ac:dyDescent="0.2">
      <c r="A68" s="165" t="s">
        <v>284</v>
      </c>
      <c r="B68" s="187">
        <v>2393.333333333333</v>
      </c>
      <c r="C68" s="167">
        <f>C69*C61</f>
        <v>2753.8954960000005</v>
      </c>
      <c r="D68" s="167">
        <f t="shared" ref="D68:L68" si="22">D69*D61</f>
        <v>2933.6430853160005</v>
      </c>
      <c r="E68" s="167">
        <f t="shared" si="22"/>
        <v>3121.188986004307</v>
      </c>
      <c r="F68" s="167">
        <f t="shared" si="22"/>
        <v>3279.6259793061818</v>
      </c>
      <c r="G68" s="167">
        <f t="shared" si="22"/>
        <v>3446.7952216498456</v>
      </c>
      <c r="H68" s="167">
        <f t="shared" si="22"/>
        <v>3623.2081925682241</v>
      </c>
      <c r="I68" s="167">
        <f t="shared" si="22"/>
        <v>3809.4087896398637</v>
      </c>
      <c r="J68" s="167">
        <f t="shared" si="22"/>
        <v>4005.9755825314246</v>
      </c>
      <c r="K68" s="167">
        <f t="shared" si="22"/>
        <v>4213.5242392801811</v>
      </c>
      <c r="L68" s="167">
        <f t="shared" si="22"/>
        <v>4432.7101391123579</v>
      </c>
    </row>
    <row r="69" spans="1:12" x14ac:dyDescent="0.2">
      <c r="A69" t="s">
        <v>259</v>
      </c>
      <c r="C69" s="81">
        <f>D18</f>
        <v>0.08</v>
      </c>
      <c r="D69" s="81">
        <f>C69</f>
        <v>0.08</v>
      </c>
      <c r="E69" s="81">
        <f>D69</f>
        <v>0.08</v>
      </c>
      <c r="F69" s="81">
        <f t="shared" ref="F69:L69" si="23">E69</f>
        <v>0.08</v>
      </c>
      <c r="G69" s="81">
        <f t="shared" si="23"/>
        <v>0.08</v>
      </c>
      <c r="H69" s="81">
        <f t="shared" si="23"/>
        <v>0.08</v>
      </c>
      <c r="I69" s="81">
        <f t="shared" si="23"/>
        <v>0.08</v>
      </c>
      <c r="J69" s="81">
        <f t="shared" si="23"/>
        <v>0.08</v>
      </c>
      <c r="K69" s="81">
        <f t="shared" si="23"/>
        <v>0.08</v>
      </c>
      <c r="L69" s="81">
        <f t="shared" si="23"/>
        <v>0.08</v>
      </c>
    </row>
    <row r="71" spans="1:12" x14ac:dyDescent="0.2">
      <c r="A71" s="165" t="s">
        <v>285</v>
      </c>
      <c r="B71" s="165">
        <v>2373</v>
      </c>
      <c r="C71" s="167">
        <f>C72*C61</f>
        <v>2657.5091536400005</v>
      </c>
      <c r="D71" s="167">
        <f t="shared" ref="D71:L71" si="24">D72*D61</f>
        <v>2830.9655773299405</v>
      </c>
      <c r="E71" s="167">
        <f t="shared" si="24"/>
        <v>3011.9473714941564</v>
      </c>
      <c r="F71" s="167">
        <f t="shared" si="24"/>
        <v>3164.8390700304653</v>
      </c>
      <c r="G71" s="167">
        <f t="shared" si="24"/>
        <v>3326.1573888921012</v>
      </c>
      <c r="H71" s="167">
        <f t="shared" si="24"/>
        <v>3496.3959058283363</v>
      </c>
      <c r="I71" s="167">
        <f t="shared" si="24"/>
        <v>3676.0794820024685</v>
      </c>
      <c r="J71" s="167">
        <f t="shared" si="24"/>
        <v>3865.766437142825</v>
      </c>
      <c r="K71" s="167">
        <f t="shared" si="24"/>
        <v>4066.0508909053751</v>
      </c>
      <c r="L71" s="167">
        <f t="shared" si="24"/>
        <v>4277.5652842434256</v>
      </c>
    </row>
    <row r="72" spans="1:12" x14ac:dyDescent="0.2">
      <c r="A72" t="s">
        <v>259</v>
      </c>
      <c r="C72" s="81">
        <f>D19</f>
        <v>7.7200000000000005E-2</v>
      </c>
      <c r="D72" s="81">
        <f>C72</f>
        <v>7.7200000000000005E-2</v>
      </c>
      <c r="E72" s="81">
        <f>D72</f>
        <v>7.7200000000000005E-2</v>
      </c>
      <c r="F72" s="81">
        <f t="shared" ref="F72:L72" si="25">E72</f>
        <v>7.7200000000000005E-2</v>
      </c>
      <c r="G72" s="81">
        <f t="shared" si="25"/>
        <v>7.7200000000000005E-2</v>
      </c>
      <c r="H72" s="81">
        <f t="shared" si="25"/>
        <v>7.7200000000000005E-2</v>
      </c>
      <c r="I72" s="81">
        <f t="shared" si="25"/>
        <v>7.7200000000000005E-2</v>
      </c>
      <c r="J72" s="81">
        <f t="shared" si="25"/>
        <v>7.7200000000000005E-2</v>
      </c>
      <c r="K72" s="81">
        <f t="shared" si="25"/>
        <v>7.7200000000000005E-2</v>
      </c>
      <c r="L72" s="81">
        <f t="shared" si="25"/>
        <v>7.7200000000000005E-2</v>
      </c>
    </row>
    <row r="74" spans="1:12" x14ac:dyDescent="0.2">
      <c r="A74" s="165" t="s">
        <v>74</v>
      </c>
      <c r="B74" s="165">
        <v>-701</v>
      </c>
      <c r="C74" s="167">
        <f>C75*C61</f>
        <v>-784.86021636000009</v>
      </c>
      <c r="D74" s="167">
        <f t="shared" ref="D74:L74" si="26">D75*D61</f>
        <v>-836.08827931506016</v>
      </c>
      <c r="E74" s="167">
        <f t="shared" si="26"/>
        <v>-889.53886101122748</v>
      </c>
      <c r="F74" s="167">
        <f t="shared" si="26"/>
        <v>-934.69340410226175</v>
      </c>
      <c r="G74" s="167">
        <f t="shared" si="26"/>
        <v>-982.33663817020602</v>
      </c>
      <c r="H74" s="167">
        <f t="shared" si="26"/>
        <v>-1032.6143348819439</v>
      </c>
      <c r="I74" s="167">
        <f t="shared" si="26"/>
        <v>-1085.681505047361</v>
      </c>
      <c r="J74" s="167">
        <f t="shared" si="26"/>
        <v>-1141.7030410214561</v>
      </c>
      <c r="K74" s="167">
        <f t="shared" si="26"/>
        <v>-1200.8544081948517</v>
      </c>
      <c r="L74" s="167">
        <f t="shared" si="26"/>
        <v>-1263.322389647022</v>
      </c>
    </row>
    <row r="75" spans="1:12" x14ac:dyDescent="0.2">
      <c r="A75" t="s">
        <v>259</v>
      </c>
      <c r="C75" s="81">
        <f>D20</f>
        <v>-2.2800000000000001E-2</v>
      </c>
      <c r="D75" s="81">
        <f>C75</f>
        <v>-2.2800000000000001E-2</v>
      </c>
      <c r="E75" s="81">
        <f>D75</f>
        <v>-2.2800000000000001E-2</v>
      </c>
      <c r="F75" s="81">
        <f t="shared" ref="F75" si="27">E75</f>
        <v>-2.2800000000000001E-2</v>
      </c>
      <c r="G75" s="81">
        <f t="shared" ref="G75" si="28">F75</f>
        <v>-2.2800000000000001E-2</v>
      </c>
      <c r="H75" s="81">
        <f t="shared" ref="H75" si="29">G75</f>
        <v>-2.2800000000000001E-2</v>
      </c>
      <c r="I75" s="81">
        <f t="shared" ref="I75" si="30">H75</f>
        <v>-2.2800000000000001E-2</v>
      </c>
      <c r="J75" s="81">
        <f t="shared" ref="J75" si="31">I75</f>
        <v>-2.2800000000000001E-2</v>
      </c>
      <c r="K75" s="81">
        <f t="shared" ref="K75" si="32">J75</f>
        <v>-2.2800000000000001E-2</v>
      </c>
      <c r="L75" s="81">
        <f t="shared" ref="L75" si="33">K75</f>
        <v>-2.2800000000000001E-2</v>
      </c>
    </row>
    <row r="77" spans="1:12" x14ac:dyDescent="0.2">
      <c r="A77" s="165" t="s">
        <v>286</v>
      </c>
      <c r="B77" s="165">
        <v>1593</v>
      </c>
      <c r="C77" s="167">
        <f>C78*C61</f>
        <v>1436.8653624006502</v>
      </c>
      <c r="D77" s="167">
        <f t="shared" ref="D77:L77" si="34">D78*D61</f>
        <v>1530.64999781558</v>
      </c>
      <c r="E77" s="167">
        <f t="shared" si="34"/>
        <v>1628.5034599206867</v>
      </c>
      <c r="F77" s="167">
        <f t="shared" si="34"/>
        <v>1711.1691341007818</v>
      </c>
      <c r="G77" s="167">
        <f t="shared" si="34"/>
        <v>1798.3909238641399</v>
      </c>
      <c r="H77" s="167">
        <f t="shared" si="34"/>
        <v>1890.4356974435987</v>
      </c>
      <c r="I77" s="167">
        <f t="shared" si="34"/>
        <v>1987.5872374272926</v>
      </c>
      <c r="J77" s="167">
        <f t="shared" si="34"/>
        <v>2090.1474168220107</v>
      </c>
      <c r="K77" s="167">
        <f t="shared" si="34"/>
        <v>2198.4374649840529</v>
      </c>
      <c r="L77" s="167">
        <f t="shared" si="34"/>
        <v>2312.7993308765385</v>
      </c>
    </row>
    <row r="78" spans="1:12" x14ac:dyDescent="0.2">
      <c r="A78" t="s">
        <v>259</v>
      </c>
      <c r="C78" s="81">
        <f>D21</f>
        <v>4.1740592247968146E-2</v>
      </c>
      <c r="D78" s="81">
        <f>C78</f>
        <v>4.1740592247968146E-2</v>
      </c>
      <c r="E78" s="81">
        <f>D78</f>
        <v>4.1740592247968146E-2</v>
      </c>
      <c r="F78" s="81">
        <f t="shared" ref="F78" si="35">E78</f>
        <v>4.1740592247968146E-2</v>
      </c>
      <c r="G78" s="81">
        <f t="shared" ref="G78" si="36">F78</f>
        <v>4.1740592247968146E-2</v>
      </c>
      <c r="H78" s="81">
        <f t="shared" ref="H78" si="37">G78</f>
        <v>4.1740592247968146E-2</v>
      </c>
      <c r="I78" s="81">
        <f t="shared" ref="I78" si="38">H78</f>
        <v>4.1740592247968146E-2</v>
      </c>
      <c r="J78" s="81">
        <f t="shared" ref="J78" si="39">I78</f>
        <v>4.1740592247968146E-2</v>
      </c>
      <c r="K78" s="81">
        <f t="shared" ref="K78" si="40">J78</f>
        <v>4.1740592247968146E-2</v>
      </c>
      <c r="L78" s="81">
        <f t="shared" ref="L78" si="41">K78</f>
        <v>4.1740592247968146E-2</v>
      </c>
    </row>
    <row r="80" spans="1:12" x14ac:dyDescent="0.2">
      <c r="A80" s="168" t="s">
        <v>85</v>
      </c>
      <c r="B80" s="169">
        <f>B61-B65-B68-B71-B74-B77</f>
        <v>7229.0000000000073</v>
      </c>
      <c r="C80" s="169">
        <f t="shared" ref="C80:L80" si="42">C61-C65-C68-C71-C74-C77</f>
        <v>5984.8829993193494</v>
      </c>
      <c r="D80" s="169">
        <f t="shared" si="42"/>
        <v>6375.5181171110435</v>
      </c>
      <c r="E80" s="169">
        <f t="shared" si="42"/>
        <v>6783.1008573609215</v>
      </c>
      <c r="F80" s="169">
        <f t="shared" si="42"/>
        <v>7127.4228801293766</v>
      </c>
      <c r="G80" s="169">
        <f t="shared" si="42"/>
        <v>7490.7221984821927</v>
      </c>
      <c r="H80" s="169">
        <f t="shared" si="42"/>
        <v>7874.1103815277647</v>
      </c>
      <c r="I80" s="169">
        <f t="shared" si="42"/>
        <v>8278.7694506521402</v>
      </c>
      <c r="J80" s="169">
        <f t="shared" si="42"/>
        <v>8705.9567781001788</v>
      </c>
      <c r="K80" s="169">
        <f t="shared" si="42"/>
        <v>9157.0103598760361</v>
      </c>
      <c r="L80" s="169">
        <f t="shared" si="42"/>
        <v>9633.3544940312659</v>
      </c>
    </row>
    <row r="81" spans="1:12" x14ac:dyDescent="0.2">
      <c r="A81" s="162" t="s">
        <v>259</v>
      </c>
      <c r="B81" s="170">
        <f>B80/B61</f>
        <v>0.22401611403780622</v>
      </c>
      <c r="C81" s="170">
        <f t="shared" ref="C81:L81" si="43">C80/C61</f>
        <v>0.17385940775203182</v>
      </c>
      <c r="D81" s="170">
        <f t="shared" si="43"/>
        <v>0.1738594077520319</v>
      </c>
      <c r="E81" s="170">
        <f t="shared" si="43"/>
        <v>0.17385940775203187</v>
      </c>
      <c r="F81" s="170">
        <f t="shared" si="43"/>
        <v>0.17385940775203182</v>
      </c>
      <c r="G81" s="170">
        <f t="shared" si="43"/>
        <v>0.17385940775203182</v>
      </c>
      <c r="H81" s="170">
        <f t="shared" si="43"/>
        <v>0.17385940775203185</v>
      </c>
      <c r="I81" s="170">
        <f t="shared" si="43"/>
        <v>0.17385940775203187</v>
      </c>
      <c r="J81" s="170">
        <f t="shared" si="43"/>
        <v>0.17385940775203185</v>
      </c>
      <c r="K81" s="170">
        <f t="shared" si="43"/>
        <v>0.17385940775203185</v>
      </c>
      <c r="L81" s="170">
        <f t="shared" si="43"/>
        <v>0.17385940775203185</v>
      </c>
    </row>
    <row r="83" spans="1:12" x14ac:dyDescent="0.2">
      <c r="A83" s="64" t="s">
        <v>260</v>
      </c>
    </row>
    <row r="85" spans="1:12" x14ac:dyDescent="0.2">
      <c r="A85" s="165" t="s">
        <v>261</v>
      </c>
      <c r="B85" s="165">
        <v>225</v>
      </c>
      <c r="C85" s="165">
        <f>C86*C87</f>
        <v>217.50080000000003</v>
      </c>
      <c r="D85" s="165">
        <f t="shared" ref="D85:L85" si="44">D86*D87</f>
        <v>217.50080000000003</v>
      </c>
      <c r="E85" s="165">
        <f t="shared" si="44"/>
        <v>217.50080000000003</v>
      </c>
      <c r="F85" s="165">
        <f t="shared" si="44"/>
        <v>217.50080000000003</v>
      </c>
      <c r="G85" s="165">
        <f t="shared" si="44"/>
        <v>217.50080000000003</v>
      </c>
      <c r="H85" s="165">
        <f t="shared" si="44"/>
        <v>217.50080000000003</v>
      </c>
      <c r="I85" s="165">
        <f t="shared" si="44"/>
        <v>217.50080000000003</v>
      </c>
      <c r="J85" s="165">
        <f t="shared" si="44"/>
        <v>217.50080000000003</v>
      </c>
      <c r="K85" s="165">
        <f t="shared" si="44"/>
        <v>217.50080000000003</v>
      </c>
      <c r="L85" s="165">
        <f t="shared" si="44"/>
        <v>0</v>
      </c>
    </row>
    <row r="86" spans="1:12" x14ac:dyDescent="0.2">
      <c r="A86" t="s">
        <v>262</v>
      </c>
      <c r="B86" s="81"/>
      <c r="C86" s="81">
        <f>D23</f>
        <v>3.5200000000000002E-2</v>
      </c>
      <c r="D86" s="81">
        <f t="shared" ref="D86:K86" si="45">C86</f>
        <v>3.5200000000000002E-2</v>
      </c>
      <c r="E86" s="81">
        <f>D86</f>
        <v>3.5200000000000002E-2</v>
      </c>
      <c r="F86" s="81">
        <f t="shared" si="45"/>
        <v>3.5200000000000002E-2</v>
      </c>
      <c r="G86" s="81">
        <f t="shared" si="45"/>
        <v>3.5200000000000002E-2</v>
      </c>
      <c r="H86" s="81">
        <f t="shared" si="45"/>
        <v>3.5200000000000002E-2</v>
      </c>
      <c r="I86" s="81">
        <f t="shared" si="45"/>
        <v>3.5200000000000002E-2</v>
      </c>
      <c r="J86" s="81">
        <f t="shared" si="45"/>
        <v>3.5200000000000002E-2</v>
      </c>
      <c r="K86" s="81">
        <f t="shared" si="45"/>
        <v>3.5200000000000002E-2</v>
      </c>
      <c r="L86" s="81">
        <v>0</v>
      </c>
    </row>
    <row r="87" spans="1:12" x14ac:dyDescent="0.2">
      <c r="A87" t="s">
        <v>263</v>
      </c>
      <c r="B87">
        <v>6404</v>
      </c>
      <c r="C87">
        <f>B87-B85+B86*B87</f>
        <v>6179</v>
      </c>
      <c r="D87">
        <f t="shared" ref="D87:K87" si="46">C87-C85+C86*C87</f>
        <v>6179</v>
      </c>
      <c r="E87">
        <f>D87-D85+D86*D87</f>
        <v>6179</v>
      </c>
      <c r="F87">
        <f t="shared" si="46"/>
        <v>6179</v>
      </c>
      <c r="G87">
        <f t="shared" si="46"/>
        <v>6179</v>
      </c>
      <c r="H87">
        <f t="shared" si="46"/>
        <v>6179</v>
      </c>
      <c r="I87">
        <f t="shared" si="46"/>
        <v>6179</v>
      </c>
      <c r="J87">
        <f t="shared" si="46"/>
        <v>6179</v>
      </c>
      <c r="K87">
        <f t="shared" si="46"/>
        <v>6179</v>
      </c>
      <c r="L87">
        <v>0</v>
      </c>
    </row>
    <row r="89" spans="1:12" x14ac:dyDescent="0.2">
      <c r="A89" s="165" t="s">
        <v>264</v>
      </c>
      <c r="B89" s="167">
        <v>-208</v>
      </c>
      <c r="C89" s="167">
        <f>C90*C61</f>
        <v>-137.8158817865345</v>
      </c>
      <c r="D89" s="167">
        <f t="shared" ref="D89:L89" si="47">D90*D61</f>
        <v>-146.81116594185906</v>
      </c>
      <c r="E89" s="167">
        <f t="shared" si="47"/>
        <v>-156.19670860909207</v>
      </c>
      <c r="F89" s="167">
        <f t="shared" si="47"/>
        <v>-164.12552579595351</v>
      </c>
      <c r="G89" s="167">
        <f t="shared" si="47"/>
        <v>-172.49133944960963</v>
      </c>
      <c r="H89" s="167">
        <f t="shared" si="47"/>
        <v>-181.31974603984236</v>
      </c>
      <c r="I89" s="167">
        <f t="shared" si="47"/>
        <v>-190.63796436435035</v>
      </c>
      <c r="J89" s="167">
        <f t="shared" si="47"/>
        <v>-200.47494834999887</v>
      </c>
      <c r="K89" s="167">
        <f t="shared" si="47"/>
        <v>-210.86150847364442</v>
      </c>
      <c r="L89" s="167">
        <f t="shared" si="47"/>
        <v>0</v>
      </c>
    </row>
    <row r="90" spans="1:12" x14ac:dyDescent="0.2">
      <c r="A90" t="s">
        <v>265</v>
      </c>
      <c r="C90" s="81">
        <f>D24</f>
        <v>-4.0035181287513752E-3</v>
      </c>
      <c r="D90" s="81">
        <f>C90</f>
        <v>-4.0035181287513752E-3</v>
      </c>
      <c r="E90" s="81">
        <f>D90</f>
        <v>-4.0035181287513752E-3</v>
      </c>
      <c r="F90" s="81">
        <f t="shared" ref="F90:K90" si="48">E90</f>
        <v>-4.0035181287513752E-3</v>
      </c>
      <c r="G90" s="81">
        <f t="shared" si="48"/>
        <v>-4.0035181287513752E-3</v>
      </c>
      <c r="H90" s="81">
        <f t="shared" si="48"/>
        <v>-4.0035181287513752E-3</v>
      </c>
      <c r="I90" s="81">
        <f t="shared" si="48"/>
        <v>-4.0035181287513752E-3</v>
      </c>
      <c r="J90" s="81">
        <f t="shared" si="48"/>
        <v>-4.0035181287513752E-3</v>
      </c>
      <c r="K90" s="81">
        <f t="shared" si="48"/>
        <v>-4.0035181287513752E-3</v>
      </c>
      <c r="L90" s="81">
        <v>0</v>
      </c>
    </row>
    <row r="92" spans="1:12" x14ac:dyDescent="0.2">
      <c r="A92" s="165" t="s">
        <v>79</v>
      </c>
      <c r="B92" s="165">
        <v>80</v>
      </c>
      <c r="C92" s="167">
        <f>C93*C61</f>
        <v>-50.79149198565203</v>
      </c>
      <c r="D92" s="167">
        <f t="shared" ref="D92:L92" si="49">D93*D61</f>
        <v>-54.106667981053668</v>
      </c>
      <c r="E92" s="167">
        <f t="shared" si="49"/>
        <v>-57.565672190032558</v>
      </c>
      <c r="F92" s="167">
        <f t="shared" si="49"/>
        <v>-60.487806049945362</v>
      </c>
      <c r="G92" s="167">
        <f t="shared" si="49"/>
        <v>-63.570993209762605</v>
      </c>
      <c r="H92" s="167">
        <f t="shared" si="49"/>
        <v>-66.82466714603963</v>
      </c>
      <c r="I92" s="167">
        <f t="shared" si="49"/>
        <v>-70.258859237796401</v>
      </c>
      <c r="J92" s="167">
        <f t="shared" si="49"/>
        <v>-73.884240338966933</v>
      </c>
      <c r="K92" s="167">
        <f t="shared" si="49"/>
        <v>-77.712165527558525</v>
      </c>
      <c r="L92" s="167">
        <f t="shared" si="49"/>
        <v>-81.754722295186099</v>
      </c>
    </row>
    <row r="93" spans="1:12" x14ac:dyDescent="0.2">
      <c r="C93" s="81">
        <f>D26</f>
        <v>-1.4754805927654424E-3</v>
      </c>
      <c r="D93" s="81">
        <f>C93</f>
        <v>-1.4754805927654424E-3</v>
      </c>
      <c r="E93" s="81">
        <f t="shared" ref="E93:L93" si="50">D93</f>
        <v>-1.4754805927654424E-3</v>
      </c>
      <c r="F93" s="81">
        <f t="shared" si="50"/>
        <v>-1.4754805927654424E-3</v>
      </c>
      <c r="G93" s="81">
        <f t="shared" si="50"/>
        <v>-1.4754805927654424E-3</v>
      </c>
      <c r="H93" s="81">
        <f t="shared" si="50"/>
        <v>-1.4754805927654424E-3</v>
      </c>
      <c r="I93" s="81">
        <f t="shared" si="50"/>
        <v>-1.4754805927654424E-3</v>
      </c>
      <c r="J93" s="81">
        <f t="shared" si="50"/>
        <v>-1.4754805927654424E-3</v>
      </c>
      <c r="K93" s="81">
        <f t="shared" si="50"/>
        <v>-1.4754805927654424E-3</v>
      </c>
      <c r="L93" s="81">
        <f t="shared" si="50"/>
        <v>-1.4754805927654424E-3</v>
      </c>
    </row>
    <row r="95" spans="1:12" x14ac:dyDescent="0.2">
      <c r="A95" s="162" t="s">
        <v>201</v>
      </c>
      <c r="B95" s="163">
        <f>B80-B85-B89-B92-B112</f>
        <v>4524.0000000000073</v>
      </c>
      <c r="C95" s="163">
        <f t="shared" ref="C95:L95" si="51">C80-C85-C89-C92-C112</f>
        <v>3441.0079282746638</v>
      </c>
      <c r="D95" s="163">
        <f t="shared" si="51"/>
        <v>3679.7998959996903</v>
      </c>
      <c r="E95" s="163">
        <f t="shared" si="51"/>
        <v>3928.9518030407908</v>
      </c>
      <c r="F95" s="163">
        <f t="shared" si="51"/>
        <v>4139.432964623873</v>
      </c>
      <c r="G95" s="163">
        <f t="shared" si="51"/>
        <v>4361.5147876638848</v>
      </c>
      <c r="H95" s="163">
        <f t="shared" si="51"/>
        <v>4595.8767650240279</v>
      </c>
      <c r="I95" s="163">
        <f t="shared" si="51"/>
        <v>4843.2414564533174</v>
      </c>
      <c r="J95" s="163">
        <f t="shared" si="51"/>
        <v>5104.3774830481088</v>
      </c>
      <c r="K95" s="163">
        <f t="shared" si="51"/>
        <v>5380.1027505319016</v>
      </c>
      <c r="L95" s="163">
        <f t="shared" si="51"/>
        <v>5666.9582778272143</v>
      </c>
    </row>
    <row r="96" spans="1:12" x14ac:dyDescent="0.2">
      <c r="A96" t="s">
        <v>259</v>
      </c>
      <c r="B96" s="81">
        <f>B95/B61</f>
        <v>0.14019212891230265</v>
      </c>
      <c r="C96" s="81">
        <f t="shared" ref="C96:L96" si="52">C95/C61</f>
        <v>9.9960450446218777E-2</v>
      </c>
      <c r="D96" s="81">
        <f t="shared" si="52"/>
        <v>0.10034758255136049</v>
      </c>
      <c r="E96" s="81">
        <f t="shared" si="52"/>
        <v>0.10070397712304036</v>
      </c>
      <c r="F96" s="81">
        <f t="shared" si="52"/>
        <v>0.10097329368026502</v>
      </c>
      <c r="G96" s="81">
        <f t="shared" si="52"/>
        <v>0.10123061005234188</v>
      </c>
      <c r="H96" s="81">
        <f t="shared" si="52"/>
        <v>0.10147640479398123</v>
      </c>
      <c r="I96" s="81">
        <f t="shared" si="52"/>
        <v>0.10171114152148929</v>
      </c>
      <c r="J96" s="81">
        <f t="shared" si="52"/>
        <v>0.10193526900775747</v>
      </c>
      <c r="K96" s="81">
        <f t="shared" si="52"/>
        <v>0.10214922131694704</v>
      </c>
      <c r="L96" s="81">
        <f t="shared" si="52"/>
        <v>0.10227527810265549</v>
      </c>
    </row>
    <row r="98" spans="1:12" x14ac:dyDescent="0.2">
      <c r="A98" s="165" t="s">
        <v>195</v>
      </c>
      <c r="B98" s="165">
        <v>816</v>
      </c>
      <c r="C98" s="166">
        <f>C99*C95</f>
        <v>922.53422557043734</v>
      </c>
      <c r="D98" s="166">
        <f t="shared" ref="D98:L98" si="53">D99*D95</f>
        <v>986.55435211751694</v>
      </c>
      <c r="E98" s="166">
        <f t="shared" si="53"/>
        <v>1053.3519783952361</v>
      </c>
      <c r="F98" s="166">
        <f t="shared" si="53"/>
        <v>1109.7819778156604</v>
      </c>
      <c r="G98" s="166">
        <f t="shared" si="53"/>
        <v>1169.3221145726875</v>
      </c>
      <c r="H98" s="166">
        <f t="shared" si="53"/>
        <v>1232.1545607029418</v>
      </c>
      <c r="I98" s="166">
        <f t="shared" si="53"/>
        <v>1298.4730344751345</v>
      </c>
      <c r="J98" s="166">
        <f t="shared" si="53"/>
        <v>1368.4836032051981</v>
      </c>
      <c r="K98" s="166">
        <f t="shared" si="53"/>
        <v>1442.4055474176027</v>
      </c>
      <c r="L98" s="166">
        <f t="shared" si="53"/>
        <v>1519.3115142854763</v>
      </c>
    </row>
    <row r="99" spans="1:12" x14ac:dyDescent="0.2">
      <c r="A99" t="s">
        <v>266</v>
      </c>
      <c r="C99" s="81">
        <f>D25</f>
        <v>0.2681</v>
      </c>
      <c r="D99" s="81">
        <f>C99</f>
        <v>0.2681</v>
      </c>
      <c r="E99" s="81">
        <f>D99</f>
        <v>0.2681</v>
      </c>
      <c r="F99" s="81">
        <f t="shared" ref="F99:L99" si="54">E99</f>
        <v>0.2681</v>
      </c>
      <c r="G99" s="81">
        <f t="shared" si="54"/>
        <v>0.2681</v>
      </c>
      <c r="H99" s="81">
        <f t="shared" si="54"/>
        <v>0.2681</v>
      </c>
      <c r="I99" s="81">
        <f t="shared" si="54"/>
        <v>0.2681</v>
      </c>
      <c r="J99" s="81">
        <f t="shared" si="54"/>
        <v>0.2681</v>
      </c>
      <c r="K99" s="81">
        <f t="shared" si="54"/>
        <v>0.2681</v>
      </c>
      <c r="L99" s="81">
        <f t="shared" si="54"/>
        <v>0.2681</v>
      </c>
    </row>
    <row r="101" spans="1:12" x14ac:dyDescent="0.2">
      <c r="A101" s="162" t="s">
        <v>135</v>
      </c>
      <c r="B101" s="163">
        <f>B80-B85-B89-B92-B98</f>
        <v>6316.0000000000073</v>
      </c>
      <c r="C101" s="163">
        <f t="shared" ref="C101:L101" si="55">C80-C85-C89-C92-C98</f>
        <v>5033.4553475210987</v>
      </c>
      <c r="D101" s="163">
        <f t="shared" si="55"/>
        <v>5372.3807989164397</v>
      </c>
      <c r="E101" s="163">
        <f t="shared" si="55"/>
        <v>5726.0104597648096</v>
      </c>
      <c r="F101" s="163">
        <f t="shared" si="55"/>
        <v>6024.7534341596147</v>
      </c>
      <c r="G101" s="163">
        <f t="shared" si="55"/>
        <v>6339.9616165688776</v>
      </c>
      <c r="H101" s="163">
        <f t="shared" si="55"/>
        <v>6672.5994340107045</v>
      </c>
      <c r="I101" s="163">
        <f t="shared" si="55"/>
        <v>7023.6924397791527</v>
      </c>
      <c r="J101" s="163">
        <f t="shared" si="55"/>
        <v>7394.3315635839454</v>
      </c>
      <c r="K101" s="163">
        <f t="shared" si="55"/>
        <v>7785.6776864596368</v>
      </c>
      <c r="L101" s="163">
        <f t="shared" si="55"/>
        <v>8195.7977020409744</v>
      </c>
    </row>
    <row r="102" spans="1:12" x14ac:dyDescent="0.2">
      <c r="A102" t="s">
        <v>259</v>
      </c>
      <c r="B102" s="81">
        <f>B101/B61</f>
        <v>0.19572358227455861</v>
      </c>
      <c r="C102" s="81">
        <f t="shared" ref="C102:L102" si="56">C101/C61</f>
        <v>0.14622066392372932</v>
      </c>
      <c r="D102" s="81">
        <f t="shared" si="56"/>
        <v>0.14650400591148252</v>
      </c>
      <c r="E102" s="81">
        <f t="shared" si="56"/>
        <v>0.14676485109849502</v>
      </c>
      <c r="F102" s="81">
        <f t="shared" si="56"/>
        <v>0.14696196388672775</v>
      </c>
      <c r="G102" s="81">
        <f t="shared" si="56"/>
        <v>0.14715029373945079</v>
      </c>
      <c r="H102" s="81">
        <f t="shared" si="56"/>
        <v>0.14733019091085667</v>
      </c>
      <c r="I102" s="81">
        <f t="shared" si="56"/>
        <v>0.14750199472171982</v>
      </c>
      <c r="J102" s="81">
        <f t="shared" si="56"/>
        <v>0.14766603362891947</v>
      </c>
      <c r="K102" s="81">
        <f t="shared" si="56"/>
        <v>0.14782262532401533</v>
      </c>
      <c r="L102" s="81">
        <f t="shared" si="56"/>
        <v>0.14791488628547533</v>
      </c>
    </row>
    <row r="104" spans="1:12" x14ac:dyDescent="0.2">
      <c r="A104" s="64" t="s">
        <v>95</v>
      </c>
    </row>
    <row r="106" spans="1:12" x14ac:dyDescent="0.2">
      <c r="A106" s="82" t="s">
        <v>96</v>
      </c>
      <c r="B106" s="171">
        <v>-3475.2</v>
      </c>
      <c r="C106" s="172">
        <f>C107*C61</f>
        <v>0</v>
      </c>
      <c r="D106" s="172">
        <f t="shared" ref="D106:L106" si="57">D107*D61</f>
        <v>0</v>
      </c>
      <c r="E106" s="172">
        <f t="shared" si="57"/>
        <v>0</v>
      </c>
      <c r="F106" s="172">
        <f t="shared" si="57"/>
        <v>0</v>
      </c>
      <c r="G106" s="172">
        <f t="shared" si="57"/>
        <v>0</v>
      </c>
      <c r="H106" s="172">
        <f t="shared" si="57"/>
        <v>0</v>
      </c>
      <c r="I106" s="172">
        <f t="shared" si="57"/>
        <v>0</v>
      </c>
      <c r="J106" s="172">
        <f t="shared" si="57"/>
        <v>0</v>
      </c>
      <c r="K106" s="172">
        <f t="shared" si="57"/>
        <v>0</v>
      </c>
      <c r="L106" s="172">
        <f t="shared" si="57"/>
        <v>0</v>
      </c>
    </row>
    <row r="107" spans="1:12" x14ac:dyDescent="0.2">
      <c r="A107" t="s">
        <v>259</v>
      </c>
      <c r="C107" s="81">
        <f>D29</f>
        <v>0</v>
      </c>
      <c r="D107" s="81">
        <f>C107</f>
        <v>0</v>
      </c>
      <c r="E107" s="81">
        <f>D107</f>
        <v>0</v>
      </c>
      <c r="F107" s="81">
        <f t="shared" ref="F107:L107" si="58">E107</f>
        <v>0</v>
      </c>
      <c r="G107" s="81">
        <f t="shared" si="58"/>
        <v>0</v>
      </c>
      <c r="H107" s="81">
        <f t="shared" si="58"/>
        <v>0</v>
      </c>
      <c r="I107" s="81">
        <f t="shared" si="58"/>
        <v>0</v>
      </c>
      <c r="J107" s="81">
        <f t="shared" si="58"/>
        <v>0</v>
      </c>
      <c r="K107" s="81">
        <f t="shared" si="58"/>
        <v>0</v>
      </c>
      <c r="L107" s="81">
        <f t="shared" si="58"/>
        <v>0</v>
      </c>
    </row>
    <row r="109" spans="1:12" x14ac:dyDescent="0.2">
      <c r="A109" s="82" t="s">
        <v>97</v>
      </c>
      <c r="B109" s="171">
        <v>2817</v>
      </c>
      <c r="C109" s="172">
        <f>C110*C61</f>
        <v>3098.1324330000002</v>
      </c>
      <c r="D109" s="172">
        <f t="shared" ref="D109:L109" si="59">D110*D61</f>
        <v>3300.3484709805002</v>
      </c>
      <c r="E109" s="172">
        <f t="shared" si="59"/>
        <v>3511.3376092548451</v>
      </c>
      <c r="F109" s="172">
        <f t="shared" si="59"/>
        <v>3689.5792267194543</v>
      </c>
      <c r="G109" s="172">
        <f t="shared" si="59"/>
        <v>3877.6446243560758</v>
      </c>
      <c r="H109" s="172">
        <f t="shared" si="59"/>
        <v>4076.1092166392518</v>
      </c>
      <c r="I109" s="172">
        <f t="shared" si="59"/>
        <v>4285.5848883448461</v>
      </c>
      <c r="J109" s="172">
        <f t="shared" si="59"/>
        <v>4506.7225303478526</v>
      </c>
      <c r="K109" s="172">
        <f t="shared" si="59"/>
        <v>4740.2147691902037</v>
      </c>
      <c r="L109" s="172">
        <f t="shared" si="59"/>
        <v>4986.7989065014026</v>
      </c>
    </row>
    <row r="110" spans="1:12" x14ac:dyDescent="0.2">
      <c r="A110" t="s">
        <v>259</v>
      </c>
      <c r="C110" s="81">
        <f>D30</f>
        <v>0.09</v>
      </c>
      <c r="D110" s="81">
        <f>C110</f>
        <v>0.09</v>
      </c>
      <c r="E110" s="81">
        <f>D110</f>
        <v>0.09</v>
      </c>
      <c r="F110" s="81">
        <f t="shared" ref="F110:L110" si="60">E110</f>
        <v>0.09</v>
      </c>
      <c r="G110" s="81">
        <f t="shared" si="60"/>
        <v>0.09</v>
      </c>
      <c r="H110" s="81">
        <f t="shared" si="60"/>
        <v>0.09</v>
      </c>
      <c r="I110" s="81">
        <f t="shared" si="60"/>
        <v>0.09</v>
      </c>
      <c r="J110" s="81">
        <f t="shared" si="60"/>
        <v>0.09</v>
      </c>
      <c r="K110" s="81">
        <f t="shared" si="60"/>
        <v>0.09</v>
      </c>
      <c r="L110" s="81">
        <f t="shared" si="60"/>
        <v>0.09</v>
      </c>
    </row>
    <row r="112" spans="1:12" x14ac:dyDescent="0.2">
      <c r="A112" s="82" t="s">
        <v>98</v>
      </c>
      <c r="B112" s="172">
        <v>2608</v>
      </c>
      <c r="C112" s="172">
        <f>C113*C61</f>
        <v>2514.9816448168722</v>
      </c>
      <c r="D112" s="172">
        <f t="shared" ref="D112:L112" si="61">D113*D61</f>
        <v>2679.1352550342663</v>
      </c>
      <c r="E112" s="172">
        <f t="shared" si="61"/>
        <v>2850.4106351192549</v>
      </c>
      <c r="F112" s="172">
        <f t="shared" si="61"/>
        <v>2995.1024473514026</v>
      </c>
      <c r="G112" s="172">
        <f t="shared" si="61"/>
        <v>3147.7689434776803</v>
      </c>
      <c r="H112" s="172">
        <f t="shared" si="61"/>
        <v>3308.8772296896182</v>
      </c>
      <c r="I112" s="172">
        <f t="shared" si="61"/>
        <v>3478.9240178009691</v>
      </c>
      <c r="J112" s="172">
        <f t="shared" si="61"/>
        <v>3658.437683741035</v>
      </c>
      <c r="K112" s="172">
        <f t="shared" si="61"/>
        <v>3847.9804833453377</v>
      </c>
      <c r="L112" s="172">
        <f t="shared" si="61"/>
        <v>4048.1509384992373</v>
      </c>
    </row>
    <row r="113" spans="1:13" x14ac:dyDescent="0.2">
      <c r="A113" t="s">
        <v>259</v>
      </c>
      <c r="C113" s="81">
        <f>D27</f>
        <v>7.305961024214179E-2</v>
      </c>
      <c r="D113" s="81">
        <f>C113</f>
        <v>7.305961024214179E-2</v>
      </c>
      <c r="E113" s="81">
        <f>D113</f>
        <v>7.305961024214179E-2</v>
      </c>
      <c r="F113" s="81">
        <f t="shared" ref="F113:L113" si="62">E113</f>
        <v>7.305961024214179E-2</v>
      </c>
      <c r="G113" s="81">
        <f t="shared" si="62"/>
        <v>7.305961024214179E-2</v>
      </c>
      <c r="H113" s="81">
        <f t="shared" si="62"/>
        <v>7.305961024214179E-2</v>
      </c>
      <c r="I113" s="81">
        <f t="shared" si="62"/>
        <v>7.305961024214179E-2</v>
      </c>
      <c r="J113" s="81">
        <f t="shared" si="62"/>
        <v>7.305961024214179E-2</v>
      </c>
      <c r="K113" s="81">
        <f t="shared" si="62"/>
        <v>7.305961024214179E-2</v>
      </c>
      <c r="L113" s="81">
        <f t="shared" si="62"/>
        <v>7.305961024214179E-2</v>
      </c>
    </row>
    <row r="116" spans="1:13" x14ac:dyDescent="0.2">
      <c r="A116" s="162" t="s">
        <v>137</v>
      </c>
      <c r="B116" s="174">
        <f>B101-B106-B109</f>
        <v>6974.200000000008</v>
      </c>
      <c r="C116" s="174">
        <f>C101-C106-C109</f>
        <v>1935.3229145210985</v>
      </c>
      <c r="D116" s="174">
        <f t="shared" ref="D116:L116" si="63">D101-D106-D109</f>
        <v>2072.0323279359395</v>
      </c>
      <c r="E116" s="174">
        <f t="shared" si="63"/>
        <v>2214.6728505099645</v>
      </c>
      <c r="F116" s="174">
        <f t="shared" si="63"/>
        <v>2335.1742074401604</v>
      </c>
      <c r="G116" s="174">
        <f t="shared" si="63"/>
        <v>2462.3169922128018</v>
      </c>
      <c r="H116" s="174">
        <f t="shared" si="63"/>
        <v>2596.4902173714527</v>
      </c>
      <c r="I116" s="174">
        <f t="shared" si="63"/>
        <v>2738.1075514343065</v>
      </c>
      <c r="J116" s="174">
        <f t="shared" si="63"/>
        <v>2887.6090332360927</v>
      </c>
      <c r="K116" s="174">
        <f t="shared" si="63"/>
        <v>3045.4629172694331</v>
      </c>
      <c r="L116" s="174">
        <f t="shared" si="63"/>
        <v>3208.9987955395718</v>
      </c>
    </row>
    <row r="117" spans="1:13" x14ac:dyDescent="0.2">
      <c r="M117" t="s">
        <v>267</v>
      </c>
    </row>
    <row r="118" spans="1:13" x14ac:dyDescent="0.2">
      <c r="A118" s="162" t="s">
        <v>138</v>
      </c>
      <c r="B118" s="163">
        <f>B116/(1+$I$9)^B32</f>
        <v>6974.200000000008</v>
      </c>
      <c r="C118" s="163">
        <f t="shared" ref="C118:K118" si="64">C116/((1+$I$9)^C32)</f>
        <v>1759.3844677464531</v>
      </c>
      <c r="D118" s="163">
        <f t="shared" si="64"/>
        <v>1712.4234115173051</v>
      </c>
      <c r="E118" s="163">
        <f t="shared" si="64"/>
        <v>1663.9164917430232</v>
      </c>
      <c r="F118" s="163">
        <f t="shared" si="64"/>
        <v>1594.9554043030939</v>
      </c>
      <c r="G118" s="163">
        <f t="shared" si="64"/>
        <v>1528.9051245958119</v>
      </c>
      <c r="H118" s="163">
        <f t="shared" si="64"/>
        <v>1465.65103734585</v>
      </c>
      <c r="I118" s="163">
        <f t="shared" si="64"/>
        <v>1405.082118607316</v>
      </c>
      <c r="J118" s="163">
        <f t="shared" si="64"/>
        <v>1347.09092516493</v>
      </c>
      <c r="K118" s="163">
        <f t="shared" si="64"/>
        <v>1291.5735700556859</v>
      </c>
      <c r="L118" s="163">
        <f>((L116*(1+I9)/(I9-I11))-K87)/(1+I9)^L32</f>
        <v>13628.654444597327</v>
      </c>
      <c r="M118" s="170">
        <f>L118/B121</f>
        <v>0.39650643188816193</v>
      </c>
    </row>
    <row r="121" spans="1:13" x14ac:dyDescent="0.2">
      <c r="A121" t="s">
        <v>142</v>
      </c>
      <c r="B121" s="217">
        <f>SUM(B118:L118)</f>
        <v>34371.8369956768</v>
      </c>
    </row>
    <row r="122" spans="1:13" x14ac:dyDescent="0.2">
      <c r="A122" t="s">
        <v>268</v>
      </c>
      <c r="B122" s="217">
        <v>5553</v>
      </c>
    </row>
    <row r="123" spans="1:13" x14ac:dyDescent="0.2">
      <c r="A123" t="s">
        <v>269</v>
      </c>
      <c r="B123" s="217">
        <f>SUM(B121:B122)</f>
        <v>39924.8369956768</v>
      </c>
    </row>
    <row r="124" spans="1:13" x14ac:dyDescent="0.2">
      <c r="A124" t="s">
        <v>146</v>
      </c>
      <c r="B124" s="217">
        <v>5778</v>
      </c>
    </row>
    <row r="125" spans="1:13" x14ac:dyDescent="0.2">
      <c r="A125" s="160" t="s">
        <v>224</v>
      </c>
      <c r="B125" s="184">
        <f>B123/B124</f>
        <v>6.9098021799371407</v>
      </c>
    </row>
    <row r="128" spans="1:13" x14ac:dyDescent="0.2">
      <c r="A128" s="175" t="s">
        <v>254</v>
      </c>
      <c r="B128" s="175">
        <v>0</v>
      </c>
      <c r="C128" s="175">
        <v>1</v>
      </c>
      <c r="D128" s="175">
        <v>2</v>
      </c>
      <c r="E128" s="175">
        <v>3</v>
      </c>
      <c r="F128" s="175">
        <v>4</v>
      </c>
      <c r="G128" s="175">
        <v>5</v>
      </c>
      <c r="H128" s="175">
        <v>6</v>
      </c>
      <c r="I128" s="175">
        <v>7</v>
      </c>
      <c r="J128" s="175">
        <v>8</v>
      </c>
      <c r="K128" s="175">
        <v>9</v>
      </c>
      <c r="L128" s="175">
        <v>10</v>
      </c>
    </row>
    <row r="129" spans="1:13" x14ac:dyDescent="0.2">
      <c r="A129" s="175" t="s">
        <v>121</v>
      </c>
      <c r="B129" s="175">
        <v>2016</v>
      </c>
      <c r="C129" s="175">
        <v>2017</v>
      </c>
      <c r="D129" s="175">
        <v>2018</v>
      </c>
      <c r="E129" s="175">
        <v>2019</v>
      </c>
      <c r="F129" s="175">
        <v>2020</v>
      </c>
      <c r="G129" s="175">
        <v>2021</v>
      </c>
      <c r="H129" s="175">
        <v>2022</v>
      </c>
      <c r="I129" s="175">
        <v>2023</v>
      </c>
      <c r="J129" s="175">
        <v>2024</v>
      </c>
      <c r="K129" s="175">
        <v>2025</v>
      </c>
      <c r="L129" s="175">
        <v>2026</v>
      </c>
    </row>
    <row r="130" spans="1:13" x14ac:dyDescent="0.2">
      <c r="A130" s="186" t="s">
        <v>227</v>
      </c>
      <c r="B130" s="186"/>
      <c r="C130" s="186"/>
      <c r="D130" s="186"/>
      <c r="E130" s="186"/>
      <c r="F130" s="186"/>
      <c r="G130" s="186"/>
      <c r="H130" s="186"/>
      <c r="I130" s="186"/>
      <c r="J130" s="186"/>
      <c r="K130" s="186"/>
      <c r="L130" s="186"/>
    </row>
    <row r="131" spans="1:13" x14ac:dyDescent="0.2">
      <c r="A131" t="s">
        <v>99</v>
      </c>
      <c r="B131" s="217">
        <v>37168</v>
      </c>
      <c r="C131" s="217">
        <f>B131+C109-C112</f>
        <v>37751.150788183128</v>
      </c>
      <c r="D131" s="217">
        <f t="shared" ref="D131:L131" si="65">C131+D109-D112</f>
        <v>38372.364004129362</v>
      </c>
      <c r="E131" s="217">
        <f>D131+E109-E112</f>
        <v>39033.290978264951</v>
      </c>
      <c r="F131" s="217">
        <f t="shared" si="65"/>
        <v>39727.767757633002</v>
      </c>
      <c r="G131" s="217">
        <f t="shared" si="65"/>
        <v>40457.643438511397</v>
      </c>
      <c r="H131" s="217">
        <f t="shared" si="65"/>
        <v>41224.875425461025</v>
      </c>
      <c r="I131" s="217">
        <f t="shared" si="65"/>
        <v>42031.536296004902</v>
      </c>
      <c r="J131" s="217">
        <f t="shared" si="65"/>
        <v>42879.82114261172</v>
      </c>
      <c r="K131" s="217">
        <f t="shared" si="65"/>
        <v>43772.055428456588</v>
      </c>
      <c r="L131" s="217">
        <f t="shared" si="65"/>
        <v>44710.703396458754</v>
      </c>
    </row>
    <row r="132" spans="1:13" x14ac:dyDescent="0.2">
      <c r="A132" t="s">
        <v>101</v>
      </c>
      <c r="B132" s="217">
        <v>-3137</v>
      </c>
      <c r="C132" s="217">
        <f>B132+C106</f>
        <v>-3137</v>
      </c>
      <c r="D132" s="217">
        <f t="shared" ref="D132:L132" si="66">C132+D106</f>
        <v>-3137</v>
      </c>
      <c r="E132" s="217">
        <f>D132+E106</f>
        <v>-3137</v>
      </c>
      <c r="F132" s="217">
        <f t="shared" si="66"/>
        <v>-3137</v>
      </c>
      <c r="G132" s="217">
        <f t="shared" si="66"/>
        <v>-3137</v>
      </c>
      <c r="H132" s="217">
        <f t="shared" si="66"/>
        <v>-3137</v>
      </c>
      <c r="I132" s="217">
        <f t="shared" si="66"/>
        <v>-3137</v>
      </c>
      <c r="J132" s="217">
        <f t="shared" si="66"/>
        <v>-3137</v>
      </c>
      <c r="K132" s="217">
        <f t="shared" si="66"/>
        <v>-3137</v>
      </c>
      <c r="L132" s="217">
        <f t="shared" si="66"/>
        <v>-3137</v>
      </c>
    </row>
    <row r="133" spans="1:13" x14ac:dyDescent="0.2">
      <c r="A133" t="s">
        <v>270</v>
      </c>
      <c r="B133" s="217">
        <f>B131+B132</f>
        <v>34031</v>
      </c>
      <c r="C133" s="217">
        <f t="shared" ref="C133:L133" si="67">C131+C132</f>
        <v>34614.150788183128</v>
      </c>
      <c r="D133" s="217">
        <f t="shared" si="67"/>
        <v>35235.364004129362</v>
      </c>
      <c r="E133" s="217">
        <f t="shared" si="67"/>
        <v>35896.290978264951</v>
      </c>
      <c r="F133" s="217">
        <f t="shared" si="67"/>
        <v>36590.767757633002</v>
      </c>
      <c r="G133" s="217">
        <f t="shared" si="67"/>
        <v>37320.643438511397</v>
      </c>
      <c r="H133" s="217">
        <f t="shared" si="67"/>
        <v>38087.875425461025</v>
      </c>
      <c r="I133" s="217">
        <f t="shared" si="67"/>
        <v>38894.536296004902</v>
      </c>
      <c r="J133" s="217">
        <f t="shared" si="67"/>
        <v>39742.82114261172</v>
      </c>
      <c r="K133" s="217">
        <f t="shared" si="67"/>
        <v>40635.055428456588</v>
      </c>
      <c r="L133" s="217">
        <f t="shared" si="67"/>
        <v>41573.703396458754</v>
      </c>
    </row>
    <row r="135" spans="1:13" x14ac:dyDescent="0.2">
      <c r="A135" t="s">
        <v>240</v>
      </c>
      <c r="B135" s="81">
        <f>B116/B133</f>
        <v>0.20493667538420876</v>
      </c>
      <c r="C135" s="81">
        <f t="shared" ref="C135:L135" si="68">C116/C133</f>
        <v>5.5911321539102887E-2</v>
      </c>
      <c r="D135" s="81">
        <f t="shared" si="68"/>
        <v>5.8805475308644758E-2</v>
      </c>
      <c r="E135" s="81">
        <f t="shared" si="68"/>
        <v>6.1696425735208671E-2</v>
      </c>
      <c r="F135" s="81">
        <f t="shared" si="68"/>
        <v>6.3818672046121044E-2</v>
      </c>
      <c r="G135" s="81">
        <f t="shared" si="68"/>
        <v>6.5977345655083799E-2</v>
      </c>
      <c r="H135" s="81">
        <f t="shared" si="68"/>
        <v>6.8171043629168884E-2</v>
      </c>
      <c r="I135" s="81">
        <f t="shared" si="68"/>
        <v>7.0398256726756619E-2</v>
      </c>
      <c r="J135" s="81">
        <f t="shared" si="68"/>
        <v>7.2657374343766373E-2</v>
      </c>
      <c r="K135" s="81">
        <f t="shared" si="68"/>
        <v>7.4946690367664812E-2</v>
      </c>
      <c r="L135" s="81">
        <f t="shared" si="68"/>
        <v>7.7188187083975637E-2</v>
      </c>
    </row>
    <row r="136" spans="1:13" x14ac:dyDescent="0.2">
      <c r="A136" t="s">
        <v>242</v>
      </c>
      <c r="B136" s="81">
        <v>0.16800000000000001</v>
      </c>
      <c r="C136" s="81">
        <f>1-C66-C69-C72-(C86*C87/C61)-C90-(C99*C95/C61)-C113</f>
        <v>9.0626165336790257E-2</v>
      </c>
      <c r="D136" s="81">
        <f t="shared" ref="D136:L136" si="69">1-D66-D69-D72-(D86*D87/D61)-D90-(D99*D95/D61)-D113</f>
        <v>9.0909507324543351E-2</v>
      </c>
      <c r="E136" s="81">
        <f t="shared" si="69"/>
        <v>9.1170352511555905E-2</v>
      </c>
      <c r="F136" s="81">
        <f t="shared" si="69"/>
        <v>9.1367465299788661E-2</v>
      </c>
      <c r="G136" s="81">
        <f t="shared" si="69"/>
        <v>9.1555795152511707E-2</v>
      </c>
      <c r="H136" s="81">
        <f t="shared" si="69"/>
        <v>9.1735692323917581E-2</v>
      </c>
      <c r="I136" s="81">
        <f t="shared" si="69"/>
        <v>9.1907496134780678E-2</v>
      </c>
      <c r="J136" s="81">
        <f t="shared" si="69"/>
        <v>9.2071535041980387E-2</v>
      </c>
      <c r="K136" s="81">
        <f t="shared" si="69"/>
        <v>9.2228126737076213E-2</v>
      </c>
      <c r="L136" s="81">
        <f t="shared" si="69"/>
        <v>9.2320387698536246E-2</v>
      </c>
    </row>
    <row r="137" spans="1:13" x14ac:dyDescent="0.2">
      <c r="A137" t="s">
        <v>199</v>
      </c>
      <c r="B137" s="176">
        <f>B61/B131</f>
        <v>0.86821997417133023</v>
      </c>
      <c r="C137" s="176">
        <f t="shared" ref="C137:L137" si="70">C61/C131</f>
        <v>0.91185812832956914</v>
      </c>
      <c r="D137" s="176">
        <f t="shared" si="70"/>
        <v>0.95564971088317052</v>
      </c>
      <c r="E137" s="176">
        <f t="shared" si="70"/>
        <v>0.99952787344471217</v>
      </c>
      <c r="F137" s="176">
        <f t="shared" si="70"/>
        <v>1.0319060711245405</v>
      </c>
      <c r="G137" s="176">
        <f t="shared" si="70"/>
        <v>1.0649394430524532</v>
      </c>
      <c r="H137" s="176">
        <f t="shared" si="70"/>
        <v>1.0986110191889396</v>
      </c>
      <c r="I137" s="176">
        <f t="shared" si="70"/>
        <v>1.1329019604506902</v>
      </c>
      <c r="J137" s="176">
        <f t="shared" si="70"/>
        <v>1.1677915963105825</v>
      </c>
      <c r="K137" s="176">
        <f t="shared" si="70"/>
        <v>1.2032574772982141</v>
      </c>
      <c r="L137" s="176">
        <f t="shared" si="70"/>
        <v>1.2392754425619941</v>
      </c>
    </row>
    <row r="138" spans="1:13" x14ac:dyDescent="0.2">
      <c r="A138" t="s">
        <v>246</v>
      </c>
      <c r="B138" s="81">
        <f>B131/B133</f>
        <v>1.0921806588110841</v>
      </c>
      <c r="C138" s="81">
        <f t="shared" ref="C138:L138" si="71">C131/C133</f>
        <v>1.0906276747679431</v>
      </c>
      <c r="D138" s="81">
        <f t="shared" si="71"/>
        <v>1.0890298734996</v>
      </c>
      <c r="E138" s="81">
        <f t="shared" si="71"/>
        <v>1.0873906443955292</v>
      </c>
      <c r="F138" s="81">
        <f t="shared" si="71"/>
        <v>1.0857320081605997</v>
      </c>
      <c r="G138" s="81">
        <f t="shared" si="71"/>
        <v>1.0840553567938465</v>
      </c>
      <c r="H138" s="81">
        <f t="shared" si="71"/>
        <v>1.0823621681429616</v>
      </c>
      <c r="I138" s="81">
        <f t="shared" si="71"/>
        <v>1.0806540017889921</v>
      </c>
      <c r="J138" s="81">
        <f t="shared" si="71"/>
        <v>1.0789324942168372</v>
      </c>
      <c r="K138" s="81">
        <f t="shared" si="71"/>
        <v>1.0771993532904884</v>
      </c>
      <c r="L138" s="81">
        <f t="shared" si="71"/>
        <v>1.0754563520618952</v>
      </c>
    </row>
    <row r="140" spans="1:13" x14ac:dyDescent="0.2">
      <c r="A140" s="175" t="s">
        <v>254</v>
      </c>
      <c r="B140" s="175">
        <v>0</v>
      </c>
      <c r="C140" s="175">
        <v>1</v>
      </c>
      <c r="D140" s="175">
        <v>2</v>
      </c>
      <c r="E140" s="175">
        <v>3</v>
      </c>
      <c r="F140" s="175">
        <v>4</v>
      </c>
      <c r="G140" s="175">
        <v>5</v>
      </c>
      <c r="H140" s="175">
        <v>6</v>
      </c>
      <c r="I140" s="175">
        <v>7</v>
      </c>
      <c r="J140" s="175">
        <v>8</v>
      </c>
      <c r="K140" s="175">
        <v>9</v>
      </c>
      <c r="L140" s="175">
        <v>10</v>
      </c>
    </row>
    <row r="141" spans="1:13" x14ac:dyDescent="0.2">
      <c r="A141" s="175" t="s">
        <v>121</v>
      </c>
      <c r="B141" s="175">
        <v>2016</v>
      </c>
      <c r="C141" s="175">
        <v>2017</v>
      </c>
      <c r="D141" s="175">
        <v>2018</v>
      </c>
      <c r="E141" s="175">
        <v>2019</v>
      </c>
      <c r="F141" s="175">
        <v>2020</v>
      </c>
      <c r="G141" s="175">
        <v>2021</v>
      </c>
      <c r="H141" s="175">
        <v>2022</v>
      </c>
      <c r="I141" s="175">
        <v>2023</v>
      </c>
      <c r="J141" s="175">
        <v>2024</v>
      </c>
      <c r="K141" s="175">
        <v>2025</v>
      </c>
      <c r="L141" s="175">
        <v>2026</v>
      </c>
    </row>
    <row r="142" spans="1:13" x14ac:dyDescent="0.2">
      <c r="A142" s="186" t="s">
        <v>271</v>
      </c>
      <c r="B142" s="186"/>
      <c r="C142" s="186"/>
      <c r="D142" s="186"/>
      <c r="E142" s="186"/>
      <c r="F142" s="186"/>
      <c r="G142" s="186"/>
      <c r="H142" s="186"/>
      <c r="I142" s="186"/>
      <c r="J142" s="186"/>
      <c r="K142" s="186"/>
      <c r="L142" s="186"/>
    </row>
    <row r="143" spans="1:13" x14ac:dyDescent="0.2">
      <c r="A143" s="177" t="s">
        <v>272</v>
      </c>
      <c r="B143" s="178">
        <f>B95-B98</f>
        <v>3708.0000000000073</v>
      </c>
      <c r="C143" s="178">
        <f t="shared" ref="C143:L143" si="72">C95-C98</f>
        <v>2518.4737027042265</v>
      </c>
      <c r="D143" s="178">
        <f t="shared" si="72"/>
        <v>2693.2455438821735</v>
      </c>
      <c r="E143" s="178">
        <f t="shared" si="72"/>
        <v>2875.5998246455547</v>
      </c>
      <c r="F143" s="178">
        <f t="shared" si="72"/>
        <v>3029.6509868082126</v>
      </c>
      <c r="G143" s="178">
        <f t="shared" si="72"/>
        <v>3192.1926730911973</v>
      </c>
      <c r="H143" s="178">
        <f t="shared" si="72"/>
        <v>3363.7222043210859</v>
      </c>
      <c r="I143" s="178">
        <f t="shared" si="72"/>
        <v>3544.7684219781831</v>
      </c>
      <c r="J143" s="178">
        <f t="shared" si="72"/>
        <v>3735.8938798429108</v>
      </c>
      <c r="K143" s="178">
        <f t="shared" si="72"/>
        <v>3937.6972031142986</v>
      </c>
      <c r="L143" s="178">
        <f t="shared" si="72"/>
        <v>4147.6467635417375</v>
      </c>
      <c r="M143" s="146"/>
    </row>
    <row r="144" spans="1:13" x14ac:dyDescent="0.2">
      <c r="A144" s="179" t="s">
        <v>252</v>
      </c>
      <c r="B144" s="180">
        <f>B143/$B$124</f>
        <v>0.64174454828660565</v>
      </c>
      <c r="C144" s="180">
        <f t="shared" ref="C144:L144" si="73">C143/$B$124</f>
        <v>0.43587291497130953</v>
      </c>
      <c r="D144" s="180">
        <f t="shared" si="73"/>
        <v>0.4661207241056029</v>
      </c>
      <c r="E144" s="180">
        <f t="shared" si="73"/>
        <v>0.4976808280798814</v>
      </c>
      <c r="F144" s="180">
        <f t="shared" si="73"/>
        <v>0.52434250377435321</v>
      </c>
      <c r="G144" s="180">
        <f t="shared" si="73"/>
        <v>0.55247363674129413</v>
      </c>
      <c r="H144" s="180">
        <f t="shared" si="73"/>
        <v>0.58216029842870987</v>
      </c>
      <c r="I144" s="180">
        <f t="shared" si="73"/>
        <v>0.61349401557254812</v>
      </c>
      <c r="J144" s="180">
        <f t="shared" si="73"/>
        <v>0.64657214950552278</v>
      </c>
      <c r="K144" s="180">
        <f t="shared" si="73"/>
        <v>0.68149830445038051</v>
      </c>
      <c r="L144" s="180">
        <f t="shared" si="73"/>
        <v>0.71783433083103798</v>
      </c>
    </row>
    <row r="145" spans="1:12" x14ac:dyDescent="0.2">
      <c r="A145" s="181" t="s">
        <v>274</v>
      </c>
      <c r="B145" s="182">
        <f t="shared" ref="B145:L145" si="74">$B$125/B144</f>
        <v>10.767216018251542</v>
      </c>
      <c r="C145" s="182">
        <f t="shared" si="74"/>
        <v>15.85279089982447</v>
      </c>
      <c r="D145" s="182">
        <f t="shared" si="74"/>
        <v>14.824061284114192</v>
      </c>
      <c r="E145" s="182">
        <f t="shared" si="74"/>
        <v>13.88400314031801</v>
      </c>
      <c r="F145" s="182">
        <f t="shared" si="74"/>
        <v>13.178031783039891</v>
      </c>
      <c r="G145" s="182">
        <f t="shared" si="74"/>
        <v>12.50702607402927</v>
      </c>
      <c r="H145" s="182">
        <f t="shared" si="74"/>
        <v>11.869243228346498</v>
      </c>
      <c r="I145" s="182">
        <f t="shared" si="74"/>
        <v>11.263031104693846</v>
      </c>
      <c r="J145" s="182">
        <f t="shared" si="74"/>
        <v>10.686823095027417</v>
      </c>
      <c r="K145" s="182">
        <f t="shared" si="74"/>
        <v>10.139133340191956</v>
      </c>
      <c r="L145" s="182">
        <f t="shared" si="74"/>
        <v>9.6259009678983336</v>
      </c>
    </row>
    <row r="146" spans="1:12" x14ac:dyDescent="0.2">
      <c r="A146" s="177" t="s">
        <v>275</v>
      </c>
      <c r="B146" s="183">
        <f>B116+B89+B85</f>
        <v>6991.200000000008</v>
      </c>
      <c r="C146" s="183">
        <f t="shared" ref="C146:L146" si="75">C116+C89+C85</f>
        <v>2015.0078327345641</v>
      </c>
      <c r="D146" s="183">
        <f t="shared" si="75"/>
        <v>2142.7219619940806</v>
      </c>
      <c r="E146" s="183">
        <f t="shared" si="75"/>
        <v>2275.9769419008726</v>
      </c>
      <c r="F146" s="183">
        <f t="shared" si="75"/>
        <v>2388.5494816442069</v>
      </c>
      <c r="G146" s="183">
        <f t="shared" si="75"/>
        <v>2507.3264527631918</v>
      </c>
      <c r="H146" s="183">
        <f t="shared" si="75"/>
        <v>2632.6712713316101</v>
      </c>
      <c r="I146" s="183">
        <f t="shared" si="75"/>
        <v>2764.9703870699559</v>
      </c>
      <c r="J146" s="183">
        <f t="shared" si="75"/>
        <v>2904.6348848860935</v>
      </c>
      <c r="K146" s="183">
        <f t="shared" si="75"/>
        <v>3052.102208795789</v>
      </c>
      <c r="L146" s="183">
        <f t="shared" si="75"/>
        <v>3208.9987955395718</v>
      </c>
    </row>
    <row r="147" spans="1:12" x14ac:dyDescent="0.2">
      <c r="A147" s="179" t="s">
        <v>147</v>
      </c>
      <c r="B147" s="180">
        <f t="shared" ref="B147:L147" si="76">B146/$B$124</f>
        <v>1.2099688473520263</v>
      </c>
      <c r="C147" s="180">
        <f t="shared" si="76"/>
        <v>0.34873794266780272</v>
      </c>
      <c r="D147" s="180">
        <f t="shared" si="76"/>
        <v>0.37084146105816557</v>
      </c>
      <c r="E147" s="180">
        <f t="shared" si="76"/>
        <v>0.39390393594684536</v>
      </c>
      <c r="F147" s="180">
        <f t="shared" si="76"/>
        <v>0.41338689540398182</v>
      </c>
      <c r="G147" s="180">
        <f t="shared" si="76"/>
        <v>0.4339436574529581</v>
      </c>
      <c r="H147" s="180">
        <f t="shared" si="76"/>
        <v>0.45563711861052442</v>
      </c>
      <c r="I147" s="180">
        <f t="shared" si="76"/>
        <v>0.4785341618328065</v>
      </c>
      <c r="J147" s="180">
        <f t="shared" si="76"/>
        <v>0.50270593369437411</v>
      </c>
      <c r="K147" s="180">
        <f t="shared" si="76"/>
        <v>0.52822814274762708</v>
      </c>
      <c r="L147" s="180">
        <f t="shared" si="76"/>
        <v>0.55538227683274</v>
      </c>
    </row>
    <row r="148" spans="1:12" x14ac:dyDescent="0.2">
      <c r="A148" s="181" t="s">
        <v>276</v>
      </c>
      <c r="B148" s="182">
        <f t="shared" ref="B148:L148" si="77">$B$125/B147</f>
        <v>5.7107273423270337</v>
      </c>
      <c r="C148" s="182">
        <f t="shared" si="77"/>
        <v>19.813737865968918</v>
      </c>
      <c r="D148" s="182">
        <f t="shared" si="77"/>
        <v>18.632766034899628</v>
      </c>
      <c r="E148" s="182">
        <f t="shared" si="77"/>
        <v>17.541845991784076</v>
      </c>
      <c r="F148" s="182">
        <f t="shared" si="77"/>
        <v>16.715097301728797</v>
      </c>
      <c r="G148" s="182">
        <f t="shared" si="77"/>
        <v>15.923270363010667</v>
      </c>
      <c r="H148" s="182">
        <f t="shared" si="77"/>
        <v>15.165143263588218</v>
      </c>
      <c r="I148" s="182">
        <f t="shared" si="77"/>
        <v>14.439517031495306</v>
      </c>
      <c r="J148" s="182">
        <f t="shared" si="77"/>
        <v>13.745217067873392</v>
      </c>
      <c r="K148" s="182">
        <f t="shared" si="77"/>
        <v>13.081094361983766</v>
      </c>
      <c r="L148" s="182">
        <f t="shared" si="77"/>
        <v>12.441524456528724</v>
      </c>
    </row>
    <row r="149" spans="1:12" x14ac:dyDescent="0.2">
      <c r="A149" t="s">
        <v>85</v>
      </c>
      <c r="B149" s="146">
        <f>B80</f>
        <v>7229.0000000000073</v>
      </c>
      <c r="C149" s="146">
        <f t="shared" ref="C149:L149" si="78">C80</f>
        <v>5984.8829993193494</v>
      </c>
      <c r="D149" s="146">
        <f t="shared" si="78"/>
        <v>6375.5181171110435</v>
      </c>
      <c r="E149" s="146">
        <f t="shared" si="78"/>
        <v>6783.1008573609215</v>
      </c>
      <c r="F149" s="146">
        <f t="shared" si="78"/>
        <v>7127.4228801293766</v>
      </c>
      <c r="G149" s="146">
        <f t="shared" si="78"/>
        <v>7490.7221984821927</v>
      </c>
      <c r="H149" s="146">
        <f t="shared" si="78"/>
        <v>7874.1103815277647</v>
      </c>
      <c r="I149" s="146">
        <f t="shared" si="78"/>
        <v>8278.7694506521402</v>
      </c>
      <c r="J149" s="146">
        <f t="shared" si="78"/>
        <v>8705.9567781001788</v>
      </c>
      <c r="K149" s="146">
        <f t="shared" si="78"/>
        <v>9157.0103598760361</v>
      </c>
      <c r="L149" s="146">
        <f t="shared" si="78"/>
        <v>9633.3544940312659</v>
      </c>
    </row>
    <row r="150" spans="1:12" x14ac:dyDescent="0.2">
      <c r="A150" t="s">
        <v>277</v>
      </c>
      <c r="B150" s="146">
        <f>$N$14/B149</f>
        <v>5.6411449710439561</v>
      </c>
      <c r="C150" s="146">
        <f t="shared" ref="C150:L150" si="79">$N$14/C149</f>
        <v>6.8138068865029808</v>
      </c>
      <c r="D150" s="146">
        <f t="shared" si="79"/>
        <v>6.3963173261525421</v>
      </c>
      <c r="E150" s="146">
        <f t="shared" si="79"/>
        <v>6.0119756219492331</v>
      </c>
      <c r="F150" s="146">
        <f t="shared" si="79"/>
        <v>5.7215402651872074</v>
      </c>
      <c r="G150" s="146">
        <f t="shared" si="79"/>
        <v>5.444046103316956</v>
      </c>
      <c r="H150" s="146">
        <f t="shared" si="79"/>
        <v>5.1789770551533136</v>
      </c>
      <c r="I150" s="146">
        <f t="shared" si="79"/>
        <v>4.9258331493292724</v>
      </c>
      <c r="J150" s="146">
        <f t="shared" si="79"/>
        <v>4.6841304218576436</v>
      </c>
      <c r="K150" s="146">
        <f t="shared" si="79"/>
        <v>4.4534007708853203</v>
      </c>
      <c r="L150" s="146">
        <f t="shared" si="79"/>
        <v>4.2331917735347115</v>
      </c>
    </row>
  </sheetData>
  <mergeCells count="19">
    <mergeCell ref="G10:H10"/>
    <mergeCell ref="K10:M10"/>
    <mergeCell ref="A8:D8"/>
    <mergeCell ref="G8:I8"/>
    <mergeCell ref="K8:N8"/>
    <mergeCell ref="G9:H9"/>
    <mergeCell ref="K9:M9"/>
    <mergeCell ref="G27:K27"/>
    <mergeCell ref="G11:H11"/>
    <mergeCell ref="K11:M11"/>
    <mergeCell ref="K12:M12"/>
    <mergeCell ref="G13:I13"/>
    <mergeCell ref="K13:M13"/>
    <mergeCell ref="G14:H14"/>
    <mergeCell ref="G15:H15"/>
    <mergeCell ref="G16:H16"/>
    <mergeCell ref="G19:O19"/>
    <mergeCell ref="G20:K20"/>
    <mergeCell ref="L20:O20"/>
  </mergeCells>
  <pageMargins left="0.7" right="0.7" top="0.75" bottom="0.75" header="0.3" footer="0.3"/>
  <legacyDrawing r:id="rId1"/>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PDCF!R24:X24</xm:f>
              <xm:sqref>O25</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PDCF!R23:X23</xm:f>
              <xm:sqref>O24</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PDCF!R21:X21</xm:f>
              <xm:sqref>O23</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PDCF!R22:X22</xm:f>
              <xm:sqref>O22</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PDCF!C137:L137</xm:f>
              <xm:sqref>K24</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PDCF!C136:L136</xm:f>
              <xm:sqref>K23</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PDCF!C135:L135</xm:f>
              <xm:sqref>K22</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PDCF!B145:L145</xm:f>
              <xm:sqref>K30</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PDCF!B144:L144</xm:f>
              <xm:sqref>K29</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PDCF!C138:L138</xm:f>
              <xm:sqref>K25</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51"/>
  <sheetViews>
    <sheetView topLeftCell="A15" zoomScale="91" zoomScaleNormal="91" zoomScalePageLayoutView="91" workbookViewId="0">
      <selection activeCell="E179" sqref="E179"/>
    </sheetView>
  </sheetViews>
  <sheetFormatPr baseColWidth="10" defaultColWidth="10.83203125" defaultRowHeight="16" x14ac:dyDescent="0.2"/>
  <cols>
    <col min="1" max="1" width="41" bestFit="1" customWidth="1"/>
    <col min="3" max="3" width="11" customWidth="1"/>
    <col min="7" max="7" width="11.33203125" customWidth="1"/>
    <col min="17" max="17" width="42.1640625" bestFit="1" customWidth="1"/>
  </cols>
  <sheetData>
    <row r="1" spans="1:15" x14ac:dyDescent="0.2">
      <c r="A1" s="256" t="s">
        <v>278</v>
      </c>
    </row>
    <row r="2" spans="1:15" x14ac:dyDescent="0.2">
      <c r="A2" s="256" t="s">
        <v>44</v>
      </c>
    </row>
    <row r="3" spans="1:15" x14ac:dyDescent="0.2">
      <c r="A3" s="256" t="s">
        <v>0</v>
      </c>
    </row>
    <row r="4" spans="1:15" x14ac:dyDescent="0.2">
      <c r="A4" s="256" t="s">
        <v>333</v>
      </c>
    </row>
    <row r="5" spans="1:15" x14ac:dyDescent="0.2">
      <c r="A5" s="257" t="s">
        <v>45</v>
      </c>
    </row>
    <row r="8" spans="1:15" x14ac:dyDescent="0.2">
      <c r="A8" s="300" t="s">
        <v>207</v>
      </c>
      <c r="B8" s="300"/>
      <c r="C8" s="300"/>
      <c r="D8" s="300"/>
      <c r="G8" s="300" t="s">
        <v>208</v>
      </c>
      <c r="H8" s="300"/>
      <c r="I8" s="300"/>
      <c r="K8" s="300" t="s">
        <v>209</v>
      </c>
      <c r="L8" s="300"/>
      <c r="M8" s="300"/>
      <c r="N8" s="300"/>
    </row>
    <row r="9" spans="1:15" x14ac:dyDescent="0.2">
      <c r="A9" s="145" t="s">
        <v>210</v>
      </c>
      <c r="B9" s="145" t="s">
        <v>140</v>
      </c>
      <c r="C9" s="145" t="s">
        <v>211</v>
      </c>
      <c r="D9" s="145" t="s">
        <v>111</v>
      </c>
      <c r="G9" s="301" t="s">
        <v>128</v>
      </c>
      <c r="H9" s="301"/>
      <c r="I9" s="13">
        <v>0.1</v>
      </c>
      <c r="K9" s="301" t="s">
        <v>212</v>
      </c>
      <c r="L9" s="301"/>
      <c r="M9" s="301"/>
      <c r="N9" s="146">
        <f>B123</f>
        <v>39919.569613587701</v>
      </c>
    </row>
    <row r="10" spans="1:15" x14ac:dyDescent="0.2">
      <c r="A10" s="64" t="s">
        <v>213</v>
      </c>
      <c r="G10" s="301" t="s">
        <v>214</v>
      </c>
      <c r="H10" s="301"/>
      <c r="I10" s="81">
        <v>0.08</v>
      </c>
      <c r="J10" t="s">
        <v>215</v>
      </c>
      <c r="K10" s="301" t="s">
        <v>216</v>
      </c>
      <c r="L10" s="301"/>
      <c r="M10" s="301"/>
      <c r="N10">
        <v>0</v>
      </c>
    </row>
    <row r="11" spans="1:15" x14ac:dyDescent="0.2">
      <c r="A11" t="s">
        <v>114</v>
      </c>
      <c r="B11" s="81">
        <v>0.1014</v>
      </c>
      <c r="C11" s="81">
        <v>0.28833744340943523</v>
      </c>
      <c r="D11" s="83">
        <v>7.0000000000000007E-2</v>
      </c>
      <c r="G11" s="301" t="s">
        <v>217</v>
      </c>
      <c r="H11" s="301"/>
      <c r="I11" s="81">
        <v>1.4999999999999999E-2</v>
      </c>
      <c r="K11" s="301" t="s">
        <v>218</v>
      </c>
      <c r="L11" s="301"/>
      <c r="M11" s="301"/>
      <c r="N11">
        <f>B87</f>
        <v>6404</v>
      </c>
    </row>
    <row r="12" spans="1:15" x14ac:dyDescent="0.2">
      <c r="A12" t="s">
        <v>115</v>
      </c>
      <c r="B12" s="81">
        <v>0.109</v>
      </c>
      <c r="C12" s="81">
        <v>4.4121247547893983E-2</v>
      </c>
      <c r="D12" s="173">
        <v>0.05</v>
      </c>
      <c r="G12" s="147"/>
      <c r="H12" s="147"/>
      <c r="K12" s="301" t="s">
        <v>219</v>
      </c>
      <c r="L12" s="301"/>
      <c r="M12" s="301"/>
      <c r="N12">
        <v>0</v>
      </c>
      <c r="O12" t="s">
        <v>220</v>
      </c>
    </row>
    <row r="13" spans="1:15" x14ac:dyDescent="0.2">
      <c r="A13" t="s">
        <v>116</v>
      </c>
      <c r="B13" s="81">
        <v>0.4627</v>
      </c>
      <c r="C13" s="81">
        <v>0.55276158749414261</v>
      </c>
      <c r="D13" s="173">
        <v>0.1</v>
      </c>
      <c r="G13" s="300" t="s">
        <v>221</v>
      </c>
      <c r="H13" s="300"/>
      <c r="I13" s="300"/>
      <c r="K13" s="301" t="s">
        <v>222</v>
      </c>
      <c r="L13" s="301"/>
      <c r="M13" s="301"/>
      <c r="N13">
        <f>B122</f>
        <v>5553</v>
      </c>
    </row>
    <row r="14" spans="1:15" x14ac:dyDescent="0.2">
      <c r="A14" t="s">
        <v>117</v>
      </c>
      <c r="B14" s="81">
        <v>-0.1245</v>
      </c>
      <c r="C14" s="81">
        <v>0.18247434926602074</v>
      </c>
      <c r="D14" s="173">
        <v>0.03</v>
      </c>
      <c r="G14" s="301" t="s">
        <v>223</v>
      </c>
      <c r="H14" s="301"/>
      <c r="I14">
        <v>6.07</v>
      </c>
      <c r="K14" t="s">
        <v>209</v>
      </c>
      <c r="N14" s="146">
        <f>N9+N10+N11+N12-N13</f>
        <v>40770.569613587701</v>
      </c>
    </row>
    <row r="15" spans="1:15" x14ac:dyDescent="0.2">
      <c r="A15" t="s">
        <v>118</v>
      </c>
      <c r="B15" s="81">
        <v>2.8500000000000001E-2</v>
      </c>
      <c r="C15" s="81">
        <v>0.38901213235206922</v>
      </c>
      <c r="D15" s="173">
        <v>2.8500000000000001E-2</v>
      </c>
      <c r="G15" s="301" t="s">
        <v>224</v>
      </c>
      <c r="H15" s="301"/>
      <c r="I15" s="74">
        <f>B125</f>
        <v>6.9088905527150741</v>
      </c>
    </row>
    <row r="16" spans="1:15" x14ac:dyDescent="0.2">
      <c r="A16" s="64" t="s">
        <v>226</v>
      </c>
      <c r="B16" s="81"/>
      <c r="C16" s="81"/>
      <c r="D16" s="81"/>
      <c r="G16" s="302" t="s">
        <v>225</v>
      </c>
      <c r="H16" s="302"/>
      <c r="I16" s="148">
        <f>I15/I14-1</f>
        <v>0.13820272697118186</v>
      </c>
    </row>
    <row r="17" spans="1:24" x14ac:dyDescent="0.2">
      <c r="A17" t="s">
        <v>70</v>
      </c>
      <c r="B17" s="81">
        <v>0.61259599871841952</v>
      </c>
      <c r="C17" s="81">
        <v>3.7001333753405523E-2</v>
      </c>
      <c r="D17" s="83">
        <v>0.65</v>
      </c>
    </row>
    <row r="18" spans="1:24" x14ac:dyDescent="0.2">
      <c r="A18" t="s">
        <v>71</v>
      </c>
      <c r="B18" s="81">
        <v>0.10191019843137744</v>
      </c>
      <c r="C18" s="81">
        <v>2.0707387966562549E-2</v>
      </c>
      <c r="D18" s="83">
        <v>0.08</v>
      </c>
    </row>
    <row r="19" spans="1:24" x14ac:dyDescent="0.2">
      <c r="A19" s="149" t="s">
        <v>73</v>
      </c>
      <c r="B19" s="81">
        <v>0.1061061807060034</v>
      </c>
      <c r="C19" s="81">
        <v>3.0810624652500753E-2</v>
      </c>
      <c r="D19" s="83">
        <v>7.7200000000000005E-2</v>
      </c>
      <c r="G19" s="300" t="s">
        <v>227</v>
      </c>
      <c r="H19" s="300"/>
      <c r="I19" s="300"/>
      <c r="J19" s="300"/>
      <c r="K19" s="300"/>
      <c r="L19" s="300"/>
      <c r="M19" s="300"/>
      <c r="N19" s="300"/>
      <c r="O19" s="300"/>
    </row>
    <row r="20" spans="1:24" x14ac:dyDescent="0.2">
      <c r="A20" s="149" t="s">
        <v>74</v>
      </c>
      <c r="B20" s="81">
        <v>-3.6407224128680367E-2</v>
      </c>
      <c r="C20" s="81">
        <v>1.0214941137943362E-2</v>
      </c>
      <c r="D20" s="81">
        <v>-2.2800000000000001E-2</v>
      </c>
      <c r="G20" s="303" t="s">
        <v>228</v>
      </c>
      <c r="H20" s="303"/>
      <c r="I20" s="303"/>
      <c r="J20" s="303"/>
      <c r="K20" s="303"/>
      <c r="L20" s="303" t="s">
        <v>229</v>
      </c>
      <c r="M20" s="303"/>
      <c r="N20" s="303"/>
      <c r="O20" s="303"/>
      <c r="Q20" t="s">
        <v>227</v>
      </c>
      <c r="R20" s="150">
        <v>40543</v>
      </c>
      <c r="S20" s="150">
        <v>40908</v>
      </c>
      <c r="T20" s="150">
        <v>41274</v>
      </c>
      <c r="U20" s="151" t="s">
        <v>230</v>
      </c>
      <c r="V20" s="151" t="s">
        <v>231</v>
      </c>
      <c r="W20" s="151" t="s">
        <v>232</v>
      </c>
      <c r="X20" s="152" t="s">
        <v>233</v>
      </c>
    </row>
    <row r="21" spans="1:24" x14ac:dyDescent="0.2">
      <c r="A21" s="149" t="s">
        <v>75</v>
      </c>
      <c r="B21" s="81">
        <v>4.1740592247968146E-2</v>
      </c>
      <c r="C21" s="81">
        <v>1.5021572350356243E-2</v>
      </c>
      <c r="D21" s="81">
        <v>4.1740592247968146E-2</v>
      </c>
      <c r="H21" t="s">
        <v>234</v>
      </c>
      <c r="I21" t="s">
        <v>235</v>
      </c>
      <c r="J21" t="s">
        <v>236</v>
      </c>
      <c r="K21" t="s">
        <v>237</v>
      </c>
      <c r="L21" t="s">
        <v>234</v>
      </c>
      <c r="M21" t="s">
        <v>235</v>
      </c>
      <c r="N21" t="s">
        <v>236</v>
      </c>
      <c r="O21" t="s">
        <v>237</v>
      </c>
      <c r="Q21" t="s">
        <v>238</v>
      </c>
      <c r="R21" s="81">
        <v>0.11554908134016266</v>
      </c>
      <c r="S21" s="81">
        <v>7.4421839680055682E-2</v>
      </c>
      <c r="T21" s="81">
        <v>7.1980508179603234E-2</v>
      </c>
      <c r="U21" s="81">
        <v>6.1269262696683868E-2</v>
      </c>
      <c r="V21" s="81">
        <v>7.8503964552238792E-2</v>
      </c>
      <c r="W21" s="81">
        <v>5.9975043536687464E-2</v>
      </c>
      <c r="X21" s="81">
        <v>7.3232104121475183E-2</v>
      </c>
    </row>
    <row r="22" spans="1:24" x14ac:dyDescent="0.2">
      <c r="A22" s="64" t="s">
        <v>239</v>
      </c>
      <c r="B22" s="81"/>
      <c r="C22" s="81"/>
      <c r="D22" s="81"/>
      <c r="G22" s="64" t="s">
        <v>240</v>
      </c>
      <c r="H22" s="81">
        <f>MIN(C135:L135)</f>
        <v>5.5901380495194768E-2</v>
      </c>
      <c r="I22" s="190">
        <f>AVERAGE(C135:L135)</f>
        <v>6.6945222980377847E-2</v>
      </c>
      <c r="J22" s="81">
        <f>MAX(C135:L135)</f>
        <v>7.7174555971481831E-2</v>
      </c>
      <c r="L22" s="81">
        <f>MIN(R22:X22)</f>
        <v>5.2050690633367765E-2</v>
      </c>
      <c r="M22" s="81">
        <f>AVERAGE(R22:X22)</f>
        <v>6.4027598697578611E-2</v>
      </c>
      <c r="N22" s="81">
        <f>MAX(R22:X22)</f>
        <v>8.8389647735442181E-2</v>
      </c>
      <c r="Q22" t="s">
        <v>241</v>
      </c>
      <c r="R22" s="81">
        <v>8.8389647735442181E-2</v>
      </c>
      <c r="S22" s="81">
        <v>5.8087062735384956E-2</v>
      </c>
      <c r="T22" s="81">
        <v>5.6881945208493809E-2</v>
      </c>
      <c r="U22" s="81">
        <v>5.2050690633367765E-2</v>
      </c>
      <c r="V22" s="81">
        <v>6.8013638085616862E-2</v>
      </c>
      <c r="W22" s="81">
        <v>5.8634428321697164E-2</v>
      </c>
      <c r="X22" s="81">
        <v>6.613577816304754E-2</v>
      </c>
    </row>
    <row r="23" spans="1:24" x14ac:dyDescent="0.2">
      <c r="A23" s="149" t="s">
        <v>281</v>
      </c>
      <c r="B23" s="81">
        <v>4.3943815082604677E-2</v>
      </c>
      <c r="C23" s="81">
        <v>2.1650706371441338E-2</v>
      </c>
      <c r="D23" s="83">
        <v>3.5200000000000002E-2</v>
      </c>
      <c r="G23" s="64" t="s">
        <v>242</v>
      </c>
      <c r="H23" s="81">
        <f t="shared" ref="H23:H25" si="0">MIN(C136:L136)</f>
        <v>9.0616169291745638E-2</v>
      </c>
      <c r="I23" s="190">
        <f t="shared" ref="I23:I25" si="1">AVERAGE(C136:L136)</f>
        <v>9.1579124723862149E-2</v>
      </c>
      <c r="J23" s="81">
        <f t="shared" ref="J23:J25" si="2">MAX(C136:L136)</f>
        <v>9.2310160170725977E-2</v>
      </c>
      <c r="L23" s="81">
        <f>MIN(R21:X21)</f>
        <v>5.9975043536687464E-2</v>
      </c>
      <c r="M23" s="81">
        <f>AVERAGE(R21:X21)</f>
        <v>7.6418829158129559E-2</v>
      </c>
      <c r="N23" s="81">
        <f>MAX(R21:X21)</f>
        <v>0.11554908134016266</v>
      </c>
      <c r="Q23" t="s">
        <v>243</v>
      </c>
      <c r="R23" s="153">
        <v>0.75633507481252449</v>
      </c>
      <c r="S23" s="153">
        <v>0.73492859653046227</v>
      </c>
      <c r="T23" s="153">
        <v>0.7747276453457016</v>
      </c>
      <c r="U23" s="153">
        <v>0.85498012220176633</v>
      </c>
      <c r="V23" s="153">
        <v>0.91011355194736288</v>
      </c>
      <c r="W23" s="153">
        <v>0.98659325198192593</v>
      </c>
      <c r="X23" s="153">
        <v>0.82687616587745727</v>
      </c>
    </row>
    <row r="24" spans="1:24" x14ac:dyDescent="0.2">
      <c r="A24" s="149" t="s">
        <v>244</v>
      </c>
      <c r="B24" s="81">
        <v>-4.0035181287513752E-3</v>
      </c>
      <c r="C24" s="81">
        <v>2.2317815067979291E-3</v>
      </c>
      <c r="D24" s="81">
        <f>B24</f>
        <v>-4.0035181287513752E-3</v>
      </c>
      <c r="G24" s="64" t="s">
        <v>199</v>
      </c>
      <c r="H24" s="74">
        <f t="shared" si="0"/>
        <v>0.91185812832956914</v>
      </c>
      <c r="I24" s="154">
        <f t="shared" si="1"/>
        <v>1.0805718722644864</v>
      </c>
      <c r="J24" s="74">
        <f t="shared" si="2"/>
        <v>1.2392754425619941</v>
      </c>
      <c r="L24" s="153">
        <f>MIN(R23:X23)</f>
        <v>0.73492859653046227</v>
      </c>
      <c r="M24" s="74">
        <f>AVERAGE(R23:X23)</f>
        <v>0.83493634409960005</v>
      </c>
      <c r="N24" s="153">
        <f>MAX(R23:X23)</f>
        <v>0.98659325198192593</v>
      </c>
      <c r="Q24" t="s">
        <v>247</v>
      </c>
      <c r="R24" s="81">
        <v>1.0113946800862688</v>
      </c>
      <c r="S24" s="81">
        <v>1.0620228683880162</v>
      </c>
      <c r="T24" s="81">
        <v>1.0200242050830675</v>
      </c>
      <c r="U24" s="81">
        <v>0.99363715899148974</v>
      </c>
      <c r="V24" s="81">
        <v>0.95193837605758302</v>
      </c>
      <c r="W24" s="81">
        <v>0.9909322951856977</v>
      </c>
      <c r="X24" s="81">
        <v>1.0921806588110841</v>
      </c>
    </row>
    <row r="25" spans="1:24" x14ac:dyDescent="0.2">
      <c r="A25" s="149" t="s">
        <v>245</v>
      </c>
      <c r="B25" s="81">
        <v>0.1939473690567568</v>
      </c>
      <c r="C25" s="81">
        <v>4.02E-2</v>
      </c>
      <c r="D25" s="83">
        <v>0.26819999999999999</v>
      </c>
      <c r="G25" s="64" t="s">
        <v>246</v>
      </c>
      <c r="H25" s="81">
        <f t="shared" si="0"/>
        <v>1.0754563520618952</v>
      </c>
      <c r="I25" s="190">
        <f t="shared" si="1"/>
        <v>1.0831439927118693</v>
      </c>
      <c r="J25" s="81">
        <f t="shared" si="2"/>
        <v>1.0906276747679431</v>
      </c>
      <c r="L25" s="81">
        <f>MIN(R24:X24)</f>
        <v>0.95193837605758302</v>
      </c>
      <c r="M25" s="81">
        <f>AVERAGE(R24:X24)</f>
        <v>1.0174471775147438</v>
      </c>
      <c r="N25" s="81">
        <f>MAX(R24:X24)</f>
        <v>1.0921806588110841</v>
      </c>
    </row>
    <row r="26" spans="1:24" x14ac:dyDescent="0.2">
      <c r="A26" t="s">
        <v>79</v>
      </c>
      <c r="B26" s="81">
        <v>-1.4754805927654424E-3</v>
      </c>
      <c r="C26" s="81">
        <v>2.988586107689168E-3</v>
      </c>
      <c r="D26" s="81">
        <f>B26</f>
        <v>-1.4754805927654424E-3</v>
      </c>
    </row>
    <row r="27" spans="1:24" x14ac:dyDescent="0.2">
      <c r="A27" s="155" t="s">
        <v>248</v>
      </c>
      <c r="B27" s="81">
        <v>7.305961024214179E-2</v>
      </c>
      <c r="C27" s="81">
        <v>3.1952828507301775E-3</v>
      </c>
      <c r="D27" s="81">
        <f>B27</f>
        <v>7.305961024214179E-2</v>
      </c>
      <c r="G27" s="300" t="s">
        <v>249</v>
      </c>
      <c r="H27" s="300"/>
      <c r="I27" s="300"/>
      <c r="J27" s="300"/>
      <c r="K27" s="300"/>
    </row>
    <row r="28" spans="1:24" x14ac:dyDescent="0.2">
      <c r="A28" s="156" t="s">
        <v>95</v>
      </c>
      <c r="B28" s="81"/>
      <c r="C28" s="81"/>
      <c r="D28" s="81"/>
      <c r="G28" s="64"/>
      <c r="H28" t="s">
        <v>234</v>
      </c>
      <c r="I28" t="s">
        <v>235</v>
      </c>
      <c r="J28" t="s">
        <v>236</v>
      </c>
      <c r="K28" t="s">
        <v>237</v>
      </c>
      <c r="L28" t="s">
        <v>251</v>
      </c>
    </row>
    <row r="29" spans="1:24" x14ac:dyDescent="0.2">
      <c r="A29" s="157" t="s">
        <v>250</v>
      </c>
      <c r="B29" s="81">
        <v>1.6752183944426958E-3</v>
      </c>
      <c r="C29" s="81">
        <v>5.2131210613919045E-2</v>
      </c>
      <c r="D29" s="83">
        <v>0</v>
      </c>
      <c r="G29" s="64" t="s">
        <v>252</v>
      </c>
      <c r="H29" s="74">
        <f>MIN(B144:L144)</f>
        <v>0.43581336135538229</v>
      </c>
      <c r="I29" s="154">
        <f>AVERAGE(B144:L144)</f>
        <v>0.57809209033510089</v>
      </c>
      <c r="J29" s="74">
        <f>MAX(B144:L144)</f>
        <v>0.71773625263308338</v>
      </c>
      <c r="L29" s="158">
        <v>0.37</v>
      </c>
    </row>
    <row r="30" spans="1:24" x14ac:dyDescent="0.2">
      <c r="A30" s="157" t="s">
        <v>97</v>
      </c>
      <c r="B30" s="81">
        <v>0.14080148138186496</v>
      </c>
      <c r="C30" s="81">
        <v>9.4062396317944566E-2</v>
      </c>
      <c r="D30" s="83">
        <v>0.09</v>
      </c>
      <c r="G30" s="64" t="s">
        <v>253</v>
      </c>
      <c r="H30" s="74">
        <f>MIN(B145:L145)</f>
        <v>9.6259461987173633</v>
      </c>
      <c r="I30" s="154">
        <f>AVERAGE(B145:L145)</f>
        <v>12.236038386472279</v>
      </c>
      <c r="J30" s="74">
        <f>MAX(B145:L145)</f>
        <v>15.852865389965055</v>
      </c>
      <c r="L30" s="159">
        <v>20.8</v>
      </c>
    </row>
    <row r="32" spans="1:24" x14ac:dyDescent="0.2">
      <c r="A32" s="160" t="s">
        <v>254</v>
      </c>
      <c r="B32" s="160">
        <v>0</v>
      </c>
      <c r="C32" s="160">
        <v>1</v>
      </c>
      <c r="D32" s="160">
        <v>2</v>
      </c>
      <c r="E32" s="160">
        <v>3</v>
      </c>
      <c r="F32" s="160">
        <v>4</v>
      </c>
      <c r="G32" s="160">
        <v>5</v>
      </c>
      <c r="H32" s="160">
        <v>6</v>
      </c>
      <c r="I32" s="160">
        <v>7</v>
      </c>
      <c r="J32" s="160">
        <v>8</v>
      </c>
      <c r="K32" s="160">
        <v>9</v>
      </c>
      <c r="L32" s="160">
        <v>10</v>
      </c>
    </row>
    <row r="33" spans="1:12" x14ac:dyDescent="0.2">
      <c r="A33" s="160" t="s">
        <v>121</v>
      </c>
      <c r="B33" s="160">
        <v>2016</v>
      </c>
      <c r="C33" s="160">
        <v>2017</v>
      </c>
      <c r="D33" s="160">
        <v>2018</v>
      </c>
      <c r="E33" s="160">
        <v>2019</v>
      </c>
      <c r="F33" s="160">
        <v>2020</v>
      </c>
      <c r="G33" s="160">
        <v>2021</v>
      </c>
      <c r="H33" s="160">
        <v>2022</v>
      </c>
      <c r="I33" s="160">
        <v>2023</v>
      </c>
      <c r="J33" s="160">
        <v>2024</v>
      </c>
      <c r="K33" s="160">
        <v>2025</v>
      </c>
      <c r="L33" s="160">
        <v>2026</v>
      </c>
    </row>
    <row r="35" spans="1:12" x14ac:dyDescent="0.2">
      <c r="A35" s="161" t="s">
        <v>255</v>
      </c>
      <c r="B35" s="161"/>
      <c r="C35" s="161"/>
      <c r="D35" s="161"/>
      <c r="E35" s="161"/>
      <c r="F35" s="161"/>
      <c r="G35" s="161"/>
      <c r="H35" s="161"/>
      <c r="I35" s="161"/>
      <c r="J35" s="161"/>
      <c r="K35" s="161"/>
      <c r="L35" s="161"/>
    </row>
    <row r="37" spans="1:12" x14ac:dyDescent="0.2">
      <c r="A37" s="162" t="s">
        <v>114</v>
      </c>
      <c r="B37" s="162">
        <v>2773.4</v>
      </c>
      <c r="C37" s="163">
        <f>B37*(1+C38)</f>
        <v>2967.5380000000005</v>
      </c>
      <c r="D37" s="163">
        <f t="shared" ref="D37:L37" si="3">C37*(1+D38)</f>
        <v>3175.2656600000005</v>
      </c>
      <c r="E37" s="163">
        <f>D37*(1+E38)</f>
        <v>3397.5342562000005</v>
      </c>
      <c r="F37" s="163">
        <f t="shared" si="3"/>
        <v>3635.3616541340007</v>
      </c>
      <c r="G37" s="163">
        <f t="shared" si="3"/>
        <v>3889.8369699233808</v>
      </c>
      <c r="H37" s="163">
        <f t="shared" si="3"/>
        <v>4162.125557818018</v>
      </c>
      <c r="I37" s="163">
        <f t="shared" si="3"/>
        <v>4453.4743468652796</v>
      </c>
      <c r="J37" s="163">
        <f t="shared" si="3"/>
        <v>4765.217551145849</v>
      </c>
      <c r="K37" s="163">
        <f t="shared" si="3"/>
        <v>5098.7827797260588</v>
      </c>
      <c r="L37" s="163">
        <f t="shared" si="3"/>
        <v>5455.6975743068833</v>
      </c>
    </row>
    <row r="38" spans="1:12" x14ac:dyDescent="0.2">
      <c r="A38" t="s">
        <v>256</v>
      </c>
      <c r="C38" s="188">
        <v>7.0000000000000007E-2</v>
      </c>
      <c r="D38" s="188">
        <v>7.0000000000000007E-2</v>
      </c>
      <c r="E38" s="188">
        <v>7.0000000000000007E-2</v>
      </c>
      <c r="F38" s="188">
        <v>7.0000000000000007E-2</v>
      </c>
      <c r="G38" s="188">
        <v>7.0000000000000007E-2</v>
      </c>
      <c r="H38" s="188">
        <v>7.0000000000000007E-2</v>
      </c>
      <c r="I38" s="188">
        <v>7.0000000000000007E-2</v>
      </c>
      <c r="J38" s="188">
        <v>7.0000000000000007E-2</v>
      </c>
      <c r="K38" s="188">
        <v>7.0000000000000007E-2</v>
      </c>
      <c r="L38" s="188">
        <v>7.0000000000000007E-2</v>
      </c>
    </row>
    <row r="39" spans="1:12" x14ac:dyDescent="0.2">
      <c r="A39" t="s">
        <v>257</v>
      </c>
      <c r="C39" s="81">
        <f t="shared" ref="C39:L39" si="4">C37/C$61</f>
        <v>8.6206263216895868E-2</v>
      </c>
      <c r="D39" s="81">
        <f t="shared" si="4"/>
        <v>8.6589010800759314E-2</v>
      </c>
      <c r="E39" s="81">
        <f t="shared" si="4"/>
        <v>8.7083076902676526E-2</v>
      </c>
      <c r="F39" s="81">
        <f t="shared" si="4"/>
        <v>8.8677469371750167E-2</v>
      </c>
      <c r="G39" s="81">
        <f t="shared" si="4"/>
        <v>9.0282983926418897E-2</v>
      </c>
      <c r="H39" s="81">
        <f t="shared" si="4"/>
        <v>9.1899230441247051E-2</v>
      </c>
      <c r="I39" s="81">
        <f t="shared" si="4"/>
        <v>9.3525785081969223E-2</v>
      </c>
      <c r="J39" s="81">
        <f t="shared" si="4"/>
        <v>9.5162188644887347E-2</v>
      </c>
      <c r="K39" s="81">
        <f t="shared" si="4"/>
        <v>9.680794489692289E-2</v>
      </c>
      <c r="L39" s="81">
        <f t="shared" si="4"/>
        <v>9.8462518921201142E-2</v>
      </c>
    </row>
    <row r="41" spans="1:12" x14ac:dyDescent="0.2">
      <c r="A41" s="162" t="s">
        <v>115</v>
      </c>
      <c r="B41" s="162">
        <v>27126.400000000001</v>
      </c>
      <c r="C41" s="163">
        <f>B41*(1+C42)</f>
        <v>28482.720000000001</v>
      </c>
      <c r="D41" s="163">
        <f t="shared" ref="D41:L41" si="5">C41*(1+D42)</f>
        <v>29906.856000000003</v>
      </c>
      <c r="E41" s="163">
        <f>D41*(1+E42)</f>
        <v>31402.198800000006</v>
      </c>
      <c r="F41" s="163">
        <f t="shared" si="5"/>
        <v>32972.308740000008</v>
      </c>
      <c r="G41" s="163">
        <f t="shared" si="5"/>
        <v>34620.924177000008</v>
      </c>
      <c r="H41" s="163">
        <f t="shared" si="5"/>
        <v>36351.970385850007</v>
      </c>
      <c r="I41" s="163">
        <f t="shared" si="5"/>
        <v>38169.568905142507</v>
      </c>
      <c r="J41" s="163">
        <f t="shared" si="5"/>
        <v>40078.047350399633</v>
      </c>
      <c r="K41" s="163">
        <f t="shared" si="5"/>
        <v>42081.949717919619</v>
      </c>
      <c r="L41" s="163">
        <f t="shared" si="5"/>
        <v>44186.0472038156</v>
      </c>
    </row>
    <row r="42" spans="1:12" x14ac:dyDescent="0.2">
      <c r="A42" t="s">
        <v>256</v>
      </c>
      <c r="C42" s="188">
        <v>0.05</v>
      </c>
      <c r="D42" s="188">
        <v>0.05</v>
      </c>
      <c r="E42" s="188">
        <v>0.05</v>
      </c>
      <c r="F42" s="188">
        <v>0.05</v>
      </c>
      <c r="G42" s="188">
        <v>0.05</v>
      </c>
      <c r="H42" s="188">
        <v>0.05</v>
      </c>
      <c r="I42" s="188">
        <v>0.05</v>
      </c>
      <c r="J42" s="188">
        <v>0.05</v>
      </c>
      <c r="K42" s="188">
        <v>0.05</v>
      </c>
      <c r="L42" s="188">
        <v>0.05</v>
      </c>
    </row>
    <row r="43" spans="1:12" x14ac:dyDescent="0.2">
      <c r="A43" t="s">
        <v>257</v>
      </c>
      <c r="C43" s="81">
        <f t="shared" ref="C43:L43" si="6">C41/C$61</f>
        <v>0.82741614680356046</v>
      </c>
      <c r="D43" s="81">
        <f t="shared" si="6"/>
        <v>0.81555540685082495</v>
      </c>
      <c r="E43" s="81">
        <f t="shared" si="6"/>
        <v>0.80487785752955809</v>
      </c>
      <c r="F43" s="81">
        <f t="shared" si="6"/>
        <v>0.80429436644419894</v>
      </c>
      <c r="G43" s="81">
        <f t="shared" si="6"/>
        <v>0.80355047400647917</v>
      </c>
      <c r="H43" s="81">
        <f t="shared" si="6"/>
        <v>0.80264712274417305</v>
      </c>
      <c r="I43" s="81">
        <f t="shared" si="6"/>
        <v>0.8015851490435818</v>
      </c>
      <c r="J43" s="81">
        <f t="shared" si="6"/>
        <v>0.80036528480433378</v>
      </c>
      <c r="K43" s="81">
        <f t="shared" si="6"/>
        <v>0.79898815961450265</v>
      </c>
      <c r="L43" s="81">
        <f t="shared" si="6"/>
        <v>0.79745430343277579</v>
      </c>
    </row>
    <row r="45" spans="1:12" x14ac:dyDescent="0.2">
      <c r="A45" s="162" t="s">
        <v>116</v>
      </c>
      <c r="B45" s="162">
        <v>947.8</v>
      </c>
      <c r="C45" s="163">
        <f>B45*(1+C46)</f>
        <v>1042.58</v>
      </c>
      <c r="D45" s="163">
        <f t="shared" ref="D45:L45" si="7">C45*(1+D46)</f>
        <v>1146.838</v>
      </c>
      <c r="E45" s="163">
        <f>D45*(1+E46)</f>
        <v>1261.5218</v>
      </c>
      <c r="F45" s="163">
        <f t="shared" si="7"/>
        <v>1387.67398</v>
      </c>
      <c r="G45" s="163">
        <f t="shared" si="7"/>
        <v>1526.4413780000002</v>
      </c>
      <c r="H45" s="163">
        <f t="shared" si="7"/>
        <v>1679.0855158000004</v>
      </c>
      <c r="I45" s="163">
        <f t="shared" si="7"/>
        <v>1846.9940673800006</v>
      </c>
      <c r="J45" s="163">
        <f t="shared" si="7"/>
        <v>2031.6934741180009</v>
      </c>
      <c r="K45" s="163">
        <f t="shared" si="7"/>
        <v>2234.8628215298013</v>
      </c>
      <c r="L45" s="163">
        <f t="shared" si="7"/>
        <v>2458.3491036827818</v>
      </c>
    </row>
    <row r="46" spans="1:12" x14ac:dyDescent="0.2">
      <c r="A46" t="s">
        <v>256</v>
      </c>
      <c r="C46" s="188">
        <v>0.1</v>
      </c>
      <c r="D46" s="188">
        <v>0.1</v>
      </c>
      <c r="E46" s="188">
        <v>0.1</v>
      </c>
      <c r="F46" s="188">
        <v>0.1</v>
      </c>
      <c r="G46" s="188">
        <v>0.1</v>
      </c>
      <c r="H46" s="188">
        <v>0.1</v>
      </c>
      <c r="I46" s="188">
        <v>0.1</v>
      </c>
      <c r="J46" s="188">
        <v>0.1</v>
      </c>
      <c r="K46" s="188">
        <v>0.1</v>
      </c>
      <c r="L46" s="188">
        <v>0.1</v>
      </c>
    </row>
    <row r="47" spans="1:12" x14ac:dyDescent="0.2">
      <c r="A47" t="s">
        <v>257</v>
      </c>
      <c r="C47" s="81">
        <f t="shared" ref="C47:L47" si="8">C45/C$61</f>
        <v>3.0286697560291148E-2</v>
      </c>
      <c r="D47" s="81">
        <f t="shared" si="8"/>
        <v>3.1274097540777479E-2</v>
      </c>
      <c r="E47" s="81">
        <f t="shared" si="8"/>
        <v>3.2334390660912302E-2</v>
      </c>
      <c r="F47" s="81">
        <f t="shared" si="8"/>
        <v>3.3849566719033448E-2</v>
      </c>
      <c r="G47" s="81">
        <f t="shared" si="8"/>
        <v>3.5428652527128728E-2</v>
      </c>
      <c r="H47" s="81">
        <f t="shared" si="8"/>
        <v>3.7074005722201042E-2</v>
      </c>
      <c r="I47" s="81">
        <f t="shared" si="8"/>
        <v>3.8788046531590285E-2</v>
      </c>
      <c r="J47" s="81">
        <f t="shared" si="8"/>
        <v>4.057325727051285E-2</v>
      </c>
      <c r="K47" s="81">
        <f t="shared" si="8"/>
        <v>4.2432181605991562E-2</v>
      </c>
      <c r="L47" s="81">
        <f t="shared" si="8"/>
        <v>4.4367423567651762E-2</v>
      </c>
    </row>
    <row r="49" spans="1:12" x14ac:dyDescent="0.2">
      <c r="A49" s="162" t="s">
        <v>117</v>
      </c>
      <c r="B49" s="162">
        <v>1278.2</v>
      </c>
      <c r="C49" s="163">
        <f>B49*(1+C50)</f>
        <v>1316.546</v>
      </c>
      <c r="D49" s="163">
        <f t="shared" ref="D49:L49" si="9">C49*(1+D50)</f>
        <v>1356.0423800000001</v>
      </c>
      <c r="E49" s="163">
        <f>D49*(1+E50)</f>
        <v>1396.7236514000001</v>
      </c>
      <c r="F49" s="163">
        <f t="shared" si="9"/>
        <v>1438.625360942</v>
      </c>
      <c r="G49" s="163">
        <f t="shared" si="9"/>
        <v>1481.7841217702601</v>
      </c>
      <c r="H49" s="163">
        <f t="shared" si="9"/>
        <v>1526.2376454233679</v>
      </c>
      <c r="I49" s="163">
        <f t="shared" si="9"/>
        <v>1572.024774786069</v>
      </c>
      <c r="J49" s="163">
        <f t="shared" si="9"/>
        <v>1619.1855180296511</v>
      </c>
      <c r="K49" s="163">
        <f t="shared" si="9"/>
        <v>1667.7610835705407</v>
      </c>
      <c r="L49" s="163">
        <f t="shared" si="9"/>
        <v>1717.7939160776568</v>
      </c>
    </row>
    <row r="50" spans="1:12" x14ac:dyDescent="0.2">
      <c r="A50" t="s">
        <v>256</v>
      </c>
      <c r="C50" s="188">
        <v>0.03</v>
      </c>
      <c r="D50" s="188">
        <v>0.03</v>
      </c>
      <c r="E50" s="188">
        <v>0.03</v>
      </c>
      <c r="F50" s="188">
        <v>0.03</v>
      </c>
      <c r="G50" s="188">
        <v>0.03</v>
      </c>
      <c r="H50" s="188">
        <v>0.03</v>
      </c>
      <c r="I50" s="188">
        <v>0.03</v>
      </c>
      <c r="J50" s="188">
        <v>0.03</v>
      </c>
      <c r="K50" s="188">
        <v>0.03</v>
      </c>
      <c r="L50" s="188">
        <v>0.03</v>
      </c>
    </row>
    <row r="51" spans="1:12" x14ac:dyDescent="0.2">
      <c r="A51" t="s">
        <v>257</v>
      </c>
      <c r="C51" s="81">
        <f t="shared" ref="C51:L51" si="10">C49/C$61</f>
        <v>3.8245343787729549E-2</v>
      </c>
      <c r="D51" s="81">
        <f t="shared" si="10"/>
        <v>3.6979069111372352E-2</v>
      </c>
      <c r="E51" s="81">
        <f t="shared" si="10"/>
        <v>3.5799784188987847E-2</v>
      </c>
      <c r="F51" s="81">
        <f t="shared" si="10"/>
        <v>3.5092425051379723E-2</v>
      </c>
      <c r="G51" s="81">
        <f t="shared" si="10"/>
        <v>3.4392159127132324E-2</v>
      </c>
      <c r="H51" s="81">
        <f t="shared" si="10"/>
        <v>3.3699143174911649E-2</v>
      </c>
      <c r="I51" s="81">
        <f t="shared" si="10"/>
        <v>3.301351703836828E-2</v>
      </c>
      <c r="J51" s="81">
        <f t="shared" si="10"/>
        <v>3.2335404640813477E-2</v>
      </c>
      <c r="K51" s="81">
        <f t="shared" si="10"/>
        <v>3.1664914952153268E-2</v>
      </c>
      <c r="L51" s="81">
        <f t="shared" si="10"/>
        <v>3.100214292688476E-2</v>
      </c>
    </row>
    <row r="53" spans="1:12" x14ac:dyDescent="0.2">
      <c r="A53" s="162" t="s">
        <v>282</v>
      </c>
      <c r="B53" s="162">
        <v>0</v>
      </c>
      <c r="C53" s="162">
        <v>466</v>
      </c>
      <c r="D53" s="162">
        <v>933</v>
      </c>
      <c r="E53" s="162">
        <v>1400</v>
      </c>
      <c r="F53" s="162">
        <v>1400</v>
      </c>
      <c r="G53" s="162">
        <v>1400</v>
      </c>
      <c r="H53" s="162">
        <v>1400</v>
      </c>
      <c r="I53" s="162">
        <v>1400</v>
      </c>
      <c r="J53" s="162">
        <v>1400</v>
      </c>
      <c r="K53" s="162">
        <v>1400</v>
      </c>
      <c r="L53" s="162">
        <v>1400</v>
      </c>
    </row>
    <row r="54" spans="1:12" x14ac:dyDescent="0.2">
      <c r="A54" t="s">
        <v>256</v>
      </c>
      <c r="C54" t="s">
        <v>119</v>
      </c>
      <c r="D54" t="s">
        <v>119</v>
      </c>
      <c r="E54" t="s">
        <v>119</v>
      </c>
      <c r="F54" t="s">
        <v>119</v>
      </c>
      <c r="G54" t="s">
        <v>119</v>
      </c>
      <c r="H54" t="s">
        <v>119</v>
      </c>
      <c r="I54" t="s">
        <v>119</v>
      </c>
      <c r="J54" t="s">
        <v>119</v>
      </c>
      <c r="K54" t="s">
        <v>119</v>
      </c>
      <c r="L54" t="s">
        <v>119</v>
      </c>
    </row>
    <row r="55" spans="1:12" x14ac:dyDescent="0.2">
      <c r="A55" t="s">
        <v>257</v>
      </c>
      <c r="C55" s="81">
        <f>C53/C61</f>
        <v>1.3537187614471482E-2</v>
      </c>
      <c r="D55" s="81">
        <f t="shared" ref="D55:L55" si="11">D53/D61</f>
        <v>2.5442767858708373E-2</v>
      </c>
      <c r="E55" s="81">
        <f t="shared" si="11"/>
        <v>3.5883761125077046E-2</v>
      </c>
      <c r="F55" s="81">
        <f t="shared" si="11"/>
        <v>3.4150235638666961E-2</v>
      </c>
      <c r="G55" s="81">
        <f t="shared" si="11"/>
        <v>3.2493952439213956E-2</v>
      </c>
      <c r="H55" s="81">
        <f t="shared" si="11"/>
        <v>3.0911831185889291E-2</v>
      </c>
      <c r="I55" s="81">
        <f t="shared" si="11"/>
        <v>2.9400887692756211E-2</v>
      </c>
      <c r="J55" s="81">
        <f t="shared" si="11"/>
        <v>2.7958233317344844E-2</v>
      </c>
      <c r="K55" s="81">
        <f t="shared" si="11"/>
        <v>2.6581074093721971E-2</v>
      </c>
      <c r="L55" s="81">
        <f t="shared" si="11"/>
        <v>2.5266709639269982E-2</v>
      </c>
    </row>
    <row r="57" spans="1:12" x14ac:dyDescent="0.2">
      <c r="A57" s="162" t="s">
        <v>118</v>
      </c>
      <c r="B57" s="162">
        <v>144.19999999999999</v>
      </c>
      <c r="C57" s="163">
        <f>B57*(1+C58)</f>
        <v>148.30969999999999</v>
      </c>
      <c r="D57" s="163">
        <f t="shared" ref="D57:L57" si="12">C57*(1+D58)</f>
        <v>152.53652645</v>
      </c>
      <c r="E57" s="163">
        <f>D57*(1+E58)</f>
        <v>156.883817453825</v>
      </c>
      <c r="F57" s="163">
        <f t="shared" si="12"/>
        <v>161.355006251259</v>
      </c>
      <c r="G57" s="163">
        <f t="shared" si="12"/>
        <v>165.95362392941988</v>
      </c>
      <c r="H57" s="163">
        <f t="shared" si="12"/>
        <v>170.68330221140835</v>
      </c>
      <c r="I57" s="163">
        <f t="shared" si="12"/>
        <v>175.54777632443347</v>
      </c>
      <c r="J57" s="163">
        <f t="shared" si="12"/>
        <v>180.55088794967983</v>
      </c>
      <c r="K57" s="163">
        <f t="shared" si="12"/>
        <v>185.69658825624569</v>
      </c>
      <c r="L57" s="163">
        <f t="shared" si="12"/>
        <v>190.9889410215487</v>
      </c>
    </row>
    <row r="58" spans="1:12" x14ac:dyDescent="0.2">
      <c r="A58" t="s">
        <v>256</v>
      </c>
      <c r="C58" s="188">
        <v>2.8500000000000001E-2</v>
      </c>
      <c r="D58" s="188">
        <v>2.8500000000000001E-2</v>
      </c>
      <c r="E58" s="188">
        <v>2.8500000000000001E-2</v>
      </c>
      <c r="F58" s="188">
        <v>2.8500000000000001E-2</v>
      </c>
      <c r="G58" s="188">
        <v>2.8500000000000001E-2</v>
      </c>
      <c r="H58" s="188">
        <v>2.8500000000000001E-2</v>
      </c>
      <c r="I58" s="188">
        <v>2.8500000000000001E-2</v>
      </c>
      <c r="J58" s="188">
        <v>2.8500000000000001E-2</v>
      </c>
      <c r="K58" s="188">
        <v>2.8500000000000001E-2</v>
      </c>
      <c r="L58" s="188">
        <v>2.8500000000000001E-2</v>
      </c>
    </row>
    <row r="59" spans="1:12" x14ac:dyDescent="0.2">
      <c r="A59" t="s">
        <v>257</v>
      </c>
      <c r="C59" s="81">
        <f t="shared" ref="C59:L59" si="13">C57/C$61</f>
        <v>4.3083610170514611E-3</v>
      </c>
      <c r="D59" s="81">
        <f t="shared" si="13"/>
        <v>4.1596478375574269E-3</v>
      </c>
      <c r="E59" s="81">
        <f t="shared" si="13"/>
        <v>4.0211295927880357E-3</v>
      </c>
      <c r="F59" s="81">
        <f t="shared" si="13"/>
        <v>3.9359367749707682E-3</v>
      </c>
      <c r="G59" s="81">
        <f t="shared" si="13"/>
        <v>3.8517779736269775E-3</v>
      </c>
      <c r="H59" s="81">
        <f t="shared" si="13"/>
        <v>3.7686667315779852E-3</v>
      </c>
      <c r="I59" s="81">
        <f t="shared" si="13"/>
        <v>3.6866146117341117E-3</v>
      </c>
      <c r="J59" s="81">
        <f t="shared" si="13"/>
        <v>3.6056313221078107E-3</v>
      </c>
      <c r="K59" s="81">
        <f t="shared" si="13"/>
        <v>3.5257248367076056E-3</v>
      </c>
      <c r="L59" s="81">
        <f t="shared" si="13"/>
        <v>3.4469015122165218E-3</v>
      </c>
    </row>
    <row r="61" spans="1:12" x14ac:dyDescent="0.2">
      <c r="A61" s="161" t="s">
        <v>123</v>
      </c>
      <c r="B61" s="185">
        <f>SUM(B37,B41,B45,B49,B53,B57)</f>
        <v>32270.000000000004</v>
      </c>
      <c r="C61" s="185">
        <f t="shared" ref="C61:L61" si="14">SUM(C37,C41,C45,C49,C53,C57)</f>
        <v>34423.693700000003</v>
      </c>
      <c r="D61" s="185">
        <f t="shared" si="14"/>
        <v>36670.538566450006</v>
      </c>
      <c r="E61" s="185">
        <f t="shared" si="14"/>
        <v>39014.862325053837</v>
      </c>
      <c r="F61" s="185">
        <f t="shared" si="14"/>
        <v>40995.324741327269</v>
      </c>
      <c r="G61" s="185">
        <f t="shared" si="14"/>
        <v>43084.940270623068</v>
      </c>
      <c r="H61" s="185">
        <f t="shared" si="14"/>
        <v>45290.1024071028</v>
      </c>
      <c r="I61" s="185">
        <f t="shared" si="14"/>
        <v>47617.609870498294</v>
      </c>
      <c r="J61" s="185">
        <f t="shared" si="14"/>
        <v>50074.694781642807</v>
      </c>
      <c r="K61" s="185">
        <f t="shared" si="14"/>
        <v>52669.052991002267</v>
      </c>
      <c r="L61" s="185">
        <f t="shared" si="14"/>
        <v>55408.876738904473</v>
      </c>
    </row>
    <row r="62" spans="1:12" x14ac:dyDescent="0.2">
      <c r="B62" s="164"/>
    </row>
    <row r="63" spans="1:12" x14ac:dyDescent="0.2">
      <c r="A63" s="64" t="s">
        <v>258</v>
      </c>
    </row>
    <row r="65" spans="1:12" x14ac:dyDescent="0.2">
      <c r="A65" s="165" t="s">
        <v>283</v>
      </c>
      <c r="B65" s="166">
        <v>19382.666666666664</v>
      </c>
      <c r="C65" s="167">
        <f>C66*C61</f>
        <v>22375.400905000002</v>
      </c>
      <c r="D65" s="167">
        <f t="shared" ref="D65:L65" si="15">D66*D61</f>
        <v>23835.850068192503</v>
      </c>
      <c r="E65" s="167">
        <f t="shared" si="15"/>
        <v>25359.660511284994</v>
      </c>
      <c r="F65" s="167">
        <f t="shared" si="15"/>
        <v>26646.961081862726</v>
      </c>
      <c r="G65" s="167">
        <f t="shared" si="15"/>
        <v>28005.211175904995</v>
      </c>
      <c r="H65" s="167">
        <f t="shared" si="15"/>
        <v>29438.56656461682</v>
      </c>
      <c r="I65" s="167">
        <f t="shared" si="15"/>
        <v>30951.446415823892</v>
      </c>
      <c r="J65" s="167">
        <f t="shared" si="15"/>
        <v>32548.551608067824</v>
      </c>
      <c r="K65" s="167">
        <f t="shared" si="15"/>
        <v>34234.884444151474</v>
      </c>
      <c r="L65" s="167">
        <f t="shared" si="15"/>
        <v>36015.769880287909</v>
      </c>
    </row>
    <row r="66" spans="1:12" x14ac:dyDescent="0.2">
      <c r="A66" t="s">
        <v>259</v>
      </c>
      <c r="C66" s="188">
        <v>0.65</v>
      </c>
      <c r="D66" s="188">
        <v>0.65</v>
      </c>
      <c r="E66" s="188">
        <v>0.65</v>
      </c>
      <c r="F66" s="188">
        <v>0.65</v>
      </c>
      <c r="G66" s="188">
        <v>0.65</v>
      </c>
      <c r="H66" s="188">
        <v>0.65</v>
      </c>
      <c r="I66" s="188">
        <v>0.65</v>
      </c>
      <c r="J66" s="188">
        <v>0.65</v>
      </c>
      <c r="K66" s="188">
        <v>0.65</v>
      </c>
      <c r="L66" s="173">
        <v>0.65</v>
      </c>
    </row>
    <row r="68" spans="1:12" x14ac:dyDescent="0.2">
      <c r="A68" s="165" t="s">
        <v>284</v>
      </c>
      <c r="B68" s="187">
        <v>2393.333333333333</v>
      </c>
      <c r="C68" s="167">
        <f>C69*C61</f>
        <v>2753.8954960000005</v>
      </c>
      <c r="D68" s="167">
        <f t="shared" ref="D68:L68" si="16">D69*D61</f>
        <v>2933.6430853160005</v>
      </c>
      <c r="E68" s="167">
        <f t="shared" si="16"/>
        <v>3121.188986004307</v>
      </c>
      <c r="F68" s="167">
        <f t="shared" si="16"/>
        <v>3279.6259793061818</v>
      </c>
      <c r="G68" s="167">
        <f t="shared" si="16"/>
        <v>3446.7952216498456</v>
      </c>
      <c r="H68" s="167">
        <f t="shared" si="16"/>
        <v>3623.2081925682241</v>
      </c>
      <c r="I68" s="167">
        <f t="shared" si="16"/>
        <v>3809.4087896398637</v>
      </c>
      <c r="J68" s="167">
        <f t="shared" si="16"/>
        <v>4005.9755825314246</v>
      </c>
      <c r="K68" s="167">
        <f t="shared" si="16"/>
        <v>4213.5242392801811</v>
      </c>
      <c r="L68" s="167">
        <f t="shared" si="16"/>
        <v>4432.7101391123579</v>
      </c>
    </row>
    <row r="69" spans="1:12" x14ac:dyDescent="0.2">
      <c r="A69" t="s">
        <v>259</v>
      </c>
      <c r="C69" s="188">
        <v>0.08</v>
      </c>
      <c r="D69" s="188">
        <v>0.08</v>
      </c>
      <c r="E69" s="188">
        <v>0.08</v>
      </c>
      <c r="F69" s="188">
        <v>0.08</v>
      </c>
      <c r="G69" s="188">
        <v>0.08</v>
      </c>
      <c r="H69" s="188">
        <v>0.08</v>
      </c>
      <c r="I69" s="188">
        <v>0.08</v>
      </c>
      <c r="J69" s="188">
        <v>0.08</v>
      </c>
      <c r="K69" s="188">
        <v>0.08</v>
      </c>
      <c r="L69" s="173">
        <v>0.08</v>
      </c>
    </row>
    <row r="71" spans="1:12" x14ac:dyDescent="0.2">
      <c r="A71" s="165" t="s">
        <v>285</v>
      </c>
      <c r="B71" s="165">
        <v>2373</v>
      </c>
      <c r="C71" s="167">
        <f>C72*C61</f>
        <v>2657.5091536400005</v>
      </c>
      <c r="D71" s="167">
        <f t="shared" ref="D71:L71" si="17">D72*D61</f>
        <v>2830.9655773299405</v>
      </c>
      <c r="E71" s="167">
        <f t="shared" si="17"/>
        <v>3011.9473714941564</v>
      </c>
      <c r="F71" s="167">
        <f t="shared" si="17"/>
        <v>3164.8390700304653</v>
      </c>
      <c r="G71" s="167">
        <f t="shared" si="17"/>
        <v>3326.1573888921012</v>
      </c>
      <c r="H71" s="167">
        <f t="shared" si="17"/>
        <v>3496.3959058283363</v>
      </c>
      <c r="I71" s="167">
        <f t="shared" si="17"/>
        <v>3676.0794820024685</v>
      </c>
      <c r="J71" s="167">
        <f t="shared" si="17"/>
        <v>3865.766437142825</v>
      </c>
      <c r="K71" s="167">
        <f t="shared" si="17"/>
        <v>4066.0508909053751</v>
      </c>
      <c r="L71" s="167">
        <f t="shared" si="17"/>
        <v>4277.5652842434256</v>
      </c>
    </row>
    <row r="72" spans="1:12" x14ac:dyDescent="0.2">
      <c r="A72" t="s">
        <v>259</v>
      </c>
      <c r="C72" s="188">
        <v>7.7200000000000005E-2</v>
      </c>
      <c r="D72" s="188">
        <v>7.7200000000000005E-2</v>
      </c>
      <c r="E72" s="188">
        <v>7.7200000000000005E-2</v>
      </c>
      <c r="F72" s="188">
        <v>7.7200000000000005E-2</v>
      </c>
      <c r="G72" s="188">
        <v>7.7200000000000005E-2</v>
      </c>
      <c r="H72" s="188">
        <v>7.7200000000000005E-2</v>
      </c>
      <c r="I72" s="188">
        <v>7.7200000000000005E-2</v>
      </c>
      <c r="J72" s="188">
        <v>7.7200000000000005E-2</v>
      </c>
      <c r="K72" s="188">
        <v>7.7200000000000005E-2</v>
      </c>
      <c r="L72" s="173">
        <v>7.7200000000000005E-2</v>
      </c>
    </row>
    <row r="74" spans="1:12" x14ac:dyDescent="0.2">
      <c r="A74" s="165" t="s">
        <v>74</v>
      </c>
      <c r="B74" s="165">
        <v>-701</v>
      </c>
      <c r="C74" s="167">
        <f>C75*C61</f>
        <v>-784.86021636000009</v>
      </c>
      <c r="D74" s="167">
        <f t="shared" ref="D74:L74" si="18">D75*D61</f>
        <v>-836.08827931506016</v>
      </c>
      <c r="E74" s="167">
        <f t="shared" si="18"/>
        <v>-889.53886101122748</v>
      </c>
      <c r="F74" s="167">
        <f t="shared" si="18"/>
        <v>-934.69340410226175</v>
      </c>
      <c r="G74" s="167">
        <f t="shared" si="18"/>
        <v>-982.33663817020602</v>
      </c>
      <c r="H74" s="167">
        <f t="shared" si="18"/>
        <v>-1032.6143348819439</v>
      </c>
      <c r="I74" s="167">
        <f t="shared" si="18"/>
        <v>-1085.681505047361</v>
      </c>
      <c r="J74" s="167">
        <f t="shared" si="18"/>
        <v>-1141.7030410214561</v>
      </c>
      <c r="K74" s="167">
        <f t="shared" si="18"/>
        <v>-1200.8544081948517</v>
      </c>
      <c r="L74" s="167">
        <f t="shared" si="18"/>
        <v>-1263.322389647022</v>
      </c>
    </row>
    <row r="75" spans="1:12" x14ac:dyDescent="0.2">
      <c r="A75" t="s">
        <v>259</v>
      </c>
      <c r="C75" s="188">
        <v>-2.2800000000000001E-2</v>
      </c>
      <c r="D75" s="188">
        <v>-2.2800000000000001E-2</v>
      </c>
      <c r="E75" s="188">
        <v>-2.2800000000000001E-2</v>
      </c>
      <c r="F75" s="188">
        <v>-2.2800000000000001E-2</v>
      </c>
      <c r="G75" s="188">
        <v>-2.2800000000000001E-2</v>
      </c>
      <c r="H75" s="188">
        <v>-2.2800000000000001E-2</v>
      </c>
      <c r="I75" s="188">
        <v>-2.2800000000000001E-2</v>
      </c>
      <c r="J75" s="188">
        <v>-2.2800000000000001E-2</v>
      </c>
      <c r="K75" s="188">
        <v>-2.2800000000000001E-2</v>
      </c>
      <c r="L75" s="188">
        <v>-2.2800000000000001E-2</v>
      </c>
    </row>
    <row r="77" spans="1:12" x14ac:dyDescent="0.2">
      <c r="A77" s="165" t="s">
        <v>286</v>
      </c>
      <c r="B77" s="165">
        <v>1593</v>
      </c>
      <c r="C77" s="167">
        <f>C78*C61</f>
        <v>1436.8653624006502</v>
      </c>
      <c r="D77" s="167">
        <f t="shared" ref="D77:L77" si="19">D78*D61</f>
        <v>1530.64999781558</v>
      </c>
      <c r="E77" s="167">
        <f t="shared" si="19"/>
        <v>1628.5034599206867</v>
      </c>
      <c r="F77" s="167">
        <f t="shared" si="19"/>
        <v>1711.1691341007818</v>
      </c>
      <c r="G77" s="167">
        <f t="shared" si="19"/>
        <v>1798.3909238641399</v>
      </c>
      <c r="H77" s="167">
        <f t="shared" si="19"/>
        <v>1890.4356974435987</v>
      </c>
      <c r="I77" s="167">
        <f t="shared" si="19"/>
        <v>1987.5872374272926</v>
      </c>
      <c r="J77" s="167">
        <f t="shared" si="19"/>
        <v>2090.1474168220107</v>
      </c>
      <c r="K77" s="167">
        <f t="shared" si="19"/>
        <v>2198.4374649840529</v>
      </c>
      <c r="L77" s="167">
        <f t="shared" si="19"/>
        <v>2312.7993308765385</v>
      </c>
    </row>
    <row r="78" spans="1:12" x14ac:dyDescent="0.2">
      <c r="A78" t="s">
        <v>259</v>
      </c>
      <c r="C78" s="188">
        <v>4.1740592247968146E-2</v>
      </c>
      <c r="D78" s="188">
        <v>4.1740592247968146E-2</v>
      </c>
      <c r="E78" s="188">
        <v>4.1740592247968146E-2</v>
      </c>
      <c r="F78" s="188">
        <v>4.1740592247968146E-2</v>
      </c>
      <c r="G78" s="188">
        <v>4.1740592247968146E-2</v>
      </c>
      <c r="H78" s="188">
        <v>4.1740592247968146E-2</v>
      </c>
      <c r="I78" s="188">
        <v>4.1740592247968146E-2</v>
      </c>
      <c r="J78" s="188">
        <v>4.1740592247968146E-2</v>
      </c>
      <c r="K78" s="188">
        <v>4.1740592247968146E-2</v>
      </c>
      <c r="L78" s="188">
        <v>4.1740592247968146E-2</v>
      </c>
    </row>
    <row r="80" spans="1:12" x14ac:dyDescent="0.2">
      <c r="A80" s="168" t="s">
        <v>85</v>
      </c>
      <c r="B80" s="169">
        <f>B61-B65-B68-B71-B74-B77</f>
        <v>7229.0000000000073</v>
      </c>
      <c r="C80" s="169">
        <f t="shared" ref="C80:L80" si="20">C61-C65-C68-C71-C74-C77</f>
        <v>5984.8829993193494</v>
      </c>
      <c r="D80" s="169">
        <f t="shared" si="20"/>
        <v>6375.5181171110435</v>
      </c>
      <c r="E80" s="169">
        <f t="shared" si="20"/>
        <v>6783.1008573609215</v>
      </c>
      <c r="F80" s="169">
        <f t="shared" si="20"/>
        <v>7127.4228801293766</v>
      </c>
      <c r="G80" s="169">
        <f t="shared" si="20"/>
        <v>7490.7221984821927</v>
      </c>
      <c r="H80" s="169">
        <f t="shared" si="20"/>
        <v>7874.1103815277647</v>
      </c>
      <c r="I80" s="169">
        <f t="shared" si="20"/>
        <v>8278.7694506521402</v>
      </c>
      <c r="J80" s="169">
        <f t="shared" si="20"/>
        <v>8705.9567781001788</v>
      </c>
      <c r="K80" s="169">
        <f t="shared" si="20"/>
        <v>9157.0103598760361</v>
      </c>
      <c r="L80" s="169">
        <f t="shared" si="20"/>
        <v>9633.3544940312659</v>
      </c>
    </row>
    <row r="81" spans="1:12" x14ac:dyDescent="0.2">
      <c r="A81" s="162" t="s">
        <v>259</v>
      </c>
      <c r="B81" s="170">
        <f>B80/B61</f>
        <v>0.22401611403780622</v>
      </c>
      <c r="C81" s="170">
        <f t="shared" ref="C81:L81" si="21">C80/C61</f>
        <v>0.17385940775203182</v>
      </c>
      <c r="D81" s="170">
        <f t="shared" si="21"/>
        <v>0.1738594077520319</v>
      </c>
      <c r="E81" s="170">
        <f t="shared" si="21"/>
        <v>0.17385940775203187</v>
      </c>
      <c r="F81" s="170">
        <f t="shared" si="21"/>
        <v>0.17385940775203182</v>
      </c>
      <c r="G81" s="170">
        <f t="shared" si="21"/>
        <v>0.17385940775203182</v>
      </c>
      <c r="H81" s="170">
        <f t="shared" si="21"/>
        <v>0.17385940775203185</v>
      </c>
      <c r="I81" s="170">
        <f t="shared" si="21"/>
        <v>0.17385940775203187</v>
      </c>
      <c r="J81" s="170">
        <f t="shared" si="21"/>
        <v>0.17385940775203185</v>
      </c>
      <c r="K81" s="170">
        <f t="shared" si="21"/>
        <v>0.17385940775203185</v>
      </c>
      <c r="L81" s="170">
        <f t="shared" si="21"/>
        <v>0.17385940775203185</v>
      </c>
    </row>
    <row r="83" spans="1:12" x14ac:dyDescent="0.2">
      <c r="A83" s="64" t="s">
        <v>260</v>
      </c>
    </row>
    <row r="85" spans="1:12" x14ac:dyDescent="0.2">
      <c r="A85" s="165" t="s">
        <v>261</v>
      </c>
      <c r="B85" s="165">
        <v>225</v>
      </c>
      <c r="C85" s="165">
        <f>C86*C87</f>
        <v>217.50080000000003</v>
      </c>
      <c r="D85" s="165">
        <f t="shared" ref="D85:L85" si="22">D86*D87</f>
        <v>217.50080000000003</v>
      </c>
      <c r="E85" s="165">
        <f t="shared" si="22"/>
        <v>217.50080000000003</v>
      </c>
      <c r="F85" s="165">
        <f t="shared" si="22"/>
        <v>217.50080000000003</v>
      </c>
      <c r="G85" s="165">
        <f t="shared" si="22"/>
        <v>217.50080000000003</v>
      </c>
      <c r="H85" s="165">
        <f t="shared" si="22"/>
        <v>217.50080000000003</v>
      </c>
      <c r="I85" s="165">
        <f t="shared" si="22"/>
        <v>217.50080000000003</v>
      </c>
      <c r="J85" s="165">
        <f t="shared" si="22"/>
        <v>217.50080000000003</v>
      </c>
      <c r="K85" s="165">
        <f t="shared" si="22"/>
        <v>217.50080000000003</v>
      </c>
      <c r="L85" s="165">
        <f t="shared" si="22"/>
        <v>0</v>
      </c>
    </row>
    <row r="86" spans="1:12" x14ac:dyDescent="0.2">
      <c r="A86" t="s">
        <v>262</v>
      </c>
      <c r="B86" s="81"/>
      <c r="C86" s="188">
        <v>3.5200000000000002E-2</v>
      </c>
      <c r="D86" s="188">
        <v>3.5200000000000002E-2</v>
      </c>
      <c r="E86" s="188">
        <v>3.5200000000000002E-2</v>
      </c>
      <c r="F86" s="188">
        <v>3.5200000000000002E-2</v>
      </c>
      <c r="G86" s="188">
        <v>3.5200000000000002E-2</v>
      </c>
      <c r="H86" s="188">
        <v>3.5200000000000002E-2</v>
      </c>
      <c r="I86" s="188">
        <v>3.5200000000000002E-2</v>
      </c>
      <c r="J86" s="188">
        <v>3.5200000000000002E-2</v>
      </c>
      <c r="K86" s="188">
        <v>3.5200000000000002E-2</v>
      </c>
      <c r="L86" s="81">
        <v>0</v>
      </c>
    </row>
    <row r="87" spans="1:12" x14ac:dyDescent="0.2">
      <c r="A87" t="s">
        <v>263</v>
      </c>
      <c r="B87">
        <v>6404</v>
      </c>
      <c r="C87">
        <f>B87-B85+B86*B87</f>
        <v>6179</v>
      </c>
      <c r="D87">
        <f t="shared" ref="D87:K87" si="23">C87-C85+C86*C87</f>
        <v>6179</v>
      </c>
      <c r="E87">
        <f>D87-D85+D86*D87</f>
        <v>6179</v>
      </c>
      <c r="F87">
        <f t="shared" si="23"/>
        <v>6179</v>
      </c>
      <c r="G87">
        <f t="shared" si="23"/>
        <v>6179</v>
      </c>
      <c r="H87">
        <f t="shared" si="23"/>
        <v>6179</v>
      </c>
      <c r="I87">
        <f t="shared" si="23"/>
        <v>6179</v>
      </c>
      <c r="J87">
        <f t="shared" si="23"/>
        <v>6179</v>
      </c>
      <c r="K87">
        <f t="shared" si="23"/>
        <v>6179</v>
      </c>
      <c r="L87">
        <v>0</v>
      </c>
    </row>
    <row r="89" spans="1:12" x14ac:dyDescent="0.2">
      <c r="A89" s="165" t="s">
        <v>264</v>
      </c>
      <c r="B89" s="167">
        <v>-208</v>
      </c>
      <c r="C89" s="167">
        <f>C90*C61</f>
        <v>-137.8158817865345</v>
      </c>
      <c r="D89" s="167">
        <f t="shared" ref="D89:L89" si="24">D90*D61</f>
        <v>-146.81116594185906</v>
      </c>
      <c r="E89" s="167">
        <f t="shared" si="24"/>
        <v>-156.19670860909207</v>
      </c>
      <c r="F89" s="167">
        <f t="shared" si="24"/>
        <v>-164.12552579595351</v>
      </c>
      <c r="G89" s="167">
        <f t="shared" si="24"/>
        <v>-172.49133944960963</v>
      </c>
      <c r="H89" s="167">
        <f t="shared" si="24"/>
        <v>-181.31974603984236</v>
      </c>
      <c r="I89" s="167">
        <f t="shared" si="24"/>
        <v>-190.63796436435035</v>
      </c>
      <c r="J89" s="167">
        <f t="shared" si="24"/>
        <v>-200.47494834999887</v>
      </c>
      <c r="K89" s="167">
        <f t="shared" si="24"/>
        <v>-210.86150847364442</v>
      </c>
      <c r="L89" s="167">
        <f t="shared" si="24"/>
        <v>0</v>
      </c>
    </row>
    <row r="90" spans="1:12" x14ac:dyDescent="0.2">
      <c r="A90" t="s">
        <v>265</v>
      </c>
      <c r="C90" s="188">
        <v>-4.0035181287513752E-3</v>
      </c>
      <c r="D90" s="188">
        <v>-4.0035181287513752E-3</v>
      </c>
      <c r="E90" s="188">
        <v>-4.0035181287513752E-3</v>
      </c>
      <c r="F90" s="188">
        <v>-4.0035181287513752E-3</v>
      </c>
      <c r="G90" s="188">
        <v>-4.0035181287513752E-3</v>
      </c>
      <c r="H90" s="188">
        <v>-4.0035181287513752E-3</v>
      </c>
      <c r="I90" s="188">
        <v>-4.0035181287513752E-3</v>
      </c>
      <c r="J90" s="188">
        <v>-4.0035181287513752E-3</v>
      </c>
      <c r="K90" s="188">
        <v>-4.0035181287513752E-3</v>
      </c>
      <c r="L90" s="81">
        <v>0</v>
      </c>
    </row>
    <row r="92" spans="1:12" x14ac:dyDescent="0.2">
      <c r="A92" s="165" t="s">
        <v>79</v>
      </c>
      <c r="B92" s="165">
        <v>80</v>
      </c>
      <c r="C92" s="167">
        <f>C93*C61</f>
        <v>-50.79149198565203</v>
      </c>
      <c r="D92" s="167">
        <f t="shared" ref="D92:L92" si="25">D93*D61</f>
        <v>-54.106667981053668</v>
      </c>
      <c r="E92" s="167">
        <f t="shared" si="25"/>
        <v>-57.565672190032558</v>
      </c>
      <c r="F92" s="167">
        <f t="shared" si="25"/>
        <v>-60.487806049945362</v>
      </c>
      <c r="G92" s="167">
        <f t="shared" si="25"/>
        <v>-63.570993209762605</v>
      </c>
      <c r="H92" s="167">
        <f t="shared" si="25"/>
        <v>-66.82466714603963</v>
      </c>
      <c r="I92" s="167">
        <f t="shared" si="25"/>
        <v>-70.258859237796401</v>
      </c>
      <c r="J92" s="167">
        <f t="shared" si="25"/>
        <v>-73.884240338966933</v>
      </c>
      <c r="K92" s="167">
        <f t="shared" si="25"/>
        <v>-77.712165527558525</v>
      </c>
      <c r="L92" s="167">
        <f t="shared" si="25"/>
        <v>-81.754722295186099</v>
      </c>
    </row>
    <row r="93" spans="1:12" x14ac:dyDescent="0.2">
      <c r="C93" s="188">
        <v>-1.4754805927654424E-3</v>
      </c>
      <c r="D93" s="188">
        <v>-1.4754805927654424E-3</v>
      </c>
      <c r="E93" s="188">
        <v>-1.4754805927654424E-3</v>
      </c>
      <c r="F93" s="188">
        <v>-1.4754805927654424E-3</v>
      </c>
      <c r="G93" s="188">
        <v>-1.4754805927654424E-3</v>
      </c>
      <c r="H93" s="188">
        <v>-1.4754805927654424E-3</v>
      </c>
      <c r="I93" s="188">
        <v>-1.4754805927654424E-3</v>
      </c>
      <c r="J93" s="188">
        <v>-1.4754805927654424E-3</v>
      </c>
      <c r="K93" s="188">
        <v>-1.4754805927654424E-3</v>
      </c>
      <c r="L93" s="188">
        <v>-1.4754805927654424E-3</v>
      </c>
    </row>
    <row r="95" spans="1:12" x14ac:dyDescent="0.2">
      <c r="A95" s="162" t="s">
        <v>201</v>
      </c>
      <c r="B95" s="163">
        <f>B80-B85-B89-B92-B112</f>
        <v>4524.0000000000073</v>
      </c>
      <c r="C95" s="163">
        <f t="shared" ref="C95:L95" si="26">C80-C85-C89-C92-C112</f>
        <v>3441.0079282746638</v>
      </c>
      <c r="D95" s="163">
        <f t="shared" si="26"/>
        <v>3679.7998959996903</v>
      </c>
      <c r="E95" s="163">
        <f t="shared" si="26"/>
        <v>3928.9518030407908</v>
      </c>
      <c r="F95" s="163">
        <f t="shared" si="26"/>
        <v>4139.432964623873</v>
      </c>
      <c r="G95" s="163">
        <f t="shared" si="26"/>
        <v>4361.5147876638848</v>
      </c>
      <c r="H95" s="163">
        <f t="shared" si="26"/>
        <v>4595.8767650240279</v>
      </c>
      <c r="I95" s="163">
        <f t="shared" si="26"/>
        <v>4843.2414564533174</v>
      </c>
      <c r="J95" s="163">
        <f t="shared" si="26"/>
        <v>5104.3774830481088</v>
      </c>
      <c r="K95" s="163">
        <f t="shared" si="26"/>
        <v>5380.1027505319016</v>
      </c>
      <c r="L95" s="163">
        <f t="shared" si="26"/>
        <v>5666.9582778272143</v>
      </c>
    </row>
    <row r="96" spans="1:12" x14ac:dyDescent="0.2">
      <c r="A96" t="s">
        <v>259</v>
      </c>
      <c r="B96" s="81">
        <f>B95/B61</f>
        <v>0.14019212891230265</v>
      </c>
      <c r="C96" s="81">
        <f t="shared" ref="C96:L96" si="27">C95/C61</f>
        <v>9.9960450446218777E-2</v>
      </c>
      <c r="D96" s="81">
        <f t="shared" si="27"/>
        <v>0.10034758255136049</v>
      </c>
      <c r="E96" s="81">
        <f t="shared" si="27"/>
        <v>0.10070397712304036</v>
      </c>
      <c r="F96" s="81">
        <f t="shared" si="27"/>
        <v>0.10097329368026502</v>
      </c>
      <c r="G96" s="81">
        <f t="shared" si="27"/>
        <v>0.10123061005234188</v>
      </c>
      <c r="H96" s="81">
        <f t="shared" si="27"/>
        <v>0.10147640479398123</v>
      </c>
      <c r="I96" s="81">
        <f t="shared" si="27"/>
        <v>0.10171114152148929</v>
      </c>
      <c r="J96" s="81">
        <f t="shared" si="27"/>
        <v>0.10193526900775747</v>
      </c>
      <c r="K96" s="81">
        <f t="shared" si="27"/>
        <v>0.10214922131694704</v>
      </c>
      <c r="L96" s="81">
        <f t="shared" si="27"/>
        <v>0.10227527810265549</v>
      </c>
    </row>
    <row r="98" spans="1:12" x14ac:dyDescent="0.2">
      <c r="A98" s="165" t="s">
        <v>195</v>
      </c>
      <c r="B98" s="165">
        <v>816</v>
      </c>
      <c r="C98" s="166">
        <f>C99*C95</f>
        <v>922.87832636326482</v>
      </c>
      <c r="D98" s="166">
        <f t="shared" ref="D98:L98" si="28">D99*D95</f>
        <v>986.92233210711697</v>
      </c>
      <c r="E98" s="166">
        <f t="shared" si="28"/>
        <v>1053.7448735755402</v>
      </c>
      <c r="F98" s="166">
        <f t="shared" si="28"/>
        <v>1110.1959211121227</v>
      </c>
      <c r="G98" s="166">
        <f t="shared" si="28"/>
        <v>1169.7582660514538</v>
      </c>
      <c r="H98" s="166">
        <f t="shared" si="28"/>
        <v>1232.6141483794443</v>
      </c>
      <c r="I98" s="166">
        <f t="shared" si="28"/>
        <v>1298.9573586207796</v>
      </c>
      <c r="J98" s="166">
        <f t="shared" si="28"/>
        <v>1368.9940409535027</v>
      </c>
      <c r="K98" s="166">
        <f t="shared" si="28"/>
        <v>1442.943557692656</v>
      </c>
      <c r="L98" s="166">
        <f t="shared" si="28"/>
        <v>1519.8782101132588</v>
      </c>
    </row>
    <row r="99" spans="1:12" x14ac:dyDescent="0.2">
      <c r="A99" t="s">
        <v>266</v>
      </c>
      <c r="C99" s="188">
        <v>0.26819999999999999</v>
      </c>
      <c r="D99" s="188">
        <v>0.26819999999999999</v>
      </c>
      <c r="E99" s="188">
        <v>0.26819999999999999</v>
      </c>
      <c r="F99" s="188">
        <v>0.26819999999999999</v>
      </c>
      <c r="G99" s="188">
        <v>0.26819999999999999</v>
      </c>
      <c r="H99" s="188">
        <v>0.26819999999999999</v>
      </c>
      <c r="I99" s="188">
        <v>0.26819999999999999</v>
      </c>
      <c r="J99" s="188">
        <v>0.26819999999999999</v>
      </c>
      <c r="K99" s="188">
        <v>0.26819999999999999</v>
      </c>
      <c r="L99" s="188">
        <v>0.26819999999999999</v>
      </c>
    </row>
    <row r="101" spans="1:12" x14ac:dyDescent="0.2">
      <c r="A101" s="162" t="s">
        <v>135</v>
      </c>
      <c r="B101" s="163">
        <f>B80-B85-B89-B92-B98</f>
        <v>6316.0000000000073</v>
      </c>
      <c r="C101" s="163">
        <f t="shared" ref="C101:L101" si="29">C80-C85-C89-C92-C98</f>
        <v>5033.111246728271</v>
      </c>
      <c r="D101" s="163">
        <f t="shared" si="29"/>
        <v>5372.0128189268398</v>
      </c>
      <c r="E101" s="163">
        <f t="shared" si="29"/>
        <v>5725.6175645845051</v>
      </c>
      <c r="F101" s="163">
        <f t="shared" si="29"/>
        <v>6024.3394908631526</v>
      </c>
      <c r="G101" s="163">
        <f t="shared" si="29"/>
        <v>6339.5254650901115</v>
      </c>
      <c r="H101" s="163">
        <f t="shared" si="29"/>
        <v>6672.139846334202</v>
      </c>
      <c r="I101" s="163">
        <f t="shared" si="29"/>
        <v>7023.2081156335071</v>
      </c>
      <c r="J101" s="163">
        <f t="shared" si="29"/>
        <v>7393.8211258356405</v>
      </c>
      <c r="K101" s="163">
        <f t="shared" si="29"/>
        <v>7785.1396761845835</v>
      </c>
      <c r="L101" s="163">
        <f t="shared" si="29"/>
        <v>8195.2310062131928</v>
      </c>
    </row>
    <row r="102" spans="1:12" x14ac:dyDescent="0.2">
      <c r="A102" t="s">
        <v>259</v>
      </c>
      <c r="B102" s="81">
        <f>B101/B61</f>
        <v>0.19572358227455861</v>
      </c>
      <c r="C102" s="81">
        <f t="shared" ref="C102:L102" si="30">C101/C61</f>
        <v>0.1462106678786847</v>
      </c>
      <c r="D102" s="81">
        <f t="shared" si="30"/>
        <v>0.1464939711532274</v>
      </c>
      <c r="E102" s="81">
        <f t="shared" si="30"/>
        <v>0.14675478070078271</v>
      </c>
      <c r="F102" s="81">
        <f t="shared" si="30"/>
        <v>0.14695186655735973</v>
      </c>
      <c r="G102" s="81">
        <f t="shared" si="30"/>
        <v>0.14714017067844559</v>
      </c>
      <c r="H102" s="81">
        <f t="shared" si="30"/>
        <v>0.14732004327037726</v>
      </c>
      <c r="I102" s="81">
        <f t="shared" si="30"/>
        <v>0.14749182360756766</v>
      </c>
      <c r="J102" s="81">
        <f t="shared" si="30"/>
        <v>0.14765584010201871</v>
      </c>
      <c r="K102" s="81">
        <f t="shared" si="30"/>
        <v>0.14781241040188364</v>
      </c>
      <c r="L102" s="81">
        <f t="shared" si="30"/>
        <v>0.14790465875766509</v>
      </c>
    </row>
    <row r="104" spans="1:12" x14ac:dyDescent="0.2">
      <c r="A104" s="64" t="s">
        <v>95</v>
      </c>
    </row>
    <row r="106" spans="1:12" x14ac:dyDescent="0.2">
      <c r="A106" s="82" t="s">
        <v>96</v>
      </c>
      <c r="B106" s="171">
        <v>-3475.2</v>
      </c>
      <c r="C106" s="172">
        <f>C107*C61</f>
        <v>0</v>
      </c>
      <c r="D106" s="172">
        <f t="shared" ref="D106:L106" si="31">D107*D61</f>
        <v>0</v>
      </c>
      <c r="E106" s="172">
        <f t="shared" si="31"/>
        <v>0</v>
      </c>
      <c r="F106" s="172">
        <f t="shared" si="31"/>
        <v>0</v>
      </c>
      <c r="G106" s="172">
        <f t="shared" si="31"/>
        <v>0</v>
      </c>
      <c r="H106" s="172">
        <f t="shared" si="31"/>
        <v>0</v>
      </c>
      <c r="I106" s="172">
        <f t="shared" si="31"/>
        <v>0</v>
      </c>
      <c r="J106" s="172">
        <f t="shared" si="31"/>
        <v>0</v>
      </c>
      <c r="K106" s="172">
        <f t="shared" si="31"/>
        <v>0</v>
      </c>
      <c r="L106" s="172">
        <f t="shared" si="31"/>
        <v>0</v>
      </c>
    </row>
    <row r="107" spans="1:12" x14ac:dyDescent="0.2">
      <c r="A107" t="s">
        <v>259</v>
      </c>
      <c r="C107" s="81">
        <f>D29</f>
        <v>0</v>
      </c>
      <c r="D107" s="81">
        <f>C107</f>
        <v>0</v>
      </c>
      <c r="E107" s="81">
        <f>D107</f>
        <v>0</v>
      </c>
      <c r="F107" s="81">
        <f t="shared" ref="F107:L107" si="32">E107</f>
        <v>0</v>
      </c>
      <c r="G107" s="81">
        <f t="shared" si="32"/>
        <v>0</v>
      </c>
      <c r="H107" s="81">
        <f t="shared" si="32"/>
        <v>0</v>
      </c>
      <c r="I107" s="81">
        <f t="shared" si="32"/>
        <v>0</v>
      </c>
      <c r="J107" s="81">
        <f t="shared" si="32"/>
        <v>0</v>
      </c>
      <c r="K107" s="81">
        <f t="shared" si="32"/>
        <v>0</v>
      </c>
      <c r="L107" s="81">
        <f t="shared" si="32"/>
        <v>0</v>
      </c>
    </row>
    <row r="109" spans="1:12" x14ac:dyDescent="0.2">
      <c r="A109" s="82" t="s">
        <v>97</v>
      </c>
      <c r="B109" s="171">
        <v>2817</v>
      </c>
      <c r="C109" s="172">
        <f>C110*C61</f>
        <v>3098.1324330000002</v>
      </c>
      <c r="D109" s="172">
        <f t="shared" ref="D109:L109" si="33">D110*D61</f>
        <v>3300.3484709805002</v>
      </c>
      <c r="E109" s="172">
        <f t="shared" si="33"/>
        <v>3511.3376092548451</v>
      </c>
      <c r="F109" s="172">
        <f t="shared" si="33"/>
        <v>3689.5792267194543</v>
      </c>
      <c r="G109" s="172">
        <f t="shared" si="33"/>
        <v>3877.6446243560758</v>
      </c>
      <c r="H109" s="172">
        <f t="shared" si="33"/>
        <v>4076.1092166392518</v>
      </c>
      <c r="I109" s="172">
        <f t="shared" si="33"/>
        <v>4285.5848883448461</v>
      </c>
      <c r="J109" s="172">
        <f t="shared" si="33"/>
        <v>4506.7225303478526</v>
      </c>
      <c r="K109" s="172">
        <f t="shared" si="33"/>
        <v>4740.2147691902037</v>
      </c>
      <c r="L109" s="172">
        <f t="shared" si="33"/>
        <v>4986.7989065014026</v>
      </c>
    </row>
    <row r="110" spans="1:12" x14ac:dyDescent="0.2">
      <c r="A110" t="s">
        <v>259</v>
      </c>
      <c r="C110" s="188">
        <v>0.09</v>
      </c>
      <c r="D110" s="188">
        <v>0.09</v>
      </c>
      <c r="E110" s="188">
        <v>0.09</v>
      </c>
      <c r="F110" s="188">
        <v>0.09</v>
      </c>
      <c r="G110" s="188">
        <v>0.09</v>
      </c>
      <c r="H110" s="188">
        <v>0.09</v>
      </c>
      <c r="I110" s="188">
        <v>0.09</v>
      </c>
      <c r="J110" s="188">
        <v>0.09</v>
      </c>
      <c r="K110" s="188">
        <v>0.09</v>
      </c>
      <c r="L110" s="173">
        <v>0.09</v>
      </c>
    </row>
    <row r="112" spans="1:12" x14ac:dyDescent="0.2">
      <c r="A112" s="82" t="s">
        <v>98</v>
      </c>
      <c r="B112" s="172">
        <v>2608</v>
      </c>
      <c r="C112" s="172">
        <f>C113*C61</f>
        <v>2514.9816448168722</v>
      </c>
      <c r="D112" s="172">
        <f t="shared" ref="D112:L112" si="34">D113*D61</f>
        <v>2679.1352550342663</v>
      </c>
      <c r="E112" s="172">
        <f t="shared" si="34"/>
        <v>2850.4106351192549</v>
      </c>
      <c r="F112" s="172">
        <f t="shared" si="34"/>
        <v>2995.1024473514026</v>
      </c>
      <c r="G112" s="172">
        <f t="shared" si="34"/>
        <v>3147.7689434776803</v>
      </c>
      <c r="H112" s="172">
        <f t="shared" si="34"/>
        <v>3308.8772296896182</v>
      </c>
      <c r="I112" s="172">
        <f t="shared" si="34"/>
        <v>3478.9240178009691</v>
      </c>
      <c r="J112" s="172">
        <f t="shared" si="34"/>
        <v>3658.437683741035</v>
      </c>
      <c r="K112" s="172">
        <f t="shared" si="34"/>
        <v>3847.9804833453377</v>
      </c>
      <c r="L112" s="172">
        <f t="shared" si="34"/>
        <v>4048.1509384992373</v>
      </c>
    </row>
    <row r="113" spans="1:13" x14ac:dyDescent="0.2">
      <c r="A113" t="s">
        <v>259</v>
      </c>
      <c r="C113" s="188">
        <v>7.305961024214179E-2</v>
      </c>
      <c r="D113" s="188">
        <v>7.305961024214179E-2</v>
      </c>
      <c r="E113" s="188">
        <v>7.305961024214179E-2</v>
      </c>
      <c r="F113" s="188">
        <v>7.305961024214179E-2</v>
      </c>
      <c r="G113" s="188">
        <v>7.305961024214179E-2</v>
      </c>
      <c r="H113" s="188">
        <v>7.305961024214179E-2</v>
      </c>
      <c r="I113" s="188">
        <v>7.305961024214179E-2</v>
      </c>
      <c r="J113" s="188">
        <v>7.305961024214179E-2</v>
      </c>
      <c r="K113" s="188">
        <v>7.305961024214179E-2</v>
      </c>
      <c r="L113" s="188">
        <v>7.305961024214179E-2</v>
      </c>
    </row>
    <row r="116" spans="1:13" x14ac:dyDescent="0.2">
      <c r="A116" s="162" t="s">
        <v>137</v>
      </c>
      <c r="B116" s="174">
        <f>B101-B106-B109</f>
        <v>6974.200000000008</v>
      </c>
      <c r="C116" s="174">
        <f t="shared" ref="C116:L116" si="35">C101-C106-C109</f>
        <v>1934.9788137282708</v>
      </c>
      <c r="D116" s="174">
        <f t="shared" si="35"/>
        <v>2071.6643479463396</v>
      </c>
      <c r="E116" s="174">
        <f t="shared" si="35"/>
        <v>2214.27995532966</v>
      </c>
      <c r="F116" s="174">
        <f t="shared" si="35"/>
        <v>2334.7602641436984</v>
      </c>
      <c r="G116" s="174">
        <f t="shared" si="35"/>
        <v>2461.8808407340357</v>
      </c>
      <c r="H116" s="174">
        <f t="shared" si="35"/>
        <v>2596.0306296949502</v>
      </c>
      <c r="I116" s="174">
        <f t="shared" si="35"/>
        <v>2737.6232272886609</v>
      </c>
      <c r="J116" s="174">
        <f t="shared" si="35"/>
        <v>2887.0985954877879</v>
      </c>
      <c r="K116" s="174">
        <f t="shared" si="35"/>
        <v>3044.9249069943799</v>
      </c>
      <c r="L116" s="174">
        <f t="shared" si="35"/>
        <v>3208.4320997117902</v>
      </c>
    </row>
    <row r="117" spans="1:13" x14ac:dyDescent="0.2">
      <c r="M117" t="s">
        <v>267</v>
      </c>
    </row>
    <row r="118" spans="1:13" x14ac:dyDescent="0.2">
      <c r="A118" s="162" t="s">
        <v>138</v>
      </c>
      <c r="B118" s="163">
        <f>B116/(1+$I$9)^B32</f>
        <v>6974.200000000008</v>
      </c>
      <c r="C118" s="163">
        <f t="shared" ref="C118:K118" si="36">C116/((1+$I$9)^C32)</f>
        <v>1759.0716488438825</v>
      </c>
      <c r="D118" s="163">
        <f t="shared" si="36"/>
        <v>1712.119295823421</v>
      </c>
      <c r="E118" s="163">
        <f t="shared" si="36"/>
        <v>1663.6213037788575</v>
      </c>
      <c r="F118" s="163">
        <f t="shared" si="36"/>
        <v>1594.6726754618521</v>
      </c>
      <c r="G118" s="163">
        <f t="shared" si="36"/>
        <v>1528.6343088425622</v>
      </c>
      <c r="H118" s="163">
        <f t="shared" si="36"/>
        <v>1465.3916120838903</v>
      </c>
      <c r="I118" s="163">
        <f t="shared" si="36"/>
        <v>1404.8335837401228</v>
      </c>
      <c r="J118" s="163">
        <f t="shared" si="36"/>
        <v>1346.852802188208</v>
      </c>
      <c r="K118" s="163">
        <f t="shared" si="36"/>
        <v>1291.3454011793758</v>
      </c>
      <c r="L118" s="163">
        <f>((L116*(1+I9)/(I9-I11))-K87)/(1+I9)^L32</f>
        <v>13625.826981645518</v>
      </c>
      <c r="M118" s="170">
        <f>L118/B121</f>
        <v>0.39648493099113968</v>
      </c>
    </row>
    <row r="121" spans="1:13" x14ac:dyDescent="0.2">
      <c r="A121" t="s">
        <v>142</v>
      </c>
      <c r="B121" s="146">
        <f>SUM(B118:L118)</f>
        <v>34366.569613587701</v>
      </c>
    </row>
    <row r="122" spans="1:13" x14ac:dyDescent="0.2">
      <c r="A122" t="s">
        <v>268</v>
      </c>
      <c r="B122">
        <v>5553</v>
      </c>
    </row>
    <row r="123" spans="1:13" x14ac:dyDescent="0.2">
      <c r="A123" t="s">
        <v>269</v>
      </c>
      <c r="B123" s="146">
        <f>SUM(B121:B122)</f>
        <v>39919.569613587701</v>
      </c>
    </row>
    <row r="124" spans="1:13" x14ac:dyDescent="0.2">
      <c r="A124" t="s">
        <v>146</v>
      </c>
      <c r="B124">
        <v>5778</v>
      </c>
    </row>
    <row r="125" spans="1:13" x14ac:dyDescent="0.2">
      <c r="A125" s="160" t="s">
        <v>224</v>
      </c>
      <c r="B125" s="189">
        <f>B123/B124</f>
        <v>6.9088905527150741</v>
      </c>
    </row>
    <row r="128" spans="1:13" x14ac:dyDescent="0.2">
      <c r="A128" s="175" t="s">
        <v>254</v>
      </c>
      <c r="B128" s="175">
        <v>0</v>
      </c>
      <c r="C128" s="175">
        <v>1</v>
      </c>
      <c r="D128" s="175">
        <v>2</v>
      </c>
      <c r="E128" s="175">
        <v>3</v>
      </c>
      <c r="F128" s="175">
        <v>4</v>
      </c>
      <c r="G128" s="175">
        <v>5</v>
      </c>
      <c r="H128" s="175">
        <v>6</v>
      </c>
      <c r="I128" s="175">
        <v>7</v>
      </c>
      <c r="J128" s="175">
        <v>8</v>
      </c>
      <c r="K128" s="175">
        <v>9</v>
      </c>
      <c r="L128" s="175">
        <v>10</v>
      </c>
    </row>
    <row r="129" spans="1:13" x14ac:dyDescent="0.2">
      <c r="A129" s="175" t="s">
        <v>121</v>
      </c>
      <c r="B129" s="175">
        <v>2016</v>
      </c>
      <c r="C129" s="175">
        <v>2017</v>
      </c>
      <c r="D129" s="175">
        <v>2018</v>
      </c>
      <c r="E129" s="175">
        <v>2019</v>
      </c>
      <c r="F129" s="175">
        <v>2020</v>
      </c>
      <c r="G129" s="175">
        <v>2021</v>
      </c>
      <c r="H129" s="175">
        <v>2022</v>
      </c>
      <c r="I129" s="175">
        <v>2023</v>
      </c>
      <c r="J129" s="175">
        <v>2024</v>
      </c>
      <c r="K129" s="175">
        <v>2025</v>
      </c>
      <c r="L129" s="175">
        <v>2026</v>
      </c>
    </row>
    <row r="130" spans="1:13" x14ac:dyDescent="0.2">
      <c r="A130" s="186" t="s">
        <v>227</v>
      </c>
      <c r="B130" s="186"/>
      <c r="C130" s="186"/>
      <c r="D130" s="186"/>
      <c r="E130" s="186"/>
      <c r="F130" s="186"/>
      <c r="G130" s="186"/>
      <c r="H130" s="186"/>
      <c r="I130" s="186"/>
      <c r="J130" s="186"/>
      <c r="K130" s="186"/>
      <c r="L130" s="186"/>
    </row>
    <row r="131" spans="1:13" x14ac:dyDescent="0.2">
      <c r="A131" t="s">
        <v>99</v>
      </c>
      <c r="B131">
        <v>37168</v>
      </c>
      <c r="C131" s="146">
        <f>B131+C109-C112</f>
        <v>37751.150788183128</v>
      </c>
      <c r="D131" s="146">
        <f t="shared" ref="D131:L131" si="37">C131+D109-D112</f>
        <v>38372.364004129362</v>
      </c>
      <c r="E131" s="146">
        <f>D131+E109-E112</f>
        <v>39033.290978264951</v>
      </c>
      <c r="F131" s="146">
        <f t="shared" si="37"/>
        <v>39727.767757633002</v>
      </c>
      <c r="G131" s="146">
        <f t="shared" si="37"/>
        <v>40457.643438511397</v>
      </c>
      <c r="H131" s="146">
        <f t="shared" si="37"/>
        <v>41224.875425461025</v>
      </c>
      <c r="I131" s="146">
        <f t="shared" si="37"/>
        <v>42031.536296004902</v>
      </c>
      <c r="J131" s="146">
        <f t="shared" si="37"/>
        <v>42879.82114261172</v>
      </c>
      <c r="K131" s="146">
        <f t="shared" si="37"/>
        <v>43772.055428456588</v>
      </c>
      <c r="L131" s="146">
        <f t="shared" si="37"/>
        <v>44710.703396458754</v>
      </c>
    </row>
    <row r="132" spans="1:13" x14ac:dyDescent="0.2">
      <c r="A132" t="s">
        <v>101</v>
      </c>
      <c r="B132">
        <v>-3137</v>
      </c>
      <c r="C132" s="146">
        <f>B132+C106</f>
        <v>-3137</v>
      </c>
      <c r="D132" s="146">
        <f t="shared" ref="D132:L132" si="38">C132+D106</f>
        <v>-3137</v>
      </c>
      <c r="E132" s="146">
        <f>D132+E106</f>
        <v>-3137</v>
      </c>
      <c r="F132" s="146">
        <f t="shared" si="38"/>
        <v>-3137</v>
      </c>
      <c r="G132" s="146">
        <f t="shared" si="38"/>
        <v>-3137</v>
      </c>
      <c r="H132" s="146">
        <f t="shared" si="38"/>
        <v>-3137</v>
      </c>
      <c r="I132" s="146">
        <f t="shared" si="38"/>
        <v>-3137</v>
      </c>
      <c r="J132" s="146">
        <f t="shared" si="38"/>
        <v>-3137</v>
      </c>
      <c r="K132" s="146">
        <f t="shared" si="38"/>
        <v>-3137</v>
      </c>
      <c r="L132" s="146">
        <f t="shared" si="38"/>
        <v>-3137</v>
      </c>
    </row>
    <row r="133" spans="1:13" x14ac:dyDescent="0.2">
      <c r="A133" t="s">
        <v>270</v>
      </c>
      <c r="B133">
        <f>B131+B132</f>
        <v>34031</v>
      </c>
      <c r="C133" s="176">
        <f t="shared" ref="C133:L133" si="39">C131+C132</f>
        <v>34614.150788183128</v>
      </c>
      <c r="D133" s="176">
        <f t="shared" si="39"/>
        <v>35235.364004129362</v>
      </c>
      <c r="E133" s="176">
        <f t="shared" si="39"/>
        <v>35896.290978264951</v>
      </c>
      <c r="F133" s="176">
        <f t="shared" si="39"/>
        <v>36590.767757633002</v>
      </c>
      <c r="G133" s="176">
        <f t="shared" si="39"/>
        <v>37320.643438511397</v>
      </c>
      <c r="H133" s="176">
        <f t="shared" si="39"/>
        <v>38087.875425461025</v>
      </c>
      <c r="I133" s="176">
        <f t="shared" si="39"/>
        <v>38894.536296004902</v>
      </c>
      <c r="J133" s="176">
        <f t="shared" si="39"/>
        <v>39742.82114261172</v>
      </c>
      <c r="K133" s="176">
        <f t="shared" si="39"/>
        <v>40635.055428456588</v>
      </c>
      <c r="L133" s="176">
        <f t="shared" si="39"/>
        <v>41573.703396458754</v>
      </c>
    </row>
    <row r="135" spans="1:13" x14ac:dyDescent="0.2">
      <c r="A135" t="s">
        <v>240</v>
      </c>
      <c r="B135" s="81">
        <f>B116/B133</f>
        <v>0.20493667538420876</v>
      </c>
      <c r="C135" s="81">
        <f t="shared" ref="C135:L135" si="40">C116/C133</f>
        <v>5.5901380495194768E-2</v>
      </c>
      <c r="D135" s="81">
        <f t="shared" si="40"/>
        <v>5.8795031823810691E-2</v>
      </c>
      <c r="E135" s="81">
        <f t="shared" si="40"/>
        <v>6.1685480448952147E-2</v>
      </c>
      <c r="F135" s="81">
        <f t="shared" si="40"/>
        <v>6.3807359266372779E-2</v>
      </c>
      <c r="G135" s="81">
        <f t="shared" si="40"/>
        <v>6.5965659053820222E-2</v>
      </c>
      <c r="H135" s="81">
        <f t="shared" si="40"/>
        <v>6.8158977120565581E-2</v>
      </c>
      <c r="I135" s="81">
        <f t="shared" si="40"/>
        <v>7.0385804485599668E-2</v>
      </c>
      <c r="J135" s="81">
        <f t="shared" si="40"/>
        <v>7.2644530823008924E-2</v>
      </c>
      <c r="K135" s="81">
        <f t="shared" si="40"/>
        <v>7.4933450314971881E-2</v>
      </c>
      <c r="L135" s="81">
        <f t="shared" si="40"/>
        <v>7.7174555971481831E-2</v>
      </c>
    </row>
    <row r="136" spans="1:13" x14ac:dyDescent="0.2">
      <c r="A136" t="s">
        <v>242</v>
      </c>
      <c r="B136" s="81">
        <v>0.16800000000000001</v>
      </c>
      <c r="C136" s="81">
        <f>1-C66-C69-C72-(C86*C87/C61)-C90-(C99*C95/C61)-C113</f>
        <v>9.0616169291745638E-2</v>
      </c>
      <c r="D136" s="81">
        <f t="shared" ref="D136:L136" si="41">1-D66-D69-D72-(D86*D87/D61)-D90-(D99*D95/D61)-D113</f>
        <v>9.0899472566288206E-2</v>
      </c>
      <c r="E136" s="81">
        <f t="shared" si="41"/>
        <v>9.1160282113843596E-2</v>
      </c>
      <c r="F136" s="81">
        <f t="shared" si="41"/>
        <v>9.1357367970420642E-2</v>
      </c>
      <c r="G136" s="81">
        <f t="shared" si="41"/>
        <v>9.1545672091506478E-2</v>
      </c>
      <c r="H136" s="81">
        <f t="shared" si="41"/>
        <v>9.1725544683438173E-2</v>
      </c>
      <c r="I136" s="81">
        <f t="shared" si="41"/>
        <v>9.1897325020628542E-2</v>
      </c>
      <c r="J136" s="81">
        <f t="shared" si="41"/>
        <v>9.2061341515079623E-2</v>
      </c>
      <c r="K136" s="81">
        <f t="shared" si="41"/>
        <v>9.22179118149445E-2</v>
      </c>
      <c r="L136" s="81">
        <f t="shared" si="41"/>
        <v>9.2310160170725977E-2</v>
      </c>
    </row>
    <row r="137" spans="1:13" x14ac:dyDescent="0.2">
      <c r="A137" t="s">
        <v>199</v>
      </c>
      <c r="B137" s="74">
        <f>B61/B131</f>
        <v>0.86821997417133023</v>
      </c>
      <c r="C137" s="74">
        <f t="shared" ref="C137:L137" si="42">C61/C131</f>
        <v>0.91185812832956914</v>
      </c>
      <c r="D137" s="74">
        <f t="shared" si="42"/>
        <v>0.95564971088317052</v>
      </c>
      <c r="E137" s="74">
        <f t="shared" si="42"/>
        <v>0.99952787344471217</v>
      </c>
      <c r="F137" s="74">
        <f t="shared" si="42"/>
        <v>1.0319060711245405</v>
      </c>
      <c r="G137" s="74">
        <f t="shared" si="42"/>
        <v>1.0649394430524532</v>
      </c>
      <c r="H137" s="74">
        <f t="shared" si="42"/>
        <v>1.0986110191889396</v>
      </c>
      <c r="I137" s="74">
        <f t="shared" si="42"/>
        <v>1.1329019604506902</v>
      </c>
      <c r="J137" s="74">
        <f t="shared" si="42"/>
        <v>1.1677915963105825</v>
      </c>
      <c r="K137" s="74">
        <f t="shared" si="42"/>
        <v>1.2032574772982141</v>
      </c>
      <c r="L137" s="74">
        <f t="shared" si="42"/>
        <v>1.2392754425619941</v>
      </c>
    </row>
    <row r="138" spans="1:13" x14ac:dyDescent="0.2">
      <c r="A138" t="s">
        <v>246</v>
      </c>
      <c r="B138" s="81">
        <f>B131/B133</f>
        <v>1.0921806588110841</v>
      </c>
      <c r="C138" s="81">
        <f t="shared" ref="C138:L138" si="43">C131/C133</f>
        <v>1.0906276747679431</v>
      </c>
      <c r="D138" s="81">
        <f t="shared" si="43"/>
        <v>1.0890298734996</v>
      </c>
      <c r="E138" s="81">
        <f t="shared" si="43"/>
        <v>1.0873906443955292</v>
      </c>
      <c r="F138" s="81">
        <f t="shared" si="43"/>
        <v>1.0857320081605997</v>
      </c>
      <c r="G138" s="81">
        <f t="shared" si="43"/>
        <v>1.0840553567938465</v>
      </c>
      <c r="H138" s="81">
        <f t="shared" si="43"/>
        <v>1.0823621681429616</v>
      </c>
      <c r="I138" s="81">
        <f t="shared" si="43"/>
        <v>1.0806540017889921</v>
      </c>
      <c r="J138" s="81">
        <f t="shared" si="43"/>
        <v>1.0789324942168372</v>
      </c>
      <c r="K138" s="81">
        <f t="shared" si="43"/>
        <v>1.0771993532904884</v>
      </c>
      <c r="L138" s="81">
        <f t="shared" si="43"/>
        <v>1.0754563520618952</v>
      </c>
    </row>
    <row r="140" spans="1:13" x14ac:dyDescent="0.2">
      <c r="A140" s="175" t="s">
        <v>254</v>
      </c>
      <c r="B140" s="175">
        <v>0</v>
      </c>
      <c r="C140" s="175">
        <v>1</v>
      </c>
      <c r="D140" s="175">
        <v>2</v>
      </c>
      <c r="E140" s="175">
        <v>3</v>
      </c>
      <c r="F140" s="175">
        <v>4</v>
      </c>
      <c r="G140" s="175">
        <v>5</v>
      </c>
      <c r="H140" s="175">
        <v>6</v>
      </c>
      <c r="I140" s="175">
        <v>7</v>
      </c>
      <c r="J140" s="175">
        <v>8</v>
      </c>
      <c r="K140" s="175">
        <v>9</v>
      </c>
      <c r="L140" s="175">
        <v>10</v>
      </c>
    </row>
    <row r="141" spans="1:13" x14ac:dyDescent="0.2">
      <c r="A141" s="175" t="s">
        <v>121</v>
      </c>
      <c r="B141" s="175">
        <v>2016</v>
      </c>
      <c r="C141" s="175">
        <v>2017</v>
      </c>
      <c r="D141" s="175">
        <v>2018</v>
      </c>
      <c r="E141" s="175">
        <v>2019</v>
      </c>
      <c r="F141" s="175">
        <v>2020</v>
      </c>
      <c r="G141" s="175">
        <v>2021</v>
      </c>
      <c r="H141" s="175">
        <v>2022</v>
      </c>
      <c r="I141" s="175">
        <v>2023</v>
      </c>
      <c r="J141" s="175">
        <v>2024</v>
      </c>
      <c r="K141" s="175">
        <v>2025</v>
      </c>
      <c r="L141" s="175">
        <v>2026</v>
      </c>
    </row>
    <row r="142" spans="1:13" x14ac:dyDescent="0.2">
      <c r="A142" s="186" t="s">
        <v>271</v>
      </c>
      <c r="B142" s="186"/>
      <c r="C142" s="186"/>
      <c r="D142" s="186"/>
      <c r="E142" s="186"/>
      <c r="F142" s="186"/>
      <c r="G142" s="186"/>
      <c r="H142" s="186"/>
      <c r="I142" s="186"/>
      <c r="J142" s="186"/>
      <c r="K142" s="186"/>
      <c r="L142" s="186"/>
    </row>
    <row r="143" spans="1:13" x14ac:dyDescent="0.2">
      <c r="A143" s="177" t="s">
        <v>272</v>
      </c>
      <c r="B143" s="178">
        <f>B101-B112</f>
        <v>3708.0000000000073</v>
      </c>
      <c r="C143" s="178">
        <f t="shared" ref="C143:L143" si="44">C101-C112</f>
        <v>2518.1296019113988</v>
      </c>
      <c r="D143" s="178">
        <f t="shared" si="44"/>
        <v>2692.8775638925736</v>
      </c>
      <c r="E143" s="178">
        <f t="shared" si="44"/>
        <v>2875.2069294652501</v>
      </c>
      <c r="F143" s="178">
        <f t="shared" si="44"/>
        <v>3029.23704351175</v>
      </c>
      <c r="G143" s="178">
        <f t="shared" si="44"/>
        <v>3191.7565216124312</v>
      </c>
      <c r="H143" s="178">
        <f t="shared" si="44"/>
        <v>3363.2626166445839</v>
      </c>
      <c r="I143" s="178">
        <f t="shared" si="44"/>
        <v>3544.284097832538</v>
      </c>
      <c r="J143" s="178">
        <f t="shared" si="44"/>
        <v>3735.3834420946055</v>
      </c>
      <c r="K143" s="178">
        <f>K101-K112</f>
        <v>3937.1591928392459</v>
      </c>
      <c r="L143" s="178">
        <f t="shared" si="44"/>
        <v>4147.0800677139559</v>
      </c>
      <c r="M143" s="146" t="s">
        <v>273</v>
      </c>
    </row>
    <row r="144" spans="1:13" x14ac:dyDescent="0.2">
      <c r="A144" s="179" t="s">
        <v>252</v>
      </c>
      <c r="B144" s="180">
        <f t="shared" ref="B144:L144" si="45">B143/$B$124</f>
        <v>0.64174454828660565</v>
      </c>
      <c r="C144" s="180">
        <f t="shared" si="45"/>
        <v>0.43581336135538229</v>
      </c>
      <c r="D144" s="180">
        <f t="shared" si="45"/>
        <v>0.46605703771072576</v>
      </c>
      <c r="E144" s="180">
        <f t="shared" si="45"/>
        <v>0.49761282960630843</v>
      </c>
      <c r="F144" s="180">
        <f t="shared" si="45"/>
        <v>0.52427086249770682</v>
      </c>
      <c r="G144" s="180">
        <f t="shared" si="45"/>
        <v>0.55239815188861741</v>
      </c>
      <c r="H144" s="180">
        <f t="shared" si="45"/>
        <v>0.58208075746704468</v>
      </c>
      <c r="I144" s="180">
        <f t="shared" si="45"/>
        <v>0.61341019346357528</v>
      </c>
      <c r="J144" s="180">
        <f t="shared" si="45"/>
        <v>0.64648380790837756</v>
      </c>
      <c r="K144" s="180">
        <f t="shared" si="45"/>
        <v>0.68140519086868223</v>
      </c>
      <c r="L144" s="180">
        <f t="shared" si="45"/>
        <v>0.71773625263308338</v>
      </c>
    </row>
    <row r="145" spans="1:12" x14ac:dyDescent="0.2">
      <c r="A145" s="181" t="s">
        <v>274</v>
      </c>
      <c r="B145" s="182">
        <f t="shared" ref="B145:L145" si="46">$B$125/B144</f>
        <v>10.76579547292007</v>
      </c>
      <c r="C145" s="182">
        <f t="shared" si="46"/>
        <v>15.852865389965055</v>
      </c>
      <c r="D145" s="182">
        <f t="shared" si="46"/>
        <v>14.824130940392136</v>
      </c>
      <c r="E145" s="182">
        <f t="shared" si="46"/>
        <v>13.88406837938868</v>
      </c>
      <c r="F145" s="182">
        <f t="shared" si="46"/>
        <v>13.178093704845734</v>
      </c>
      <c r="G145" s="182">
        <f t="shared" si="46"/>
        <v>12.50708484286918</v>
      </c>
      <c r="H145" s="182">
        <f t="shared" si="46"/>
        <v>11.86929900033026</v>
      </c>
      <c r="I145" s="182">
        <f t="shared" si="46"/>
        <v>11.263084028168059</v>
      </c>
      <c r="J145" s="182">
        <f t="shared" si="46"/>
        <v>10.68687331097739</v>
      </c>
      <c r="K145" s="182">
        <f t="shared" si="46"/>
        <v>10.139180982621145</v>
      </c>
      <c r="L145" s="182">
        <f t="shared" si="46"/>
        <v>9.6259461987173633</v>
      </c>
    </row>
    <row r="146" spans="1:12" x14ac:dyDescent="0.2">
      <c r="A146" s="177" t="s">
        <v>275</v>
      </c>
      <c r="B146" s="183">
        <f>B116+B89+B85</f>
        <v>6991.200000000008</v>
      </c>
      <c r="C146" s="183">
        <f t="shared" ref="C146:L146" si="47">C116+C89+C85</f>
        <v>2014.6637319417364</v>
      </c>
      <c r="D146" s="183">
        <f t="shared" si="47"/>
        <v>2142.3539820044807</v>
      </c>
      <c r="E146" s="183">
        <f t="shared" si="47"/>
        <v>2275.584046720568</v>
      </c>
      <c r="F146" s="183">
        <f t="shared" si="47"/>
        <v>2388.1355383477448</v>
      </c>
      <c r="G146" s="183">
        <f t="shared" si="47"/>
        <v>2506.8903012844257</v>
      </c>
      <c r="H146" s="183">
        <f t="shared" si="47"/>
        <v>2632.2116836551077</v>
      </c>
      <c r="I146" s="183">
        <f t="shared" si="47"/>
        <v>2764.4860629243103</v>
      </c>
      <c r="J146" s="183">
        <f t="shared" si="47"/>
        <v>2904.1244471377886</v>
      </c>
      <c r="K146" s="183">
        <f t="shared" si="47"/>
        <v>3051.5641985207358</v>
      </c>
      <c r="L146" s="183">
        <f t="shared" si="47"/>
        <v>3208.4320997117902</v>
      </c>
    </row>
    <row r="147" spans="1:12" x14ac:dyDescent="0.2">
      <c r="A147" s="179" t="s">
        <v>147</v>
      </c>
      <c r="B147" s="180">
        <f t="shared" ref="B147:L147" si="48">B146/$B$124</f>
        <v>1.2099688473520263</v>
      </c>
      <c r="C147" s="180">
        <f t="shared" si="48"/>
        <v>0.34867838905187548</v>
      </c>
      <c r="D147" s="180">
        <f t="shared" si="48"/>
        <v>0.37077777466328848</v>
      </c>
      <c r="E147" s="180">
        <f t="shared" si="48"/>
        <v>0.39383593747327245</v>
      </c>
      <c r="F147" s="180">
        <f t="shared" si="48"/>
        <v>0.41331525412733555</v>
      </c>
      <c r="G147" s="180">
        <f t="shared" si="48"/>
        <v>0.43386817260028138</v>
      </c>
      <c r="H147" s="180">
        <f t="shared" si="48"/>
        <v>0.45555757764885907</v>
      </c>
      <c r="I147" s="180">
        <f t="shared" si="48"/>
        <v>0.47845033972383355</v>
      </c>
      <c r="J147" s="180">
        <f t="shared" si="48"/>
        <v>0.50261759209722889</v>
      </c>
      <c r="K147" s="180">
        <f t="shared" si="48"/>
        <v>0.52813502916592869</v>
      </c>
      <c r="L147" s="180">
        <f t="shared" si="48"/>
        <v>0.5552841986347854</v>
      </c>
    </row>
    <row r="148" spans="1:12" x14ac:dyDescent="0.2">
      <c r="A148" s="181" t="s">
        <v>276</v>
      </c>
      <c r="B148" s="182">
        <f t="shared" ref="B148:L148" si="49">$B$125/B147</f>
        <v>5.709973912001896</v>
      </c>
      <c r="C148" s="182">
        <f t="shared" si="49"/>
        <v>19.814507493572211</v>
      </c>
      <c r="D148" s="182">
        <f t="shared" si="49"/>
        <v>18.633507790452626</v>
      </c>
      <c r="E148" s="182">
        <f t="shared" si="49"/>
        <v>17.542559973171429</v>
      </c>
      <c r="F148" s="182">
        <f t="shared" si="49"/>
        <v>16.715788937677484</v>
      </c>
      <c r="G148" s="182">
        <f t="shared" si="49"/>
        <v>15.923939548984086</v>
      </c>
      <c r="H148" s="182">
        <f t="shared" si="49"/>
        <v>15.165789993818089</v>
      </c>
      <c r="I148" s="182">
        <f t="shared" si="49"/>
        <v>14.440141387929533</v>
      </c>
      <c r="J148" s="182">
        <f t="shared" si="49"/>
        <v>13.74581920996228</v>
      </c>
      <c r="K148" s="182">
        <f t="shared" si="49"/>
        <v>13.08167451726526</v>
      </c>
      <c r="L148" s="182">
        <f t="shared" si="49"/>
        <v>12.442080235132179</v>
      </c>
    </row>
    <row r="149" spans="1:12" x14ac:dyDescent="0.2">
      <c r="A149" t="s">
        <v>85</v>
      </c>
      <c r="B149" s="146">
        <f>B80</f>
        <v>7229.0000000000073</v>
      </c>
      <c r="C149" s="146">
        <f t="shared" ref="C149:L149" si="50">C80</f>
        <v>5984.8829993193494</v>
      </c>
      <c r="D149" s="146">
        <f t="shared" si="50"/>
        <v>6375.5181171110435</v>
      </c>
      <c r="E149" s="146">
        <f t="shared" si="50"/>
        <v>6783.1008573609215</v>
      </c>
      <c r="F149" s="146">
        <f t="shared" si="50"/>
        <v>7127.4228801293766</v>
      </c>
      <c r="G149" s="146">
        <f t="shared" si="50"/>
        <v>7490.7221984821927</v>
      </c>
      <c r="H149" s="146">
        <f t="shared" si="50"/>
        <v>7874.1103815277647</v>
      </c>
      <c r="I149" s="146">
        <f t="shared" si="50"/>
        <v>8278.7694506521402</v>
      </c>
      <c r="J149" s="146">
        <f t="shared" si="50"/>
        <v>8705.9567781001788</v>
      </c>
      <c r="K149" s="146">
        <f t="shared" si="50"/>
        <v>9157.0103598760361</v>
      </c>
      <c r="L149" s="146">
        <f t="shared" si="50"/>
        <v>9633.3544940312659</v>
      </c>
    </row>
    <row r="150" spans="1:12" x14ac:dyDescent="0.2">
      <c r="A150" t="s">
        <v>277</v>
      </c>
      <c r="B150" s="146">
        <f>$N$14/B149</f>
        <v>5.6398629981446478</v>
      </c>
      <c r="C150" s="146">
        <f t="shared" ref="C150:L150" si="51">$N$14/C149</f>
        <v>6.8122584214636221</v>
      </c>
      <c r="D150" s="146">
        <f t="shared" si="51"/>
        <v>6.394863737296097</v>
      </c>
      <c r="E150" s="146">
        <f t="shared" si="51"/>
        <v>6.0106093762919768</v>
      </c>
      <c r="F150" s="146">
        <f t="shared" si="51"/>
        <v>5.7202400221337273</v>
      </c>
      <c r="G150" s="146">
        <f t="shared" si="51"/>
        <v>5.4428089219286271</v>
      </c>
      <c r="H150" s="146">
        <f t="shared" si="51"/>
        <v>5.1778001117730383</v>
      </c>
      <c r="I150" s="146">
        <f t="shared" si="51"/>
        <v>4.9247137339204556</v>
      </c>
      <c r="J150" s="146">
        <f t="shared" si="51"/>
        <v>4.6830659343664571</v>
      </c>
      <c r="K150" s="146">
        <f t="shared" si="51"/>
        <v>4.452388717635964</v>
      </c>
      <c r="L150" s="146">
        <f t="shared" si="51"/>
        <v>4.2322297636663073</v>
      </c>
    </row>
    <row r="174" spans="2:19" x14ac:dyDescent="0.2">
      <c r="B174" s="13">
        <v>0</v>
      </c>
      <c r="C174">
        <v>-21.99</v>
      </c>
      <c r="J174" s="13">
        <v>0</v>
      </c>
      <c r="K174">
        <v>-707.52</v>
      </c>
      <c r="R174" s="13">
        <v>0</v>
      </c>
      <c r="S174">
        <v>-2662745.06</v>
      </c>
    </row>
    <row r="175" spans="2:19" x14ac:dyDescent="0.2">
      <c r="B175" s="13">
        <v>0.1</v>
      </c>
      <c r="C175">
        <v>0.41</v>
      </c>
      <c r="J175" s="13">
        <v>0.1</v>
      </c>
      <c r="K175" s="175">
        <v>0.86</v>
      </c>
      <c r="R175" s="13">
        <v>0.1</v>
      </c>
      <c r="S175" s="175">
        <v>1.77</v>
      </c>
    </row>
    <row r="176" spans="2:19" x14ac:dyDescent="0.2">
      <c r="B176" s="13">
        <v>0.2</v>
      </c>
      <c r="C176">
        <v>2.63</v>
      </c>
      <c r="J176" s="13">
        <v>0.2</v>
      </c>
      <c r="K176" s="175">
        <v>0.92</v>
      </c>
      <c r="R176" s="13">
        <v>0.2</v>
      </c>
      <c r="S176" s="175">
        <v>8.7799999999999994</v>
      </c>
    </row>
    <row r="177" spans="2:19" x14ac:dyDescent="0.2">
      <c r="B177" s="13">
        <v>0.3</v>
      </c>
      <c r="C177">
        <v>4.24</v>
      </c>
      <c r="J177" s="13">
        <v>0.3</v>
      </c>
      <c r="K177" s="175">
        <v>0.98</v>
      </c>
      <c r="L177" t="s">
        <v>299</v>
      </c>
      <c r="R177" s="13">
        <v>0.3</v>
      </c>
      <c r="S177" s="175">
        <v>11.37</v>
      </c>
    </row>
    <row r="178" spans="2:19" x14ac:dyDescent="0.2">
      <c r="B178" s="13">
        <v>0.4</v>
      </c>
      <c r="C178">
        <v>5.61</v>
      </c>
      <c r="J178" s="13">
        <v>0.4</v>
      </c>
      <c r="K178" s="165">
        <v>1.03</v>
      </c>
      <c r="R178" s="13">
        <v>0.4</v>
      </c>
      <c r="S178" s="175">
        <v>13.02</v>
      </c>
    </row>
    <row r="179" spans="2:19" x14ac:dyDescent="0.2">
      <c r="B179" s="13">
        <v>0.5</v>
      </c>
      <c r="C179">
        <v>6.93</v>
      </c>
      <c r="J179" s="13">
        <v>0.5</v>
      </c>
      <c r="K179" s="165">
        <v>1.08</v>
      </c>
      <c r="R179" s="13">
        <v>0.5</v>
      </c>
      <c r="S179" s="175">
        <v>14.47</v>
      </c>
    </row>
    <row r="180" spans="2:19" x14ac:dyDescent="0.2">
      <c r="B180" s="13">
        <v>0.6</v>
      </c>
      <c r="C180">
        <v>8.2100000000000009</v>
      </c>
      <c r="J180" s="13">
        <v>0.6</v>
      </c>
      <c r="K180" s="165">
        <v>1.1399999999999999</v>
      </c>
      <c r="R180" s="13">
        <v>0.6</v>
      </c>
      <c r="S180" s="175">
        <v>16.05</v>
      </c>
    </row>
    <row r="181" spans="2:19" x14ac:dyDescent="0.2">
      <c r="B181" s="13">
        <v>0.7</v>
      </c>
      <c r="C181">
        <v>9.6199999999999992</v>
      </c>
      <c r="J181" s="13">
        <v>0.7</v>
      </c>
      <c r="K181" s="165">
        <v>1.22</v>
      </c>
      <c r="R181" s="13">
        <v>0.7</v>
      </c>
      <c r="S181" s="165">
        <v>18.059999999999999</v>
      </c>
    </row>
    <row r="182" spans="2:19" x14ac:dyDescent="0.2">
      <c r="B182" s="13">
        <v>0.8</v>
      </c>
      <c r="C182">
        <v>11.29</v>
      </c>
      <c r="J182" s="13">
        <v>0.8</v>
      </c>
      <c r="K182" s="165">
        <v>1.31</v>
      </c>
      <c r="R182" s="13">
        <v>0.8</v>
      </c>
      <c r="S182" s="165">
        <v>21.15</v>
      </c>
    </row>
    <row r="183" spans="2:19" x14ac:dyDescent="0.2">
      <c r="B183" s="13">
        <v>0.9</v>
      </c>
      <c r="C183">
        <v>13.7</v>
      </c>
      <c r="J183" s="13">
        <v>0.9</v>
      </c>
      <c r="K183" s="165">
        <v>1.49</v>
      </c>
      <c r="R183" s="13">
        <v>0.9</v>
      </c>
      <c r="S183" s="165">
        <v>29.2</v>
      </c>
    </row>
    <row r="184" spans="2:19" x14ac:dyDescent="0.2">
      <c r="B184" s="13">
        <v>1</v>
      </c>
      <c r="C184">
        <v>56.87</v>
      </c>
      <c r="J184" s="13">
        <v>1</v>
      </c>
      <c r="K184">
        <v>153.43</v>
      </c>
      <c r="R184" s="13">
        <v>1</v>
      </c>
      <c r="S184">
        <v>206825.92</v>
      </c>
    </row>
    <row r="208" spans="2:19" x14ac:dyDescent="0.2">
      <c r="B208" s="13">
        <v>0</v>
      </c>
      <c r="C208" s="192">
        <v>-112.765</v>
      </c>
      <c r="J208" s="13">
        <v>0</v>
      </c>
      <c r="K208" s="81">
        <v>4.2599999999999999E-2</v>
      </c>
      <c r="R208" s="13">
        <v>0</v>
      </c>
      <c r="S208" s="191">
        <v>-60.706899999999997</v>
      </c>
    </row>
    <row r="209" spans="2:19" x14ac:dyDescent="0.2">
      <c r="B209" s="13">
        <v>0.1</v>
      </c>
      <c r="C209" s="192">
        <v>2.2100000000000002E-2</v>
      </c>
      <c r="J209" s="13">
        <v>0.1</v>
      </c>
      <c r="K209" s="81">
        <v>7.8100000000000003E-2</v>
      </c>
      <c r="R209" s="13">
        <v>0.1</v>
      </c>
      <c r="S209" s="191">
        <v>1.0683</v>
      </c>
    </row>
    <row r="210" spans="2:19" x14ac:dyDescent="0.2">
      <c r="B210" s="13">
        <v>0.2</v>
      </c>
      <c r="C210" s="192">
        <v>3.7900000000000003E-2</v>
      </c>
      <c r="J210" s="13">
        <v>0.2</v>
      </c>
      <c r="K210" s="81">
        <v>8.3299999999999999E-2</v>
      </c>
      <c r="R210" s="13">
        <v>0.2</v>
      </c>
      <c r="S210" s="191">
        <v>1.0729</v>
      </c>
    </row>
    <row r="211" spans="2:19" x14ac:dyDescent="0.2">
      <c r="B211" s="13">
        <v>0.3</v>
      </c>
      <c r="C211" s="191">
        <v>5.0500000000000003E-2</v>
      </c>
      <c r="J211" s="13">
        <v>0.3</v>
      </c>
      <c r="K211" s="81">
        <v>8.7099999999999997E-2</v>
      </c>
      <c r="R211" s="13">
        <v>0.3</v>
      </c>
      <c r="S211" s="191">
        <v>1.0767</v>
      </c>
    </row>
    <row r="212" spans="2:19" x14ac:dyDescent="0.2">
      <c r="B212" s="13">
        <v>0.4</v>
      </c>
      <c r="C212" s="191">
        <v>6.2399999999999997E-2</v>
      </c>
      <c r="J212" s="13">
        <v>0.4</v>
      </c>
      <c r="K212" s="81">
        <v>9.0399999999999994E-2</v>
      </c>
      <c r="R212" s="13">
        <v>0.4</v>
      </c>
      <c r="S212" s="191">
        <v>1.0803</v>
      </c>
    </row>
    <row r="213" spans="2:19" x14ac:dyDescent="0.2">
      <c r="B213" s="13">
        <v>0.5</v>
      </c>
      <c r="C213" s="191">
        <v>7.4700000000000003E-2</v>
      </c>
      <c r="J213" s="13">
        <v>0.5</v>
      </c>
      <c r="K213" s="81">
        <v>9.3399999999999997E-2</v>
      </c>
      <c r="R213" s="13">
        <v>0.5</v>
      </c>
      <c r="S213" s="191">
        <v>1.0842000000000001</v>
      </c>
    </row>
    <row r="214" spans="2:19" x14ac:dyDescent="0.2">
      <c r="B214" s="13">
        <v>0.6</v>
      </c>
      <c r="C214" s="192">
        <v>8.8099999999999998E-2</v>
      </c>
      <c r="J214" s="13">
        <v>0.6</v>
      </c>
      <c r="K214" s="81">
        <v>9.64E-2</v>
      </c>
      <c r="R214" s="13">
        <v>0.6</v>
      </c>
      <c r="S214" s="191">
        <v>1.0884</v>
      </c>
    </row>
    <row r="215" spans="2:19" x14ac:dyDescent="0.2">
      <c r="B215" s="13">
        <v>0.7</v>
      </c>
      <c r="C215" s="192">
        <v>0.104</v>
      </c>
      <c r="J215" s="13">
        <v>0.7</v>
      </c>
      <c r="K215" s="81">
        <v>9.9699999999999997E-2</v>
      </c>
      <c r="R215" s="13">
        <v>0.7</v>
      </c>
      <c r="S215" s="192">
        <v>1.0935999999999999</v>
      </c>
    </row>
    <row r="216" spans="2:19" x14ac:dyDescent="0.2">
      <c r="B216" s="13">
        <v>0.8</v>
      </c>
      <c r="C216" s="192">
        <v>0.126</v>
      </c>
      <c r="J216" s="13">
        <v>0.8</v>
      </c>
      <c r="K216" s="81">
        <v>0.10349999999999999</v>
      </c>
      <c r="R216" s="13">
        <v>0.8</v>
      </c>
      <c r="S216" s="192">
        <v>1.1008</v>
      </c>
    </row>
    <row r="217" spans="2:19" x14ac:dyDescent="0.2">
      <c r="B217" s="13">
        <v>0.9</v>
      </c>
      <c r="C217" s="192">
        <v>0.16339999999999999</v>
      </c>
      <c r="J217" s="13">
        <v>0.9</v>
      </c>
      <c r="K217" s="81">
        <v>0.10879999999999999</v>
      </c>
      <c r="R217" s="13">
        <v>0.9</v>
      </c>
      <c r="S217" s="192">
        <v>1.1129</v>
      </c>
    </row>
    <row r="218" spans="2:19" x14ac:dyDescent="0.2">
      <c r="B218" s="13">
        <v>1</v>
      </c>
      <c r="C218" s="192">
        <v>134.18180000000001</v>
      </c>
      <c r="J218" s="13">
        <v>1</v>
      </c>
      <c r="K218" s="81">
        <v>0.14940000000000001</v>
      </c>
      <c r="R218" s="13">
        <v>1</v>
      </c>
      <c r="S218" s="192">
        <v>42.007100000000001</v>
      </c>
    </row>
    <row r="243" spans="1:13" ht="24" x14ac:dyDescent="0.3">
      <c r="A243" s="194" t="s">
        <v>300</v>
      </c>
    </row>
    <row r="244" spans="1:13" x14ac:dyDescent="0.2">
      <c r="D244" t="s">
        <v>302</v>
      </c>
      <c r="M244" t="s">
        <v>304</v>
      </c>
    </row>
    <row r="278" spans="1:8" ht="24" x14ac:dyDescent="0.3">
      <c r="A278" s="194" t="s">
        <v>303</v>
      </c>
    </row>
    <row r="279" spans="1:8" x14ac:dyDescent="0.2">
      <c r="A279" t="s">
        <v>305</v>
      </c>
      <c r="H279" t="s">
        <v>306</v>
      </c>
    </row>
    <row r="317" spans="1:5" ht="24" x14ac:dyDescent="0.3">
      <c r="A317" s="194" t="s">
        <v>307</v>
      </c>
    </row>
    <row r="318" spans="1:5" ht="24" x14ac:dyDescent="0.3">
      <c r="A318" s="194"/>
    </row>
    <row r="319" spans="1:5" ht="14.25" customHeight="1" x14ac:dyDescent="0.2">
      <c r="A319" t="s">
        <v>308</v>
      </c>
      <c r="E319" t="s">
        <v>309</v>
      </c>
    </row>
    <row r="341" spans="7:8" x14ac:dyDescent="0.2">
      <c r="G341" s="13">
        <v>0</v>
      </c>
      <c r="H341">
        <v>-0.19</v>
      </c>
    </row>
    <row r="342" spans="7:8" x14ac:dyDescent="0.2">
      <c r="G342" s="13">
        <v>0.1</v>
      </c>
      <c r="H342">
        <v>4.7300000000000004</v>
      </c>
    </row>
    <row r="343" spans="7:8" x14ac:dyDescent="0.2">
      <c r="G343" s="13">
        <v>0.2</v>
      </c>
      <c r="H343">
        <v>5.48</v>
      </c>
    </row>
    <row r="344" spans="7:8" x14ac:dyDescent="0.2">
      <c r="G344" s="13">
        <v>0.3</v>
      </c>
      <c r="H344">
        <v>6.01</v>
      </c>
    </row>
    <row r="345" spans="7:8" x14ac:dyDescent="0.2">
      <c r="G345" s="13">
        <v>0.4</v>
      </c>
      <c r="H345">
        <v>6.49</v>
      </c>
    </row>
    <row r="346" spans="7:8" x14ac:dyDescent="0.2">
      <c r="G346" s="13">
        <v>0.5</v>
      </c>
      <c r="H346">
        <v>6.94</v>
      </c>
    </row>
    <row r="347" spans="7:8" x14ac:dyDescent="0.2">
      <c r="G347" s="13">
        <v>0.6</v>
      </c>
      <c r="H347">
        <v>7.38</v>
      </c>
    </row>
    <row r="348" spans="7:8" x14ac:dyDescent="0.2">
      <c r="G348" s="13">
        <v>0.7</v>
      </c>
      <c r="H348">
        <v>7.87</v>
      </c>
    </row>
    <row r="349" spans="7:8" x14ac:dyDescent="0.2">
      <c r="G349" s="13">
        <v>0.8</v>
      </c>
      <c r="H349">
        <v>8.4700000000000006</v>
      </c>
    </row>
    <row r="350" spans="7:8" x14ac:dyDescent="0.2">
      <c r="G350" s="13">
        <v>0.9</v>
      </c>
      <c r="H350">
        <v>9.34</v>
      </c>
    </row>
    <row r="351" spans="7:8" x14ac:dyDescent="0.2">
      <c r="G351" s="13">
        <v>1</v>
      </c>
      <c r="H351">
        <v>35.79</v>
      </c>
    </row>
  </sheetData>
  <mergeCells count="19">
    <mergeCell ref="G10:H10"/>
    <mergeCell ref="K10:M10"/>
    <mergeCell ref="A8:D8"/>
    <mergeCell ref="G8:I8"/>
    <mergeCell ref="K8:N8"/>
    <mergeCell ref="G9:H9"/>
    <mergeCell ref="K9:M9"/>
    <mergeCell ref="G27:K27"/>
    <mergeCell ref="G11:H11"/>
    <mergeCell ref="K11:M11"/>
    <mergeCell ref="K12:M12"/>
    <mergeCell ref="G13:I13"/>
    <mergeCell ref="K13:M13"/>
    <mergeCell ref="G14:H14"/>
    <mergeCell ref="G15:H15"/>
    <mergeCell ref="G16:H16"/>
    <mergeCell ref="G19:O19"/>
    <mergeCell ref="G20:K20"/>
    <mergeCell ref="L20:O20"/>
  </mergeCells>
  <pageMargins left="0.7" right="0.7" top="0.75" bottom="0.75" header="0.3" footer="0.3"/>
  <drawing r:id="rId1"/>
  <legacyDrawing r:id="rId2"/>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Carlo'!C138:L138</xm:f>
              <xm:sqref>K25</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Carlo'!B144:L144</xm:f>
              <xm:sqref>K29</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Carlo'!B145:L145</xm:f>
              <xm:sqref>K30</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Carlo'!C135:L135</xm:f>
              <xm:sqref>K22</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Carlo'!C136:L136</xm:f>
              <xm:sqref>K23</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Carlo'!C137:L137</xm:f>
              <xm:sqref>K24</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Carlo'!R22:X22</xm:f>
              <xm:sqref>O22</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Carlo'!R21:X21</xm:f>
              <xm:sqref>O23</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Carlo'!R23:X23</xm:f>
              <xm:sqref>O24</xm:sqref>
            </x14:sparkline>
          </x14:sparklines>
        </x14:sparklineGroup>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'Monte Carlo'!R24:X24</xm:f>
              <xm:sqref>O25</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topLeftCell="A107" zoomScale="86" zoomScaleNormal="55" zoomScalePageLayoutView="55" workbookViewId="0">
      <selection activeCell="C111" sqref="C110:C111"/>
    </sheetView>
  </sheetViews>
  <sheetFormatPr baseColWidth="10" defaultColWidth="14.1640625" defaultRowHeight="16" x14ac:dyDescent="0.2"/>
  <cols>
    <col min="1" max="1" width="55.83203125" style="77" bestFit="1" customWidth="1"/>
    <col min="2" max="3" width="16.5" style="77" bestFit="1" customWidth="1"/>
    <col min="4" max="13" width="14.1640625" style="77"/>
    <col min="14" max="14" width="23" style="77" customWidth="1"/>
    <col min="15" max="16384" width="14.1640625" style="77"/>
  </cols>
  <sheetData>
    <row r="1" spans="1:19" customFormat="1" x14ac:dyDescent="0.2">
      <c r="A1" t="s">
        <v>43</v>
      </c>
    </row>
    <row r="2" spans="1:19" customFormat="1" x14ac:dyDescent="0.2">
      <c r="A2" t="s">
        <v>44</v>
      </c>
    </row>
    <row r="3" spans="1:19" customFormat="1" x14ac:dyDescent="0.2">
      <c r="A3" t="s">
        <v>0</v>
      </c>
    </row>
    <row r="4" spans="1:19" customFormat="1" x14ac:dyDescent="0.2">
      <c r="A4" t="s">
        <v>1</v>
      </c>
    </row>
    <row r="5" spans="1:19" customFormat="1" x14ac:dyDescent="0.2">
      <c r="A5" s="1" t="s">
        <v>45</v>
      </c>
      <c r="B5" s="1"/>
      <c r="C5" s="1"/>
      <c r="D5" s="1"/>
    </row>
    <row r="9" spans="1:19" x14ac:dyDescent="0.2">
      <c r="B9" s="104" t="s">
        <v>108</v>
      </c>
      <c r="C9" s="105" t="s">
        <v>124</v>
      </c>
      <c r="D9" s="106" t="s">
        <v>111</v>
      </c>
      <c r="I9" s="77" t="s">
        <v>108</v>
      </c>
      <c r="J9" s="77" t="s">
        <v>111</v>
      </c>
      <c r="K9" s="77" t="s">
        <v>124</v>
      </c>
    </row>
    <row r="10" spans="1:19" x14ac:dyDescent="0.2">
      <c r="A10" s="100" t="s">
        <v>70</v>
      </c>
      <c r="B10" s="107">
        <v>0.61259599871841952</v>
      </c>
      <c r="C10" s="108">
        <v>3.7001333753405523E-2</v>
      </c>
      <c r="D10" s="109">
        <f>B10</f>
        <v>0.61259599871841952</v>
      </c>
      <c r="G10" s="88" t="s">
        <v>114</v>
      </c>
      <c r="H10" s="88"/>
      <c r="I10" s="132">
        <v>0.1014</v>
      </c>
      <c r="J10" s="133">
        <v>7.0000000000000007E-2</v>
      </c>
      <c r="K10" s="134">
        <v>0.28833744340943523</v>
      </c>
      <c r="L10" s="110"/>
      <c r="M10" s="110"/>
      <c r="N10" s="110"/>
      <c r="O10" s="110"/>
      <c r="P10" s="110"/>
      <c r="Q10" s="85"/>
      <c r="R10" s="85"/>
      <c r="S10" s="85"/>
    </row>
    <row r="11" spans="1:19" x14ac:dyDescent="0.2">
      <c r="A11" s="100" t="s">
        <v>71</v>
      </c>
      <c r="B11" s="107">
        <v>0.10191019843137744</v>
      </c>
      <c r="C11" s="108">
        <v>2.0707387966562549E-2</v>
      </c>
      <c r="D11" s="109">
        <f>B11</f>
        <v>0.10191019843137744</v>
      </c>
      <c r="G11" s="88" t="s">
        <v>115</v>
      </c>
      <c r="H11" s="88"/>
      <c r="I11" s="132">
        <v>0.109</v>
      </c>
      <c r="J11" s="133">
        <v>0.05</v>
      </c>
      <c r="K11" s="134">
        <v>4.4121247547893983E-2</v>
      </c>
      <c r="Q11" s="85"/>
      <c r="R11" s="85"/>
      <c r="S11" s="85"/>
    </row>
    <row r="12" spans="1:19" x14ac:dyDescent="0.2">
      <c r="A12" s="100" t="s">
        <v>73</v>
      </c>
      <c r="B12" s="107">
        <v>0.1061061807060034</v>
      </c>
      <c r="C12" s="108">
        <v>3.0810624652500753E-2</v>
      </c>
      <c r="D12" s="109">
        <f>B12</f>
        <v>0.1061061807060034</v>
      </c>
      <c r="G12" s="88" t="s">
        <v>116</v>
      </c>
      <c r="H12" s="88"/>
      <c r="I12" s="132">
        <v>0.4627</v>
      </c>
      <c r="J12" s="133">
        <v>0.1</v>
      </c>
      <c r="K12" s="134">
        <v>0.55276158749414261</v>
      </c>
      <c r="Q12" s="85"/>
      <c r="R12" s="85"/>
      <c r="S12" s="85"/>
    </row>
    <row r="13" spans="1:19" x14ac:dyDescent="0.2">
      <c r="A13" s="100" t="s">
        <v>74</v>
      </c>
      <c r="B13" s="107">
        <v>-3.6407224128680367E-2</v>
      </c>
      <c r="C13" s="108">
        <v>1.0214941137943362E-2</v>
      </c>
      <c r="D13" s="109">
        <f>B13</f>
        <v>-3.6407224128680367E-2</v>
      </c>
      <c r="G13" s="88" t="s">
        <v>117</v>
      </c>
      <c r="H13" s="88"/>
      <c r="I13" s="132">
        <v>-0.1245</v>
      </c>
      <c r="J13" s="133">
        <v>0.03</v>
      </c>
      <c r="K13" s="134">
        <v>0.18247434926602074</v>
      </c>
      <c r="Q13" s="85"/>
      <c r="R13" s="85"/>
      <c r="S13" s="85"/>
    </row>
    <row r="14" spans="1:19" ht="19" x14ac:dyDescent="0.25">
      <c r="A14" s="100" t="s">
        <v>75</v>
      </c>
      <c r="B14" s="107">
        <v>4.1740592247968146E-2</v>
      </c>
      <c r="C14" s="108">
        <v>1.5021572350356243E-2</v>
      </c>
      <c r="D14" s="109">
        <f>B14</f>
        <v>4.1740592247968146E-2</v>
      </c>
      <c r="G14" s="88" t="s">
        <v>118</v>
      </c>
      <c r="H14" s="88"/>
      <c r="I14" s="132">
        <v>2.8500000000000001E-2</v>
      </c>
      <c r="J14" s="133">
        <f>I14</f>
        <v>2.8500000000000001E-2</v>
      </c>
      <c r="K14" s="134">
        <v>0.38901213235206922</v>
      </c>
      <c r="N14" s="111" t="s">
        <v>125</v>
      </c>
      <c r="O14" s="111">
        <v>5.55</v>
      </c>
      <c r="P14" s="77" t="s">
        <v>148</v>
      </c>
      <c r="Q14" s="85"/>
      <c r="R14" s="85"/>
      <c r="S14" s="85"/>
    </row>
    <row r="15" spans="1:19" ht="19" x14ac:dyDescent="0.25">
      <c r="A15" s="88"/>
      <c r="B15" s="107"/>
      <c r="C15" s="108"/>
      <c r="D15" s="109"/>
      <c r="N15" s="111" t="s">
        <v>126</v>
      </c>
      <c r="O15" s="112">
        <f>B114</f>
        <v>6.3207037012894753</v>
      </c>
      <c r="Q15" s="85"/>
      <c r="R15" s="85"/>
      <c r="S15" s="85"/>
    </row>
    <row r="16" spans="1:19" ht="19" x14ac:dyDescent="0.25">
      <c r="A16" s="100" t="s">
        <v>77</v>
      </c>
      <c r="B16" s="107">
        <v>-4.3984292358618853E-3</v>
      </c>
      <c r="C16" s="108">
        <v>2.2896267649347938E-3</v>
      </c>
      <c r="D16" s="109">
        <f t="shared" ref="D16" si="0">B16</f>
        <v>-4.3984292358618853E-3</v>
      </c>
      <c r="N16" s="111" t="s">
        <v>127</v>
      </c>
      <c r="O16" s="113">
        <f>(O15/O14)-1</f>
        <v>0.1388655317638694</v>
      </c>
      <c r="Q16" s="85"/>
      <c r="R16" s="85"/>
      <c r="S16" s="85"/>
    </row>
    <row r="17" spans="1:19" x14ac:dyDescent="0.2">
      <c r="A17" s="100" t="s">
        <v>78</v>
      </c>
      <c r="B17" s="107">
        <v>9.1467635371109812E-3</v>
      </c>
      <c r="C17" s="108">
        <v>4.6085172606147575E-3</v>
      </c>
      <c r="D17" s="109">
        <f>B17</f>
        <v>9.1467635371109812E-3</v>
      </c>
      <c r="G17" s="100" t="s">
        <v>128</v>
      </c>
      <c r="H17" s="100"/>
      <c r="I17" s="13">
        <v>0.1</v>
      </c>
      <c r="Q17" s="85"/>
      <c r="R17" s="85"/>
      <c r="S17" s="85"/>
    </row>
    <row r="18" spans="1:19" x14ac:dyDescent="0.2">
      <c r="A18" s="100" t="s">
        <v>79</v>
      </c>
      <c r="B18" s="107">
        <v>-8.9283524003384385E-4</v>
      </c>
      <c r="C18" s="108">
        <v>3.133587138086107E-3</v>
      </c>
      <c r="D18" s="109">
        <f>B18</f>
        <v>-8.9283524003384385E-4</v>
      </c>
      <c r="G18" s="100" t="s">
        <v>129</v>
      </c>
      <c r="H18" s="100"/>
      <c r="I18" s="81">
        <v>1.4999999999999999E-2</v>
      </c>
      <c r="Q18" s="85"/>
      <c r="R18" s="85"/>
      <c r="S18" s="85"/>
    </row>
    <row r="19" spans="1:19" x14ac:dyDescent="0.2">
      <c r="A19" s="100"/>
      <c r="B19" s="107"/>
      <c r="C19" s="108"/>
      <c r="D19" s="109"/>
    </row>
    <row r="20" spans="1:19" x14ac:dyDescent="0.2">
      <c r="A20" s="100" t="s">
        <v>94</v>
      </c>
      <c r="B20" s="107">
        <v>0.10839238446905231</v>
      </c>
      <c r="C20" s="108">
        <v>4.5983190083295891E-2</v>
      </c>
      <c r="D20" s="109">
        <f>B20</f>
        <v>0.10839238446905231</v>
      </c>
    </row>
    <row r="21" spans="1:19" x14ac:dyDescent="0.2">
      <c r="A21" s="88"/>
      <c r="B21" s="107"/>
      <c r="C21" s="108"/>
      <c r="D21" s="109"/>
    </row>
    <row r="22" spans="1:19" x14ac:dyDescent="0.2">
      <c r="A22" s="100" t="s">
        <v>96</v>
      </c>
      <c r="B22" s="107">
        <v>1.6752183944426958E-3</v>
      </c>
      <c r="C22" s="108">
        <v>5.2131210613919045E-2</v>
      </c>
      <c r="D22" s="109">
        <v>0</v>
      </c>
      <c r="I22" s="115"/>
    </row>
    <row r="23" spans="1:19" x14ac:dyDescent="0.2">
      <c r="A23" s="100" t="s">
        <v>97</v>
      </c>
      <c r="B23" s="107">
        <v>0.14080148138186496</v>
      </c>
      <c r="C23" s="108">
        <v>9.4062396317944566E-2</v>
      </c>
      <c r="D23" s="109">
        <v>0.1</v>
      </c>
    </row>
    <row r="24" spans="1:19" x14ac:dyDescent="0.2">
      <c r="A24" s="100" t="s">
        <v>98</v>
      </c>
      <c r="B24" s="107">
        <v>7.305961024214179E-2</v>
      </c>
      <c r="C24" s="108">
        <v>3.1952828507301775E-3</v>
      </c>
      <c r="D24" s="109">
        <f>B24</f>
        <v>7.305961024214179E-2</v>
      </c>
    </row>
    <row r="26" spans="1:19" x14ac:dyDescent="0.2">
      <c r="A26" s="116" t="s">
        <v>121</v>
      </c>
      <c r="B26" s="116">
        <v>0</v>
      </c>
      <c r="C26" s="116">
        <v>1</v>
      </c>
      <c r="D26" s="116">
        <v>2</v>
      </c>
      <c r="E26" s="116">
        <v>3</v>
      </c>
      <c r="F26" s="116">
        <v>4</v>
      </c>
      <c r="G26" s="116">
        <v>5</v>
      </c>
      <c r="H26" s="116">
        <v>6</v>
      </c>
      <c r="I26" s="116">
        <v>7</v>
      </c>
      <c r="J26" s="116">
        <v>8</v>
      </c>
      <c r="K26" s="116">
        <v>9</v>
      </c>
      <c r="L26" s="116">
        <v>10</v>
      </c>
    </row>
    <row r="27" spans="1:19" x14ac:dyDescent="0.2">
      <c r="A27" s="117" t="s">
        <v>121</v>
      </c>
      <c r="B27" s="118" t="s">
        <v>130</v>
      </c>
      <c r="C27" s="118">
        <v>2017</v>
      </c>
      <c r="D27" s="117">
        <v>2018</v>
      </c>
      <c r="E27" s="117">
        <v>2019</v>
      </c>
      <c r="F27" s="117">
        <v>2020</v>
      </c>
      <c r="G27" s="117">
        <v>2021</v>
      </c>
      <c r="H27" s="117">
        <v>2022</v>
      </c>
      <c r="I27" s="117">
        <v>2023</v>
      </c>
      <c r="J27" s="117">
        <v>2024</v>
      </c>
      <c r="K27" s="117">
        <v>2025</v>
      </c>
      <c r="L27" s="117">
        <v>2026</v>
      </c>
      <c r="M27" s="117" t="s">
        <v>124</v>
      </c>
    </row>
    <row r="29" spans="1:19" x14ac:dyDescent="0.2">
      <c r="A29" s="77" t="s">
        <v>131</v>
      </c>
    </row>
    <row r="31" spans="1:19" x14ac:dyDescent="0.2">
      <c r="A31" s="119" t="str">
        <f>G10</f>
        <v>Exploration and Production</v>
      </c>
      <c r="B31" s="120">
        <v>2641</v>
      </c>
      <c r="C31" s="120">
        <f>B31*(1+C32)</f>
        <v>2825.8700000000003</v>
      </c>
      <c r="D31" s="120">
        <f t="shared" ref="D31:L31" si="1">C31*(1+D32)</f>
        <v>3023.6809000000007</v>
      </c>
      <c r="E31" s="120">
        <f>D31*(1+E32)</f>
        <v>3235.3385630000012</v>
      </c>
      <c r="F31" s="120">
        <f t="shared" si="1"/>
        <v>3461.8122624100015</v>
      </c>
      <c r="G31" s="120">
        <f>F31*(1+G32)</f>
        <v>3704.1391207787019</v>
      </c>
      <c r="H31" s="120">
        <f t="shared" si="1"/>
        <v>3963.4288592332114</v>
      </c>
      <c r="I31" s="120">
        <f t="shared" si="1"/>
        <v>4240.8688793795363</v>
      </c>
      <c r="J31" s="120">
        <f t="shared" si="1"/>
        <v>4537.7297009361046</v>
      </c>
      <c r="K31" s="120">
        <f t="shared" si="1"/>
        <v>4855.3707800016318</v>
      </c>
      <c r="L31" s="120">
        <f t="shared" si="1"/>
        <v>5195.2467346017465</v>
      </c>
    </row>
    <row r="32" spans="1:19" x14ac:dyDescent="0.2">
      <c r="A32" s="77" t="s">
        <v>93</v>
      </c>
      <c r="C32" s="144">
        <v>7.0000000000000007E-2</v>
      </c>
      <c r="D32" s="144">
        <v>7.0000000000000007E-2</v>
      </c>
      <c r="E32" s="144">
        <v>7.0000000000000007E-2</v>
      </c>
      <c r="F32" s="144">
        <v>7.0000000000000007E-2</v>
      </c>
      <c r="G32" s="144">
        <v>7.0000000000000007E-2</v>
      </c>
      <c r="H32" s="144">
        <v>7.0000000000000007E-2</v>
      </c>
      <c r="I32" s="144">
        <v>7.0000000000000007E-2</v>
      </c>
      <c r="J32" s="144">
        <v>7.0000000000000007E-2</v>
      </c>
      <c r="K32" s="144">
        <v>7.0000000000000007E-2</v>
      </c>
      <c r="L32" s="144">
        <v>7.0000000000000007E-2</v>
      </c>
      <c r="M32" s="85">
        <f>K10</f>
        <v>0.28833744340943523</v>
      </c>
    </row>
    <row r="33" spans="1:13" x14ac:dyDescent="0.2">
      <c r="K33" s="85"/>
    </row>
    <row r="34" spans="1:13" x14ac:dyDescent="0.2">
      <c r="A34" s="119" t="str">
        <f>G11</f>
        <v>Trade and Storage</v>
      </c>
      <c r="B34" s="121">
        <v>25834</v>
      </c>
      <c r="C34" s="121">
        <f>B34*(1+C35)</f>
        <v>27125.7</v>
      </c>
      <c r="D34" s="121">
        <f t="shared" ref="D34:L34" si="2">C34*(1+D35)</f>
        <v>28481.985000000001</v>
      </c>
      <c r="E34" s="121">
        <f>D34*(1+E35)</f>
        <v>29906.084250000004</v>
      </c>
      <c r="F34" s="121">
        <f t="shared" si="2"/>
        <v>31401.388462500006</v>
      </c>
      <c r="G34" s="121">
        <f>F34*(1+G35)</f>
        <v>32971.457885625008</v>
      </c>
      <c r="H34" s="121">
        <f t="shared" si="2"/>
        <v>34620.030779906258</v>
      </c>
      <c r="I34" s="121">
        <f t="shared" si="2"/>
        <v>36351.032318901569</v>
      </c>
      <c r="J34" s="121">
        <f t="shared" si="2"/>
        <v>38168.583934846647</v>
      </c>
      <c r="K34" s="121">
        <f t="shared" si="2"/>
        <v>40077.013131588981</v>
      </c>
      <c r="L34" s="121">
        <f t="shared" si="2"/>
        <v>42080.863788168434</v>
      </c>
    </row>
    <row r="35" spans="1:13" x14ac:dyDescent="0.2">
      <c r="A35" s="77" t="s">
        <v>93</v>
      </c>
      <c r="C35" s="144">
        <v>0.05</v>
      </c>
      <c r="D35" s="144">
        <v>0.05</v>
      </c>
      <c r="E35" s="144">
        <v>0.05</v>
      </c>
      <c r="F35" s="144">
        <v>0.05</v>
      </c>
      <c r="G35" s="144">
        <v>0.05</v>
      </c>
      <c r="H35" s="144">
        <v>0.05</v>
      </c>
      <c r="I35" s="144">
        <v>0.05</v>
      </c>
      <c r="J35" s="144">
        <v>0.05</v>
      </c>
      <c r="K35" s="144">
        <v>0.05</v>
      </c>
      <c r="L35" s="144">
        <v>0.05</v>
      </c>
      <c r="M35" s="85">
        <f>K11</f>
        <v>4.4121247547893983E-2</v>
      </c>
    </row>
    <row r="37" spans="1:13" x14ac:dyDescent="0.2">
      <c r="A37" s="77" t="s">
        <v>203</v>
      </c>
      <c r="B37" s="77">
        <v>0</v>
      </c>
      <c r="C37" s="77">
        <v>466</v>
      </c>
      <c r="D37" s="77">
        <v>932</v>
      </c>
      <c r="E37" s="77">
        <v>1400</v>
      </c>
      <c r="F37" s="77">
        <v>1400</v>
      </c>
      <c r="G37" s="77">
        <v>1400</v>
      </c>
      <c r="H37" s="77">
        <v>1400</v>
      </c>
      <c r="I37" s="77">
        <v>1400</v>
      </c>
      <c r="J37" s="77">
        <v>1400</v>
      </c>
      <c r="K37" s="77">
        <v>1400</v>
      </c>
      <c r="L37" s="77">
        <v>1400</v>
      </c>
    </row>
    <row r="38" spans="1:13" x14ac:dyDescent="0.2">
      <c r="A38" s="77" t="s">
        <v>119</v>
      </c>
    </row>
    <row r="40" spans="1:13" x14ac:dyDescent="0.2">
      <c r="A40" s="119" t="str">
        <f>G12</f>
        <v>Distribution</v>
      </c>
      <c r="B40" s="121">
        <v>902</v>
      </c>
      <c r="C40" s="121">
        <f t="shared" ref="C40:L40" si="3">B40*(1+C41)</f>
        <v>992.2</v>
      </c>
      <c r="D40" s="121">
        <f t="shared" si="3"/>
        <v>1091.42</v>
      </c>
      <c r="E40" s="121">
        <f t="shared" si="3"/>
        <v>1200.5620000000001</v>
      </c>
      <c r="F40" s="121">
        <f t="shared" si="3"/>
        <v>1320.6182000000003</v>
      </c>
      <c r="G40" s="121">
        <f t="shared" si="3"/>
        <v>1452.6800200000005</v>
      </c>
      <c r="H40" s="121">
        <f t="shared" si="3"/>
        <v>1597.9480220000007</v>
      </c>
      <c r="I40" s="121">
        <f t="shared" si="3"/>
        <v>1757.742824200001</v>
      </c>
      <c r="J40" s="121">
        <f t="shared" si="3"/>
        <v>1933.5171066200012</v>
      </c>
      <c r="K40" s="121">
        <f t="shared" si="3"/>
        <v>2126.8688172820016</v>
      </c>
      <c r="L40" s="121">
        <f t="shared" si="3"/>
        <v>2339.5556990102018</v>
      </c>
    </row>
    <row r="41" spans="1:13" x14ac:dyDescent="0.2">
      <c r="A41" s="77" t="s">
        <v>93</v>
      </c>
      <c r="C41" s="144">
        <v>0.1</v>
      </c>
      <c r="D41" s="144">
        <v>0.1</v>
      </c>
      <c r="E41" s="144">
        <v>0.1</v>
      </c>
      <c r="F41" s="144">
        <v>0.1</v>
      </c>
      <c r="G41" s="144">
        <v>0.1</v>
      </c>
      <c r="H41" s="144">
        <v>0.1</v>
      </c>
      <c r="I41" s="144">
        <v>0.1</v>
      </c>
      <c r="J41" s="144">
        <v>0.1</v>
      </c>
      <c r="K41" s="144">
        <v>0.1</v>
      </c>
      <c r="L41" s="144">
        <v>0.1</v>
      </c>
      <c r="M41" s="85">
        <f>K12</f>
        <v>0.55276158749414261</v>
      </c>
    </row>
    <row r="43" spans="1:13" x14ac:dyDescent="0.2">
      <c r="A43" s="119" t="str">
        <f>G13</f>
        <v>Generation</v>
      </c>
      <c r="B43" s="121">
        <v>1217</v>
      </c>
      <c r="C43" s="121">
        <f t="shared" ref="C43:L43" si="4">B43*(1+C44)</f>
        <v>1253.51</v>
      </c>
      <c r="D43" s="121">
        <f t="shared" si="4"/>
        <v>1291.1152999999999</v>
      </c>
      <c r="E43" s="121">
        <f t="shared" si="4"/>
        <v>1329.848759</v>
      </c>
      <c r="F43" s="121">
        <f t="shared" si="4"/>
        <v>1369.74422177</v>
      </c>
      <c r="G43" s="121">
        <f t="shared" si="4"/>
        <v>1410.8365484231001</v>
      </c>
      <c r="H43" s="121">
        <f t="shared" si="4"/>
        <v>1453.1616448757932</v>
      </c>
      <c r="I43" s="121">
        <f t="shared" si="4"/>
        <v>1496.756494222067</v>
      </c>
      <c r="J43" s="121">
        <f t="shared" si="4"/>
        <v>1541.6591890487291</v>
      </c>
      <c r="K43" s="121">
        <f t="shared" si="4"/>
        <v>1587.9089647201911</v>
      </c>
      <c r="L43" s="121">
        <f t="shared" si="4"/>
        <v>1635.5462336617968</v>
      </c>
    </row>
    <row r="44" spans="1:13" x14ac:dyDescent="0.2">
      <c r="A44" s="77" t="s">
        <v>93</v>
      </c>
      <c r="C44" s="144">
        <v>0.03</v>
      </c>
      <c r="D44" s="144">
        <v>0.03</v>
      </c>
      <c r="E44" s="144">
        <v>0.03</v>
      </c>
      <c r="F44" s="144">
        <v>0.03</v>
      </c>
      <c r="G44" s="144">
        <v>0.03</v>
      </c>
      <c r="H44" s="144">
        <v>0.03</v>
      </c>
      <c r="I44" s="144">
        <v>0.03</v>
      </c>
      <c r="J44" s="144">
        <v>0.03</v>
      </c>
      <c r="K44" s="144">
        <v>0.03</v>
      </c>
      <c r="L44" s="144">
        <v>0.03</v>
      </c>
      <c r="M44" s="85">
        <f>K13</f>
        <v>0.18247434926602074</v>
      </c>
    </row>
    <row r="46" spans="1:13" x14ac:dyDescent="0.2">
      <c r="A46" s="119" t="str">
        <f>G14</f>
        <v>Other</v>
      </c>
      <c r="B46" s="121">
        <v>137</v>
      </c>
      <c r="C46" s="121">
        <f t="shared" ref="C46:L46" si="5">B46*(1+C47)</f>
        <v>140.90449999999998</v>
      </c>
      <c r="D46" s="121">
        <f t="shared" si="5"/>
        <v>144.92027824999997</v>
      </c>
      <c r="E46" s="121">
        <f t="shared" si="5"/>
        <v>149.05050618012496</v>
      </c>
      <c r="F46" s="121">
        <f t="shared" si="5"/>
        <v>153.29844560625853</v>
      </c>
      <c r="G46" s="121">
        <f t="shared" si="5"/>
        <v>157.6674513060369</v>
      </c>
      <c r="H46" s="121">
        <f t="shared" si="5"/>
        <v>162.16097366825895</v>
      </c>
      <c r="I46" s="121">
        <f t="shared" si="5"/>
        <v>166.78256141780432</v>
      </c>
      <c r="J46" s="121">
        <f t="shared" si="5"/>
        <v>171.53586441821173</v>
      </c>
      <c r="K46" s="121">
        <f t="shared" si="5"/>
        <v>176.42463655413076</v>
      </c>
      <c r="L46" s="121">
        <f t="shared" si="5"/>
        <v>181.45273869592347</v>
      </c>
    </row>
    <row r="47" spans="1:13" x14ac:dyDescent="0.2">
      <c r="A47" s="77" t="s">
        <v>93</v>
      </c>
      <c r="C47" s="144">
        <v>2.8500000000000001E-2</v>
      </c>
      <c r="D47" s="144">
        <v>2.8500000000000001E-2</v>
      </c>
      <c r="E47" s="144">
        <v>2.8500000000000001E-2</v>
      </c>
      <c r="F47" s="144">
        <v>2.8500000000000001E-2</v>
      </c>
      <c r="G47" s="144">
        <v>2.8500000000000001E-2</v>
      </c>
      <c r="H47" s="144">
        <v>2.8500000000000001E-2</v>
      </c>
      <c r="I47" s="144">
        <v>2.8500000000000001E-2</v>
      </c>
      <c r="J47" s="144">
        <v>2.8500000000000001E-2</v>
      </c>
      <c r="K47" s="144">
        <v>2.8500000000000001E-2</v>
      </c>
      <c r="L47" s="144">
        <v>2.8500000000000001E-2</v>
      </c>
      <c r="M47" s="85">
        <f>K14</f>
        <v>0.38901213235206922</v>
      </c>
    </row>
    <row r="50" spans="1:14" x14ac:dyDescent="0.2">
      <c r="A50" s="119" t="s">
        <v>132</v>
      </c>
      <c r="B50" s="122">
        <f>B31+B34+B40+B43+B46+B37</f>
        <v>30731</v>
      </c>
      <c r="C50" s="122">
        <f t="shared" ref="C50:L50" si="6">C31+C34+C40+C43+C46+C37</f>
        <v>32804.184500000003</v>
      </c>
      <c r="D50" s="122">
        <f t="shared" si="6"/>
        <v>34965.121478249996</v>
      </c>
      <c r="E50" s="122">
        <f t="shared" si="6"/>
        <v>37220.884078180126</v>
      </c>
      <c r="F50" s="122">
        <f>F31+F34+F40+F43+F46+F37</f>
        <v>39106.861592286259</v>
      </c>
      <c r="G50" s="122">
        <f t="shared" si="6"/>
        <v>41096.781026132849</v>
      </c>
      <c r="H50" s="122">
        <f t="shared" si="6"/>
        <v>43196.730279683521</v>
      </c>
      <c r="I50" s="122">
        <f t="shared" si="6"/>
        <v>45413.183078120979</v>
      </c>
      <c r="J50" s="122">
        <f t="shared" si="6"/>
        <v>47753.025795869697</v>
      </c>
      <c r="K50" s="122">
        <f t="shared" si="6"/>
        <v>50223.586330146944</v>
      </c>
      <c r="L50" s="122">
        <f t="shared" si="6"/>
        <v>52832.665194138106</v>
      </c>
    </row>
    <row r="51" spans="1:14" x14ac:dyDescent="0.2">
      <c r="A51" s="77" t="s">
        <v>93</v>
      </c>
      <c r="C51" s="85">
        <f>(C50/B50)-1</f>
        <v>6.7462318180339098E-2</v>
      </c>
      <c r="D51" s="85">
        <f t="shared" ref="D51:L51" si="7">(D50/C50)-1</f>
        <v>6.587382101359629E-2</v>
      </c>
      <c r="E51" s="85">
        <f t="shared" si="7"/>
        <v>6.4514650730824075E-2</v>
      </c>
      <c r="F51" s="85">
        <f t="shared" si="7"/>
        <v>5.0669874206769494E-2</v>
      </c>
      <c r="G51" s="85">
        <f t="shared" si="7"/>
        <v>5.0884150576764764E-2</v>
      </c>
      <c r="H51" s="85">
        <f t="shared" si="7"/>
        <v>5.1097657799897833E-2</v>
      </c>
      <c r="I51" s="85">
        <f t="shared" si="7"/>
        <v>5.1310661341418928E-2</v>
      </c>
      <c r="J51" s="85">
        <f t="shared" si="7"/>
        <v>5.1523424678769025E-2</v>
      </c>
      <c r="K51" s="85">
        <f t="shared" si="7"/>
        <v>5.1736209237047692E-2</v>
      </c>
      <c r="L51" s="85">
        <f t="shared" si="7"/>
        <v>5.194927432780827E-2</v>
      </c>
    </row>
    <row r="53" spans="1:14" x14ac:dyDescent="0.2">
      <c r="A53" s="105" t="s">
        <v>133</v>
      </c>
      <c r="B53" s="105"/>
      <c r="C53" s="105"/>
      <c r="D53" s="105"/>
      <c r="E53" s="105"/>
      <c r="F53" s="105"/>
      <c r="G53" s="105"/>
      <c r="H53" s="105"/>
      <c r="I53" s="105"/>
      <c r="J53" s="105"/>
      <c r="K53" s="105"/>
      <c r="L53" s="105"/>
    </row>
    <row r="55" spans="1:14" x14ac:dyDescent="0.2">
      <c r="A55" s="123" t="str">
        <f>A10</f>
        <v>Raw and other materials used</v>
      </c>
      <c r="B55" s="123">
        <v>19382</v>
      </c>
      <c r="C55" s="124">
        <f>C56*C50</f>
        <v>20095.843424700004</v>
      </c>
      <c r="D55" s="124">
        <f t="shared" ref="D55:L55" si="8">D56*D50</f>
        <v>21419.633417575948</v>
      </c>
      <c r="E55" s="124">
        <f t="shared" si="8"/>
        <v>22801.513586293146</v>
      </c>
      <c r="F55" s="124">
        <f t="shared" si="8"/>
        <v>23956.863411434562</v>
      </c>
      <c r="G55" s="124">
        <f t="shared" si="8"/>
        <v>25175.888056608983</v>
      </c>
      <c r="H55" s="124">
        <f t="shared" si="8"/>
        <v>26462.316969334126</v>
      </c>
      <c r="I55" s="124">
        <f t="shared" si="8"/>
        <v>27820.115953656914</v>
      </c>
      <c r="J55" s="124">
        <f t="shared" si="8"/>
        <v>29253.503602549779</v>
      </c>
      <c r="K55" s="124">
        <f t="shared" si="8"/>
        <v>30766.96898584802</v>
      </c>
      <c r="L55" s="124">
        <f t="shared" si="8"/>
        <v>32365.290697929006</v>
      </c>
      <c r="N55" s="124"/>
    </row>
    <row r="56" spans="1:14" x14ac:dyDescent="0.2">
      <c r="A56" s="77" t="s">
        <v>134</v>
      </c>
      <c r="C56" s="144">
        <v>0.61260000000000003</v>
      </c>
      <c r="D56" s="144">
        <v>0.61260000000000003</v>
      </c>
      <c r="E56" s="144">
        <v>0.61260000000000003</v>
      </c>
      <c r="F56" s="144">
        <v>0.61260000000000003</v>
      </c>
      <c r="G56" s="144">
        <v>0.61260000000000003</v>
      </c>
      <c r="H56" s="144">
        <v>0.61260000000000003</v>
      </c>
      <c r="I56" s="144">
        <v>0.61260000000000003</v>
      </c>
      <c r="J56" s="144">
        <v>0.61260000000000003</v>
      </c>
      <c r="K56" s="144">
        <v>0.61260000000000003</v>
      </c>
      <c r="L56" s="144">
        <v>0.61260000000000003</v>
      </c>
      <c r="M56" s="85">
        <f>C10</f>
        <v>3.7001333753405523E-2</v>
      </c>
    </row>
    <row r="58" spans="1:14" x14ac:dyDescent="0.2">
      <c r="A58" s="123" t="str">
        <f>A11</f>
        <v>Employee benefits</v>
      </c>
      <c r="B58" s="123">
        <v>2393</v>
      </c>
      <c r="C58" s="124">
        <f>C59*C50</f>
        <v>3342.7464005500005</v>
      </c>
      <c r="D58" s="124">
        <f t="shared" ref="D58:L58" si="9">D59*D50</f>
        <v>3562.9458786336745</v>
      </c>
      <c r="E58" s="124">
        <f t="shared" si="9"/>
        <v>3792.8080875665551</v>
      </c>
      <c r="F58" s="124">
        <f t="shared" si="9"/>
        <v>3984.98919625397</v>
      </c>
      <c r="G58" s="124">
        <f t="shared" si="9"/>
        <v>4187.7619865629376</v>
      </c>
      <c r="H58" s="124">
        <f t="shared" si="9"/>
        <v>4401.7468154997514</v>
      </c>
      <c r="I58" s="124">
        <f t="shared" si="9"/>
        <v>4627.603355660528</v>
      </c>
      <c r="J58" s="124">
        <f t="shared" si="9"/>
        <v>4866.0333285991219</v>
      </c>
      <c r="K58" s="124">
        <f t="shared" si="9"/>
        <v>5117.7834470419739</v>
      </c>
      <c r="L58" s="124">
        <f t="shared" si="9"/>
        <v>5383.6485832826729</v>
      </c>
    </row>
    <row r="59" spans="1:14" x14ac:dyDescent="0.2">
      <c r="A59" s="77" t="s">
        <v>134</v>
      </c>
      <c r="C59" s="144">
        <v>0.1019</v>
      </c>
      <c r="D59" s="144">
        <v>0.1019</v>
      </c>
      <c r="E59" s="144">
        <v>0.1019</v>
      </c>
      <c r="F59" s="144">
        <v>0.1019</v>
      </c>
      <c r="G59" s="144">
        <v>0.1019</v>
      </c>
      <c r="H59" s="144">
        <v>0.1019</v>
      </c>
      <c r="I59" s="144">
        <v>0.1019</v>
      </c>
      <c r="J59" s="144">
        <v>0.1019</v>
      </c>
      <c r="K59" s="144">
        <v>0.1019</v>
      </c>
      <c r="L59" s="144">
        <v>0.1019</v>
      </c>
      <c r="M59" s="85">
        <f>C11</f>
        <v>2.0707387966562549E-2</v>
      </c>
    </row>
    <row r="61" spans="1:14" x14ac:dyDescent="0.2">
      <c r="A61" s="123" t="str">
        <f>A12</f>
        <v>Contracted services</v>
      </c>
      <c r="B61" s="123">
        <v>2373</v>
      </c>
      <c r="C61" s="124">
        <f>C62*C50</f>
        <v>3480.5239754500003</v>
      </c>
      <c r="D61" s="124">
        <f t="shared" ref="D61:L61" si="10">D62*D50</f>
        <v>3709.7993888423243</v>
      </c>
      <c r="E61" s="124">
        <f t="shared" si="10"/>
        <v>3949.1358006949113</v>
      </c>
      <c r="F61" s="124">
        <f t="shared" si="10"/>
        <v>4149.2380149415721</v>
      </c>
      <c r="G61" s="124">
        <f t="shared" si="10"/>
        <v>4360.3684668726955</v>
      </c>
      <c r="H61" s="124">
        <f t="shared" si="10"/>
        <v>4583.1730826744215</v>
      </c>
      <c r="I61" s="124">
        <f t="shared" si="10"/>
        <v>4818.3387245886361</v>
      </c>
      <c r="J61" s="124">
        <f t="shared" si="10"/>
        <v>5066.5960369417744</v>
      </c>
      <c r="K61" s="124">
        <f t="shared" si="10"/>
        <v>5328.7225096285911</v>
      </c>
      <c r="L61" s="124">
        <f t="shared" si="10"/>
        <v>5605.5457770980529</v>
      </c>
    </row>
    <row r="62" spans="1:14" x14ac:dyDescent="0.2">
      <c r="A62" s="77" t="s">
        <v>134</v>
      </c>
      <c r="C62" s="144">
        <v>0.1061</v>
      </c>
      <c r="D62" s="144">
        <v>0.1061</v>
      </c>
      <c r="E62" s="144">
        <v>0.1061</v>
      </c>
      <c r="F62" s="144">
        <v>0.1061</v>
      </c>
      <c r="G62" s="144">
        <v>0.1061</v>
      </c>
      <c r="H62" s="144">
        <v>0.1061</v>
      </c>
      <c r="I62" s="144">
        <v>0.1061</v>
      </c>
      <c r="J62" s="144">
        <v>0.1061</v>
      </c>
      <c r="K62" s="144">
        <v>0.1061</v>
      </c>
      <c r="L62" s="144">
        <v>0.1061</v>
      </c>
      <c r="M62" s="85">
        <f>C12</f>
        <v>3.0810624652500753E-2</v>
      </c>
    </row>
    <row r="64" spans="1:14" x14ac:dyDescent="0.2">
      <c r="A64" s="123" t="str">
        <f>A13</f>
        <v>Cost of products and services for own needs</v>
      </c>
      <c r="B64" s="123">
        <v>-701</v>
      </c>
      <c r="C64" s="124">
        <f t="shared" ref="C64:L64" si="11">C65*C50</f>
        <v>-1194.0723158000001</v>
      </c>
      <c r="D64" s="124">
        <f t="shared" si="11"/>
        <v>-1272.7304218083</v>
      </c>
      <c r="E64" s="124">
        <f t="shared" si="11"/>
        <v>-1354.8401804457567</v>
      </c>
      <c r="F64" s="124">
        <f t="shared" si="11"/>
        <v>-1423.48976195922</v>
      </c>
      <c r="G64" s="124">
        <f t="shared" si="11"/>
        <v>-1495.9228293512358</v>
      </c>
      <c r="H64" s="124">
        <f t="shared" si="11"/>
        <v>-1572.3609821804803</v>
      </c>
      <c r="I64" s="124">
        <f t="shared" si="11"/>
        <v>-1653.0398640436038</v>
      </c>
      <c r="J64" s="124">
        <f t="shared" si="11"/>
        <v>-1738.210138969657</v>
      </c>
      <c r="K64" s="124">
        <f t="shared" si="11"/>
        <v>-1828.1385424173488</v>
      </c>
      <c r="L64" s="124">
        <f t="shared" si="11"/>
        <v>-1923.1090130666271</v>
      </c>
    </row>
    <row r="65" spans="1:13" x14ac:dyDescent="0.2">
      <c r="A65" s="77" t="s">
        <v>134</v>
      </c>
      <c r="C65" s="144">
        <v>-3.6400000000000002E-2</v>
      </c>
      <c r="D65" s="144">
        <v>-3.6400000000000002E-2</v>
      </c>
      <c r="E65" s="144">
        <v>-3.6400000000000002E-2</v>
      </c>
      <c r="F65" s="144">
        <v>-3.6400000000000002E-2</v>
      </c>
      <c r="G65" s="144">
        <v>-3.6400000000000002E-2</v>
      </c>
      <c r="H65" s="144">
        <v>-3.6400000000000002E-2</v>
      </c>
      <c r="I65" s="144">
        <v>-3.6400000000000002E-2</v>
      </c>
      <c r="J65" s="144">
        <v>-3.6400000000000002E-2</v>
      </c>
      <c r="K65" s="144">
        <v>-3.6400000000000002E-2</v>
      </c>
      <c r="L65" s="144">
        <v>-3.6400000000000002E-2</v>
      </c>
      <c r="M65" s="85">
        <f>C13</f>
        <v>1.0214941137943362E-2</v>
      </c>
    </row>
    <row r="67" spans="1:13" x14ac:dyDescent="0.2">
      <c r="A67" s="123" t="str">
        <f>A14</f>
        <v>Other operating expenses (net)</v>
      </c>
      <c r="B67" s="123">
        <v>1593</v>
      </c>
      <c r="C67" s="124">
        <f>C68*C50</f>
        <v>1367.9344936500001</v>
      </c>
      <c r="D67" s="124">
        <f t="shared" ref="D67:L67" si="12">D68*D50</f>
        <v>1458.0455656430249</v>
      </c>
      <c r="E67" s="124">
        <f t="shared" si="12"/>
        <v>1552.1108660601112</v>
      </c>
      <c r="F67" s="124">
        <f t="shared" si="12"/>
        <v>1630.7561283983371</v>
      </c>
      <c r="G67" s="124">
        <f t="shared" si="12"/>
        <v>1713.7357687897397</v>
      </c>
      <c r="H67" s="124">
        <f t="shared" si="12"/>
        <v>1801.303652662803</v>
      </c>
      <c r="I67" s="124">
        <f t="shared" si="12"/>
        <v>1893.7297343576449</v>
      </c>
      <c r="J67" s="124">
        <f t="shared" si="12"/>
        <v>1991.3011756877663</v>
      </c>
      <c r="K67" s="124">
        <f t="shared" si="12"/>
        <v>2094.3235499671277</v>
      </c>
      <c r="L67" s="124">
        <f t="shared" si="12"/>
        <v>2203.1221385955591</v>
      </c>
    </row>
    <row r="68" spans="1:13" x14ac:dyDescent="0.2">
      <c r="A68" s="77" t="s">
        <v>134</v>
      </c>
      <c r="C68" s="144">
        <v>4.1700000000000001E-2</v>
      </c>
      <c r="D68" s="144">
        <v>4.1700000000000001E-2</v>
      </c>
      <c r="E68" s="144">
        <v>4.1700000000000001E-2</v>
      </c>
      <c r="F68" s="144">
        <v>4.1700000000000001E-2</v>
      </c>
      <c r="G68" s="144">
        <v>4.1700000000000001E-2</v>
      </c>
      <c r="H68" s="144">
        <v>4.1700000000000001E-2</v>
      </c>
      <c r="I68" s="144">
        <v>4.1700000000000001E-2</v>
      </c>
      <c r="J68" s="144">
        <v>4.1700000000000001E-2</v>
      </c>
      <c r="K68" s="144">
        <v>4.1700000000000001E-2</v>
      </c>
      <c r="L68" s="144">
        <v>4.1700000000000001E-2</v>
      </c>
      <c r="M68" s="85">
        <f>C14</f>
        <v>1.5021572350356243E-2</v>
      </c>
    </row>
    <row r="69" spans="1:13" x14ac:dyDescent="0.2">
      <c r="M69" s="85"/>
    </row>
    <row r="70" spans="1:13" x14ac:dyDescent="0.2">
      <c r="A70" s="119" t="s">
        <v>85</v>
      </c>
      <c r="B70" s="122">
        <f>B50-(B55+B58+B61+B64+B67)</f>
        <v>5691</v>
      </c>
      <c r="C70" s="122">
        <f t="shared" ref="C70:L70" si="13">C50-(C55+C58+C61+C64+C67)</f>
        <v>5711.2085214499966</v>
      </c>
      <c r="D70" s="122">
        <f t="shared" si="13"/>
        <v>6087.4276493633261</v>
      </c>
      <c r="E70" s="122">
        <f t="shared" si="13"/>
        <v>6480.1559180111581</v>
      </c>
      <c r="F70" s="122">
        <f t="shared" si="13"/>
        <v>6808.5046032170358</v>
      </c>
      <c r="G70" s="122">
        <f t="shared" si="13"/>
        <v>7154.9495766497275</v>
      </c>
      <c r="H70" s="122">
        <f t="shared" si="13"/>
        <v>7520.5507416928958</v>
      </c>
      <c r="I70" s="122">
        <f t="shared" si="13"/>
        <v>7906.4351739008634</v>
      </c>
      <c r="J70" s="122">
        <f t="shared" si="13"/>
        <v>8313.8017910609051</v>
      </c>
      <c r="K70" s="122">
        <f t="shared" si="13"/>
        <v>8743.9263800785775</v>
      </c>
      <c r="L70" s="122">
        <f t="shared" si="13"/>
        <v>9198.1670102994467</v>
      </c>
    </row>
    <row r="71" spans="1:13" x14ac:dyDescent="0.2">
      <c r="A71" s="77" t="s">
        <v>134</v>
      </c>
      <c r="B71" s="85">
        <f t="shared" ref="B71:L71" si="14">B70/B50</f>
        <v>0.18518759558751749</v>
      </c>
      <c r="C71" s="85">
        <f t="shared" si="14"/>
        <v>0.17409999999999989</v>
      </c>
      <c r="D71" s="85">
        <f t="shared" si="14"/>
        <v>0.17410000000000006</v>
      </c>
      <c r="E71" s="85">
        <f t="shared" si="14"/>
        <v>0.17409999999999995</v>
      </c>
      <c r="F71" s="85">
        <f t="shared" si="14"/>
        <v>0.17409999999999995</v>
      </c>
      <c r="G71" s="85">
        <f t="shared" si="14"/>
        <v>0.17409999999999998</v>
      </c>
      <c r="H71" s="85">
        <f t="shared" si="14"/>
        <v>0.17409999999999987</v>
      </c>
      <c r="I71" s="85">
        <f t="shared" si="14"/>
        <v>0.17410000000000003</v>
      </c>
      <c r="J71" s="85">
        <f t="shared" si="14"/>
        <v>0.17409999999999981</v>
      </c>
      <c r="K71" s="85">
        <f t="shared" si="14"/>
        <v>0.17409999999999989</v>
      </c>
      <c r="L71" s="85">
        <f t="shared" si="14"/>
        <v>0.17410000000000003</v>
      </c>
    </row>
    <row r="73" spans="1:13" x14ac:dyDescent="0.2">
      <c r="A73" s="123" t="str">
        <f>A16</f>
        <v>Financial revenues</v>
      </c>
      <c r="B73" s="123">
        <v>-208</v>
      </c>
      <c r="C73" s="124">
        <f t="shared" ref="C73:K73" si="15">C74*C50</f>
        <v>-144.33841180000002</v>
      </c>
      <c r="D73" s="124">
        <f t="shared" si="15"/>
        <v>-153.8465345043</v>
      </c>
      <c r="E73" s="124">
        <f t="shared" si="15"/>
        <v>-163.77188994399256</v>
      </c>
      <c r="F73" s="124">
        <f t="shared" si="15"/>
        <v>-172.07019100605956</v>
      </c>
      <c r="G73" s="124">
        <f t="shared" si="15"/>
        <v>-180.82583651498456</v>
      </c>
      <c r="H73" s="124">
        <f t="shared" si="15"/>
        <v>-190.06561323060751</v>
      </c>
      <c r="I73" s="124">
        <f t="shared" si="15"/>
        <v>-199.81800554373231</v>
      </c>
      <c r="J73" s="124">
        <f t="shared" si="15"/>
        <v>-210.11331350182667</v>
      </c>
      <c r="K73" s="124">
        <f t="shared" si="15"/>
        <v>-220.98377985264656</v>
      </c>
      <c r="L73" s="124">
        <v>0</v>
      </c>
    </row>
    <row r="74" spans="1:13" x14ac:dyDescent="0.2">
      <c r="A74" s="77" t="s">
        <v>134</v>
      </c>
      <c r="C74" s="144">
        <v>-4.4000000000000003E-3</v>
      </c>
      <c r="D74" s="144">
        <v>-4.4000000000000003E-3</v>
      </c>
      <c r="E74" s="144">
        <v>-4.4000000000000003E-3</v>
      </c>
      <c r="F74" s="144">
        <v>-4.4000000000000003E-3</v>
      </c>
      <c r="G74" s="144">
        <v>-4.4000000000000003E-3</v>
      </c>
      <c r="H74" s="144">
        <v>-4.4000000000000003E-3</v>
      </c>
      <c r="I74" s="144">
        <v>-4.4000000000000003E-3</v>
      </c>
      <c r="J74" s="144">
        <v>-4.4000000000000003E-3</v>
      </c>
      <c r="K74" s="144">
        <v>-4.4000000000000003E-3</v>
      </c>
      <c r="L74" s="144">
        <v>-4.4000000000000003E-3</v>
      </c>
      <c r="M74" s="85">
        <f>C16</f>
        <v>2.2896267649347938E-3</v>
      </c>
    </row>
    <row r="75" spans="1:13" x14ac:dyDescent="0.2">
      <c r="C75" s="85"/>
      <c r="D75" s="85"/>
      <c r="E75" s="85"/>
      <c r="F75" s="85"/>
      <c r="G75" s="85"/>
      <c r="H75" s="85"/>
      <c r="I75" s="85"/>
      <c r="J75" s="85"/>
      <c r="K75" s="85"/>
      <c r="L75" s="85"/>
    </row>
    <row r="76" spans="1:13" x14ac:dyDescent="0.2">
      <c r="A76" s="123" t="str">
        <f>A17</f>
        <v>Financial expenses</v>
      </c>
      <c r="B76" s="123">
        <v>225</v>
      </c>
      <c r="C76" s="124">
        <f t="shared" ref="C76:K76" si="16">C77*C50</f>
        <v>298.51807895000002</v>
      </c>
      <c r="D76" s="124">
        <f t="shared" si="16"/>
        <v>318.18260545207499</v>
      </c>
      <c r="E76" s="124">
        <f t="shared" si="16"/>
        <v>338.71004511143917</v>
      </c>
      <c r="F76" s="124">
        <f t="shared" si="16"/>
        <v>355.872440489805</v>
      </c>
      <c r="G76" s="124">
        <f t="shared" si="16"/>
        <v>373.98070733780895</v>
      </c>
      <c r="H76" s="124">
        <f t="shared" si="16"/>
        <v>393.09024554512007</v>
      </c>
      <c r="I76" s="124">
        <f t="shared" si="16"/>
        <v>413.25996601090094</v>
      </c>
      <c r="J76" s="124">
        <f t="shared" si="16"/>
        <v>434.55253474241425</v>
      </c>
      <c r="K76" s="124">
        <f t="shared" si="16"/>
        <v>457.03463560433721</v>
      </c>
      <c r="L76" s="124">
        <v>0</v>
      </c>
    </row>
    <row r="77" spans="1:13" x14ac:dyDescent="0.2">
      <c r="A77" s="77" t="s">
        <v>134</v>
      </c>
      <c r="C77" s="144">
        <v>9.1000000000000004E-3</v>
      </c>
      <c r="D77" s="144">
        <v>9.1000000000000004E-3</v>
      </c>
      <c r="E77" s="144">
        <v>9.1000000000000004E-3</v>
      </c>
      <c r="F77" s="144">
        <v>9.1000000000000004E-3</v>
      </c>
      <c r="G77" s="144">
        <v>9.1000000000000004E-3</v>
      </c>
      <c r="H77" s="144">
        <v>9.1000000000000004E-3</v>
      </c>
      <c r="I77" s="144">
        <v>9.1000000000000004E-3</v>
      </c>
      <c r="J77" s="144">
        <v>9.1000000000000004E-3</v>
      </c>
      <c r="K77" s="144">
        <v>9.1000000000000004E-3</v>
      </c>
      <c r="L77" s="144">
        <v>9.1000000000000004E-3</v>
      </c>
      <c r="M77" s="85">
        <f>C17</f>
        <v>4.6085172606147575E-3</v>
      </c>
    </row>
    <row r="78" spans="1:13" x14ac:dyDescent="0.2">
      <c r="C78" s="85"/>
      <c r="D78" s="85"/>
      <c r="E78" s="85"/>
      <c r="F78" s="85"/>
      <c r="G78" s="85"/>
      <c r="H78" s="85"/>
      <c r="I78" s="85"/>
      <c r="J78" s="85"/>
      <c r="K78" s="85"/>
      <c r="L78" s="85"/>
    </row>
    <row r="79" spans="1:13" x14ac:dyDescent="0.2">
      <c r="A79" s="123" t="str">
        <f>A18</f>
        <v xml:space="preserve">Share in net profit/loss of equity-accounted entities </v>
      </c>
      <c r="B79" s="123">
        <v>80</v>
      </c>
      <c r="C79" s="125">
        <f t="shared" ref="C79:L79" si="17">C80*C50</f>
        <v>-29.523766050000003</v>
      </c>
      <c r="D79" s="125">
        <f t="shared" si="17"/>
        <v>-31.468609330424997</v>
      </c>
      <c r="E79" s="125">
        <f t="shared" si="17"/>
        <v>-33.498795670362114</v>
      </c>
      <c r="F79" s="125">
        <f t="shared" si="17"/>
        <v>-35.196175433057633</v>
      </c>
      <c r="G79" s="125">
        <f t="shared" si="17"/>
        <v>-36.987102923519565</v>
      </c>
      <c r="H79" s="125">
        <f t="shared" si="17"/>
        <v>-38.877057251715165</v>
      </c>
      <c r="I79" s="125">
        <f t="shared" si="17"/>
        <v>-40.871864770308882</v>
      </c>
      <c r="J79" s="125">
        <f t="shared" si="17"/>
        <v>-42.977723216282726</v>
      </c>
      <c r="K79" s="125">
        <f t="shared" si="17"/>
        <v>-45.201227697132246</v>
      </c>
      <c r="L79" s="125">
        <f t="shared" si="17"/>
        <v>-47.549398674724294</v>
      </c>
    </row>
    <row r="80" spans="1:13" x14ac:dyDescent="0.2">
      <c r="A80" s="77" t="s">
        <v>134</v>
      </c>
      <c r="C80" s="144">
        <v>-8.9999999999999998E-4</v>
      </c>
      <c r="D80" s="144">
        <v>-8.9999999999999998E-4</v>
      </c>
      <c r="E80" s="144">
        <v>-8.9999999999999998E-4</v>
      </c>
      <c r="F80" s="144">
        <v>-8.9999999999999998E-4</v>
      </c>
      <c r="G80" s="144">
        <v>-8.9999999999999998E-4</v>
      </c>
      <c r="H80" s="144">
        <v>-8.9999999999999998E-4</v>
      </c>
      <c r="I80" s="144">
        <v>-8.9999999999999998E-4</v>
      </c>
      <c r="J80" s="144">
        <v>-8.9999999999999998E-4</v>
      </c>
      <c r="K80" s="144">
        <v>-8.9999999999999998E-4</v>
      </c>
      <c r="L80" s="144">
        <v>-8.9999999999999998E-4</v>
      </c>
      <c r="M80" s="85">
        <f>C18</f>
        <v>3.133587138086107E-3</v>
      </c>
    </row>
    <row r="81" spans="1:13" x14ac:dyDescent="0.2">
      <c r="C81" s="85"/>
      <c r="D81" s="85"/>
      <c r="E81" s="85"/>
      <c r="F81" s="85"/>
      <c r="G81" s="85"/>
      <c r="H81" s="85"/>
      <c r="I81" s="85"/>
      <c r="J81" s="85"/>
      <c r="K81" s="85"/>
      <c r="L81" s="85"/>
    </row>
    <row r="82" spans="1:13" x14ac:dyDescent="0.2">
      <c r="A82" s="123" t="s">
        <v>201</v>
      </c>
      <c r="B82" s="123"/>
      <c r="C82" s="143">
        <f>C83*C50</f>
        <v>5586.5526203499967</v>
      </c>
      <c r="D82" s="143">
        <f t="shared" ref="D82:L82" si="18">D83*D50</f>
        <v>5954.5601877459767</v>
      </c>
      <c r="E82" s="143">
        <f t="shared" si="18"/>
        <v>6338.7165585140738</v>
      </c>
      <c r="F82" s="143">
        <f t="shared" si="18"/>
        <v>6659.8985291663485</v>
      </c>
      <c r="G82" s="143">
        <f t="shared" si="18"/>
        <v>6998.7818087504229</v>
      </c>
      <c r="H82" s="143">
        <f t="shared" si="18"/>
        <v>7356.403166630098</v>
      </c>
      <c r="I82" s="143">
        <f t="shared" si="18"/>
        <v>7733.865078204004</v>
      </c>
      <c r="J82" s="143">
        <f t="shared" si="18"/>
        <v>8132.3402930366001</v>
      </c>
      <c r="K82" s="143">
        <f t="shared" si="18"/>
        <v>8553.0767520240188</v>
      </c>
      <c r="L82" s="143">
        <f t="shared" si="18"/>
        <v>8997.4028825617206</v>
      </c>
    </row>
    <row r="83" spans="1:13" x14ac:dyDescent="0.2">
      <c r="A83" s="77" t="s">
        <v>134</v>
      </c>
      <c r="C83" s="85">
        <f>C71-C74-C77-C80</f>
        <v>0.1702999999999999</v>
      </c>
      <c r="D83" s="85">
        <f t="shared" ref="D83:L83" si="19">D71-D74-D77-D80</f>
        <v>0.17030000000000006</v>
      </c>
      <c r="E83" s="85">
        <f t="shared" si="19"/>
        <v>0.17029999999999995</v>
      </c>
      <c r="F83" s="85">
        <f t="shared" si="19"/>
        <v>0.17029999999999995</v>
      </c>
      <c r="G83" s="85">
        <f t="shared" si="19"/>
        <v>0.17029999999999998</v>
      </c>
      <c r="H83" s="85">
        <f t="shared" si="19"/>
        <v>0.17029999999999987</v>
      </c>
      <c r="I83" s="85">
        <f t="shared" si="19"/>
        <v>0.17030000000000003</v>
      </c>
      <c r="J83" s="85">
        <f t="shared" si="19"/>
        <v>0.17029999999999981</v>
      </c>
      <c r="K83" s="85">
        <f t="shared" si="19"/>
        <v>0.1702999999999999</v>
      </c>
      <c r="L83" s="85">
        <f t="shared" si="19"/>
        <v>0.17030000000000003</v>
      </c>
    </row>
    <row r="84" spans="1:13" x14ac:dyDescent="0.2">
      <c r="C84" s="85"/>
      <c r="D84" s="85"/>
      <c r="E84" s="85"/>
      <c r="F84" s="85"/>
      <c r="G84" s="85"/>
      <c r="H84" s="85"/>
      <c r="I84" s="85"/>
      <c r="J84" s="85"/>
      <c r="K84" s="85"/>
      <c r="L84" s="85"/>
    </row>
    <row r="85" spans="1:13" x14ac:dyDescent="0.2">
      <c r="A85" s="123" t="s">
        <v>195</v>
      </c>
      <c r="B85" s="123">
        <v>816</v>
      </c>
      <c r="C85" s="143">
        <f>C82*C86</f>
        <v>605.58230404593962</v>
      </c>
      <c r="D85" s="143">
        <f t="shared" ref="D85:L85" si="20">D82*D86</f>
        <v>645.47432435166388</v>
      </c>
      <c r="E85" s="143">
        <f t="shared" si="20"/>
        <v>687.11687494292562</v>
      </c>
      <c r="F85" s="143">
        <f t="shared" si="20"/>
        <v>721.93300056163218</v>
      </c>
      <c r="G85" s="143">
        <f t="shared" si="20"/>
        <v>758.6679480685458</v>
      </c>
      <c r="H85" s="143">
        <f t="shared" si="20"/>
        <v>797.43410326270259</v>
      </c>
      <c r="I85" s="143">
        <f t="shared" si="20"/>
        <v>838.35097447731403</v>
      </c>
      <c r="J85" s="143">
        <f t="shared" si="20"/>
        <v>881.54568776516737</v>
      </c>
      <c r="K85" s="143">
        <f t="shared" si="20"/>
        <v>927.15351991940361</v>
      </c>
      <c r="L85" s="143">
        <f t="shared" si="20"/>
        <v>975.31847246969051</v>
      </c>
    </row>
    <row r="86" spans="1:13" x14ac:dyDescent="0.2">
      <c r="A86" s="77" t="s">
        <v>205</v>
      </c>
      <c r="C86" s="144">
        <v>0.1084</v>
      </c>
      <c r="D86" s="144">
        <v>0.1084</v>
      </c>
      <c r="E86" s="144">
        <v>0.1084</v>
      </c>
      <c r="F86" s="144">
        <v>0.1084</v>
      </c>
      <c r="G86" s="144">
        <v>0.1084</v>
      </c>
      <c r="H86" s="144">
        <v>0.1084</v>
      </c>
      <c r="I86" s="144">
        <v>0.1084</v>
      </c>
      <c r="J86" s="144">
        <v>0.1084</v>
      </c>
      <c r="K86" s="144">
        <v>0.1084</v>
      </c>
      <c r="L86" s="144">
        <v>0.1084</v>
      </c>
    </row>
    <row r="88" spans="1:13" x14ac:dyDescent="0.2">
      <c r="A88" s="119" t="s">
        <v>135</v>
      </c>
      <c r="B88" s="122">
        <f>B70-B85-B73-B76-B79</f>
        <v>4778</v>
      </c>
      <c r="C88" s="122">
        <f>C70-C85-C73-C76-C79</f>
        <v>4980.9703163040567</v>
      </c>
      <c r="D88" s="122">
        <f t="shared" ref="D88:L88" si="21">D70-D85-D73-D76-D79</f>
        <v>5309.0858633943117</v>
      </c>
      <c r="E88" s="122">
        <f t="shared" si="21"/>
        <v>5651.5996835711476</v>
      </c>
      <c r="F88" s="122">
        <f t="shared" si="21"/>
        <v>5937.9655286047164</v>
      </c>
      <c r="G88" s="122">
        <f t="shared" si="21"/>
        <v>6240.1138606818768</v>
      </c>
      <c r="H88" s="122">
        <f t="shared" si="21"/>
        <v>6558.9690633673963</v>
      </c>
      <c r="I88" s="122">
        <f t="shared" si="21"/>
        <v>6895.5141037266903</v>
      </c>
      <c r="J88" s="122">
        <f t="shared" si="21"/>
        <v>7250.7946052714315</v>
      </c>
      <c r="K88" s="122">
        <f t="shared" si="21"/>
        <v>7625.9232321046147</v>
      </c>
      <c r="L88" s="122">
        <f t="shared" si="21"/>
        <v>8270.3979365044797</v>
      </c>
    </row>
    <row r="89" spans="1:13" x14ac:dyDescent="0.2">
      <c r="A89" s="77" t="s">
        <v>134</v>
      </c>
      <c r="C89" s="85">
        <f t="shared" ref="C89:L89" si="22">C88/C50</f>
        <v>0.15183947999999989</v>
      </c>
      <c r="D89" s="85">
        <f t="shared" si="22"/>
        <v>0.15183948000000003</v>
      </c>
      <c r="E89" s="85">
        <f t="shared" si="22"/>
        <v>0.15183947999999994</v>
      </c>
      <c r="F89" s="85">
        <f t="shared" si="22"/>
        <v>0.15183947999999997</v>
      </c>
      <c r="G89" s="85">
        <f t="shared" si="22"/>
        <v>0.15183947999999997</v>
      </c>
      <c r="H89" s="85">
        <f t="shared" si="22"/>
        <v>0.15183947999999992</v>
      </c>
      <c r="I89" s="85">
        <f t="shared" si="22"/>
        <v>0.15183948000000003</v>
      </c>
      <c r="J89" s="85">
        <f t="shared" si="22"/>
        <v>0.1518394799999998</v>
      </c>
      <c r="K89" s="85">
        <f t="shared" si="22"/>
        <v>0.15183947999999989</v>
      </c>
      <c r="L89" s="85">
        <f t="shared" si="22"/>
        <v>0.15653948000000004</v>
      </c>
    </row>
    <row r="91" spans="1:13" x14ac:dyDescent="0.2">
      <c r="A91" s="126" t="s">
        <v>96</v>
      </c>
      <c r="B91" s="126">
        <v>-3475.2</v>
      </c>
      <c r="C91" s="135">
        <f t="shared" ref="C91:L91" si="23">C92*C50</f>
        <v>0</v>
      </c>
      <c r="D91" s="135">
        <f t="shared" si="23"/>
        <v>0</v>
      </c>
      <c r="E91" s="135">
        <f t="shared" si="23"/>
        <v>0</v>
      </c>
      <c r="F91" s="135">
        <f t="shared" si="23"/>
        <v>0</v>
      </c>
      <c r="G91" s="135">
        <f t="shared" si="23"/>
        <v>0</v>
      </c>
      <c r="H91" s="135">
        <f t="shared" si="23"/>
        <v>0</v>
      </c>
      <c r="I91" s="135">
        <f t="shared" si="23"/>
        <v>0</v>
      </c>
      <c r="J91" s="135">
        <f t="shared" si="23"/>
        <v>0</v>
      </c>
      <c r="K91" s="135">
        <f t="shared" si="23"/>
        <v>0</v>
      </c>
      <c r="L91" s="135">
        <f t="shared" si="23"/>
        <v>0</v>
      </c>
    </row>
    <row r="92" spans="1:13" x14ac:dyDescent="0.2">
      <c r="A92" s="77" t="s">
        <v>134</v>
      </c>
      <c r="C92" s="85">
        <v>0</v>
      </c>
      <c r="D92" s="85">
        <v>0</v>
      </c>
      <c r="E92" s="85">
        <v>0</v>
      </c>
      <c r="F92" s="85">
        <v>0</v>
      </c>
      <c r="G92" s="85">
        <v>0</v>
      </c>
      <c r="H92" s="85">
        <v>0</v>
      </c>
      <c r="I92" s="85">
        <v>0</v>
      </c>
      <c r="J92" s="85">
        <v>0</v>
      </c>
      <c r="K92" s="85">
        <v>0</v>
      </c>
      <c r="L92" s="85">
        <v>0</v>
      </c>
      <c r="M92" s="85">
        <f>C22</f>
        <v>5.2131210613919045E-2</v>
      </c>
    </row>
    <row r="94" spans="1:13" x14ac:dyDescent="0.2">
      <c r="A94" s="126" t="s">
        <v>97</v>
      </c>
      <c r="B94" s="126">
        <v>2817</v>
      </c>
      <c r="C94" s="127">
        <f t="shared" ref="C94:L94" si="24">C95*C50</f>
        <v>3280.4184500000006</v>
      </c>
      <c r="D94" s="127">
        <f t="shared" si="24"/>
        <v>3496.5121478249998</v>
      </c>
      <c r="E94" s="127">
        <f t="shared" si="24"/>
        <v>3722.0884078180129</v>
      </c>
      <c r="F94" s="127">
        <f t="shared" si="24"/>
        <v>3910.6861592286259</v>
      </c>
      <c r="G94" s="127">
        <f t="shared" si="24"/>
        <v>4109.6781026132849</v>
      </c>
      <c r="H94" s="127">
        <f t="shared" si="24"/>
        <v>4319.6730279683525</v>
      </c>
      <c r="I94" s="127">
        <f t="shared" si="24"/>
        <v>4541.3183078120983</v>
      </c>
      <c r="J94" s="127">
        <f t="shared" si="24"/>
        <v>4775.3025795869698</v>
      </c>
      <c r="K94" s="127">
        <f t="shared" si="24"/>
        <v>5022.3586330146945</v>
      </c>
      <c r="L94" s="127">
        <f t="shared" si="24"/>
        <v>5283.2665194138108</v>
      </c>
    </row>
    <row r="95" spans="1:13" x14ac:dyDescent="0.2">
      <c r="A95" s="77" t="s">
        <v>134</v>
      </c>
      <c r="C95" s="144">
        <v>0.1</v>
      </c>
      <c r="D95" s="144">
        <v>0.1</v>
      </c>
      <c r="E95" s="144">
        <v>0.1</v>
      </c>
      <c r="F95" s="144">
        <v>0.1</v>
      </c>
      <c r="G95" s="144">
        <v>0.1</v>
      </c>
      <c r="H95" s="144">
        <v>0.1</v>
      </c>
      <c r="I95" s="144">
        <v>0.1</v>
      </c>
      <c r="J95" s="144">
        <v>0.1</v>
      </c>
      <c r="K95" s="144">
        <v>0.1</v>
      </c>
      <c r="L95" s="144">
        <v>0.1</v>
      </c>
      <c r="M95" s="85">
        <f>C23</f>
        <v>9.4062396317944566E-2</v>
      </c>
    </row>
    <row r="97" spans="1:14" x14ac:dyDescent="0.2">
      <c r="A97" s="126" t="s">
        <v>136</v>
      </c>
      <c r="B97" s="126">
        <v>2608</v>
      </c>
      <c r="C97" s="127">
        <f t="shared" ref="C97:L97" si="25">C98*C50</f>
        <v>2397.9858869500003</v>
      </c>
      <c r="D97" s="127">
        <f t="shared" si="25"/>
        <v>2555.9503800600746</v>
      </c>
      <c r="E97" s="127">
        <f t="shared" si="25"/>
        <v>2720.846626114967</v>
      </c>
      <c r="F97" s="127">
        <f t="shared" si="25"/>
        <v>2858.7115823961253</v>
      </c>
      <c r="G97" s="127">
        <f t="shared" si="25"/>
        <v>3004.1746930103113</v>
      </c>
      <c r="H97" s="127">
        <f t="shared" si="25"/>
        <v>3157.6809834448654</v>
      </c>
      <c r="I97" s="127">
        <f t="shared" si="25"/>
        <v>3319.7036830106435</v>
      </c>
      <c r="J97" s="127">
        <f t="shared" si="25"/>
        <v>3490.7461856780747</v>
      </c>
      <c r="K97" s="127">
        <f t="shared" si="25"/>
        <v>3671.3441607337413</v>
      </c>
      <c r="L97" s="127">
        <f t="shared" si="25"/>
        <v>3862.0678256914953</v>
      </c>
    </row>
    <row r="98" spans="1:14" x14ac:dyDescent="0.2">
      <c r="A98" s="77" t="s">
        <v>134</v>
      </c>
      <c r="C98" s="144">
        <v>7.3099999999999998E-2</v>
      </c>
      <c r="D98" s="144">
        <v>7.3099999999999998E-2</v>
      </c>
      <c r="E98" s="144">
        <v>7.3099999999999998E-2</v>
      </c>
      <c r="F98" s="144">
        <v>7.3099999999999998E-2</v>
      </c>
      <c r="G98" s="144">
        <v>7.3099999999999998E-2</v>
      </c>
      <c r="H98" s="144">
        <v>7.3099999999999998E-2</v>
      </c>
      <c r="I98" s="144">
        <v>7.3099999999999998E-2</v>
      </c>
      <c r="J98" s="144">
        <v>7.3099999999999998E-2</v>
      </c>
      <c r="K98" s="144">
        <v>7.3099999999999998E-2</v>
      </c>
      <c r="L98" s="144">
        <v>7.3099999999999998E-2</v>
      </c>
      <c r="M98" s="85">
        <f>C24</f>
        <v>3.1952828507301775E-3</v>
      </c>
    </row>
    <row r="100" spans="1:14" x14ac:dyDescent="0.2">
      <c r="A100" s="117" t="s">
        <v>137</v>
      </c>
      <c r="B100" s="128">
        <f>B88-B91-B94</f>
        <v>5436.2000000000007</v>
      </c>
      <c r="C100" s="128">
        <f>C88-C91-C94</f>
        <v>1700.5518663040561</v>
      </c>
      <c r="D100" s="128">
        <f t="shared" ref="D100:L100" si="26">D88-D91-D94</f>
        <v>1812.5737155693118</v>
      </c>
      <c r="E100" s="128">
        <f t="shared" si="26"/>
        <v>1929.5112757531347</v>
      </c>
      <c r="F100" s="128">
        <f t="shared" si="26"/>
        <v>2027.2793693760905</v>
      </c>
      <c r="G100" s="128">
        <f t="shared" si="26"/>
        <v>2130.4357580685919</v>
      </c>
      <c r="H100" s="128">
        <f t="shared" si="26"/>
        <v>2239.2960353990438</v>
      </c>
      <c r="I100" s="128">
        <f t="shared" si="26"/>
        <v>2354.1957959145921</v>
      </c>
      <c r="J100" s="128">
        <f t="shared" si="26"/>
        <v>2475.4920256844616</v>
      </c>
      <c r="K100" s="128">
        <f t="shared" si="26"/>
        <v>2603.5645990899202</v>
      </c>
      <c r="L100" s="128">
        <f t="shared" si="26"/>
        <v>2987.1314170906689</v>
      </c>
    </row>
    <row r="102" spans="1:14" x14ac:dyDescent="0.2">
      <c r="A102" s="77" t="s">
        <v>138</v>
      </c>
      <c r="B102" s="129">
        <f>B100/(1+$I$13)^B26</f>
        <v>5436.2000000000007</v>
      </c>
      <c r="C102" s="129">
        <f t="shared" ref="C102:K102" si="27">C100/(1+$I$17)^C26</f>
        <v>1545.9562420945963</v>
      </c>
      <c r="D102" s="129">
        <f t="shared" si="27"/>
        <v>1497.9948062556293</v>
      </c>
      <c r="E102" s="129">
        <f t="shared" si="27"/>
        <v>1449.6703799798152</v>
      </c>
      <c r="F102" s="129">
        <f t="shared" si="27"/>
        <v>1384.6590870678847</v>
      </c>
      <c r="G102" s="129">
        <f t="shared" si="27"/>
        <v>1322.832989592484</v>
      </c>
      <c r="H102" s="129">
        <f t="shared" si="27"/>
        <v>1264.0242336555405</v>
      </c>
      <c r="I102" s="129">
        <f t="shared" si="27"/>
        <v>1208.0746845781723</v>
      </c>
      <c r="J102" s="129">
        <f t="shared" si="27"/>
        <v>1154.8352996321437</v>
      </c>
      <c r="K102" s="129">
        <f t="shared" si="27"/>
        <v>1104.165545752948</v>
      </c>
      <c r="L102" s="129">
        <f>((L100*(1+I17)/(I17-I18))-B109)/((1+I17)^10)</f>
        <v>14370.738568998695</v>
      </c>
      <c r="M102" s="114">
        <f>L102/B108</f>
        <v>0.45277638931645053</v>
      </c>
    </row>
    <row r="104" spans="1:14" x14ac:dyDescent="0.2">
      <c r="A104" s="77" t="s">
        <v>139</v>
      </c>
      <c r="B104" s="77">
        <v>37168</v>
      </c>
      <c r="C104" s="130">
        <f t="shared" ref="C104:L104" si="28">B104+C94-C97</f>
        <v>38050.432563049995</v>
      </c>
      <c r="D104" s="130">
        <f t="shared" si="28"/>
        <v>38990.994330814923</v>
      </c>
      <c r="E104" s="130">
        <f t="shared" si="28"/>
        <v>39992.236112517967</v>
      </c>
      <c r="F104" s="130">
        <f t="shared" si="28"/>
        <v>41044.210689350461</v>
      </c>
      <c r="G104" s="130">
        <f t="shared" si="28"/>
        <v>42149.714098953438</v>
      </c>
      <c r="H104" s="130">
        <f t="shared" si="28"/>
        <v>43311.706143476928</v>
      </c>
      <c r="I104" s="130">
        <f t="shared" si="28"/>
        <v>44533.320768278383</v>
      </c>
      <c r="J104" s="130">
        <f t="shared" si="28"/>
        <v>45817.87716218728</v>
      </c>
      <c r="K104" s="130">
        <f t="shared" si="28"/>
        <v>47168.891634468229</v>
      </c>
      <c r="L104" s="130">
        <f t="shared" si="28"/>
        <v>48590.090328190541</v>
      </c>
      <c r="N104" s="77" t="s">
        <v>140</v>
      </c>
    </row>
    <row r="105" spans="1:14" x14ac:dyDescent="0.2">
      <c r="A105" s="77" t="s">
        <v>141</v>
      </c>
      <c r="B105" s="131">
        <f t="shared" ref="B105:L105" si="29">B50/B104</f>
        <v>0.82681338786052516</v>
      </c>
      <c r="C105" s="131">
        <f t="shared" si="29"/>
        <v>0.86212382594187598</v>
      </c>
      <c r="D105" s="131">
        <f t="shared" si="29"/>
        <v>0.89674864871596149</v>
      </c>
      <c r="E105" s="131">
        <f t="shared" si="29"/>
        <v>0.93070274874001402</v>
      </c>
      <c r="F105" s="131">
        <f t="shared" si="29"/>
        <v>0.95279848084478147</v>
      </c>
      <c r="G105" s="131">
        <f t="shared" si="29"/>
        <v>0.97501921198448338</v>
      </c>
      <c r="H105" s="131">
        <f t="shared" si="29"/>
        <v>0.99734538594687239</v>
      </c>
      <c r="I105" s="131">
        <f t="shared" si="29"/>
        <v>1.0197573927716015</v>
      </c>
      <c r="J105" s="131">
        <f t="shared" si="29"/>
        <v>1.0422356676812488</v>
      </c>
      <c r="K105" s="131">
        <f t="shared" si="29"/>
        <v>1.0647607902121348</v>
      </c>
      <c r="L105" s="131">
        <f t="shared" si="29"/>
        <v>1.0873135826110236</v>
      </c>
      <c r="N105" s="193">
        <f>AVERAGE(B105:L105)</f>
        <v>0.96869264757368401</v>
      </c>
    </row>
    <row r="106" spans="1:14" x14ac:dyDescent="0.2">
      <c r="A106" s="77" t="s">
        <v>100</v>
      </c>
      <c r="B106" s="131">
        <f>B104/B97</f>
        <v>14.251533742331288</v>
      </c>
      <c r="C106" s="131">
        <f t="shared" ref="C106:L106" si="30">C104/C97</f>
        <v>15.867663262791909</v>
      </c>
      <c r="D106" s="131">
        <f>D104/D97</f>
        <v>15.254988764648274</v>
      </c>
      <c r="E106" s="131">
        <f t="shared" si="30"/>
        <v>14.698452947942142</v>
      </c>
      <c r="F106" s="131">
        <f t="shared" si="30"/>
        <v>14.357590651012046</v>
      </c>
      <c r="G106" s="131">
        <f t="shared" si="30"/>
        <v>14.030380522484737</v>
      </c>
      <c r="H106" s="131">
        <f t="shared" si="30"/>
        <v>13.716302049051869</v>
      </c>
      <c r="I106" s="131">
        <f t="shared" si="30"/>
        <v>13.414848137256351</v>
      </c>
      <c r="J106" s="131">
        <f t="shared" si="30"/>
        <v>13.125525238749834</v>
      </c>
      <c r="K106" s="131">
        <f t="shared" si="30"/>
        <v>12.847853420813925</v>
      </c>
      <c r="L106" s="131">
        <f t="shared" si="30"/>
        <v>12.581366387445717</v>
      </c>
      <c r="N106" s="193">
        <f>AVERAGE(B106:L106)</f>
        <v>14.013318647684372</v>
      </c>
    </row>
    <row r="108" spans="1:14" x14ac:dyDescent="0.2">
      <c r="A108" s="77" t="s">
        <v>142</v>
      </c>
      <c r="B108" s="129">
        <f>SUM(B102:L102)</f>
        <v>31739.151837607908</v>
      </c>
    </row>
    <row r="109" spans="1:14" x14ac:dyDescent="0.2">
      <c r="A109" s="77" t="s">
        <v>143</v>
      </c>
      <c r="B109" s="77">
        <v>1383</v>
      </c>
    </row>
    <row r="110" spans="1:14" x14ac:dyDescent="0.2">
      <c r="A110" s="77" t="s">
        <v>144</v>
      </c>
      <c r="B110" s="77">
        <v>5553</v>
      </c>
    </row>
    <row r="112" spans="1:14" x14ac:dyDescent="0.2">
      <c r="A112" s="77" t="s">
        <v>145</v>
      </c>
      <c r="B112" s="129">
        <f>B108+B110</f>
        <v>37292.151837607904</v>
      </c>
    </row>
    <row r="113" spans="1:2" x14ac:dyDescent="0.2">
      <c r="A113" s="77" t="s">
        <v>146</v>
      </c>
      <c r="B113" s="77">
        <v>5900</v>
      </c>
    </row>
    <row r="114" spans="1:2" x14ac:dyDescent="0.2">
      <c r="A114" s="77" t="s">
        <v>147</v>
      </c>
      <c r="B114" s="193">
        <f>B112/B113</f>
        <v>6.3207037012894753</v>
      </c>
    </row>
    <row r="138" spans="1:17" x14ac:dyDescent="0.2">
      <c r="A138" s="114">
        <v>0</v>
      </c>
      <c r="B138" s="77">
        <v>-18.100000000000001</v>
      </c>
      <c r="H138" s="114">
        <v>0</v>
      </c>
      <c r="I138" s="77">
        <v>-863.14</v>
      </c>
      <c r="P138" s="114">
        <v>0</v>
      </c>
      <c r="Q138" s="77">
        <v>-102.19</v>
      </c>
    </row>
    <row r="139" spans="1:17" x14ac:dyDescent="0.2">
      <c r="A139" s="114">
        <v>0.1</v>
      </c>
      <c r="B139" s="77">
        <v>-0.02</v>
      </c>
      <c r="H139" s="114">
        <v>0.1</v>
      </c>
      <c r="I139" s="77">
        <v>11.37</v>
      </c>
      <c r="P139" s="114">
        <v>0.1</v>
      </c>
      <c r="Q139" s="77">
        <v>0.8</v>
      </c>
    </row>
    <row r="140" spans="1:17" x14ac:dyDescent="0.2">
      <c r="A140" s="114">
        <v>0.2</v>
      </c>
      <c r="B140" s="77">
        <v>2.14</v>
      </c>
      <c r="H140" s="114">
        <v>0.2</v>
      </c>
      <c r="I140" s="77">
        <v>12.32</v>
      </c>
      <c r="P140" s="114">
        <v>0.2</v>
      </c>
      <c r="Q140" s="77">
        <v>0.85</v>
      </c>
    </row>
    <row r="141" spans="1:17" x14ac:dyDescent="0.2">
      <c r="A141" s="114">
        <v>0.3</v>
      </c>
      <c r="B141" s="77">
        <v>3.68</v>
      </c>
      <c r="H141" s="114">
        <v>0.3</v>
      </c>
      <c r="I141" s="77">
        <v>13</v>
      </c>
      <c r="P141" s="114">
        <v>0.3</v>
      </c>
      <c r="Q141" s="77">
        <v>0.89</v>
      </c>
    </row>
    <row r="142" spans="1:17" x14ac:dyDescent="0.2">
      <c r="A142" s="114">
        <v>0.4</v>
      </c>
      <c r="B142" s="77">
        <v>4.9800000000000004</v>
      </c>
      <c r="H142" s="114">
        <v>0.4</v>
      </c>
      <c r="I142" s="77">
        <v>13.6</v>
      </c>
      <c r="P142" s="114">
        <v>0.4</v>
      </c>
      <c r="Q142" s="77">
        <v>0.93</v>
      </c>
    </row>
    <row r="143" spans="1:17" x14ac:dyDescent="0.2">
      <c r="A143" s="114">
        <v>0.5</v>
      </c>
      <c r="B143" s="77">
        <v>6.19</v>
      </c>
      <c r="H143" s="114">
        <v>0.5</v>
      </c>
      <c r="I143" s="77">
        <v>14.17</v>
      </c>
      <c r="P143" s="114">
        <v>0.5</v>
      </c>
      <c r="Q143" s="77">
        <v>0.97</v>
      </c>
    </row>
    <row r="144" spans="1:17" x14ac:dyDescent="0.2">
      <c r="A144" s="114">
        <v>0.6</v>
      </c>
      <c r="B144" s="77">
        <v>7.44</v>
      </c>
      <c r="H144" s="114">
        <v>0.6</v>
      </c>
      <c r="I144" s="77">
        <v>14.74</v>
      </c>
      <c r="P144" s="114">
        <v>0.6</v>
      </c>
      <c r="Q144" s="77">
        <v>1.01</v>
      </c>
    </row>
    <row r="145" spans="1:17" x14ac:dyDescent="0.2">
      <c r="A145" s="114">
        <v>0.7</v>
      </c>
      <c r="B145" s="77">
        <v>8.7799999999999994</v>
      </c>
      <c r="H145" s="114">
        <v>0.7</v>
      </c>
      <c r="I145" s="77">
        <v>15.36</v>
      </c>
      <c r="P145" s="114">
        <v>0.7</v>
      </c>
      <c r="Q145" s="77">
        <v>1.07</v>
      </c>
    </row>
    <row r="146" spans="1:17" x14ac:dyDescent="0.2">
      <c r="A146" s="114">
        <v>0.8</v>
      </c>
      <c r="B146" s="77">
        <v>10.39</v>
      </c>
      <c r="H146" s="114">
        <v>0.8</v>
      </c>
      <c r="I146" s="77">
        <v>16.09</v>
      </c>
      <c r="P146" s="114">
        <v>0.8</v>
      </c>
      <c r="Q146" s="77">
        <v>1.1399999999999999</v>
      </c>
    </row>
    <row r="147" spans="1:17" x14ac:dyDescent="0.2">
      <c r="A147" s="114">
        <v>0.9</v>
      </c>
      <c r="B147" s="77">
        <v>12.68</v>
      </c>
      <c r="H147" s="114">
        <v>0.9</v>
      </c>
      <c r="I147" s="77">
        <v>17.11</v>
      </c>
      <c r="P147" s="114">
        <v>0.9</v>
      </c>
      <c r="Q147" s="77">
        <v>1.26</v>
      </c>
    </row>
    <row r="148" spans="1:17" x14ac:dyDescent="0.2">
      <c r="A148" s="114">
        <v>1</v>
      </c>
      <c r="B148" s="77">
        <v>67.91</v>
      </c>
      <c r="H148" s="114">
        <v>1</v>
      </c>
      <c r="I148" s="77">
        <v>34.33</v>
      </c>
      <c r="P148" s="114">
        <v>1</v>
      </c>
      <c r="Q148" s="77">
        <v>41.56</v>
      </c>
    </row>
  </sheetData>
  <pageMargins left="0.7" right="0.7" top="0.75" bottom="0.75" header="0.3" footer="0.3"/>
  <pageSetup orientation="portrait"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Balance Sheet</vt:lpstr>
      <vt:lpstr>Income Statement</vt:lpstr>
      <vt:lpstr>Value Drivers</vt:lpstr>
      <vt:lpstr>Revenue Growth</vt:lpstr>
      <vt:lpstr>PDCF</vt:lpstr>
      <vt:lpstr>Monte Carlo</vt:lpstr>
      <vt:lpstr>MC</vt:lpstr>
      <vt:lpstr>HGDCF</vt:lpstr>
      <vt:lpstr>Ratios</vt:lpstr>
      <vt:lpstr>Hist. Quarterly Analysis</vt:lpstr>
    </vt:vector>
  </TitlesOfParts>
  <Company>Johns Hopkins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Anshul Subramanya</dc:creator>
  <cp:lastModifiedBy>Anshul</cp:lastModifiedBy>
  <dcterms:created xsi:type="dcterms:W3CDTF">2017-01-19T02:34:44Z</dcterms:created>
  <dcterms:modified xsi:type="dcterms:W3CDTF">2017-03-14T16:52:42Z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afdf666d-5090-44ce-857a-26af1552b6a8</vt:lpwstr>
  </property>
</Properties>
</file>