
<file path=[Content_Types].xml><?xml version="1.0" encoding="utf-8"?>
<Types xmlns="http://schemas.openxmlformats.org/package/2006/content-types">
  <Default Extension="xml" ContentType="application/xml"/>
  <Default Extension="png" ContentType="image/png"/>
  <Default Extension="gif" ContentType="image/gi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mac/Desktop/Johns Hopkins University/Junior/Spring 2017/Applied Economics and Finance/Model #2 - PepsiCo/"/>
    </mc:Choice>
  </mc:AlternateContent>
  <bookViews>
    <workbookView xWindow="0" yWindow="460" windowWidth="25600" windowHeight="14080" tabRatio="500" firstSheet="3" activeTab="3"/>
  </bookViews>
  <sheets>
    <sheet name="Cover Page" sheetId="1" r:id="rId1"/>
    <sheet name="Balance Sheet" sheetId="2" r:id="rId2"/>
    <sheet name="Income Statement" sheetId="3" r:id="rId3"/>
    <sheet name="Revenue Growth" sheetId="4" r:id="rId4"/>
    <sheet name="Value Drivers" sheetId="5" r:id="rId5"/>
    <sheet name="P-DCF" sheetId="6" r:id="rId6"/>
    <sheet name="P-DCF-tuned" sheetId="7" r:id="rId7"/>
    <sheet name="CB_DATA_" sheetId="10" state="veryHidden" r:id="rId8"/>
    <sheet name="MC" sheetId="9" r:id="rId9"/>
    <sheet name="Sheet 1" sheetId="14" r:id="rId10"/>
  </sheets>
  <definedNames>
    <definedName name="CB_00bd8dbcea434793977e89c94018b354" localSheetId="8" hidden="1">MC!$C$60</definedName>
    <definedName name="CB_01138bfff4284d2a92df0279ec566064" localSheetId="8" hidden="1">MC!$I$72</definedName>
    <definedName name="CB_040cf6ad59d04c0ca19e2a4497e15446" localSheetId="8" hidden="1">MC!$L$23</definedName>
    <definedName name="CB_045a70c39ad94b16933aa4faecf7f789" localSheetId="8" hidden="1">MC!$D$41</definedName>
    <definedName name="CB_065affe8dc914da0bf4f59f921e596c2" localSheetId="8" hidden="1">MC!$J$53</definedName>
    <definedName name="CB_068197c5dc60410caf19be21cf4a3094" localSheetId="8" hidden="1">MC!$E$69</definedName>
    <definedName name="CB_0746f6d443a149dbbc6dc39814ffa2cb" localSheetId="8" hidden="1">MC!$G$72</definedName>
    <definedName name="CB_11b426a021054096a6fea514cf1b09e9" localSheetId="8" hidden="1">MC!$H$47</definedName>
    <definedName name="CB_14b054f9405a43f994eaa155e4ab95db" localSheetId="8" hidden="1">MC!$F$38</definedName>
    <definedName name="CB_176f795bb0c4465e8bd332ae0d3c6557" localSheetId="8" hidden="1">MC!$L$58</definedName>
    <definedName name="CB_1a5853ab80124d8495b6dfea72857192" localSheetId="8" hidden="1">MC!$K$44</definedName>
    <definedName name="CB_1ae5273567a144a49472c28b69aa1bfb" localSheetId="8" hidden="1">MC!$G$60</definedName>
    <definedName name="CB_1af2da231aeb4063bd8e44a96624b316" localSheetId="8" hidden="1">MC!$J$72</definedName>
    <definedName name="CB_1b6042f021d84902842a8ed7bf4a1553" localSheetId="8" hidden="1">MC!$H$53</definedName>
    <definedName name="CB_1c0d978e228e49f5b06828ff82ac8e9e" localSheetId="8" hidden="1">MC!$K$69</definedName>
    <definedName name="CB_1f9e7fb3d02d483695184c5b69942d4d" localSheetId="7" hidden="1">#N/A</definedName>
    <definedName name="CB_221c4bd48945453988e47eb29b312ea3" localSheetId="8" hidden="1">MC!$H$14</definedName>
    <definedName name="CB_22a6613d1b1f49ee8cac02f55863c929" localSheetId="8" hidden="1">MC!$E$74</definedName>
    <definedName name="CB_2480fc9fa22b4bbcac1c397cb717b6ae" localSheetId="8" hidden="1">MC!$C$85</definedName>
    <definedName name="CB_27978b201f1f4c6ab8baa14ddd8045ec" localSheetId="8" hidden="1">MC!$K$87</definedName>
    <definedName name="CB_282a15354b2044a2a13bfae3ba96626a" localSheetId="8" hidden="1">MC!$H$44</definedName>
    <definedName name="CB_28862b85c9654e27b1d893387df13514" localSheetId="8" hidden="1">MC!$F$60</definedName>
    <definedName name="CB_2addb47e63984629b4ee56c00f3740ed" localSheetId="8" hidden="1">MC!$E$53</definedName>
    <definedName name="CB_2c0df3075cf042f89e6f8880d96d87c9" localSheetId="8" hidden="1">MC!$G$85</definedName>
    <definedName name="CB_2c649aaf47ee483996780129d5e15cde" localSheetId="8" hidden="1">MC!$C$41</definedName>
    <definedName name="CB_2edcb7c9137f484b897a098fb143fb7e" localSheetId="8" hidden="1">MC!$C$69</definedName>
    <definedName name="CB_2f24a7afdc7b4dfe83a2bb541893dfca" localSheetId="8" hidden="1">MC!$G$41</definedName>
    <definedName name="CB_30d581aebf354a5d8420f90f0750a0d8" localSheetId="8" hidden="1">MC!$F$78</definedName>
    <definedName name="CB_31318d38b0ac4f328239c679708ad0f9" localSheetId="8" hidden="1">MC!$H$38</definedName>
    <definedName name="CB_313d63b86c76459382ba9f3d11945259" localSheetId="8" hidden="1">MC!$K$72</definedName>
    <definedName name="CB_31722c210da9406f93adaf04e1cea3eb" localSheetId="8" hidden="1">MC!$D$60</definedName>
    <definedName name="CB_32649a5af0c94373a38981b3dfd18fac" localSheetId="8" hidden="1">MC!$H$21</definedName>
    <definedName name="CB_32f4d37b7ee34259995a769ab5507a20" localSheetId="8" hidden="1">MC!$F$69</definedName>
    <definedName name="CB_361c752481ce47c1ad3e67ba42413a81" localSheetId="8" hidden="1">MC!$G$47</definedName>
    <definedName name="CB_36ca5caf271048b39ec5b4e5099b62e5" localSheetId="8" hidden="1">MC!$I$53</definedName>
    <definedName name="CB_37b44dc929ca4db2b78f59e3fa6e29ec" localSheetId="8" hidden="1">MC!$H$78</definedName>
    <definedName name="CB_3c74151452e143e7ae8757f39b971083" localSheetId="8" hidden="1">MC!$C$53</definedName>
    <definedName name="CB_3dca3dc9744e4c1b818490de3aee64cd" localSheetId="8" hidden="1">MC!$F$44</definedName>
    <definedName name="CB_3dee52816a3344a0b23097a3ab6d719a" localSheetId="8" hidden="1">MC!$G$74</definedName>
    <definedName name="CB_40b812fe65164451b5c220586f68938d" localSheetId="8" hidden="1">MC!$G$87</definedName>
    <definedName name="CB_4153382b6211452485f35bdf2036ce0a" localSheetId="8" hidden="1">MC!$J$58</definedName>
    <definedName name="CB_45967cc3daad4e9fbd815b42225fe785" localSheetId="8" hidden="1">MC!$D$44</definedName>
    <definedName name="CB_49b8359449884ff6911e12a16c688c3a" localSheetId="8" hidden="1">MC!$L$87</definedName>
    <definedName name="CB_4a4bba4fc1bf4b00b8673c140559ae80" localSheetId="8" hidden="1">MC!$I$44</definedName>
    <definedName name="CB_4d405a50f8004512a9f58b8c33bd2a70" localSheetId="8" hidden="1">MC!$C$58</definedName>
    <definedName name="CB_4e3435b3ab6445d79214441d5b08f333" localSheetId="8" hidden="1">MC!$K$85</definedName>
    <definedName name="CB_53dc15ea01b9482886722372fc8cd984" localSheetId="8" hidden="1">MC!$I$50</definedName>
    <definedName name="CB_5633b6ffa31d4e52ba15d53c412857e0" localSheetId="8" hidden="1">MC!$H$60</definedName>
    <definedName name="CB_59f74a756f1e47b79b4a9bd77c6599c4" localSheetId="8" hidden="1">MC!$J$85</definedName>
    <definedName name="CB_5b1afb414a4c4a2fa2456d179e6b20ca" localSheetId="8" hidden="1">MC!$H$58</definedName>
    <definedName name="CB_5c529902fbfb4fe0a7af4773370c4bd4" localSheetId="8" hidden="1">MC!$H$16</definedName>
    <definedName name="CB_5ce34cab4dfb4b16a43c4311ccf8472f" localSheetId="8" hidden="1">MC!$K$60</definedName>
    <definedName name="CB_615174f11c484edc93fa124e8869cf2f" localSheetId="8" hidden="1">MC!$H$85</definedName>
    <definedName name="CB_61b117890f514ccf9a1d9c29e03dfb14" localSheetId="8" hidden="1">MC!$G$50</definedName>
    <definedName name="CB_622d9c1ee9424e5e92600f73bdd8eb43" localSheetId="8" hidden="1">MC!$I$60</definedName>
    <definedName name="CB_62991ef2b84648d1b750ea838185aeb8" localSheetId="8" hidden="1">MC!$E$47</definedName>
    <definedName name="CB_6325938f16f84802a318ecc6f16ac085" localSheetId="8" hidden="1">MC!$J$44</definedName>
    <definedName name="CB_63f19540d61045e1ba1b18a0cf99fd85" localSheetId="8" hidden="1">MC!$E$41</definedName>
    <definedName name="CB_64df5f10bb7145d3bfa4f21a823ffd33" localSheetId="8" hidden="1">MC!$L$44</definedName>
    <definedName name="CB_65f398f874f2468a8d87462f470fa7d0" localSheetId="8" hidden="1">MC!$D$50</definedName>
    <definedName name="CB_67b708ba2ca34449a3928ec8cd60797a" localSheetId="8" hidden="1">MC!$K$38</definedName>
    <definedName name="CB_681c205285304c83954e95fef0a671dc" localSheetId="8" hidden="1">MC!$L$21</definedName>
    <definedName name="CB_6a7760ce9fc94e23a5e7475fe0d9fb94" localSheetId="8" hidden="1">MC!$C$47</definedName>
    <definedName name="CB_6b5a93a36ead42afb5884c55fe149c89" localSheetId="8" hidden="1">MC!$F$47</definedName>
    <definedName name="CB_6bf6f45c35414edb953c4b9bac1114f3" localSheetId="8" hidden="1">MC!$J$38</definedName>
    <definedName name="CB_6ccc55c3b30f47919c4b4a5f70c527d1" localSheetId="8" hidden="1">MC!$I$38</definedName>
    <definedName name="CB_6d1da271bd3244859f965c95b51c7fae" localSheetId="8" hidden="1">MC!$F$72</definedName>
    <definedName name="CB_6dc5b848c5db4ca6b95226116640289a" localSheetId="8" hidden="1">MC!$E$85</definedName>
    <definedName name="CB_6fc33edb25744aefa5c78d718c758d5f" localSheetId="8" hidden="1">MC!$I$87</definedName>
    <definedName name="CB_710f734ccf644b16ab4b6f9ae45f0e32" localSheetId="8" hidden="1">MC!$E$87</definedName>
    <definedName name="CB_713f5fcaf3974b4e8c4e32e224aee4d4" localSheetId="8" hidden="1">MC!$J$50</definedName>
    <definedName name="CB_71657f3146924842b147fb9aad1eabf4" localSheetId="8" hidden="1">MC!$C$72</definedName>
    <definedName name="CB_728eba2cb93242a6b428854563076abd" localSheetId="7" hidden="1">#N/A</definedName>
    <definedName name="CB_746a103da39d4497a28e5f146d904a2e" localSheetId="8" hidden="1">MC!$D$58</definedName>
    <definedName name="CB_74a3b63a4b5b4c81a8af95014bc470a2" localSheetId="8" hidden="1">MC!$L$50</definedName>
    <definedName name="CB_75d8272689bc40f9b81993b8cf583382" localSheetId="8" hidden="1">MC!$E$72</definedName>
    <definedName name="CB_76ca9684d9c2464cadcdbe68b5cb619e" localSheetId="8" hidden="1">MC!$K$53</definedName>
    <definedName name="CB_775af57bff1146bfbde7912dba25c23a" localSheetId="8" hidden="1">MC!$L$85</definedName>
    <definedName name="CB_77d3e30f407641e0a3311129c59a670c" localSheetId="8" hidden="1">MC!$I$85</definedName>
    <definedName name="CB_799bd3fd17bd4a1780ca615d135b6802" localSheetId="8" hidden="1">MC!$H$87</definedName>
    <definedName name="CB_7bff57f6ea694ed3a07240b8f24a402c" localSheetId="8" hidden="1">MC!$L$47</definedName>
    <definedName name="CB_7ef38ba77f02449a8475a8f2ddaf6784" localSheetId="8" hidden="1">MC!$D$74</definedName>
    <definedName name="CB_808086a43f6846a883c4ef71d240a924" localSheetId="8" hidden="1">MC!$L$41</definedName>
    <definedName name="CB_80a9b0f098fb4a4eb5879f881a53099d" localSheetId="8" hidden="1">MC!$I$69</definedName>
    <definedName name="CB_81626c9a5e9c47f0a16f124ea78fc9b0" localSheetId="8" hidden="1">MC!$H$69</definedName>
    <definedName name="CB_8215e007f21c485081e20c448d1e3986" localSheetId="8" hidden="1">MC!$K$50</definedName>
    <definedName name="CB_84f92addf67d4de79fd4b99e3806c4c0" localSheetId="8" hidden="1">MC!$J$60</definedName>
    <definedName name="CB_854790d537b043bc9a8e6bd4cf303470" localSheetId="8" hidden="1">MC!$H$50</definedName>
    <definedName name="CB_897f77621ab8478992150f43cd4d1f35" localSheetId="8" hidden="1">MC!$E$58</definedName>
    <definedName name="CB_8effdc4332b74db4b9eea8052fca4e38" localSheetId="8" hidden="1">MC!$I$78</definedName>
    <definedName name="CB_90de122788944add8c6f248fce86a02b" localSheetId="8" hidden="1">MC!$F$53</definedName>
    <definedName name="CB_91bf559935ce483d80b481691087e1ee" localSheetId="8" hidden="1">MC!$C$87</definedName>
    <definedName name="CB_93618d90115241889f625da9be9e5808" localSheetId="8" hidden="1">MC!$D$53</definedName>
    <definedName name="CB_971477d054024dd999e07413f735f0bb" localSheetId="8" hidden="1">MC!$D$72</definedName>
    <definedName name="CB_9725da600c214df8ab2784a09f2873b2" localSheetId="8" hidden="1">MC!$K$74</definedName>
    <definedName name="CB_99a5db2ddb404008885817b49ac131b6" localSheetId="8" hidden="1">MC!$K$58</definedName>
    <definedName name="CB_99ac931f677c457d8962748bb55a1e7e" localSheetId="8" hidden="1">MC!$H$74</definedName>
    <definedName name="CB_9b1dd2e2c59b4105a2e295ba2a813a9f" localSheetId="8" hidden="1">MC!$F$74</definedName>
    <definedName name="CB_9cb7b0f6b744442888e1690f56239f22" localSheetId="8" hidden="1">MC!$L$60</definedName>
    <definedName name="CB_9ea29249e00d476091207986e569000a" localSheetId="8" hidden="1">MC!$K$78</definedName>
    <definedName name="CB_a4a1cc02ed1c42b3af183b55b76ee49f" localSheetId="8" hidden="1">MC!$I$41</definedName>
    <definedName name="CB_a87a697c47c54a0e832f5fa7323a7b97" localSheetId="8" hidden="1">MC!$L$53</definedName>
    <definedName name="CB_a9efb175b4074c4a85c5159c00d89573" localSheetId="8" hidden="1">MC!$G$78</definedName>
    <definedName name="CB_aa2c1734cc4c49d7a481fed132160e95" localSheetId="8" hidden="1">MC!$C$50</definedName>
    <definedName name="CB_ae44c287e88a44ccb7dccdae6cb364d1" localSheetId="8" hidden="1">MC!$F$41</definedName>
    <definedName name="CB_af35a6f6a1b54abcb0255a4d986a161b" localSheetId="8" hidden="1">MC!$J$69</definedName>
    <definedName name="CB_afb8726113544f66930925f7ae7eaf67" localSheetId="8" hidden="1">MC!$H$72</definedName>
    <definedName name="CB_aff19812af314d26b71a6227eb95f3d4" localSheetId="8" hidden="1">MC!$H$41</definedName>
    <definedName name="CB_b5bbead84bf24d109b6bb7bafb2e51a8" localSheetId="8" hidden="1">MC!$E$44</definedName>
    <definedName name="CB_b6e5db9979f14e4fb852558493ab4509" localSheetId="8" hidden="1">MC!$J$41</definedName>
    <definedName name="CB_b8c40d08c5714b8d9bb108aab687b860" localSheetId="8" hidden="1">MC!$J$74</definedName>
    <definedName name="CB_ba002551c3754896a74db684dac9c570" localSheetId="8" hidden="1">MC!$D$38</definedName>
    <definedName name="CB_bbb1ae828a93478b9ec7e62dd321f112" localSheetId="8" hidden="1">MC!$G$53</definedName>
    <definedName name="CB_bbe48305353543d6a76bc344d66e5bfb" localSheetId="8" hidden="1">MC!$G$58</definedName>
    <definedName name="CB_bd1e306004aa446d8b104d5c66977819" localSheetId="8" hidden="1">MC!$E$60</definedName>
    <definedName name="CB_bd63981b70a54fab8b29921a3222faf6" localSheetId="8" hidden="1">MC!$G$44</definedName>
    <definedName name="CB_Block_00000000000000000000000000000000" localSheetId="7" hidden="1">"'7.0.0.0"</definedName>
    <definedName name="CB_Block_00000000000000000000000000000000" localSheetId="8" hidden="1">"'7.0.0.0"</definedName>
    <definedName name="CB_Block_00000000000000000000000000000001" localSheetId="7" hidden="1">"'636301984320866265"</definedName>
    <definedName name="CB_Block_00000000000000000000000000000001" localSheetId="8" hidden="1">"'636301984322526431"</definedName>
    <definedName name="CB_Block_00000000000000000000000000000003" localSheetId="7" hidden="1">"'11.1.3708.0"</definedName>
    <definedName name="CB_Block_00000000000000000000000000000003" localSheetId="8" hidden="1">"'11.1.3708.0"</definedName>
    <definedName name="CB_BlockExt_00000000000000000000000000000003" localSheetId="7" hidden="1">"'11.1.2.3.500"</definedName>
    <definedName name="CB_BlockExt_00000000000000000000000000000003" localSheetId="8" hidden="1">"'11.1.2.3.500"</definedName>
    <definedName name="CB_c449a9be3e1b4a0aa4de442f681607aa" localSheetId="8" hidden="1">MC!$D$78</definedName>
    <definedName name="CB_c466dde2c1f948f6bee74ff150ff2394" localSheetId="8" hidden="1">MC!$J$87</definedName>
    <definedName name="CB_c4fca3c72fe244d198326f88581563e5" localSheetId="8" hidden="1">MC!$C$78</definedName>
    <definedName name="CB_c7d1f6d8a63f46c3a639b20a2c525593" localSheetId="8" hidden="1">MC!$F$87</definedName>
    <definedName name="CB_c870fcbd1ae845448551a81583d736da" localSheetId="8" hidden="1">MC!$K$41</definedName>
    <definedName name="CB_c96181beb8374d89b5bb6d7f914c77e1" localSheetId="8" hidden="1">MC!$I$47</definedName>
    <definedName name="CB_cafbbf83bb494ad7b02ef9a16d50370e" localSheetId="8" hidden="1">MC!$L$74</definedName>
    <definedName name="CB_cd051636991349a39f2b976e4af154a8" localSheetId="8" hidden="1">MC!$L$78</definedName>
    <definedName name="CB_d2a3430929234f56a949d3b45a6a47ba" localSheetId="8" hidden="1">MC!$F$85</definedName>
    <definedName name="CB_d2ff965c75c14fd6819e51d8df557437" localSheetId="8" hidden="1">MC!$I$74</definedName>
    <definedName name="CB_d375f8847c904e14b04deb0e371e1c36" localSheetId="8" hidden="1">MC!$D$47</definedName>
    <definedName name="CB_dc327a7e9acc4a5bb6d695c32a6d83d5" localSheetId="8" hidden="1">MC!$J$78</definedName>
    <definedName name="CB_e02ac28c75c04172a3897a43457ad2f3" localSheetId="8" hidden="1">MC!$F$58</definedName>
    <definedName name="CB_e24a775f4b194146ae1886a157126fa0" localSheetId="8" hidden="1">MC!$E$50</definedName>
    <definedName name="CB_e2f0780d603c4beabd11c7427501cb84" localSheetId="8" hidden="1">MC!$C$74</definedName>
    <definedName name="CB_e3434080d63641cf9631834095760666" localSheetId="8" hidden="1">MC!$I$58</definedName>
    <definedName name="CB_e4a83ad2abae4075b5a73b23a235c686" localSheetId="8" hidden="1">MC!$F$50</definedName>
    <definedName name="CB_e66520ba8224456487646bce97d8cd7f" localSheetId="8" hidden="1">MC!$G$38</definedName>
    <definedName name="CB_e687738a35294ddbaafc1cca14a49ff1" localSheetId="8" hidden="1">MC!$E$38</definedName>
    <definedName name="CB_ea59a2a123bf4e128d5ec4288c1b5275" localSheetId="8" hidden="1">MC!$J$47</definedName>
    <definedName name="CB_ec1ac1163cbb4bbcbb13a3cd4ca35993" localSheetId="8" hidden="1">MC!$C$44</definedName>
    <definedName name="CB_ed53393bdbc44a92b22eb7a1a1ba3d5c" localSheetId="8" hidden="1">MC!$C$38</definedName>
    <definedName name="CB_f31e19d766d3463a814cd8f88159dd6c" localSheetId="8" hidden="1">MC!$D$87</definedName>
    <definedName name="CB_f4b447f2e66c4af18052ca43c4a8d24e" localSheetId="8" hidden="1">MC!$K$47</definedName>
    <definedName name="CB_f58ac3dde73e4a309bed14984c4fba08" localSheetId="8" hidden="1">MC!$G$69</definedName>
    <definedName name="CB_f8b273941b0243588d2abba52cbfb7d3" localSheetId="8" hidden="1">MC!$D$85</definedName>
    <definedName name="CB_fd9562424b05480bab3204e95f20517d" localSheetId="8" hidden="1">MC!$L$38</definedName>
    <definedName name="CB_fe32b133bd2244acbd803037e199db4e" localSheetId="8" hidden="1">MC!$D$69</definedName>
    <definedName name="CB_fee21fb1a38b49ea9e8031980c5ec108" localSheetId="8" hidden="1">MC!$E$78</definedName>
    <definedName name="CBWorkbookPriority" localSheetId="7" hidden="1">-589019838</definedName>
    <definedName name="CBx_15dd83bdfe674f0a9ff1f73884f9b511" localSheetId="7" hidden="1">"'MC'!$A$1"</definedName>
    <definedName name="CBx_a0a0df910e6c4a0f86ce36c9d4f551a6" localSheetId="7" hidden="1">"'CB_DATA_'!$A$1"</definedName>
    <definedName name="CBx_Sheet_Guid" localSheetId="7" hidden="1">"'a0a0df91-0e6c-4a0f-86ce-36c9d4f551a6"</definedName>
    <definedName name="CBx_Sheet_Guid" localSheetId="8" hidden="1">"'15dd83bd-fe67-4f0a-9ff1-f73884f9b511"</definedName>
    <definedName name="CBx_SheetRef" localSheetId="7" hidden="1">CB_DATA_!$A$14</definedName>
    <definedName name="CBx_SheetRef" localSheetId="8" hidden="1">CB_DATA_!$B$14</definedName>
    <definedName name="CBx_StorageType" localSheetId="7" hidden="1">2</definedName>
    <definedName name="CBx_StorageType" localSheetId="8" hidden="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27" i="9" l="1"/>
  <c r="F8" i="5"/>
  <c r="F21" i="5"/>
  <c r="B23" i="7"/>
  <c r="C74" i="7"/>
  <c r="C22" i="5"/>
  <c r="D22" i="5"/>
  <c r="E22" i="5"/>
  <c r="F22" i="5"/>
  <c r="B22" i="5"/>
  <c r="C8" i="5"/>
  <c r="C12" i="5"/>
  <c r="F12" i="5"/>
  <c r="B17" i="6"/>
  <c r="C58" i="6"/>
  <c r="C50" i="7"/>
  <c r="C49" i="7"/>
  <c r="D50" i="7"/>
  <c r="C38" i="7"/>
  <c r="C37" i="7"/>
  <c r="D38" i="7"/>
  <c r="C41" i="7"/>
  <c r="D41" i="7"/>
  <c r="C40" i="7"/>
  <c r="D40" i="7"/>
  <c r="C44" i="7"/>
  <c r="D44" i="7"/>
  <c r="C43" i="7"/>
  <c r="D43" i="7"/>
  <c r="E43" i="7"/>
  <c r="C47" i="7"/>
  <c r="C46" i="7"/>
  <c r="D47" i="7"/>
  <c r="D46" i="7"/>
  <c r="C53" i="7"/>
  <c r="D53" i="7"/>
  <c r="E53" i="7"/>
  <c r="F53" i="7"/>
  <c r="C52" i="7"/>
  <c r="B21" i="1"/>
  <c r="C4" i="14"/>
  <c r="D4" i="14"/>
  <c r="B4" i="14"/>
  <c r="L68" i="9"/>
  <c r="I47" i="7"/>
  <c r="J47" i="7"/>
  <c r="K47" i="7"/>
  <c r="L47" i="7"/>
  <c r="I50" i="7"/>
  <c r="J50" i="7"/>
  <c r="K50" i="7"/>
  <c r="L50" i="7"/>
  <c r="F41" i="7"/>
  <c r="H41" i="7"/>
  <c r="I41" i="7"/>
  <c r="J41" i="7"/>
  <c r="K41" i="7"/>
  <c r="L41" i="7"/>
  <c r="H38" i="7"/>
  <c r="I38" i="7"/>
  <c r="J38" i="7"/>
  <c r="K38" i="7"/>
  <c r="L38" i="7"/>
  <c r="F44" i="7"/>
  <c r="F43" i="7"/>
  <c r="G43" i="7"/>
  <c r="H44" i="7"/>
  <c r="H43" i="7"/>
  <c r="I44" i="7"/>
  <c r="J44" i="7"/>
  <c r="K44" i="7"/>
  <c r="L44" i="7"/>
  <c r="H53" i="7"/>
  <c r="I53" i="7"/>
  <c r="J53" i="7"/>
  <c r="K53" i="7"/>
  <c r="L53" i="7"/>
  <c r="F13" i="5"/>
  <c r="B18" i="7"/>
  <c r="C60" i="7"/>
  <c r="D60" i="7"/>
  <c r="E60" i="7"/>
  <c r="F60" i="7"/>
  <c r="C62" i="7"/>
  <c r="D62" i="7"/>
  <c r="E62" i="7"/>
  <c r="L72" i="7"/>
  <c r="L69" i="7"/>
  <c r="B21" i="7"/>
  <c r="B69" i="7"/>
  <c r="C69" i="7"/>
  <c r="D69" i="7"/>
  <c r="B24" i="7"/>
  <c r="C78" i="7"/>
  <c r="D78" i="7"/>
  <c r="E78" i="7"/>
  <c r="C85" i="7"/>
  <c r="D85" i="7"/>
  <c r="E85" i="7"/>
  <c r="F85" i="7"/>
  <c r="B27" i="7"/>
  <c r="C87" i="7"/>
  <c r="C38" i="6"/>
  <c r="D38" i="6"/>
  <c r="E38" i="6"/>
  <c r="F38" i="6"/>
  <c r="G38" i="6"/>
  <c r="H38" i="6"/>
  <c r="I38" i="6"/>
  <c r="J38" i="6"/>
  <c r="K38" i="6"/>
  <c r="L38" i="6"/>
  <c r="C37" i="6"/>
  <c r="C41" i="6"/>
  <c r="C40" i="6"/>
  <c r="D41" i="6"/>
  <c r="D40" i="6"/>
  <c r="E41" i="6"/>
  <c r="E40" i="6"/>
  <c r="F41" i="6"/>
  <c r="G41" i="6"/>
  <c r="H41" i="6"/>
  <c r="I41" i="6"/>
  <c r="J41" i="6"/>
  <c r="K41" i="6"/>
  <c r="L41" i="6"/>
  <c r="C44" i="6"/>
  <c r="C47" i="6"/>
  <c r="C46" i="6"/>
  <c r="D47" i="6"/>
  <c r="E47" i="6"/>
  <c r="F47" i="6"/>
  <c r="D46" i="6"/>
  <c r="E46" i="6"/>
  <c r="F46" i="6"/>
  <c r="G47" i="6"/>
  <c r="H47" i="6"/>
  <c r="I47" i="6"/>
  <c r="J47" i="6"/>
  <c r="K47" i="6"/>
  <c r="L47" i="6"/>
  <c r="C50" i="6"/>
  <c r="D50" i="6"/>
  <c r="E50" i="6"/>
  <c r="F50" i="6"/>
  <c r="G50" i="6"/>
  <c r="H50" i="6"/>
  <c r="I50" i="6"/>
  <c r="J50" i="6"/>
  <c r="K50" i="6"/>
  <c r="L50" i="6"/>
  <c r="C49" i="6"/>
  <c r="C53" i="6"/>
  <c r="B18" i="6"/>
  <c r="C60" i="6"/>
  <c r="D60" i="6"/>
  <c r="B19" i="6"/>
  <c r="C62" i="6"/>
  <c r="L69" i="6"/>
  <c r="B21" i="6"/>
  <c r="B69" i="6"/>
  <c r="C69" i="6"/>
  <c r="D69" i="6"/>
  <c r="C68" i="6"/>
  <c r="C70" i="6"/>
  <c r="L72" i="6"/>
  <c r="B24" i="6"/>
  <c r="C78" i="6"/>
  <c r="B23" i="6"/>
  <c r="C74" i="6"/>
  <c r="D74" i="6"/>
  <c r="E74" i="6"/>
  <c r="F74" i="6"/>
  <c r="G74" i="6"/>
  <c r="H74" i="6"/>
  <c r="I74" i="6"/>
  <c r="B26" i="6"/>
  <c r="C85" i="6"/>
  <c r="D85" i="6"/>
  <c r="E85" i="6"/>
  <c r="F85" i="6"/>
  <c r="G85" i="6"/>
  <c r="B27" i="6"/>
  <c r="C87" i="6"/>
  <c r="D87" i="6"/>
  <c r="E87" i="6"/>
  <c r="F87" i="6"/>
  <c r="G87" i="6"/>
  <c r="H87" i="6"/>
  <c r="B22" i="7"/>
  <c r="C72" i="7"/>
  <c r="D72" i="7"/>
  <c r="B96" i="9"/>
  <c r="B11" i="10"/>
  <c r="A11" i="10"/>
  <c r="B21" i="9"/>
  <c r="B69" i="9"/>
  <c r="B22" i="9"/>
  <c r="B24" i="9"/>
  <c r="F39" i="5"/>
  <c r="B94" i="9"/>
  <c r="B113" i="9"/>
  <c r="B102" i="9"/>
  <c r="M87" i="9"/>
  <c r="M85" i="9"/>
  <c r="M78" i="9"/>
  <c r="M74" i="9"/>
  <c r="M72" i="9"/>
  <c r="M69" i="9"/>
  <c r="M62" i="9"/>
  <c r="M60" i="9"/>
  <c r="M58" i="9"/>
  <c r="M53" i="9"/>
  <c r="M50" i="9"/>
  <c r="M47" i="9"/>
  <c r="M44" i="9"/>
  <c r="M41" i="9"/>
  <c r="M38" i="9"/>
  <c r="M34" i="9"/>
  <c r="B33" i="9"/>
  <c r="B104" i="5"/>
  <c r="B94" i="5"/>
  <c r="B37" i="5"/>
  <c r="B112" i="5"/>
  <c r="B113" i="5"/>
  <c r="B38" i="5"/>
  <c r="B39" i="5"/>
  <c r="B40" i="5"/>
  <c r="C104" i="5"/>
  <c r="C43" i="5"/>
  <c r="C94" i="5"/>
  <c r="C37" i="5"/>
  <c r="C113" i="5"/>
  <c r="C38" i="5"/>
  <c r="C39" i="5"/>
  <c r="C40" i="5"/>
  <c r="C47" i="5"/>
  <c r="D104" i="5"/>
  <c r="D43" i="5"/>
  <c r="D94" i="5"/>
  <c r="D105" i="5"/>
  <c r="D37" i="5"/>
  <c r="D113" i="5"/>
  <c r="D38" i="5"/>
  <c r="D39" i="5"/>
  <c r="D40" i="5"/>
  <c r="E104" i="5"/>
  <c r="E43" i="5"/>
  <c r="E94" i="5"/>
  <c r="E37" i="5"/>
  <c r="E113" i="5"/>
  <c r="E38" i="5"/>
  <c r="E39" i="5"/>
  <c r="F104" i="5"/>
  <c r="F94" i="5"/>
  <c r="F37" i="5"/>
  <c r="F113" i="5"/>
  <c r="F38" i="5"/>
  <c r="B8" i="5"/>
  <c r="B23" i="5"/>
  <c r="C20" i="5"/>
  <c r="D8" i="5"/>
  <c r="D12" i="5"/>
  <c r="E8" i="5"/>
  <c r="B19" i="5"/>
  <c r="C13" i="5"/>
  <c r="C14" i="5"/>
  <c r="C19" i="5"/>
  <c r="C21" i="5"/>
  <c r="C23" i="5"/>
  <c r="C31" i="5"/>
  <c r="C30" i="5"/>
  <c r="D13" i="5"/>
  <c r="D14" i="5"/>
  <c r="D19" i="5"/>
  <c r="D20" i="5"/>
  <c r="D21" i="5"/>
  <c r="D23" i="5"/>
  <c r="D31" i="5"/>
  <c r="E13" i="5"/>
  <c r="E14" i="5"/>
  <c r="E19" i="5"/>
  <c r="F14" i="5"/>
  <c r="F19" i="5"/>
  <c r="F20" i="5"/>
  <c r="F23" i="5"/>
  <c r="B94" i="7"/>
  <c r="B113" i="7"/>
  <c r="B96" i="7"/>
  <c r="F66" i="5"/>
  <c r="E66" i="5"/>
  <c r="D66" i="5"/>
  <c r="D70" i="5"/>
  <c r="C66" i="5"/>
  <c r="B66" i="5"/>
  <c r="C20" i="3"/>
  <c r="D20" i="3"/>
  <c r="E20" i="3"/>
  <c r="F20" i="3"/>
  <c r="B20" i="3"/>
  <c r="D44" i="5"/>
  <c r="B102" i="7"/>
  <c r="M87" i="7"/>
  <c r="M85" i="7"/>
  <c r="M78" i="7"/>
  <c r="M74" i="7"/>
  <c r="M72" i="7"/>
  <c r="M69" i="7"/>
  <c r="M62" i="7"/>
  <c r="M60" i="7"/>
  <c r="M53" i="7"/>
  <c r="M50" i="7"/>
  <c r="M47" i="7"/>
  <c r="M44" i="7"/>
  <c r="M41" i="7"/>
  <c r="M38" i="7"/>
  <c r="M34" i="7"/>
  <c r="B33" i="7"/>
  <c r="E44" i="5"/>
  <c r="E45" i="5"/>
  <c r="E27" i="5"/>
  <c r="B22" i="6"/>
  <c r="C72" i="6"/>
  <c r="D72" i="6"/>
  <c r="B94" i="6"/>
  <c r="B113" i="6"/>
  <c r="M60" i="6"/>
  <c r="C16" i="5"/>
  <c r="D16" i="5"/>
  <c r="B96" i="6"/>
  <c r="B33" i="6"/>
  <c r="M50" i="6"/>
  <c r="M47" i="6"/>
  <c r="D22" i="4"/>
  <c r="E22" i="4"/>
  <c r="F22" i="4"/>
  <c r="H22" i="4"/>
  <c r="B102" i="6"/>
  <c r="M87" i="6"/>
  <c r="M85" i="6"/>
  <c r="M78" i="6"/>
  <c r="M74" i="6"/>
  <c r="M72" i="6"/>
  <c r="M69" i="6"/>
  <c r="M62" i="6"/>
  <c r="M53" i="6"/>
  <c r="M44" i="6"/>
  <c r="M41" i="6"/>
  <c r="M38" i="6"/>
  <c r="M34" i="6"/>
  <c r="C44" i="5"/>
  <c r="F44" i="5"/>
  <c r="B44" i="5"/>
  <c r="C41" i="5"/>
  <c r="C26" i="5"/>
  <c r="C9" i="5"/>
  <c r="F120" i="5"/>
  <c r="E120" i="5"/>
  <c r="E121" i="5"/>
  <c r="E123" i="5"/>
  <c r="D120" i="5"/>
  <c r="D121" i="5"/>
  <c r="D136" i="5"/>
  <c r="D138" i="5"/>
  <c r="C120" i="5"/>
  <c r="C121" i="5"/>
  <c r="B120" i="5"/>
  <c r="B121" i="5"/>
  <c r="F134" i="5"/>
  <c r="E134" i="5"/>
  <c r="D134" i="5"/>
  <c r="C134" i="5"/>
  <c r="B134" i="5"/>
  <c r="D123" i="5"/>
  <c r="E105" i="5"/>
  <c r="E107" i="5"/>
  <c r="D107" i="5"/>
  <c r="C105" i="5"/>
  <c r="C107" i="5"/>
  <c r="F70" i="5"/>
  <c r="E70" i="5"/>
  <c r="C70" i="5"/>
  <c r="B70" i="5"/>
  <c r="C57" i="5"/>
  <c r="B57" i="5"/>
  <c r="H22" i="5"/>
  <c r="G22" i="5"/>
  <c r="H19" i="5"/>
  <c r="G19" i="5"/>
  <c r="D9" i="5"/>
  <c r="E9" i="5"/>
  <c r="F9" i="5"/>
  <c r="G9" i="5"/>
  <c r="C36" i="4"/>
  <c r="C35" i="4"/>
  <c r="C39" i="4"/>
  <c r="D39" i="4"/>
  <c r="C38" i="4"/>
  <c r="D38" i="4"/>
  <c r="E39" i="4"/>
  <c r="E38" i="4"/>
  <c r="C42" i="4"/>
  <c r="D42" i="4"/>
  <c r="C41" i="4"/>
  <c r="C45" i="4"/>
  <c r="C44" i="4"/>
  <c r="C51" i="4"/>
  <c r="D51" i="4"/>
  <c r="C50" i="4"/>
  <c r="D50" i="4"/>
  <c r="E51" i="4"/>
  <c r="F51" i="4"/>
  <c r="G51" i="4"/>
  <c r="H51" i="4"/>
  <c r="I51" i="4"/>
  <c r="J51" i="4"/>
  <c r="K51" i="4"/>
  <c r="L51" i="4"/>
  <c r="D36" i="4"/>
  <c r="E36" i="4"/>
  <c r="F36" i="4"/>
  <c r="G36" i="4"/>
  <c r="H36" i="4"/>
  <c r="I36" i="4"/>
  <c r="J36" i="4"/>
  <c r="K36" i="4"/>
  <c r="L36" i="4"/>
  <c r="F39" i="4"/>
  <c r="G39" i="4"/>
  <c r="H39" i="4"/>
  <c r="F38" i="4"/>
  <c r="G38" i="4"/>
  <c r="I39" i="4"/>
  <c r="J39" i="4"/>
  <c r="K39" i="4"/>
  <c r="L39" i="4"/>
  <c r="D41" i="4"/>
  <c r="E42" i="4"/>
  <c r="E41" i="4"/>
  <c r="D45" i="4"/>
  <c r="E45" i="4"/>
  <c r="F45" i="4"/>
  <c r="G45" i="4"/>
  <c r="H45" i="4"/>
  <c r="I45" i="4"/>
  <c r="J45" i="4"/>
  <c r="K45" i="4"/>
  <c r="L45" i="4"/>
  <c r="C48" i="4"/>
  <c r="C47" i="4"/>
  <c r="D48" i="4"/>
  <c r="D47" i="4"/>
  <c r="E48" i="4"/>
  <c r="E47" i="4"/>
  <c r="F48" i="4"/>
  <c r="G48" i="4"/>
  <c r="H48" i="4"/>
  <c r="I48" i="4"/>
  <c r="J48" i="4"/>
  <c r="K48" i="4"/>
  <c r="L48" i="4"/>
  <c r="B52" i="4"/>
  <c r="B49" i="4"/>
  <c r="B46" i="4"/>
  <c r="B43" i="4"/>
  <c r="B40" i="4"/>
  <c r="B37" i="4"/>
  <c r="I24" i="4"/>
  <c r="I21" i="4"/>
  <c r="I18" i="4"/>
  <c r="I15" i="4"/>
  <c r="M17" i="4"/>
  <c r="M26" i="4"/>
  <c r="M23" i="4"/>
  <c r="M20" i="4"/>
  <c r="D16" i="4"/>
  <c r="E16" i="4"/>
  <c r="F16" i="4"/>
  <c r="G16" i="4"/>
  <c r="D13" i="4"/>
  <c r="C13" i="4"/>
  <c r="C26" i="4"/>
  <c r="C23" i="4"/>
  <c r="D23" i="4"/>
  <c r="E23" i="4"/>
  <c r="F23" i="4"/>
  <c r="G23" i="4"/>
  <c r="C20" i="4"/>
  <c r="C17" i="4"/>
  <c r="C14" i="4"/>
  <c r="C11" i="4"/>
  <c r="D11" i="4"/>
  <c r="E11" i="4"/>
  <c r="B11" i="4"/>
  <c r="F11" i="4"/>
  <c r="G11" i="4"/>
  <c r="D14" i="4"/>
  <c r="E14" i="4"/>
  <c r="F14" i="4"/>
  <c r="D17" i="4"/>
  <c r="E17" i="4"/>
  <c r="F17" i="4"/>
  <c r="G17" i="4"/>
  <c r="D20" i="4"/>
  <c r="E20" i="4"/>
  <c r="F20" i="4"/>
  <c r="G20" i="4"/>
  <c r="D26" i="4"/>
  <c r="E26" i="4"/>
  <c r="F26" i="4"/>
  <c r="G26" i="4"/>
  <c r="B14" i="4"/>
  <c r="G22" i="4"/>
  <c r="D25" i="4"/>
  <c r="E25" i="4"/>
  <c r="F25" i="4"/>
  <c r="C28" i="4"/>
  <c r="D28" i="4"/>
  <c r="E28" i="4"/>
  <c r="F28" i="4"/>
  <c r="I27" i="4"/>
  <c r="D19" i="4"/>
  <c r="E19" i="4"/>
  <c r="F19" i="4"/>
  <c r="H16" i="4"/>
  <c r="E13" i="4"/>
  <c r="F13" i="4"/>
  <c r="H13" i="4"/>
  <c r="I12" i="4"/>
  <c r="C10" i="4"/>
  <c r="D10" i="4"/>
  <c r="E10" i="4"/>
  <c r="F10" i="4"/>
  <c r="H10" i="4"/>
  <c r="I9" i="4"/>
  <c r="F24" i="3"/>
  <c r="E24" i="3"/>
  <c r="D24" i="3"/>
  <c r="C24" i="3"/>
  <c r="B24" i="3"/>
  <c r="B11" i="3"/>
  <c r="C11" i="3"/>
  <c r="C35" i="2"/>
  <c r="C42" i="2"/>
  <c r="C43" i="2"/>
  <c r="C58" i="2"/>
  <c r="C60" i="2"/>
  <c r="D35" i="2"/>
  <c r="D42" i="2"/>
  <c r="D43" i="2"/>
  <c r="E35" i="2"/>
  <c r="E42" i="2"/>
  <c r="E43" i="2"/>
  <c r="F35" i="2"/>
  <c r="F42" i="2"/>
  <c r="F43" i="2"/>
  <c r="B34" i="2"/>
  <c r="B35" i="2"/>
  <c r="B42" i="2"/>
  <c r="B56" i="2"/>
  <c r="C56" i="2"/>
  <c r="D56" i="2"/>
  <c r="E56" i="2"/>
  <c r="F56" i="2"/>
  <c r="C45" i="2"/>
  <c r="C26" i="2"/>
  <c r="C16" i="2"/>
  <c r="C27" i="2"/>
  <c r="C29" i="2"/>
  <c r="D26" i="2"/>
  <c r="D16" i="2"/>
  <c r="D27" i="2"/>
  <c r="D29" i="2"/>
  <c r="E26" i="2"/>
  <c r="F26" i="2"/>
  <c r="B26" i="2"/>
  <c r="E16" i="2"/>
  <c r="E27" i="2"/>
  <c r="E29" i="2"/>
  <c r="F16" i="2"/>
  <c r="F27" i="2"/>
  <c r="F29" i="2"/>
  <c r="B16" i="2"/>
  <c r="B27" i="2"/>
  <c r="B29" i="2"/>
  <c r="C46" i="9"/>
  <c r="I68" i="9"/>
  <c r="F68" i="9"/>
  <c r="J68" i="9"/>
  <c r="C40" i="9"/>
  <c r="C52" i="9"/>
  <c r="E68" i="9"/>
  <c r="C37" i="9"/>
  <c r="C49" i="9"/>
  <c r="C68" i="9"/>
  <c r="G68" i="9"/>
  <c r="K68" i="9"/>
  <c r="D68" i="9"/>
  <c r="H68" i="9"/>
  <c r="C43" i="9"/>
  <c r="E50" i="4"/>
  <c r="H38" i="4"/>
  <c r="F42" i="4"/>
  <c r="F41" i="4"/>
  <c r="E45" i="2"/>
  <c r="E58" i="2"/>
  <c r="E60" i="2"/>
  <c r="D47" i="5"/>
  <c r="D30" i="5"/>
  <c r="F47" i="4"/>
  <c r="D41" i="5"/>
  <c r="D26" i="5"/>
  <c r="I87" i="6"/>
  <c r="E40" i="7"/>
  <c r="D58" i="2"/>
  <c r="D60" i="2"/>
  <c r="D45" i="2"/>
  <c r="D44" i="4"/>
  <c r="B136" i="5"/>
  <c r="B138" i="5"/>
  <c r="B123" i="5"/>
  <c r="F43" i="5"/>
  <c r="F105" i="5"/>
  <c r="F107" i="5"/>
  <c r="C123" i="5"/>
  <c r="C136" i="5"/>
  <c r="C138" i="5"/>
  <c r="G42" i="4"/>
  <c r="H42" i="4"/>
  <c r="I42" i="4"/>
  <c r="J42" i="4"/>
  <c r="K42" i="4"/>
  <c r="L42" i="4"/>
  <c r="H25" i="4"/>
  <c r="G25" i="4"/>
  <c r="C53" i="4"/>
  <c r="C37" i="4"/>
  <c r="D35" i="4"/>
  <c r="F62" i="7"/>
  <c r="D68" i="6"/>
  <c r="D70" i="6"/>
  <c r="D62" i="6"/>
  <c r="E136" i="5"/>
  <c r="E138" i="5"/>
  <c r="E40" i="5"/>
  <c r="F40" i="6"/>
  <c r="G10" i="4"/>
  <c r="H28" i="4"/>
  <c r="G28" i="4"/>
  <c r="C43" i="4"/>
  <c r="H9" i="5"/>
  <c r="B43" i="2"/>
  <c r="F58" i="2"/>
  <c r="F60" i="2"/>
  <c r="F45" i="2"/>
  <c r="E72" i="6"/>
  <c r="H19" i="4"/>
  <c r="G19" i="4"/>
  <c r="G14" i="4"/>
  <c r="E32" i="5"/>
  <c r="B105" i="5"/>
  <c r="B107" i="5"/>
  <c r="B43" i="5"/>
  <c r="C45" i="5"/>
  <c r="C27" i="5"/>
  <c r="I43" i="7"/>
  <c r="G13" i="4"/>
  <c r="D49" i="6"/>
  <c r="G85" i="7"/>
  <c r="C32" i="5"/>
  <c r="C33" i="5"/>
  <c r="E69" i="6"/>
  <c r="D37" i="7"/>
  <c r="C33" i="7"/>
  <c r="C51" i="7"/>
  <c r="C43" i="6"/>
  <c r="D44" i="6"/>
  <c r="E44" i="6"/>
  <c r="F44" i="6"/>
  <c r="G44" i="6"/>
  <c r="H44" i="6"/>
  <c r="I44" i="6"/>
  <c r="J44" i="6"/>
  <c r="K44" i="6"/>
  <c r="L44" i="6"/>
  <c r="E46" i="7"/>
  <c r="B12" i="5"/>
  <c r="B13" i="5"/>
  <c r="B14" i="5"/>
  <c r="B20" i="5"/>
  <c r="B21" i="5"/>
  <c r="H85" i="6"/>
  <c r="D78" i="6"/>
  <c r="D58" i="6"/>
  <c r="D45" i="5"/>
  <c r="D27" i="5"/>
  <c r="D32" i="5"/>
  <c r="E72" i="7"/>
  <c r="E60" i="6"/>
  <c r="G46" i="6"/>
  <c r="G60" i="7"/>
  <c r="F121" i="5"/>
  <c r="E20" i="5"/>
  <c r="E21" i="5"/>
  <c r="E23" i="5"/>
  <c r="G23" i="5"/>
  <c r="E12" i="5"/>
  <c r="D49" i="7"/>
  <c r="J74" i="6"/>
  <c r="F31" i="5"/>
  <c r="B17" i="7"/>
  <c r="C58" i="7"/>
  <c r="F16" i="5"/>
  <c r="F40" i="5"/>
  <c r="D33" i="5"/>
  <c r="D87" i="7"/>
  <c r="C59" i="7"/>
  <c r="D74" i="7"/>
  <c r="C73" i="7"/>
  <c r="F78" i="7"/>
  <c r="C68" i="7"/>
  <c r="C70" i="7"/>
  <c r="C52" i="6"/>
  <c r="D53" i="6"/>
  <c r="E53" i="6"/>
  <c r="F53" i="6"/>
  <c r="G53" i="6"/>
  <c r="H53" i="6"/>
  <c r="I53" i="6"/>
  <c r="J53" i="6"/>
  <c r="K53" i="6"/>
  <c r="L53" i="6"/>
  <c r="E69" i="7"/>
  <c r="D68" i="7"/>
  <c r="D37" i="6"/>
  <c r="D52" i="7"/>
  <c r="D49" i="9"/>
  <c r="E49" i="9"/>
  <c r="D43" i="9"/>
  <c r="E43" i="9"/>
  <c r="F43" i="9"/>
  <c r="G43" i="9"/>
  <c r="D40" i="9"/>
  <c r="E40" i="9"/>
  <c r="F40" i="9"/>
  <c r="G40" i="9"/>
  <c r="H40" i="9"/>
  <c r="I40" i="9"/>
  <c r="J40" i="9"/>
  <c r="K40" i="9"/>
  <c r="L40" i="9"/>
  <c r="D37" i="9"/>
  <c r="C33" i="9"/>
  <c r="C51" i="9"/>
  <c r="D46" i="9"/>
  <c r="E46" i="9"/>
  <c r="F46" i="9"/>
  <c r="G46" i="9"/>
  <c r="D52" i="9"/>
  <c r="E52" i="9"/>
  <c r="F52" i="9"/>
  <c r="G52" i="9"/>
  <c r="H52" i="9"/>
  <c r="I52" i="9"/>
  <c r="J52" i="9"/>
  <c r="K52" i="9"/>
  <c r="G78" i="7"/>
  <c r="D52" i="6"/>
  <c r="F47" i="5"/>
  <c r="F30" i="5"/>
  <c r="H20" i="5"/>
  <c r="G20" i="5"/>
  <c r="J87" i="6"/>
  <c r="D43" i="6"/>
  <c r="D33" i="6"/>
  <c r="D39" i="6"/>
  <c r="E37" i="6"/>
  <c r="D70" i="7"/>
  <c r="C86" i="7"/>
  <c r="C100" i="7"/>
  <c r="H60" i="7"/>
  <c r="G14" i="5"/>
  <c r="H14" i="5"/>
  <c r="F46" i="7"/>
  <c r="G40" i="6"/>
  <c r="E87" i="7"/>
  <c r="H46" i="6"/>
  <c r="E58" i="6"/>
  <c r="H13" i="5"/>
  <c r="G13" i="5"/>
  <c r="J43" i="7"/>
  <c r="F72" i="6"/>
  <c r="E47" i="5"/>
  <c r="E33" i="5"/>
  <c r="E41" i="5"/>
  <c r="E26" i="5"/>
  <c r="E62" i="6"/>
  <c r="F40" i="7"/>
  <c r="B31" i="5"/>
  <c r="G12" i="5"/>
  <c r="H12" i="5"/>
  <c r="B16" i="5"/>
  <c r="B32" i="5"/>
  <c r="B47" i="5"/>
  <c r="B33" i="5"/>
  <c r="E68" i="6"/>
  <c r="E70" i="6"/>
  <c r="G41" i="4"/>
  <c r="K74" i="6"/>
  <c r="E78" i="6"/>
  <c r="D33" i="7"/>
  <c r="D73" i="7"/>
  <c r="E74" i="7"/>
  <c r="F41" i="5"/>
  <c r="F26" i="5"/>
  <c r="F136" i="5"/>
  <c r="F138" i="5"/>
  <c r="F123" i="5"/>
  <c r="F72" i="7"/>
  <c r="E37" i="7"/>
  <c r="D39" i="7"/>
  <c r="H85" i="7"/>
  <c r="H23" i="5"/>
  <c r="E35" i="4"/>
  <c r="D53" i="4"/>
  <c r="D37" i="4"/>
  <c r="G47" i="4"/>
  <c r="F60" i="6"/>
  <c r="C84" i="7"/>
  <c r="C101" i="7"/>
  <c r="C34" i="7"/>
  <c r="C54" i="7"/>
  <c r="C42" i="7"/>
  <c r="C61" i="7"/>
  <c r="C45" i="7"/>
  <c r="C71" i="7"/>
  <c r="C105" i="7"/>
  <c r="C39" i="7"/>
  <c r="C54" i="4"/>
  <c r="C40" i="4"/>
  <c r="C49" i="4"/>
  <c r="C46" i="4"/>
  <c r="I38" i="4"/>
  <c r="E68" i="7"/>
  <c r="F69" i="7"/>
  <c r="E49" i="7"/>
  <c r="D51" i="7"/>
  <c r="I85" i="6"/>
  <c r="C48" i="7"/>
  <c r="B58" i="2"/>
  <c r="B60" i="2"/>
  <c r="B45" i="2"/>
  <c r="G62" i="7"/>
  <c r="E44" i="4"/>
  <c r="D46" i="4"/>
  <c r="C33" i="6"/>
  <c r="F33" i="5"/>
  <c r="F45" i="5"/>
  <c r="F27" i="5"/>
  <c r="H27" i="5"/>
  <c r="F32" i="5"/>
  <c r="E52" i="7"/>
  <c r="D54" i="7"/>
  <c r="D58" i="7"/>
  <c r="C57" i="7"/>
  <c r="C64" i="7"/>
  <c r="E31" i="5"/>
  <c r="E30" i="5"/>
  <c r="E16" i="5"/>
  <c r="H21" i="5"/>
  <c r="G21" i="5"/>
  <c r="F69" i="6"/>
  <c r="E49" i="6"/>
  <c r="C52" i="4"/>
  <c r="F50" i="4"/>
  <c r="C71" i="9"/>
  <c r="C59" i="9"/>
  <c r="C57" i="9"/>
  <c r="C61" i="9"/>
  <c r="C34" i="9"/>
  <c r="C42" i="9"/>
  <c r="C84" i="9"/>
  <c r="C101" i="9"/>
  <c r="C39" i="9"/>
  <c r="C73" i="9"/>
  <c r="C86" i="9"/>
  <c r="C54" i="9"/>
  <c r="C48" i="9"/>
  <c r="C45" i="9"/>
  <c r="E37" i="9"/>
  <c r="F37" i="9"/>
  <c r="G37" i="9"/>
  <c r="H37" i="9"/>
  <c r="I37" i="9"/>
  <c r="J37" i="9"/>
  <c r="D33" i="9"/>
  <c r="C65" i="7"/>
  <c r="C75" i="7"/>
  <c r="C124" i="7"/>
  <c r="I33" i="5"/>
  <c r="H33" i="5"/>
  <c r="G33" i="5"/>
  <c r="C73" i="6"/>
  <c r="C34" i="6"/>
  <c r="C42" i="6"/>
  <c r="C71" i="6"/>
  <c r="C86" i="6"/>
  <c r="C48" i="6"/>
  <c r="C84" i="6"/>
  <c r="C101" i="6"/>
  <c r="C39" i="6"/>
  <c r="C59" i="6"/>
  <c r="C51" i="6"/>
  <c r="C61" i="6"/>
  <c r="C57" i="6"/>
  <c r="C64" i="6"/>
  <c r="L74" i="6"/>
  <c r="D17" i="6"/>
  <c r="M58" i="6"/>
  <c r="D17" i="7"/>
  <c r="M58" i="7"/>
  <c r="F58" i="6"/>
  <c r="H40" i="6"/>
  <c r="E70" i="7"/>
  <c r="D51" i="6"/>
  <c r="C45" i="6"/>
  <c r="D40" i="4"/>
  <c r="D49" i="4"/>
  <c r="D54" i="4"/>
  <c r="D43" i="4"/>
  <c r="D52" i="4"/>
  <c r="D34" i="7"/>
  <c r="D59" i="7"/>
  <c r="D45" i="7"/>
  <c r="D61" i="7"/>
  <c r="D42" i="7"/>
  <c r="D71" i="7"/>
  <c r="D84" i="7"/>
  <c r="D101" i="7"/>
  <c r="D48" i="7"/>
  <c r="C17" i="7"/>
  <c r="C17" i="6"/>
  <c r="F37" i="6"/>
  <c r="E43" i="6"/>
  <c r="E52" i="6"/>
  <c r="E33" i="6"/>
  <c r="E51" i="6"/>
  <c r="F49" i="6"/>
  <c r="D57" i="7"/>
  <c r="D64" i="7"/>
  <c r="E58" i="7"/>
  <c r="D45" i="6"/>
  <c r="F49" i="7"/>
  <c r="E33" i="7"/>
  <c r="E51" i="7"/>
  <c r="G69" i="7"/>
  <c r="F68" i="7"/>
  <c r="E53" i="4"/>
  <c r="E37" i="4"/>
  <c r="F35" i="4"/>
  <c r="E39" i="7"/>
  <c r="F37" i="7"/>
  <c r="H41" i="4"/>
  <c r="B30" i="5"/>
  <c r="I31" i="5"/>
  <c r="H31" i="5"/>
  <c r="G31" i="5"/>
  <c r="G72" i="6"/>
  <c r="I46" i="6"/>
  <c r="G46" i="7"/>
  <c r="H62" i="7"/>
  <c r="F68" i="6"/>
  <c r="F70" i="6"/>
  <c r="D34" i="6"/>
  <c r="D73" i="6"/>
  <c r="D84" i="6"/>
  <c r="D86" i="6"/>
  <c r="D42" i="6"/>
  <c r="D59" i="6"/>
  <c r="D48" i="6"/>
  <c r="D71" i="6"/>
  <c r="F49" i="9"/>
  <c r="G40" i="7"/>
  <c r="C54" i="6"/>
  <c r="J38" i="4"/>
  <c r="G60" i="6"/>
  <c r="G72" i="7"/>
  <c r="H32" i="5"/>
  <c r="G32" i="5"/>
  <c r="I32" i="5"/>
  <c r="D61" i="6"/>
  <c r="D86" i="7"/>
  <c r="I60" i="7"/>
  <c r="D54" i="6"/>
  <c r="E73" i="7"/>
  <c r="F74" i="7"/>
  <c r="K43" i="7"/>
  <c r="F44" i="4"/>
  <c r="E46" i="4"/>
  <c r="H47" i="4"/>
  <c r="I85" i="7"/>
  <c r="F78" i="6"/>
  <c r="F62" i="6"/>
  <c r="F87" i="7"/>
  <c r="G27" i="5"/>
  <c r="J85" i="6"/>
  <c r="G69" i="6"/>
  <c r="H43" i="9"/>
  <c r="F52" i="7"/>
  <c r="E54" i="7"/>
  <c r="H46" i="9"/>
  <c r="K87" i="6"/>
  <c r="H78" i="7"/>
  <c r="G50" i="4"/>
  <c r="G16" i="5"/>
  <c r="H16" i="5"/>
  <c r="G26" i="5"/>
  <c r="H26" i="5"/>
  <c r="D57" i="6"/>
  <c r="D64" i="6"/>
  <c r="D100" i="7"/>
  <c r="D105" i="7"/>
  <c r="C102" i="7"/>
  <c r="C106" i="7"/>
  <c r="L52" i="9"/>
  <c r="C100" i="9"/>
  <c r="C102" i="9"/>
  <c r="C106" i="9"/>
  <c r="C64" i="9"/>
  <c r="C65" i="9"/>
  <c r="E33" i="9"/>
  <c r="E71" i="9"/>
  <c r="D86" i="9"/>
  <c r="D61" i="9"/>
  <c r="D51" i="9"/>
  <c r="D54" i="9"/>
  <c r="D59" i="9"/>
  <c r="D42" i="9"/>
  <c r="D57" i="9"/>
  <c r="D71" i="9"/>
  <c r="D84" i="9"/>
  <c r="D101" i="9"/>
  <c r="D39" i="9"/>
  <c r="D73" i="9"/>
  <c r="D34" i="9"/>
  <c r="D45" i="9"/>
  <c r="D48" i="9"/>
  <c r="D75" i="6"/>
  <c r="D65" i="6"/>
  <c r="D124" i="6"/>
  <c r="E84" i="7"/>
  <c r="E101" i="7"/>
  <c r="D75" i="7"/>
  <c r="D65" i="7"/>
  <c r="D124" i="7"/>
  <c r="C124" i="6"/>
  <c r="C75" i="6"/>
  <c r="C65" i="6"/>
  <c r="H69" i="6"/>
  <c r="G68" i="6"/>
  <c r="G70" i="6"/>
  <c r="I46" i="9"/>
  <c r="F52" i="6"/>
  <c r="E54" i="6"/>
  <c r="L16" i="9"/>
  <c r="L16" i="7"/>
  <c r="L16" i="6"/>
  <c r="H40" i="7"/>
  <c r="J46" i="6"/>
  <c r="I41" i="4"/>
  <c r="H69" i="7"/>
  <c r="D101" i="6"/>
  <c r="K17" i="7"/>
  <c r="K17" i="9"/>
  <c r="K17" i="6"/>
  <c r="H50" i="4"/>
  <c r="G78" i="6"/>
  <c r="L43" i="7"/>
  <c r="H72" i="7"/>
  <c r="H72" i="6"/>
  <c r="G37" i="7"/>
  <c r="F33" i="7"/>
  <c r="F39" i="7"/>
  <c r="G49" i="6"/>
  <c r="F70" i="7"/>
  <c r="G68" i="7"/>
  <c r="L17" i="6"/>
  <c r="L17" i="9"/>
  <c r="L17" i="7"/>
  <c r="K16" i="9"/>
  <c r="K16" i="7"/>
  <c r="K16" i="6"/>
  <c r="J85" i="7"/>
  <c r="E34" i="6"/>
  <c r="E84" i="6"/>
  <c r="E48" i="6"/>
  <c r="E86" i="6"/>
  <c r="E73" i="6"/>
  <c r="E42" i="6"/>
  <c r="E59" i="6"/>
  <c r="E71" i="6"/>
  <c r="J60" i="7"/>
  <c r="E34" i="7"/>
  <c r="E45" i="7"/>
  <c r="E59" i="7"/>
  <c r="E61" i="7"/>
  <c r="E71" i="7"/>
  <c r="E42" i="7"/>
  <c r="E48" i="7"/>
  <c r="I40" i="6"/>
  <c r="E86" i="7"/>
  <c r="H60" i="6"/>
  <c r="G49" i="9"/>
  <c r="F33" i="9"/>
  <c r="I62" i="7"/>
  <c r="L15" i="9"/>
  <c r="L15" i="7"/>
  <c r="L15" i="6"/>
  <c r="E40" i="4"/>
  <c r="E54" i="4"/>
  <c r="E43" i="4"/>
  <c r="E49" i="4"/>
  <c r="E52" i="4"/>
  <c r="F43" i="6"/>
  <c r="E45" i="6"/>
  <c r="G37" i="6"/>
  <c r="E57" i="6"/>
  <c r="E61" i="6"/>
  <c r="E64" i="6"/>
  <c r="C76" i="7"/>
  <c r="C77" i="7"/>
  <c r="C80" i="7"/>
  <c r="G44" i="4"/>
  <c r="G74" i="7"/>
  <c r="M17" i="9"/>
  <c r="M17" i="6"/>
  <c r="M17" i="7"/>
  <c r="G52" i="7"/>
  <c r="K15" i="7"/>
  <c r="K15" i="9"/>
  <c r="K15" i="6"/>
  <c r="E39" i="6"/>
  <c r="G87" i="7"/>
  <c r="I47" i="4"/>
  <c r="M15" i="7"/>
  <c r="M15" i="9"/>
  <c r="M15" i="6"/>
  <c r="F53" i="4"/>
  <c r="F37" i="4"/>
  <c r="G35" i="4"/>
  <c r="G58" i="6"/>
  <c r="G62" i="6"/>
  <c r="K85" i="6"/>
  <c r="C100" i="6"/>
  <c r="D102" i="7"/>
  <c r="E100" i="7"/>
  <c r="D106" i="7"/>
  <c r="I78" i="7"/>
  <c r="G49" i="7"/>
  <c r="L87" i="6"/>
  <c r="I43" i="9"/>
  <c r="K37" i="9"/>
  <c r="M16" i="9"/>
  <c r="M16" i="7"/>
  <c r="M16" i="6"/>
  <c r="K38" i="4"/>
  <c r="H46" i="7"/>
  <c r="G30" i="5"/>
  <c r="H30" i="5"/>
  <c r="I30" i="5"/>
  <c r="E57" i="7"/>
  <c r="E64" i="7"/>
  <c r="F58" i="7"/>
  <c r="E73" i="9"/>
  <c r="C105" i="9"/>
  <c r="E51" i="9"/>
  <c r="E48" i="9"/>
  <c r="C75" i="9"/>
  <c r="C76" i="9"/>
  <c r="C124" i="9"/>
  <c r="D100" i="9"/>
  <c r="E84" i="9"/>
  <c r="E101" i="9"/>
  <c r="E86" i="9"/>
  <c r="E54" i="9"/>
  <c r="E61" i="9"/>
  <c r="E39" i="9"/>
  <c r="E42" i="9"/>
  <c r="E59" i="9"/>
  <c r="E57" i="9"/>
  <c r="E34" i="9"/>
  <c r="E45" i="9"/>
  <c r="D64" i="9"/>
  <c r="E75" i="7"/>
  <c r="E124" i="7"/>
  <c r="E65" i="7"/>
  <c r="E65" i="6"/>
  <c r="E75" i="6"/>
  <c r="E124" i="6"/>
  <c r="F59" i="9"/>
  <c r="F73" i="9"/>
  <c r="F84" i="9"/>
  <c r="F86" i="9"/>
  <c r="F34" i="9"/>
  <c r="F57" i="9"/>
  <c r="F42" i="9"/>
  <c r="F61" i="9"/>
  <c r="F71" i="9"/>
  <c r="F54" i="9"/>
  <c r="F39" i="9"/>
  <c r="F48" i="9"/>
  <c r="F45" i="9"/>
  <c r="L14" i="9"/>
  <c r="L14" i="7"/>
  <c r="L14" i="6"/>
  <c r="E102" i="7"/>
  <c r="E106" i="7"/>
  <c r="H52" i="7"/>
  <c r="H44" i="4"/>
  <c r="G43" i="6"/>
  <c r="I72" i="7"/>
  <c r="K46" i="6"/>
  <c r="J46" i="9"/>
  <c r="K14" i="9"/>
  <c r="K14" i="7"/>
  <c r="K14" i="6"/>
  <c r="H58" i="6"/>
  <c r="J47" i="4"/>
  <c r="F54" i="7"/>
  <c r="C89" i="7"/>
  <c r="C81" i="7"/>
  <c r="C118" i="7"/>
  <c r="C119" i="7"/>
  <c r="L21" i="7"/>
  <c r="L37" i="9"/>
  <c r="F51" i="7"/>
  <c r="C102" i="6"/>
  <c r="C106" i="6"/>
  <c r="D100" i="6"/>
  <c r="C105" i="6"/>
  <c r="G53" i="4"/>
  <c r="H35" i="4"/>
  <c r="F86" i="7"/>
  <c r="F73" i="7"/>
  <c r="F100" i="7"/>
  <c r="J62" i="7"/>
  <c r="J40" i="6"/>
  <c r="E105" i="7"/>
  <c r="E101" i="6"/>
  <c r="I40" i="7"/>
  <c r="D77" i="7"/>
  <c r="D80" i="7"/>
  <c r="D76" i="7"/>
  <c r="F45" i="7"/>
  <c r="F34" i="7"/>
  <c r="F84" i="7"/>
  <c r="F59" i="7"/>
  <c r="F61" i="7"/>
  <c r="F48" i="7"/>
  <c r="F71" i="7"/>
  <c r="F42" i="7"/>
  <c r="I69" i="7"/>
  <c r="L38" i="4"/>
  <c r="H49" i="9"/>
  <c r="G33" i="9"/>
  <c r="G51" i="9"/>
  <c r="F57" i="7"/>
  <c r="F64" i="7"/>
  <c r="G58" i="7"/>
  <c r="J78" i="7"/>
  <c r="F33" i="6"/>
  <c r="F45" i="6"/>
  <c r="F51" i="9"/>
  <c r="H49" i="6"/>
  <c r="I72" i="6"/>
  <c r="I50" i="4"/>
  <c r="J41" i="4"/>
  <c r="I46" i="7"/>
  <c r="G70" i="7"/>
  <c r="F101" i="7"/>
  <c r="L85" i="6"/>
  <c r="H37" i="7"/>
  <c r="G33" i="7"/>
  <c r="G39" i="7"/>
  <c r="C76" i="6"/>
  <c r="C77" i="6"/>
  <c r="C80" i="6"/>
  <c r="J43" i="9"/>
  <c r="H74" i="7"/>
  <c r="H37" i="6"/>
  <c r="K60" i="7"/>
  <c r="H49" i="7"/>
  <c r="H87" i="7"/>
  <c r="K85" i="7"/>
  <c r="F54" i="4"/>
  <c r="F40" i="4"/>
  <c r="F49" i="4"/>
  <c r="F43" i="4"/>
  <c r="F52" i="4"/>
  <c r="H78" i="6"/>
  <c r="H68" i="6"/>
  <c r="H70" i="6"/>
  <c r="I69" i="6"/>
  <c r="M14" i="7"/>
  <c r="M14" i="6"/>
  <c r="M14" i="9"/>
  <c r="H62" i="6"/>
  <c r="F46" i="4"/>
  <c r="I60" i="6"/>
  <c r="G52" i="6"/>
  <c r="G33" i="6"/>
  <c r="D76" i="6"/>
  <c r="D77" i="6"/>
  <c r="D80" i="6"/>
  <c r="E100" i="9"/>
  <c r="E105" i="9"/>
  <c r="C77" i="9"/>
  <c r="C80" i="9"/>
  <c r="C118" i="9"/>
  <c r="C119" i="9"/>
  <c r="L21" i="9"/>
  <c r="D102" i="9"/>
  <c r="D106" i="9"/>
  <c r="D105" i="9"/>
  <c r="E64" i="9"/>
  <c r="E65" i="9"/>
  <c r="F101" i="9"/>
  <c r="F64" i="9"/>
  <c r="F75" i="9"/>
  <c r="D124" i="9"/>
  <c r="D65" i="9"/>
  <c r="D75" i="9"/>
  <c r="F75" i="7"/>
  <c r="F124" i="7"/>
  <c r="F65" i="7"/>
  <c r="G34" i="6"/>
  <c r="G86" i="6"/>
  <c r="G84" i="6"/>
  <c r="G73" i="6"/>
  <c r="G48" i="6"/>
  <c r="G42" i="6"/>
  <c r="G71" i="6"/>
  <c r="G59" i="6"/>
  <c r="G57" i="6"/>
  <c r="G61" i="6"/>
  <c r="G64" i="6"/>
  <c r="G51" i="6"/>
  <c r="G39" i="6"/>
  <c r="I68" i="6"/>
  <c r="I70" i="6"/>
  <c r="F102" i="7"/>
  <c r="F106" i="7"/>
  <c r="F105" i="7"/>
  <c r="I62" i="6"/>
  <c r="G73" i="7"/>
  <c r="D102" i="6"/>
  <c r="D106" i="6"/>
  <c r="E100" i="6"/>
  <c r="D105" i="6"/>
  <c r="G54" i="7"/>
  <c r="J69" i="6"/>
  <c r="I87" i="7"/>
  <c r="H33" i="7"/>
  <c r="H86" i="7"/>
  <c r="C118" i="6"/>
  <c r="C119" i="6"/>
  <c r="L21" i="6"/>
  <c r="C89" i="6"/>
  <c r="C81" i="6"/>
  <c r="G57" i="7"/>
  <c r="H58" i="7"/>
  <c r="H68" i="7"/>
  <c r="H70" i="7"/>
  <c r="I35" i="4"/>
  <c r="H53" i="4"/>
  <c r="J72" i="7"/>
  <c r="E76" i="6"/>
  <c r="E77" i="6"/>
  <c r="E80" i="6"/>
  <c r="J60" i="6"/>
  <c r="G51" i="7"/>
  <c r="G54" i="4"/>
  <c r="G40" i="4"/>
  <c r="G49" i="4"/>
  <c r="G43" i="4"/>
  <c r="G52" i="4"/>
  <c r="C103" i="7"/>
  <c r="C90" i="7"/>
  <c r="C104" i="7"/>
  <c r="C121" i="7"/>
  <c r="C122" i="7"/>
  <c r="G46" i="4"/>
  <c r="I49" i="7"/>
  <c r="H51" i="7"/>
  <c r="I37" i="6"/>
  <c r="J46" i="7"/>
  <c r="I49" i="6"/>
  <c r="G61" i="9"/>
  <c r="G84" i="9"/>
  <c r="G57" i="9"/>
  <c r="G59" i="9"/>
  <c r="G86" i="9"/>
  <c r="G34" i="9"/>
  <c r="G42" i="9"/>
  <c r="G73" i="9"/>
  <c r="G71" i="9"/>
  <c r="G54" i="9"/>
  <c r="G39" i="9"/>
  <c r="G45" i="9"/>
  <c r="G48" i="9"/>
  <c r="I44" i="4"/>
  <c r="F73" i="6"/>
  <c r="F84" i="6"/>
  <c r="F34" i="6"/>
  <c r="F48" i="6"/>
  <c r="F86" i="6"/>
  <c r="F42" i="6"/>
  <c r="F59" i="6"/>
  <c r="F71" i="6"/>
  <c r="F51" i="6"/>
  <c r="F61" i="6"/>
  <c r="F39" i="6"/>
  <c r="F57" i="6"/>
  <c r="F64" i="6"/>
  <c r="K62" i="7"/>
  <c r="I52" i="7"/>
  <c r="H54" i="7"/>
  <c r="J50" i="4"/>
  <c r="I78" i="6"/>
  <c r="G59" i="7"/>
  <c r="G61" i="7"/>
  <c r="G64" i="7"/>
  <c r="G45" i="7"/>
  <c r="G34" i="7"/>
  <c r="G84" i="7"/>
  <c r="G71" i="7"/>
  <c r="G48" i="7"/>
  <c r="G42" i="7"/>
  <c r="K47" i="4"/>
  <c r="D118" i="6"/>
  <c r="D119" i="6"/>
  <c r="M21" i="6"/>
  <c r="D81" i="6"/>
  <c r="D89" i="6"/>
  <c r="I37" i="7"/>
  <c r="H39" i="7"/>
  <c r="D89" i="7"/>
  <c r="D81" i="7"/>
  <c r="D118" i="7"/>
  <c r="D119" i="7"/>
  <c r="M21" i="7"/>
  <c r="F54" i="6"/>
  <c r="L85" i="7"/>
  <c r="K78" i="7"/>
  <c r="M39" i="4"/>
  <c r="J40" i="7"/>
  <c r="I58" i="6"/>
  <c r="L46" i="6"/>
  <c r="E76" i="7"/>
  <c r="E77" i="7"/>
  <c r="E80" i="7"/>
  <c r="K41" i="4"/>
  <c r="K40" i="6"/>
  <c r="K46" i="9"/>
  <c r="H73" i="7"/>
  <c r="I74" i="7"/>
  <c r="I49" i="9"/>
  <c r="H33" i="9"/>
  <c r="H51" i="9"/>
  <c r="H52" i="6"/>
  <c r="G54" i="6"/>
  <c r="G86" i="7"/>
  <c r="G100" i="7"/>
  <c r="L60" i="7"/>
  <c r="K43" i="9"/>
  <c r="G101" i="7"/>
  <c r="J72" i="6"/>
  <c r="J69" i="7"/>
  <c r="F101" i="6"/>
  <c r="G37" i="4"/>
  <c r="H43" i="6"/>
  <c r="G45" i="6"/>
  <c r="C89" i="9"/>
  <c r="C121" i="9"/>
  <c r="C122" i="9"/>
  <c r="C81" i="9"/>
  <c r="E75" i="9"/>
  <c r="E76" i="9"/>
  <c r="E102" i="9"/>
  <c r="E106" i="9"/>
  <c r="F100" i="9"/>
  <c r="G100" i="9"/>
  <c r="G101" i="9"/>
  <c r="E124" i="9"/>
  <c r="E77" i="9"/>
  <c r="E80" i="9"/>
  <c r="E118" i="9"/>
  <c r="E119" i="9"/>
  <c r="F65" i="9"/>
  <c r="F124" i="9"/>
  <c r="D77" i="9"/>
  <c r="D80" i="9"/>
  <c r="D76" i="9"/>
  <c r="G64" i="9"/>
  <c r="G124" i="9"/>
  <c r="I68" i="7"/>
  <c r="I70" i="7"/>
  <c r="G124" i="6"/>
  <c r="G75" i="6"/>
  <c r="G65" i="6"/>
  <c r="H100" i="7"/>
  <c r="G102" i="7"/>
  <c r="G106" i="7"/>
  <c r="G105" i="7"/>
  <c r="F75" i="6"/>
  <c r="F124" i="6"/>
  <c r="F65" i="6"/>
  <c r="L47" i="4"/>
  <c r="H54" i="4"/>
  <c r="H40" i="4"/>
  <c r="H43" i="4"/>
  <c r="H49" i="4"/>
  <c r="H52" i="4"/>
  <c r="J52" i="7"/>
  <c r="I33" i="7"/>
  <c r="I54" i="7"/>
  <c r="L41" i="4"/>
  <c r="J87" i="7"/>
  <c r="I86" i="7"/>
  <c r="F76" i="9"/>
  <c r="F77" i="9"/>
  <c r="F80" i="9"/>
  <c r="J49" i="6"/>
  <c r="I43" i="6"/>
  <c r="I52" i="6"/>
  <c r="I33" i="6"/>
  <c r="I51" i="6"/>
  <c r="I53" i="4"/>
  <c r="I46" i="4"/>
  <c r="J35" i="4"/>
  <c r="J58" i="6"/>
  <c r="K46" i="7"/>
  <c r="I58" i="7"/>
  <c r="H57" i="7"/>
  <c r="H59" i="7"/>
  <c r="H61" i="7"/>
  <c r="H64" i="7"/>
  <c r="K69" i="6"/>
  <c r="J68" i="6"/>
  <c r="L46" i="9"/>
  <c r="D90" i="7"/>
  <c r="D103" i="7"/>
  <c r="D121" i="7"/>
  <c r="D122" i="7"/>
  <c r="D104" i="7"/>
  <c r="D121" i="6"/>
  <c r="D122" i="6"/>
  <c r="D103" i="6"/>
  <c r="D104" i="6"/>
  <c r="D90" i="6"/>
  <c r="J44" i="4"/>
  <c r="E102" i="6"/>
  <c r="E106" i="6"/>
  <c r="F100" i="6"/>
  <c r="E105" i="6"/>
  <c r="J49" i="7"/>
  <c r="I51" i="7"/>
  <c r="H37" i="4"/>
  <c r="J74" i="7"/>
  <c r="L62" i="7"/>
  <c r="E89" i="7"/>
  <c r="E81" i="7"/>
  <c r="E118" i="7"/>
  <c r="E119" i="7"/>
  <c r="G65" i="7"/>
  <c r="G75" i="7"/>
  <c r="G124" i="7"/>
  <c r="K60" i="6"/>
  <c r="J78" i="6"/>
  <c r="L78" i="7"/>
  <c r="H46" i="4"/>
  <c r="J37" i="6"/>
  <c r="I39" i="6"/>
  <c r="K72" i="7"/>
  <c r="K69" i="7"/>
  <c r="L40" i="6"/>
  <c r="J37" i="7"/>
  <c r="C103" i="6"/>
  <c r="C121" i="6"/>
  <c r="C122" i="6"/>
  <c r="C90" i="6"/>
  <c r="C104" i="6"/>
  <c r="J49" i="9"/>
  <c r="I33" i="9"/>
  <c r="I51" i="9"/>
  <c r="K72" i="6"/>
  <c r="K40" i="7"/>
  <c r="J70" i="6"/>
  <c r="E81" i="6"/>
  <c r="E118" i="6"/>
  <c r="E119" i="6"/>
  <c r="E89" i="6"/>
  <c r="J62" i="6"/>
  <c r="I61" i="6"/>
  <c r="G101" i="6"/>
  <c r="L43" i="9"/>
  <c r="H86" i="9"/>
  <c r="H61" i="9"/>
  <c r="H71" i="9"/>
  <c r="H73" i="9"/>
  <c r="H84" i="9"/>
  <c r="H34" i="9"/>
  <c r="H57" i="9"/>
  <c r="H59" i="9"/>
  <c r="H54" i="9"/>
  <c r="H42" i="9"/>
  <c r="H39" i="9"/>
  <c r="H45" i="9"/>
  <c r="H48" i="9"/>
  <c r="H105" i="7"/>
  <c r="H34" i="7"/>
  <c r="H45" i="7"/>
  <c r="H84" i="7"/>
  <c r="H101" i="7"/>
  <c r="H71" i="7"/>
  <c r="H42" i="7"/>
  <c r="H48" i="7"/>
  <c r="K50" i="4"/>
  <c r="H33" i="6"/>
  <c r="F76" i="7"/>
  <c r="F77" i="7"/>
  <c r="F80" i="7"/>
  <c r="C104" i="9"/>
  <c r="C90" i="9"/>
  <c r="C103" i="9"/>
  <c r="F102" i="9"/>
  <c r="F106" i="9"/>
  <c r="F105" i="9"/>
  <c r="E89" i="9"/>
  <c r="E121" i="9"/>
  <c r="E122" i="9"/>
  <c r="H101" i="9"/>
  <c r="E81" i="9"/>
  <c r="G65" i="9"/>
  <c r="G75" i="9"/>
  <c r="G77" i="9"/>
  <c r="G80" i="9"/>
  <c r="H64" i="9"/>
  <c r="H124" i="9"/>
  <c r="D118" i="9"/>
  <c r="D119" i="9"/>
  <c r="M21" i="9"/>
  <c r="D81" i="9"/>
  <c r="D89" i="9"/>
  <c r="H75" i="7"/>
  <c r="H65" i="7"/>
  <c r="H124" i="7"/>
  <c r="J68" i="7"/>
  <c r="J70" i="7"/>
  <c r="K68" i="7"/>
  <c r="K74" i="7"/>
  <c r="J33" i="7"/>
  <c r="J73" i="7"/>
  <c r="H34" i="6"/>
  <c r="H73" i="6"/>
  <c r="H57" i="6"/>
  <c r="H59" i="6"/>
  <c r="H61" i="6"/>
  <c r="H64" i="6"/>
  <c r="H86" i="6"/>
  <c r="H84" i="6"/>
  <c r="H48" i="6"/>
  <c r="H42" i="6"/>
  <c r="H71" i="6"/>
  <c r="H39" i="6"/>
  <c r="H51" i="6"/>
  <c r="K49" i="9"/>
  <c r="J33" i="9"/>
  <c r="H45" i="6"/>
  <c r="K49" i="6"/>
  <c r="M48" i="4"/>
  <c r="L50" i="4"/>
  <c r="K68" i="6"/>
  <c r="K70" i="6"/>
  <c r="L68" i="6"/>
  <c r="K44" i="4"/>
  <c r="L46" i="7"/>
  <c r="J43" i="6"/>
  <c r="I45" i="6"/>
  <c r="K52" i="7"/>
  <c r="H102" i="7"/>
  <c r="H106" i="7"/>
  <c r="H101" i="6"/>
  <c r="I84" i="6"/>
  <c r="I101" i="6"/>
  <c r="L40" i="7"/>
  <c r="K78" i="6"/>
  <c r="K49" i="7"/>
  <c r="J51" i="7"/>
  <c r="H54" i="6"/>
  <c r="F89" i="9"/>
  <c r="F81" i="9"/>
  <c r="F118" i="9"/>
  <c r="F119" i="9"/>
  <c r="F76" i="6"/>
  <c r="F77" i="6"/>
  <c r="F80" i="6"/>
  <c r="J54" i="7"/>
  <c r="J39" i="7"/>
  <c r="K37" i="7"/>
  <c r="G76" i="7"/>
  <c r="G77" i="7"/>
  <c r="G80" i="7"/>
  <c r="I57" i="6"/>
  <c r="I59" i="6"/>
  <c r="I64" i="6"/>
  <c r="I34" i="6"/>
  <c r="I73" i="6"/>
  <c r="I86" i="6"/>
  <c r="I48" i="6"/>
  <c r="I42" i="6"/>
  <c r="I71" i="6"/>
  <c r="E103" i="7"/>
  <c r="E121" i="7"/>
  <c r="E122" i="7"/>
  <c r="E90" i="7"/>
  <c r="E104" i="7"/>
  <c r="K62" i="6"/>
  <c r="J52" i="6"/>
  <c r="J33" i="6"/>
  <c r="J39" i="6"/>
  <c r="K37" i="6"/>
  <c r="G100" i="6"/>
  <c r="F102" i="6"/>
  <c r="F106" i="6"/>
  <c r="F105" i="6"/>
  <c r="J58" i="7"/>
  <c r="I57" i="7"/>
  <c r="K35" i="4"/>
  <c r="J53" i="4"/>
  <c r="G76" i="6"/>
  <c r="G77" i="6"/>
  <c r="G80" i="6"/>
  <c r="E104" i="6"/>
  <c r="E90" i="6"/>
  <c r="E103" i="6"/>
  <c r="E121" i="6"/>
  <c r="E122" i="6"/>
  <c r="I59" i="7"/>
  <c r="I61" i="7"/>
  <c r="I64" i="7"/>
  <c r="I34" i="7"/>
  <c r="I45" i="7"/>
  <c r="I84" i="7"/>
  <c r="I101" i="7"/>
  <c r="I71" i="7"/>
  <c r="I48" i="7"/>
  <c r="I42" i="7"/>
  <c r="I54" i="4"/>
  <c r="I40" i="4"/>
  <c r="I43" i="4"/>
  <c r="I49" i="4"/>
  <c r="I52" i="4"/>
  <c r="K87" i="7"/>
  <c r="J86" i="7"/>
  <c r="H100" i="9"/>
  <c r="G102" i="9"/>
  <c r="G106" i="9"/>
  <c r="G105" i="9"/>
  <c r="I54" i="6"/>
  <c r="L60" i="6"/>
  <c r="E90" i="9"/>
  <c r="F81" i="7"/>
  <c r="F89" i="7"/>
  <c r="F118" i="7"/>
  <c r="F119" i="7"/>
  <c r="I71" i="9"/>
  <c r="I84" i="9"/>
  <c r="I59" i="9"/>
  <c r="I61" i="9"/>
  <c r="I34" i="9"/>
  <c r="I57" i="9"/>
  <c r="I73" i="9"/>
  <c r="I86" i="9"/>
  <c r="I54" i="9"/>
  <c r="I42" i="9"/>
  <c r="I39" i="9"/>
  <c r="I45" i="9"/>
  <c r="I48" i="9"/>
  <c r="I39" i="7"/>
  <c r="I73" i="7"/>
  <c r="I100" i="7"/>
  <c r="K58" i="6"/>
  <c r="J57" i="6"/>
  <c r="I37" i="4"/>
  <c r="M42" i="4"/>
  <c r="E104" i="9"/>
  <c r="E103" i="9"/>
  <c r="I101" i="9"/>
  <c r="G76" i="9"/>
  <c r="H75" i="9"/>
  <c r="H76" i="9"/>
  <c r="H65" i="9"/>
  <c r="I64" i="9"/>
  <c r="I75" i="9"/>
  <c r="D90" i="9"/>
  <c r="D121" i="9"/>
  <c r="D122" i="9"/>
  <c r="D103" i="9"/>
  <c r="D104" i="9"/>
  <c r="I102" i="7"/>
  <c r="I106" i="7"/>
  <c r="J100" i="7"/>
  <c r="I105" i="7"/>
  <c r="J54" i="4"/>
  <c r="J40" i="4"/>
  <c r="J43" i="4"/>
  <c r="J49" i="4"/>
  <c r="J52" i="4"/>
  <c r="F89" i="6"/>
  <c r="F81" i="6"/>
  <c r="F118" i="6"/>
  <c r="F119" i="6"/>
  <c r="H124" i="6"/>
  <c r="H75" i="6"/>
  <c r="H65" i="6"/>
  <c r="G89" i="9"/>
  <c r="G118" i="9"/>
  <c r="G119" i="9"/>
  <c r="G81" i="9"/>
  <c r="I75" i="7"/>
  <c r="I65" i="7"/>
  <c r="I124" i="7"/>
  <c r="L49" i="7"/>
  <c r="K33" i="7"/>
  <c r="K51" i="7"/>
  <c r="J37" i="4"/>
  <c r="G89" i="7"/>
  <c r="G118" i="7"/>
  <c r="G119" i="7"/>
  <c r="G81" i="7"/>
  <c r="L78" i="6"/>
  <c r="J46" i="4"/>
  <c r="J73" i="9"/>
  <c r="J57" i="9"/>
  <c r="J59" i="9"/>
  <c r="J84" i="9"/>
  <c r="J61" i="9"/>
  <c r="J86" i="9"/>
  <c r="J71" i="9"/>
  <c r="J34" i="9"/>
  <c r="J42" i="9"/>
  <c r="J54" i="9"/>
  <c r="J39" i="9"/>
  <c r="J48" i="9"/>
  <c r="J45" i="9"/>
  <c r="L37" i="6"/>
  <c r="F104" i="7"/>
  <c r="F103" i="7"/>
  <c r="F121" i="7"/>
  <c r="F122" i="7"/>
  <c r="F90" i="7"/>
  <c r="J34" i="6"/>
  <c r="J73" i="6"/>
  <c r="J86" i="6"/>
  <c r="J84" i="6"/>
  <c r="J101" i="6"/>
  <c r="J48" i="6"/>
  <c r="J42" i="6"/>
  <c r="J59" i="6"/>
  <c r="J61" i="6"/>
  <c r="J64" i="6"/>
  <c r="J71" i="6"/>
  <c r="L44" i="4"/>
  <c r="K58" i="7"/>
  <c r="J57" i="7"/>
  <c r="M51" i="4"/>
  <c r="J51" i="9"/>
  <c r="G102" i="6"/>
  <c r="G106" i="6"/>
  <c r="H100" i="6"/>
  <c r="G105" i="6"/>
  <c r="K70" i="7"/>
  <c r="L68" i="7"/>
  <c r="K53" i="4"/>
  <c r="L35" i="4"/>
  <c r="K37" i="4"/>
  <c r="L37" i="7"/>
  <c r="L58" i="6"/>
  <c r="K52" i="6"/>
  <c r="J54" i="6"/>
  <c r="G118" i="6"/>
  <c r="G119" i="6"/>
  <c r="G81" i="6"/>
  <c r="G89" i="6"/>
  <c r="L74" i="7"/>
  <c r="K73" i="7"/>
  <c r="L62" i="6"/>
  <c r="L49" i="6"/>
  <c r="I124" i="6"/>
  <c r="I65" i="6"/>
  <c r="I75" i="6"/>
  <c r="I100" i="9"/>
  <c r="H102" i="9"/>
  <c r="H106" i="9"/>
  <c r="H105" i="9"/>
  <c r="F121" i="9"/>
  <c r="F122" i="9"/>
  <c r="F90" i="9"/>
  <c r="F103" i="9"/>
  <c r="F104" i="9"/>
  <c r="L52" i="7"/>
  <c r="K54" i="7"/>
  <c r="L49" i="9"/>
  <c r="K33" i="9"/>
  <c r="H76" i="7"/>
  <c r="H77" i="7"/>
  <c r="H80" i="7"/>
  <c r="L87" i="7"/>
  <c r="K86" i="7"/>
  <c r="J34" i="7"/>
  <c r="J105" i="7"/>
  <c r="J45" i="7"/>
  <c r="J59" i="7"/>
  <c r="J61" i="7"/>
  <c r="J64" i="7"/>
  <c r="J84" i="7"/>
  <c r="J101" i="7"/>
  <c r="J71" i="7"/>
  <c r="J42" i="7"/>
  <c r="J48" i="7"/>
  <c r="K43" i="6"/>
  <c r="J45" i="6"/>
  <c r="J51" i="6"/>
  <c r="J101" i="9"/>
  <c r="H77" i="9"/>
  <c r="H80" i="9"/>
  <c r="H89" i="9"/>
  <c r="I124" i="9"/>
  <c r="I65" i="9"/>
  <c r="J64" i="9"/>
  <c r="J124" i="9"/>
  <c r="J75" i="7"/>
  <c r="J124" i="7"/>
  <c r="J65" i="7"/>
  <c r="J124" i="6"/>
  <c r="J65" i="6"/>
  <c r="J75" i="6"/>
  <c r="H102" i="6"/>
  <c r="H106" i="6"/>
  <c r="I100" i="6"/>
  <c r="H105" i="6"/>
  <c r="G90" i="9"/>
  <c r="G104" i="9"/>
  <c r="G103" i="9"/>
  <c r="G121" i="9"/>
  <c r="G122" i="9"/>
  <c r="L43" i="6"/>
  <c r="K33" i="6"/>
  <c r="K45" i="6"/>
  <c r="K100" i="7"/>
  <c r="K105" i="7"/>
  <c r="K34" i="7"/>
  <c r="K45" i="7"/>
  <c r="K59" i="7"/>
  <c r="K84" i="7"/>
  <c r="K101" i="7"/>
  <c r="K61" i="7"/>
  <c r="K71" i="7"/>
  <c r="K42" i="7"/>
  <c r="K48" i="7"/>
  <c r="L53" i="4"/>
  <c r="M36" i="4"/>
  <c r="L37" i="4"/>
  <c r="L33" i="7"/>
  <c r="L51" i="7"/>
  <c r="I77" i="9"/>
  <c r="I80" i="9"/>
  <c r="I76" i="9"/>
  <c r="K86" i="9"/>
  <c r="K71" i="9"/>
  <c r="K73" i="9"/>
  <c r="K84" i="9"/>
  <c r="K34" i="9"/>
  <c r="K57" i="9"/>
  <c r="K59" i="9"/>
  <c r="K61" i="9"/>
  <c r="K42" i="9"/>
  <c r="K54" i="9"/>
  <c r="K39" i="9"/>
  <c r="K48" i="9"/>
  <c r="K45" i="9"/>
  <c r="L52" i="6"/>
  <c r="L33" i="9"/>
  <c r="L51" i="9"/>
  <c r="G90" i="6"/>
  <c r="G103" i="6"/>
  <c r="G121" i="6"/>
  <c r="G122" i="6"/>
  <c r="G104" i="6"/>
  <c r="K39" i="7"/>
  <c r="K54" i="4"/>
  <c r="K40" i="4"/>
  <c r="K43" i="4"/>
  <c r="K49" i="4"/>
  <c r="K52" i="4"/>
  <c r="K46" i="4"/>
  <c r="L58" i="7"/>
  <c r="L57" i="7"/>
  <c r="K57" i="7"/>
  <c r="K64" i="7"/>
  <c r="F103" i="6"/>
  <c r="F90" i="6"/>
  <c r="F104" i="6"/>
  <c r="F121" i="6"/>
  <c r="F122" i="6"/>
  <c r="L54" i="7"/>
  <c r="L46" i="4"/>
  <c r="M45" i="4"/>
  <c r="H76" i="6"/>
  <c r="H77" i="6"/>
  <c r="H80" i="6"/>
  <c r="K51" i="9"/>
  <c r="J100" i="9"/>
  <c r="I102" i="9"/>
  <c r="I106" i="9"/>
  <c r="I105" i="9"/>
  <c r="L39" i="7"/>
  <c r="H118" i="7"/>
  <c r="H119" i="7"/>
  <c r="H89" i="7"/>
  <c r="H81" i="7"/>
  <c r="I76" i="6"/>
  <c r="I77" i="6"/>
  <c r="I80" i="6"/>
  <c r="G90" i="7"/>
  <c r="G121" i="7"/>
  <c r="G122" i="7"/>
  <c r="G104" i="7"/>
  <c r="G103" i="7"/>
  <c r="I76" i="7"/>
  <c r="I77" i="7"/>
  <c r="I80" i="7"/>
  <c r="J102" i="7"/>
  <c r="J106" i="7"/>
  <c r="K101" i="9"/>
  <c r="H118" i="9"/>
  <c r="H119" i="9"/>
  <c r="H81" i="9"/>
  <c r="J65" i="9"/>
  <c r="J75" i="9"/>
  <c r="J77" i="9"/>
  <c r="J80" i="9"/>
  <c r="K64" i="9"/>
  <c r="K75" i="9"/>
  <c r="L84" i="7"/>
  <c r="L101" i="7"/>
  <c r="K75" i="7"/>
  <c r="K65" i="7"/>
  <c r="K124" i="7"/>
  <c r="I89" i="9"/>
  <c r="I81" i="9"/>
  <c r="I118" i="9"/>
  <c r="I119" i="9"/>
  <c r="I89" i="7"/>
  <c r="I81" i="7"/>
  <c r="I118" i="7"/>
  <c r="I119" i="7"/>
  <c r="L34" i="7"/>
  <c r="L71" i="7"/>
  <c r="L45" i="7"/>
  <c r="L59" i="7"/>
  <c r="L61" i="7"/>
  <c r="L64" i="7"/>
  <c r="L48" i="7"/>
  <c r="L42" i="7"/>
  <c r="L86" i="7"/>
  <c r="K34" i="6"/>
  <c r="K73" i="6"/>
  <c r="K86" i="6"/>
  <c r="K84" i="6"/>
  <c r="K101" i="6"/>
  <c r="K48" i="6"/>
  <c r="K42" i="6"/>
  <c r="K59" i="6"/>
  <c r="K57" i="6"/>
  <c r="K61" i="6"/>
  <c r="K64" i="6"/>
  <c r="K71" i="6"/>
  <c r="K39" i="6"/>
  <c r="K51" i="6"/>
  <c r="J100" i="6"/>
  <c r="I102" i="6"/>
  <c r="I106" i="6"/>
  <c r="I105" i="6"/>
  <c r="I89" i="6"/>
  <c r="I81" i="6"/>
  <c r="I118" i="6"/>
  <c r="I119" i="6"/>
  <c r="J76" i="7"/>
  <c r="J77" i="7"/>
  <c r="J80" i="7"/>
  <c r="H103" i="7"/>
  <c r="H104" i="7"/>
  <c r="H121" i="7"/>
  <c r="H122" i="7"/>
  <c r="H90" i="7"/>
  <c r="H90" i="9"/>
  <c r="H103" i="9"/>
  <c r="H104" i="9"/>
  <c r="H121" i="9"/>
  <c r="H122" i="9"/>
  <c r="L73" i="9"/>
  <c r="L59" i="9"/>
  <c r="L86" i="9"/>
  <c r="L61" i="9"/>
  <c r="L57" i="9"/>
  <c r="L71" i="9"/>
  <c r="L84" i="9"/>
  <c r="L34" i="9"/>
  <c r="L42" i="9"/>
  <c r="L54" i="9"/>
  <c r="L39" i="9"/>
  <c r="L48" i="9"/>
  <c r="L45" i="9"/>
  <c r="L54" i="4"/>
  <c r="M53" i="4"/>
  <c r="L40" i="4"/>
  <c r="L49" i="4"/>
  <c r="L43" i="4"/>
  <c r="L52" i="4"/>
  <c r="J76" i="6"/>
  <c r="J77" i="6"/>
  <c r="J80" i="6"/>
  <c r="L33" i="6"/>
  <c r="L45" i="6"/>
  <c r="K102" i="7"/>
  <c r="K106" i="7"/>
  <c r="K100" i="9"/>
  <c r="J102" i="9"/>
  <c r="J106" i="9"/>
  <c r="J105" i="9"/>
  <c r="K54" i="6"/>
  <c r="L73" i="7"/>
  <c r="L100" i="7"/>
  <c r="H118" i="6"/>
  <c r="H119" i="6"/>
  <c r="H89" i="6"/>
  <c r="H81" i="6"/>
  <c r="L54" i="6"/>
  <c r="L101" i="9"/>
  <c r="L64" i="9"/>
  <c r="L65" i="9"/>
  <c r="J76" i="9"/>
  <c r="K65" i="9"/>
  <c r="K124" i="9"/>
  <c r="K124" i="6"/>
  <c r="K65" i="6"/>
  <c r="K75" i="6"/>
  <c r="L102" i="7"/>
  <c r="L106" i="7"/>
  <c r="L105" i="7"/>
  <c r="L75" i="7"/>
  <c r="L65" i="7"/>
  <c r="L124" i="7"/>
  <c r="I90" i="9"/>
  <c r="I104" i="9"/>
  <c r="I121" i="9"/>
  <c r="I122" i="9"/>
  <c r="I103" i="9"/>
  <c r="K76" i="7"/>
  <c r="K77" i="7"/>
  <c r="K80" i="7"/>
  <c r="I90" i="6"/>
  <c r="I104" i="6"/>
  <c r="I103" i="6"/>
  <c r="I121" i="6"/>
  <c r="I122" i="6"/>
  <c r="L71" i="6"/>
  <c r="L34" i="6"/>
  <c r="L73" i="6"/>
  <c r="L86" i="6"/>
  <c r="L84" i="6"/>
  <c r="L48" i="6"/>
  <c r="L42" i="6"/>
  <c r="L59" i="6"/>
  <c r="L57" i="6"/>
  <c r="L61" i="6"/>
  <c r="L64" i="6"/>
  <c r="L39" i="6"/>
  <c r="L51" i="6"/>
  <c r="L101" i="6"/>
  <c r="I90" i="7"/>
  <c r="I103" i="7"/>
  <c r="I104" i="7"/>
  <c r="I121" i="7"/>
  <c r="I122" i="7"/>
  <c r="J89" i="6"/>
  <c r="J118" i="6"/>
  <c r="J119" i="6"/>
  <c r="J81" i="6"/>
  <c r="J89" i="7"/>
  <c r="J81" i="7"/>
  <c r="J118" i="7"/>
  <c r="J119" i="7"/>
  <c r="K100" i="6"/>
  <c r="J102" i="6"/>
  <c r="J106" i="6"/>
  <c r="J105" i="6"/>
  <c r="J81" i="9"/>
  <c r="J89" i="9"/>
  <c r="J118" i="9"/>
  <c r="J119" i="9"/>
  <c r="L100" i="9"/>
  <c r="K102" i="9"/>
  <c r="K106" i="9"/>
  <c r="K105" i="9"/>
  <c r="H104" i="6"/>
  <c r="H90" i="6"/>
  <c r="H103" i="6"/>
  <c r="H121" i="6"/>
  <c r="H122" i="6"/>
  <c r="K77" i="9"/>
  <c r="K80" i="9"/>
  <c r="K76" i="9"/>
  <c r="L124" i="9"/>
  <c r="L75" i="9"/>
  <c r="L77" i="9"/>
  <c r="L80" i="9"/>
  <c r="L75" i="6"/>
  <c r="L65" i="6"/>
  <c r="L124" i="6"/>
  <c r="H17" i="7"/>
  <c r="I17" i="7"/>
  <c r="G17" i="7"/>
  <c r="L100" i="6"/>
  <c r="K102" i="6"/>
  <c r="K106" i="6"/>
  <c r="K105" i="6"/>
  <c r="L76" i="7"/>
  <c r="L77" i="7"/>
  <c r="L80" i="7"/>
  <c r="K89" i="9"/>
  <c r="K118" i="9"/>
  <c r="K119" i="9"/>
  <c r="K81" i="9"/>
  <c r="G16" i="7"/>
  <c r="H16" i="7"/>
  <c r="I16" i="7"/>
  <c r="K76" i="6"/>
  <c r="K77" i="6"/>
  <c r="K80" i="6"/>
  <c r="J90" i="7"/>
  <c r="J104" i="7"/>
  <c r="J121" i="7"/>
  <c r="J122" i="7"/>
  <c r="J103" i="7"/>
  <c r="K89" i="7"/>
  <c r="K81" i="7"/>
  <c r="K118" i="7"/>
  <c r="K119" i="7"/>
  <c r="L102" i="9"/>
  <c r="L106" i="9"/>
  <c r="L105" i="9"/>
  <c r="J90" i="9"/>
  <c r="J104" i="9"/>
  <c r="J103" i="9"/>
  <c r="J121" i="9"/>
  <c r="J122" i="9"/>
  <c r="J104" i="6"/>
  <c r="J90" i="6"/>
  <c r="J121" i="6"/>
  <c r="J122" i="6"/>
  <c r="J103" i="6"/>
  <c r="L76" i="9"/>
  <c r="H17" i="9"/>
  <c r="I17" i="9"/>
  <c r="G17" i="9"/>
  <c r="L89" i="9"/>
  <c r="L81" i="9"/>
  <c r="L118" i="9"/>
  <c r="L119" i="9"/>
  <c r="L81" i="7"/>
  <c r="L89" i="7"/>
  <c r="L118" i="7"/>
  <c r="L119" i="7"/>
  <c r="H16" i="9"/>
  <c r="I16" i="9"/>
  <c r="G16" i="9"/>
  <c r="K118" i="6"/>
  <c r="K119" i="6"/>
  <c r="K89" i="6"/>
  <c r="K81" i="6"/>
  <c r="K103" i="7"/>
  <c r="K121" i="7"/>
  <c r="K122" i="7"/>
  <c r="K90" i="7"/>
  <c r="K104" i="7"/>
  <c r="K90" i="9"/>
  <c r="K103" i="9"/>
  <c r="K104" i="9"/>
  <c r="K121" i="9"/>
  <c r="K122" i="9"/>
  <c r="L102" i="6"/>
  <c r="L106" i="6"/>
  <c r="L105" i="6"/>
  <c r="L76" i="6"/>
  <c r="L77" i="6"/>
  <c r="L80" i="6"/>
  <c r="G16" i="6"/>
  <c r="I16" i="6"/>
  <c r="H16" i="6"/>
  <c r="L90" i="9"/>
  <c r="L104" i="9"/>
  <c r="L121" i="9"/>
  <c r="L122" i="9"/>
  <c r="L103" i="9"/>
  <c r="L89" i="6"/>
  <c r="L81" i="6"/>
  <c r="L118" i="6"/>
  <c r="L119" i="6"/>
  <c r="G17" i="6"/>
  <c r="I17" i="6"/>
  <c r="H17" i="6"/>
  <c r="L121" i="7"/>
  <c r="L122" i="7"/>
  <c r="L90" i="7"/>
  <c r="L104" i="7"/>
  <c r="L103" i="7"/>
  <c r="K104" i="6"/>
  <c r="K103" i="6"/>
  <c r="K121" i="6"/>
  <c r="K122" i="6"/>
  <c r="K90" i="6"/>
  <c r="B93" i="7"/>
  <c r="B95" i="7"/>
  <c r="G15" i="9"/>
  <c r="I15" i="9"/>
  <c r="H15" i="9"/>
  <c r="H15" i="7"/>
  <c r="G15" i="7"/>
  <c r="I15" i="7"/>
  <c r="B93" i="9"/>
  <c r="B95" i="9"/>
  <c r="G14" i="9"/>
  <c r="I14" i="9"/>
  <c r="H14" i="9"/>
  <c r="L90" i="6"/>
  <c r="L121" i="6"/>
  <c r="L122" i="6"/>
  <c r="L104" i="6"/>
  <c r="L103" i="6"/>
  <c r="H14" i="7"/>
  <c r="I14" i="7"/>
  <c r="G14" i="7"/>
  <c r="H15" i="6"/>
  <c r="G15" i="6"/>
  <c r="B93" i="6"/>
  <c r="G18" i="6"/>
  <c r="B95" i="6"/>
  <c r="I15" i="6"/>
  <c r="B109" i="9"/>
  <c r="B114" i="9"/>
  <c r="B97" i="9"/>
  <c r="B97" i="7"/>
  <c r="B109" i="7"/>
  <c r="B114" i="7"/>
  <c r="I14" i="6"/>
  <c r="G14" i="6"/>
  <c r="H14" i="6"/>
  <c r="G18" i="9"/>
  <c r="G18" i="7"/>
  <c r="K123" i="9"/>
  <c r="K120" i="9"/>
  <c r="J123" i="9"/>
  <c r="G123" i="9"/>
  <c r="E120" i="9"/>
  <c r="H21" i="9"/>
  <c r="H23" i="9"/>
  <c r="C123" i="9"/>
  <c r="L24" i="9"/>
  <c r="L120" i="9"/>
  <c r="D123" i="9"/>
  <c r="M24" i="9"/>
  <c r="I120" i="9"/>
  <c r="L123" i="9"/>
  <c r="I123" i="9"/>
  <c r="F123" i="9"/>
  <c r="J120" i="9"/>
  <c r="E123" i="9"/>
  <c r="G120" i="9"/>
  <c r="H120" i="9"/>
  <c r="H123" i="9"/>
  <c r="F120" i="9"/>
  <c r="D120" i="9"/>
  <c r="M23" i="9"/>
  <c r="C120" i="9"/>
  <c r="L23" i="9"/>
  <c r="H125" i="9"/>
  <c r="F125" i="9"/>
  <c r="C125" i="9"/>
  <c r="L25" i="9"/>
  <c r="E125" i="9"/>
  <c r="K125" i="9"/>
  <c r="L125" i="9"/>
  <c r="I125" i="9"/>
  <c r="D125" i="9"/>
  <c r="M25" i="9"/>
  <c r="G125" i="9"/>
  <c r="J125" i="9"/>
  <c r="B109" i="6"/>
  <c r="B114" i="6"/>
  <c r="B97" i="6"/>
  <c r="E120" i="7"/>
  <c r="K123" i="7"/>
  <c r="C123" i="7"/>
  <c r="L24" i="7"/>
  <c r="C120" i="7"/>
  <c r="L23" i="7"/>
  <c r="G120" i="7"/>
  <c r="H123" i="7"/>
  <c r="E123" i="7"/>
  <c r="L120" i="7"/>
  <c r="I120" i="7"/>
  <c r="H21" i="7"/>
  <c r="H23" i="7"/>
  <c r="D120" i="7"/>
  <c r="M23" i="7"/>
  <c r="I123" i="7"/>
  <c r="H120" i="7"/>
  <c r="G123" i="7"/>
  <c r="L123" i="7"/>
  <c r="D123" i="7"/>
  <c r="M24" i="7"/>
  <c r="F120" i="7"/>
  <c r="K120" i="7"/>
  <c r="J123" i="7"/>
  <c r="J120" i="7"/>
  <c r="F123" i="7"/>
  <c r="L125" i="7"/>
  <c r="H125" i="7"/>
  <c r="D125" i="7"/>
  <c r="M25" i="7"/>
  <c r="J125" i="7"/>
  <c r="E125" i="7"/>
  <c r="I125" i="7"/>
  <c r="K125" i="7"/>
  <c r="C125" i="7"/>
  <c r="L25" i="7"/>
  <c r="G125" i="7"/>
  <c r="F125" i="7"/>
  <c r="F125" i="6"/>
  <c r="J125" i="6"/>
  <c r="E125" i="6"/>
  <c r="H125" i="6"/>
  <c r="C125" i="6"/>
  <c r="L25" i="6"/>
  <c r="L125" i="6"/>
  <c r="K125" i="6"/>
  <c r="D125" i="6"/>
  <c r="M25" i="6"/>
  <c r="I125" i="6"/>
  <c r="G125" i="6"/>
  <c r="J123" i="6"/>
  <c r="F120" i="6"/>
  <c r="K123" i="6"/>
  <c r="H123" i="6"/>
  <c r="E123" i="6"/>
  <c r="K120" i="6"/>
  <c r="H120" i="6"/>
  <c r="E120" i="6"/>
  <c r="H21" i="6"/>
  <c r="H23" i="6"/>
  <c r="F123" i="6"/>
  <c r="J120" i="6"/>
  <c r="D123" i="6"/>
  <c r="M24" i="6"/>
  <c r="D120" i="6"/>
  <c r="M23" i="6"/>
  <c r="I123" i="6"/>
  <c r="C123" i="6"/>
  <c r="L24" i="6"/>
  <c r="I120" i="6"/>
  <c r="C120" i="6"/>
  <c r="L23" i="6"/>
  <c r="L123" i="6"/>
  <c r="L120" i="6"/>
  <c r="G123" i="6"/>
  <c r="G120" i="6"/>
</calcChain>
</file>

<file path=xl/sharedStrings.xml><?xml version="1.0" encoding="utf-8"?>
<sst xmlns="http://schemas.openxmlformats.org/spreadsheetml/2006/main" count="947" uniqueCount="319">
  <si>
    <t>Cover Page</t>
  </si>
  <si>
    <t>By: Maria Belen Wu</t>
  </si>
  <si>
    <t>PepsiCo</t>
  </si>
  <si>
    <t>NYSE: PEP</t>
  </si>
  <si>
    <t>Company Name</t>
  </si>
  <si>
    <t>Date</t>
  </si>
  <si>
    <t>Fiscal year ends (current period)</t>
  </si>
  <si>
    <t>Current Price</t>
  </si>
  <si>
    <t>52 week high (date)</t>
  </si>
  <si>
    <t>52 week low (date)</t>
  </si>
  <si>
    <t>Market Cap</t>
  </si>
  <si>
    <t>Enterprise Value</t>
  </si>
  <si>
    <t>Total Debt</t>
  </si>
  <si>
    <t>Cash</t>
  </si>
  <si>
    <t>Net Debt/Enterprise Value</t>
  </si>
  <si>
    <t>Dividend</t>
  </si>
  <si>
    <t>Shares Outstanding/Float</t>
  </si>
  <si>
    <t>Current P/E</t>
  </si>
  <si>
    <t>2019 P/E (EPS)</t>
  </si>
  <si>
    <t>2018 P/E (EPS)</t>
  </si>
  <si>
    <t>2017 P/E (EPS)</t>
  </si>
  <si>
    <t>2016 EPS</t>
  </si>
  <si>
    <t>2015 EPS</t>
  </si>
  <si>
    <t>2014 EPS</t>
  </si>
  <si>
    <t>**Comparable Actual from Bloomberg</t>
  </si>
  <si>
    <t>PepsiCo, Inc.</t>
  </si>
  <si>
    <t>Historical Trailing Total Return</t>
  </si>
  <si>
    <t>Security</t>
  </si>
  <si>
    <t>1 Year</t>
  </si>
  <si>
    <t>3 Years</t>
  </si>
  <si>
    <t>5 Years</t>
  </si>
  <si>
    <t>S&amp;P 500 Index</t>
  </si>
  <si>
    <t>*Benchmark</t>
  </si>
  <si>
    <t>*Sector Benchmark</t>
  </si>
  <si>
    <t>PEP US Equity</t>
  </si>
  <si>
    <t>5-Year Historical Performance versus S&amp;P500 (SPX Index)</t>
  </si>
  <si>
    <t>5-Year Historical Total Return Comparison to Benchmark and Sector</t>
  </si>
  <si>
    <t>Balance Sheet</t>
  </si>
  <si>
    <t>From 10-Ks</t>
  </si>
  <si>
    <t>Notes</t>
  </si>
  <si>
    <t>Period Ending</t>
  </si>
  <si>
    <t>($ in Millions unless otherwise specified)</t>
  </si>
  <si>
    <t>Dec. 31, 2016</t>
  </si>
  <si>
    <t>Cash and cash equivalents</t>
  </si>
  <si>
    <t>Short-term Investments</t>
  </si>
  <si>
    <t>Accounts and notes receivable, net</t>
  </si>
  <si>
    <t>Inventories</t>
  </si>
  <si>
    <t>Prepaid expenses and other current assets</t>
  </si>
  <si>
    <t>Property, Plant and Equipment, net</t>
  </si>
  <si>
    <t>Amortizable Intangible Assets, net</t>
  </si>
  <si>
    <t>Goodwill</t>
  </si>
  <si>
    <t>Indefinite-Lived Intangible Assets (Excluding Goodwill)</t>
  </si>
  <si>
    <t>Nonamortizable Intangible Assets</t>
  </si>
  <si>
    <t>Equity Method Investments</t>
  </si>
  <si>
    <t>Other Assets</t>
  </si>
  <si>
    <t>Short-term debt obligations</t>
  </si>
  <si>
    <t>Accounts payable and other current liabilities</t>
  </si>
  <si>
    <t>Long-Term Debt Obligations</t>
  </si>
  <si>
    <t>Other Liabilities, Noncurrent</t>
  </si>
  <si>
    <t>Deferred Income Taxes</t>
  </si>
  <si>
    <t>Commitments and contingencies</t>
  </si>
  <si>
    <t>Preferred Stock, no par value</t>
  </si>
  <si>
    <t>Stockholders' Equity Attributable to Parent</t>
  </si>
  <si>
    <t>Additional Paid in Capital, Common Stock</t>
  </si>
  <si>
    <t>Retained Earnings (Accumulated Deficit)</t>
  </si>
  <si>
    <t>Stockholders' Equity Attributable to Noncontrolling Interest</t>
  </si>
  <si>
    <t>Assets</t>
  </si>
  <si>
    <t>Current assets:</t>
  </si>
  <si>
    <t>Dec. 26, 2015</t>
  </si>
  <si>
    <t>Dec. 27, 2014</t>
  </si>
  <si>
    <t>Common Stock, Value, Issued</t>
  </si>
  <si>
    <t>Accumulated other comprehensive loss</t>
  </si>
  <si>
    <t>Treasury Stock, Value</t>
  </si>
  <si>
    <t>Dec. 28, 2013</t>
  </si>
  <si>
    <t>Dec. 29, 2012</t>
  </si>
  <si>
    <t>Long-term assets:</t>
  </si>
  <si>
    <t>Total current assets (reported)</t>
  </si>
  <si>
    <t>Total current assets (calculated)</t>
  </si>
  <si>
    <t>Total long-term assets (calculated)</t>
  </si>
  <si>
    <t xml:space="preserve">Liabilities </t>
  </si>
  <si>
    <t>Current liabilities:</t>
  </si>
  <si>
    <t>Amounts are equal?</t>
  </si>
  <si>
    <t>Total assets (reported)</t>
  </si>
  <si>
    <t>Total assets (calculated)</t>
  </si>
  <si>
    <t>Not reported in 10-K or 10-Q.</t>
  </si>
  <si>
    <t>Total current liabilities (reported)</t>
  </si>
  <si>
    <t>Total current liabilities (calculated)</t>
  </si>
  <si>
    <t>Long-term liabilities:</t>
  </si>
  <si>
    <t>Total liabilities (reported)</t>
  </si>
  <si>
    <t>Total liabilities (calculated)</t>
  </si>
  <si>
    <t>Total long-term liabilities (calculated)</t>
  </si>
  <si>
    <t>Stockholders’ Equity:</t>
  </si>
  <si>
    <t>Total stockholders’ equity (calculated)</t>
  </si>
  <si>
    <t>Income Statement</t>
  </si>
  <si>
    <t>Total liabilities and equity (reported)</t>
  </si>
  <si>
    <t>Does the accounting equation hold?</t>
  </si>
  <si>
    <t>Total equity</t>
  </si>
  <si>
    <t>Total liabilities and equity (calculated)</t>
  </si>
  <si>
    <t>Years Ended</t>
  </si>
  <si>
    <t>Net Revenue</t>
  </si>
  <si>
    <t>Cost of sales</t>
  </si>
  <si>
    <t>Gross Profit</t>
  </si>
  <si>
    <t>Selling, general and administrative expenses</t>
  </si>
  <si>
    <t>Venezuela impairment charges</t>
  </si>
  <si>
    <t>Amortization of intangible assets</t>
  </si>
  <si>
    <t>Operating Profit</t>
  </si>
  <si>
    <t>Interest expense</t>
  </si>
  <si>
    <t>Interest and Other Income</t>
  </si>
  <si>
    <t>Income before income taxes</t>
  </si>
  <si>
    <t>Provision for income taxes</t>
  </si>
  <si>
    <t>Less: Net income attributable to noncontrolling interests</t>
  </si>
  <si>
    <t>Net Income Attributable to PepsiCo</t>
  </si>
  <si>
    <t>Net Income Attributable to PepsiCo per Common Share</t>
  </si>
  <si>
    <t>Basic</t>
  </si>
  <si>
    <t>Diluted</t>
  </si>
  <si>
    <t>Weighted-average common shares outstanding</t>
  </si>
  <si>
    <t>Cash dividends declared per common share</t>
  </si>
  <si>
    <t>Not reported prior to 2014.</t>
  </si>
  <si>
    <t>Includes Portion Attributable to Noncontrolling Interest.</t>
  </si>
  <si>
    <t>Net income (reported)</t>
  </si>
  <si>
    <t>Net income (calculated)</t>
  </si>
  <si>
    <t>Revenue Growth</t>
  </si>
  <si>
    <t>Depreciation and amortization (from Statement of Cash Flows)</t>
  </si>
  <si>
    <t>Historical Data</t>
  </si>
  <si>
    <t>Fiscal Year</t>
  </si>
  <si>
    <t>Average</t>
  </si>
  <si>
    <t>Std. Dev.</t>
  </si>
  <si>
    <t>CAGR</t>
  </si>
  <si>
    <t>Assumed</t>
  </si>
  <si>
    <t>Revenue growth rate</t>
  </si>
  <si>
    <t>Margin on total net sales</t>
  </si>
  <si>
    <t>Total net sales</t>
  </si>
  <si>
    <t>Frito-Lay North America (FLNA)</t>
  </si>
  <si>
    <t>Quaker Foods North America (QFNA)</t>
  </si>
  <si>
    <t>North America Beverages (NAB)</t>
  </si>
  <si>
    <t>Latin America</t>
  </si>
  <si>
    <t>Europe Sub-Saharan Africa (ESSA)</t>
  </si>
  <si>
    <t>Asia, Middle East, and North Africa (AMENA)</t>
  </si>
  <si>
    <t>Initial Historical Data</t>
  </si>
  <si>
    <t>Forecasted Data</t>
  </si>
  <si>
    <t>2017E</t>
  </si>
  <si>
    <t>2018E</t>
  </si>
  <si>
    <t>2019E</t>
  </si>
  <si>
    <t>2020E</t>
  </si>
  <si>
    <t>2021E</t>
  </si>
  <si>
    <t>2022E</t>
  </si>
  <si>
    <t>2023E</t>
  </si>
  <si>
    <t>2024E</t>
  </si>
  <si>
    <t>2025E</t>
  </si>
  <si>
    <t>2026E</t>
  </si>
  <si>
    <t>CAGR-E</t>
  </si>
  <si>
    <t>North America Beverages (NAB)*</t>
  </si>
  <si>
    <t>Latin America*</t>
  </si>
  <si>
    <t>Europe Sub-Saharan Africa (ESSA)*</t>
  </si>
  <si>
    <t>Asia, Middle East, and North Africa (AMENA)*</t>
  </si>
  <si>
    <t>Net sales by division</t>
  </si>
  <si>
    <r>
      <rPr>
        <i/>
        <sz val="12"/>
        <color theme="1"/>
        <rFont val="Calibri"/>
        <family val="2"/>
        <scheme val="minor"/>
      </rPr>
      <t>Note:</t>
    </r>
    <r>
      <rPr>
        <sz val="12"/>
        <color theme="1"/>
        <rFont val="Calibri"/>
        <family val="2"/>
        <scheme val="minor"/>
      </rPr>
      <t xml:space="preserve"> Change in segment divisions since fiscal 2015 (*).</t>
    </r>
  </si>
  <si>
    <t>PepsiCo Americas Beverages (PAB)</t>
  </si>
  <si>
    <t>Latin America Foods (LAF)</t>
  </si>
  <si>
    <t>Europe</t>
  </si>
  <si>
    <t>Asia, Middle East, and Africa (AMEA)</t>
  </si>
  <si>
    <t>Previously:</t>
  </si>
  <si>
    <t>Value Drivers</t>
  </si>
  <si>
    <t>N/A</t>
  </si>
  <si>
    <t>Model Input Parameters</t>
  </si>
  <si>
    <t>* Not used in Statistics</t>
  </si>
  <si>
    <t>Trend</t>
  </si>
  <si>
    <t>Sales</t>
  </si>
  <si>
    <t>% growth year-over-year</t>
  </si>
  <si>
    <t>Operating costs (as % of sales)</t>
  </si>
  <si>
    <t>EBITDA (as % of revenue)</t>
  </si>
  <si>
    <t>Non-operating costs (as% of sales)</t>
  </si>
  <si>
    <t>Interest expense as % of total debt</t>
  </si>
  <si>
    <t>Depreciation and amortization as % of sales</t>
  </si>
  <si>
    <t>EBT Margin</t>
  </si>
  <si>
    <t>Income tax expense (as % of EBT)</t>
  </si>
  <si>
    <t>Cash flow drivers</t>
  </si>
  <si>
    <t>Change in working capital</t>
  </si>
  <si>
    <t>Capital expenditures (CAPEX)</t>
  </si>
  <si>
    <t>Model Tuning Parameters</t>
  </si>
  <si>
    <t>Min.</t>
  </si>
  <si>
    <t>Avg.</t>
  </si>
  <si>
    <t>Max.</t>
  </si>
  <si>
    <t>FCF Return on Invested Capital (FROIC)</t>
  </si>
  <si>
    <t>Potential Free Cash Flow Yield (PFCFY)</t>
  </si>
  <si>
    <t>Long-Term Asset Turnover (LTAT)</t>
  </si>
  <si>
    <t>Percent of Invested Capital in Long-Term Assets (LTA/IC)</t>
  </si>
  <si>
    <t>Additional Calculations Required</t>
  </si>
  <si>
    <t>Working Capital Calculation</t>
  </si>
  <si>
    <t>Current Assets</t>
  </si>
  <si>
    <t>Current Liabilities</t>
  </si>
  <si>
    <t>Cash and Cash Equivalents</t>
  </si>
  <si>
    <t>Working Capital</t>
  </si>
  <si>
    <t>Change in Working Capital</t>
  </si>
  <si>
    <t>Capital Expenditures (CAPEX) Calculation</t>
  </si>
  <si>
    <t>Long-Term Assets</t>
  </si>
  <si>
    <t>Depreciation and Amortization</t>
  </si>
  <si>
    <t>CAPEX</t>
  </si>
  <si>
    <t>Invested Capital (IC) Calculation</t>
  </si>
  <si>
    <t>Invested Capital</t>
  </si>
  <si>
    <t>Interest and other income as % of sales</t>
  </si>
  <si>
    <t>Model Discounting Parameters</t>
  </si>
  <si>
    <t>Assumption Name</t>
  </si>
  <si>
    <t>Discount rate</t>
  </si>
  <si>
    <t>Revenue growth parameters</t>
  </si>
  <si>
    <t>WACC (Bloomberg)</t>
  </si>
  <si>
    <t>Long-term growth</t>
  </si>
  <si>
    <t>Model</t>
  </si>
  <si>
    <t>Historical</t>
  </si>
  <si>
    <t>FROIC</t>
  </si>
  <si>
    <t>PFCFY</t>
  </si>
  <si>
    <t>LTAT</t>
  </si>
  <si>
    <t>LTA/IC</t>
  </si>
  <si>
    <t>% DCF in TV</t>
  </si>
  <si>
    <t>Model Relative Valuation Output</t>
  </si>
  <si>
    <t>Model Valuation Output</t>
  </si>
  <si>
    <t>Estimate Year</t>
  </si>
  <si>
    <t>Estimated FCF/share</t>
  </si>
  <si>
    <t>Model EPS output</t>
  </si>
  <si>
    <t>Current price</t>
  </si>
  <si>
    <t>Consensus estimates</t>
  </si>
  <si>
    <t>Gain/loss</t>
  </si>
  <si>
    <t>Implied P/E</t>
  </si>
  <si>
    <t>Implied P/FCF</t>
  </si>
  <si>
    <t>Implied EV/EBITDA</t>
  </si>
  <si>
    <t>Probabilistic Discounted Cash Flow Model</t>
  </si>
  <si>
    <t>Period</t>
  </si>
  <si>
    <t>Year</t>
  </si>
  <si>
    <t>% growth (y/y)</t>
  </si>
  <si>
    <t>Revenue segments</t>
  </si>
  <si>
    <t>% margin on revenue</t>
  </si>
  <si>
    <t>EBITDA</t>
  </si>
  <si>
    <t>% margin on total debt</t>
  </si>
  <si>
    <t>Total debt</t>
  </si>
  <si>
    <t>Depreciation and amortization</t>
  </si>
  <si>
    <t>Earnings before tax (EBT)</t>
  </si>
  <si>
    <t>Income tax expense</t>
  </si>
  <si>
    <t>NOPAIT</t>
  </si>
  <si>
    <t>Free cash flow (FCF)</t>
  </si>
  <si>
    <t>Discounted cash flow (DCF)</t>
  </si>
  <si>
    <t>Model Valuation of Company</t>
  </si>
  <si>
    <t>Sum of DCF</t>
  </si>
  <si>
    <t>+ Cash and cash equivalents</t>
  </si>
  <si>
    <t>= Equity value</t>
  </si>
  <si>
    <t>/ Diluted shares outstanding (DSO)</t>
  </si>
  <si>
    <t>Model Tunining Parameter Output</t>
  </si>
  <si>
    <t>Long-term assets</t>
  </si>
  <si>
    <t>Working capital</t>
  </si>
  <si>
    <t>Invested capital</t>
  </si>
  <si>
    <t>Implied Enterprise Value Calculation</t>
  </si>
  <si>
    <t>Calculated market cap</t>
  </si>
  <si>
    <t>+ Preferred equity</t>
  </si>
  <si>
    <t>+ Market value of total debt</t>
  </si>
  <si>
    <t>+ Minority interest</t>
  </si>
  <si>
    <t>- Cash and cash equivalents</t>
  </si>
  <si>
    <t>= Implied enterprise value</t>
  </si>
  <si>
    <t>Multiples Analysis Output</t>
  </si>
  <si>
    <t>Operating income</t>
  </si>
  <si>
    <t>EPS</t>
  </si>
  <si>
    <t>Unlevered FCF</t>
  </si>
  <si>
    <t>FCF/share</t>
  </si>
  <si>
    <t>Probabilistic DCF</t>
  </si>
  <si>
    <t>Interest and other income</t>
  </si>
  <si>
    <r>
      <t xml:space="preserve">Fiscal 2016 results include an extra week of results. </t>
    </r>
    <r>
      <rPr>
        <sz val="12"/>
        <color theme="1"/>
        <rFont val="Calibri (Body)"/>
      </rPr>
      <t>The 53rd reporting week increased 2016 net revenue by $657 million.</t>
    </r>
  </si>
  <si>
    <t>$98.5 (12/01/16)</t>
  </si>
  <si>
    <t>S&amp;P 500 Consumer Staples Sector Index</t>
  </si>
  <si>
    <t>Note: Q3 and Q4 earnings are always highest and Q1 earnings lowest, mainly due to higher beverage sales during the warmer months, offsetting certain food and dairy sales that are higher in the cooler months.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</si>
  <si>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</si>
  <si>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</si>
  <si>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</si>
  <si>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</si>
  <si>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</si>
  <si>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</si>
  <si>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</si>
  <si>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</si>
  <si>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</si>
  <si>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</si>
  <si>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</si>
  <si>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</si>
  <si>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a0a0df91-0e6c-4a0f-86ce-36c9d4f551a6</t>
  </si>
  <si>
    <t>CB_Block_0</t>
  </si>
  <si>
    <t>㜸〱敤㕣㔹㙣㈴㐷ㄹ㥥㙡捦㡣愷挷昶摡㔹㙦㡥つ㌹っ㈱㈴挴㡢戳摥㘴㐹〲㉣㡢㡦散ㄱ扣㙢㘷敤摤㠰㐲㌴摢㥥愹㕥㜷㜶扡摢改敥昱慥㐳愴㐴㄰㉥㜱㐹㕣㈲㄰づ㐵〸挱ぢ挷〳攱捡ぢㄲㄲ〸〵㈹て攱〱〹愱㄰㈱昲〰㐲㉢昱挲〳ㄲ㝣㕦㜵昷㑣昷㡣愷敤㑣ㄲ㜰㤰㙢㌳扦慢敢敡慡晡捦晡晦敡攴㐴㉥㤷晢㌷ㄲ晦㌲攵㤹戹㘶㜱摤て愴㍤㌱攳搶敢戲ㅡ㔸慥攳㑦㑣㜹㥥戱㍥㘷昹㐱ㅦㅡㄴ㉢ㄶ敡晤㐲挵户ㅥ㤶愵捡㥡昴㝣㌴㉡攴㜲愵㤲慥愱㥥㠳昰㌷ㄲ㍦攸散㌵㤸〷㔸㥡㤹㥥㕦㝥㄰愳㉥〶慥㈷昷㡤㥤〹晢ㅥ㥡㥣㥣㤸㥣戸敤㡥晤㜷㑥散摦㌷㌶搳愸〷つ㑦ㅥ㜲㘴㈳昰㡣晡扥戱㠵挶㜲摤慡扥㔷慥㉦戹攷愵㜳㐸㉥敦扦㙤搹戸晤捥挹摢てㅥ㌴敦扡敢捥㐱扣㍡㜷㜲㘶㝡挱㤳愶晦㉡㡤㔹攰㤴㙦㥦㤵㔵㡢㙢㤳搲戳㥣㜳ㄳ㌳搳昸㉦㌱㝦㍣摤㌱戱戸㈲㘵挰㔷㑢㑦㍡㔵改敢攸㌸㘰㑦昹㝥挳㕥攵收改昶ㄱ㉣戵㙡昸㐱挱㥥㤱昵扡㙥挷愳㤶散㜹散㕤摤㔸ㅦ戴ㄷ愵攳㕢㠱戵㘶〵敢㐵㝢〹〳搵㠶散搳扥㍣㘵㌸攷攴㐹挳㤶〵晢㘸挳慡攵挳㤴敢扢㈹ㅥ㈲㌹㌱戵晣㠹㈹摦㥥㔹㌱㍣㌵㈳㥦ㅢ㤳搱昶㠸㔷㑤户扤愱晢戸㥣扡㝡〳挷扣戱㝢㍢搴㥣㌱扣㘶换昱敥㉤愳挵愷㘷㜰㙢昷昶㠹㍤㑡昷㜹㙢昷㍥㙡㉢搳慤挵㐰㐴摦㙡㐷戱ㄸ扤㐸搰㑦㔰㈲㈰〲昵㌲挱〰挱㈰㠰挸晦〳㕣㤲散挸㉡慤㘲㘸㤵㘵慤㔲搵㉡㌵慤㈲戵㡡愹㔵捥㘹㤵ㄵ慤㘲㘹㤵〷戵捡㜹戴㠹㔳愹扦㕦㡢搲户㝥愴扦昳改攷收㘶㍦昳㕤晢㡦扢慥晤捥㑢㠳扢搰攸摥㘸㔲戳㥥㜱〱愴搶愲攲〳ㄳ晢昹㙦㜳慥〰㔳㤸〷捤㍢捣挹挹摡挱晤挶㙤㐶㠱换捡㐰㝥㡡㔰㐶搰㜶搰扣捦㜲㙡敥〵㠵扢㙢愶つ㕦戶㌶㙥㍣慡㥢㜶ㅢ㑥捤㝦挳挶㤵㡢㠱ㄱ挸慢摢敢㕡㠳㜴㜴㕢〴㕢㐹㕦扤敦扡昶㙥㘷㡣㝡㐳㑥㕤戴挲敡㙢摢慡敤〵捦㕤敥㕥㝢挴㤳て㌵㙢㍢㘶㌴〵愱戶愶挶敥㔸㘵㔸ㄵ捥㙢㙣㘶挵昵愵愳愶㌷㙥㉦㔸搵昳搲㕢㤴ㄴ㠹戲愶㤶㝡㌹慢㈲慥ㅦ㥦㜷戰㔰㜰㙢敤㑤挹㔲昳敥㡢〱㤸㔹搶㌰摦㔵改〵敢㑢挶㜲㕤㕥㤱㙡ㄲ扥ㄳㄵ㝢㔳挵㐷摣㙡挳㥦㜱㥤挰㜳敢改㥡愹摡㥡〱㐹㔳㍢攱搶㘴㍥㥦㔳㐲〱〲户慦㑦㠸摣㉤摤㜹㐱㈱㈲㠱㘲㌲昲㔵㘹戲㥢㌸㠵搵㘱ㄵ㜵㐹㥡搴摥扣挹㘰㥣慦㤲㌱ㄹㅣ㤸㔸ㄳ昵〷㕦㝡昳㈶挳㌶㌱昷摡㌶搶戴搱㘸昵㜷慦㐹㈷㌸㘶㌸戵扡昴㌲戵㥦攰㡣昴㘱㠰挲㈵〸㠴慥扢㐷㔵㈷㉥㡡昵挲〵慢ㄶ慣ㄴ㔷愴㜵㙥㈵㐰ㄹ㌴㘴愹挴慤敤㐸晡㘵㈸搲㜷ㄳ㡣〲㤴换戹攲ㅥ㌶㉡㤶㤱㜲〵㑡愷っ㕥㑥〹㜲昶㑢昱昲愰㜹挴慡〷㌲ㄴ捡挳㈶㌰ㄲ㙡㌵㠵扥㈱㤲愸㘷㔴㐳㠵戱挷㥣〱㤵ㅡ㤶ㄳ慣户昸戶㠳㑢㐲㈲摡㤱〵摢㑥ㄶ㔰ㄴ愴攵㐱〶慦㠱㘸摡愴㐱㜶攳〴ㄱ㤱つ㌲㌴㍢㐶㑥ㄳㄹ摢㘷挸〸戴㑦ㄲ㈱㕢敦敦㉥㈳㐸散㥤㐴捡㑥㕤昹㜱㐷㥡㙤㘴换㠷搲散㜲㙣㥣㝥〵挱㤵〴㔷ㄱ散〵㄰㝦㠱㠴愳㤴㐳㍥㥤昴㌷攰㔹扦㠶攰㕡〰挸㈷㥤㌲㈷ㄲ㔵戴愱戶㘲㐷戲摤㄰散㘴㘵ㄴ㠷愲㠸㤶㜱搳捥ㅣ戲ㄵ愲㈳慢㜳㝢攸摡扣搲戱㙦改㑥㥢挹攵㤰㈲㌳㥡㈶搷扡㐹搳攴㐶戰㘹㡦㝡敢㝡㜴搵挷〸摥〸㔰搶摦㐴〸攵㐲㠳㜷㙢ㄶ㍤㑤捡搷㠵㔹ㄴㅡ㐳㍤㉡昸㠸㤰㜹〴挸㄰㜲ㅤ挷㤷ㅤㅢ㥡收攰戸昹扡户愱昷㜵攷敦〸改㙤㝡㜳㐷敦搰㕦昴㌲慤攸ㅢ挰㕥攲て㕤㜵捣㡤愸搶摦㐲㜰ㄳ㐰㥢㡥攱改晢攵㝡ち㤴㔹㙣㈷㌰户㥢㕥ㄷ㘵攵㉥慤慦㑡愵㠱〶捤㈵挳㍢㈷〳㜸㌰㡥捦挲ㄶ㜶㍤㑦搶㜱愸慤愹〲㥥㕦慥㑣ㄷ晡㐷㍣搷㘶昹㡥㡤散扦㉥ㄴ㐳㍥慦昵攵摡㙣攴っ㕢㌳攱㜳㑡㔰づ㜵昰㙤摤㠵㐴愲㔳㥡扣搸㉦晢㝣戹㈳㐹㝡㤰㈴㙦挵戶敡户〰㐰㑡㠸摦㜵㤵㈸晢搸散㙤慡㔹摡㘲愵㠷㉦攳㜴搲收㐳散㤰㈳〳愱挳㜶ㅡ晥〳㝦挸㕥戴散愶戰ㄸ戰ㄷ愴㔷㠵㙦挱慡换㜲攸㤶愵愸搹㤱ㄵ慦ㄳ㔹搱搷搷㜱㥥捥昰慦㈹㍡㘹㤳ㄲ㤹摣㥥㔹㤹㜱ㄶ㙦ㄱㄵ摤㤰ㄴ㉡ㄹ慥愱愶〴㈲攵戱敤㡥㠸改㐱挴摣㡡㡤搳昷ㄳ㑣ㄲㅣ〰㈸晣ㄶ㤲㘶慢ㅢ捦㜰㔸晦ㅡ㕤摡㤵㑡慥㐴㌴㈸ㄷ攱戳㕤㠵搵㐱扥收敤〴㜷〰戴㤹㍦㜴㐰㘶㄰愲㐲㜹㠲㄰㔵ㄸ挳㍣㘳挹ぢ愴㠱㕤㈶〲㑢㌳つ㍦㜰㙤㐶㤶㠶捣㔹昷愴ㅢ捣㕡晥㉡㈲㔱愳㘶㤴戹㙦㐵㍡愰㉥て戶㑦㕢㤹扢扡㉡㙢扡戹攸㌶㈰摡㡥捦㙥㠷㠳㌹戶〳戶愴㍡㥢㙢〲愹户昳㌱㠶㄰搸㘹攵㙦愵㌷㜶㑢摥㙦ㅥ晡㠶㕢㍢扡㘴〵㜵㌹㘰㠶㑣挷㝣挹挴㉥㈲㜲㔰敢㌷㤷㔶㍣㈹㘷㠷捣愳㥥㔵慢㕢㡥㈴㌲㘰㘳㌲㔸㌷㈷捦㈱㑡戰攰㌲〶攸㍡㐳收㤲㘷㌸晥慡挱㠰攲晡敥搴㤳ち㡢ㄴ捣㘹换昱昱ㅡ㠵㐵收㠷捤挵ㄵ昷〲㈲戶つ摢㌹㙡慣晡摢〲㉢㈴晡㌰㈹搴〸㑤㘸㥡㈸㘹愵㕥昱挳〳㜹㉥㐷摥换ㄳ㈸㕣攵ち昴㤹㘷㘸㙦摡昵㔱㡣㠶㜶㍡攷㌴㠸攸㔱戳戰㉦㔳ち㤳㔳昵扢搸攷ㅤ〰昷ㅣ㍤㝤扣ㄵ㤹㝢㐵㌱敢〲扤晣ㄹ㌲㕥㤱㐵㌳㄰㐲ㅦ摤慥㤰㔴㔸㐶捡〱〷〲攳㝣㙡㈷扦戲愹摡㤰晡㜶戵戲㐷㄰㐹ㅡ㌴攷㡣㘵㔹㐷㍣摡㌶㠲㕤攱〳捤㔸摢愸晢㔱摤㡣㙢摢〶㐹㡢㘴戹㔸㌵㐸挱㔳㡤挰㍤㘱㌹扡〹愰攸㉦㉡㌲㉥愲挸戸愸㡡〶捤㔳っつ慡㍣挷㜲捦ㄹ㥥ㄵ慣搸㔶戵挴〷㠶敦戶〵㑤㠲挹㈹㜹攳ㄴ换㡣戱㌶㙢晥㌴㑣㌶㝦〲攸㥥㠰ㅣ攵搶ㄱ晤愰㕣㑤ㄴ昱㑦昴攸㔸㠲㠰㔱㥥㔲晤㕤ㄸ慤愰㙥㐷㐰攴愸㜴㈹扥㠳㜱改㔱㤴㠴㐲㠸㔸捦㈰ㄱ㜸〵ㄳ㐲㥥㉥敥愲㜹摡戱〲㘰㡦ㄸ㍢㘲〵戳㍥㔰づ㠰慣㍡摥㕥慤戰㥡攸㌴摥搴ち搷㜷㔶愵搴挴㜵㥤昵㐹扤昱收つ慡㐳㡤㤲㔰㈴㥢㌵㔲㥡㘵㠳㌹㙥㈷㔵㈳㤴攲㡥戵㡤挸㜲㥢戶昶㥤㔲攴ㄵ㈸㈶㐵㌳㌹晤摤㡡㔰㄰攸㡤㜴ㄴ㝤昶搹攴㤱㠸搸搰〶㈸㔳㑦㠵㘵㐳㔱㐸昰㌸慥㥤搴㘴㌹㝡〲㝦敦㡡戲昳㡤㈰㔵㘳㕣ㅣ㡤㙡愶敡昵㜹〷㔶㐲搵昰㙡摢㠴愵戱戶㔰挳㈸敥散㔵晢㠷摢㥢㘰挴㠸つㄹㄶ挹昰〳㠳つ挱㕣㠹㠸㉡慤戳㈱㙥㜵戳戸挴愷ㄳ搲㜰ㄴ〶ㄶ㠳摡慣㕣㔳㘶㔸换㤲ㅦ㔵ㅤ㥡愷㐵㈵㐷㜵㜳㙡搹㠷㑡て㈸挷愳㥣㘲㜰摤㍣㐵户ㄴ㉥㌱㐰散㐶戹㠵㙡㠰搰㙥㜳〰㥥っ戶て㜶戰㈳㘱攸㠴搶ㄹ㈵㘸㌱㠳㜰搳㡢㈰敦昴㠸㔱〸㔲㔳愵扦ㅦㄶ㕦㜹㠲改扢㠷㜳㜱㈶㘲㈲㠶扢㌲慣〷㈰㌷ㄹ㤹㈴ㄷ㡤挶〱昳㔰戲㈹愱㌵ㄸ㤷搱挴ㄸ愲挹攷〵戸挵挳㔸搶㌰搹愶㡥㝢㙥㠱〵㙤㕡㕦摦㘵ㅥ㜷慡昵㐶㑤㉡㔵ㅣ换㙡愵㤱户〵扥搴ㄵ挰㤰㥢㌲昶㈵摡㤴攳㌸㑡㜱挹㐴㔲敦㜶户㝥ㄸ摤㤵㤰挳ㄸ愱敡㘳〰㌲挳㉤愷〲㘲ㅤ昷ㄴ㘸ㅦ敥㙥㕤㘰㔰㤷攷㈰搲㍡㡡㈸换收㜰ㅦ慦ㄹ㐵㔶摣㤶㘸㌶攷捥戹戴搹ㄳ㐵挷慣戰㘸㕢攰〸敢っ〵㕥戱〸㘳愴㐷敥攰㈰戹㑢㔱㜴昷搲愳敡㌱㜷〹愸㔰ㄸ㄰㡣昱昲ㄴ㤴挳慥㠲㤱㘸㜰㙢㉤慢㕢㌰晡㑢换㕢㥦〲㄰っ〳搳愰㐵换搰挰㤹㐱㝥㜳〳攷㝡戴捡㠸㤰㈶㠳愹㡣㔱㡥挲㘱て愴㠱㥢㜸㤰㕥㜲愱㠴㠲㍤敡㘲㔸㝣㌷㜱摣挶ㄱ挸昵慥㘸㉢㕣㌰〲㕣㝦㜱昶戶ㄵ㑦搵㙡㌴㜷攱㥦摢ㄶ㔸挵搵㡤搰ㅣ摤搳㜶㈹㑢慤㠹昶摤つ㙤ㄵ搱㘵挱〳戳ㄳ挷㡣愰扡戲ㄸ慣㠷ㄷ户㝡㈵㠹挲㌳昰㐷㙣昸㜶摡捣㜹㠷ㄷ㔱搷戸昷攵昳㡥㝢挱㔱昳㉡昸扣昵〷ち挱ㄵ捡㝥㑥戲㥣晢㌷晥愹愴攵ち㍦挷㠸㕢㤹㌶〷㘸㌹㐸㌸㡥㑡愱㌴ㄸ㐳㍥㠳㑥㘰扢㌷㙦つ㤰㑥昶戴搱㠹ㄲ〴㍢㠴攲㥣㝢搵〸㐵晣っ㘸㈵戱㠴㐷㜲散昹户挱晡攲愷㈸㈱挲昱ㅣ㠹㤱挲ㅢ㤱换㐰㥤ㄲ攴搱ㄵて㕥〸昹晦挱㔲捣捤ㅢ戲搳㝦㠱㤹挵㑦摡㔱㜴ㅤ㔱昴攳づㄴ〹㕥〳㔱晣㝢て㌲㜱㉡㌰㍣晢戲〲攱㕣搳捥〱昴㌵扦昰晢㍦㍣㠰捥㐵挴愱㙣㌴㠴摡㙥挴㜳搳㐴攸敢㌰ㄱㄸ扣㔷㈶挲〹㘴〴愳昸愱㠹㄰昹㐰收㔱戰戹㠹挰搸㕥㠶㈱㤸〸戵㈶摣ㅡ㍣㠱㕤㘱搳㍦㜶っㄷ㙦愵㡦㜸㍥㤴㤶㍦〳㡦搴㤵㥤挵ぢ㠶㘷搸㝢㔵昹㔱㑦㐲㤹㜹㑢戸挹慤扡戰挷搵ㅢ搶愸㑥ㅢ昸㉡㘲㉦晢㡥㍦㘵㙢昷搷㠱愹㌰㠵敥㝢㔱ㄲ挵㔷攰㈹ㄱ㍣㌷攴㍥戸攷㝢㐷晦昴昰攳㠷㜹㕢㉤愲搵挲㉤挸昷ㄲ戲愷㍤㠱愰㙥攲愲挸攵晣㌰攷〴㍥㔱戲㔶敢㜲摡昰㤴ㄵ攴敢㜶㥣つ〹㉦㐱㤸㈱昱㙤〷ㄳㄳ昷ㅥ㐲ㄳ㜳愲捤摤愹㍥㙣㔲㉥挲㠹挴挴㤵㑦㉦づㅢ㡡慥㡡慣㐷㙢戳昰〳愸愲㤷㌹㤱戴㤵挸㔳㈷㤳㄰摦㙦搷㜵〷愹敢挲㠳っ挳晥戱㤴㐲晣㠱ㄴ㤲㍣挸昰㐲㠰㤲㔲愷㤰㈹摣ち㤰ㄱ㔹㙢て昱搲ㅦ戰㈳〴㘴昳搲㕦㡦ㅦ戱㘰ㄷ㠱挵搸ㄷ摦敢㠹㤶戶㘸慣㥡ㄸ慡㔵㌶捤㈲㌲敡昰挲㠲挹戸㌴㘵改ㅣ㐰改㤶摤㔱㝣挹㤰ㅤ〶摥㐲挶㉥搸昴戵㤵敤扢㥤〶㙥㝥㐰捦ㄴ㤵挲㜰㜶戳ㄸ〷㔲ㄵ愳ぢ㥢㤶挳㈲挲攱㌰摢散㌴㄰㔵㐱㘷㌹㝢㜱㉡㐵昰㡦㕦ち戱㝥扣㌵昴攵敤㌵搴㜱㑥㍦ㄶ挸ㅦ散慦敢㌲ㄸㅢ㙦㈵挷㐰挲㙥愹㔵㈹扣ㅥ㝥ㅡ㕤戸攸㥣搰㕢㔹昵㉣づ攲㑦捣㔹㝤㕡㠷晥㘷昴㕡㜱搶ㄹ昶㘶ㄸ㍢愵晦摦㠷㠲㑤昵扦㘰散㑤㈱昲晤㔱㠶て〵挶㑦㌶つ搹㜰㐷攰搹㐶昰㐶ㅤ㡣㜵㤵㘵挸㍢捣㉤攲攳搵戰㕡㐹㜰昸扤昲敤㔷㈳㥡㝤㘹摢づ㜴ㄵ㠰㡣つㄵ扥つㄱ搴戵㝦㕡㙥挵愷摢攲晤攸戸攷㠴㔵昵㕣摦㌵㠳戱㐵〴㝤挷昸敤㤹〹㥢㘷㑡㝣慢㕤愸摤㠰㥤ㄸ㝣〰㝤㑥捥㐳㘰㥦㤴挱慢ㄵ㡢㘴㘴㘱㙢㤱っ㝥㠷㌴㤲〸㉦㔱㍢昸㤷㤹昷㌶㡣㍡㍥㕤㥤㠷慦㌳㘰搱戶㔰㜶愱挷戹晤㠶〶户づ㜷戴摥ぢ㝦㤰慣㑦㈰㌸愶㤶㜰晦〳摣搷昶㍤㐸户㡤搶收戳㘵㙦㍥户㜲攱㈹攰㜴㙢㙦㐹㤳っ摦挹㉦㤲换㝡㠵㄰㤷昶て攳敦搶ㅤ戴ㅣ㙤ㄴ㜴ㅥ㝤搰㑤㐷搸㜸ㅤ敥戳㉤㐴扦捦愲慢㤸㈲挰㑦㌷愲っㅦ〴扤㝣㘴㐵昱㜵㉣㡢っ㠰㝣慥㔸〵攸㑥搵㑦㙥㐴搵㈳戱㐰ㄶ㍣㘳㤰ㅣ换攲慢㘸挸敤ち㤷つ㤶攰戲㠵㍡㑢㈰慦挷㍤㤰捦〹㥥㈵搴㐴扥㡣づ捤㠹㔸㈸敤㍥㤱㉦㙤㌴ㄱ㐱㉢㐰㉤㌴㌹晥㐸慣㐵昴㍡慡㜵㥢挰㈱㜰〱㠶㈹ㄶ㈹㙢㡡㘱㘸攱愷挴っ搲㜳搱摦ㄷづ晦昶㔹愶扦ㅤㄶ㑡㄰愲㉡㍤㜹ち㐲㌵昹捦㈶㈷敦愱戴晢攴㍦扤搱攴㐷㈸㈳㌹ㄳ㍤〰ㄸ敡ㄳㄵ晣㔱㡢㘹㈰挳㝤攴㑦㥣㈵挰㉦㌵㡢ㄱ〳㈵慡敦〵㘴搰㤷ㅢ慥㕡㕤㐴㈶敥㕢攰晡㌳㍥敥㔱昶ㄱ㉦㐲搲㤷㔳っ㥤戱挵㔰㉢㤶散挸ぢ扢㉤㘴〳㤶挴慦㘵扢㡡昴㘲㡦ㄱ㝥昱戱ㄸ㌱挷㡥挵㕦㑥㘹㔱捣〹㠴ㄱ㕡愴愴ㅦ㙥愴昸㘸摣昸㠷㑦户㕣愶愸㐰〲昵㠴㡤㐹㘷慡昱㐷攲挶〷昰㔵㤶㙡㤳攳つ〲愶ㄷ攲挶愴㐷搵昸昱戸昱㕦て散㙤㌶㡥改㌰ㅣ戹㐰㈲挹戰㜵㤵昵㥦昸㐲㝢ㄸ捤ぢ㈶昵攷㠰ㄹㄶ㔳㜲慡搰㜱㕤㘹搰㐱㕣〶昱昰㡤昴ㅣ敥㌶攱ち〸㠴㙣昸扦㑡㌸㡥㍢㑦戳㐶㘰攰ㄳ攸㌵〴㥢㍤㕤㍤戱㜳搱㥣昷㔰搰㙦ㅥ昷㜱愶慡㙤㉢ㄲ㠱㌹㤰て昷㜷ㄳ愷㝣㠶改搸摡㡦㌸㐸愶昱づ㐹㙦捡㐳〵㔶昲攲㐳㌱㘶㜳㡦戵㘸㐶㝦ㄴ挸㠱㜴〴㘴㐶㝦っ㌰っ挴昰戶㜲㙥㠴晣慦㤸晢㐳慣昸㌰挱攳〰㘵㐱㘶㈷ㅤㄴ㍦〲㌰ㅣ晦㡦㉡挶搶㤴扦㐴ㄳて挷㉦㑢㤲㤱晥㌱㜶昸㌸㐰ㅦ摣户㈲㈲挲戲晥〹㤴㈴㕦㑡挱愱㕥晡㐹㔶㝣㡡攰搳〰攵〲㈷扢攵㕤攳㥡㝡搴㕣㥦㐱㔷昱ㄸ〱㝥晡㘷愳っㅦち摣㠷㜷㜶户㤵㜹ㄴ㡥㍦散㐷愸㌳昵〵晦摤昸㈲㝦㥤㡢敥挳晦㤰愴愰っ晢扣昶㡥摥挶㈲ㄳ搰㈶㔷扦㔵㙣昶㉢ㄸ㠷敢㙡㐵㔰㌸㈲㤵㑡㐹㉢ち攲㥢ぢㄶ㉥摥挰户ㅣ㔲ㄵ㐲㤰〶㔴㠵ㄳ㔵ㅣ㐶㠱晥㜹㌶㈵㡥㠹㈷晤ぢ㝣㈲㙡搵㈶㝥㌱捡昰㐱㄰慦慡晢㠳㔱昷昸㠵挴戵慡戰摡㕥㐸晣慢㡡㤵攴ぢ㥦攰㘰ち㔹挸愴戵ㄲ㤱愶㘸攸慢挸っ昵つ㜳㙥昷攱愷㕤ㄴ搵戳戵戳㘷晦㌹㥣ㅦ扢㍡晦扥昷っ㍥昱挲㙦㕥晣摣昳ㅦ㌸昴搲扦㥥㝣昲昹㍦㝦敥搹㝦㍤戳㝣攸㔷㑦㍤昵换㝢扥昱散㡢扢捤㙦㙡㑦晦㜳敥㥢㡦㑣㥥㝦攴㈱昳昴㉤㐷ㅦ㜹晦㠳昷㑥㉥㕣㌶摥搷搷摦㝦搳攸慦慦扡㜹攴戱㠷㝥㈲㝥昱晢㉢ㅤ愱㤶㡢ㄷ愴愷挱㘵慢㘹㝣つㄹ㑣㠳㌳㝥㑤愷挱攵慡㡤㕡㡥㌶㙡ㅡ〵㈵昸㌴㌸〱㔵㘱愴㉢〶晥〳㐲搴戳㍡</t>
  </si>
  <si>
    <t>Decisioneering:7.0.0.0</t>
  </si>
  <si>
    <t>15dd83bd-fe67-4f0a-9ff1-f73884f9b511</t>
  </si>
  <si>
    <t>CB_Block_7.0.0.0:1</t>
  </si>
  <si>
    <t>㜸〱敤㕣㕢㙣ㅣ㔷ㄹ摥㌳摥㕤敦慣敤搸㡤搳㑢㑡㘹㕤㑡㈹搴挱㡤搳㠶戶㐰〸扥㌴㤷攲挴㙥散愴㔴〵㙤挶扢㘷攲㘹㜶㘶摣㤹㔹㈷㉥㤵㕡㤵㜲ㄳ㤴㑡摣㐴愱摣㉡㠴挴ぢ㤴㤷㜲ㄵㄲㄲㄲ〸ㄵ㠹〷㜸㐰〲愹㕣〴ㄲ㈰ㄴ㠹ㄷㅥ㤰攰晢捥捣散捥散㝡挷敥戶〵ㄷ昹愴晢晢捣戹捤㌹攷扦㥥晦㍦搳㥣挸攵㜲晦㐶攲㕦愶㍣㌳搷㉣慥晢㠱戴㈷㘶摣㝡㕤㔶〳换㜵晣㠹㈹捦㌳搶攷㉣㍦攸㐳㠳㘲挵㐲扤㕦愸昸搶㐳戲㔴㔹㤳㥥㡦㐶㠵㕣慥㔴搲㌵搴㜳㄰晥㐶攲〷㥤扤〶昳〰㑢㌳搳昳换て㘰搴挵挰昵攴扥戱㌳㘱摦㐳㤳㤳ㄳ㤳ㄳ户摥扥晦㡥㠹晤晢挶㘶ㅡ昵愰攱挹㐳㡥㙣〴㥥㔱摦㌷戶搰㔸慥㕢搵㜷挹昵㈵昷扣㜴づ挹攵晤户㉥ㅢ户摤㌱㜹摢挱㠳收㥤㜷摥㌱㠸㔷攷㑥捥㑣㉦㜸搲昴㕦愶㌱ぢ㥣昲㙤戳戲㙡㜱㙤㔲㝡㤶㜳㙥㘲㘶ㅡ晦㈵收㡦愷摢㈷ㄶ㔷愴っ昸㙡改㐹愷㉡㝤ㅤㅤ〷散㈹摦㙦搸慢摣㍣摤㍥㠲愵㔶つ㍦㈸搸㌳戲㕥搷敤㜸搴㤲㍤㡦扤慢ㅢ敢㠳昶愲㜴㝣㉢戰搶慣㘰扤㘸㉦㘱愰摡㤰㝤摡㤷愷っ攷㥣㍣㘹搸戲㘰ㅦ㙤㔸戵㝣㤸㜲㝤㌷挵㐳㈴㈷愶㤶㍦㌱攵摢㌳㉢㠶愷㘶攴㜳㘳㌲摡ㅥ昱慡改戶㌷㜴ㅦ㤷㔳㔷㙦攰㤸㌷㜶㙦㠷㥡㌳㠶搷㙣㌹摥扤㘵戴昸昴っ㙥改摥㍥戱㐷改㍥㙦敡摥㐷㙤㘵扡戵ㄸ㠸攸㕢敤㈸ㄶ愳ㄷ〹晡〹㑡〴㐴愰㕥㈶ㄸ㈰ㄸ〴㄰昹㝦㠰㑢㤲ㅤ㔹愵㔵っ慤戲慣㔵慡㕡愵愶㔵愴㔶㌱戵捡㌹慤戲愲㔵㉣慤昲㠰㔶㌹㡦㌶㜱㉡昵昷㙢㔱晡攱㡤挷㉡㕦昹敤ㅦ收㥥㝣散敦捦扥㘵敤晣㕦〶㜷愱搱㍤搱愴㘶㍤攳〲㐸慤㐵挵〷㈶昶昳摦收㕣〱愶㌰て㥡户㥢㤳㤳戵㠳晢㡤㕢㡤〲㤷㤵㠱晣ㄴ愱㡣愰敤愰㜹慦攵搴摣ぢち㜷搷㑣ㅢ扥㙣㙤摣㜸㔴㌷敤㌶㥣㥡晦㥡㡤㉢ㄷ〳㈳㤰㔷户搷戵〶改攸戶〸戶㤲扥㝡摦戵敤摤捥ㄸ昵㠶㥣扡㘸㠵搵慦㙤慢戶ㄷ㍣㜷戹㝢敤ㄱ㑦㍥搸慣敤㤸搱ㄴ㠴摡㥡ㅡ扢㘳㤵㘱㔵㌸慦戱㤹ㄵ搷㤷㡥㥡摥戸扤㘰㔵捦㑢㙦㔱㔲㈴捡㥡㕡敡攵慣㡡戸㝥㝣摥挱㐲挱慤戵搷㈵㑢捤扢㉥〶㘰㘶㔹挳㝣㔷愵ㄷ慣㉦ㄹ换㜵㜹㐵慡㐹昸㑥㔴散㑤ㄵㅦ㜱慢つ㝦挶㜵〲捦慤愷㙢愶㙡㙢〶㈴㑤敤㠴㕢㤳昹㝣㑥〹〵〸摣扥㍥㈱㜲㌷㜷攷〵㠵㠸〴㡡挹挸㔷愵挹㙥攲ㄴ㔶㠷㔵搴㈵㘹㔲㝢晤㈶㠳㜱扥㑡挶㘴㜰㘰㘲㑤搴ㅦ㝣改ㅢ㌷ㄹ戶㠹戹㔷戶戱愶㡤㐶慢扦㙢㑤㍡挱㌱挳愹搵愵㤷愹晤〴㘷愴て〳ㄴ㉥㐱㈰㜴摤㍤慡㍡㜱㔱慣ㄷ㉥㔸戵㘰愵戸㈲慤㜳㉢〱捡愰㈱㑢㈵㙥㙤㐷搲㉦㐳㤱扥㥢㘰ㄴ愰㕣捥ㄵ昷戰㔱戱㡣㤴㉢㔰㍡㘵昰㜲㑡㤰戳㕦㡡㤷〷捤㈳㔶㍤㤰愱㔰ㅥ㌶㠱㤱㔰慢㈹昴つ㤱㐴㍤愳ㅡ㉡㡣㍤收っ愸搴戰㥣㘰扤挵户ㅤ㕣ㄲㄲ搱㡥㉣搸㜶戲㠰愲㈰㉤て㌲㜸つ㐴搳㈶つ戲ㅢ㈷㠸㠸㙣㤰愱搹㌱㜲㥡挸搸㍥㐳㐶愰㝤㤲〸搹㝡㝦㜷ㄹ㐱㘲敦㈴㔲㜶敡捡㡦㍢搲㙣㈳㕢㍥㤴㘶㤷㘳攳昴㉢〸慥㈴戸㡡㘰㉦㠰昸ㄳ㈴ㅣ愵ㅣ昲改愴扦〶捦晡㌵〴慦〵㠰㝣搲㈹㜳㈲㔱㐵ㅢ㙡㉢㜶㈴摢つ挱㑥㔶㐶㜱㈸㡡㘸ㄹ㌷敤捣㈱㕢㈱㍡戲㍡户㠷慥捤㉢ㅤ晢㠶敥戴㤹㕣づ㈹㌲愳㘹㜲慤㥢㌴㑤㙥〴㥢昶愸户慥㐳㔷㝤㡣攰㝡㠰戲晥㍡㐲㈸ㄷㅡ扣㕢戳攸㘹㔲扥㉡捣愲搰ㄸ敡㔱挱㐷㠴捣㈳㐰㠶㤰敢㌸扥散搸搰㌴〷挷捤㔷扤つ扤慦㍢㝦㐷㐸㙦搳㥢㍢㝡㠷晥愲ㄷ㘹㐵摦〰昶ㄲ扦改慡㘳㙥㐴戵晥〶㠲㥢〰摡㜴っ㑦摦㉦搶㔳愰捣㘲㍢㠱戹摤昴扡㈸㉢㜷㘹㝤㔵㉡つ㌴㘸㉥ㄹ摥㌹ㄹ挰㠳㜱㝣ㄶ戶戰敢㜹戲㡥㐳㙤㑤ㄵ昰晣㜲㘵扡搰㍦攲戹㌶换㜷㙣㘴晦㔵愱ㄸ昲㜹慤㉦搷㘶㈳㘷搸㥡〹㥦㔳㠲㜲愸㠳㙦敤㉥㈴ㄲ㥤搲攴挵㝥搹攷换ㅤ㐹搲㠳㈴㜹ㄳ戶㔵扦ㄹ〰㔲㐲晣慡慢㐴搹挷㘶㙦㔶捤搲ㄶ㉢㍤㝣ㄹ愷㤳㌶ㅦ㘲㠷ㅣㄹ〸ㅤ戶搳昰ㅦ昸㐳昶愲㘵㌷㠵挵㠰扤㈰扤㉡㝣ぢ㔶㕤㤶㐳户㉣㐵捤㡥慣㜸㤵挸㡡扥扥㡥昳㜴㠶㝦㑤搱㐹㥢㤴挸攴昶捣捡㡣戳㜸㡢愸攸㠶愴㔰挹㜰つ㌵㈵㄰㈹㡦㙤㜷㐴㑣て㈲收ㄶ㙣㥣扥㥦㘰㤲攰〰㐰攱攷㤰㌴㕢摤㜸㠶挳晡搷攸搲慥㔴㜲㈵愲㐱戹〸㥦敦㉡慣づ昲㌵㙦㈱戸ㅤ愰捤晣愱〳㌲㠳㄰ㄵ捡ㄳ㠴愸挲ㄸ收ㄹ㑢㕥㈰つ散㌲ㄱ㔸㥡㘹昸㠱㙢㌳戲㌴㘴捥扡㈷摤㘰搶昲㔷ㄱ㠹ㅡ㌵愳捣扤㉢搲〱㜵㜹戰㝤摡捡摣搵㔵㔹搳捤㐵户〱搱㜶㝣㜶㍢ㅣ捣戱ㅤ戰㈵搵搹㕣ㄳ㐸扤㥤㡦㌱㠴挰㑥㉢㝦㉢扤戱㕢昲㝥昳搰㌷摣摡搱㈵㉢愸换〱㌳㘴㍡收㑢㈶㜶ㄱ㤱㠳㕡扦戹戴攲㐹㌹㍢㘴ㅥ昵慣㕡摤㜲㈴㤱〱ㅢ㤳挱扡㌹㜹づ㔱㠲〵㤷㌱㐰搷ㄹ㌲㤷㍣挳昱㔷つ〶ㄴ搷㜷愷㥥㔴㔸愴㘰㑥㕢㡥㡦搷㈸㉣㌲㍦㙣㉥慥戸ㄷ㄰戱㙤搸捥㔱㘳搵摦ㄶ㔸㈱搱㠷㐹愱㐶㘸㐲搳㐴㐹㉢昵㡡ㅦㅥ挸㜳㌹昲㕥㥥㐰攱㉡㔷愰捦㍣㐳㝢搳慥㡦㘲㌴戴搳㌹愷㐱㐴㡦㥡㠵㝤㤹㔲㤸㥣慡摦挹㍥㙦〵戸晢攸改攳慤挸摣㑢㡡㔹ㄷ攸攵捦㤰昱㡡㉣㥡㠱㄰晡攸㜶㠵愴挲㌲㔲づ㌸㄰ㄸ攷㔳㍢昹㤵㑤搵㠶搴户慢㤵㍤㠲㐸搲愰㌹㘷㉣换㍡攲搱戶ㄱ散ちㅦ㘸挶摡㐶摤㡦敡㘶㕣摢㌶㐸㕡㈴换挵慡㐱ち㥥㙡〴敥〹换搱㑤〰㐵㝦㔱㤱㜱ㄱ㐵挶㐵㔵㌴㘸㥥㘲㘸㔰攵㌹㤶㝢捥昰慣㘰挵戶慡㈵㍥㌰㝣户㉤㘸ㄲ㑣㑥挹ㅢ愷㔸㘶㡣戵㔹昳愷㘱戲昹ㄳ㐰昷〴攴㈸户㡥攸〷攵㙡愲㠸㝦愲㐷挷ㄲ〴㡣昲㤴敡㙦挷㘸〵㜵㍢〲㈲㐷愵㑢昱ㅤ㡣㑢㡦愰㈴ㄴ㐲挴㝡〶㠹挰㉢㤸㄰昲㜴㜱ㄷ捤搳㡥ㄵ〰㝢挴搸ㄱ㉢㤸昵㠱㜲〰㘴搵昱昶㙡㠵搵㐴愷昱愶㔶戸慥戳㉡愵㈶慥敤慣㑦敡㡤搷㙦㔰ㅤ㙡㤴㠴㈲搹慣㤱搲㉣ㅢ捣㜱㍢愹ㅡ愱ㄴ㜷慣㙤㐴㤶摢戴戵敦㤴㈲㉦㐱㌱㈹㥡挹改敦㔰㠴㠲㐰㙦愴愳攸戳捦㈶㡦㐴挴㠶㌶㐰㤹㝡㉡㉣ㅢ㡡㐲㠲挷㜱敤愴㈶换搱ㄳ昸㝢㔷㤴㥤㙦〴愹ㅡ攳攲㘸㔴㌳㔵慦捦㍢戰ㄲ慡㠶㔷摢㈶㉣㡤戵㠵ㅡ㐶㜱㘷慦摡㍦摣摥〴㈳㐶㙣挸戰㐸㠶ㅦㄸ㙣〸收㑡㐴㔴㘹㥤つ㜱慢㥢挵㈵㍥㥤㤰㠶愳㌰戰ㄸ搴㘶攵㥡㌲挳㕡㤶晣愸敡搰㍣㉤㉡㌹慡㥢㔳换㍥㔴㝡㐰㌹ㅥ攵ㄴ㠳敢收㈹扡愵㜰㠹〱㘲㌷捡㉤㔴〳㠴㜶㥢〳昰㘴戰㝤戰㠳ㅤ〹㐳㈷戴捥㈸㐱㡢ㄹ㠴㥢㕥〴㜹愷㐷㡣㐲㤰㥡㉡晤晤戰昸摣㔳㑣㕦㍦㥣㡢㌳ㄱㄳ㌱摣㤵㘱㍤〰戹挹挸㈴戹㘸㌴づ㤸㠷㤲㑤〹慤挱戸㡣㈶挶㄰㑤㍥㉦挰㉤ㅥ挶戲㠶挹㌶㜵摣㜳ぢ㉣㘸搳晡晡㉥昳戸㔳慤㌷㙡㔲愹攲㔸㔶㉢㡤扣㉤昰愵慥〰㠶摣㤴戱㉦搱愶ㅣ挷㔱㡡㑢㈶㤲㝡户扢昵挳攸慥㠴ㅣ挶〸㔵ㅦ〳㤰ㄹ㙥㌹ㄵ㄰敢戸愷㐰晢㜰㜷敢〲㠳扡㍣〷㤱搶㔱㐴㔹㌶㠷晢㜸捤㈸戲攲戶㐴戳㌹㜷捥愵捤㥥㈸㍡㘶㠵㐵摢〲㐷㔸㘷㈸昰㡡㐵ㄸ㈳㍤㜲〷〷挹㕤㡡愲扢㤷ㅥ㔱㡦戹㑢㐰㠵挲㠰㘰㡣㤷愷愰ㅣ㜶ㄵ㡣㐴㠳㕢㙢㔹摤㠲搱㕦㕡摥晡ㄴ㠰㘰ㄸ㤸〶㉤㕡㠶〶捥っ昲㥢ㅢ㌸搷愱㔵㐶㠴㌴ㄹ㑣㘵㡣㜲ㄴづ㝢㈰つ摣挴㠳昴㤲ぢ㈵ㄴ散㔱ㄷ挳攲扢㠹攳㌶㡥㐰慥㜷㐵㕢攱㠲ㄱ攰晡㡢戳户慤㜸慡㔶愳戹ぢ晦摣戶挰㉡慥㙥㠴收攸㥥戶㑢㔹㙡㑤戴敦㙥㘸慢㠸㉥ぢㅥ㤸㥤㌸㘶〴搵㤵挵㘰㍤扣戸搵㉢㐹ㄴ㝥〰㝦挴㠶㙦愷捤㥣㜷㜸ㄱ㜵㡤㝢㕦㍥敦戸ㄷㅣ㌵慦㠲捦㕢㝦愰㄰㕣愱散攷㈴换戹㝦攳㥦㑡㕡慥昰㝤㡣戸㤵㘹㜳㠰㤶㠳㠴攳愸ㄴ㑡㠳㌱攴㌳攸〴戶㝢昳搶〰改㘴㑦ㅢ㥤㈸㐱戰㐳㈸捥戹㤷㡤㔰挴昷㠰㔶ㄲ㑢㜸㈴挷㥥㝦つ慣㉦扥㡢ㄲ㈲ㅣ捦㤱ㄸ㈹㕣㡦㕣〶敡㤴㈰㡦慥㜸昰㐲挸晦て㤶㘲㙥摥㤰㥤晥ぢ捣㉣扥搳㡥愲㙢㠹愲㙦㜷愰㐸昰ㅡ㠸攲摦扢㤱㠹㔳㠱攱搹ㄷㄵ〸攷㥡㜶づ愰慦昸㠵摦晦攱〱㜴㉥㈲づ㘵愳㈱搴㜶㈳㥥㥢㈶㐲㕦㠷㠹挰攰扤㌲ㄱ㑥㈰㈳ㄸ挵て㑤㠴挸〷㌲㡦㠲捤㑤〴挶昶㌲っ挱㐴愸㌵攱搶攰〹散ち㥢晥戱㘳戸㜸㉢㝤挴昳愱戴晣ㄹ㜸愴慥散㉣㕥㌰㍣挳摥慢捡㡦㝡ㄲ捡捣㕢挲㑤㙥搵㠵㍤慥摥戰㐶㜵摡挰㔷ㄱ㝢搹㜷晣㈹㕢扢扦づ㑣㠵㈹㜴摦㡢㤲㈸扥〴㑦㠹攰戹㈱昷扥㍤摦㌸晡扢㠷ㅥ㍦捣摢㙡ㄱ慤ㄶ㙥㐶扥㤷㤰㍤敤〹〴㜵ㄳㄷ㐵㉥攷㠷㌹㈷昰㠹㤲戵㕡㤷搳㠶愷慣㈰㕦户攳㙣㐸㜸〹挲っ㠹㙦㍢㤸㤸戸昷㄰㥡㤸ㄳ㙤敥㑥昵㘱㤳㜲ㄱ㑥㈴㈶慥㝣㝡㜱搸㔰㜴㔵㘴㍤㕡㥢㠵㘷愱㡡㕥攴㐴搲㔶㈲㑦㥤㑣㐲㝣戳㕤搷ㅤ愴慥ぢて㌲っ晢挷㔲ち昱〷㔲㐸昲㈰挳ぢ〱㑡㑡㥤㐲愶㜰ぢ㐰㐶㘴慤㍤挴㑢㝦挰㡥㄰㤰捤㑢㝦㍤㝥挴㠲㕤〴ㄶ㘳㕦㝣慦㈷㕡摡愲戱㙡㘲愸㔶搹㌴㡢挸愸挳ぢぢ㈶攳搲㤴愵㜳〰愵㕢㜶㐷昱㈵㐳㜶ㄸ㜸ぢㄹ扢㘰搳搷㔶戶敦㜲ㅡ戸昹〱㍤㔳㔴ち挳搹捤㘲ㅣ㐸㔵㡣㉥㙣㕡づ㡢〸㠷挳㙣戳搳㐰㔴〵㥤攵散挵愹ㄴ挱㍦㝥㈹挴晡昱搶搰㤷户搷㔰挷㌹晤㔸㈰㝦戰扦慥捤㘰㙣扣㤵ㅣ〳〹扢愵㔶愵昰㝡昸㘹㜴攱愲㜳㐲㙦㘵搵戳㌸㠸㍦㌱㘷昵㘹ㅤ晡㥦搱㙢挵㔹㘷搸㥢㘱散㤴晥㝦㌷ち㌶搵晦㠲戱㌷㠵挸晢愲っㅦち㡣㥦㙣ㅡ戲攱㡥挰戳㡤攰㡤㍡ㄸ敢㉡换㤰㜷㤸㕢挴挷慢㘱戵㤲攰昰㝢攵摢慦㐶㌴晢搲戶ㅤ攸㉡〰ㄹㅢ㉡㝣つ㈲愸㙢晦戴摣㡡㑦户挵晢搱㜱捦〹慢敡戹扥㙢〶㘳㡢〸晡㡥昱摢㌳ㄳ㌶捦㤴昸㙡扢㔰扢〱㍢㌱昸㕥昴㌹㌹て㠱㝤㔲〶㉦㔷㉣㤲㤱㠵慤㐵㌲昸ㅤ搲㐸㈲扣㐴敤攰㕦㘶摥搳㌰敡昸㜴㜵ㅥ扥捥㠰㐵摢㐲搹㠵ㅥ攷昶ㅢㅡ摣㍡摣搱㝡ㄷ晣㐱戲㍥㠱攰㤸㕡挲晤敦攵扥戶敦㐱扡㙤戴㌶㥦㉤㝢昳戹㤵ぢ捦〰愷㕢㝢㑢㥡㘴昸㑥㝥㤱㕣搶㉢㠴戸戴㝦ㄸ㝦户敥愰攵㘸愳愰昳攸㠳㙥㍡挲挶敢㜰㥦㙤㈱晡㝤ㄶ㕤挵ㄴ〱㝥扡ㄱ㘵昸㈰攸攵㈳㉢㡡㉦㘲㔹㘴〰攴㜳挵㉡㐰㜷慡㝥㝡㈳慡ㅥ㠹〵戲攰ㄹ㠳攴㔸ㄶ㥦㐷㐳㙥㔷戸㙣戰〴㤷㉤搴㔹〲㜹㍤敥㠱㝣㑥昰㉣愱㈶昲㔹㜴㘸㑥挴㐲㘹昷㠹㝣㘶愳㠹〸㕡〱㙡愱挹昱㐷㘲㉤愲搷㔱慤摢〴づ㠱ぢ㌰㑣戱㐸㔹㔳っ㐳ぢ摦㈵㘶㤰㝥ㄱ晤㝤攱昰捦㥦㘷晡摢㘱愱〴㈱慡搲㤳愷㈰㔴㤳㝦㌲㌹㜹て愵摤㈷晦挴㐶㤳ㅦ愱㡣攴㑣昴〰㘰愸㑦㔴昰㐷㉤愶㠱っ昷㤱㍦㜱㤶〰扦搴㉣㐶っ㤴愸扥ㄷ㤰㐱㕦㙥戸㙡㜵ㄱ㤹戸㙦㠱敢捦昸戸㐷搹㐷扣〸㐹㕦㑥㌱㜴挶ㄶ㐳慤㔸戲㈳㉦散戶㤰つ㔸ㄲ扦㤶敤㉡搲㡢㍤㐶昸挵㠷㘲挴ㅣ㍢ㄶ㝦㌹愵㐵㌱㈷㄰㐶㘸㤱㤲㝥戸㤱攲㠳㜱攳㙦㍤搷㜲㤹愲〲〹搴ㄳ㌶㈶㥤愹挶ㅦ㠸ㅢㅦ挰㔷㔹慡㑤㡥㌷〸㤸㕥㠸ㅢ㤳ㅥ㔵攳挷攳挶㝦㍤戰户搹㌸愶挳㜰攴〲㠹㈴挳搶㔵搶㝦攲ぢ敤㘱㌴㉦㤸搴㥦〳㘶㔸㑣挹愹㐲挷㜵愵㐱〷㜱ㄹ挴挳㌷搲㜳戸摢㠴㉢㈰㄰戲攱晦㉡攱㌸敥㍣捤ㅡ㠱㠱㑦愰搷㄰㙣昶㜴昵挴捥㐵㜳摥㐳㐱扦㜹摣挷㤹慡戶慤㐸〴收㐰㍥摣摦㑤㥣昲ㄹ愶㘳㙢㍦攲㈰㤹挶㍢㈴扤㈹てㄵ㔸挹㡢挷㘲捣收ㅥ㙤搱㡣晥〸㤰〳改〸挸㡣晥㈸㘰ㄸ㠸攱㙤攵摣〸昹㕦㌱昷㘳慣㜸㍦挱攳〰㘵㐱㘶㈷ㅤㄴ㍦〰㌰ㅣ晦㡦㉡挶搶㤴扦㐴ㄳて挵㉦㑢㤲㤱晥㈱㜶昸㌰㐰ㅦ摣户㈲㈲挲戲晥ㄱ㤴㈴㕦㑡挱愱㕥晡㔱㔶㝣㡣攰〹㠰㜲㠱㤳摤昲慥㜱㑤㍤㙡慥㡦愳慢㜸㤴〰㍦晤挹㈸挳㠷〲昷攱㙤摤㙤㘵ㅥ㠵攳て晢ㄱ敡㑣㝤挱㝦ㄷ扥挸㕦攷愲晢昰㍦㈴㈹㈸挳㍥慦扤戵户戱挸〴戴挹搵㙦ㄵ㥢晤ㄲ挶攱扡㕡ㄱㄴ㡥㐸愵㔲搲㡡㠲昸收㠲㠵㡢㌷昰㉤㠷㔴㠵㄰愴〱㔵攱㐴ㄵ㠷㔱愰㝦㤲㑤㠹㘳攲㐹晦ㄴ㥦㠸㕡戵㠹㥦㡥㌲㝣㄰挴慢敡晥㐰搴㍤㝥㈱㜱慤㉡慣戶ㄷㄲ晦慡㘲㈵昹挲愷㌸㤸㐲ㄶ㌲㘹慤㐴愴㈹ㅡ晡㍣㌲㐳㝤挳㥣摢扤昸㘹ㄷ㐵昵㙣敤散搹㝦づ攷挷慥捥扦晢㥤㠳㑦扤昰戳摦㝦攲㤷敦㌹昴攷㝦㍤晤昴㉦晦昸㠹攷晦昵㠳攵㐳㍦㜹收㤹ㅦ摦晤愵攷㝦扦摢晣戲昶摣㍦攷扥晣昰攴昹㠷ㅦ㌴㑦摦㝣昴攱晢ㅥ戸㘷㜲攱戲昱扥扥晥晥㥢㐶㝦㝡搵ㅢ㐷ㅥ㝤昰㍢攲㐷扦扥搲ㄱ㙡戹㜸㐱㝡ㅡ㕣戶㥡挶ㄷ㤰挱㌴㌸攳㔷㜴ㅡ㕣慥摡愸攵㘸愳愶㔱㔰㠲㑦㠳ㄳ㔰ㄵ㐶扡㘲攰㍦㜱〴戴㌲</t>
  </si>
  <si>
    <t>CB_Block_7.0.0.0:2</t>
  </si>
  <si>
    <t>CB_Block_7.0.0.0:3</t>
  </si>
  <si>
    <t>CB_Block_7.0.0.0:4</t>
  </si>
  <si>
    <t>CB_Block_7.0.0.0:5</t>
  </si>
  <si>
    <t>CB_Block_7.0.0.0:6</t>
  </si>
  <si>
    <t>Decisioneering:7.3.0.0</t>
  </si>
  <si>
    <t>$114.605 (04/18/17)</t>
  </si>
  <si>
    <t>1,428.2M/1,423.8M</t>
  </si>
  <si>
    <t>23.18x</t>
  </si>
  <si>
    <t>$161,819.9M</t>
  </si>
  <si>
    <t>$184,643.9M</t>
  </si>
  <si>
    <t>$50,341.0M</t>
  </si>
  <si>
    <t>$15,989.0M</t>
  </si>
  <si>
    <t>22.05x ($5.14) *</t>
  </si>
  <si>
    <t>*Consensus Estimates as of 04/26/2017</t>
  </si>
  <si>
    <t>20.04x ($5.554) *</t>
  </si>
  <si>
    <t>18.94x ($5.982) *</t>
  </si>
  <si>
    <t>$4.63 **</t>
  </si>
  <si>
    <t>$4.57 **</t>
  </si>
  <si>
    <t>$4.85 **</t>
  </si>
  <si>
    <t>12/31/2017 (Q1 - Ends 3/25/17)</t>
  </si>
  <si>
    <t>North America (US and Canada)</t>
  </si>
  <si>
    <t>Deconsolidation of PepsiCo's Venezuela operations due to political instability and inability to access US dollars, effective since Q3 2015.</t>
  </si>
  <si>
    <t>CB_Block_7.3.0.0:1</t>
  </si>
  <si>
    <t xml:space="preserve"> </t>
  </si>
  <si>
    <t>㜸〱捤㝤〹㝣ㄵ搵昵㝦㙥㐸ㅥ㤹挷㌶捡愲㉣㘲㠲㐶搹㠴㤰戰慡挸㤲㠴㍤㠰㠴㐵㄰つ㡦攴〵〲㔹昰扤㠴捤〵慢戸㠲㘸㕤㐱㔱摣㜰慦摡㉡ㄵㄵ戴㙡戵㔵戱戶㕡敢㕥戵愹搶戵愵㕡㜷㉢晦敦昷捣摣㤷㜹昳敥㘴改慦晦捦愷挳换挹扤攷㥣㝢捥晤㝥㘷敥扣㤷㤹昳㠶㌴㤵㤶㤶㜶〰ㅢ㝦㜳换㘰愳㑦改扡㜸㝤戴㘶㐸㘱㕤㜵㜵戴扣扥慡慥㌶㍥㘴㐲㉣ㄶ㔹㌷愳㉡㕥摦づづ愱戲㉡搸攳㤹㘵昱慡昵搱慣戲搵搱㔸ㅣ㑥㤹㘹㘹㔹㔹㔶㍡散㍤摤ㅦ㕢㜷㉣㡥戲㌲㈸攰㤵㘶㠵㈸摡㔳㘴㔱㔸ㄴ㘱㡡づㄴㅤ㈹㍡㔱㜴愶攸㐲㘱㔳ㅣ㐴㜱㌰㐵㔷㡡㙥ㄴ摤㈹㝡㔰ㅣ㐲㜱㈸〵昳㕢扤㈸㝡㐳㜴散〳㌱户㜰攲慣愵㉢㠰愶戴扥㉥ㄶㅤ㥣㍤摦㤹昳搸㘱挳㠶っㅢ㔲㌰㉡㙦昴㤰扣挱搹㠵つ搵昵つ戱攸搸摡㘸㐳㝤㉣㔲㍤㌸㝢㜶挳搲敡慡昲改搱㜵㜳敢㔶㐶㙢挷㐶㤷收ㄵ㉣㡤っㅦ㍤㙣昸㠸ㄱ㤵㘳挶㡣敥㜸ㄸ㈲捦㉣㥣㌸㍢ㄶ慤㡣晦户㘲昶㘵捣㔹㠵ㄳ㠷捣㡣搶晦户㘲ㅥ㡥㤸〸㔹㔴㔷ㄳ愹慡晤㉦〵捤攴㍥ㅤ㔱ㄴ㉤慦攲捥㡦㐶㘳㔵戵换㠶㘰摡㐹㐴愳㌷㙡挸㠴㜸扣愱㘶ㄵ㡦愳挲㘸㜵昵㥣㘸愵散昴㥡愲㜸晤散㐸慣㈶摥戱㠶晣㐵㘳搱摡昲㘸扣㜳㑤昱摡昲㘸戵敢ㄸ捦慡㤹ㅦ㠹捤㡣搴㐴㌳搸攸㔲攳散挳愹ㄵ搱摡晡慡晡㜵㥤㙡收挵愳㜳㈲戵换愲㜴挹慣㤹摣㔰㔵愱㌲㌲昰㑡㙢㜷戴㘹㘶戲愳㌰㥦㥡挲攵㤱㔸扤昴戸ぢ㠷㤹㝣㍤㠷㡢愰㐸㥡ㄷて愹㙣摦㈸敥戳搲慡㥡改搱㔸㙤戴㥡㐹戸㈷〷昹㥣㠴㈰㘷㍦㈴㤸搲㜰戸㤷㔴〷㜷昱ㄱぢ戳㠴戲㈱㠶捥慣㡢搵攰㠰㉣㠹㐶㙡挷收つ挹换ㅢ㔶㌰㌲扦㘰捣挸扣ㄱ㘳㐶ㄴ㡣ㅡ㕤㤰㔷㌰戸戴扥愲㈸扡㕡㡣㜹〵㔶づ〶㔹晤㌸晣〸㠸㈳愶搶搶㠳摦㜸㝤㜶愴戶㈲扢慥㝥㜹㌴㤶㕤㔵㕢㕥㔷ㄳ捤捥捦换ㅦ㔱㥣㕤㔲㌷挷㍡㤲㐳㜲㈱㔴挶ㅢ㌸㈳㜸攷挱㔵㤹㕥ㄶ㐹㉦㕢㥡㕥㔶㥥㕥㔶㤱㕥ㄶ㑤㉦慢㑣㉦㕢㤶㕥戶㍣扤慣㉡扤㙣㐵㝡搹㑡昸攸㉤慢㝤晢㜴㜷摢㕤㍥㜶搸敡敡㉢㡡捦㜹㘴挷搸㠳慥㥣戳㔰昱㈴㈰攷㤰愳搱ㄸ攲挳㔵㌰㙣昴愸晣晣㠲攱愳挷っ换ㅦ㌱㘶㜴晥ㄸ㉦慣晣㔱㔶㝦㡣戱〶㐰㠴〶㐲っ㑤挰㡡慥㕤ㄵ慤㡤ㄳ捤戰㌱挵搹晤㜳戳㙢㈲戱㘵㔵戵搹㜵戵搹昵㜵昵㤱敡散㡡攸搲晡〱搶㈰づㅦっ愱搴换㠰㐸㤸㑦㕦昳㤳搰㤲户㍡㑥戸慦攷㘳㌹㉦㑥换扢㔲昱晣㈴昳ㅢ㠲㐶㕢攷㌷㤴〹昲㈰㐲挳㈰㡣昳ㅢ摤捣晣昲㌹扣〰㐲愹㝤敥晣ち㝥㥥晦㘳扦扤昷ㄴ敤㍤㍢㙦搴㝢摢摥㥣愹㜸敡㤴昹㡤㐰愳慦㡦扦㘱ㅥ扥挶っ捦户㐶㌲攰㈸㠸搰㘸㠸㠳㈷㤴ㄴ捦㥣㐰㤲㐶ㄵ㘷㑦㡥搵慤愹㕦㙥㡤愱挷戱㄰㑡㍤敤愶散搶扤晥昸昷收晣慤昰摥ぢㄶ㝣㜱摤㌵昶戹㡡㈷㙡㐹㜹㍣ㅡ㙤㍥ㄴ挷㌲挳〹㄰愱㜱㄰捤ㅦ㡡挳㥤㐳㜱㍣㠷㑣㠰㔰敡㌱㜷㔲㐷扣昱㜹慦㑦㝡㤵㡦摦扢愵攸捥捡㈳ㅦ攸愱㜸づ㤱㐹ㄵ愲攱攷㈱摦挷㐳ㄱ〳ㄶ㐳㠴㈶㐱㈴㜸挸㐷㍥㤷㠷挹昴㤸〲愱搴㐳㙥捡てて㉣ち晤昴慤ㅢ㑢ㅥ㥦戵昰摢㥣昷慦㝥㔲昱㙤㑡㔲㑥㐳愳捤㍣㑣㘷㠶ㄹ㄰愱ㄲ㠸收㜹挸㜳㜸㤸挹㈱戳㈰㤴扡摦㥤搴㘹㌷ㅦ㔶㤳扦昷扣愲ㅤ㔷㉦扥㙡㔷㥦つ昷㉡扥㙤捡愴㑥㐴愳慤挷敢ㅣ㈶㈸㠵〸捤㠵㌰ㅤ慦昹〵捤ㅣ慦昳㌸㝣㍥㠴㔲㜷扡昳摢㝦晦㥤㘷㝦扦㜵收戴㕤ㄷ散戸戰㔷愹㜵扤攲戹㐳收㜷ㄲㅡ挷㈴ㅦ慦〵㘳ち挶攴㜹戶愴戳搸㠸〲㙢㈱攳㉦㠲〸㥤っ搱戹㜴昲㔱㍣㝡㌹㈵㥥戰ㄶ搳㝡ち㠴㔲㌷扢搹晢㙥㍦㘶改挴㡦㑥㥤㜹昹㤲㉥昱扤慦㝤㔲愸昸㔱㐲戲㤷愱搱㔶㜶㤶㘰㡣ㄵ㠱〸㉤㠵㌰戲㠳ㅤㄵ㜸戶㈹攷昰ち〸愵慥㜳攷㜷晡换晦捡㙦㍣㙢攱挴㙤㡢㔶㕦扢㙢昶晡㙣挵㑦㌹㌲扦㑡㌴晣㐷戱㝦㌵㉦㘳挰攵㄰愱㉡㠸挴㔱捣㔳㥥㝢ㄴ慦愰〷捦挴㑡㕤改愶㍣敢挱户〷㙥㉤ㅦ㌰改挱扦捦晦㔵㤷㔱攳㍦㔳晣㑣㈵㈹㙢搰挸㑥摥㈱㜹〵愳㐶㜹㤶づ摥㘶慣㕡㠶慣㠳〸慤㠲攸㔴㈴扢㘰ㄸ捥㘲摣〵愷搱ㄸ㠳㔰敡ㄲ㌷摦敤㥢扥㌸㉢㝤挳戵㐵ㅢㅢ敥昸晣敤晢㤶㙤㔴晣昸㈶昹敡搱㘸敢㉥㘸㘰㠲搵㄰愱㌵㄰挶㕤㠰㌵ㅣ戸ぢ搶㜲昸㍡〸愵捥㜷攷昷搵㙤㈳敥摢㜵搳㥥㘹昷攷㉥㉡搹扡愲㐷㙦挵㑦㤶㌲扦搳㤹挱挷㐷㡢㙦戴㘷㌰挳㤹㄰愱戳㈰㥡㕦搵敥㜱扢㠱㐳捥㠶㔰㙡㠳㍢愹〳㥢扡慡晥晦ㅡ㔸㜲昹㍢改敢㍥㥤扦愴㐲昱㤳慥㑣敡ㅣ㌴㝣㍢㘹昸戰㘱㈳㍣㍢㘹搸戰㤱搶戹昰戲㌶㐲㠴捥㠳攸㕣㌸㙢㜲㈹ㄷ㡡㝢ㅡ㌹㥦搶ぢ㈰㤴㕡敢㈶摣晣攴挰㜷㝦搵㄰㥢㜰换㐵敢ぢ㡢搷扦昴㠵攲愷㙡㐹㜸ㄱㅡ晥〳搱㝦㍡扤㤸〱㌷㐱㠴㌶㐳㈴づ挴晣晣挴㠱㜸〹㍤戶㐰㈸㜵㥡㥢㜲晦挴㈵扤㕦换㐹㥦扡㜱攰㤶㔷ㅦ㥦搶扤㔴昱㌳扣愴扣っ㡤戶ㅥㄸ㍦㘵㠲换㈱㐲㔷㐰ㄸてっ㝣慥〹㍣㌰慥攴昰慢㈰㤴㕡攱捥㙦换㌵㥤晡㙣改昷攵搴晢㤷昷㍦㜰捥㍤㕢㙥㔰晣昳㐲收㜷つ㌳戴昵挰搸捡っ摢㈰㐲搷㐲㌴㝦㘰㠰㌷慥愶敢㌸㘴㍢㠴㔲攵敥愴㈲戱摤昷捤敤㕡㌹敢ち㉢昷敢㝢捦扡㙦㤹敡づ戳㑣敡〶㌴㕡㍥㌰㜶㌰攴㡤㄰愱㥢㈰昴㠱挱昷㝦㈶扣㤹搶㕢㈰㤴㕡散㈶㥣扤㘸㝣㐹摡㌷〷ㄷ摦昹攵愶捤〵㝢〷慥㔲晣搳㑡ㄲ敥㐴愳慤㝢改㌶㈶戸ㅤ㈲㜴〷㠴㜱㉦〱㝢攰㕥扡㤳挳敦㠲㔰㙡㥥㍢扦㙢慢㤷晥㘴晢愹晢㈷摦㔴㜷昰捣摢㉦㝤昶㝥挵扦晡㘴㝥昷愰搱挶昷㤷㥦㌱晥扤㄰愱晢㈰ㄲ敦㉦敥敥戸㥦搶㥦㐳㈸㌵搳捤㝥攰㤷〵昳て扢㘵捥捣㐷扡扦㜲晣㠴晥ぢ摥㔵㠷挲㉣搹ㅦ㐰愳捤挷挸㠳捣戰ぢ㈲昴㑢㠸㘶㡦ㄱ㝤挶㝤㠸㐳㜶㐳㈸㌵搹㥤搴敦搷㜴扢㈶㝤敥敢㈵摢摥慤敦晡昵㠸晤㡦慡㥥㌰换愴ㅥ㐱愳捤㤳㝡㤴ㄹ昶㐰㠴昶㐲㌴㍦㈹扣昳昰㌸㝡㡣㐳ㅥ㠷㔰㙡扣㍢愹愳㡥㝥慤㘱捦㐵摦㡥摦摤昳㡡摤㉦㥥㔴㜰㡥敡〵戳㑣敡〹㌴摡戸㥦㥥㘴晣愷㈰㐲扦㠶搰晢㠹敦㝢捣晥㌴慤捦㐰㈸㌵挶捤扥㈴慦敦摥扢㌲㙡㡡㌶搹㈵㡢㉢慦㔹摢㔳昵㠶㔹戲晦ㄶ㡤㌶㘶㝦㤶昱㥦㠳〸㍤て愱戳敢㍦㥢昶搱晡〲㠴㔲昹㙥昶扢㘷㌴㉥晥扥愴挷昴㕢㡦㉦㍣㘸摦㌷㤳㠷㜶㝣ㄱ收ㄳ摤扦敢㡡㘲㤱㌵昸㑢戹改㡦昰晣㈱昸㠳慥㌵㔷ㅦ㜰昱愱㜲㐴攵愸捡㘱挳㉡㐶攴㐵ち㈲㤹㌹〸摢摡㍦㜳昹㉥搷戱㜲㐱㔵㙤㐵摤ㅡ昹扢户捦挴㐸㍣摡昴㘷昰㈰搷㌶戱慥愱戶㈲摥摢㙣㉣慤㡦搴㐷㝢昹㙤㑤㐱㔲㠶㤵攲慡㐰㌴㉥昹晡晡㠷捤㡦㔴㌷㐴㈷慣慤㜲捣㠷昹捣戸㈶㔰户㌴搸㍡㈹ㄶ㍤㉤㘱㑤㤹搱〴㕣戴㕡㉤戱㔳㔰㍡㈶㘷㕥搹㠵换敢攲搱㕡㤹摥愰㥡搹㔵攵㉢愳戱搲㈸㉦㜹㐵㉢〴㙡㜷㥡摣ぢㄳ㠳㘶搵〲㈸㉥㌵㔴昴昳㙡㉢㡢搷搶㐷㙢㉢愲ㄵ㤸敦慡㘸慣㝥摤摣挸搲敡㘸㡦㈴ㄷ㈷㈷っ㍤㤳搴㤳敡捡ㅢ攲㠵㜵戵昵戱扡敡㘴换㠴㡡搵ㄱ㕣っ愹㈸愹慢㠸攲㕡㐶〶户㌴㤵搶慥㥤㔲㘹〳㑤ㄷㄴㄸ㌷㍥㐴㜶㠴㘷ㄷㅦ㠶㝤㝥㘸昲㘱㌷㘴づ搰〱㐵㜵㤴挷㘴晡㤱㉤〴㤳戸っ㌳㈰搸搱㠳㠹搷〷改摤㍦搸㕢收㤸搸㜳晦㝦㥤搳搳扢扡攸㡢㔷攳㠲搱ㄴ㕣晣愸㡥挶㥡扤扡愹㌸㈳敢昷㄰㤹㐳戱㥡〳搹换㠰㠷㕡慢搶㘵慥愹慡愸㕦ㅥ㕡ㅥ慤㕡戶㥣㥦㙦㜱〵㌴㉢㡢搴愶㙣搶㑢㔰㔹㉦㔳晣ㄱ㈲ㅣ㑥ぢ扤㐲愷㔰搸晡㤳搳捦散㠷摦㙤扦ㄴ㤵㡥㔱㤶㕣晡挲㜵捡㜸㘶捤愴扡㔸扣㕤㍢ㄳ捡㈹㤱昸昲㝡ㅥ㥥捤ㅢㄹ敦㔵㡡搷㈰㌲㡦㠴㘸昱㑡㔷ㄷ㌸攱㜴ㅢ慦敦㔴㔳ㄴ慤㡣攰㌲慡慣㙥ㄵ挹慣㜱慥捣ㄵ㐵攳攵ㄶ㉦攱㑤挵㕡㔹ㅢ㐲ぢ㡢扦㘳つ㡦晥攸摡晡愲㐸㝤愴㝤つ㉥〶㘲㉦㔹㜰ㅡ㈴愳㥣ㄶ㐷㜶ㄲ㥤ㅥㅤ㜶㝢㠸㘰㑢搳ㄳ愵㠳㈸㥣㐸㔸㌸㔸㉦㘹敤㕣搹㍣〸捣扤㉦㐰㠴晣〷㝡昲㐵㍤㕣㙢慣㤸ㅣ慤㥤扢㙥㔵㌴㑥昷慣㔰戳㔴晡㤷ㄷ㠳捤㉡㕦㍡慦扥慡㍡㍥〴㌳挵㕦㙤つ慢晥㥢㜱ㄸ换㝡ㅤ㐲㙦㤹㐷攱㈸㙥㍤㈶搰㤵搶㝥㌵昷㑤㔹㔹㕡ㄶ愳㔱㘳ㅤ㐱挱愳ㄵ挱づ攰㤷㙣搶摢昸ㄵ㙥捥㤶㤹ぢ㡦戶㕣〰捤㠴㝦挷ㅡ㌰㌴㌷ㄶ㤵㑢扡㔹搲〱摢㥤㙡ㄶ搴挵㔶㉥慤慢㕢挹攳愹戳昴攲换愳搱㝡㕥㈶敤攰㕥ㄶ㤶换扦㑡戵㙢㤷㜴敤搲㜳㍤昵㜰挴て扤〷搱㘹㐲㜵㜵戶㡥ㄸて晤〵慡㜶戸㘰ㅢ㙡㐴愳㜷㐹㈴㔶ㄵ㌹㘶㐱挳㌱戳愳慢攲㔵㠵㜵挷㔴㔶搵㐶慡㠷慣慤㡥慦㔵㝤㐰〰㉦ㅢ敥㍤昷敤敥换㝥っ捦摡昱捦慦㐷㙦晣㜶搷㐱慡户㙢㐸戹摥搹ㅦ㈱㜳昰㘳㝤〰愱㝡挲㡤㈷ㄶ戴㤳㌷敢㐳昴慤㡦㈸㍥㠶挰改㐱〸挷搹攱㔳愷慢〶攰㌷捦㄰搶㘷ㄴ㝦㠷㔰㠳㈰戸㍥慤㝦㐰攸㑤搹㠸捦摤㉥扢㙥㈰搴愹扢敥ぢ㘸挳㔶㌳㌶㌵ㄸㅥ摣㝤ㄶ改戲㐸㤰㐵㜲㔴〸㠱㡤〴㘴扡㠶㤴ぢ慡㐳㌱㑣〸昸㠱攳摢挱捤㑣挰㡦捣㐱㘲㉣ㅥ㜴ㅥ〲搲㥤慥捡㠳㑤〸㘸〷㠵挵㍢㔵㉡ㅦ㉡㈱㈰ㄳ㍤扤愹敦㝥昴㄰㌰っ敡㔴〲㉣挶戴㥡戱愹〲㡣㌳ㄱ戰ㅦ挱㡤〴晣挳㌵愴㕣戱ㅤ㠹㐸㌹㥣挵挱㥣昲㘷㜰㌳ㄳ搰つ㘶慢㍢㐵て〸て〱㠷㍡㕤㌵ち㐱㠴㠰㥥㜴敡〵愱挶㐰㈵〴昴㐶㑦㙦敡慦㕥〲㐶㐳㥤㑡挰攱㡣㘹㌵㘳㔳挷㘲㥣㠹㠰㌷㠲〸㜸摤㌵愴㕣㍦ㅥ㡢㐸㌹㥣㐵㝦㑥昹搵㐰〲〶挲㙣つ愲ㄸっ攱㈱㘰㠸搳㔵㈷㈰㠸㄰㌰㤴㑥㜹㄰㙡㍣㔴㐲挰㌰昴昴愶㝥攷㈵㘰ㅣ搴愹〴㡣㘰㑣慢ㄹ㥢㥡㠰㜱㈶〲㝥ㅤ㐴挰㔳慥㈱攵㕡㜵ㄱ㈲攵㜰ㄶ㈷㈰愹㝡㈲㤰㠰昱㌰㕢ㄳ㈸㈶㐲㜸〸㈸㜲扡慡ㄸ㐱㠴㠰㘲㍡㑤㠲㔰扣㜰㉤〴㑣㐶㑦㙦㙡户㤷㠰㐹㔰愷ㄲ㌰㥤㌱慤㘶㙣㙡ち挶㤹〸戸㌷㠸㠰㥦戹㠶㤴㉢攷搳ㄱ㈹㠷戳㤸换㈹摦ㅤ㐸挰㝣㤸慤〵ㄴ㈷㐱㜸〸㔸攴㜴搵っ〴ㄱ〲㑥愶搳㘲〸㌵ㄳ㉡㈱攰ㄴ昴昴愶㙥昶ㄲ㔰〲㜵㉡〱ㄱ挶戴㥡戱愹㔹ㄸ㘷㈲㘰㙢㄰〱搷戸㠶㤴慢昴㜳㄰㈹㠷戳㔸挱㈹㕦ㄵ㐸㐰㌵捣㔶つ㐵㉤㠴㠷㠰㔵㑥㔷㤵㈲㠸㄰㜰ㅡ㥤㘲㄰㙡ㅥ㔴㐲㐰ㅣ㍤扤愹捤㕥〲收㐲㥤㑡挰ㅡ挶戴㥡戱愹昹ㄸ㘷㈲攰㥣㈰〲㝥攲ㅡ㔲㙥〳㉣㐴愴ㅣ捥攲㙣㑥㜹㐳㈰〱攷挰㙣㥤㑢戱ㄱ挲㐳挰昹㑥㔷㉤㐲㄰㈱攰〲㍡㕤〸愱ㄶ㐳㈵〴㕣㠴㥥摥搴㙡㉦〱㈷㐳㥤㑡挰㈵㡣㘹㌵㘳㔳愷㘰㥣㠹㠰敡㈰〲㔶扡㠶㤴㍢ㄱ㑢㄰㈹㠷戳戸㥡㔳慥ち㈴㘰㉢捣搶㌶㡡㙢㈱㍣〴㙣㜷扡㉡㠲㈰㐲挰昵㜴扡〱㐲㤵㐳㈵〴散㐰㑦㙦㙡㠹㤷㠰愵㔰愷ㄲ㜰ぢ晣挳㔶㌳㌶㔵㠱㜱㈶〲收〷ㄱ㌰捦㌵愴摣敡攰摤㡢ㅣ捥攲ㅥ㑥戹㌴㤰㠰㝢㘱戶敥愳戸ㅦ挲㐳挰㉦㥣慥㕡㡥㈰㐲挰〳㜴㝡㄰㐲慤㠰㑡〸搸㠵㥥摥搴㌴㉦〱㔵㔰愷ㄲ昰㌰㘳㕡捤搸搴㑡㡣㌳ㄱ㌰㍥㠸㠰㜱慥㈱攵挶㑢㉤㈲攵㜰ㄶ㑦㜲捡㘳〳〹昸㌵捣搶搳ㄴ捦㐰㜸〸昸慤搳㔵㜵〸㈲〴㍣㑢愷攷㈰搴㘹㔰〹〱捦愳愷㌷㌵摣㑢挰㉡愸㔳〹㜸㤱㌱慤㘶㙣㉡㠶㜱㈶〲〶〶ㄱ㌰挰㌵愴摣〹㙡㐰愴ㅣ捥攲㌵㑥昹攸㐰〲摥㠰搹㝡㤳攲㉤〸て〱㝦㜶扡㙡㌵㠲〸〱敦搰改㕤〸戵ㄶ㉡㈱攰㍤昴昴愶晡㝡〹㔸〳㜵㉡〱敦㌳愶搵㡣㑤慤挳㌸ㄳ〱摤㠲〸攸敡ㅡ㔲㙥㌵㥤㠱㐸㌹㥣挵摦㌹攵㠳〲〹搸て戳昵㑦㡡捦㈱㍣〴晣换改慡㌳ㄱ㐴〸昸㤲㑥㕦㐱愸つ㔰〹〱㕦愳愷㌷㤵攵㈵攰㉣愸㔳〹昸㥥㌱慤㘶㙣敡㙣㡣㌳ㄱ昰攳扦〳㍥ち晦摢㌵愴摣搶㍡ㄷ㤱㜲㌸㡢㡣㜴㑣昹㝢戸㤹㍦ち㠷㘰戶摡㔳㘴㐱㜸〸〸㍢㕤戵ㄱ㐱晡㌱㔰〷㍡㜵㠴㔰攷愳㉢〴㜴㐲㑦㙦敡㜳攴㐸晣㌱㜴ㅥ搴愹〴ㅣ〴晦戰搵㡣㑤昱摥㤹㠹㠰て㠳〸昸㥢㙢㐸戹捤㜶㌱㈲〹〱扤㌸攵昷〳〹攸〳戳㜵ㄸ㐵㕦捥慥改慦挱㙣愷慢㌶㈱㔰㍦挲挹愱㔳㍦〸㜵〹扡㐲挰ㄱ攸改㑤扤攵㈵㘰㌳搴愹〴ㅣつ晦戰搵㡣㑤㙤挱㌸ㄳ〱㉦〵ㄱ昰〷搷戰摦㝦搳敦愷㠸㈴〴攴㜱捡㉦〶ㄲ㤰て戳㔵㐰㌱㥣戳㙢㈲㘰愴搳㔵㤷㈳㔰㍦挲ㄹ㐵愷搱㄰敡㑡㜴㠵㠰㌱攸改㑤㍤攳㈵攰ち愸㔳〹ㄸぢ晦戰搵㡣㑤㕤㠵㜱㈶〲昶〴ㄱ昰愸㙢㐸戹慢戸ㄵ㤱㠴㠰㐹㥣昲挳㠱〴㑣㠱搹㥡㑡㌱㡤戳㙢㈲㘰㠶搳㔵摢㄰愸ㅦ攱㤴搰㘹㈶㠴扡づ㕤㈱㘰ㄶ㝡㝡㔳昷㝢〹戸ㄶ敡㔴〲㑡攱ㅦ戶㥡戱愹敤ㄸ㘷㈲攰戶㈰〲㜶扡㠶㤴㍢㤸㍢㄰㐹〸㔸捣㈹摦ㄲ㐸挰愹㌰㕢㘵ㄴ㑢㌸扢㈶〲㤶㍡㕤㜵㈳〲昵挳㡦㔵㑥愷ち〸㜵㌳扡㐲㐰ㄴ㍤扤愹㙢扤〴摣〴㜵㉡〱㔵昰て㕢捤搸搴㉤ㄸ㘷㈲攰戲㈰〲㉥㜵つ㈹㜷㔴㙦㐳㈴㈱㈰挶㈹㕦ㄲ㐸㐰㍤捣㔶〳挵㙡捥慥㠹㠰戵㑥㔷昱挶㙡㍦挲㔹㐷愷昵㄰敡㑥㜴㠵㠰搳搱搳㥢摡攸㈵攰づ愸㔳〹搸〰晦戰搵㡣㑤摤㠵㜱㈶〲搶〷ㄱ戰捥㌵愴摣戲晤ㄹ㈲〹〱ㄷ㜲捡㙢〲〹戸ㄸ㘶㙢ㄳ挵㘶捥慥㠹㠰㉤㑥㔷摤㡢㐰晤〸攷㔲㍡㕤〶愱敥㐷㔷〸昸㈹㝡㝡㔳戵㕥〲敥㠳㍡㤵㠰慢攰ㅦ戶㥡戱愹㥦㘳㥣㠹㠰㡡㈰〲捡㕤㐳捡㕤攳〷ㄱ㐹〸戸㠱㔳㡥〴ㄲ㜰㈳捣搶㑤ㄴ㌷㜳㜶㑤〴摣敡㜴搵㉥〴敡㐷㌸㍢改㜴ㅢ㠴㝡〸㕤㈱攰㜶昴昴愶㑥昲ㄲ昰㑢愸㔳〹戸ㅢ晥㘱慢ㄹ㥢摡㡤㜱㈶〲㘶〶ㄱ㔰攲ㅡ㔲敥㔰㍦㡡㐸㐲挰㠳㥣昲昴㐰〲㝥〹戳昵㄰挵㙥捥慥㠹㠰㐷㥣慥摡㠳㐰晤〸攷㔱㍡敤㠱㔰㡦愱㉢〴散㐵㑦㙦㙡愲㤷㠰扤㔰愷ㄲ昰〴晣挳㔶㌳㌶昵㌸挶㤹〸ㄸㅤ㐴挰㈸搷㤰㜲㌷晣㐹㐴ㄲ〲㥥攳㤴㐷〴ㄲ戰て㘶敢〵㡡摦㐱㜸〸昸扤搳㔵㑦㈱㔰㍦挲昹〳㥤㕥㠲㔰㑦愳㉢〴扣㡣㥥摥搴㘰㉦〱扦㠶㍡㤵㠰㔷攱ㅦ戶㥡戱愹㘷㌰捥㐴㐰扦㈰〲㜲㕣㐳捡つ昹㘷ㄱ㐹〸㜸㤷㔳㍥㍣㤰㠰扦挰㙣㌵㔲晣㤵戳㙢㍡〲㍥㜰扡敡㌹〴敡㐷㌸㝦愳搳㠷㄰㙡ㅦ扡㐲挰㐷攸改㑤昵昰ㄲ昰㍣搴愹〴㝣〶晦戰搵㡣㑤扤㠰㜱㈶〲㍡〶ㄱ搰挱㌵昸㙢〲㌲㝦㡦㐸㙤戸㤷摢㠱ㄳ慥㥣㕦ㄵ㕤挳㥢㑦㥤㉢㔱昸㕥搸㄰慦慦㤳㍢㘵㥤㉡㡢敡㘶搶搵ㄷ㔵挵㔷㔵㐷搶㜵慤㜴ㅢぢ㤶㐷㙢㜱ㅦ㍢㠶摢搹㍥㕤摤慡㔵搱ち慢戲戴慥㈱㔶ㅥ㥤㕡昴扦㜰㥦ㅢ昸戰敢攴ㄶ㜷扡挲昶㥦摤扡㑤挳㐸ㅣ㈵搸搲㌲㕦㐲㐰晦ㅤ㌸㈹扦昷摣㉤㤷愶つ挷㉥㑤㡣捥慤慡慦㡥㜶愸㤴㍢搵搲捥慡〴㡢㈸づ愸㘸㕦㌹㜷㌹敥㑣ㄵ㜵慡㥣ㅣ慢慡愸慥慡㡤㜲㘷㜴㜳㕣㘷㐴㤷愱㄰㘰㜶㕤扣㡡摦㜴攸㔴㌹㌷ㄶ愹㡤慦攲㍤捤昲㜵〷㈷昵攴收㘷㘶攵挴慡摡㌸搲挸㕥㘴扢㑢㘵改昲扡㌵昸搲㑤㐳㑤敤攴挸慡昸晦挴㕥㔱摣㉤戲挹慥㔱改㉡㍤㕤㘵愵㘷晤愷晢㈷昴ㄵ搶㔸㔷愷㤸㉥ㅢ挷㘹㝤慣㙡㘹〳〹㤳ㅣ昹㤰ㄹㄴ戲て搳㌲㕦㐶换㝦昷搲戳ぢ㝤愵〷㥣㙢搲㤷㐹㡣㜷挱ㄳ摦㘴㍡っ敥搶搷㤸㑥挷㙦㈰愶㑤㥥㌷戵愹㈸攷晦昴戵愰捣㍦㈲㜲慢㙢㈰扡挳戹戳㜳〸戱㉥㠲㐷ㄴ㔶㈶㡥〴昶晣㠷㘵戸㔲㝣㜸㠴㜶㙥㙡㑥挲㙤昴㡥㤵㌳㈲㑢愳搵戸晢㕦ㄳ愹敦散㜴㔸㠶㠱慦㡤挴㕤㕢㘱㕤㑤㑤㠴㠷ㅣ扦晣㔲㕡ㅥ愹㡥㘶㔵㑥㘸愸慦㉢愹慡戵㉡㈱攴戸㜴㔵㤱戵㔰㐵搶㍡昷改㉢攷戰㉡㐸摡㡣㔵户っ㜷㐸敢㤷搷㔴㤵㘷戱挳捡㥤晦㠹㘳ㄵ攷㡦っ㤰愹㌷㝤㉥昱摦昸㜷㙥扦㘳㜷て㐱慤っ愹攳敥挷ㄱ㥤慥㐲昸愷晥挳愲ㄱ㥣㜹攴つ挵晡づ搱㌲昱㈳愷㈲㤹换㝥戹ㄵ㡢收晥つ㌸㐴攵攴愴晥㐴〷晣㔸摦挳㤵つ晥㘴扣ち搱㙣㐵㐱㝢㌸㠴㘷搴㐵㉡㈶㐵捡昱㐵戶昶敥搷搸戲戰㙢㜹慡㠹搹慣昱㈸㐴搹㄰捡㤱㔶㔷㔵㐴㘳㔹㔴㤴攲㙢㝡ㄹ慣づ〹㌹晢㄰㜷扢摢愵㘵㘶㜶挸㌲攵㥡慡㘳ㅤ改摥㌹昷㝥つ㜰㙡㑡晣㑦㑦ㅣ捤㥢㘸㠰搵づ搲晡〱㜰慣㝦ㄳ搳㙢攸ㄲ㡦捦攱㐷㍡ㅣ㠰挸㝣ㅤ㐶晦扥㐹㉥户㐰㔱㠶〵愷っ昹〲ㄸぢ㐱戲㔰㌴㈱ㄵ㈴㤹〲愴㠳愷昲㈳攴ㄴ㝤㘴改㙦㤵㠵㑡㜱㤴㐷㉢挲捥昹㤵ㄵ㈶㜸㘷㐸㑢㑦捦挰慥づ昹慢收㔲搲㈲㔸㑤㘹㔴㑡㐲㔴㕦㑣㈱挴敡挱づ㕣㉣㠸㕦㌶㝤㔴㝥捡㠷㠷㜰搸㑡㈷〳㘱昵㌶愴〶摥㤱㥡㌰昷㥡〵捡㜱摤ぢ㐲㝤㠰㉥摦晥㍤㙦㔶敡㐳㜴昹㠶㤵ㄶ攲昷敡㕡㝢㠲㔴ㅦ㘱〴㑦㤲㔶㠸㠱㍦㐶㡢攷㥥挴戱㤸〵㙤换挷攲愷ㅣ㠱ㅦ㡢㕦搳搴挷愲晡っㅡつ〳㑤扤㠳戹㥢慤づ㜴晣扢搹愱㈳ㅤ㍡搱攱ㅦ㜰攰㑥づ㜵㐶㉦㐱㕥昱挸㌱㈶昲㙣昸㠰扣㉦㍣㐱㍤攴ㅤ挴愰〷㌳攸て㜰昰㤳昷㈳㜴づ㜹㕤攱搲㙡昲づ㘰㤸㤰搷㡤㠱㠹㍣㠹扣ㅥ搰戶㑣㕥㍡㠶〹㜹㠷㐸㄰愷愳㔸愲㘰㈰敦㔰昸㔸㍤改挸昲〵㠳㐳㉦㍡昴愶〳㉢ㅡ㠴扣㍥攸㈵挸㉢㌲㤳搷ㄷ㍥㈰㡦㔵つ㍡愸㠷扣挳ㄹ㌴㥢㐱て㠶㠳㥦㍣㤶ㅤ㌸攴攵挰愵搵攴戱㔰㐱挸敢挷挰慣㔸㐸㈲敦㐸㘸㕢㈶㡦㤵つ㜸攱㝢㠷っ㠲㠶晣戰扣㐱挳㠰㑥ㅦ㜹㐷挱挷㍡㥡㡥㉣㝤㌰㌸昴愷挳〰㍡戰ㅡ㐲挸ㅢ㠸㕥㠲扣㐲㝣愵攸ㄵ挴㐳〹ち㜷扤㙣㔸戶㠳攱〳昲づ昷〴昵㤰㜷っ㠳づ㘱㔰㔶㉦昸挹㘳挹㠲㐳摥㔰戸戴㥡㍣ㄶ㌹〸㜹㜹っ捣㙡㠷㈴昲昲愱㙤㤹㍣㔶㐵攰㠵换愴っ㠲㠶晣戰㌴挲挰捤㜰昸㔸㈳攸挸戲〹㠳挳㐸㍡㡣愲〳㉢㈹㠴扣搱攸㈵挸㥢㘶㍥攷ㅤぢㅦ㤰挷㙡ちㅤ搴㐳摥㜱っ㝡㍣㠳戲昲挱㑦摥㜸攸ㅣ昲挶挲愵搵攴㑤挰㌰㈱敦〴〶㥥㠸㕥ㄲ㜹攳愱㙤㤹㍣㔶㔴攰㠵㜲ぢ〶搱攴戱慣㐲挳㠰㑥ㅦ㜹ㄳ攱㘳ㄵ搲㤱㈵ㄷ〶㠷㈲㍡ㄴ搳㠱㔵ㄸ㐲摥㈴昴㥡挸㌳ㅦ㜹㔳攰〳昲㔸㠹愱㠳㝡挸㥢捡愰搳ㄸ㤴㔵ㄳ㝥昲㔸㉡攱㤰㌷ㅤ㉥慤㈶㡦挵ㄵ㐲摥っ〶㘶㤵㐵ㄲ㜹㌳愱㙤㤹㍣㔶㘳攰㠵敦㈶㌲〸ㅡ昲挳㤲っつ〳㍡㑤摥㙣昸㔸㈷搲㤱攵ㅡ〶㠷㌹㜴㈸愵〳㉢㌸㠴扣戹攸㈵挸㥢㘴㍥昲收挳〷攴㐵㍣㐱㍤攴㉤㘰搰㤳ㄸ㤴ㄵㄷ㝥昲㔸㘶攱㤰户㄰㉥慤㈶㡦㠵ㄹ㐲摥㈲〶㘶㠵㐶ㄲ㜹㡢愱㙤㤹㍣㔶㜲攰㠵慦㉥㌲〸ㅡ昲挳㜲づ〳㌷愷挲挷㉡愳㘳捣散戰㠴づㄱ㍡戰晡㐳挸㕢㡡㕥㠲扣愹收㌷㡣ち昸㠰㍣㔶㠰攸慣ㅥ昲愲っ㕡挹愰㘷挳挱㑦摥㌹搰㌹攴㉤㠳㑢慢挹㘳㔱㠷㤰户㥣㠱㔹摤㤱㐴摥ち㘸㕢㈶㡦㔵㈰㜸攱㑢㡥っ愲挹㘳㈹㠸㠶〱㥤㍥昲慡攱㘳搵搰㤱㘵㈲〶㠷㕡㍡搴搱㠱㤵㈳㐲摥㉡昴㍣攴攵㤹摥㌰㘲昰〱㜹慣ㅥ搱㐱㍤攴挵ㄹ㤴㡦挹㔰慣昴昰㤳挷昲づ㠷扣〶戸戴㥡㍣ㄶ㠴〸㜹慢ㄹ㤸㤵㈱㐹攴慤㠵戶㘵昲㔸㐱㠲ㄷ敥ㄷ㌰〸ㅡ昲挳㌲ㄲつ〳㍡㑤摥㝡昸㔸愷搳㤱㈵㈶〶㠷㌳攸㜰㈶ㅤ㜶挰㐱挸㍢ぢ扤〴㜹㤳捣㐷摥搹昰〱㜹慣㍣搱㐱㍤攴晤㠴㐱捦㘱㔰㔶㠹昸挹㘳㘹㠸㐳摥戹㜰㘹㌵㜹㉣㈶ㄱ昲㌶㌲㌰慢㑡㤲挸㍢ㅦ摡㤶挹晢〵㠶攱㠵㉦㔲㌲〸ㅡ昲挳ㄲㄴつ〳㍡㑤摥㠵昰戱㉥愲㈳换㔳っづㄷ搳㘱ㄳㅤ㔸戱㈲攴㙤㐶㉦㐱㕥戱昹つ㘳ぢ㝣㐰ㅥ慢㔶㜴㔰て㜹㤷㌲攸㘵っ捡ちㄳ㍦㜹㉣㉢㜱挸晢㈹㕣㕡㑤ㅥぢ㔱㠴扣换ㄹ㤸ㄵ㈹㐹攴㕤〹㙤换攴戱㜲〵㉦㝣攵㤲㐱搰㤰ㅦ㤶慦㘸ㄸ搰㘹昲慥㠶㡦㜵つㅤ㔹摡㘲㜰搸㑡㠷㙤㜴㘰戵㡢㤰㜷㉤㝡〹昲㡡㐶つ㌷㉤摢敤昰〱㜹慣㜸搱㐱㍤攴㕤捦愰㌷㌰㈸慢㔳晣攴戱㈴挵㈱㙦〷㕣㕡㑤ㅥ㡢㔸㠴扣ㅢㄹ㤸搵㉣㐹攴摤っ㙤换攴戱敡〵㉦㝣㔳㤳㐱搰㤰㥦㜷㈰㌵っ攸㌴㜹户挲挷摡㐹挷㜷捤づ户搱攱㜶㍡扣〷〷㈱敦づ昴ㄲ攴㑤㌳㉦摢扢攰〳昲㔸㉤愳戳㝡挸扢㥢㐱敦㘱㔰㔶戶昸挹㘳㌹㡢㐳摥捦攰搲㙡昲㔸〰㈳攴摤换挰㥦愳㤷㐴摥晤搰戶㑣ㅥ㉢㘶昰挲ㄷ㌹ㄹ〴つ昹㘱搹㡣㠶〱㥤㈶敦ㄷ昰戱ㅥ愰㈳㑢㙡っづて搲㘱ㄷㅤ㔸㘵㈳攴晤ㄲ扤〴㜹㔳捤ㅦ㔵㜶挳〷攴戱搲㐶〷昵㤰昷㌰㠳㍥挲愰ㄹ戸㉣攲㈷㡦愵㌰づ㜹㡦挲愵搵攴戱㜸㐶挸摢挳挰慣愲㐹㈲敦㌱㘸㕢㈶㡦搵㌶㤸㌳扥摢挹㈰㘸挸て㑢㙥㌴っ攸㌴㜹扦㠲㡦昵〴ㅤ㔹㡥㘳㜰㜸㤲づ㑦搱㠱ㄵ㍡㐲摥慦搱㑢㤰㌷㘹挴㘸搳戲㝤〶㍥㈰㡦㔵㍡㍡愸㠷扣摦㌰攸㙦ㄹ㤴ㄵ㌵㝥昲㔸㐶攳㤰昷㉣㕣㕡㑤ㅥぢ㙦㠴扣攷ㄸ㤸ㄵ㌸㐹攴敤㠳戶㘵昲㔸愹㈳攴扤挰㈰㥡扣ㅣ㘸㌵って㜹扦㠳㡦昵㈲ㅤ㔹捡㘳㜰昸㍤ㅤ晥㐰〷㔶昷〸㜹㉦愱㤷㈰㙦㡡昹つ攳㡦昰〱㜹慣昰搱㐱㍤攴扤挲愰㝦㘲㔰㔶攳昸挹㘳〹㡥㐳摥慢㜰㘹㌵㜹㉣摡ㄱ昲㕥㘳㘰㔶敦㈴㤱昷〶戴㉤㤳挷㉡ㅦ㈱敦㑤〶搱攴戱搴㐷挳昰㤰昷ㄶ㝣慣户改㌸摡散昰㘷㍡扣㐳〷㔶〶〹㜹敦愲㤷㈰㙦扡昹㥣昷ㄷ昸㠰㍣㔶〷改慣ㅥ昲ㅡㄹ昴慦っ捡㑡ㅥ㍦㜹㉣摦㜱挸㝢ㅦ㉥慤㈶㡦〵㍦㐲摥〷っ捣捡㥦㈴昲㍥㠴戶㘵昲㔸㈱㈴攴㝤挴㈰㥡㍣㤶〹㘹ㄸㅥ昲㍥㠶㡦昵〹ㅤ㔹㐲㘴㜰昸㤴づ㥦搱㠱㔵㐵㐲摥摦搱㑢㤰㌷挵㝣捥摢てㅦ㤰挷捡㈲ㅤ搴㐳摥㍦ㄹ昴㜳〶㘵ㄵ㤰㥦㍣㤶晥㌸攴㝤〱㤷㔶㤳挷㘲㈱㈱敦㕦っ扣〴扤㈴昲扥㠲戶㘵昲㔸㕤㈴攴㝤捤㈰㥡㍣㤶ㄸ㘹ㄸㅥ昲扥㠱㡦昵㉤ㅤ㉢捣づ摦搱攱㝢㍡㐴攱㈰攴晤㠰㕥㠲扣㐲昳㌹敦㐷昸㠰㍣㔶㈵改慣ㅥ昲づ㌰㘸ㅡ㙥㜵㈸㔶㄰昹挹㘳搹㤰㐳ㅥ敦㠶戴㥡㍣ㄶㅡ〹㜹戸㐲㥥愶㔸㜱㤴㐴ㅥ扥㠰摣ち昲搶㘲㤸㤰㤷挹㈰㥡㍣㤶㈷㘹ㄸㅥ昲㐲昰戱摡搳㤱愵㑢〶㠷㉣㍡㔸㜴㘰㌵㤳㤰ㄷ㐶㉦㐱摥ㄴ昳戲敤〸ㅦ㤰挷㡡㈶ㅤ搴㐳㕥㈷〶敤捣愰慣㍥昲㤳挷㤲㈳㠷扣㉥㜰㘹㌵㜹㉣㔲ㄲ昲㙣〶㘶戵㔲ㄲ㜹〷㐳摢昲㤱挷慡㈶㈱慦㉢㠳㘸昲㔸摡愴㘱㜸挸敢〶ㅦ慢㍢ㅤ㔹昶㘴㜰攸㐱㠷㐳攸挰㑡㈸㈱敦㔰昴㍣攴ㄹ晦戶敤〵ㅦ㤰挷㙡㈸ㅤ搴㐳㕥㙦〶敤挳愰慣㕣昲㤳㜷㈳㜴づ㜹㠷挱愵搵攴摤㠴㘱㐲㕥㕦〶㘶愵㔳ㄲ㜹搹搰戶㑣ㅥ㉢愲㠴扣ㅣ〶搱攴敤㠴㔶挳昰㤰搷て㍥搶ㄱ㜴㘴挹㤴挱攱㐸㍡攴搲㠱㔵㔴㐲摥㔱攸㈵挸㉢㌲㥦昳晡挳〷攴戱㤲㑡〷昵㤰㌷㠰㐱〷㌲㈸慢㥥晣攴戱搴挹㈱㙦㄰㕣㕡㑤ㅥ㡢愳㠴扣挱っ扣ㅢ扤㈴昲㠶㐰摢㌲㜹慣愶ㄲ昲㠶㌲㠸㈶㡦㈵㔵ㅡ㠶㠷扣㍣昸㔸挳攸挸㜲㉢㠳㐳㍥ㅤち攸挰ち㉣㈱㙦㌸㝡〹昲㡡捤攴㡤㠴て挸㝢挲ㄳ搴㐳摥㈸〶ㅤ捤愰慣㤸昲㤳挷㌲㈹㠷扣㌱㜰㘹㌵㜹㉣慣ㄲ昲㡥㘵㘰㔶㔸㈵㤱㜷㍣戴㉤㤳挷㑡㉣㈱㙦㉣㠳㘸昲㔸㡥㘵攰收〴昸㔸攳攸挸㔲㉤㠳挳㜸㍡㑣愰〳慢户㠴扣㠹攸㌵㤱㌷搲戸㙣㡢攰〳昲㔸挱愵㠳㝡挸㉢㘶搰㐹っ晡㉥ㅣ晣攴戱挴捡㈱㙦㌲㕣㕡㑤ㅥ㡢戲㠴扣㈹っ捣敡慣㈴昲愶㐱摢㌲㜹慣攲ㄲ昲愶㌳㠸㈶㡦愵㕣ㅡ〶㜴晡㉦㡣ㄹ昰戱㑡攸挸㌲㉦㠳挳㑣㍡捣愲〳㉢扦㠴扣搹攸㈵挸㥢㙥㈶㙦づ㝣㐰ㅥ慢扦㜴㔰て㜹愵っ㍡㤷㐱㔹㉢㈲㤳㥤挷ㅥ挶昰㕤㍡㤳昷晢晤户戱㔳㑡っ㈴㐳㈵㡢つ㑡敢搷㔵愳挰㠳㑤摥搶㜶㕡扣㐱ㅦㄶㅤ㙥戶搷挵㜰㜳㌰挳晦攸㠹挴搸ㄷ㤱戴㐳㌷摦㘳㍤㘴ㄸ㉤慣㘵挸扣敢晢搴㐷㔷㈴挶㜳攲㑤摦昱攷ㄸ㙥愱〵㤸㘲户㤲慡昲㔸㕤扣慥戲㍥扢ㄴ挵㑢搹㝣㑣㑡㘵㕡㕡摥㠴捣㍢㄰搱㤸㤳挰㌲㙡昹昴搵搵㝣㙣㐰㜸㘵㙤摤㥡㕡㤹㑤㘶㥣㑦㡢ㄱ扥摡户㘷㥡㌰昳㜰㍢〲攴搹慣㝢攰㘰㙢㈱㘴愷㜶㌶ぢ〷戸搹㉣ㅥ㤰〶㉢〵愴挱㙡〱㙥㤹改㈰扣戵户敥ㄹ㕢㉤㔵攵慡㐲㐵㌳摡户㔷戹扥㘷㤲愴摣昲㑦㍣搴㈱ㄴ攲ㅤ晦捣摢〰戹㜵㠳㤲ㄹ攵㘰ㅥㄸ搶挹㤸㠲戵ㄸ㈲㙣户㠳㠲ㄳち㥤〲搹戹㜰㘲㤹愷㜲㈹㜴㉡㜴ㅤ愱㤳㤲㠶㌹㜸㤰㑢愸っ㥡㠳愰㐹㝥摡㙤㘸〹搴〷㐳㡤㈷ㄵ攸㘷ㄷ昰㄰戲㌳摣攸㔶づ搳昶愳㈸㠷慢搵㠸㤶ち挱㈸㍢㈱ちㄵㅢ攸攳㠲〰㈴て㕣㜵㉤㔰昲㜰㠱ㄲ摦扣㠵ぢ㜷户摡ちつ㜷㜹昲㉥戳㌰㠸ㅥ㔶ㄵ㈴㜶㔹㤸愱戰搹ㅤ㜴愳愳㙥㜴㜲ㅢ捡㐶㠳扢㑤㕤㡤㜰愴㤴〶㙢㈵〲㔸搵㄰㘱晢㈰㈸㈴㈸愹戱挸㠵㐵昸ㄶ挱摡〷㙢㘳㝦㡥ㅡ㐰ㄱ愷戱ㄱ㉤搵つ㐶㐱搶〰㔵〲㔹て㘸〵搹挵㐸㤶㡡散㐲㘸㔳㤱ㅤ愲昳慣㐳㈸㈰㍢ㄴ㝤㙥㜶㑦摤攸愵ㅢ扤摤㠶敡㡢㠶㈰㍢摦㡢散㜴㑥敦っ㠸戰㝤㌸ㅣ搰挰㡤ㅥ敡㝣挸戲戵㜱㈸㍤昲㈸捥愵㕢㈳㕡慡ㅦ㡣㠲散㍣愸ㄲ挸㡥㠴㔶㤰慤昷㈰ぢ㕤〰㤷挰㜵慢搶ㅡ攱收敡攴ㄷ㘱㌰攰ㅥ㠵㍥㌷晢㘸摤攸慦ㅢ〳摣㠶ㅡ㡣㠶挰㕤敤㠵扢㠹㜳摥っㄱ戶㡦㠱〳ㅡ㘹愱㑢㈰晤挷昸ㄶ攸㤲㡦昱㑢愱㌱ㅣ攳㤷㐱㙤㍡挶㠷戸搱㥢ㅥ㘹㙢㕤〱㔷㠷慦㍣ㄸ㠵慦慢愰㑡昰㤵て慤昰戵挲挳㔷搳㌱扥摣㐸㑤㠱捥戳つ愱㐰捤㜰昴戹搹㈳㜴㘳愴㙥㡣㜲ㅢ敡㔸㌴㠴㥡㑡㉦㌵搷㜱㝡摢㈱挲昶㜱㜰㐰挳㝣㈴ㅣ慦㡤㘳改㜱〲挵㉤ㅣ摡㠸㤶㍡〱㐶㐱戶ㄳ慡〴戲昱搰ち戲㐵㕥㘴㍣ㄲ㘴昵㥥㘴㐴㌶㐱攷戹ㄳ㝥㐰㌶ㄱ㝤㙥㜶愱㙥ㄴ改㐶戱摢㔰㔳搰㄰㘴昳扤挸敥收昴敥㠱〸摢㔳攱挰戴ㄶ㜷扡挵扤㙣㜱挷㕡摣㡤昶㌴㙤㉣愲㐷㌱挵〳㌴㌶愲愵㘶挰㈸挸㜶㐱㤵㐰㌶ㄳ㕡㐱㌶捤㡢㉣㜱㕥㥡㘲㐴挶扢搰〸㤲㘶㍤っ〹㘴戳搱攷㘶㥦愸ㅢ㜳㜴愳搴㙤愸昹㘸〸戲㐹㕥㘴㡦㜲㝡㝢㈰挲昶〲㌸㐸㔰搳敡㍤㐹ㅢ愷㈳㡤㍣搴搷㝡㡡㐳ㅢ搱㔵㡢㘰ㄴ㘴㑦㐳㤵㐰戶ㄸ㕡㐱㜶慣ㄱ搹㘸㈳㌲摥㈲㤶㐹㍣ぢ〹㘴愷愲捦捤㉥搳㡤㈵扡ㄱ㜱ㅢ慡〲つ㐱㌶搲㡢散㜹㑥㙦ㅦ㐴搸㡥挲㐱㠲㥡㤰㔵㙡攳ㅣ愴㤱㐷〳㕢㉦㜳㘸㈳扡㙡㌹㡣㠲散ㄵ愸ㄲ挸㔶㐰㉢挸〶ㅡ㤱昵㌷㈲㕢愹昳扣㡥㔰㐰㔶㡤㍥㌷扢㐶㌷㙡㜵㠳㌷㘸戹愹ㄸㅡ㠲散㈸㉦戲㌷㌹扤户㈰挲㜶ㅣづ㘸㤸搷㔹扤㌶㉥愴〷ㅦ㈳㘰㌵㜲㘸㈳㐳慦㠶㔱㤰扤て㔵〲搹㕡㘸〵㔹㉦㈳戲㐳㡤挸搶改㍣ㅦ㈱ㄴ㤰慤㐷㥦㥢㝤扡㙥㥣愱ㅢ扣㝢捡㑤㥤㡤㠶㈰敢攱㐵昶〹愷昷㈹㐴搸晥〹ㅣ搰㌰㈳㍢㐷ㅢ㤷搰㈳㐲昱〵㠷㌶愲愵㌶挲㈸挸扥㠴㉡㠱散㝣㘸〵㔹搸㡢㉣㜱〶挹㌲㈲攳㥤㑦㤹挴户㤰㐰㜶㈱晡摣散㡢㜴攳㘲摤搸攴㌶搴ㄶ㌴〴㔹挸㡢散㝢㑥敦〷㠸戰捤㥢㤶ㄲ搴㜴〶戹㑣ㅢ㤷㈱㡤㍣晡搸㙡㤷愹㤱㕤づ愳㈰换㠴㉡㠱散㑡㘸〵搹㜷摦㤹摥晦扦㠱昶づ㑣㈵昹㤳つ㙦㑢捡㈴昸摦㔳〰搹搵攸㜳戳慦搱㡤慤扡戱捤㙤愸敤㘸〸戲慦㄰昲㌶㠴愴挱敡挰改㜵㠴〸摢扣愳㈸㐱㑤敢散〶㙤㘴攱扢㍣㕦搹敡捡愱㡤攸慡ㅢ㘱ㄴ㘴摤愱㑡㈰扢ㄹ㕡㐱昶戱ㄱ搹㠷㐶㘴户攸㍣㍤ㄱち挸㙥㐵㥦㥢扤㔳㌷㙥搳つ摥ㄴ攴愶敥㐲㐳㤰㝤攰㐵搶㥢搳敢〳ㄱ戶敦㠶㐳㈰戲㝢戴戱〱戱攴搹捤搶ㄱㅣ摡挸搰昷挲㈸挸㜲愱㑡㈰扢ㅦ㕡㐱昶㠶ㄱ搹㙢㐶㘴㍦搷㜹〶㈰ㄴ㤰晤〲㝤㙥昶〳扡昱愰㙥昰㡥ㅤ㌷戵ㅢつ㐱昶㈷㉦戲㐱㥣摥㘰㠸戰晤㌰ㅣ〲㤱㍤愲㡤晣ㅥ扦㍣昴搹㉡攰搰㐶㠶摥〳愳㈰ㅢ〱㔵〲搹㘳搰ち戲攷扣挸ㄲ敢散户㐶㘴㡦敢㍣㘳㄰ち挸㝥㠵㍥㌷晢〹摤㜸㔲㌷㥥㜲ㅢ敡ㄹ㌴〴搹㌳㕥㘴挷㜱㝡挷㐳㠴㙤摥㈸ㄳ㘴愶㜵昶㕢㙤㍣ㄷ㘹慣㡤ㄴ㠵ㅣ摡㠸㤶㝡づ㐶㐱㔶っ㔵〲搹㍥㘸〵搹㈳㐶㘴扢㡤挸㕥挰㈰㤹挴㔴㠴〲戲摦愱捦捤收慤㉦㘹晣㕥㌷晥攰㌶搴ㅦ搱㄰㘴扦昴㈲㥢捥改捤㠰〸摢扣㡢ㄵ㠸散㑦摡㜸㌱挲换㌳慢慤㔲づ㙤㐴㔷扤〶愳㈰㥢〷㔵〲搹ㅢ搰ち戲扢扣挸ㄲ㥦㐱敥㌰㈲㝢㔳攷㔹㠸㔰㐰昶ㄶ晡摣㙣摥㤷㤲挶㥦㜵攳ㅤ户愱晥㠲㠶㈰扢捤㡢散㘴㑥㙦㌱㐴搸㙥㠴㠳㈰㌳㥤㐱晥慡㡤晣㑡扤㍣ち摢㉡攷搰㐶㜴搵〷㌰ち戲㈸㔴〹㘴ㅦ㐲㉢挸慥㌵㈲摢㙡㐴昶㤱捥㔳㠵㔰㐰昶㌱晡摣散㑦㜴攳㔳摤昸捣㙤愸晤㘸〸戲慢扤挸㔶㜲㝡搵㄰㘱晢㥦㜰〸㐴昶戹㌶昲扢昲昲っ㙤㉢捥愱㡤攸慡㝦挱㈸挸ㅡ愰㘲㐳㝥扥㠲㔶㤰㕤散㐵㤶㔸㘷ㄷㅡ㤱㝤慤昳慣㐳㈸㈰晢〶㝤㙥昶户扡昱㥤㙥㝣敦㌶搴㡦㘸〸戲昳扤挸㑥攷昴捥㠰〸摢㝣ㅢ〸㍣ㅡ㘹ㄱ攳づ愴戱㙥愴㌸㤷㐳ㅢ搱㔲㜲攳㠵慡昳愰㑡散㌳摥㜸ㄱ㘴敢扤挸ㄲ㐷攳㕡㈳戲㑣㥤攷㈲㠴〲㌲摥㙡攱㘶户搷つ摥㕢ㄱ㡤攵㌶㔴㐷㌴〴搹㙡㉦戲㑤㥣摥㘶㠸戰摤〹づ㜴㌶晥㍤摢㔹ㅢ昹敤㜶㜹攴户㜵〵㠷ち㌲ㅢ㐶搹㘷㔷㐱㤵㐰挶扢㈲㠲㙣㠵ㄱ搹㜲㈳戲慥㍡捦㌶㠴〲㌲摥〷攱㘶㜷搷つ摥昸㄰捤㈱㙥㐳昱㥥㠶㈰慢昴㈲扢㡥搳摢づㄱ戶㝢挳㠱捥㐶㘴㝤戴㤱㕦㕢㤷愷㠵㕢户㜰愸㈰敢ぢ愳㈰摢〹㔵〲㔹㌶戴㠲㙣㤱ㄱ搹㐹㐶㘴扣㜱㠱㔷㥡㜵㈷㐲〱ㄹ㙦㔲㜰戳㡦搰つ摥㤵㄰㑤慥摢㔰扣攱㈰挸收㝢㤱摤捤改摤〳ㄱ戶〷挰㠱捥㐶㘴扣ㄷ㈱挶〷改挱敦㤲㕢て㜰愸㈰ㅢっ㡢㈰摢〵㔵〲搹㄰㘸〵搹㌴㈳戲㈹㐶㘴扣慢㈰㜹ㅥ㐶㈸㈰换㘳〷㥢捤扢〸搲攰㉤〳㘹ㄴ戸つ挵扢〱㠲㙣㤲ㄷ搹愳㥣摥ㅥ㠸戰㍤ちづ㜴㌶㈲攳㡤〲㌱昲㡢收昲㌰㜳敢㈹づㄵ㘴㜲戱㥦晡愷愱㑡㈰㍢ㅥ晥㠲散㔸㉦戲挴ㄹ㘴戴ㄱ搹㔸㥤攷㔹㠴〲戲ㄳ㤸ㄴ㥢捤㑢晣搲ㄸ慦ㅢ扣愶捦㑤昱㔲扤㈰ㅢ改㐵昶㍣愷户て㈲㙣ㄷ挳㠱捥挶扦愹㜹ㄵ㕦㡣㑦搲攳㈹㡡㤷㌹㔴㤰挹㤵㜸慡㕥㠱㉡㠱㡣㔷攲〵搹㐰㉦戲挴ㄹ愴扦ㄱ搹㜴㥤攷㜵㠴〲戲ㄹ㑣㡡捤㉥搱㡤㤹扡挱ぢ敥摣ㄴ慦愳ぢ戲愳扣挸摥攴昴摥㠲〸摢愵㜰愰戳㜱㥦昱ㄲ扢ㄸ昹搵㜰㜹摥扡搵挸愱㐴㘶捦搳挶昷㘵㍡㤹ぢ搱㍦捥㜷㐵搷晣挵搰㐱晥〷㜴ㄷ攳㠱摢扣㈳㥤搶づ摦㠸㜳扥㐷㤶㤱㝥散㝦ㄶ㡢搷㡣昹㌵㔲晥㘴昶〲敡晦㐳ㅣ敥慦愶敢昲㡣㜸㌸㝥慣扦〱㜰㤷㤳〱ㄷ扦昱㌵戴愴㙤晦㌸户㍢摥昹㥤攵晥戶挷㜷㔹慣㐷㥣愲㜲㉥㥦㤰昹敥㠶ㅤ晦扣敢戸摣敢敦㍢攰晥摥戰㜲搲愴㥢㑡收捣ㅦㄷ挹㥦㤷㌷昰捥㠲㜱慡ㅣ㈳㜲ㄱ挷㝡㡦攲㉦ㄴ㜲㔰㜵〷慣㌷昰㡤㤹㤴㐷摥㜶㜳つ晥㐷摥摡㔱㐴挲ぢ㔵㈳戲戳㔴ㄵ㍡摣㘱敡㘰㡣㈰㑢〲散ㅦ〴戶ㄲ敡戶〱慢搶㈳㠲㠰晤㘹㝡挶摥㉤㈷摥㌸敥摥搷捡㔶捦敡㕢㌹㑥挵㌱挲〴慣㤳㍢晦ㄴ㘰ㅤ㕤㠳晦㔱戶㜶〳㈲攱㤵㘶㝤改〰㕢㠷㡥〰ぢ㝢㠱㝤㑤㘰愷挳搴㌶㘰㘷攸ㄱ慤〶㜶㉥㐶㤸㠰㘵〶〱换㜰つ晥㐷搴摡攷㈱ㄲ㕥昸收愶〳散㈲㜴〴㔸扡ㄷ搸〱〲摢〴㔳摢㠰㙤搶㈳㠲㠰㥤摥敤摥挹敦慤摦㌸㙥摦㠶㈹㡦㥦㜹搸敥㜱敡ち㡣㌰〱晢昷户〱㠷攲て慥挱晦攸㔹晢㉡㐴挲ぢ晦敤㈴㤶㑥愷㜶㙡ㅢ㍡〲散㍢㡣㐸ㅣ㡡敤㘱散㜲ㅤ㑣㙤〳戶㕤㡦〸〲㤶戲挶㙥挱〸ㄳ戰㉦㠳㠰晤换㌵昸ㅦ㈹㙢敦㐴㈴扣昰㑤㑢〷搸㥤攸〸戰捦扤挰扡㄰搸摤㌰戵つ搸㍤㝡㐴㄰㌰㘷㡦㕤搹戴挷ㅥ挰〸ㄳ戰捦㠲㠰㝤敡ㅡ晣㡦㡡戵㜷㈱ㄲ㕥㈸㙥㜱㠰㍤㡣㡥〰晢搸ぢ散㄰〲㝢ㄴ愶戶〱摢愳㐷〴〱㑢搹㘳㑦㘱㠴〹搸晢㐱挰晥敡ㅡ晣㡦㠰戵㥦㐶㈴扣昰㔸㌷〷搸戳攸〸戰扦㜸㠱ㅤ㑥㘰捦挳搴㌶㘰晢昴㠸㈰㘰㈹㘷挵㤷㌱挲〴散敤㈰㘰㙦戹〶晦愳㕤敤㔷㄰〹㉦ㄴ捣㌸挰㕥㐷㐷㠰扤攱〵㜶㌴㠱扤〹㔳摢㠰扤愵㐷〴〱㝢㘳散扡㤳敥ㄸ昱晡戸㥢㤶㍤昰㜱㝣㔷挳㌸搵㠸ㄱ㈶㘰慦〴〱晢愳㙢昰㍦戲搵㝥ㅦ㤱昰㑡戳㡥㜱㠰㝤㠴㡥〰㝢挹ぢ㙣㈸㠱㝤〲㔳摢㠰㝤慡㐷〴〱㑢搹㘳㕦㘰㠴〹搸ぢ㐱挰昶戹〶晦愳㔸敤㉦ㄱ〹㉦㝣㈱搴〱昶㉤㍡〲散㌹㉦戰㔱〴昶㍤㑣㙤〳昶㠳ㅥㄱ〴㉣攵㜴摦づ〹㑣挰㥥づ〲昶㙢搷攰㝦挴慡㥤㠹㐸〲㙣慣〳捣㐲㕦㠰㍤改〵㌶㡥挰㍡挰㠴㔷ㅢ㍥㔲㜵搴㈳㠲㠰攱攳㐶㡦ㄵ㈵户㡣扢昲慢㔰搹搶ㄹ昳挶愹慥ㄸ㤱㑢㥥㝤ㅦ愹昶〶〱摢攳ㅡ晣㡦㑥戵扢㈳㤲〰㉢㜶㠰昵㐴㕦㠰㍤攲〵㌶㤹挰㝡挳㠴㔷ㅢ㠰昵搱㈳㠲㠰愵ㅣ㡡㐷㘰㐴慥〱搸慥㈰㘰て扡〶晦㈳㔱敤㕣㐴ㄲ㘰㈵づ戰〱攸ぢ戰㕦㜸㠱捤㈲戰㐱㌰攱搵〶㘰㠳昵㠸㈰㘰㈹愷晢〲㡣挸㌵〰晢㔹㄰戰㝢㕣㠳晦㔱愷昶〸㐴ㄲ㘰昳ㅣ㘰㘳搰ㄷ㘰㜷㜹㠱㉤㈰戰攳㘰挲慢つ挰㡥搷㈳㠲㠰敤愹扦攲搰㡣昹㙦㡣㝢㜷晢㐱㍢昷㍥㜱挱㌸㔵㠸ㄱ戹〶㘰㍢㠳㠰摤敡ㅡ晣㡦㌰戵㡢ㄱ㐹㠰㥤攲〰㥢㡡扥〰扢搹ぢ慣㡣挰愶挳㠴㔷ㅢ㠰捤搰㈳㠲㠰愵㝣昲㈸挵㠸㕣〳戰敢㠳㠰㙤㜷つ晢㝤㡦㈶戵攷㈱㤲〰㡢㍡挰ㄶ愲㉦挰慥昵〲㕢㐶㘰㈷挳㠴㔷ㅢ㠰㉤搶㈳㠲㠰愵慣戱㜲㡣挸㌵〰扢㉡〸搸㤵慥挱晦挸㔱㍢㡡㐸〲慣挶〱㔶㠵扥〰扢摣ぢ慣㡥挰㔶挲㠴㔷ㅢ㠰㔵敢ㄱ㐱挰㔲搶㔸ㅣ㈳㜲つ挰㉥〹〲戶搹㌵昸ㅦ㈵㙡㌷㈰㤲〰㙢㜰㠰慤㐳㕦㠰㕤散〵戶㠶挰㑥㠷〹慦㌶〰㍢㐳㡦〸〲㤶戲挶捥挵㠸㕣〳戰昳㠲㠰㙤㜴つ晥㐷㠴摡攷㈱㤲〰㍢搳〱㜶ㄱ晡〲散ㅣ㉦戰つ〴戶〹㈶扣摡〰㙣戳ㅥㄱ〴㉣攵㔰扣〲㈳㜲つ挰捥っ〲㜶㠶㙢昰㍦晡搳扥ち㤱〴搸㜹づ戰㙤攸ぢ戰昵㕥㘰ㄷ㄰搸㜵㌰攱搵〶㘰摢昵㠸㈰㘰㈹㥦ㄵ㙦挱㠸㕣〳戰㠶㈰㘰昵慥挱晦㐸㑦㝢㈷㈲〹戰㑢ㅣ㘰㜷愲㉦挰㘲㕥㘰㤷ㄲ搸摤㌰攱搵〶㘰昷攸ㄱ㐱挰㔲搶搸〳ㄸ㤱㙢〰㔶ㄳ〴慣摡㌵昸ㅦ搵㘹敦㐲㈴〱㜶㤵〳散㘱昴〵搸ち㉦戰㙢〸散㔱㤸昰㙡〳戰㍤㝡㐴慢㠱㍤㠵ㄱ戹〶㘰搱㈰㘰ㄵ慥挱晦〸㑥晢㘹㐴ㄲ㘰搷㍢挰㥥㐵㕦㠰㉤昵〲摢㐱㘰捦挳㠴㔷ㅢ㠰敤搳㈳㠲㠰愵ㅣ㡡㉦㘳㐴慥〱搸㈹㐱挰ㄶ扢〶晦愳㌵敤㔷㄰㐹㠰敤㜴㠰扤㡥扥〰㕢攴〵㜶㍢㠱扤〹ㄳ㕥㙤〰昶㤶ㅥ搱㙡㘰㡤ㄸ㤱㙢〰㌶㉦〸搸㕣搷㤰昲挸捣昷ㄱ愹愵㐷㘶㝡晥挷挹㉥㐸㥡㔹挹ち搹づ㤵㡥㥡㤷㙢挳㤵㤳慡慡慢愵㐲戹㈳㥥㜰ㄷ挳晦昹㌸〳て㜲挴㜳敤㑡慢摣晦㐷㙣㉡ㅥ昰挸〷㠶改㘷愸㔹搲攳攰㔰攵慣ㄸㅥ慡搶扥㜲㙡ㅣて攰慣挸挲晦㔹㔷㕦ㅦ㡤搵晥㉦㍣晥づ㌵攳晣晥㌰㌶攷挱㜷挶㜲㙤搶㘱㌷昳㘴挲㈶㍥昴㝦攵㤸捥〷攳晤㘷捦攲っ晤っ㠷㤸晥㍡㐱㠵攷㔱㡦ㄹ㙡づ㜶戱㔳㠵㜳㜶摡〱㤹㜳㕡㍡晥搳て昸㠷敥㠷攰晦挵㈶昷㉦㈰挲搶捦愱㤱㉦〶㡢㐸换攴ㄵ㜱㍦㌸ㄶ搰昳㙢㤸㘹扥晦㤰戱㐳〷㈲搶㥢攲〵㘹ㅥ㐵愱〷〲愷㌶挳㌸戵㕤㥣〳愷搶㌴慤㠷㤲愷愵㜸㍤㥢㔳搳㥢晡㔲㈷㝢㌸㌰搹㈴㘳戲㐷㔳㤳敤昵㈵攳㌵收愴㘴扣㜰㉢挸ㅥて㑣㌶摥㤸散〹昸㠷㥥㠴㐸㈶晤㈹㕦㐲㕥晢㑤㑡㤸〹〷㐹昸㌴ㅡ收扤㝣慣㌱攱㙦ㄸ㌹㤹捡㘷㝤挹摡愳㥦㤴慣ㄳㄴ㤲散㜹㌴捣挹㠶ㅢ㤳扤挰挸㐴搷戴摦㕥愴㡡㡦〱㜳づ㈷搵〵晤愴㘴摤愱㤰㘴㝦㐰挳㥣㙣㠸㌱搹换㡣㥣㡣散ㄵ慡㍣挹づ㐱㍦㈹搹㘱㔰㐸戲㔷搱㌰㈷敢㙦㑣昶㍡㈳㈷㈷㝢㤳㉡㑦戲挳搱㑦㑡㤶ぢ㠵㈴㝢ㅢつ㜳戲㝥挶㘴敦㌰㌲㙦〹㌵搱昸ㅥ㔵㥥㘴㐷愳㥦㤴散ㄸ㈸㈴㔹㈳ㅡ收㘴㝤㡣挹摥㘷攴㘴㘴㝦愳捡㤳㙣㈸晡㐹挹㐶㐰㈱挹㍥㐲挳㥣慣㠷㌱搹㈷㡣㥣㝣㠰㝣㐶㤵㈷搹㈸昴㤳㤲㡤㠵㐲㤲晤〳つ㜳㌲摢㤸散㥦㡣㥣㥣散ぢ慡㍣挹挶愱㥦㤴慣ㄸち㐹昶㈵ㅡ收㘴㘱㘳戲慦ㄹ㌹㤹挶㙦愹昲㈴㥢㡣㝥㔲戲ㄲ㈸㈴搹昷㘸㤸㤳㘵ㄸ㤳晤㥢㤱㤳㤳ㅤ愰捡㤳㙣ㄶ晡㐹挹收㐱㈱挹ㄴ㥥㡦㘹㑥昶攳㌷愶昷㠹㜶昰昷ㅤ㡤㤹㔴㜹㤲㉤昰㈷㍢㐵㈷㙢ㅦ㤸散ㅢ㘳㌲㡢㤱㤳昷㔹〷㕦戲㌲㝦戲愸㑥搶㈹㌰搹攷挶㘴㕤ㄸ㌹㤹挶㠳㝣挹㤶昹㤳搵攸㘴㕤〳㤳㝤㙡㑣搶㍤㌵搹㈱扥㘴㜵晥㘴つ㍡㔹捦挰㘴ㅦㄸ㤳昵㘶攴攴㌳挸㘱扥㘴㙢晣挹捥搴挹づて㑣昶慥㌱㔹づ㈳㈷搳㜸㠴㉦搹〶㝦戲昳㜴戲摣挰㘴㙦ㄸ㤳ㅤ捤挸挹挸〶昸㤲㕤攰㑦㜶㠹㑥㌶㈸㌰搹ㅦ㡤挹㡥㘱攴㘴㘴㐳㝤挹㉥昵㈷扢㑡㈷ㅢㄶ㤸散㜷挶㘴〵愹挹㐶昸㤲㕤攳㑦㜶扤㑥㌶㉡㌰搹㙦㡤挹挶㌰㜲㌲㡤挷昹㤲敤昰㈷摢愹㤳㡤つ㑣昶愴㌱搹戸搴㘴ㄳ㝣挹㙥昷㈵换扣て㡡㔶㝦㜴㘶㌱㐷㔷晣㤱挱晦㑣ㅥて㌷㥦㠸㐷㘴て慡挶㐷攰㔶㍣㤱扣㄰ㄳ㔱晣捣换ㄸ㔶ㄱ㝢敥晢慥摡〵㉤愷㘱ㄵ㔳晢㤰昶㤹攴昵攱㠷㐷昱㤹㑣敤㕥敤㌳挵敢挳捦㝣攲㌳㤵㕡㝥搴㤳㕣搳扣㍥扦搱㍥搳愹攵㈷㌴昱㤹攱昵㜹㐱晢㤴㔰晢愲昶㤹改昵攱㠷㈲挹㌵㡢摡㔷戴捦㙣慦て㍦换㠸捦㠹搴昲㘳㡣攴㥡攳昵㜹㐷晢㤴㔲换㑦ㅦ攲㌳搷敢昳扥昶㤹㐷敤摦戴捦㝣慦て摦昰㈵搷〲㙡㍦搳㍥㈷㜹㝤昸㍥㉤㍥ぢ愹攵㕢戴攴㕡攴昵昹㕡晢㥣㑣㉤摦㔹挵㘷戱搷攷摦摡攷ㄴ㙡て㘸㥦㔳扤㍥㝣㌳㤳㕣㘵搴昲㝤㑣攲㉣昱晡昰㍤㐸㝣㈲搴昲敤㐷㝣㤶㝡㝤昸搶㈱㍥攵搴昲㕤㐳㝣㉡扣㍥㍣攳㡢㑦㤴㕡㥥散挵愷搲敢挳ㄳ戵昸㉣愳㤶攷㘸昱㔹敥昵攱昹㔵㝣慡愸攵愹㔵㝣㔶㜸㝤㜸㕡ㄴ㥦㤵搴昲㡣㈸㍥搵㕥ㅦ㥥捤挴愷㠶㕡㥥挸挴愷搶敢挳㤳㤰昸搴㔱换昳㡦昸慣昲晡昰摣㈱㍥愷㔱换搳㠶昸挴扣㍥㕣昲攲ㄳ愷㤶慢㕤㝣敡扤㍥戲昴戸敡ㅡ愰搵㥢捤㈵㈸搷㔳㔶愳㠱ㅡㄲ㔹㝣㈹㕥㕣㠴攲戵搶昱㤲攵㤷攲挵㘵㈸㕥敢ㅤ㉦㔹㠰昴㍡ㅤ㝤扤搹㕣㠸攲㜵㠶攳㈵㑢㤰㕥㐹昳攲㔲ㄴ慦戳ㅣ㉦㔹㠴昴㑡㡡挵挵㈸㕥㘷㍢㕥戲っ㔳㘲㜱㌹㡡搷㌹㡥㤷㉣挴ㄴ㉦㉥㐸昱摡攸㜸挹㔲㑣昱攲㤲ㄴ慦昳ㅤ慦㜹昸㈵㕣㈷捤㥥㡢㔲扣㉥㜴扣㘴㌹愶捣㥥换㔲扣㉥㜶扣㘴㐱愶㘴攴挲ㄴ慦捤㡥搷挹昸㤵㥡㤱㑢㔳扣戶㌸㕥戲㈸㔳㘲㜱㜱㡡搷㘵㡥㤷㉣换㤴㜹㜱㜹㡡搷攵㡥㤷㉣捣ㄴ㉦㉥㔰昱扡搲昱㤲愵㤹㤲㤱㑢㔴扣慥㜶扣㘴㜱愶㜸㜱㤱㡡搷㔶挷㑢㤶㈷扤戶愱慦㌷㥢换㔴扣慥㜵扣㘴㠱搲㉢㠹㝢㉥㔴昱摡敥㜸挹ㄲ㑤昱攲㔲ㄵ慦ㅢㅣ㉦㔹愴㈹㕥㕣慣攲㜵愳攳㈵换㌴挵㡢换㔵扣㙥㜶扣㘴愱搲㉢改㔸攵㠲ㄵ慦㕢ㅤ㉦㔹慡㈹戱戸㘴挵敢㌶昱戲㌵㌴挵昵㈹ㄷ㍡ㄷ攲㑤㥦挵㕤ㄳ㌱㌶ぢて㜶攷㤲ㄴ挳㐹㍥〳㔷愱ㄸㄶ㈴ㅢ㙣㍤㉤挵ㄵ㈸ㅥ昳㤳㍤ㄴㄷ㥤ㄸ收昹っ㕣㘷㘲㤸敢㌳㜰㘹㠹愱搴㘷攰㙡ㄲ挳ㅣ㥦㠱ぢ㐸っ㈷晡っ㕣㌳㘲㤸敤㌳㜰㤹㠸㘱㤶捦挰㤵㈱㠶㤹㍥〳ㄷ㠳ㄸ㑡㝣〶ㅥ晦㘲㤸攱㌳昰㤰ㄷ挳㜴㥦㠱㐷戹ㄸ愶昹っ㍣戰挵㌰搵㘷攰戱㉣㠶㈹挹〶㕢ㅦ搴㡡挷戱㜸㑣㑥昶㔰㍣㜴挵㌰挹㘷攰搱㉡㠶㘲㥦㠱〷愸ㄸ㡡㝣〶ㅥ㤳㘲㈸昴ㄹ㜸ㄸ㡡㘱愲捦挰㈳㑦っㄳ㤲つㅤ晥ㅦ慢っ㜴捤</t>
  </si>
  <si>
    <t>㜸〱捤㝤〷㜸ㄴ搵晡㝥㑥挸㉥㤹愵慤㈲㌶㔰〲ㅡ愵ㄹ㐲㐲〹㉡㔲ㄲ㑡攸ㄲ㐰㔴㌴㉣挹〶〲㐹ㄶ戳〹挵㕥戰搷慢愲㠸㈸㈸攲戵㕦ㅢ昶㜲ㄵ昱㕡慦搷摥慦㑡慥扤敢戵户晦晢㝥㌳㘷㌳㍢㜳㈶攵晥敥晦㜹敥戰昹㜲捥昹摥昳㥤昳扥㌳㘷㜶㌳昳敤㤰愱㌲㌲㌲晥挰挶摦摣戲㔸攸㔵戶㉡搹㄰慦捤㉢㑥搴搴挴㉢ㅡ慡ㄳ㜵挹扣戱昵昵戱㔵㔳慢㤳つㅤ〰〸㤷㔷挳㥦っ㤵㈷慢㡦㡥㘷㤷㉦㡦搷㈷〱ち㘵㘴㘴㘷㕢㤹昰敦收晣㐴㜵挵㘲㉦㉢㡢〶愸っ㉢㑣搳㤱㈶㥢挶愲㠹搰㜴愲改㑣搳㠵愶㉢㑤㌷㥡㈸捤づ㌴㍢搲㜴愷搹㠹愶〷捤捥㌴扢搰散㑡挳昱慤摤㘹㝡挲㜴敥〵㌳扢㜸摣㡣㠵㑢挰愶慣㈱㔱ㅦㅦ㤴㌳搷㥥昳愸㈱㐳昲㠶攴ㄵ㡥挸㉦捡换ㅦ㤴㔳摣㔸搳搰㔸ㅦㅦ㔵ㄷ㙦㙣愸㡦搵っ捡㤹搹戸戰愶扡㘲㑡㝣搵散挴搲㜸摤愸昸挲晣挲㠵戱愱㐵㐳㠶づㅢ㔶㌵㜲㘴㔱攷㍤㄰㜹㝡昱戸㤹昵昱慡攴㝦㉢收㥥㡣㌹愳㜸㕣摥昴㜸挳㝦㉢㘶㙦挴㐴挸㤲㐴㙤慣扡敥扦ㄴ㌴挴㝤㍡慣㈴㕥㔱捤㥤ㅦ㡦搷㔷搷㉤捡挳戴搳㠴㐶㙤㐴摥搸㘴戲戱㜶ㄹ㡦愳攲㜸㑤捤慣㜸㤵散昴摡㤲㘴挳捣㔸㝤㙤戲㜳㉤昵㡢搷挷敢㉡攲挹慥戵攳㔷㔶挴㙢ㅣ㘰㌲扢㜶㙥慣㝥㝡慣㌶㥥挵㐲户㕡㝢ㅦ㤶㔶挶敢ㅡ慡ㅢ㔶㜵愹㥤㤳㡣捦㡡搵㉤㡡ㄳㄲ慡㥤搸㔸㕤愹戲戲昰捡攸戰慦㘹㘶戲愳㌰㥦摡攲挵戱晡〶愹㜱ㄷづ㌱㘱㕤㠷㡢戰㐸㥢ㄷて愹ㅣ㑦㉦敥戳戲敡摡㈹昱晡扡㜸つ〷攱㥥ㅣ攸〱㠹㐰昶㝥㐸㈹愵改㜰㉦愹㑥捥攲㈳ㄷ㡥ㄲ捥㠱挹㤹㥥愸慦挵〱㌹㉤ㅥ慢ㅢ㤵㥦㤷㕦㌸㘲挴愰戲㠶捡㤲昸㜲搶昲㠷ㄴ㕡㝤㠰戲晡ㄲ扦ㄷ㑣㤷㤲㝤挶收ㄴ攴ㄷっㅢ㥦㌳㉤㌱换摡㥢捥㕣ㄸ㤵昵〶ㄶ扢㝢〸㉥戸捣昲㔸㘶昹挲捣昲㡡捣昲捡捣昲㜸㘶㜹㔵㘶昹愲捣昲挵㤹攵搵㤹攵㑢㌲换㤷〲愳户散㡥ㅤ㌳㥤㙤挱ㅢ戹㤷昶改晣攳戴ㅢ昷㕤扤㜱㐳扦攴敤㡡敢㕢㑥て晢愲㤰攷㤹㜲㐱㔱挱挸㈱㐵㐳㐷づㅢ㔱㔰㔰㌴㙣㜸㔱㤱㥢挰昰愱㔶㍦昴戱晡挳㠴〷挰昴㉡慤慢㐸搴挶㜳ㅡ㘲㉢㜳攲㉢㤷挵敢㤲㜱昲ㄹ㙡昳ㄹ㐸散㈰ㄸ愵㕥〴ㅦ㜲㍡晥攸㠲户㥥㔹㜷昸攴扢㕥㔹戳㜵㐰敤㈹㉦㉢㥥㘷㘴㌲㜹㈸戴慥摦㘰㠶捣㠷〹て㠱㜱昴ㅢ㌲搲ㅥ慦㠰捥㐲ㄸ愵㥥㜱挶ㅢㄵ扢戶㙦敦㥥㕦㤴㥥㜳㔳收㜷昳㉡㥥散慦㜸㑡㤳昱㠶愱攰㈵㕦㌸愴〸戴ぢ㠷ㄶ㡤ㅣ㔲㌰㙣㈴㤴㜰㤳㉦ㄸ㘱つ攷〰㈳㘰挲㐵㌰㠳㑢敢ㅡ戰ㅣ㤲つ㙥敡㐳挶攷昴换捤愹㡤搵㉦慡慥换㐹搴攵㌴㈴ㅡ㘲㌵㌹㤵昱㠵つ晤慤㤱散扥㍦㡣㔲摢㥣昹扤扤昵慣敦づ晡㌰㝦昲攵㥦敦戴㜶敡㡣晢戲ㄵ捦戶㌲扦〳㔱㘸㕤㡦㔱っ㜹㄰㑣㜸㌴㡣㍥㥥昲㙤㍤挶搰㌹ㄶ㐶愹㠷㥣昱戶扦戰挷攵㤷㙦ぢ㡤扤㝡晢㥡晢〶㥣戴晦〶挵㌵㉥攳ㄵ愳攰搵愳戵㠳愱㠴〳㡣㠷〹㑦㠰〹㌸ㄸ愰〸て敥㠹挴㑥㠲㔱敡㙥㘷㌲㡤户㝤㜹㝤挷㍢㈷㑦㍤㜵㕢㡦昵ㄹ慦慤㐹㉡扥挱挸㘴㈶愳搰㍦敤挸㜴敤㠹㈱㐳㡡㐶愶㙤搶ㄴ挶㥥ちㄳ㥥〶戳ㄷ捥ㅡ㌸搷攴㘰〷慣㐸搴㉦挵昹㉥愷㈲戶慣㥡晢愱㈰㝦㐸㤱㍤㥤改散㌲〳㐶愹㕢㥤改㕣㥣扣晤挷捣㥥昳㡡捦ㅤ㜰晦收㐱て摦晤愲攲㕢㥤㑣攷㘰ㄴ昶㑢㥢㑥㕥攱挸挲㤱昹慥慤搰㌵挱晣㘱㠵搶㉣挶㉦㠳〹捦㠶改㕡㌶搱㕥改捥捡㤸㐳敦㕣ㄸ愵慥搷㐷挲㠰㥦㔶ㅦ昷晤㠷搳㌶扣㜴敦㤵㐵攱挷晥慡戸攴㘵昴㜹㈸戴㝥㈴ㅣ捡㤰㠷挱㠴て㠷搱㐷㠲㌳摥㝣㍡㡦㠰㔱敡㙡㘷扣散㉥㡦摤㜳搴戶㜳愷㕣㝥㕢昶つ㜷㥤㝥捦〲挵户㜳ㄹ慦ㅣ㠵昶ㅥ〹ぢ搰挷㡡挱㠴ㄷ挲〴ㅣ〹挳㙤改㉢㠸慤㠴㔱敡㜲㘷㌲挳㜷づ㍤摢晤戲㑤愵ㅢ〶㕥㕡㌷昹敢搹搷㈹㝥慣㤰挹㔴愱搰㍡昹㐵っ戹ㄸ㈶㕣つ愳㑦ぢ㈳散昱㤶搰挹㤳愳㔲ㄷ㍢攳㜵㔹昹搵昶〳ㄷ㝣㌲攵挱ㅤ晥㌶慥㔱㍤扤㕡昱ㄳ㡣㡣㔷㡢㐲㝢挹搷㜱㠰〴㑣㜸ㄹ㑣〰㜹㘷㑤ㅥ㐵㙣㍤㡣㔲攷㍡㤳戹攵愴㤷昳㠷㍤㝣挴攴搵㌹㍦㜵敢㌸㜳攳㙢㡡㥦愴㘴㌲つ㈸戴㑥扥㤱㈱㤷挳㠴㔷挰攸㍤敦㉣扢㤵㜴慥㠲㔱敡㌴㘷扣㤳㘶㝤㌱慡㜰挹挶㤲摢昳㉦摤㜴㘳敤㔱敢ㄴ㍦戴挹㜸挷愰搰㕥昲挷㜲㠰攳㘰挲挷挳〴㤰㜷摥攰㑥㈰昶㐴ㄸ愵㑥㜰㈶㔳㝡攱搵㔷㜶㜹㜷挱挴㍦攵慣㍡敤晤敡㡣㠸攲㠷㐷㤹捣挹㈸っ㑥㕦㜴㝣ぢㅤ㕥㔰㌸㜲㜸晥戰㤱挳ち㐷ㄴㄵ收愷㉤扢晣㐲敢ㄴ㜴戲㔶挳㠴㑦㠵搹㉢㜵㠶㡥搵㔵收㈴ㅡㄶ挷敢㜱㔶㤰㜷㉣扣㑢㌹ち㥤挶㉥愷挳㈸戵搲㤹搴㑢摦㑦攸㜸㔵昱㥢愵て搴㙥㕤扢搳ㅦ㔷㍦慤昸㘱㔶㈶㜵㈶ち敤㔵攸㉣づ㜰㌶㑣昸ㅣㄸ戳㐲晡㉤散㕣㘲捦㠳㔱敡㈸㘷㌲户昵摥晥晢搹㥢㍥㈹扤昲挴㈱㙢㍢ㅦ昹㐸戶攲㠷㙡㤹捣〵㈸戴昳戴昴㈷挶扦㄰㈶㝣ㄱ㑣敡戴攴慣捣㡢改㕤〳愳搴ㄲ㘷昴敦㙦扤㝢㝤挹摤晤㑡捥㜸慦扡摢摣扤㌶昴㔵晣㌴㉦愳㕦㡡㠲㔷㡡搶摥㐰搷㜲㠰换㘰挲敢㘰㑣㙦愰㐳戰㘸〳摦㐰㉦㘷昷昵㌰㑡㔵㌸昳㝢昲敥户昲㑥攸㍥㘵搲㤹㐷㕢攷摦㔶晣换昱慡〷摣㌲扦㉢㔱㘸㝤昱㙣㘰挸㡤㌰攱慢㘰昴攲㜱昴戸㥡捥㑤㌰㑡捤㜷挶㍢攵攱㕦㥥㉡扤晦搵挹户收晤㜴㔵敤捣ㄱ㕤ㄵ晦愶㤱昱㌶愳攰搵愳戵㌷搰㙢㌹挰㥦㘱挲搷挱〴ㅣㅡ捥㍢搶昵挴摥〰愳搴ㅣ㘷㌲て㕤㕦晡㔸捦㠳㈲㤳慦昹㘷挹攰挵㍢㜷扣㐱昱㙦㉢㤹捣㑤㈸戴㜷㌲㌷㜳㠰㕢㘰挲㝦㠱〹㤸㡣㜳㑥扤㤵搸摢㘰㤴㥡敥㑣收㙦㥢㝥㝤㙣晢攰攷㑢搶ㄶ㈴捥㤸搷愳攲㝤戵㉢摣㌲㤹㍢㔰㘸敦㘴敥攴〰㕢㘰挲㜷挱㤸㈷㔳㔰㘸㥦攰敦㈶昶ㅥㄸ愵㈶㍡㤳㈹㝥敢㡦昳敥㉥戸㜳摡扤㕦㕣ㄷㅡ晣搴昴㈲戵ㅢ摣㌲㤹晢㔰㘸昷㘹攵㝥㡥昰〰㑣昸㐱㤸ㄶ㑦㉢㍣㠰昹㜹攷㈱㜶㜹ㄸ㐶愹㌱捥愴㠶㥣㄰㍦敡挲〹攳㈶摤㌶昱㤷㜵㌷敦㜹攳扦搵敥㜰换愴ㅥ㐱愱ㅤ㥦㜷ㅥ㘵散慤㌰攱挷㘰㕡晣扣愳捦㜲摢搸攵㜱ㄸ愵㐶㍡搳改昸㙤㤷㐱㕦捤晦㜱摣㤵㠹㌳㑥㝣扤昶昴㈷㔵㑦戸㘵㍡㑦愰搰㡥改㍣挹搸㑦挱㠴㥦㠶㘹㜱㍡晡㍣昷っ扢㍣ぢ愳㔴㠱㌳㥤㐹昷㙣慢㝤㜳摢戵㔳敦㥤戵捦づ㔵㘳晡慤敢晣ㅣ摣〷㍢㝦㘶㤵搴挷㔶攰㠳㕣昳摦挴〵㜹昸㡢慡㉤ㄷ〳㜰㉤愰㙡㔸搵㠸慡㈱㐳㉡㠷攵挷ち㘳愱㍥〸摢搶扦㍡昹捥搸戹敡㤰敡扡捡挴ち昹㌳戴搷戸㔸㌲摥晣㔷改㐰挷㌷㉥搱㔸㔷㤹散㘹㜶㤶㌵挴ㅡ攲扢㝢㝤捤㐱㝣摤捡昰㐷㝡㍣㈹攳敤改敤㌶㌷㔶搳ㄸㅦ扢戲摡㜶敦攱㜱攳㑦昴挴挲㘰敦㠴晡昸㔱㈹慦㙦㐶㘳㜱つ㘹戹挴昶戱戴㕤昶扣㜲㡡ㄷ㈷㤲昱㍡㤹摥挰摡㤹搵ㄵ㑢攳昵㘵㜱㕥㠱㡡㔷ち搵ㅥ㜴㌹搷〹〶捥愸戳㍦㡤㔷昶㜵户㔶㡤㕦搹㄰慦慢㡣㔷㘲扥换攲昵つ慢㘶挷ㄶ搶挴㜷㑥㠳搸㘳挲戱㕢㕡昳㠴㐴㐵㘳戲㌸㔱搷㔰㥦愸㐹昷㡣慤㕣ㅥ挳戵㠹捡㘹㠹捡㌸㉥㉤㘴㜱换㔰ㄹㅤ㍡㈸㤵㌱挰昴昷㍤攳㈶昳㘴㐷戸㜶昱ㅥ搸攷扢愶ㅦ㜶㜹戳挰づ㝦㔳搴挴㜹㑣㘶敥摤㑡㌰㠹换㌰晤㠳㠱㉥㑥扣㕣㐷㜴扦㘰戴捣㌱戵攷晥晦㠲㌳㌳扢㍢散挷㉦挷昵㥢㐹昸攸㔴ㄳ慦㙦昱㘲愳攲㡣慣㝦挰㠴〶㘳㌵〷慡㤷〵㠴㕡愹㔶㠵㔶㔴㔷㌶㉣づ㉦㡥㔷㉦㕡捣捦戸戸㈰㤹㥤㑤㘹㝤㥢昵〲㥡慣ㄷ㘹㕥㠲㠹㐴㌲挲㉦ㄳㄴ㡥㔸慦搸昵㔰㕦晣㙥晦㤵愱㑣昴戲攴㑡ㄴ㉥ㅢ㈶㐳戵ㄳㄲ昵挹づㅤ㑣㉣㈷挵㤲㡢ㅢ㜸㜸戶散㘴扣㔷㘹㕥㠳〹敤つ搳敡㠵愷㙥〰㘵昱晡㕡㤷摡㤲㜸㔵っ㔷㌵㘵㜵慢㔸愸搶扥㔰㔶ㄲ㑦㔶㔸扣愲㔶㡡戵戲㌲㡣ㄲㄶ㝦攷㕡ㅥ晤昱㤵つ㈵戱㠶㔸挷㕡㕣㥢挳㕥戲〰ㅡ㈸扤散ㄲ㝢㜶㤱㌶摤㍢攲搴㄰㈱㉡㐵㔷㤴㑥搲㘰㐷挲挲挱㝡挹攸攰搸㤶㐹㘰敥㝢㠲㐴搸㝢愰愷㕦㘳挳愵扦捡㠹昱扡搹慢㤶挵㤳㠴㘷㠷㕢㤴搲扢扣ㄸ㙣㐶挵挲㌹つ搵㌵挹㍣捣㜴㘲㝤愲㜱搹㝦㌳づ㘳㔹慦挳攸㉤戴て㡥攲戶㜳㠲㕣ㄹㅤ㤷㜳摦㤴㤷㘷㘴㌳ㅡ㕢慣扤㘸㜸戴㈲搸ㅦ昸㈵㥢昵㌶㝥㐵㕡昲㠵㜲㠱㘸捦昵挸㄰昰㥤㙢愱搰散晡戸㕣㘱捤㤶ち搴敥㔲㝢〸㉥㠰㉣㑣㈴㤶昲㜸敡㉡戵攴攲㜸扣㠱㔷㉤㍢㌹㔷㘹攵㙡慣㔲ㅤ㍡愴㕤㙦㜴㕤摥散㡤昸攱昷㘰扡㡣慤愹挹搱ㄱ㤳攱敤㘸敡㠰敢愷攱㈶ㄴ㝡㑥㡢搵㔷挷昶㍢愴㜱扦㤹昱㘵挹敡攲挴㝥㔵搵㜵戱㥡扣㤵㌵挹㤵慡ㄷ〴攰搵扦〷㑦㜹扢挷愲摦㈳㌳㌶㝣晤㐳搱敡㥦戶散愰㝡㍡づ摦㌵捡㝥〸搹〷㍦搶〷㌰㙡㌷挰㜸㘲㐱㌹㝤戳㍥㐲摤晡㤸收ㄳㄸ㥣ㅥ㐴㜰㥣ㅤ㍥戳慢慡㍦㝥昳っ㘱㝤㑥昳〵㡣ㅡ〸挳昵㘹㝤〹愳㌷ㄵ㐵㝣敥㜶搹㜵〳搰散摦㜵摦愲㌵㘲戵攰㔳㠳㠰攰敥戳㈸㤷㐵㠱㉣㡡愳挲〸㙣ㄴ㈰攴㌸㝣搷㐵〷愳㥢〸昰㉢晢㜷〰捣㉣挰敦ㅣ㠳挲㔸㍣攸㕣〲㘴摡㔵㤵て㥦〸搰〱つㄶ㙦ㅣ愹〲㌴㠹〰㈱搴昴愶㝥晥摤㈵挰㄰㌴晢〵戰ㄸ搳㙡挱愷ち搱捦㈴挰㔷〸㙥ㄴ攰㑢挷攱扢㔰㍢ㅣ㤱晡㜰ㄶ㍢㜲捡㥦〳㘶ㄶ㘰㈷戸慤ㅥ㌴㍢挳戸〴搸搵慥慡ㄱ〸㈲〲散㐶搰敥㌰㙡㈴㥡㐴㠰㥥愸改㑤晤换㉤㐰ㄱ㥡晤〲昴㘶㑣慢〵㥦摡ㅦ晤㑣〲扣ㄱ㈴挰敢㡥挳㜷㈵㜸ㄴ㈲昵攱㉣晡㜱捡慦〶ち㌰〰㙥㙢㈰捤㈰ㄸ㤷〰㜹㜶㔵ㅤ㠴㈰㈲挰㘰㠲昲㘱搴ㄸ㌴㠹〰㐳㔰搳㥢晡扢㕢㠰搱㘸昶ぢ㌰㡣㌱慤ㄶ㝣㙡㉣晡㤹〴㜸㉣㐸㠰慤㡥挳㜷㘹扡〴㤱晡㜰ㄶ〷㘱㔰昵㐸愰〰㘳攰戶挶搲㡣㠳㜱〹㔰㘲㔷搵㜸〴ㄱ〱挶ㄳ㌴〱㐶昱㙡戴〸㌰ㄱ㌵扤愹㝢摣〲㑣㐰戳㕦㠰㈹㡣㘹戵攰㔳㤳搰捦㈴挰㉤㐱〲摣散㌸㝣㤷挳愷㈰㔲ㅦ捥㘲㌶愷㝣㘳愰〰㜳攱戶づ愱㤹〷攳ㄲ攰㌰扢慡愶㈲㠸〸㜰㌸㐱昳㘱搴㜴㌴㠹〰㐷愰愶㌷㜵戵㕢㠰㘹㘸昶ぢ㄰㘳㑣慢〵㥦㥡㠱㝥㈶〱搶〶〹㜰愹攳昰㕤㠰㥦㠵㐸㝤㌸㡢㈵㥣昲㥡㐰〱㙡攰戶㙡㘹敡㘰㕣〲㉣戳慢慡っ㐱㐴㠰愳〸慡㠷㔱㜳搰㈴〲㈴㔱搳㥢㍡挷㉤挰㙣㌴晢〵㔸挱㤸㔶ぢ㍥㌵ㄷ晤㑣〲㥣ㅣ㈴挰㐹㡥攳㙤敦㍤㠰㐳ㄱ愹て㘷㜱㈲愷㝣㐲愰〰㈷挳㙤㥤㐲戳ㅡ挶㈵挰㘹㜶㔵ㅤ㠶㈰㈲挰改〴㥤〱愳收愳㐹〴㌸ㄳ㌵扤愹攵㙥〱づ㐷戳㕦㠰㜳ㄹ搳㙡挱愷㡥㐰㍦㤳〰㌵㐱〲㉣㜵ㅣ扥㥢ㄲぢ㄰愹て㘷㜱〹愷㕣ㅤ㈸挰㕡戸慤换㘸搶挱戸〴㔸㙦㔷㔵っ㐱㐴㠰㉢〸扡ㄲ㐶㔵愰㐹〴搸㠰㥡摥搴〲户〰ぢ搱散ㄷ㘰ㄳ昰ㄱ慢〵㥦慡㐴㍦㤳〰㜳㠳〴㤸攳㌸㝣㌷㐲㜸㘷愳て㘷㜱ㄳ愷㕣ㄶ㈸挰㉤㜰㕢㝦愱戹ㄵ挶㈵挰敤㜶㔵㉤㐶㄰ㄱ攰づ㠲敥㠴㔱㑢搰㈴〲㙣㐱㑤㙦㙡戲㕢㠰㙡㌴晢〵戸㤷㌱慤ㄶ㝣㙡㈹晡㤹〴ㄸㄳ㈴挰㘸挷攱扢㌳㔳㠷㐸㝤㌸㡢㐷㌹攵㔱㠱〲㍣〶户戵㡤收㜱ㄸ㤷〰㑦搸㔵㤵㐰㄰ㄱ攰㐹㠲㥥㠲㔱㐷愱㐹〴㜸ㅡ㌵扤愹愱㙥〱㤶愱搹㉦挰㜳㡣㘹戵攰㔳昵攸㘷ㄲ㘰㐰㤰〰晤ㅤ㠷敦㙥㔰㈳㈲昵攱㉣㕥攳㤴昷つㄴ攰つ戸慤㌷㘹摥㠲㜱〹昰㑦扢慡㤶㈳㠸〸昰づ㐱敦挲愸㤵㘸ㄲ〱摥㐳㑤㙦㙡㑦户〰㉢搰散ㄷ攰㝤挶戴㕡昰愹㔵攸㘷ㄲ㘰愷㈰〱扡㍢づ摦敤愹㘳ㄱ愹て㘷昱〵愷扣㐳愰〰㕦挱㙤㝤㑤昳つ㡣㑢㠰㝦摢㔵㜵ㅣ㠲㠸〰摦ㄱ昴㍤㡣㍡〱㑤㈲挰て愸改㑤㘵扢〵㌸ㅥ捤㝥〱㝥㘱㑣慢〵㥦㍡ㄱ晤㑣〲晣晥㕢挰㐷攱摦ㅣ㠷敦㤶搸㈹㠸搴㠷戳挸捡挴㤴㝦〱捣晣㔱㌸っ户搵㤱㈶ㅢ挶㈵㐰挴慥慡搵〸搲㤷㠱㍡ㄱ搴ㄹ㐶㥤㠶慡〸搰〵㌵扤愹㙦㌰㐶敡㡦愱㔳搱散ㄷ㘰〷攰㈳㔶ぢ㍥挵㝢㙡㈶〱㍥ちㄲ攰㐳挷攱扢晤㜶ㄶ㈲㠹〰扢㜳捡敦〷ち搰ぢ㙥㙢て㥡㍤㌹扢收扦〶㜳散慡㍡ㅢ㠱晡㤲㑥ㅦ㠲晡挲愸㜳㔱ㄵ〱昶㐲㑤㙦敡㉤户〰攷愰搹㉦挰扥挰㐷慣ㄶ㝣敡㍣昴㌳〹昰㐲㤰〰捦㍢づ摦㉤扦㍦㈱㤲〸㤰捦㈹㍦ㄷ㈸㐰〱摣㔶㈱捤㔰捥慥㔹㠰攱㜶㔵㕤㠸㐰㝤㐹㘷〴㐱㐵㌰敡㘲㔴㐵㠰㤱愸改㑤㍤敥ㄶ攰㈲㌴晢〵ㄸ〵㝣挴㙡挱愷搶愰㥦㐹㠰〷㠲〴戸摦㜱昸敥㍡慥㐵㈴ㄱ㘰〲愷㝣㙦愰〰㤳攰戶㑡㘹㈶㜳㜶捤〲㑣戵慢敡㌲〴敡㑢㍡搳〸㥡づ愳㉥㐷㔵〴㤸㠱㥡摥搴慤㙥〱搶愱搹㉦㐰ㄹ昰ㄱ慢〵㥦㕡㡦㝥㈶〱慥つㄲ㘰戳攳昰摤搶摣㠰㐸㈲挰㝣㑥㜹㔳愰〰㐷挲㙤㤵搳㉣攰散㥡〵㔸㘸㔷搵㐶〴敡㡢ㅦ慢㠲愰㑡ㄸ㜵㌵慡㈲㐰ㅣ㌵扤愹㜵㙥〱慥㐲戳㕦㠰㙡攰㈳㔶ぢ㍥戵〹晤㑣〲㕣㄰㈴挰昹㡥挳㜷㥦昵㕡㐴ㄲ〱敡㌹攵㜳〳〵㘸㠰摢㙡愴㔹捥搹㌵ぢ戰搲慥㉡摥㙥敤㑢㍡慢〸㍡ㅡ㐶㕤㡦慡〸㜰っ㙡㝡㔳慢摤〲㕣㠷㘶扦〰㈷〰ㅦ戱㕡昰愹ㅢ搰捦㈴挰搱㐱〲慣㜲ㅣ扥㝢扢㌷㈳㤲〸㜰〶愷扣㈲㔰㠰戳攰戶捥愶㌹㠷戳㙢ㄶ攰㍣扢慡㙥㐱愰扥愴㜳㍥㐱ㄷ挰愸㕢㔱ㄵ〱晥㠴㥡摥㔴㥤㕢㠰扦愰搹㉦挰ㅡ攰㈳㔶ぢ㍥㜵ㅢ晡㤹〴愸っㄲ愰挲㜱昸敥㈷摦㠹㐸㈲挰㤵㥣㜲㉣㔰㠰㡤㜰㕢㔷搱㕣捤搹㌵ぢ㜰㡤㕤㔵㕢㄰愸㉦改㙣㈶攸㕡ㄸ㜵㌷慡㈲挰㥦㔱搳㥢㥡攷ㄶ攰㉥㌴晢〵戸ㄱ昸㠸搵㠲㑦摤㠳㝥㈶〱愶〷〹㌰捤㜱昸敥㘱摦㡦㐸㈲挰㥤㥣昲㤴㐰〱敥㠲摢扡㥢收ㅥ捥慥㔹㠰晢散慡㝡〰㠱晡㤲捥晤〴㍤〰愳ㅥ㐲㔵〴㜸㄰㌵扤愹㜱㙥〱ㅥ㐴戳㕦㠰㐷㠰㡦㔸㉤昸搴挳攸㘷ㄲ愰㈸㐸㠰ㄱ㡥挳㜷扦晣㔱㐴ㄲ〱㥥攲㤴㠷〵ち昰っ摣搶戳㌴㝦㠷㜱〹昰て扢慡戶㈲㔰㕦搲㜹㥥愰ㄷ㘰搴㌶㔴㐵㠰ㄷ㔱搳㥢ㅡ攴ㄶ攰㌱㌴晢〵㜸ㄵ昸㠸搵㠲㑦㍤㡥㝥㈶〱晡〶〹搰挷㜱昸敥搰㍦㠹㐸㈲挰扢㥣㜲敦㐰〱戶挳㙤㌵搱晣㡢戳㙢㍥〲㍥戰慢敡㈹〴敡㑢㍡ㅦㄲ昴ㄱ㡣㝡〶㔵ㄱ攰㘳搴昴愶㜶㜶ぢ昰㌴㥡晤〲㝣づ㝣挴㙡挱愷㥥㐵㍦㤳〰㥤㠳〴攸攴㌸扣㌹〱愱㝦㈰㔲㍢敥攵㜶攲㠴慢收㔶挷㔷昰收㔳搷㉡攴愱ㄷ㌷㈶ㅢㄲ㜲愷慣㑢㔵㐹㘲㝡愲愱愴㍡戹慣㈶戶慡㝢㤵㔳㌸㘴㜱扣づ昷戱敢㜱㍢摢搳㤶㔸戶㉣㕥㘹㔵㤵㈵ㅡ敢㉢攲愵㈵晦ぢ昷戹挱て扢㑥㙥㜱㘷㉡㙣晦搹慤摢っ昴挴㔱㠲㉤㈳昴〲〲㝡敦挰㐹㌶扣敢㙥戹ㄴ愳〰㜶㙢㔶㜴㜶㜵㐳㑤扣㔳㤵摣愹㤶㜲㜶ㄵ㔴㐴㜲㐰㘵挷慡搹㡢㜱㘷慡愴㑢搵挴晡敡捡㥡敡扡㌸㜷挶㑥㌶㜴㙡㝣ㄱㄲ〱㘶㈶㤲搵晣攲㐱㤷慡搹昵戱扡攴㌲摥搳慣㔸戵㘳㕡㑤㙥㝥㠶慡挶㔵搷㈵㌱㡣散㐵㤶扢㔵㤵㉤㑥慣挰㜷㘰ㅡ㙢敢㈶挶㤶㈵晦㈷昶㡡攲㙥㤱㑤㜶㡤捡㔴㤹㤹㉡㍢ㄳ戹㝢晦搱慤昵㡣昰昷㔸㘳摤敤㘴挸ㅣㅣ愷つ昵搵ぢㅢ㈹㤸㡣㔱〰㥢㐵㈳晢㌰㈳昴㈲㑡摥扢㤷慥㕤攸㐹㍤攰㕣搳扥摢㘱扣ぢ㥥晡㘲搱ㅥ㠰㕢㍦㘰㍡㥤㝦㠴㤹㍣㜱㑥㘹㜳㔲捥晦改㕢㍡愱㤷㄰戹捤㌹㄰㍤〰敥㙡ㅦ㐲捣㡢攰ㄱ㠵㤵㠹㈳㠱㌵敦㘱ㄹ愹ㄲっ㡦搰慥捤挵〹戸㡤摥戹㙡㙡㙣㘱扣〶㜷晦㙢㘳つ㕤敤ち搳㌰昰㉤㡥愴攳㉢㑥搴搶挶㜸挸昱扢㈸㘵ㄵ戱㥡㜸㜶搵搸挶㠶挴戴敡㍡慢ち㐶㡥㑢愷㈹戶ㄲ㑤戱㤵昶㝤晡慡㔹捣ち㤲㌲㘳㈵ㄶ攱づ㘹挳攲摡敡㡡㙣㔶㤸戹昳㍦㜱慣攲晣㤱〵㌱昵愶捦㈵摥ㅢ晦昶敤㜷散敥㍣攴捡㔰㍡敥㝥ㅣ搱㤹㉡㡣㝦敡㍦㑣ㅡ挱㤹㐷摥㔰慣㥦ㄱ㉤㠴ㅦ㌹ㄵ挹㕣扥㤲㕢戱㈸㝥㜵〲づ㔱㌹㌹愹㔷〸挰㡦昵ぢ愰㉣昰㈷敢㔵㤸ㄶ㌳ち㍡〲㄰㤹㥡㠸㔵㑥㠸㔵攰㝢㘵ㅤ㥤㙦㤵㘵㘳搷昲㔴㔳ㅦ㘵㡥㐷㌱搲㠶㤰㡥戴扣扡㌲㕥㥦捤㠶㌲㝣㙢㉥㡢搹㈱㘱㝢ㅦ攲㙥㜷㠷㡣㔰愸㔳戶㘹慣㔲ㅤ㙢㙦㘷㠵扢扦㤵㔷敡㡢晦搹挱㐵扣㠹〶㕡ㅤ㘰慤㕦㐱挷晡㡤㥣㕥㐳㤵㝣㍣㠰摦〹昸〳㈶昴㍡㥣摥㝤㤳㥥㙥㠱愴っぢ愰㉣昹㍥ㄶㄳ㐱戲㤱㌴㈱ㄹ㈴㈱㈱搲挹㤵昹ㄱ戶㤳㍥戲昵㤷扣挲㘵㌸捡攳㤵ㄱ晢晣捡っㄳ扣㌳㘴㘴㘶㘶㘱㔷㠷扤㔹㜳扥㘱ㄱ慣戶㉣㉥㈹㈱㙡㑦㑣㈱捣㜴挲㑥㕣㉣㠸㕦㍥㘵挴㔰摦㠷㠷㐸挴捡愴〲ㄱ昵㌶慣㈶摥㤹㉤ㄱ敥㌵ぢ㤲攳扡ㄷ㡣晡〰㔵扥晤扢摥慣搴㐷愸昲つ㉢㈳捣慦戹戵昵〴愹㍥㐶て㥥㈴慤㌰〳㝦㠲ㄲ捦㍤愹㘳㌱ㅢ慤慤ㅦ㡢㥦戱〷㝥㉣㝥㙢㔲ㅦ㡢敡㜳戴㘸ㅡ㈸敡ㅤ捣摤㙣㜵㈲昰ぢ㌳愰㌳〱㕤〸昸ㄲ〰敥攴㜰㔷搴㔲攲㑤ㅥ㔱㘴ㄲ㉦ちっ挴晢搶ㄵ搴㈵摥づっ扡㈳㠳晥ち㠰㔷扣摦搱㘶㡢搷ㅤ㤰㌶㡢昷〷扡㠹㜸㍢㌱㌰㤹愷㠹户㌳㕡㕢ㄷ㉦ㄳ摤㐴扣㕤㈴㠸㕤㔱㑣㔱㌰㠸户㉢㌰搶㙥〴㌲㝤挱〰搸㥤㠰㥥〴㌰愳㐱挴敢㠵㕡㑡扣昱收㈳㙦㑦㘰㈰ㅥ戳ㅡ㜴㔰㤷㜸扤ㄹ㌴㠷㐱㤹㠱攰ㄵ㡦㘹〷戶㜸㝤〰㘹戳㜸㑣㔴㄰昱晡㌲㌰㌳ㄶ搲挴摢ㅢ慤慤㡢挷捣〶扣昰㕤㐱〶㐱㐱㝥㤸摥愰㘹愰㑤ㅦ㜹晢〰㘳敤㑢㈰㔳ㅦっ㠰㝥〴昴㈷㠰搹㄰㈲摥〰搴㔲攲㑤ㅣ㍥搲㜴攴つ〲〶攲昵㜶〵㜵㠹户ㅦ㠳收㌱㈸戳ㄷ扣攲㌱㘵挱ㄶ㙦㌰㈰㙤ㄶ㡦㐹づ㈲㕥㍥〳㌳摢㈱㑤扣〲戴戶㉥ㅥ戳㈲昰挲㘵㔲〶㐱㐱㝥㤸ㅡ㘱搰㘶㈸㌰搶㌰〲㤹㌶㘱〰っ㈷㘰〴〱捣愴㄰昱㡡㔰㑢㠹㌷挱㝣攴敤てっ挴㘳㌶㠵づ敡ㄲ敦〰〶㍤㤰㐱㤹昹攰ㄵ㙦っ摡㙣昱㐶〱搲㘶昱挶愲㥢㠸㜷㄰〳㡦㐳㉤㑤扣㌱㘸㙤㕤㍣㘶㔴攰㠵㜴ぢ〶搱攲㌱慤㐲搳㐰㥢㍥昲挶〱㘳ㄵㄳ挸㤴ぢ〳愰㠴㠰昱〴㌰ぢ㐳挴㥢㠰㕡㑡扣㠹收㜳摥㈴㘰㈰ㅥ㌳㌱㜴㔰㤷㜸愵っ㍡㤹㐱㤹㌵攱ㄵ㡦愹ㄲ戶㜸㔳〰㘹戳㜸㑣慥㄰昱愶㌲㌰戳㉣搲挴㥢㡥搶搶挵㘳㌶〶㕥昸摡㈱㠳愰㈰㍦㑣挹搰㌴搰愶挵㥢〹㡣㜵㌰㠱㑣搷㌰〰㘶ㄱ㔰㐶〰㌳㌸㐴扣搹愸愵挴㉢㈹ㅡ㘶㕡戶㜳㠱㠱㜸㌱㔷㔰㤷㜸㠷㌰攸㍣〶㘵挶㠵㔷㍣愶㔹搸攲ㅤち㐸㥢挵㘳㘲㠶㠸㜷ㄸ〳㌳㐳㈳㑤扣昹㘸㙤㕤㍣㘶㜲攰㠵㙦㌱㌲〸ち昲挳㜴づ㠳㌶㐷〲㘳㤵ㄳ挸㔴て〳㘰〱〱㌱〲㤸晤㈱攲㉤㐴㉤㈵摥攴攱昹㈶昱㉡㠱㠱㜸捣〰搱㐱㕤攲挵ㄹ戴㡡㐱㑦〴挰㉢摥挹㘸戳挵㕢〴㐸㥢挵㘳㔲㠷㠸户㤸㠱㤹摤㤱㈶摥ㄲ戴戶㉥ㅥ戳㐰昰挲户㈰ㄹ㐴㡢挷㔴㄰㑤〳㙤晡挸慢〱挶慡㈵㤰㘹㈲〶㐰ㅤ〱〹〲㤸㌹㈲攲㉤㐳慤㔹㍣昳㌹慦ㅥㄸ㠸挷散ㄱㅤ搴㈵㕥㤲㐱昹搴ち挵㑣て慦㜸㑣敦戰挵㙢〴愴捤攲㌱㈱㐴挴㕢捥挰捣っ㐹ㄳ㙦㈵㕡㕢ㄷ㡦ㄹ㈴㜸攱㝥〱㠳愰㈰㍦㑣㈳搱㌴搰愶挵㍢ㅡㄸ敢ㄸ〲㤹㘲㘲〰ㅣ㑢挰㜱〴㙣〰㐰挴㍢ㅥ戵㤴㜸㔳捤攷扣ㄳ㠱㠱㜸捣㍣搱㐱㕤攲㥤挴愰㈷㌳㈸戳㐴扣攲㌱㌵挴ㄶ敦ㄴ㐰摡㉣ㅥ㤳㐹㐴扣搵っ捣慣㤲㌴昱㑥㐳㙢敢攲㌱晢〴㉦㝣挱㤲㐱㔰㤰ㅦ愶愰㘸ㅡ㘸搳攲㥤〱㡣㜵㈶㠱㑣㑦㌱〰捥㈲攰㙣〲㤸戱㈲攲㥤㠳㕡㑡扣㘲昳㤱㜷ㅥ㌰㄰㡦㔹㉢㍡愸㑢扣昳ㄹ昴〲〶㘵㠶㠹㔷㍣愶㤵搸攲晤〹㤰㌶㡢挷㐴ㄴㄱ敦㐲〶㘶㐶㑡㥡㜸ㄷ愳戵㜵昱㤸戹㠲ㄷ扥㤲挹㈰㈸挸て搳㔷㌴つ戴㘹昱㉥〱挶扡㤴㐰愶戶ㄸ〰㙢〹戸㡣〰㘶扢㠸㜸敢㔰㑢㠹㌷挱㝣攴慤〷〶攲㌱攳㐵〷㜵㠹㜷〵㠳㕥挹愰捣㑥昱㡡挷㤴ㄴ㕢扣つ㠰戴㔹㍣㈶戱㠸㜸ㅢㄹ㤸搹㉣㘹攲㕤㡤搶搶挵㘳搶ぢ㕥昸晥㈶㠳愰㈰㍦敦挰㙡ㅡ㘸搳攲㕤〳㡣戵㤹挰㜷捤㠰㙢〹昸㌳〱敦〱㈰攲㕤㠷㕡㑡扣㠹收㈳敦〶㘰㈰ㅥ戳㘵昴愸㉥昱㙥㘴搰㥢ㄸ㤴㤹㉤㕥昱㤸捥㘲㡢㜷㌳㈰㙤ㄶ㡦〹㌰㈲摥㉤っ捣㑣㤸㌴昱㙥㐵㙢敢攲㌱㘳〶㉦㝣挵㤳㐱㔰㤰ㅦ愶捤㘸ㅡ㘸搳攲摤づ㡣㜵〷㠱㑣愹㌱〰敥㈴㘰ぢ〱捣戲ㄱ昱敥㐲㉤㈵摥ㄴ昳㤱㜷て㌰㄰㡦㤹㌶㍡愸㑢扣㝢ㄹ昴㍥〶捤挲㘵ㄱ慦㜸㑣㠵戱挵扢ㅦ㤰㌶㡢挷攴ㄹㄱ敦〱〶㘶ㄶ㑤㥡㜸て愱戵㜵昱㤸㙤㠳㌹攳摢㥦っ㠲㠲晣㌰攵㐶搳㐰㥢ㄶ敦慦挰㔸㡦㄰挸㜴ㅣ〳攰㔱〲戶ㄲ挰っㅤㄱ敦㌱搴㔲攲㑤ㅣ㔱㘰晡愸昲㌸㌰㄰㡦㔹㍡㍡愸㑢扣扦㌱攸ㄳっ捡㡣ㅡ慦㜸㑣愳戱挵㝢ㄲ㤰㌶㡢挷挴ㅢㄱ敦㈹〶㘶〶㑥㥡㜸捦愰戵㜵昱㤸愹㈳攲㍤换㈰㕡扣㍥㘸搵㌴㕣攲晤ㅤㄸ敢㌹〲㤹捡㘳〰晣㠳㠰攷〹㘰㜶㡦㠸昷〲㙡㈹昱挶㥢㡦扣㤷㠰㠱㜸捣昰搱㐱㕤攲扤捣愰慦㌰㈸戳㜱扣攲㌱〵挷ㄶ敦㔵㐰摡㉣ㅥ㤳㜶㐴扣搷ㄸ㤸搹㍢㘹攲扤㠱搶搶挵㘳㤶㡦㠸昷㈶㠳㘸昱㤸敡愳㘹戸挴㝢ぢㄸ敢㙤〲㡢捣㠰㝦ㄲ昰づ〱捣っㄲ昱摥㐵㉤㈵摥㔴昳㠷攴敤挰㐰㍣㘶〷改㔱㕤攲㌵㌱攸扦ㄸ㤴㤹㍣㕥昱㤸扥㘳㡢昷㍥㈰㙤ㄶ㡦〹㍦㈲摥〷っ捣捣㥦㌴昱㍥㐲㙢敢攲㌱㐳㐸挴晢㤸㐱戴㜸㑣ㄳ搲㌴㕣攲㝤〲㡣昵㈹㠱㑣㈱㌲〰㍥㈳攰㜳〲㤸㔵㈴攲㝤㠱㕡㑡扣㘲昳㔵㤵慦㠰㠱㜸捣㉣搲㐱㕤攲㝤捤愰摦㌰㈸戳㠰扣攲㌱昵挷ㄶ敦㕢㐰摡㉣ㅥ㤳㠵㐴扣㝦㌳昰〲搴搲挴晢ㅥ慤慤㡢挷散㈲ㄱ敦〷〶搱攲㌱挵㐸搳㜰㠹昷㈳㌰搶㑦〴㔶㥡〱㍦ㄳ昰ぢ〱㜱〰㐴扣㕦㔱㑢㠹㌷搵晣㙥晢㍢㌰㄰㡦㔹㐹㝡㔴㤷㜸㝦㌰㘸〶㙥㜵㈸㘶㄰㜹挵㘳摡㤰㉤ㅥ敦㠶戴㔹㍣㈶ㅡ㠹㜸戸㐲㥥愱㤸㜱㤴㈶ㅥ扥㠰摣〶昱㔶愲㥢㠸ㄷ㘲㄰㉤ㅥ搳㤳㌴つ㤷㜸㘱㘰慣㡥〴㌲㜵挹〰挸㈶㠰て昱㔳捣㘶ㄲ昱㈲愸愵挴㉢㌱㥦昳㍡〳〳昱㤸搱愴㠳扡挴敢挲愰㕤ㄹ㤴搹㐷㕥昱㤸㜲㘴㡢搷つ㤰㌶㡢挷㈴㈵ㄱ㉦捡挰捣㔶㑡ㄳ㙦㐷戴戶㝥攴㌱慢㐹挴敢捥㈰㕡㍣愶㌶㘹ㅡ㉥昱㜶〲挶敡㐱㈰搳㥥っ㠰㥤〹搸㠵〰㘶㐲㠹㜸扢愲㤶ㄲ慦搸㉣摥敥挰㐰㍣㘶㐳改愰㉥昱㝡㌲㘸㉦〶㘵收㤲㔷扣㡤㘸戳挵摢〳㤰㌶㡢㜷ㄵ扡㠹㜸㝢㌲㌰㌳㥤搲挴换㐱㙢敢攲㌱㈳㑡挴敢挳㈰㕡扣捤㘸搵㌴㕣攲昵〵挶摡㡢㐰愶㑣ㄹ〰㝢ㄳ㤰㑢〰戳愸㐴扣㝤㔰㑢㠹㔷㙡ㄶ慦ㅦ㌰㄰㡦㤹㔴㍡愸㑢扣晥っ㍡㠰㐱㤹昵攴ㄵ㡦愹㑥戶㜸〳〱㘹戳㜸㑣㡥ㄲ昱〶㌱昰㍤愸愵㠹㤷㠷搶搶挵㘳㌶㤵㠸㌷㤸㐱戴㜸㑣愹搲㌴㕣攲攵〳㘳つ㈱㤰改㔶〶㐰〱〱㠵〴㌰〳㑢挴ㅢ㡡㕡㑡扣㘲昳攷扣攱挰㐰扣㐷㕣㐱㕤攲㡤㘰搰㈲〶㘵挶㤴㔷㍣愶㐹搹攲㡤〴愴捤攲㌱戱㑡挴摢㥦㠱㤹㘱㤵㈶摥㠱㘸㙤㕤㍣㘶㘲㠹㜸愳ㄸ㐴㡢挷㜴㉣㠳㌶〷〱㘳㡤㈶㤰愹㕡〶挰ㄸ〲挶ㄲ挰散㉤ㄱ㙦ㅣ㙡㈹昱㈶㥡㉦㠶㤶〰〳昱㤸挱愵㠳扡挴ㅢ捦愰ㄳㄸ昴㕤〰扣攲㌱挵捡ㄶ㙦㈲㈰㙤ㄶ㡦㐹㔹㈲摥㈴〶㘶㜶㔶㥡㜸㤳搱摡扡㜸捣攲ㄲ昱愶㌰㠸ㄶ㡦愹㕣㥡〶摡昴㕦ㄸ㔳㠱戱愶ㄱ挸㌴㉦〳㘰㍡〱㌳〸㘰收㤷㠸㌷ㄳ戵㤴㜸攳捤攲捤〲〶攲㌱晢㑢〷㜵㠹㔷挶愰戳ㄹ㤴戹㈲㌲搹㌹慣愱て摦愵㐳扣摦敦扤㡤敤㑢㌱㤰ㄱ慡㤸㙣㔰搶戰慡〶〹ㅥ㉣昲戶戶㕤攲つ晡㠸戴攱㘶㝢愲ㅥ㌷〷戳扣㡦㥥㐸昵㝤づ㠳㜶摡挹戹㌷敦㍣㑤㠶㑦捥㑤搴搳挳㕣㠶搰つ扦昸ㅦ㕤㤱敡捦㠹㌷㝦挷㥦㝤戸㠵て挱ㄴ㜷㥡㔶㕤㔱㥦㐸㈶慡ㅡ㜲捡㤰扣㤴挳挷愴㔴㘵㘴攴㡦つ㕤㠷㠸挶㌱㐹㉣慢㡥て㐳㕤捥挷〶㐴㤶搶㈵㔶搴挹㙣㐲㐹㍥㉤㐶昴敡搸㤱挳㐴㌸づ户扤㈰㕥㤴㜹て散㙣ㅤち摢愵㐳㤴㠹〳摣愲㑣ㅥ㤰〲㌳〵愴挰㙣〱㙥愱㑣〸摥搶㕢昷㡣慤ㄶ慡ち㔵愹攲㔹ㅤ㍢慡㕣捦㌳㐹㝣户晣㔳て㜵〸㠷㜹挷㍦㜴㉤㈸户慤㔳扡愲散捣〳挳㍡ㅣ㔳戰收挳㐴愲ㅤ搰挰〹㠵㡦㠰敤㕡㍣慥摣㤵戹ㄴ㍥ㄲ㙤㥤搱㈶㈹つ戳昰㈰㤷㜰㌹㕡㜶㐰㑢晡挳㘷挳ぢ搰扣㈳㥡昱愴〲晤散〲ㅥ㐲搱㉣㈷扡搵㠷挳昶愵愹〰搴㙡㐲㐹㠵攱㤴㥤㄰㐷ㄳぢ愸攳㠲〰㉣て㕣戵づ㉣㜹戸愰ㄱ摦扣〵㠴扢㕢慤㐵ぢ㜷㜹晡㉥戳搰㠹〸慢ㅡㄶ扢㉣挲㔰搸愲㥤㜴愱戳㉥㜴㜱ち㉡㡡〲㜷㥢扡〴攱㈸㈹ㅤ搶㔲〴戰㙡㘰㈲搱ㅤ搰㈰㐱㈹㡤㐵㉤㉣搲户㐸㌶扡愳㜶昶㘳慦晥㌴㐹㍡㥢㔰㔲㍢挱㈹捣ㅡ搱㤴㘲戶㌳㕡㠵搹㔹ㄸ捣捦散っ戴晡㤹敤愲挷㔹㠵㔰㘰戶㉢敡摣愲扢改挲敥扡搰搳㈹愸㍤㔱㄰㘶愷戹㤹ㅤ挳改ㅤぢㄳ㠹昶〶〰〵摣攸㘱㥢㠷㔹㡥㜶づ㈶㈲㥦收ㄴ挲㥡㔰㔲㝤攱ㄴ㘶愷愲㈹挵㙣㙦戴ち戳愳㕤捣挲愷〳ㄲ戸㙥搵㑡㈳摤㕣㍤昸㤹攸っ扡晢愰捥㉤扡慦㉥昴搳㠵晥㑥㐱つ㐲㐱攸㉥㜷搳㍤㥢㜳㍥〷㈶ㄲ摤て〰ㄴ㌲挲攷挲㝡㡦昱昳搰㤶㝥㡣㥦㡦ㄶ挳㌱㝥〱㥡㑤挷㜸㥥ㄳ扤昹挹戵搶㐵㠰摡㝡攵挳㈹㝡慤㐱㔳㑡慦〲戴㡡㕥㑢㕣㝡㌵ㅦ攳㡢㡤搲ㄴ敡㜱㉥㐳㈸㐸㌳ㄴ㜵㙥搱㘱扡㌰㕣ㄷ㐶㌸〵戵㍦ち㈲㑤㤵㕢㥡换㌹扤昵㌰㤱攸〱〰愰㘰㍥ㄲづ搴捥㔱㐴ㅣ㐴戳㠹㕤㥢㔰㔲〷挱㈹捣㌶愳㈹挵㙣っ㕡㠵搹㘱㐶㘶昳㡣捣挶敡㜱慥㐷㈸㌰ㅢ㠷㍡户㘸戱㉥㤴攸挲㜸愷愰㈶愱㈰捣收扡㤹摤挸改摤〴ㄳ㠹㤶〲㠰㠲㤹搹㘴敤㉣㈱㘲㍣捤ㅤ散摡㠴㤲㥡ち愷㌰摢㠲愶ㄴ戳改㘸ㄵ㘶㤳㡤捣㈶ㄹ㤹昱㉥戴㑣攲㕥㔸㌰㥢㠹㍡户攸挱扡㌰㑢ㄷ捡㥣㠲㥡㡢㠲㌰㥢攰㘶㜶㍦愷昷〰㑣㈴㝡〸〰ㄲ搴戴㝡攷㘹攷ㄴっ㈳捦敢戵戶戲㙢ㄳ慡敡㌰㌸㠵搹㌶㌴愵㤸捤㐷慢㌰摢摦捤㡣慢㔷捥戸㐵㐶㘶扣㐵㉣㤳㜸ㄲㄶ捣㡥㐴㥤㕢戴㕣ㄷㄶ攸㐲捣㈹愸㑡ㄴ㠴搹㜰㌷戳愷ㄱ挰㝡〶㈶ㄲ㡤〳㈰㐱戹㔰㉤慥㑣㡢㡢搱攲搲㡢㔶㘹攷㉣っ㈳㡦晤戵㕥愴戳〹㔵戵ㄸ㑥㘱昶㌲㥡㔲捣㤶愰㔵㤸つ㜰㌳㑢扤㤷昴㌳㌲㕢慡挷㜹ㅤ愱挰慣〶㜵㙥搱㕡㕤愸搳〵摥愰攵愶敡㔱㄰㘶晢戸㤹扤挹改扤〵ㄳ㠹㈶〱㐰挱㝣㌴㌶㘸攷愱㐴昰㌱〲㔶ㄳ扢㌶㌱昴㜲㌸㠵搹晢㘸㑡㌱㕢㠹㔶㘱戶扢㤱搹慥㐶㘶慢昴㌸ㅦ㈳ㄴ㤸ㅤ㡤㍡户攸㌱扡㜰慣㉥昰敥㈹㌷㜵㈲ち挲㙣㘷㌷戳㑦㌹扤捦㘰㈲搱㤳〰㐰挱捣散㘴敤㕣㐰㐴㡣收㕢㜶㙤㐲㐹慤㠶㔳㤸㝤㠷愶ㄴ戳搳搰㉡捣㈲㙥㘶愹愳㌱摢挸㡣㜷㍥㘵ㄲ㍦挱㠲搹ㄹ愸㜳㡢㥥愹ぢ㘷改挲搹㑥㐱㥤㠷㠲㌰ぢ扢㤹晤挲改晤ちㄳ㠹昲愶愵〴㌵ㅤ㡤ㄷ㘸攷㈲っ㈳㡦㐵戶㍡㠴㌴戳ぢ攱ㄴ㘶㈱㌴愵㤸㕤㡣㔶㘱昶昳捦愶昷晦ㅦ搱㝡ㅤ愶㤲晥挹㠶户㈵㘵ㄲ晣摦㈲挰散ㄲ搴戹㐵㉦搵㠵戵扡㜰㤹㔳㔰敢㔱㄰㘶摦㈳攴戵〸㐹㠷搵㠹搳敢っㄳ㠹昲㡥愲〴㌵㥤㐱慥搴㑥㈶扥换㈳㤷慤敥散摡㠴慡摡〸愷㌰敢㠱愶ㄴ戳慢搱㉡捣㍥㌱㌲晢挸挸㙣㤳ㅥ㘷㌷㠴〲戳㙢㔰攷ㄶ摤慣ぢ搷敡〲㙦ち㜲㔳㌷愰㈰捣㍥㜰㌳敢挹改昵㠲㠹㐴㙦〴㈰㤰搹㑤摡挹慦晢换搳㥣慤扤搸戵㠹愱㙦㠱㔳㤸攵愲㈹挵散㔶戴ち戳㌷㡣捣㕥㌳㌲扢㑤㡦搳ㅦ愱挰散㜶搴戹㐵敦搰㠵㍢㜵㠱㜷散戸愹㝢㔰㄰㘶慦戸㤹つ攴昴〶挱㐴愲昷〲㄰挸散㍥敤攴昷昸攵㐹搱㔶㈱扢㌶㌱昴〳㜰ち戳㘱㘸㑡㌱㝢〸慤挲散㈹㌷戳搴㍡㝢挲挸散㘱㍤捥㐸㠴〲戳扦愲捥㉤晡㠸㉥㍣慡ぢ㕢㥤㠲㝡ㅣ〵㘱昶戸㥢搹〱㥣摥㠱㌰㤱㈸㙦㤴〹㌳搳㍡㝢㐲㍢㑦挱㌰搶㙡㥡㘲㜶㙤㐲㐹㍤〵愷㌰ㅢ㡦愶ㄴ戳㘷搰㉡捣敥㜳㌳㑢㥤昵敦㌱㌲㝢ㄶ㥤㘴ㄲ愵〸〵㘶㝦㐷㥤㕢㤴户扥愴昰て㕤㜸摥㈹愸㤷㔰㄰㘶㜷戹㤹㑤攱昴愶挲㐴愲扣㡢ㄵ戸捦㕥搱捥戳㄰㕥㥥㕤㙤㤵戱㙢ㄳ慡敡㌵㌸㠵搹ㅣ㌴愵㤸扤㠱㔶㘱㜶㠳㥢㔹㙡㥦㕤㘷㘴昶愶ㅥ攷㔰㠴〲戳户㔰攷ㄶ攵㝤㈹㈹晣㔳ㄷ摥㜱ち㙡㍢ち挲散㕡㌷戳挳㌹扤昹㌰㤱㘸ㄳ〰㠱晢散㕦摡挹慦搴换㤳戰慤ち㜶㙤㐲㔵㝤〰愷㌰㡢愳㈹挵散㈳戴ち戳㜵㐶㘶㙢㡤捣㍥搶攳㔴㈳ㄴ㤸㝤㠲㍡户攸愷扡昰㤹㉥㝣敥ㄴ搴㔷㈸〸戳㑢摣捣㤶㜲㝡㌵㌰㤱攸搷〰〴㌲晢㐶㍢昹㕤㜹㜹挸戶㤵㘴搷㈶㔴搵扦攱ㄴ㘶㡤㘸㑡㌱晢ㅥ慤挲散㉣㌷戳搴搱㜸㠶㤱搹て㝡㥣㔵〸〵㘶㍦愲捥㉤晡㤳㉥晣慣ぢ扦㌸〵昵㍢ち挲散㌴㌷戳㘳㌸扤㘳㘱㈲㔱扥つ〴ㅥ㡤昴㠸㜳〳㠶戱㌶搲㥣挲慥㑤㈸㈹戹昱挲愶㔳搱㤴㘲挶ㅢ㉦挲散㘸㈳戳㤵㐶㘶㈱㍤捥㤹〸〵㘶扣搵挲㉤摡㔱ㄷ㜸㙦㐵㕡㉣愷愰㍡愳㈰捣㤶扢㤹㥤捤改㥤〳ㄳ㠹㜶〱㠰㘰攳摦戳㕤戵㤳摦㙥㤷〷㠱㕢ㄷ戱慢㌰㡢挲㈹晢㙣つ㥡㔲捣㜸㔷㐴㤸㉤㌱㌲㕢㙣㘴搶㕤㡦㜳ㄹ㐲㠱ㄹ敦㠳㜰㡢昶搰〵摥昸㤰㤶㕤㥣㠲攲㍤つ㘱㔶攵㘶㜶㌹愷户ㅥ㈶ㄲ敤〹〰挱㐶㘶扤戴㤳㕦㕢㤷愷㡡㕢㥢搸㔵㤸敤〹愷㌰摢㡣愶ㄴ戳ㅣ戴ち戳挳㡣捣收ㄹ㤹昱挶〵㕥ㄹ搶昵〸〵㘶扣㐹挱㉤扡㤷㉥昰慥㠴戴攴㍡〵挵ㅢづ挲㙣慥㥢搹㡤㥣摥㑤㌰㤱㘸㝦〰〸㌶㌲攳扤〸㜱摥㐹〴扦㑢㙥摤挱慥挲㙣㄰㍣挲㙣ぢ㥡㔲捣昲搰㉡捣㈶扢㤹愵捥㡤㤳㡣捣㜸㔷㐱挶戹ㄷ愱挰㉣㥦ㄵ㙣㔱摥㐵㤰〲㙦ㄹ㐸愱搰㈹㈸摥つ㄰㘶ㄳ摣捣敥攷昴ㅥ㠰㠹㐴㐷〰㐰戰㘵㝡㍦攳㡤〲㜱昲㡢收昲戸㜳㙢㉢扢ち㌳戹搸捦昶㙤㘸㑡㌱㍢㄰㜸㘱戶扦㥢㔹敡っ㔲㘴㘴㌶㑡㡦昳㈴㐲㠱搹㐱ㅣㄴ㕢㤴㤷昸愵㌰㐶ㄷ㜸㑤㥦㥢攲愵㝡㘱㌶摣捤散㘹㑥敦ㄹ㤸㐸㜴㍣〰〴ㅢ昷ㄹ慦攲㡢昳㔱㈲戶搲扣挸慥挲㑣慥挴戳改㘵㌴愵㤸昱㑡扣㌰ㅢ㘰㘴搶捦挸㙣㡡ㅥ攷㜵㠴〲戳愹ㅣㄴ㕢㜴㥡㉥㑣搷〵㕥㜰攷愶㜸ㅤ㕤㤸敤攳㘶昶㈶愷昷ㄶ㑣㈴㕡〶〰挱㐶㘶扣挴㉥㑥㝥㌵㕣ㅥ挲㙥㌵戱㉢㤹㐵攷㘸攷晢㌲㥤搰愱愸ㅦ攰戹愲㙢晥㘲攸㐰敦〳扡挷攳㠱摢扣㈳㥤搱〱摦㠸戳扦㐷㤶㤵戹晦㝦ㄶ㡢搷㡣昹㌵㔲晥㠴㜶〷敢晦㐳ㅣ敥慦收敢昲㡣搸ㅢ㍦搶㠷㈰摣敤㜰搰挵㙦㝣つ㉤㙤晢㙡戴㔳ㅤ㘳晦捥㜶㝥㐷挷㜴㥢慦㝢ㅣ愱晡㕣㌸㌶昴敥〹ㅢ扥扥攱㠰摣㉢晥昲㠷昳晢㠴攵㌳昶摣㜹挹戴㑤愳㉦晥㍥㕣扥㜶敡㥣搱慡〲㍤㜲ㄱ挷㝡㡦㘶㍢㡤ㅣ㔴㍤㐰敢つ㍣戵搵昷挸摢㥤ㅣ㠷昷㤱户搱㌸㈲攱㠵慣ㄱ搹㔹慡ㅡㄵ敥㌰戵㈳㝡㔰㈵㈱昶㈵㠹㉤㐵㜳晢㠸搵攸ㅥ㐱挴㝥摢㘱攳昶㌳㝦㕣㍦㝡扦攲㕥㥦㙥ㅦ㝥昴㘸㤵㐴てㄳ戱㉥捥晣㝤挴㍡㍢づ敦愳㙣愳㡤㠸㠴㔷㠶昵㥤㑤㙣ㄵ㉡㐲㉣攲㈶昶〳㠹ㅤ〳㔷晢㠸ㅤ慢㝢〴ㄱ昳敤戱㔳搰挳㐴㉣ㄴ㐴㉣换㜱㜸ㅦ㔱ㅢ㍤ㄵ㤱昰挲㌷㌷㙤㘲㘷愲㈲挴㌲摤挴晥㈰戱戳攱㙡ㅦ戱㜳㜴㡦㈰㘲慦㑣挹㝡昰扣㠳㌷㡥扥攵戵㜲㜰慣ㅡ慤㉥㐲てㄳ戱摦㝥ち㌸ㄴ㝦㜵ㅣ摥㐷捦㐶搷㈰ㄲ㕥昸㕦㈰戱㜴扡㜴㔰㤷愱㈲挴㝥㐶㡦搴愱搸ㄱ捥㙥㤷挳搵㍥㘲敢㜵㡦㈰㘲扥㍤戶〹㍤㑣挴扥ぢ㈲昶㙦挷攱㝤愴㙣㜴㌳㈲攱㠵㙦㕡摡挴慥㐷㐵㠸㝤攳㈶搶㡤挴㙥㠴慢㝤挴㙥搲㍤㠲㠸昹搶搸ㅤ攸㘱㈲昶㜹㄰戱捦ㅣ㠷昷㔱戱搱㉤㠸㠴ㄷ㤲㕢㙣㘲昷愲㈲挴㍥㜱ㄳ摢㠵挴敥㠷慢㝤挴ㅥ搰㍤㠲㠸㘱㘰搹㤲ㄳ㜸㕥㍣㘳戴摡㡡ㅥ㈶㘲敦〷ㄱ晢㤷攳昰㍥〲㌶扡つ㤱昰挲㘳摤㙣㘲㑦愲㈲挴戶扢㠹昵㈶戱愷攱㙡ㅦ戱㘷㜴㡦㈰㘲㙦㡣㕡㌵敦扡㘱慦㡦扥㙡搱ㅤ㥦㈴户㌴㡥㔶㉦愲㠷㠹搸摢㐱挴摥㜲ㅣ摥㐷扢㐶㕦㐶㈴扣㤰㌰㘳ㄳ㝢ㅤㄵ㈱昶㠶㥢搸扥㈴昶㈶㕣敤㈳昶㤶敥ㄱ㐴捣户挶㥡搰挳㐴散攵㈰㘲㉦㌹づ敦㈳㕢愳敦㈳ㄲ㕥ㄹ搶㝥㌶戱㡦㔱ㄱ㘲㉦戸㠹つ㈶戱㑦攱㙡ㅦ戱捦㜴㡦㈰㘲扥㌵昶㉤㝡㤸㠸㍤ㅢ㐴散ㄹ挷攱㝤ㄴ㙢昴㍢㐴挲ぢ㕦〸戵㠹晤㠴㡡㄰㝢捡㑤㙣〴㠹晤〲㔷晢㠸晤慡㝢〴ㄱ昳敤戱づㄸ挰㐴㙣㕢㄰戱挷ㅣ㠷昷ㄱ慢搱㄰㈲〹戱㔱㌶㌱ぢ㜵㈱昶愸㥢搸㘸ㄲ敢〴ㄷ㕥敤昸㐸搵㔹昷〸㈲收摢㘳摤搱㈳㤷㍡㝢㍥㔲㍤ㄸ㐴散〱挷攱㝤㜴㙡戴〷㈲〹戱昱㌶戱摤㔰ㄷ㘲昷戹㠹㑤㈴戱㥥㜰攱搵づ㘲扤㜴㡦㈰㘲扥㍤戶ㄷ㝡攴ㅡ㠸㙤〹㈲㜶愷攳昰㍥ㄲ㌵㥡㡢㐸㐲㙣㥡㑤慣㍦敡㐲散㜶㌷戱ㄹ㈴㌶㄰㉥扣摡㐱㙣㤰敥ㄱ㐴捣户挷ち搱㈳搷㐰散收㈰㘲㌷㌹づ敦愳㑥愳挳㄰㐹㠸捤戱㠹㡤㐴㕤㠸摤攰㈶㜶〸㠹ㅤ〰ㄷ㕥敤㈰㜶愰敥ㄱ㐴㙣改㠴〹㔷㑤㥢㌵㜷㜴慣㘰㑥晥㠰敢ぢ㐷慢㘲昴挸㌵㄰摢ㅣ㐴散ㅡ挷攱㝤㠴㘹㜴㍣㈲〹戱㈳㙣㘲愵愸ぢ戱慢摤挴捡㐹㙣ち㕣㜸戵㠳搸㔴摤㈳㠸㤸㙦㡦㤵愱㐷慥㠱搸ㄵ㐱挴搶㍢づ敦愳㐹愳㜳㄰㐹㠸挵㙤㘲㠷愲㉥挴搶戹㠹㉤㈲戱挳攱挲慢ㅤ挴收敢ㅥ㐱挴㝣㙦搰ㄵ攸㤱㙢㈰戶㈶㠸搸挵㡥挳晢挸搱㘸ㅣ㤱㠴㔸慤㑤慣ㅡ㜵㈱㜶愱㥢㔸㠲挴㤶挲㠵㔷㍢㠸搵攸ㅥ㐱挴㝣㥦敥㤳攸㤱㙢㈰㜶㙥㄰戱㜳ㅣ㠷昷㔱愲搱㐶㐴ㄲ㘲㡤㌶戱㔵愸ぢ戱戳摣挴㔶㤰搸㌱㜰攱搵づ㘲挷敡ㅥ㐱挴㝣㘷挵㔳搰㈳搷㐰散搴㈰㘲慢ㅤ㠷昷ㄱ愱搱㔳ㄱ㐹㠸ㅤ㘷ㄳ㍢ㄳ㜵㈱㜶戲㥢搸〹㈴㜶㌶㕣㜸戵㠳搸㌹扡㐷㄰㌱摦ㅡ扢〸㍤㜲つ挴㡥ぢ㈲㜶慣攳昰㍥晡㌳扡〶㤱㠴搸愹㌶戱换㔰ㄷ㘲㐷扢㠹㥤㑥㘲㤷挳㠵㔷㍢㠸慤搷㍤摡㑣㙣ㄳ㝡攴ㅡ㠸㌵〶ㄱ㙢㜰ㅣ摥㐷㝡㐶㌷㈳㤲㄰㍢搷㈶㜶㍤敡㐲慣摥㑤散㝣ㄲ扢ㄱ㉥扣摡㐱散㈶摤愳捤挴敥㐰㡦㕣〳戱摡㈰㘲㌵㡥挳晢愸捥攸ㄶ㐴ㄲ㘲㙢㙣㘲昷愲㉥挴㤶戸㠹㕤㑡㘲昷挳㠵㔷㍢㠸㍤愰㝢〴ㄱ昳扤㡦㙤㐵㡦㕣〳戱㜸㄰戱㑡挷攱㝤〴㘷㜴ㅢ㈲〹戱㉢㙣㘲㑦愲㉥挴ㄶ扡㠹㙤㈰戱愷攱挲慢ㅤ挴㥥搱㍤㠲㠸㈱㥡㙣愹㍦㌴㕦㐴㡦㕣㌴㜹㍦㉢ㅥㄱ㐴㙣扥攳昰㍥㕡㌳晡㌲㈲〹戱捤㌶戱搷㔱ㄷ㘲㠷戹㠹晤㤹挴摥㠴ぢ慦㜶㄰㝢㑢昷㘸㌳戱㈶昴挸㌵㄰㥢ㄳ㐴㙣戶攳昰㍤㌲昳㝤㐴㙡敤㤱㤹慥晦㜱戲ㅢ〶つ㔵㌱㐳戶㔳㤵摤捣换戵㐸戳慥慥愹㤱っ攵捥㜸挲㕤㍤晥捦挷愹㜸㤰㈳㥥㙢㔷㔶敤晣㍦㘲愵㜸挰㈳ㅦㄸ愶㥦愱㘶㐹㡤㥤挳㔵㌳敡昱㔰戵㡥㔵愵㐹㍣㠰戳㌲ㅢ晦㘷㕤㐳㐳扣扥敥㝦攱昱㜷挸ㄹ攷昷㠷戱搹て扥㌳愶㙢㌳て扢㠵㈷ㄳ㌶敢愱晦㉢挷㑣㍥ㄸ敦㍦㝢搶㘳昸㘶ㅣ㘲晡敢〴㤵慥㐷㍤㘶愹㔹搸挵㜶ㄶ捥㠹ㄹ㝦挸㥣㌳㌲昱㥦㝥〰ㅦ扥ㄵ㠶晦ㄷ㥢摣扦㠰㠹㔸户愱㐵扥ㄸ㉣㈶㈳挴㉢攲㕥㜲㑣愰攷搷㌰㌳㍣晦㈱㘳愷㑥㘴慣㌷挵ぢ搲㍣㡡挲㜷〴㑥㙤慡㜱㙡㕢㌸戵扢㝣㔳扢㍢㝤㙡㡡搷戴㌹㍤扤愹敦昴㠰昷〶づ㌸挱㌸攰晤㡣㑣㉤㥡㜵㜸搰㌳ㄸ慦㌳愷つ挶㡢户挲敥攱挰挱挶ㄸ〷㝢〴昸昰愳㌰改挲㙦昵っ挸敢扦㘹〳㠶〰㤰〱户愱㘰摥搳晢ㅢ〷晣ㅢ㈳愷戳㝢搲㌳㔸㐷搴搳〶敢㠲〶ㄹ散㘹ㄴ捣㠳つ㌵づ昶㉣㈳㜳摦㌵㑢昹ㅣ㥢㕥㐶㡢㝤㐸愹㙥愸愷つ搶〳つ㌲搸昳㈸㤸〷换㌳づ昶㈲㈳昳收㐹昳㘰㉦戳挹㌵搸㉥愸愷つ戶〷ㅡ㘴戰㔷㔱㌰て搶捦㌸搸敢㡣㥣㍥搸㥢㙣㜲つ搶ㅢ昵戴挱㜲搱㈰㠳扤㡤㠲㜹戰扥挶挱摥㘱攴昴㝤昶ㅥ㥢㕣㠳敤㡢㝡摡㘰晢愱㐱〶㙢㐲挱㍣㔸㉦攳㘰敦㌳㜲晡㍥晢㤰㑤慥挱〶愳㥥㌶搸㌰㌴挸㘰ㅦ愳㘰ㅥ㙣㘷攳㘰㥦㌲㜲㍡戳捦搹攴ㅡ㙣〴敡㘹㠳㡤㐲㠳っ昶㈵ち收挱愲挶挱扥㘶攴㜴㘶摦戲挹㌵搸㘸搴搳〶ㅢ㡦〶ㄹ散㍢ㄴ捣㠳㐵㡣㠳晤挰挸改捣㝥㘲㤳㙢戰㠹愸愷つ㌶つつ㌲搸㉦㈸㤸〷换㌲づ昶ㅢ㈳愷㌳晢㠳㑤慥挱㘶愰㥥㌶搸ㅣ㌴挸㘰ち捦挸㌴て昶晢㡦愶昷㡡づ挰㕢㍣㘵㌵慦戳㄰㥢㕣㠳ㅤ攲ㅤ散〸㍤㔸挷挰挱㝥㌴づ㘶㌱㜲㍡戳㑥㥥挱捡扤㠳挵昵㘰㕤〲〷晢挶㌸㔸㌷㐶㑥㕦搴㍢㜸〶㕢攴ㅤ慣㔶て搶㍤㜰戰捦㡣㠳昵㘰攴㜴ㄹ㜷昱っ㤶昰づ搶愸〷摢㉤㜰戰て㡣㠳昵㘴攴昴愳㜱て捦㘰㉢扣㠳ㅤ愷〷敢ㅤ㌸搸扢挶挱晡㌰㜲晡㍥摢换㌳搸〹摥挱㑥搵㠳攵〶づ昶㠶㜱戰㝤晤㠳昵昷っ㜶扡㜷戰㜳昵㘰〳〳〷㝢挹㌸搸㝥晥挱〶㝢〶㍢摦㍢搸ㅡ㍤搸㤰挰挱晥㙥ㅣ慣㤰㤱搳て㤰㘱㥥挱㉥昵づ㜶㠵ㅥ㙣㐴攰㘰㑦ㄸ〷ㅢ挹挸改㠷晥〱㥥挱㌶㜸〷摢慣〷ㅢㄵ㌸搸愳挶挱㐶晢〷ㅢ敢ㄹ散捦㥥挱㐲㝦㐱㐳㥢㍦㍥㌳愱愳㍢晥搰攰㝦㈸㡦〷㥣㡦挳㘳戲〷搶攰㘳㜰ㅢ㥥㑡㕥㡣㠹㈸㝥敥㘵っ慢㠴㌵攷㑣愷戶愰㤵搳戰挶戳昵㙥㡤㤹攰挶昰挳愳㘰㈶戲昵㐱㡤㤹攴挶昰㌳㥦㘰㑡搹捡㡦㝡㌲搶㘴㌷收㙦ㅡ㌳㠵慤晣㠴㈶㤸愹㙥捣戳ㅡ㌳㡤慤捦㘹捣㜴㌷㠶ㅦ㡡㘴慣ㄹ㙣㝤㔹㘳㘶扡㌱晣㉣㈳㤸㠳搹捡㡦㌱㌲搶㉣㌷收ㅤ㡤㈹㘳㉢㍦㝤〸㘶戶ㅢ昳扥挶捣㘱敢㠷ㅡ㌳搷㡤攱ㅢ扥㡣㜵〸㕢㍦搷㤸㜹㙥っ摦愷〵㜳㈸㕢昹ㄶ㉤㘳ㅤ收挶晣愰㌱㠷戳㤵敦慣㠲㤹敦挶晣愶㌱㐷戰昵て㡤㌹搲㡤攱㥢㤹㡣㔵捥㔶扥㡦㐹㥣〵㙥っ摦㠳〴ㄳ㘳㉢摦㝥〴戳搰㡤攱㕢㠷㘰㉡搸捡㜷つ挱㔴扡㌱㍣攳ぢ㈶捥㔶㥥散〵㔳攵挶昰㐴㉤㤸㐵㙣攵㌹㕡㌰㡢摤ㄸ㥥㕦〵㔳捤㔶㥥㕡〵戳挴㡤攱㘹㔱㌰㑢搹捡㌳愲㘰㙡摣ㄸ㥥捤〴㔳换㔶㥥挸〴㔳攷挶昰㈴㈴㤸〴㕢㜹晥ㄱ捣㌲㌷㠶攷づ挱ㅣ挵㔶㥥㌶〴㔳敦挶㜰挹ぢ㈶挹㔶慥㜶挱㌴戸㌱戲昴戸敡ㅡ搱慡户㈸㤷愰㕣㔳㔹㡥〲昲㐸㘴昱昹㔰㕣㠴㠲㕡㘹愳㘴昹昹㔰㕣㠶㠲㍡摡㐶挹〲㈴敡ㄸ搴昵ㄶ攵㐲ㄴ搴戱㌶㑡㤶㈰㔱㘹昳攲㔲ㄴ搴昱㌶㑡ㄶ愱て挵挵㈸愸ㄳ㙤㤴㉣㐳ㅦ㡡换㔱㔰㈷摢㈸㔹㠸㐴愵捤㡢ぢ㔲㔰慢㙤㤴㉣㐵㕦㉣㉥㐹㐱㥤㘶愳收攰㤷㘸㥤㌶㝢㉥㑡㐱㥤㘱愳㘴㌹晡㐶攴戲ㄴ搴㔹㌶㑡ㄶ愴㙦㐴㉥㑣㐱㥤㘳愳づ挷㉦晦㠸㕣㥡㠲㍡捦㐶挹愲昴挵攲攲ㄴ搴〵㌶㑡㤶愵㙦㕥㕣㥥㠲扡搰㐶挹挲昴挵攲〲ㄵ搴挵㌶㑡㤶愶㉦ㄶ㤷愸愰㉥戱㔱戲㌸㝤㈸㉥㔲㐱慤戵㔱戲㍣㝤㈳㜲㤹ち㙡㥤㡤㤲〵敡㐳㜱愱ち㙡扤㡤㤲㈵敡㐳㜱愹ち敡㑡ㅢ㈵㡢搴㠷攲㘲ㄵ搴㐶ㅢ㈵换㤴愸戴㈳㠷换㔵㔰㔷摢㈸㔹愸扥㔸㕣戰㠲扡挶㐶挹㔲昵愱戸㘴〵㜵慤愰愲晡戰㔲㕣㥦㜲戱昳㔰扣改㌳挱㙢ㅣ晡㘶攳攱敥㕣㤲攲㤸攷㜱㜰ㄵ㡡攳㤰㜴㐷㔴㑦㕥㜱〵ち㘲㙥㍡㐲㜱搱㠹㘳㡥挷挱㜵㈶㡥搹ㅥ〷㤷㤶㌸捡㍣づ慥㈶㜱捣昲㌸戸㠰挴㜱戰挷挱㌵㈳㡥㤹ㅥ〷㤷㠹㌸㘶㜸ㅣ㕣ㄹ攲㤸敥㜱㜰㌱㠸㘳㥡挷挱攳㕦ㅣ㔳㍤づㅥ昲攲㤸攲㜱昰㈸ㄷ挷㘴㡦㠳〷戶㌸㑡㍤づㅥ换攲㤸攴㜱昰昰ㄵ挷㐴㡦㠳㐷慣㌸㈶㜸ㅣ㍣㐸挵㌱摥攳攰㜱㈹㡥ㄲ㡦㠳㠷愲㌸㡡㍤づㅥ㝤攲ㄸ攷㜱昰㠰ㄳ挷搸㜴㐷愷晦〷㤰戵㘳ㅥ</t>
  </si>
  <si>
    <t>㜸〱捤㥢〹㔸ㄴ挷扡㠶愹㤱〱〶㐱㔱〱ㄵ㔱㌱㘲〴㐵〴ㄴ㐵㈳ㄱ㤸㘱ㅢㄸㄶ挱㕤㌳っ㑣〳愳戳挰㉣㈰慥愰愰攲慥㠸〸ㅡ〱㜱㕦〰ㄵ〴㔱㘲㡣㝡ㄲ㍣㉥㜱㑢㌴㙡㕣愲㔹㡣挹㜱㠹㐶㘳搴㕢晦㔰ㅡ搴昹敦挹挹捤㝤㥥搳捡㌷摤晤㜵扤㕤㔵㕤昵㔷㜵㑦㡦ㄹ㌱㌳㌳㝢㐱ㄷ昸㠴挵ㅣ㔶㥣攳戲㜴㝡㑥攵㈹搴㈸㤵㕣㤲㕥愱㔱敢㍣〳戵㕡㔹㔶愴㐲愷㙦㐵て戰㤰㉡愸慦攳㑢㜵㡡愹㥣㤵㌴㠳搳敡攸㐱㝣㌳㌳㉢㉢〱㡦晡〰㠱㍦扢㤷ㅢ〲㐸㘵㘳㑥㈵㕥ㄸㄴ㥤㌸㠹㔲攳昴ㅡ㉤攷攱㌲慡㌹慤扦户户愷户攷㠰挱㕥㝥㥥㕥ㅥ㉥㐲㠳㔲㙦搰㜲晥㙡捥愰搷捡㤴ㅥ㉥㌱㠶㐴愵㈲㈹㠲换㡡搷㑣收搴晥㕣愲搷㠰㐴搹㐰㍦敦㠱扥扥挹㐳㠶昸搹搰㔳㥢挵〸㠳挲㌸㘵ㅡ攵晤㕤㔴ぢ㑡㡤ㄲ〶挵㘸戹攴扦㡢挹㠷㡡昰ㄶ㜱㐹ち愸㌱㡥搳㉡搴㈹㥥挲㈰晡扦㐵慤搰慤挱㥥搱㜱㜱㥣㕡愷搰㉢㌲ㄴ晡㉣㈸㥦㐰ㄵ㥤㤴㌸㑡愶㌴㜰ㄶ㉡㘳㤶慣㔴愳㘴摡㈸㤹㡡戳㔵㡤搴㜱㈳㘴敡ㄴづ戶昸慡㔰㠳㐲㙥㑥慦㘴㉢㜷㔳㈷㘲㤵攴ㄹ㉤っㄲ愶捡戴㝡㈳ㄲ㑥搰摦搴搱挶㌳㜹戶挸㡡㌱㡤㜱㉦㔴て㘹捤摡㡡昱㥣㤰㑢㑢㄰㉢㉡ㄶ〲㉡ㅤ㕡愴㜴㌱㈶㜵昱㈶收㡦㘸㡢㙢㤹戰㌵㍤㤲㈷㤵昱愴㠹㍣㘹ㄲ㑦㉡攷㐹㌹㥥㌴㤹㈷㑤攱㐹㔳㜹㔲〵㑦㍡㠹㈷㥤㑣㡦㜹戹㔸㔹㕡昲搸攲搱戰㐴敢戳㙦㔳㔰㡤㕢㕥㜰㤲攵愴㐶ㅢ㘰㐵搱戲㜹㐶㜱晡扦愹㈱昰愱㑣㝦扥㉥㙤攸搱㝣㔵昳愵㄰㜱扡㈴〱㕣愷㜰戵㥣㥢㘲㐱搷攸昵戳㔱〹㌵㙡㍤㌷㐵㉦㤲改㘵㤶慡ㄸ㤹㤶㔳敢〵昴愰扥挶㔴捤㙢㤰搲搶戸敦㘵㙡㙢戶㐵〹㜶挶搵ㄶ㤴搶挶ㅤ捤㈴㐲扢㕥㉢昳㘶戵戲㌰搵㤹挳㘴扡㔴扤㉣㔱挹戹扥㜱挹愱摥㘸㉢ㅢ愹㔷㈸㜵㥥ㄴㄹ慡搵ㄸ搲愰㐶晦㉥㡥戱㈱㐳挳戰戰愵㘲っ㍤昰㐹㑦㄰㈰㘸㐳㍦慣〵㘰ち挰㠴戰㐴㍦攸昲搲戳㘹㑦㌷㘸ㄶ㐵ㅡ㤵㑣愱晥㥢㉥慥㑤〷ち㡤㘵慤㔸愴㤵㘵搲ㅥ昹〷摡挷搳ぢ晥晤晢㤰㐴㈳㔲戲㙦昲攰㘴㙦㙦戹慦㤷㙣㠰㡣て㕤攰㍦敤㔱昶㌴㡤㡤㙡戴㐲㉤搷㘴ㅡ扢㔸㝢ㄵ敤㍦挶㙥ㄳ㥦㤵挶ㄹ㜷搹㈴挷换戴㈹ㅣ敤戶摡㜰㤱㝤戲㔰愳搵㜲㑡㤹㥥㤳ㅢ㜷㐰㠴敥昸晡㑥㕤㠸㔶愳㠲晤捥㐱㌲ㅤ昷㐷昷敤㥢摣㝣愲㈰㡤㐱㉤搷㜵㌱㙤挶改㈹摡改㑤敦て挸㕢挹攲㘸㐸攳㜴挶㥣㜶㝢㌳㤹戱昱〷㑥㔱㌴摢㕤摦戰㘹㔰搳㈴攲㙥㠸㤶㑢㝦攵扥㤵愳㐰㍡㑣㘵㜰攰扦㔵捡㘶慢㌹㕦㌴〴㘹㜴㥣摡㤸扤扥慡ㄸ㐵搲㘴㑥ㅢ挷挱㈰挷挹㡤㐵㜵〰㡢愳晤㌱㠹搳昵㡤㠶慡愷㔱㔵晥㑥换扤挹挱㔳昴ㅣ敤捤㜲㥡㕦㍡摡攸戳攲愱㈷㌹扥㜶㐸昳㌹愹搱昹戵摤㈱㥡㈴㠳づ㝡慤㔶愳㝣摤〹㤴㘷挸攸㌹攵ㄲ㡤㥣㌳㌷攷戵㌲㌳㌷㌳㠷㠵づ愳慤㕡搱慥散昵㐶㐷㌵づㄹ挰搶戵㡣捤㉤㕡づ〴攷〱㝦㉡搱敢捤ぢ搲㤹ちㄹ慦挶㝦搲改昵扥攲㌹㠲搶ㅥ慤㈵㈵〷ㅤ㠹昷㘶㐴㘹㤱搱㍦㕡つ㥣挴㘴㍣㙤㉥㔱㡢㍡㠳㜶ぢ㐷扢攱㐵㌱㘲㕦戵㡣晦摦㠳㜹扣づ慣昴挱ㄹ㌴㘶㠷挹搴㜲㈵愷晤摦敢ぢ㜲㈴㠰㥥㉤㜰〰㜱〴改㐸挵㡣晦㍤㡤㜰㘸㙤挲㘴㠹㑣㈱㔹晣㑣㠵㕣㥦㙡㤱捡㈹㔲㔲昵㤰捣㡡㉥㔰搵换㘰㠳㉥㔲㍡挹扡〰搳ち㐱㘷㄰㈷㉡搶搶搶捤㌱搴挲㕡攰㑣户㉤扡㠲㌴户づ㙢㘲づ㠱搶㔴㥥㕦つぢ㌰摥㔹㐷㙡㘴昲㄰㔹ㄲ㥤愶㔹戲㐹㥡㤵㔰愳㑡愳㠳㤵搶づ㡥ㄴ搲愶㑡扢㐰㠶㐲捥㘹慤㘰㐷ㅣ㥤っ㥡搳㌹㥡捥挲搸搱㜵㜴ㄴ㙡㘵挶攷户戶㌲㜵慥昰㤷㉣㔷㔶愱㉤㈷㥢攱㙦昱敦挴晡つ㠷挹愴戵戵戱愴摤攸慡愰㍢ㄵ㍥㔴散㝦摣㌹摡搲㐴㡥慡戸㔴㑤㘶ㄸ慤㔵㑥搷㍣〷搲〹戵ち㝤挷户㜷搳㔱㔵愶敡㙣摣ㅦ慡攵㘸㍣搴挶搳戰㘰㉣㈳愴㜰㌲改ㄸㄳ㌹ㄹ摢㘶㡢㕥搹㌷㜹㤴㠲换㠴㔸摥晤㙤㡢㑥攲㠴〶㥤㕥㘳㥣〴㜴㝢摢ㄷ㘹愲㌴㝡㤱㐲㤷愶㤴㘵戹㥡戰㥢㥤搱愹㥣㥡㠶㌲㉤㡤㘸晦敥㈰㑤㕡ㅡ㈷㌷㤱挷㌸㡤㐱㥢挴㠵㡢晥ㅢ㠲㈱扤㔲捤ぢ㌱挶㐱㘲㐵㉣㜸㠴㉥㝦慤ㅦㄲ攸㈲㘶搳散㉢㐳慦㑦捤ㅤ㙥㐱愳㉢愱㝤㠵昶ㄶ㍥昴捤扦ㄲ㉦㘱扡㘲晢摡㈸敤〰戳㜱〹扤㠳㔱愴㈹戹㈰㤹㤶㌶㙣㡤㔶㈷㔰扤㕣㙤㙥㜸㉤收挵捤扤攵扦愱戲改愰搳㍣摣㜸攲攱戶㐵挶㡤㙤㄰ㅡ㌳㠴㌸㘲晦挶戸㘰㉣㌷〴慡扦㜸慤昸搷㘸㜸晣て㌳〲㌷㥤㤶ㄹ㌰挷㤶㑡改㥣㤵㙥挱㐲昸㔷㈹捡㘴晥㈰捡㥡慢攱慥挹㤸捡㝡戲㕡㤳愹㌶收㥣慦㠳愹て〰〵㤶㤶㔰っ㙢晡㘷㕣㝣㕦㌶ㅢ㌳㍥〴昳扥愶敡慡㜹㡡晡敡戶㉥㕣㑥㐷ぢ㜶ㅦ㘷〳昷㜱昱㕡捥㜸戳㘶㘵摣愰㔵㘸慢ㅡ慤搱㑥㑥搴㘸㈶挳㡤㐳ㅢ攳㤶㉥㤵攳昴㜰㘳搵㕡搵㝣㜷〸敢戴敤户㙡昵摡捤ㄳ慢㜷㌰㘱㠲㙣㥣㍣㕢昴愴㙢慤㐲戴㐹挶㉤㜲㠹㤶ㅦ㙥扡ㅡ攷㕣㜱㐸㜹㙥ㅤ㕤㝡敦㔷扦摣㈷戵敤挸㔷捣ㄸ㔷㈲昷㘹扡慢ㄳ㔶攴攷散戹㝡㝡改づ〲㈳㤴戱昰扤改捡〲昶挷㠷敥昳愷㐶㜸㍢㝡㘰摢攴㔷ㄱ㉤㕥愱㔷㜲慤㤳㥢ㅢっ慣㕢㈵搳ㄸ㐵㘷㕦㜲换攴昸㔴㕡ㄷ㈲摢攴㔰慤㐲慥㔴愸㌹㘸㔰㜴㕥ぢ户愶㤱㕣ち㥤㘹挵㘸攰㌶㔸愳戶㑤㡥搷捡搴㍡ㄸ㠱搴㐹㔹敤㕦摢㌲昶㈱㝥㜲㤰㐲慤愳愷㌱㐶㔱㔸㙦㥢っ㐱㥥㕥㑦㠳㑡ㅤ㉡㑢搳晤㌷㜴㌲㘳戵搲敡愱㑢㜳㐸攳ㄱㅥ㡦㔸昱慣晥㘲㍦㌱戳㜰愳㈸㤷ㄶ晤㜲愸㑢戰㑥慦㔰挱㑤㠱㑢㠸㌰愴㝦ㅣ慤㑢㡥捥捤㜸挶昰挷昳㠱㔳㌷㐷㍤㤸㉣晣昹㠹ㄸ戴〷ㅢ攳戳〷㌶㐳㙥㘵㙡㘴㝦㌵㔳㌴㑥㝣摣㘹ㅡ〲㜳㄰㘳㘳敡挳㔶㘰挳づ〶㜱ㄸ搳㉤晡㔲㘹㈳っ㤲戶㤸昷㔹㜸搰㝤敤攸扥收㠶晦戲晦搸挱㤸て㘹㡣㑦ㄸ〴㥥㜴捤づㅡ㈸搰〵晤㘱扦ㄷ㠸㌷〸ㄴ㔳㌰〰㘴㈰㠸㉦挸㈰㤰挱㈰㝥㈰㐳㐰㠶㠲扣〷㌲っ挴ㅦ攴㝤㤰攱㈰〱㈰㠱㈰㐱㈰㐲㄰ㄱ㐸㌰㐸〸㐸㈸㐸ㄸ㐸㌸㠸ㄸ㈴〲㈴ㄲ㐴〲ㄲ〵ㄲつㄲ〳ㄲぢ㌲〲㈴づ㈴ㅥ㘴㈴挸㈸㤰搱㈰㘳㐰挶㠲㡣〳ㄹて㌲〱㘴㈲挸〷㈰㔲㤰〴㄰ㄹ㐸㈲㐸ㄲ㠸ㅣ㠴㕥㜰㌳㐱㌲㐸ち㐸㉡㠸〲㘴ㄲ挸㘴㄰㈵㠸ち㐴つ愲〱㐹〳㐹〷搱㠲攸㐰㘰摡㈹㌰㠰㘴㠰㘴㠲㑣〱挹〲㤹ち㌲つ㘴㍡挸っ㤰㤹㈰戳㐰戲㐱㜲㐰㘶㠳捣〱挹〵挹〳㤹ぢ㌲て㘴㍥㐸㍥挸〲㤰㠵㈰㡢㐰ㄶ㠳㉣〱㔹ち戲っ㘴㌹挸ち㤰〲㤰㤵㈰㠵㈰慢㐰㡡㐰㔶㠳ㄴ㠳㤴㠰慣〱㔹ぢ昲㈱挸㍡㤰㔲㤰㌲㤰㜲㤰昵㈰ㄵ㈰ㅢ㐰㌶㠲㙣〲搹っ戲〵㘴㉢挸㌶㤰敤㈰㍢㐰㜶㠲㔴㠲㔴㠱㔴㠳散〲搹つ戲〷愴〶愴ㄶ㘴㉦㐸ㅤ㐸㍤ㄵ摢っ攲㑥㍦〸㙣敦愳昲㜲戱敢㐳搷捣改㥦愰㠱㡡㙤㉢攲㐹㍦ㅣ改㥦挵㝥搸づ㔴㉡㕤㕥づㄶ㍡㡢〳戰敢戵㘷㜹ㄶ㡤㜴㔷ㄷ㠹㑣慢㤰昵ㅢ㙤攸ㄷ挳愵改ㄴ㐲㑤扦㘴㠵㕡愶昴㥣愲搴㑤㈱㐱㉣敡㉦扦㕡㔶愶㙣搳㔶㍣昷攴愰愶㜳て㘳㌷㤱㐰㘶扣昹㔴㡤昴愷㐸挸㐱昳攰㜲㠸慥戵ち搴愹㥡〷ㄷ㝦㤶攸慤挱㘵ㄸ㌳散ㅤ昴挳慥㡦昸㑥㔸㌹㙦昴㠳㌵㐵㜶㜳㠸㔷㑢㥡〰㘸捤愴㈱ㄸ挹㡦ㄹ换ㄶ换ち㐶戴㥢ㅦ㔸㥡㌸㜱敢㐷敢挶㔸ㄱ㙦㠴攴㡢㤱〶㌲㘳㘶捤㤵㍥慢㤳摣㐳㙡㝥ㅥ昵㜱摢挱〱㍦ㄱㅦ㠴攴㡤㤱扣㤸搱扢晤搷换㔶捥扦㈲㕥愴㜱㕤㝡㜲㙥㔹㕦㌲〰㈱昵挳㐸ㅥ捣㤸㕤戹㙢㝦挱㠲㠵愱敢㍥晤戶摦搹ㅥ昷摡㤳㠱〸挹ㅤ㈳戹㌱攳㙥㔰㐲㤷ぢ㍤㜸攱戹㝤㤶㝣㜹㔰散㄰㐷㝣ㄱ㔲㉦㡣攴捡㡣慡〹挷〶搹昵摥ㄳ戶敥㘸捤㉤挱㥡挴㕢㘴㄰㐲敡㠱㤱㕣㤸昱晤㡢㜱ㄶ换㉦㤷㐹づ㐶㡦㝤搲攳搶慡㑦挸㘰㠴搴ㄵ㈳㌹㌳㈳㜷搵戱㡣㑦㉥㐶㠶散㍣昱㔱㙡敤㍦㘵敢㠸ㅦ㐲敡㡣㤱㍡㌱㘳扡㘲敡㤶愳愱㙤挴㜳晡㑢㌷晢っ㥤㔶㐴㠶㈰㈴〷㡣㘴捦㡣攲㤱〷㤷㥦昴昵て换慥挹㔱搸捤扢晥㌳ㄹ㡡㤰摡㘱㈴㍢㘶㝣搹戹摢㠳戳挹㐳㐳㜲㈲㉦㍣捥ㄹ㝢㐵㐹摥㐳㐸戶ㄸ挹㠶ㄹ㤱扡戶改昲㔳㡥ㄱ摢㈳㌴㈵㌷愵㙤㝣挸㌰㠴㈴挰㐸㔶捣戸昰攸昴愷挳㌷ㅤづ搹㌴㘴户戵挷㠸㤱〵挴ㅦ㈱昱㌱㤲㌹㌳㥥户慦て㜰攴㘲㐵戵㥦戸㡣搱愴ㄶ㉣㈶㌰搴扥㡡㉣㉤㘲〱挱㐸昰㘰ㄸ收戲捦捥慥挹㙡散搸㔱㥣㝤㑣㌶戱挳昸㔴ㅥ㠱昱摡ㄴ改搹㜳㘴昲晢㍢㌳㉥扤㝦㔸愳敦昵㉦昱挶㑦ㄷ愷㉦㌲㉣㤶㤲〰㠴昴〴㈳㍤㘶挶㡤㉢挹㐷㥥ㅣ㝡ㄴ昶搱㜷搱昷㘲㕥昴㕣㐹〲ㄱ搲㐳㡣昴ぢ㌳㕣ㄶㄶ昵敥摥㝤㔲㘴㝤㐳戹攴㑡㜶昰ㅤ〲搳て㔳愵扢㠷㤱敥㌲㘳愵㙦㝤昸晣昰㐷搱换扢戵㉦㔷愶㉥ㅡ㑡㠴〸改㈷㡣㜴㠷ㄹ愵扦㘷扢昶㕤㝦㈰㘲㠷昳㤰改㜵ㅤ昷㔶ㄲㄱ㐲晡〱㈳㝤晦㌲㑦扡摤㡦㜹㕤挶〸ㄷ昷搹扦搱攳㘰摤㔹〲戳㈹㔳愵扢㠵㤱㙥㌲㈳慣晥愸敡搲搱㑤㤱晢㐶扣摢㉥㌹挰慤㠴挰㤴捣ㄴ改㍡㐶扡挶っ㠱戰攲㑣㑦昷㔱搱㕢挳捦搶㡣㥢ㄴ摡㐰㘰㕥㘷㡡㜴〵㈳㕤㘶㠶攵〳㕢㡦扢ㄳㅥ〷慤搳捣捦扥愸㥡搷㐴㘰㜲㘸㡡㜴ㄱ㈳㕤㘰挶㍤㝤慣㉣捣昹㜲㔴挱㙦敤愳收㉢㑥昵㈷攱〸改㍣㐶㍡挷㡣戶摦㥣捤捣〸戸ㄶ㔸攱摤捥晤㘸㐹㡡つㄱ㈳愴搳ㄸ改㜳㘶ㄸ挴扦㡥敤愶愹ぢ㕤㈳㕥昳攵㜴慥昸〸㠱戹慥愹搲㥤挰㐸挷㤹戱挷㜷㘰㤴㝣晢㤷挱㉢散㐵㕤挷㕢㍤ㄸ㐰㈲ㄱ㔲ㄳ㐶晡㡣ㄹ搳ㅥ㡥换㙣昷攲㘰㐸攳㜷换晢㌵昴晡㘴㈸㤱㈰愴愳ㄸ改〸㌳㘲挶〵㐸捣ㅥ户て摥晡㜰攱愲〱㡤㝤搲㐸ㄴ㐲㍡㠴㤱㍥㘶㠶扦摤㈴晤㠷ㄵ㐵愲昵㑢愴昶慡㘵㘲㑦ㄲ㡤㤰ㅡ㌱搲〱㘶㈴㘶捥捡慦㜷捡て㕤攱搰㔶㜸㐲搲摤㤷挴㈰愴㝤ㄸ愹㥥ㄹ㡢㍥改㜳敤㘳㠳㌶戰㈲㝦慡㌰㜸敡㤹〷㈴ㄶ㈱搵㘲愴ㅡ㘶昰攷摣摣敦敢晢㠵㜰昳攴挳愲㉦搴攳㥦㤲ㄱ〸㘹ㄷ㐶慡㘶㐶攰㔳愷昱㤱攲晥攲昵挱慡㡥敢㈶扢ㅣ㈳㜱〸㘹㈷㐶摡挱㡣散〰攱㌷㠳扥㌸ㄵ戸捡㝢㑥㐰㘱㠶㐵㌲㠹㐷㐸㕢㌱搲ㄶ㘶昴昵㡢ぢ㙣㤷攸ㅡ㥣昷㘰晣㔵㤷㐱㈷慤挹㐸㠴戴ㄱ㈳㙤㘰㐶扦㑢ㅢ㡢〳㉥㔹〵捣ㅦ搳戱愶攴㤰昷㕥㌲ち㈱㤵㘳愴㌲㘶㡣捦搲㜴㍣㔲晤㐱挸挲戳㍥㤵戶挳戸搱㘴㌴㐲晡㄰㈳慤㘵㠶敤㤴扢㌷㠶㈵摣㡥㘸㙣昷㘹㤰㠱晣㌳㤷㡣㐱㐸挵ㄸ㘹㌵㌳㌶㉦㝣㌰㤳㌷慢㐴㤴㙢搸㜲晦㑡㔵㑡㉥ㄹ㡢㤰ち㌱搲㑡㘶昸换㌶扤搳扤换捦攱㡢㜶昰ㅥ㡥㐹㙡㜲㈷攳㄰搲㜲㡣戴㡣ㄹ㌷捥㜴㕤戳收㈸㍦㜰晤㡤挲㠶㍥㌹㐳㑢挹㜸㠴戴ㄸ㈳㉤㘲㐶捥㠸㥦晤〷㑣㉡ㄳ敤昶㉡慡搸慥㑡㉦㈱ㄳ㄰㔲㍥㐶㥡捦㡣敥〵㍢㡡愷愷捣〸捥㑦搴㉦慣ㅤ搷㙤㈶㤹㠸㤰昲㌰㔲㉥㌳㈶慣㝡㜱收㤰攱㡢攸㥣㜵戱ㄷ慥㡥搴て㈶昰㈸挰㔴昴捤挱㐸搹捣戰戲㍤㔲㥦㝥㜴㜱挴㥡㕤㔶摢昶捥慢㑦㈰昰㍣挱ㄴ㘹〶㐶㥡捥㡣㠴慦㝡ㄵ昵戰㜹㉣搹摥㍢户慣搴㑤户㥢㈴㈰愴㉣㡣㌴㠵ㄹ㜳づ㍥㍤ㄶ扥晦㑢㜱戵攷㤳㜲㔵捣攰㌶㐴㠶㤰っㄸ㐹捦㡣㠱ㅤ㍤戶㐵ㅥ晦㌲㝣㐳捥昳搳㍥㡥㙤ち㐹㈲㐲㑡挷㐸㘹捣㜸扣晡〱㜷㕦扦㈰㘴昱扣㤰晥愱㙤㌷㝦㑥㤲㄰㤲ち㈳㈹㤹㈱捤ㄴ摦攸ㅣㄱㄲ㔸搹㘹㙥昹攸昶㥡㌲㈲㐷㐸ち㡣㤴捡㡣㌳㐳户摣慣摣㙥〸愸摤晣㕥捦昵扥晦㤸㑢攰㘹㡦愹㙢挷㘱㈴㌹㌳昲㍢敥㤲挵戶㍤ㄵ㔹搲㜵慤晢㌵晦愷昶〴ㅥㄹ㤹㈲挹㌰㔲〲㌳捥㉦ぢ捤慢ㅥ㝣㐰㔸戲㘴昲戹㔳㕥〳搳〸㍣㜷㌲㐵㥡㠸㤱㈶㌰攳戶挳攵戸㝤挴㉤㙣慥戶愷昶昷㐵ㄷ㜳〹㍣扣㌲㐵ㅡ㡢㤱挶㌰攳㤸㜴㜸㝡搱㠳愸㠸㐵㔱㍥㌷㕣㉢㙦㥥㈳ち㠴㌴ㄲ㈳挵㌳挳昲㥡挳㙣攷晢㌱㘱㌹㌷㙣㐴㡢扢つ㤹㑢㈶㈱愴㔸㡣ㄴ挳㡣愱㝢㉢昴攳㈳㜲㈲户㔴ㄵ㤲㠸㈳㘹敢〹㍣㡢㌳㔵㍡〹㐶㡡㘴挶㝢㐳攲㝥㍡㜲㘹㠵㜸户㘷㕤㜹㜹㠳晦〴愲㐴㐸攱ㄸ㈹㡣ㄹ戱扤捣ㅡっ㠷㔷㠵㙤㤶散捤晤慡改㘸ㅡ㔱㈱愴㘰㡣㈴㘲挶〲摤扣㙦摤㝤㉦㐹戶晤敥㝣捣㝥㐳改㍤愲㐶㐸㠱ㄸ㈹㠰ㄹ㑦攲慢敤挷〵㍣ㄱ慥扣㕤㍥昲收昶挲㑢㐴㠳㤰晣㌱搲㌰㘶㌴戸㜰摦扡捥㤶〷捦㤳㑦㍥㔹㜴攱挴㉣㤲㠶㤰㠶㘰㈴㍦㘶昸㉤昶昶摥㔱敤ㄳ㍤㝢挸㍦戲搲ㄶ㝣晥㠴愴㈳㈴㕦㡣㌴㤰ㄹ㠷㐷ㅥ㔷戶摤戳㍣㜴㙤㠴㔸㥡㜶戴昷㘹愲㐵㐸摥ㄸ挹㡢ㄹㄳ㝥㜹㌴㌹搰昷㔲㔴攱戰㠸㌵㍢摡搹㍦㈰㍡㠴搴て㈳㜹㌰愳挱慡㉥愵挲㈳㕣㔴戱㘲挹㘷㈷ㄲ戲愶ㄲ㍤㐲㜲挷㐸㙥捣〸㑡㉣㝣挶㡦㘸ㅤ戶摤挷晣〷愹㑢散っ㘲㐰㐸扤㌰㤲㉢㌳㍥慤昸晤挸㡤晥愷㐵慢㝤㌴昳挷㌸㈴摤㈲ㄹ〸愹〷㐶㜲㘱挶㐷㕢挳㡦㜴㜹摦㕡扣攱㙢㔱晦㔴㐷换㙤㈴ㄳ㈱㜵挵㐸捥捣搸搵晤挶昳㠵ㄵ户挳搷㘵㝢慦戶昹攰㤰ㄵ㤹㠲㤰㍡㘳愴㑥捣愸捣㌹敦攵㝢㜰愲㌸搷攵㐹㕢换㤸戲ぢ㈴ぢ㈱㌹㘰㈴㝢㘶ㄸ㜶晤㙢慢㘵㡤㌸㌲敦愸挳㕡戳ぢ㠵㍡㌲ㄵ㈱戵挳㐸㜶捣㘸㤲搴っ㍥收扥㕢㔲户㜴散㌷扦愹摤敦㤰㘹〸挹ㄶ㈳搹㌰㐳㜸昹挵㤲㍡㥦ㅡ挹扥㥦户昰晢ㅦ㡢昲㈳搳ㄱ㤲〰㈳㔹㌱㘳收㔴㥦换挷㑢挶㡢昷㝥㔱㜸戸㡦㙡捥㜹㌲〳㈱昱㌱㤲㌹㌳挲㔷慣㕦㘷㝢㉤㈱㜴戹㑢搶摣㕢ち㌳㙢〲㕦㔵㤸㡡扥〴㈳㤹㌱㘳㤰㈳晦㐴㠷攲㡡昰搲扥㐵㙡昱扤昸㉤〴扥敦㌰㐵㝡昶っ㝢晥挴っ敦㔹㕣晡㡡㤰愰戰㕤愱㑦㑢㜶㜶摢晥ぢ挹㐶㐸㑦㌰搲㘳㘶㝣㥥㘹㕦挴㡢扦㈸㈹扥愶敦昰慢敦摤晤㈴〷㈱㍤挴㐸扦㌰攳摤摥ㄷっ〷昲㥦〴搴㜷㉥愸㍦㌵㘶挰㙣㌲ㅢ㈱摤挳㐸㜷㤹㤱扥扥慢捡愷㌱㑦㔴扡㙡㐲㘱慤昳慣㑡㌲〷㈱晤㠴㤱敥㌰攳摣愳㄰换㜲攱愵昰〳慡挳慢敤㕦慣晦㈷挹㐵㐸㍦㘰愴敦㤹㈱搳搶㔷挵㜷㐸㡥㉥㄰昴晡戵㜲㘶㔵ち挹㐳㐸户㌰搲㑤㘶扣㔸搸㠱戸晤搲㐷戲攲㉡㉦敢捥愸〴㌹㠱慦戴㑣戵㠲敢ㄸ改ㅡ㌳㝡㝥㜵摦改㐷愷愴㠰挶㈵愲慤挹慥㝢ㅣ〹㝣㉦㘶㡡㜴〵㈳㕤㘶㐶㝤㤲扦㜷㠶戲㈰㜸㜶㐳愹㝦扢㤵㈳挶ㄲ昸㜲捤ㄴ改㈲㐶扡挰㡣愶扡换㥥戳㍡㐴㠴攵㑦ㄵ㉣摤㈵㝣㍡㤳攴㈳愴昳ㄸ改ㅣ㌳〶散昲㜹晥㑥攳づ㔱㘳戶搷攰敢挵㤷愲挸〲㠴㜴ㅡ㈳㝤捥㡣愳㐵㌹ㄶ〹㤷㙤〲慢㍡㝦搴攳㤴搸㙢㈵㠱敦ち㑤㤵敥〴㐶㍡捥㡣㘹㘷㝦昱昹㘶收搸愰攲㜱ㄹ㈵戵㌱㔳㕤挸㈲㠴搴㠴㤱㍥㘳挶㤵挳ぢㅥ扥晦㥤㤷㜸捤㑦昶慢㈳愳ㅢ慣〸㝣㙢㘹㉡㑦㐷㌱搲ㄱ㘶㤴㈸ㄳ㜳搶㝥㜰㌷戴㕣搳㍥㙡昳搲愶㙡戲〴㈱ㅤ挲㐸ㅦ㌳攳㙥昵搶散愷慢愳挴戵昳㑡攷㍢挵〹㍥㈴㑢ㄱ㔲㈳㐶㍡挰㡣㐷㥢㝣慢㙡换て㠸慢㝢㡤㤳慣㥥攴搸㠵㉣㐳㐸晢㌰㔲㍤㌳㤶ㄴ搹㍡㉦㜹攷㘱㜸㜵慡摢㡢搹㍢㤶慣㈳换ㄱ㔲㉤㐶慡㘱挶挹㠴捣㐹㑤愵㍤愳㌶㝥ㄷ㉡扤㜶昱改㑡戲〲㈱敤挲㐸搵捣挸㝤㙣㌸扢㙣扡㝤㔴戵攴挷㌶㠳扢㌹て㈲〵〸㘹㈷㐶摡挱㡣晢摤㡡ㄳ㐳敡㑦㠷搵挵摣㥥㤳㤳㔷㔹㑦㔶㈲愴慤ㄸ㘹ぢ㌳㉡ち挶㑤摥愹慥ち慡㥤ㅦ㌹昲戹晤摡㝣㔲㠸㤰㌶㘲愴つ捣㜰㌵㌸て㍡㤹㜳㈸㜴攷晢㈹つ㐱㠱㐳㜳挸㉡㠴㔴㡥㤱捡㤸㔱昶㙥㑤㍢㝥㡦㔵〱㥢㥥㙦戴㍦搵㐵昰〳㈹㐲㐸ㅦ㘲愴戵捣昸㈸㐷搶㌴戸㍥㕦㔲扢㕦㌵㙢㜹㘴收㜵戲ㅡ㈱ㄵ㘳愴搵捣㈸㕦㍦昶昶挱㥥敤愳ㄶ㝦㜰挴㙤㔱㤷ㄱ〶㔲㡣㤰ち㌱搲㑡㘶摣て慤昹㐵昹敤㍤㜱昶㠸㘳挲㈳㕢捥㐴㤱ㄲ㠴戴ㅣ㈳㉤㘳挶愳搱㉦愶㈹㙥㥦㡤㉡搳〶搴摦ㄷ〷㜸㤰㌵〸㘹㌱㐶㕡挴っ挷㐳㑥㜷昶て㍢㄰戱扦㐳挵㠹挸㡡戱〵㘴㉤㐲捡挷㐸昳㤹㜱㜸晡慡攰㥤㕦㤵㐶㌵收㡣て㝡㐷晡㕤ㅥ昹㄰㈱攵㘱愴㕣㘶㕣戸扤扦昶㝥㠴㥤㘴捤攴扡㠶愷㥥戱㕢〸扣㑡㘱㉡搲攵㘰愴㙣㘶㌴昹ㅦ昳㡦搲㜷㠹捣挹㕤昶昵搰㥦攵㈷〸扣㡦㘱㡡㌴〳㈳㑤㘷㐶㤷搵㐹㡤ㅢ搳戶㐷㉦㜴㕦攱攴昳捥㙦㡦㐸ㄹ㐲捡挲㐸㔳㤸攱敢搰挷捤㈵㘲扤愸晣扤摦扥㘹㔸㤵㌸㠹㤴㈳㈴〳㐶搲㌳㈳扡㈱㐲㝣昰㤰㔹㐴㝤捡㌰㝢晥搸捡㙣戲ㅥ㈱愵㘳愴㌴㘶㉣㉤攸㤵昴搸㤱ㄷ㔶搱改捥㍦敥㑤晡㌸㡦㔴㈰㈴ㄵ㐶㔲㌲㘳㝢摣ㄸ愷昶搹戹㤲挲扤㔷㙦㙢昳搲㔷㤰つ〸㐹㠱㤱㔲㤹㘱㈷扤㉡㑦摦㝦㌶昸攰㠶晢㑥戳㠷㍦ㅢ㐰㌶㈲㈴づ㈳挹㤹㔱㔵㈲昷昸㌹㜴㐸搸慡㈹挴晤晣昵〹㕦ㄳ㜸攵挶㔴㉢㤰㘱愴〴㘶ㅣ㑥ㅢ㘷㝥戱挴㌱愲㘰攸㠶摦敥晣晡㙢㍥㠱昷㜶㑣㤱㈶㘲愴〹捣〸㈸扣㤷㘴昷挵昵攰㠶㉥㥤捡㑥ㄵ㍦换㈳昰昲㡦㈹搲㔸㡣㌴㠶ㄹ昳㍥ㄱ㔵㉥昸晥戸愸敥昲㠹㑡攵ㅥ昹㘹戲ㄵ㈱㡤挴㐸昱捣愸摡散摡㝦摡攵攷㤲㌹敢昷挷㜷㉡戸㝡㡣㙣㐳㐸戱ㄸ㈹㠶ㄹ敤㔷摦慢昲慥㝡㔷㔲攷㤴搸晢挷挲〷攷〸扣换㘴慡㜴ㄲ㡣ㄴ挹っ摥昱昲つ捥㍦敤〹慡敡昴摥挸㍡昵捤㔲〲㉦㐴㤹㈲㠵㘳愴㌰㘶ㄴ㕦扡戵昷㕥㔶㜴㔴晤㠸㤱戹〵摢㠳〵〴摥慡㌲㐵ち挶㐸愲㤷挶敦㘹㥦㝤敦㈴ち捥㡢摤攲㌰攷换㐱㕦㤱㑡㠴ㄴ昸㌲挱㥢慦挴〶㌰㘳挳摣散散搴攱㕢㐲收ㅣ昹㔷晡㤹㠰慤慥愴ち㈱昹㘳愴㘱捣㌸戰戸搱㑣㜸扢㈰戴㘸㘶㝥㔳㐰愷㍤昱愴ㅡ㈱つ挱㐸㝥捣攸攱愱昵摥㙡慢〹㈸搸㔹㘵㝥晤㘴挵㡦㘴ㄷ㐲昲挵㐸〳㤹㤱攰搵慤㜱㥢戹㑡戴搰㑥㌲㈱戹㘸㑡㘷戲ㅢ㈱㜹㘳㈴㉦㘶攴昵㥤敢挶㌵昵㡥摡㜵愱挰㙦挶㍤㕦㝢戲〷㈱昵挳㐸ㅥ捣昰敤㝤换愹㍣㘵㠳㘸愵昶㤳㠵㡡㙤㕤㥥㤲ㅡ㠴攴㡥㤱摣㤸昱㘲敦㠰㔱㕤㉢㐶㐴㌵㌸㥣ㅦㄶ攸㌶晡ㅡ愹㐵㐸扤㌰㤲㉢㌳扡慤敤㤷ㄸ昴挳〷㔱㉢ㄲ摡敡ㅡ㉦晣㈸㈴㝢ㄱ㔲て㡣攴挲㡣㉢㝤㥥攴捥㜸昴㥤愴昴摣扥㜵㝥ㄶ㐷㍥㈶㜵〸愹㉢㐶㜲㘶挶昶挸㙦㈶㍣㤵㌸㐶㙣ㄸ㈶㙣㜷晣㜱㘸㝦㔲㡦㤰㍡㘳愴㑥捣㜸㔴㕤户㔶㔴攷㈶㥡㝦㕤搱㜶㔴捦搲㜷散昶㔱ㄲ㉣晣〶㉡敦㤹㝡戳晤慤㥦㘸昵㝤昳昷㜰挱昴昷㙤㔹㍣㥡扥ㄵ晤㌱㄰摦昸㘶戶㌹㙦攸㕦㘳扤晣㜵㠱〵攴愹㈳捤昵晦㠱㐳㈸攳昵ㅦ〷㜴愷㝢〴户㘹㔶昹㈰㙦晥㐰〰㝥捦ㄴ〲攵㜸攳㈷㔸慤㕢㜷愰㍢攳㡢ㅢ〲㥥つ㤸ㄸ搸晡㝦〰㘰㌰愰敤</t>
  </si>
  <si>
    <t>㜸〱捤㔸㕤㙣㈳㔷ㄵ昶㡣㍤㘳㡦敤晣㙣昷㐷㑢户摤㑤摢慤ち㑡㘲㤲晤摦㤶㠵㈶昶㝡㌷㙤㌶昱慥扤扢㔲㔹㘴㕤㝢敥挴搳捣㑦戸㌳㑥㘲㜸愸㄰〸㠹㈷㔴〹ㅥ捡〳慣㠴挴ㄳ㙦ㄵ㍦㉡㔴晣㍣㈰晡㠲㐰㐲昰〲敡ぢ㔰㤰㜸㔸ㅥち攲〱捡昹敥㡣ㅤ挷㜱昶慦㐱摡㥢昸昸摥㝢敥㍤昷攷㥣昳㥤㜳㥤㔰ㄲ㠹挴〷㔴昰㡤㤲㐲攵㠹㙡㈷〸戹㕢㈸晡㡥挳㥢愱敤㝢㐱㘱㑥〸搶㔹戴㠳㌰㐹〳昴扡㑤晣㐰慢〷昶攷㜸愶扥捥㐵㐰㠳戴㐴㈲㤳㌱㔴攲㐳〸㍥攳摤㠶㠱㔹昹ㄴ㤱㕡㜱㝥戹昱㉡㐹慤㠶扥攰㔳ㄳ㌷愲戹ㄷ㘶㘷ぢ戳㠵㤳㘷㘷捥ㄵ㘶愶㈶㡡㙤㈷㙣ぢ㝥挱攳敤㔰㌰㘷㙡愲搲㙥㌸㜶昳㘵摥愹昹慢摣扢挰ㅢ㌳㈷ㅢ散搴戹搹㔳愷㑦㕢攷捦㥦换搳搲㠹㑡㜱晥㌲㜷搶㐸摥㕥㐹搵㐹敡㔲㜱扥㈲戸戵㔷㌲㌵㕣挴㜴㠹㌷㙤摣ㄸ攷挲昶㔶ち挵㜹晡敦扢ㄵ㙡㥤㉤㉣㔷慢㑤ㄶ㠶㕣攰㙣㠶扢摣㙣摣㘰㑥㥢敢慥摣㑥挶扤挱挴ㄲ㜳昹㠸㝢㍤攰搷㤸户挲搱搲摣㑢㙤摢㑣㤱ㄶ㤳ㅦㅢ戶㐸㝣㐱㠵攵攲㝣戱挵㐴㈸㐵㘲㠱挹㘱愳攵㑡㠵㜸ㅢ㜲扣散挱戵㈸戹搸㐶攴㝡搸㘱ㅡ㈴㐳㐴㌷㠸㡣挵戳㈶攴戴㠹㔹㈵昵㑦戲戲晥㐹㌹ㅡ愵搶㤹㕡㙦愸昵愶㕡㌷搵㍡㔷敢㤶㕡㕦㔱敢㉤戵㙥慢昵㔷搵晡㉡㡤改㤶㑣㍡慤挶攵捤搷扥㜹㙣晡搷㘷㉥㝦晤昰攲愷敤慦㑤㕦挹㐳搶ㄲ㥤愹戰挴挳㍤㔲扥㠶昳摣晦ㅤ收㘹戴收㐶㉡㈸昱愰㘹㐰㍦ぢ㥥挹㌷㜵慡㤱摥昲㙥搱昷㐲扥ㄹ㤶㔸挸搲㙥㠵〹敥㠵〶つ㥡㤴戳愲ㅡ㘶㡥挸扥敥散㙣摣㈲〹攳戲摡㈷㈵㈷㍢㈲㐹ち戹㕢㌲ㄵ搱㡣㍥捣㠱㉦戳愰ㄵ戲㠶挳㡦て愸ㅡ昷㐶搶㜵㍤戴㥤愰㐰㈲㉦〹扦扤㠶ㅢ摤㉢㌹搲㠰㘱ㄴ晡〸ㄱ〹㌷昸愶昲愲㌱㑡㌴㙢㠰㘹㠰〹㈸愲㉦㤴㤸㤷㝦㡣敡戴挵㤲敦㌲摢摢㈳攵收昷㤳搰慢戱〵㤷〴摢㈰㉦摣ㄲ㝤愲㌰㠳扦㝢挳㄰愱㤰㜵摡㍡㙢捤捥㥡愷㘷搸㐹愶挱晣ㅦ挴㤳㡥搱昸扣㝢搳昶㑣㝦㐳扡搶㠸㕢戵愵攵㤴〰戵㜹户挶挴ち㈷㉦ㄵぢ愵慣㉢㕤愹搶㔹攳㌹ㄷ㝢慥昸戶ㄷ〶㜹㔷㝥㔷㍢㙥挳㜷㜲㔱㠳㜰摢ㄷ搹㤸㐱〸㙤挸昱㡢戶㐷㌵搰㉡昵㘵㘵㑤㡥㡣㍡㈱㤸㤶㙦昹ㅢ㘵摢㈱搸攱收ㄱ㌹慤攸ぢ挱ㅤ㠶㈸㔰昴戹㘵搹㑤㥢㉣㜷搴㉤ぢ摦慤㜲㉦㤰扢㍡㈴㠷㕥攳㉢㠲〷〰戶ㄲてㄹ㤹搳ㄳ昳㉣攰㕢挰㌱㘹㐵㐷㥤昷摢㥥ㄹㅣㄹ捥慣㠶㉣攴㡦て昲戶㠴散㤸㔶㈵㄰攵㠱扣扥愳㠳搳愴敢捤㙤摡ㄱ晢挹〱㌶㐱愹摦搸㥤㕢ㄶ晣戳㍤敥㡥ㅤ捤㔱㘰㕣攷攰敦㌸㘵挴㡡昶㐵〰攸〷摣㤳摢㥢㜴㉢㜶㜳㤵㡢㉡㐷㔸攵愶㍣敡㐱戰攸扡扤㈶て㈶㤷㍤㍡㈸㘱戹昹㜴㝦慦㜵㜱㌳攴㠴㈵㈶敤㤷攲㕢搸愹挱㡦て㙤ㅢㄲ慤㐹㡣㡦㙣敢㉥晢捤㜶〰捣㄰扥戳㥤㌳㘷慥㌳㕡搳扣攲㥢㍣㤵㔴㔳〹〵攱㌹〵㤲㐸搱㌷ㄵ㡡攱挹㈴㘱捡搴〰㘲挸㜸㠵㘵㠲㙥㜰攸㌳㘱㐴㠷㘱昸搳㑢㈰㥥摢㕤㥡搴㌲っㄱㅦㄹ㘶づ㙣㜷㔲愴㈴扥㠰昷愶㤵昴慥扣愱戰扤㙤扦昰㠲摥ㅡ㡡愲ㅣㅥ㔸收ㅡ改㠷昴攰㜰㉣愵づ㈲㘶摦昹户散ㄲ摢扤换挲㝤㕡㠱㙢㘳昴㐷敦㜱ㄱ㍤摢晢晦づ㔶搵晤昱改㉦慥㤳㘷㕦㘶㥥改㜰㜱㔷ㄵ㉡搸㤱㜱〰攴㈰挸㈱㈲摡摦〸扢敦㔷户㐸づ搳敢㠸㡢昵㍡挵ㄹ㙡挱敥ㄴ晤㌰㔱晤ちㄳ㘴摥摡㝢㈴㙦愸㡡愵㥤㝡挸㜶愴㠴散慡攷㙦㄰㌶㤱㘱㘸〱挰〳挲㡤㜴ㅡ慡换搲㈷㉥㙡㐲㑤㈸昴晦ㄷㄲぢ搱搹㕢户㙥挵戱㐶㑤㘸㝦愶㥥扢㘸㉦捥㘶扡㘶戳㜳晢㔸〴搱㔷晢ㄳ〹摡搵㥡攴㈱㌷㤵㡥戶㘱㥢㘱㑢㙦㜱㝢愵ㄵ㘲㙡㠶ち昶㉢攸㜳㥥挴摣愶挴戹㠹攴搹㜸ㄲ攴㈸〸㠲㐵㌶ㅢ挵㐹㍤㙢㍣ㄵ㌵㔳㠸愰挳㤴搵㡢昷㐸㘴戲㡢㍥㌳换慣㐹㌹㜷㍡捥戸㌳㐵摦㕤愳㉣㐴㡣㘳㘴㤱㔰㠰搰㘵摤㌶戹挸愰〳㌱㈲㐵〹㜷愰㑢っつ㈸扤㐸㈶㌴㉤㤷ㄹ戶搶㐲㔷搶昱搸㤲㐸ㅢ扤㤷挳挲づ昹㝦扦㝡敥㔳㌸㕣㌶㡢㙣搸㜸ㅡ攴ㄹ㈲ㅡ㉣敡㠱挰㘶っ㔳摤㡡攳㠷搸敦愸㕢ㄴ昴㌰ㄱ㌶㕢戴㕤㍢㍣搸㙢㉥戵摤〶ㄷ㌵㘲㌸挱晥㕥㙦㠵㡢㈶ㄹ㍣㕢攱㡦㑢㌷敥〳戱㐹敢㠶捤㌷㠰㄰挷㜶戲㈸攱㉥戶㠳搰㤷㠹摢搱㥤晣㤲扦攴㠷㈵㍢㔸㜳㔸攷昸㄰㜶挴戹搹攲ㅥ〵〰㐱㜱攰㕥㠳晣戵㌵㙥づ搹㘳搵㙦搳〹ㄶ㑡㡦㐲〸㤱づ㑣摡㐸㈸㌲㘴㘴ち扢㠳㕢昷㐱搱慦㉢㐰㐰㈶愳ㄲㄴ㉢て㠷㐶㐸㌲戵㍦㤰昳㍤攰挲挳㕤昹慦㘴㤸挰づ搸㤷㤲㐵㐹㈸㐰㍡㡣㌶㥥㈵〲昳挵㐷〳昴つ㑤昹愲㠴戵昷戰㕢㌰挹搴散戰㠳㝤收昱㥡慢〹㉥㥦㙣ㄹ搹㤰挹搷㑤㕦慣㌶㝣㝦ㄵ捦㠸㔱ㄷ慤愰挵㜹㠸㈷㔶捥㡤摥㠷愸搳ㅤ㈵㤳摢㥥㔲戱搷㠱㠹㜴㔹愶搲晡㜳㔴㑢㤶㐵㔳戶㤴摦搳搵攰〹昶昶ㄷ晦㜸㜰攵扦搹攵㙦晤攳㕦攷扥昴敦敦敤㔳㝥ㄷ㌳㕥昹㠶㜹攲㥤㍢㐱昱摢㕦昹挲㥢敦晥收慢摦搵㠰㍣昷ㄵ昹挶㘹攰㤸搵昳㡡㥡ㅤ㍡㍣㘷㐹挳㤷昵㡣㐵㜶㑥㜹㡦㤹戶㙡㉤㍡㜵㘹挴扡㈴㙣搳㠹㘳昰㠱㘸攸㈲㕦愱ㅣ愷攲〷㌶㔲捤ㄱ慢㈶㤸ㄷ〰愰扣㘶攷戱㙤㉤〹㐸㥡㌵㙦㝢〱㉤㈳㍤ㄱ昵㌱ぢ挹㉢㈱㑦摢昵㉥戱戵攰㤱昰ちㄸ㑣㔴愴㕢㈸慡愲慡㑡㐶捤㍣愴㤵㈷昴㐹㤲愶㐷慦㙡慡愹㠹ㄳ愰㈰㠴愶㘴愵ㅡ㐲挵㕤〲搹㐰ㅡ㠲敤搱ぢ㘲㉢〳㑤づ㠳昷㕥敡㈶挳晥ㄴ收㑣ㄳ㜹改搲昵㠵慤㔷搳㠷晡〱㐷㐳㜰扢敦㝣〸㥥㌸ㅡ㔹つ㜲㈴挰戴㈱㤵㡦搶愰㈵㘶㉤㌹〶㐶㌹扡㔵㉤㔳㑡㥣户ㄶ㔹㠳㍢㘵㕦戸㉣ㅣ㡤ㅡ㐰㉤㤷愲㐴捣愳戸收㌲㔸ㄹ㝥㉣㈱摣㜲㜸挶㥡㙢㠷晥ㄵ摢㌳㉣㈲搲ㄴ攳㉥戶㐹㕤㙣㔳㜶攵慤㙢㜸攳㐴愱㤳㘴昹㉢㡣搰慥攵摡捤っㅡ㜸㠷㍣ㄲ收㐹㠸㈶ㄳ㝥扡㔰ㄴ㘹愳〴挲ㄳ〳攰ㅤ晤㌶㐰敡㉥㔰㡣挴搵㐱晤㘴挴慡愲搳㥦昲㤰〹㈴㈵㑣ㄲ㥢㡣㡦㤳㌴つ㘸㑡挸㐶㤴捡㥤敥て㤲㜷㕥愳㥥〸㝦㥦愲㝥戰㡤㤹戸㠲挶㌸㤲〷㑣搵㘷㠹㡣ㄶ攷敢㝤挶慣挳㉦昶㔱㕦㠴㥤㕤〸ㅥ㐷慥㠱㌹昲攷㉡攳ㄴ搵挶㠱改戸〹攳㌴挸ㄹ㈲㈳慡〲㑢㤷㉢㥥愵㑡户㘸搸敤㍤㉦〸戲戲ㄶ慥慡ㅡ㜶ㅣ㌲㑦㔴㠱敢㔱㑤扥挰㘵㥦捣㕢改昷扡搴㘰搲搸㥢㡢扣㌰㌷㌴ㄱ〶〷㥡搰㝥㐹ㄸ扥敢㝣㥣㘰㉢搷挶ㅣㄴ晤㍣㤱〳㔷散愶昰〳摦ち㈷慡㠴戶ㄳ㜸戲㕡㠹挴捣㥣昲ぢ㤲㈸戳㘴㌹㤸挸㌳㜴ㄳ攳戸㜹㜹㑢㉦㔰㘵㈴愹攰敡㄰〰昵㑦愰㍤攷㌸ㄳ摤㄰ㄶ攸ㄷ搰戵敤㜷㐶晤㤳搴㜵㠴戲㝢㥢㑤摦㙣㑦㔷昸㕡㘰ㄷ晤㘹换昶㤸㔳搸㜴㠲㑤攵㘷㜱㉣㝡晤摤摢户㥤搱戱㤷扥晣慢㌳敦晣昶晤慢摦㔱㝥ㅡ㌳〶㝦昹㔳愰㉥散㈰㌲㈴㠴扣㈸摣晤㌸㥥戰㈳摣晤㈸㘶っ㠶㍢〵㍡敦㐹搲换搴㑡捥〵㙥㈴敤㠷扢㐹晢㐱捣昸晣晢慦㙣散晢攰㈷攵户摦㝢㝤晡慤㘷㝦晥晣㜸搷㘲㌴摣搴ぢ〳敥搴昷㝥散戳搶挹挱㔷晥㐵㝡戵㜷㘰愷㐹捡挳㌵㠹㈵㈹昵昹㠷㤳搵㝤散〲挱戵敦搳慥㍦㠴㥣敤〶〵㠹㐰㙦攳㘵㠸〶ㄹ戴㔵ㄸ㝢ㄹ攷ㄸ㜸昶攴㜲㌰挶摡ㅢ㙦扤昸㥦㤳㥦㤹换晤て摥愲戶昹</t>
  </si>
  <si>
    <t>㜸〱敤㝤㜹㝣ㄴ㐵晡晥㔴㡥㈱㍤〴㌲〲戲㥥㄰㤰愸〸㐶挲㈱愰㘲〸〹㠱㐰戸てㄵ㡦㌰㈴㌳㘴㈴挹挰捣㠴㐳㍣挰ぢ㕤㙦扣㙦ㄴ㡦昵㜶〵ㄵ㜵扤㔱搴昵㤶㕤㕤㔷ㄴ挵㝢ㄵ㜱㔵扣昱昷㍣㙦㜷捤昴昴昴攴㜰昵昳昳㡦㙦㌳㜹愹慡昷慤昷慤昷愹敡敡敡敡㜷愶㍤捡攳昱晣㠲㠳晦昳挸㘱㘲㡦㘹㑢㘲昱㘰㘳㜱㜹愴愱㈱㔸ㅢて㐷㥡㘲挵㘵搱㘸㘰㐹㜵㌸ㄶ捦㠶㠰户㈶っ㝥㉣户㈶ㄶ㍥㉥㤸㔷戳㌰ㄸ㡤㐱㈸搷攳挹换㌳戲挰摦搵晡昳敢㡣挱㕡㐶づ〹愴㍣㠶㤷愴〳㐹ㅥ㠹㐱攲㈳改㐸㤲㑦搲㠹愴㌳㐹〱㠹㥦㘴㈷㤲㉥㈴㕤㐹扡㤱散㑣搲㥤攴㑦㈴扢㤰搰扥戱ㅢ挹敥㈰昹㝢㠰㑣㉦ㅦ㌵㘹捥戱昰㘶㕡㍣ㄲつ昶㉦㥣㘹戶㜹㐴㐹㐹㜱㐹昱愰愱〳㠶ㄵて攸㕦㔸摥摣㄰㙦㡥〶㐷㌴〵㥢攳搱㐰㐳晦挲挹捤㜳ㅡ挲戵攳㠳㑢愶㐷收〵㥢㐶〴攷っㄸ㌴㈷㌰㜸㔸挹攰㈱㐳㐲挳㠷て换摦ㄳ㥡㈷㤶㡦㥡ㅣつ㠶㘲扦㤵捥ㅥ搴㌹愹㝣㔴昱挴㘰晣户搲搹ㄳ㍡愱戲㈲搲ㄸ〸㌷晤㐶㑡㜳搹愷㐳㉡㠲戵㘱㜶㝥㌰ㄸつ㌷捤㉤㐶戳㔳㠰㐶㙥㘸㜱㔹㉣搶摣㌸㥦攳愸㍣搸搰㌰㌵ㄸ㤲㑥㙦慣㠸挵㈷〷愲㡤戱晣㐶攲ㄷ㡣〶㥢㙡㠳戱捥㡤愳ㄷ搷〶ㅢ㉣挱㔸㕥攳捣㐰㜴㘲愰㌱㤸挳㐴㐱愳搹㠷㔵㜵挱愶㜸㌸扥愴㔳攳㡣㔸㜰㙡愰㘹㙥㤰㈲戹㡤㘳㥡挳㜵㉡㈷〷ㅦ㑦昶㍥㙥㉤㤳㡥㐲㝢ㅡ换敢〳搱戸攴搸㠵㈵㙥戲戶攱㈲㕥愴戴㡢㐳慡搰㔱㡢㝤㌶㉤摣㌸㍥ㄸ㙤ち㌶搰〸㝢戲㥦㐳㐸〰㌲晢㈱㠱㤴㜶㠷扤愴㍡㕡㈷ㅦ㝤愱ㄵ㙦㈱㐸摦㠹㤱㘸㈳〶攴㠴㘰愰㘹挴㠰晥搳攲㜵ㄵ挱㠵㈳〶ㄴて㈸㈹ㄹ㌶㍣攵㌰㝡㐱摣攸捤㡡㝢㠱散〵㐷〱㑦㘱戸愹㜰㔱㈴㍡て㕤㔴㔸ㅢ㤸ㅦ㡥〷ㅡち〷づㄸ㜸攰攸挲〹㤱愹㐶ㅦ㔶㈹〲㔱㌹㙦㘲㉥戰户㠰攷㘳㔶㑤㈰慢㘶㑥㔶㑤㙤㔶㑤㕤㔶㑤㌰慢㈶㤴㔵㌳㌷慢愶㍥慢㈶㥣㔵㜳㙣㔶捤㍣挸攸㈳慦㐳㠷㉣敢㔸晡捤慣㐵㍢晤昲㘸攵挳ㅦ㕤戰晦㠳㐵㑦ㅣ愴㜸晡换散戱てㄲ敤昰㘸㕦㠸ㅢ㝤㐱扣晢㠱戴散搱㄰搳愳㝥慣搲ㅦ㐴愹搷攰ㄱ扤㕡㌳㘴昰挴扡摢㕥ㅦ扤戲㕢挵㥥㐷收㝤㌵㈸㤷ㄳ搱㈰户摥㜱㜶㝣㈵㈶㡣摡㐰㉣㙥㡤㐹㑥㕢扦敤㤰㙤㝤挴㔶㐶㙢㝦晦ㄱぢ㈳扦挹㠸㌵㡡㠹晥〱㈰摥〱㑣つㅣ㔰㌲㜴㜴攱攸挹搳㡣ㄲ挹㠲㈸昵㠲搵㉤㔳ぢ昷愸ㅦ㜰摡㈹搵ㄷ㑦扣㜸挷戶㥢ㄶ扣愵㜸㘹㤰㔱㌲ㄸ㠹攲㤴㜱㕦㍣㘰搰搰愱戶挱㍦㘸昸㤰㤴戱㝦愰㌱㠴〶づ〴昱づ〵㈹㈸㉦㥢㍣晡㜰づ㜴㙢㔸っ㈳㝢㌸㠸㔲㑦㕢昶ぢ捦扡㜴㥦㥥㍤㡦慤㕥昷攰㜵ㄳ㌶㉤ㅢ晤㤹㘲昷㡡晤㠳㤱㘸慦晤㐳㘸㘰〴㠸昷㔰㤰愴晤ㄲ㜳㔸㤶㤲㍤ㄲ㐴愹㐷㉤晢㍢扡慣ㅢ搹㍤㌸愵攲摥㈷ちて㡦搴㕦㜸㡥攲摣㈸搷挸㔱ㄴ㉥〷昱㔶㠰㜴ㅤㅤ㡢㠷ㅢ〳昱㘰㕤㘱㘵㜹攵〱搳㌰㝦〵㡤搱ㄴ愹〴㔱敡〱㑢摦慣㉢敡〶㍥扢㉤㔶扥晡捣攵㙢摥㜹攵扣摢ㄵ慦慤攲捦㔸㈴摡敢㑦ㄵつ㡣〳昱㡥〷㐹晡㌳挰昴愷㥡散〹㈰㑡摤㘳搹㝦㘳晢㉢ㅢ㑡㙦㝡戲昲愶攱昷昸晡㑦㥤㜱愱攲㘵㕤散㑦㐲愲ㅤ㘷晤㘴敡㥥〲攲㥤ち搲昲㔹㍦搸㙣捥㌴㔶㤹づ愲搴㙤㔶㜳㥡挷㝤㝢㐴㡦挸晤㘳慥ㅣ㜷攵敢挷〷㉦㕦慦㍡㠲㉤捤㤹㠹㐴㍢㥡㜳ㄸ㜵ㅦづ攲㍤〲愴挵收㜰戴㜳㕡㥤挵㉡㐷㠲㈸㜵㠳搵㥣㙢㝦㕡搶愷摦昵㝦ㅢ㝦晢ㅥ挳㡦扦晦㑦昷摤愹戸搴㤱收ㅣ㡤㠴戳㜷〶づㅢ㌸扣㘴搸攰攱㐳㠶づㅣ㌸㙣挸㠱挳㠶搹挶晥㠰〳〷ㅢ挷搰㐰つ㠸㜷㌶挸ㅥ㔵㑤戵㤱挶㘰㘱㍣戰戸㌰戸㜸㝥戰㈹ㄶ攴搰ㅦ㘸㌶㈶㐰搹㌹㈰㑡㕤㙤㌵收搹〹㙢㠷㍥搷昷㥥〹昷㥦㜷挴㤶ㅦ㥡晡㝥愶戸攴㤲挶搴㈱㔱搸攲愹㌷愰㘴㤰ㄱ愴捡㄰㠸㜷㉥㐸愷㡡扤换㘸㙦㤰㘹慦㥥捣㌰㠸㔲㤷㔸昶㡥扡攴㤷㔷ㅦ㙦晥攷愴攵搷㑣㜹攳㥤ㄹ昱愱㡡慢㍢ㄹ敡昳㈸摣〰攲㙤〴挹㉦挳㠲㌲㠰㡢㔶昵昴戲改㐶ㄳ㜹ㄱ㄰愵捥户ㄴ㘵㕤㍥昵愸ㅦ㝦摣㍣改收扢挶挴㠶收㡦摦愸戸㐲㤴㠶㉦㐰挲㠹㘲㙢㜳㐶㤴〶㘲㈰摥㌸㐸㘲㡣㤷っ㌳ㅤ㘹㈶㝢㈱㠸㔲㘷㕡昶㕦摦戵挷㔷慦㠵づ慡㕣㕥晤挶㜷换㡦搸搴愰戸㌸ㄵ晢㡢㤱㘸慦晤㈵㌴㜰ㅣ㠸㜷㈹㐸挲扥扥㌸ㅦ㑦昶〹㈰㑡㥤㙣搹扦㘸挸扡慡㌳慡戶㑦扡愰㐷㤷敢ㅡ敡捦㍥㐸㜱㕤㉣昶㑦㐲愲昵㡥㕢〶㈹㘳㌹㠸昷㘴㄰摤㜱搶㐰㌹㠵捣㔳㐱㤴㕡㙡搹敢㜹攱敤㤷ㅦ㍦昷㠴搱㘷捥㠹㥦㜵敦慣ㅥ㈷㉡㉥挱挵摥改㐸戴搷摦ㄵ㌴㜰〶㠸昷㑣㤰愴扦搶㐹晣㘷戲捦〲㔱㉡㙥搹㝦㙦㔳㘸晤昷㡦㙦ㅦ晢挸㐷㤳扥㥣晣换㕥ㄷ㈹慥晥挵晥㌹㐸戴搷晥戹㌴㜰ㅥ㠸昷㝣㤰㠴㝤㝤搶㕥㐰昶㑡㄰愵ㅡ㉤晢㤷捦㜸昴㠲ㄷ㠷㡣ㄸ扢㙣敤昲戰㝦挵扢㕢ㄵ㙦㍣挴晥㐵㐸戴搷晥挵㌴㜰〹㠸昷㔲㤰㠴㝤㝤攲㕣㐶昶攵㈰㑡㠵㉣晢晦㍥昴挹㐸扣攸㡢㜱㌷㙥㌸㘷挱搹捤攷搴㈸摥昳㠸晤㉢㤱㘸挷㈴㜶ㄵ㜵㕦つ攲扤〶愴挵㐹㙣愰㌵挵㕦换㉡慢㐰㤴慡戱㥡㘳㤴慦㝥㜵慦扥㌳㈷摤㔲昵摡摡㔹挷㡥㜹㔰㜵〷㕢㥡㜳㍤ㄲ敤㠵㘳㌵敡ㄸ㌷㠰㜸㙦〴㐹挲㘱つ挷㥢挸扥ㄹ㐴愹挳㉤晢㍦扦㜶攵㤲㠷晦昴愷㜱换㥥ぢㅣ摤昵挸晡㉣挵ㅢ㍦戱㝦ぢㄲ敤㠰攳㔶敡扥つ挴㝢㍢㐸换㜰㔸捤戹㠳㔵敥〴㔱㙡㡡搵㥣㉦攳㔳〲㘳昷㜸㙢攲㠵㍦㜴㤹㜸㐶昸愵〳搴㉥㘰换戴㜶㌷㠵晦ち攲扤〷愴㘳㔵攳晣㠶㌰慥摦㤳てㄸ㙤慣㈱㙢㉤㠸㔲攳㉤㍤㜷㙣捦捦㜹昹㠸晣敡敢慥搹慦攲搲㜷愷㔷慡㕤挱ㄶ户敥㐳愲ㅤ㙥摤㑦摤敢㐰扣て㠰戴散㤶㌵㕢㍦挸㉡て㠱㈸㔵㘱㌵愷㘰换㙢㡢ㄶ㡥摣㕣戶扡㘴愷扥㑦㕤㌱㌷㕦昱㝥㕡㥡昳㌰ㄲ敤敤攵㐷㘸攰㔱㄰敦㘳㈰㠹㕥㉥ㄹ㙥㑥戲㡦愳搰㜸〲㐴愹ㄱ㤶晤敡㔸挱㠲扡㤷扡㡦扦㙤㝣攴㡡昷㙢㍡て㔴扢㠳㉤戰慥愷昰㔳㈰摥愷㐱㍡改慢㐵攵搴㐹㔵攵挶〶㌲㥦〱㔱㙡愸愵㘹攳昸㍤㝡㡦㍥㜳昸攸㌳摥㍦昱㥥㉢㑢㡡㔷攷㍦〷昶ㄴ敢㌶慢㈲ㅡ㔸㠴扢愲攴㍤昱挰㘲摣㔶戵㘵㌳〰㝢〱愱㈱愱愱愱㤲㤲扡㈱〳〲㠳〲戹扣昳㙡敢㕤㈷慦ㄸ昹愱挳挲㑤㜵㤱㐵㜲ㅢ扡挷愸㐰㉣㤸㕣攳昷戳㜸愳㈲捤㑤㜵戱摤摤㤹搳攲㔸て敥收攴㈵㤵愴㔵㥢㠶㥢昴㘰㑣散昵㜰㔶㥢ㄹ㘸㘸づ㤶㉤づ㥢散㍤ㅤ㙣摣愲㐷收㘴收㔶㐶㠳ぢㄲ摣戴ㄶ㤵㘱て㘹愱攸㑥昳搲㘴㤹敤㉡㉣慦㡦挴㠲㑤搲扣㝥㡤㤳挳戵昳㠲搱㘹㐱敥㐰〵敢挴搵㥤挹戲昶〹晡㑤㙡㌲㙦㙤敢㝡摢㑢㐳愳ㄷ挷㠳㑤㜵挱㍡戴㜷㝥㌰ㅡ㕦㌲㍤㌰愷㈱搸㍤㐵挴戴〹挶慥㈹挵㤵㤱摡收㔸㜹愴㈹ㅥ㡤㌴愴㜲捡敡ㄶ〶戰㌷㔱㌷㈱㔲ㄷ挴搶㐲づて㡦昲㘴㘷㉢攵搹捦敤づ㤲㝡㘳挵搲ㄱ戶㉥摥ㄳ㝤扥㑢敡戰㉢㥥ち敦㜰㠳摥㄰攴㤸捣敡搳㡡㌲搱㑢㌵㝤㌳ぢ摡㝣攲㜶ㅤ愵昷捤㉣㉤㙤㑣昴摣敦㉢㥣㤵搵搵昲㝥昴㐲散摦㡣つ㌴搵㌵〴愳㉤㙥㌶㉡戶挸昸㍢㐸敥㘰㥣捤ㄹ搱换㠱㠴㕡慣㤶攴㉥ち搷挵敢扤昵挱昰摣㝡慥收戰㈱㤹㤷㐷㘸搳づ攳〵ㄴㄹ㉦㤲扣〴攲昳㜹扣㉦㔳挸敢㌳㕥㌱昳戹扤昱㝦晢㜷㠶戲㔰换㤰㥤㈸㙣ㅢ挶㜲ㅢ戱㝢㄰换捥㜶昳㜲㙣㈰㔶ㅦ攷昰㙣㤹㐹㝤慦㤲扣〶㤲摢〷愴搵㡤㈷慥㠷㜳戸扦搶愹戱㈲ㄸち㘰㔷㔳捥㙥ㄵ挸㙤㌴㌷捡㉡㠲戱㕡㠳㍢㙡㔵㌸㔷ㄶ㝢㤱挲挹㥦摦挸搱ㅦ㕣ㅣ慦〸挴〳ㅤㅡ戱㌷㠷㕥㌲㈰搴㑦㙡㤹㈹搶散㈴㘵扡戶捦捡㐱㠳㕦㤲㌶㉤ㅤ愵挰搴㠴ㄳ〷攷㡢㈷摢愲㉤㍢㠱戶昷㠰ㄳ㕥攷㐰㑦摤㘳挳搶㕦摤㤸㘰搳昴㈵昳㠳㌱㡡攷㜹㕢㠴搲㜹㝡㔱搹愴摡㌹㌳攲攱㠶㔸㌱㕡㍡㈶ㅡ㘹㥥晦㕢敡愱㉥㘳㈳㠸㍥㜲晢㘱ㄴ户摤㈷挰攵改戰㤰㝤㔳㔳攳挹愳㌶㤶ㄸ㝢㤱㜰戴㐲搹㉦昸㑦づ攳つ晣攷㙢㠹㤷㕢〴㠹昶散㐷昲㙡㥢摦〸㠴愶㐷㠳戲挳㥡㈷ㄹ愰摤愹昱㌰散㈶捥㠹㐴收㜱㍣㜵㤶㕣慣㍥ㄸ㡣㜳搷戲愳戵㑢㉢扢戱㑡㘵㘷愷㙣㈸摡戶㌷㝢㐲扦昷㉤㤰㑥㘵つつ㠵㕡㘳捣扢〹㐵搹搸㍦昵扥㡤挴敥ㄳ〲搱㜰㘰晦挳㥡昷㥦ㅣ㥣ㅦぢ㤷㐷昶て㠵㥢〲つ挵㡢ㅢ㘲㡢㔵㉦〰挰捤扤㠷㑦搹戴昳摣ㅤ扥㐹搷㝥昹敤戰㔳扦扦㜷㈷㔵㘸㌱搲㌶㈱昷㠵㑡㕥愸㡤㜷㐱㔴て㠸㜱㘲㐱㍡昵㌰戶㈰㙦扣㑦昲〱〸愶〷〱ㅣ戳挳㐷㘶㔶昵挵晦㥣㈱㡣㡦㐹㍥〱㔱晤㐰㜸㝥ㅡ㥦㠲攸㐳敤っ晤散㜶改扡晤㔰㥣摥㜵㕢㔱敡㌳㕡攰愹晥㤰㘰昷ㄹ㠴换㈰㐰〶挱㔱ㅤ愱搸ㄵ〰㥦挵㐸摢昶㉣㐶戵ㄶ㔶㈹㈹㍢㡤摤㈰㥢戲㑡挹て㔵㠶ㅢ攲挱愸㕣㠸ち㐲昸捦摣晤㤷㝣㈷㕥㝣愳㠱㕡㜳㕦扤㕢愸ㅣ搷㕦㍣㙥㠸㉦㐹慥㐸搲慥晦收攵昱晦㔶㌹㝦戸㔵㡥慣㜱㔲㔶㍡㉤慣㈲㌰㘸ㅣ敢㥣㤶㠵㙤㠳㠸ㄷ㜸搷㌹㐹㠶㔴㌱㌴愷づ㌲捡㍢㈷㔰㜹愶㤲㤰户て㐲㑡て挸扣晡攱㘰㑦ㅦ愴慣㤴㜱愵挱挵挴晦慤搳㥣て㠵捤㜵摡户挰挶昸㡥攴㝢㤲ㅦ㐸㝥〴㔱㌹㤸㡣㌸捤㍥㡢㌹昰〱晣慤挷㈲㘹㡢捣㠷㍦㔳㘶〷〹攷㘰摢㌴换愵㠲㌷ぢ愴㐰㍦㝥㈹㌴㠷㤸捦愳づ㠰愸㑣扤搹攰ㅢ㝣㘴㥤㥦ぢ㌲㜱㙣戰〱㙢晥摦敡㐱㙣㙥〹捣戴扣㑡挱昸攱㔶㔸昷挶㘹㑢㥡㙡敢愳㤱㈶㍣づ攷攲愹慣ㄶ㑦㌲㘳㉡攰㙤慣㡥㤴㌷挷扤㡤㘳挳昸㉦扦㜱㙡㜰㝥㌰㄰㉦挷㍤ㅤ㔶㘶搵㜸愴㈴敢慥慡扡挵晦㍦搷㘵ㅥ㉥㥥㜱扢㥣㕣㥡㈹攷搹㙢慥㤰㉣㜸㡢㉢㈲㜸㉡ㅥ㤴㠰〰挲敥昵㘲㡤晤〷㕣㜸㈱捡〰慤扢昶换㕢て㉥扡晡慥㕦慣晦㑦挲㈸㤴挳ㄸ〰愷搳慦挴〶慡昸㕡攲愹㠱愸㤷戸ㄲ㝢㍢ㄳ㌶っ〳昳㙡扣㙤㐷㠶慢昱ㄷㄶ㈳敤㘹ㄷㅦ㔸昵㘲㑢扡㐰㤱晡ㅣ㘲敥换㤱㙥㘰ㅢ㍢㤳㜴〷戱㥤㈷扢㤸㔹㜵㈰㤴挸㌹戱㉢㠵㜶〳㔱挳㔰㈴换㤱摤㤱搳㠷㝡ㅦ㌶ㄲ换㤱愱㈸㑥〷愱㈷㜵ㅡ㉤昰搴㜰搴㑢㠰㘰㕢㡥扣㤹〹㠰㝦㔹㡣戴挷㙤㠷㐰㔳㉦戶㘲㕦㌶昹昵㡣〰散〷戶搱㡦愴㍦㠸つ㠰㘲㌳慢㐶㐰㠹〰㜰〰㠵〶㠰愸㔲ㄴ〹〰㈵挸改㐳扤㘸〷攰㔰ㄴ愷〳㌰㠴㍡㡤ㄶ㜸㙡㈴敡戹〱戰㍥ㄳ〰㑦㕡㡣戴攷㝤愳愰㠹㙢㌲攳㔰戶扢㤴㘴㈴㐹ㄹ挹㈸㄰昵戰〵ち挷㈶㈷扢晢戱ぢ昷㕦晣敦㌱㉡㐰㡤搱㈴㤵㈰㌶㔰挶㈲敢慤〲㜱㤹㍤换㔱㔳㠰ㅡ挷㡡攳㐱搴㘸ㄴ㜱戶昳ㄸ搵挸㘶㍣㘵㉡㈸㤱㜶摦㌱〹㔵㝣㐶ぢ㍣㔵㠹㝡㐹戰㜸捡㤸愷换慤㤹挰扡挵㘲愴㍤捣慣㠲愶㕥㙣挵攱㔰愲㙥戶㠰㐱㐱敡㘱捣愲㡤㈳㐹㡥〲戱〱㜳㡣㤹㔵攳㔰㐱㐰愸愱搰㙣㄰㔵㡤㈲ㄹ㉤〱攴昴愱慥㠱㡤挴改㌲ㅥ挵改〰〴愹搳㘸㠱愷㈶愰㕥ㄲ㠰㑤搴㈲慢昷㡢㌲〱㜰愱挵㐸㝢㥡㍡ㄹ㜵㝢戱㝥ㄳ㥢㝣㐱㐶〰收㠳㙤㉣㈰㠹㠲搸〰㠸㥢㔹㌵〵㑡〴㠰㘶ち㉤〴㔱搳㔰㈴〰㉣㐲㑥ㅦ敡っ㍢〰㔳㔱㥣づ挰㔲敡㌴㕡攰愹改愸攷〶挰㠹㤹〰㌸挱㘲愴㍤扦㍤っ㥡㝡戱ㄵ愷戲挹㑢㌳〲㜰㍡搸挶ち㤲㌳㐰㙣〰晣搹捣慡挳愱㐴〰㌸㡢㐲㘷㠳愸㔹㈸ㄲ〰捥㐱㑥ㅦ㉡㙡〷攰〸ㄴ愷〳㜰〱㜵ㅡ㉤昰搴㤱愸攷〶㐰㝤㈶〰收㕡㡣戴㈷挶挷㐰㔳㉦戶攲ち㌶㌹㤸ㄱ㠰慢挰㌶慥㈶戹〶挴〶挰㉡㌳慢㙡愰㐴〰戸㡥㐲搷㠳愸〰㡡〴㠰搵挸改㐳ㅤ㘵〷㘰㌶㡡搳〱戸ㄹ昲㍥愳〵㥥㥡㠳㝡㙥〰㑣捤〴挰ㄴ㡢㤱昶㤴㍡〸㑤扤搸㡡扢㘱㔴㑤捡〸挰㍤㘰ㅢ㙢㐸搶㠲搸〰戸捦捣慡㄰㤴〸〰昷㔳㘸ㅤ㠸慡㐷㤱〰挰㔵慡㍥㔴愵ㅤ㠰戹㈸㑥〷攰㘱敡㌴㕡攰愹㌰敡戹〱㜰㐸㈶〰づ戶ㄸ㘹㡦捤攷㐱㤳㕣㌱㥥㘶扢㌷㤰㍣㐳挲搵戵昱ㅣ㠸ㅡ㘲㠱昲㉥㈴㔹捡㉢㠶戹摥㝥㥥㌲㉦㤰扣〸㘲〳攵㘵㤶㜱扤㡤昵㜵〳慡〹㌰慦戲昰㌵㄰搵㠴㈲昳ち戱ㄱ搹㡣㔷㠸㐶㠸愵㠳昳㍡搵ㅡ㉤昰㔴〴昵㤲攰㈴慦㄰扤㌳㠱搳换㘲愴㠵〲㐴愱愹ㄷ㕢戱㤹捤敥㘹〱㠱㠲搴挳㜸て㙣㠳㤸ㄸ敦㠳搸㠰昸搰捣慡ㄸ㉡〸〸ㅦ㔱攸㘳㄰挵㔰〰ㄹㅤ㥦㈰愷て搵ㅤ㌶ㄲ㔷〸㙥㍡愷〳昰㌹㜵ㅡ㉤昰搴㐲搴㑢〲㤰扣㐲攴㘷〲愰愳挵㐸㡢㐵㔸〲㑤扤搸㡡敤㙣戲㤱ㄱ㠰敦挰㌶扥㈷昹〱挴〶挰㑦㘶㔶ㅤ〷㈵〲挰捦ㄴ摡〱愲㡥㐷㤱〰㈰㥢㔹挸昰㔰ㅥ㍢〰㑢㔱㤲づ㐰㜶ㄶ〱㘸㠱愷㑥㐰㍤㌷〰戶晦㥣㘱㐹晤㡤挵㐸ぢ㠶㔸〶㑤扤搸㡡㝣ㄸ㔵㕦㐱捣㝤㐹摤ㄹ㙣愳㠰㠴㘱捡㌶〰扡㤸㔹戵ㅣ㑡㝡㔳㔱㔷ち㜵〳㔱愷㈰㉢〰散㡣㥣㍥搴愷戰㤱ㄸ〱㈷愳㌸ㅤ㠰㕤㈱敦㌳㕡攰愹㔳㔱捦つ㠰捤㤹〰㜸挷㘲愴㐵㘷慣㠰㈶〱愰㌷㡣慡㑤ㄹ〱攸〳戶㔱㐴戲㌷㠸つ㠰㝤捤慣㍡〳㡡㝡搳㥤扥ㄴ摡て㐴晤ㄹ㔹〱愰ㅦ㜲晡㔰ㅢ敤〰㥣㠹攲㜴〰づ㠰扣捦㘸㠱愷捥㐲㍤㌷〰㥥换〴挰戳ㄶ㈳㉤㍣攴㕣㘸ㄲ〰㠶戱挹ㅢ㌲〲㜰㄰搸挶挱㈴㠷戰㜵挹㍤摥㐳捤慣㍡て㡡㝡搳㥤㔲ち㡤〴㔱ㄷ㈰㉢〰㤴㈱愷て昵㠸ㅤ㠰昳㔱㥣づ挰㘸挸晢㡣ㄶ㜸㙡㈵敡戹〱戰㌶ㄳ〰㙢㉣㐶㕡㝣ち㐳㑣〴㠰㠹㙣昲㕦㌳〲㌰ㄹ㙣㘳ち挹㔴戶㉥〹挰㜴㌳慢㉥㠱愲摥㜴㘷〶㠵㘶㠲愸换㤰ㄵ〰づ㐳㑥ㅦ敡㉦㜶〰㉥㐵㜱㍡〰㐷㐲摥㘷戴挰㔳㤷愳㥥ㅢ〰搷㘴〲攰㙡㡢㤱ㄶ㈰㜳ㄵ㌴〹〰㜵㙣昲㤵ㄹ〱〸㠱㙤捣㈵愹㘷敢㤲〰ㅣ㙢㘶搵搵㔰搴㥢敥捣愳㔰〳㠸扡ㄶ㔹〱愰ㄱ㌹㝤愸㤵㜶〰慥㐱㜱㍡〰ぢ㈰敦㌳㕡攰愹㔵愸攷〶挰ㄹ㤹〰㔸㘱㌱搲㐲㜲㔶㐳㤳〰㜰ㅣ㥢㝣㕡㐶〰㡥〷摢㌸㠱攴㐴戶㉥〹挰㌲㌳慢㙥㠰愲摥昸㌳㤶㔳攸㘴㄰挵㤰ㅣ〱攰ㄴ攴昴愱㡥户〳㜰㈳㡡搳〱㔸〱㜹㥦搱〲㑦摤㡣㝡㙥〰㐴㌳〱戰挰㘲愴挵〴摤ち㑤〲挰昹㙣㜲㈴㈳〰㉢挱㌶㉥㈴戹㠸慤㑢〲㜰㠹㤹㔵户㐱㔱㙦扡㜳㈹㠵㉥〳㔱㜷㈰㉢〰㕣㡥㥣㍥㔴挸づ〰〳㡡搲〱戸ㅡ昲㍥愳〵㥥扡ㄳ昵摣〰㌸㉡ㄳ〰㐷㕡㡣戴㈸愴扢愱㐹㔶㠹㌷戱摤㌷㤳晣㠵攴ㄶ㤲㕢㐱搴っぢㄴ㕥〲㜸㍦㥤摣㤵扤㥤㌲㜷㤰摣〹㘲〳攵㙥㤶㔹慢挴扦挲㐰㙦扡㜹てぢ搷㠰㈸㐶㌵㤹慢挴戵挸㘶㕣㈵摥挳㕡㉦㠳㜰㈷づ晦挹㘱摣㡦㉡㍥愳〵㥥㕡ぢ挱㈴㌸挹㔵攲愸㑣攰㤴㔹㡣戴搰慡晢愱㐹㐶挷㘳㙣㜶愹〵㠴搹㄰ㅢ㌵㥥〰摢㜸㤲㠴攰搸㠰㜸摡捣慡㜵㤰敥㡤㍦㘳〳㠵㥥〱㔱て㈲㉢愳攳㔹攴昴愱づ㠴㡤挴ㅡ攱〱ㄴ愷〳昰〲攴㝤㐶ぢ㍣昵㄰敡㈵〱㐸慥ㄲ晢㘷〲愰㥦挵㐸ぢ收㝡〴㥡〴㠰㝦戲挹㝤㌳〲昰〶搸挶扦㐸摥㘴敢㤲愷挷㕢㘶㔶㍤ち㐵扤改捥㈶ち扤つ愲ㅥ㐷㔶〰㜸〷㌹㝤愸㐲㍢〰㡦愱㌸ㅤ㠰㉤㤰昷ㄹ㉤昰搴ㄳ愸攷〶㐰昷㑣〰散㙣㌱搲愲挹搶㐳㤳㥣ㅥ㥦挱愸昱㌹挹㔶㤲㉦㐸戶㠱愸〲ぢ㤴摥㌸㌵戸㑢㤴扣㠹晡㉦㘵扥㈲昹ㅡ挴〶捡㜶㤶㔹愷挷㔳㌰搰ㅢ㝦挶㜷㉣晣ㅥ㐴㙤㐰搶㍣㍤㝥㐰㌶攳改挱愸戶㜴㜰㝥㐶ㄵ㥦搱〲㑦㍤㠳㝡㐹㜰㤲愷挷㑦㍦㘵㔸㐲晦㘸㌱㥣〱㜲戹㝦㠷愶㜶〴㌶㜵㘴㠳㐳㌳挳挱㐵㡣挴攸ㅣ挲㤷戲捡㥢㘳昱㠸㠴㡤㜴ち㔵㐴㈶㐶攲ㄵ攱搸晣㠶挰㤲慥㈱㉢㜱㔸㝤戰〹㐱㕤㔱挴㜶㌹捡㈲昳攷〷敢㡣搰戴㐸㜳戴㌶㔸㔵昱㐷〸晡㠲㝦攸㍥㠹昷捡㔲㌸㝥㕤ㅣ㤳〷㌵㌱㕡㜰㜸㜲㕦㠰㐲㘷㌸㡡敤㌱㘶昲㠹戹ㅦ㠲〵㐹㐴愷㠷攳つ挱㡥㈱攱㑢㍡㉦〴ㄴㄱ㈹㔷搷㈱㌴扤ㅥ㘱ㅡㄵ㥤㐲㘳愲攱扡㠶㜰㔳㤰㥤㠱愷昰晣愶㕢㜵㜰㉥愲攲㈶㐷㘲㘱㝥ぢ慦㔳㘸㝡㌴搰ㄴ㥢捦〰㥦摡㈵㕤㔲㜲昲㐴㉡㌷㌴㉡摣ㄴ㠳ㄹ改㐵愶ぢ㐲搳敡㈳㡢昰㠵搰收挶愶㌱㠱昹戱㍦㐴慦攰愴戴づ改ㅡ㤵愵戲戲㔴㕥㔶摥慦敤ㅦ慦ㄷ晢㈴㕤捤敦㍤ㄴ㘲㥣挶愳攱㌹捤〴㑣慣っ〴捤㈱㤱㍥昴攴扥㠸㔴ぢ㑦愲昹㍣摡㡡㔵㘴ㅣㅥ摢㥡昲慤㌱搷㤰戰挴户㙣昷㠴戸搱〱捤挹捦〳ㄹ㌷㘶㐶㔵㌲㐲昵㝦晡捡㙡敥㑢搰散㝣扥攷ㅣ㜹㠹㠰㐰〶㥡㜷㌶㠷㄰换㌸愲㜰㘶㘲㈴㌰攷ㅣ㤶扥㤰挸㜰㠴㜶㑥㈶㉢ㄱ㔳㤶ㅦ慡づ捣〹㌶攰㐹㉥扥挱搴搹捣昰愹㍣扥搲ㄸ戳㜸攵㤱挶挶〰㠷ㅣ㠷敢戴摡㐰㐳㌰㉦㔴搶ㅣ㡦㑣〸㌷ㄹ㈱㄰ㄹ㤷㔶㔱㘰㌱㡡〲㡢愵㈸㍦㌴㤵㈱戲㤲愶慥挸㕣㠴ぢ挵敢ㅢ挳戵㜹捣㌰㡣昵て㌱㔶㌱㝦攴〰㑣㝤攸戹挴昹㝣搹㝣搲㡡敥㉥挶搳㙥㐲挷敥挷㠸捥㔲㕥晣㔳扦㌲㠲ㄲ㌳㡦㕣㔰っㅦ戴攵攲㐲㈲㔳㤱戴㘵㥢摥捡搹㜶ㄲ㠶愸㑣㑥敡ㄵち攰捦攸〸㜱㈶昸㤷昳㉡㐸㡢攱㜵ㅤ㈰攰慢㡥〴敡㉡ㄱ〳ㄴ㠹㜶戰扥㘲㥤㠷慥攵㔴ㄳ昵㌳攰戱ㅣ㌱戴㠸捤㕤ㄸ慥ぢ㐶昳㔸㌰つ捦捣㜳ㄸ㉡改㌵晢㄰捦㔳戳㍤戹戹ㅤ昳摣㙣㔵㘹㕤㝤慣㌰㌲晢㔷搴慢搲昴㝦㌶㘵㔸㈹ㅡ〵户攰〸㌶㠴㐰㡤㑥昴㠹愱㤴昴挷㈱搰㤹〲〵㈰戹ㅢ挱㜴昶㑤㙡散㈱㈲ㄴつ〸攵挸㤷㤳ㄹㄵ㤹㠷〸㐲〹愷捣ㄵ㐷㍡摡挲㈰扤㘶〴㘴㥥晥挶戳㔷扥扥㔷攷㌳攷㔷㐶っ攰捡攰挹捡捡㐱㔷㝢㥤挱㔹㘹㘶愱慣㜱㕡㔰攲㈳㔵て㌴挱敢㐷㡢㍢昲㘴㠱晥㥡敡㘱㐳搲ㄶて㍥㥦搱〵㌲ㅥ㥦㝡〳㔴㍢㥥捦ㄲㅦ㝢捤攸㑡挷扢㠱愸㜷㤱攵攵摦㜶戱㔲㕢㤰攵〵换攳摤ㄹ㈲㙤㥤㈰搵晢愸挱㐹搲攸㑥挵ㅦ㈰挵戹㈷㌱ㄶ㜷㐱㘹敢㘳昱㈳搶挰㥦戱㉢㤵㔸ㄹ挵㤸㍢敤〶㤲扡㠳㜷㠳㡣戱㍢〵㍦㜱ㄷ搸㠳〲㝢㔲攰㔳〸戰㤳扤㍤㤰㑢㠰㌷摥ㅤ扣㐲挸〰扣慤㌶愵㌶昰㝡㔱㘹㙦㤰摣㙦㈱搰挲摣㡡㌸〱㕢㤸㔴㘷㕡て捤㘸ち挷㌱敤戱昷㉡挳㜱㜴㘰㝥〸〴㐹㠹㘷摡㑤愶㐳㕢愵㝥㠹㘵㔶捦㜴㔶捡扡慢㐷㍡摦扥㄰敢攳挲㌶㤷㘸戶㤵㔹㙢㐲戲㔴㜳㘹攳ㅦ㘹敤愶捣昸ㄶ㙢昹愶㡡㌲㐷㠳搹㜰攷攵昷㝦㔸改㜹昷挲㘸㔰㝤㍣㐶ㅦづㅣ㠵㝦㌸〳㡢㤰收搲敦扢㔶〷㠹㉤㍣㡥㑢㙢ㅦ㤷㝦㘶㔹㈷㉢晥戲慡㈹㠶〹搴㘷攵㜰㜹散㙣㈵㈷㌵挷㔳㌸㠱挵㕤㉤づ㐲㙣㈷㌵㘱㔱㔳ㅢ㠸搶晤㐱慥㠸昰捤㕣戸挹挵敤㔷㉥慡愱㠴㠷敤㍡㠶摢愴扤㉤慣扦〷愷㍤搱㠵〵㤰敦㐴戸ㄳ㐱㠷㜹捣昱㘷ㄷ愴ㄷ捣ㅦ㕥㤰㍢㥣挹㐱摣㥥攰㔷㈸ㅡ㠲㕤愵㐲㈲㉢戳扦ㄱ㉡㥢ㄳ挳㙡㌹捥愵㤰㤵㤲㔳摤〸㑤つ㌶〴昸㝤ㄸ慣㕣慣搴攴摡㌸㘲㘹ㄳち昸㕤㤷㍦㑥て〱㤱ㅣ慢㤷㤴昴㤳户㠵ㄹ㉥搵〹㥥㐵扦戲㔷㌱搳㠷攴搸㕡慡慥戸㥣挷㉤愵ㅥ㥤戰敥愱ㄸ㕦搸挲〲ㅣ戳慤㍤ㄴ㤴㘷㔲㔷ㅤ愱㙣捥㜱㌲㝤攵敢㌲慥搲㍢昱㙥㉡ㅡ挷ㄷ挲昸㘳て〵㍣㜵ㅡ戰㡣㠹㠷戱㈰㙤㔸搲㌹㠴慦㔸㌷㌴搷〵㘵㌵慢㘷㙤㔹搴晥㈱晡㡢挱㐱搶ㄹ搵〲㉥ㄶ㈸㔵昸〵ㅦ晤〵愱㕦㝦㑢㙢散㠳㌳㑤搶ㅢ搰攱㌳晡㕡攷摤㡦㘸㐸扢攳㙥㝤愸搴㈵ㄹ㌵㉥扦敢㠲愹㉤慤㠸㜳ㅡ㠳㈷ㄳ愱扢㜲挶搹挴慡㈳搵ㄱ摥ㄲ摢㡡挶㠶捤愲㍦㐴㍦挱㑦戳㥢扣㕥慣改㝦攵ㄹ㐲㈵㤸昵㤶㜶扢㜳捣扢挷㜵ㅢ㌹㙤搴愷摤て㤸㝤㕤愹㐷㤹㙢昸㥦挱㤵㌵㥢〴㌳昲㈲攴ㄹ㠸愲㉣ㄲ㕣㠶㜰㈱㔲㍢㤰㤲昵㔹㍦昴㥡攲㐶慣戹㍥挳ㄷ㑣搸愹晢㠳戴扥㍥攳挲㤵挳捥㈸愶ㄲ㈴攴㡦㠱戹㉥敢戳〳愸㜷〰〵㌹㔴㕤〴㑡㈸㌰㄰㈴搷ぢ〱攷㐴㤳㌱っㄵㄵ㍣戹㡤㕣㐷攷㌵昲㝥〲愷愹ㄷ㕦㘶㐲㤸㉤㔶户摥㡥㜹っ㔳㌵〶㐱敡㠵攷㥦ㅦ〱㔹㍣ㄷ户搹攷㌲摥㕡〷て愶晤㈱㈰慡ぢ〴㥣敢攰㙥㈸㌳搷挱〷㐲愴捤敢㘰㠶㙤ち捥㐳愹㤸昱㥢㈹敢攰攱㈸㙤ㅤ攷㕤㔰つㅦ㡦㜱㄰㤵搰〵晥㌱搸搳〵挶㠳㈱㘳ㅣ㐲㐱〶㠲扡〸㡣愰挰愱ㄴ㘰㙣愸慣㠳㑢㤱戳慤㠳㠷扡摤㐴㤴㐱〶敢攰㥥㌶愵戶㜵昰㈸㉡㉤愷搲㝤㈱攰〴㡦〱㥣㈶㜸ㄵ㄰㘹㌳㜸っ昹ㄴ昰㐶㔳㌱㘳㍦㔳挰ㅢ㠳搲搶挱㉢㐶㌵㝣㍣挶㔸㉡搱攰㌱㔰搴〵㥢㉡挸ㄸ攳㈸挸㈰㔲ㄷ㠱昱ㄴ愸愶〰攳㑡〵扣〹挸㈵挰ㅢ㌳捣ㄵ扣㐹㤰〱㜸㡣㉤搵㑡㍢戱挴扣〳㥢㑣愵㔳愸㤴㜱愰扣㤱昰㑥㘵づ㡢挸㘹慣㘸㉤㈲愷㈳捤㜳户ㄴ㐲㕣㐸敡㈳㜵昹㌳挳㤲ㅡ〹㈹㉥㠱攸㜳㙢㤷㔳㔵〶㈱㕥㔲昱㥣ㄷ搵㤳㜳晡攱㤶戲㔱攰㜳㕥㌷㡦㙤扦扣扥㝡晥〸摦㘱㐷㡤扣昵㠸つ㤷慤㜹昶㡢挴捣㔳〱㌹㜳收愹㄰㔱㘴〷㈲㘱㥦㜹ㄸ戲㉡㥤㍡ぢ扡㔵㈵㜲㝡收愱捦挶㔱㈰慤㜷敡㔸㔴挳挷㘳ㅣ㑤㈵㐸挸ㅦ㠳㕡㌵扣㌴㙦摤晡ㅦ㐳扤㌵ㄴ㘴挰慢㡢挰㙣ち〴㈸挰㄰㔸捥㍥挶ㅣ攴ㄲㄳ〶愳㕣㜵㌵摢㠴㔱换㙡㜵慣挶㈷㘸捥㌱捦㌰㔴㜳捣〷㈱搲收㌱捦挰㔵㠱㈷㐴挵㡣㘰㑤ㄹ昳昵㈸㙤ㅤㅥ㐶扡攲攳㌱挲㔴愲攱愹㐱㑡扢㘱㠳攷㔸挸ㄸ昳㈸㌸摢㕤愰㠱〲㡤ㄴ〸㐰㐰挶㝣ㄳ㜲㠹㌱㕦改㍥收攷㐳〶㘳㥥ㄱ戲摡慡㙤挲㔸㐰愵㔱㉡㙤㠲㠰ㄳ㍣㠶戰㥡攰挵㈰搲㘶昰ㄸ昴㉡攰昱㤷ちㄵ愳㕦㔳挰㕢㠸搲搶挱攳㜶㉤㍥ㅥ㘳ㄱ㤵㘸昰ㄸ㉡慢摤戰㠱户ㄸ㌲挶ㄲち㌲㡣搶㐵攰㌸ち㉣愵〰㈳㙢〵扣攳㤱㑢㠰㌷捥㝤搷攱㐴挸〰㍣㐶搷㙡愵㌶昰㑥愲搲㘵㔴㝡㉡〴㥣攰㥤㡥㌲ㄳ扣攵㄰㘹㌳㜸㉢㔰㑤挰㍢㤹㡡捦㐰㉥〵扣㔳㔱摡㍡㜸㡣戰挵挷㘳㥣㐶㈵ㅡ㍣㠶搹㙡㌷㙣攰㥤づㄹ㘳〵〵ㄹ㠲敢㈲㜰〶〵捥愴〰愳㜲〵扣㍦㈳㤷〰慦摣ㅤ扣戳㈱〳昰ㄸ㤹慢㤵摡挰㍢㠷㑡捦愵㔲㐶搱㍡挱㘳攸慣〹摥㜹㄰㘹㌳㜸っ戶ㄵ昰捥愷㘲㐶摤愶㠰户ㄲ愵慤㠳户ち搵昰㐱㑣〲㤵㘸昰慥㐳㑡扢㘱〳敦㈲挸ㄸㄷ㔳昰㝡㜷㠱㑢㈸㜰㈹〵ㄸ搱㉢攰㕤㠶㕣〲扣戱㐳㠷戹㕤攷慦㠰っ挰扢搹愶搴〶摥㤵㔴㝡ㄵ㤵㌲〲搷〹ㅥ挳㙥㑤昰慥㠶㐸㥢挱㘳愰慥㠰㜷つㄵ慦㐵㉥〵扣㔵㈸㙤ㅤ㍣㐶昶攲攳㌱慥愳ㄲつㅥ挳㝢㕤挰扢ㅥ㌲挶㙡ち慥㜳ㄷ戸㠱〲㌷㔲㠰搱挰〲摥㑤挸㈵挰慢ㅡ㍡搸つ扣扦㐰〶攰㌱㈲㔸㕢戵㠱㜷ぢ㤵摥㑡愵㑦㐳㠰搷㜹搱攱㌱㙥㘷㌵敢㉡㝦〷搲扣捡㙦㠰㐸收慢晣㥤㤶搴㌳㤰㙡昳㔵㥥攱挰收㔵晥㉥㔴㑦㕥攵晦㙡㈹㘳晣㌰慦昲戸愷挰㡤挵愷愵㍤㑦晢捦㤴㜵㍤扥㉣晤昹㡢攸摦愷㥥晥㔹㈹敥昲攴收㠱㠱挴搲捤ㄲ搷换㤶愷㕤攵ㄹ㘶㉣㕤扡〶扡搵㡢挸㤹㕤㙡㕡㌵敥㐵㘹敢㕤捡戸㘴㝣㍣挶㝤㔴㈲㄰攱㝦〶㈶㙢㜰㔱愶慦昲㝣㐴㙦慣愳㈰㠳㤶㕤〴ㅥ愰挰㠳ㄴ搸〸〱戹捡㍦㠴㕣攲㉡捦㐸㘵㕤捤㜶㤵晦ㅢ慢㍤捣㙡㥢㈱攰ㅣ昱敦愱捣ㅣ昱㡦㐰愴捤㈳㥥挱挷〲捦愳㔴晣㍥㜲㈹㈳晥㜱㤴戶づ捦㠷愸㠶て㝥㍣㠷㑡㌴㍣ㅦ㈱愵摤戰挱昳㈴㘴㡣昵ㄴ晣搸㕤攰㈹ち㍣㑤〱㐶㌸换㠸摦㠰㕣㘲挴㔷戸㕦攵㥦㠵っ㐶㍣愳㥣戵㔵摢㠸㝦㡥㑡晦㑥愵㡣㐸㜶㠲昷ㅤ捡㑣昰㥥㠷㐸㥢挱㘳攰戲㠰昷〲ㄵ㌳㠲㌹〵扣㤷㔰摡㍡㜸㡣㜴挶〷攳㤱㑡㌴㜸っ㜷搶㙥搸挰㝢〵㌲挶慢ㄴ㘴㈸戴㡢挰㙢ㄴ搸㐸㠱㕦㈰㈰攰晤〳戹〴㜸搵敥攰扤づㄹ㠰挷〸㘹慤搴〶摥ㅢ㔴晡㉦㉡㘵㌴戳ㄳ㍣㠶㌰㥢攰扤〹㤱㌶㠳挷愰㘷〱敦摦㔴散㐷㉥〵扣㑤㈸㙤ㅤ扣㉥愸㐶捣㡣户愹㐴㠳挷㔰㘹敤㠶つ扣㜷㈰㘳㙣愶㘰㌷㜷㠱㜷㈹昰ㅥ〵ㄸ㔹㉤攰㙤㐱㉥〱摥㔸昷戹昶〳挸〰㍣㐶㔷㙢慢㌶昰㍥愴搲㡦愸㤴㤱搰㑥昰ㄸ晥㙣㠲昷㌱㐴摡っ㕥ㄱ慡〹㜸㥦㔰㌱㈳愷㔳挰晢て㑡㕢〷㡦ㄱ搶〲摥㘷㔴愲挱㘳㤸戵㜶挳〶摥攷㤰㌱戶㔲㤰㈱搸㉥〲㕦㔰㘰ㅢ〵ㄸ㤵㉤攰㝤㠹㕣〲扣㜱敥㈳敦㉢挸〰㍣㐶㘶㙢愵㌶昰扥愶搲㙦愸㤴㔱搴㑥昰ㄸ㍡㙤㠲户ㅤ㈲㙤〶㡦挱搶〲摥户㔴捣愸敢ㄴ昰扥㐷㘹敢攰㌱㍡㕢挰晢㠱㑡㌴㜸っ搱搶㙥搸挰晢ㄱ㌲挶㑦ㄴ㘴昸戶㡢挰捦ㄴ搸㐱㠱㌲〸〸㜸扦㈰㤷〰慦摣ㅤ㍣㜹㥡敦㔳愳㙤㑡㙤攰攱㐹慥挷挸〶㔱㡣挰㜶㠲㌷ㄹ㘵㈶㜸昸ㅤ愹戶㠳挷㐰㙤〱㉦㤷㡡愷㈲㤷〲㕥〷㤴戶づ摥㜴㔴ㄳ昰昲愸㐴㠳挷昰㙥ㄷ㙣昸㡢敤㠶㡦㠲っ晤㜶ㄱ攸㐸㠱㝣ち㌰ㅡ㕣挰敢㠴㕣〲扣㉡㜷昰ち㈰㠳㤱挷㠸㜰慤搴〶㥥㥦㑡㜷愲㔲㐶㙦㍢挱㘳挸戶〹㕥ㄷ㠸戴㜹攴捤㐵㌵〱慦㉢ㄵ㌳摡㍢〵扣㥤㔱摡㍡㜸㡣ちㄷ昰扡㔳㠹〶㡦愱攱摡つ摢挸晢ㄳ㘴㡣㕤㈸挸戰㜱ㄷ㠱㕤㈹戰ㅢ〵ㄸ㐹㉥攰敤㡥㕣〲扣㑡昷㍢㥢㍤㈱〳昰ㄸ㑤慥㤵摡挰敢㐱愵㍤愹㤴㤱摦㑥昰ㄸ敥㙤㠲㔷〸㤱㌶㠳挷〰㜱〱慦ㄷㄵ㌳㔲㍣〵扣扤㔰摡㍡㜸㡣㈸ㄷ昰晡㔰㠹〶㙦㌹㑡戵ㅢ㌶昰㡡㈰㘳散㑤㐱㠶㥣扢〸散㐳㠱㝤㈹挰㈸㜴〱慦㉦㜲〹昰挶扡㡦扣㝥㤰〱㜸㉢㙣㑡㙤攰昵愷搲晤愹昴㝣〸㌸挱㕢㠹㌲ㄳ扣㘲㠸戴ㄹ㍣〶㤷ぢ㜸〷㔰昱㐵挸愵㠰㔷㠲搲搶挱㘳㌴扡㠰㌷㤰㑡㌴㜸っ㐹㜷挱㘶㄰㘴㡣挱ㄴ㘴戸扡㡢挰㄰ちㅣ㐸〱㐶戰ぢ㜸㐳㤱戳㠱攷ㅡ㐳㌲ㅣ㌲〰㡦㔱散㕡愹つ扣㠳愸昴㘰㉡㘵挴戹散㘰ㅥ挲摣㘲晣㈲㌶㉢㕡昷㌶㠷㈲捤㝢㥢㥢㈱㤴昹摥愶搴㤲㘲挸㝡㥢敦㙤ㄸ摡㙥摥摢㡣㐴昵攴扤捤㈸㑢ㄹ愳摥敤㍢㤸昲攴愴㜸攸挸摢㕥㌹昲㠶㉢㝥㑥敥㘰㌲晣㕤㍡㕡愲搱搹昲戴㝢ㅢ〶挷㑢愷㔶㐰户㘲㤴扣搹愹搸㜶愷改㑡㤰搶㍢昵㙥㔴㤳㑥ㅤ㐳㈵扡㔳敦㐱愹㠶ㄷ㘵晡摥㘶㉣昵㔶㔱㤰愱昶㉥〲攳㈸㌰㥥〲㙢㈱㈰昷㌶搵挸㈵敥㙤ㄸ㕦慦慢搹敥㙤㈶戰摡㐴㔶㘳㉣扣㜳捣㌳〰摥ㅣ昳㤳㈰搲收㌱捦㤰㜹㠱㘷㌲ㄵ㌳㜶㍥㘵捣㑦㐵㘹敢昰㌰挶㕥攰㤹㐶㈵ㅡ㥥つ㈸搵㙥搸攰㤹づㄹ㘳〶〵ㄹ㠴敦㈲㌰㤳〲㠷㔱㠰㜱昹㌲收て㐷㉥㌱收慢摣㘷摢㔹㤰挱㤸㘷㙣扥㔶㙡ㅢ昳㐷㔲改㔱㔴捡㌸㝡㈷㜸っ㥥㌷挱㍢ㅡ㈲㙤〶㡦攱昶〲摥㌱㔴捣戸晢ㄴ昰㘶愳戴㜵昰ㄸ㥦㉦攰〵愸㐴㠳挷㈰㝤敤㠶つ扣㌹㤰㌱㙡㈹挸〰㝥ㄷ㠱㍡ち〴㈹挰㤸㝥〱㉦㠴㕣〲扣搱敥戳㙤㍤㘴〰ㅥ攳晡戵㔲ㅢ㜸㘱㉡㍤㤶㑡ㄹ㠳㉦ㄳ挶㍣收㡡昰㐵㉢㔶戴㈶㡣㐶愴㌹㘱㌰㐶㍦昳㠴搱㘴㐹㌱㠸扦捤ㄳ〶㠳晤捤〹㈳㠲敡挹〹㘳㠱愵㙣ㅢ昸㥣㌰㥥㍦㘹散愳㈷散昹㔸改㥦㝢搶㙥㥤㌵敡改搲捥搷敤㥤㜳搷㡢敦㈷㌶㐳晥ぢ㌹㜳挲㘰㝣㍥㕢㥥㌶㘱昰敢〲搲愹㌱攸㔶㕦㈳愷㈷っ晡㙣㌴㠳戴摥愹晣㝥㠱㜴敡㐲㉡㌱つ㜹ㄴ扦㘰愰攱愵㜵敢㤱挷㈲敡㕤㑣㐱㝥昹挰㐵㘰〹〵㡥愳〰扦㡥㈰ㄳ挶㔲攴ㄲㄳ〶扦㜱愰慢昱搹扣昵愴敡㜸㔶㍢㠱搵㍡㜰搵っ㠶㜱㈲㜳㐸㈰敦挹昵㠱㍡㐳㈷搳挲㕡㔱〱㜱㑤っ㜰㥤ㄶ㕦搲㠰愰㘲㈶ㄹ㑡㘹愶昸㄰搷㘴㈳挰㌳ㄲ挵搳攲ㅣ攷㉦㜲㈵敡㍥〷㔵ㅤ扢㌹㝥㔷㔵慡㤱㤳㠷搶攴㉥晦㌱晤户㐳ㄳ昵搹昰攴㡦㉣戲づて敦㌲㌴戱摢㠴㜰㙤㌴ㄲ㡢㠴攲㠵搳㄰㌰㕦挸摦愹つ㈱戲愱㉣昷㈴㘸㜴戵㐹挷㜲㥡昸㌶㥡㠵晣摤㐶摦扣愶挸愲㈶㘹㑤㙥㡣㍦搷㉢㜸㜵攸㐰㌳㍥摡攱戱ㄷ挰昳㜷㐴㐳㔹搹㌸ㄹ戴㔳戶㍦㥦㘰攲昰㜷搲㠹捥㍡㔱㘰㈵㜲扢㈰搱搶㜰㔱敡㔶㜳㔴慤慡㔳挱㥣づㅤ搲〲攱搲挲㑣ㄳ扦慡改昵㌲捡㌴昷〴戸散㡣㥥㜳慦㤴㡡㈸㉢戳挱挶愹㘸㠲㜱ㅡ㠸捦摦ㄵ〵㙣㤰昷㜴搰捥攵愳㙡㙣搱昲摥ㄵ㈸换㐷㤹㠴㜵㑣挵㉦改㝡捦㐰挹㑥㈸㐹㝤晢㡦昷㑣ㄴ㜷㐱㌱㝥㉡㔲晦㜸㈴㠷㤰扦㥢愵摤攸㐵戳扤㐹捥㠶愸昹㥢㉢摤挱㤴㑥㌸ㄷ㐵㑣戰㙤㙡ㄷ㔰づ㕣戵〰㕥㜲戸愰㄰㡦㔷㈰挲敥㔶ㄱ㤴戰换㔳扢㙣㔷㔴愰㠴戱ㄲㄴ㕤戶ㅢ㔵攱昰敦慥ㄳ㝢攸挴㥥㔶㐲ㄵ㈲挱㙥㔳㡤㔰㐷㐸挹㌰㉥㠲〲攳㘲㄰㥦扦ㄷち㐴㈹愱㌱㠸㠵㐱昷つ㍡敢敦慤㤹晢戲㔶㕦㤲慢挸㝣ㅢ愹摣㍥㘰㍡㍢挸ㄶ搹㙦ぢ㙦㘴捣慦摦ㄶ㜳㉡㕤扤㔳㘸㑡㜳愰〱㙦㔵㥡㠴戰愷㌸㡢晥〸挱㌲㌹㘶昰㔹慢愳㕣㕣㌸昲㘸づ㌶㈷〶愹㠳搴昲㑤㝥㉦昶搷㠵摥昸㜲攷愰摦摡㘶挵晤㔴昰ㄹ搷愲搷㜸㔱㉢㐲㥦挹㘸㕣㠵〲㝤愸扤摤㑡㜳昷㐱㘹摢攳扡愸戵㉢㈶ㅥ敢つ㙥晣㈲㐴扦〶㠴戸戵攱㝢㈷搷愱㉤慡慦㕢ㅢ㔴㍦㕤扡㥡㌲㌰㠱扣㐷敤て㉡㘷捦㔱〰㐶㥦㍤摥ㅢ㈱㤲㜱〶㔵戳㈰㥡㝥㑡ㄵ㐳ㄳ㤱㌰㙥〶挵㈹㜵〰昵攳昰て搰㠹ㄲ㥤ㄸ㘸㈵ち〶㈱挱ㄳ搳㉢㤲扦㈱昱て㠶㘶㕡㌱㔲捦㐵晦㄰㕤㕥㑣收〱㈴㜷㄰㡦愱㈸㤷摥扣㤳㌹ㄴ戳戲ㅡづ㉡攸㑣戱愱㤳㥣㕢㈶戹〲㜱㄰㉡〹㄰昷㤸㐰ㅣ㑣㔵㌸晣㠷攸挴〸㥤㌸搴㑡愸㌲㈴㘴㙥㤹〰㤵㠹戹㘵㉤ㄴㄸ昷㠲昸晣愳㈰㈰㑡㔳晤㌱攷㤶㜲捤攴㙦搲挹㑢㤴㡣扦戱㉡攷ㄶ㌵ㅡ㑣昱散ㄱㄴ㈵㍣ㅢ㠳㔲昱慣捣搵戳㔲㔷捦挶㙡㍢㑦㐰ㄵ扡戸ち㜹ㅥ晥㜱㍡㌱㕥㈷慡慤㠴㥡㠴㠴㜸㌶挲敥搹㝡㌶敦㈹㄰㥦㝦㌲〴㤰㜰昶㤴改搹ㄴ捤攴㡦捤挹敢㤹㡣攷㔹㔵㍣㥢〶㈶㘷㑥㥦ㅡ〸摤㍣戳㤱㐱〸昱㑢搴㡢㌳㜴㍡戲攲昹换㈸挰㡡㐸晥搴っ㕤扡㡡㔶慤㐳捤㐴㈹捦㔲攳㔵㤴慡挳㕤㘵㘶改搲㡤㤴㐱㑤攴ㄱ攴〱㉡㐸昶㐳〳昴ㄹ㘴昰っ㤲敢㑦㕦㤴愶㥦㉣㐷愳ㄲ㈵㡣㌷㐰㠱攴㌱㔴㠵挳㕦愳ㄳ戳㜵㈲㘰㈵ち收㈰昱晢㥣㉣戵搰㑣㉢捥㤳愵㑥㤷㡦㈲戳㥣攴㙤扡ㅥ㐲戹〰晢づ㜳㈸㘶㘵㔵て㉡㐰ㄴ摡㠱㔸㐶㌷㜹㈱敥攱ち㐴ㄸ㤵㈸㘱㙣〱〵㄰挷㔲ㄵづ晦㍣㥤㘸搰㠹㐶㉢愱收㈳㈱㐳㙡て愸㑣㥣㉣ㅦ㐰㠱昱㈱㠸捦扦〰〲愲搴敤㘴㠹㙡㘶ㄵ捣挸ㅢ戲㡣捦㔹㔵㠶㔴ㅣ㑣昱散ぢㄴ㈵㍣㕢㠸㔲昱捣敦敡㔹㘷㔷捦ㄶ㘹㍢㕦㐱ㄵ㍣㕢㡣㍣て晦ㄲ㥤㌸㑥㈷㤶㕡〹㜵㈲ㄲ攲㔹扥摤戳㙦搸扣敤㈰㍥晦㐹㄰㐰挲搹㔳收挹戲㑣㌳㈷㔳㘲ち挹捦慣㉡㥥㥤っ愶㜸昶ぢ㡡ㄲ㥥㥤㡡㔲昱捣㘳昳捣慢㜲㕢㥡晥㜷晣攰㌶愲㑦搳挶戳㔱ㄹ敥㥥㡥㍣て晦ち㥤㌸㐳㈷捥戴ㄲ敡㙣㈴挴摤㥦愰㌲搱㤱㝣扤㥦攱〵昱昹捦㠱〰摤昵㜶㐰搶戹搸捣㐳㔹敡㘲㤳㙦㈸㜵㔹㙣晡㔰散戶搸㍣搷搲㙥ㅣ〶ㄳ昲㠶㌰愳ㄳ㐴㑤扣捥〷㔳昰㉡㐰㔱〲慦㤵㈸ㄵ扣戶愱挵㠹㤳㥤㜸挹ㄸ摦敡ち捤㠵摡㑥㔷挸〱㥡㡢㤰攷攱扦㔸㈷㉥搱㠹㑢慤㠴扡〲〹㠱收㌳㍢㌴㍢戳㜹摤㐱㝣晥㉢㈱㈰㈳㠱搰ㄸ挴挲愰晢〶㥤昵㕦愵㤹挷挰㡣扣㘷捣搸㤳㑣ㄹ〹搷㠰㈹㥥昵㐴㔱挲戳㔵㈸ㄵ捦㌶扢㝡昶戶慢㘷搷㘹㍢㝢㐱ㄵ㍣扢ㅥ㜹ㅥ晥搵㍡㜱㠳㑥摣㘸㈵搴㕦㤰㄰捦摥戲㝢㔶挴收敤つ攲昳摦〲㠱㡣㥥摤慡㤹㐱㤸㤱㔷㤸ㄹ晢戳慡㜸㜶㍢㤸收〵攱ㄵ攸㑥㕥㄰〶㔰㉦㉥〸㜷㠰㉦㥥㤷愰㈰㜱㐱戸㔳㤷慥愲㔵敢㔰㜷愱㔴㉥〸㠳㈰慢晥敡㉡戳㐶㤷づ愱っ㙡㈲敦㔱昷㠲ち㤲捦搹㤱㑣㕣㄰㥥㜱㐵昲㍥㔴ㄲ愷㠷㐳ㄵ㤰扣㥦慡㜰昸搷改挴〳㍡昱愰㤵㈸㜸〸㠹摦攷㠲昰㌷㘸愶ㄵ攷〵攱㘱㕤㍥㡦捣〶㤲㔲扡晥㈸捡〵搸㤱㜶㈰ㅥ㐷愹〰昱愸ㅤ㠸㘵㠲㌲㉥〸て扢〲昱〴㉡〹㄰ㄵ㈶㄰㑦㈲捦挳扦㕥㈷㥥搲㠹愷慤㠴㝡ㄶ〹ㄹ㔲て㐱㘵㘲ㅥ愹㠴〲㘳っ㠸捦晦ㅣ〴㐴愹摢〵攱敦㥡ㄹ㠵ㄹ㜹㥤㥣㌱㤱㔵㘵㐸扤〰愶㜸㌶ㄹ㐵㠹㉥㝥〹愵攲搹㕤慥㥥摤攱敡搹换摡捥㜴愸㐲ㄷ扦㠲㍣て晦慢㍡昱㥡㑥㙣戴ㄲ敡㜵㈴挴戳摢散㥥捤㘴昳づ〳昱昹摦㠰㐰㐶捦晥愵㤹㑢㘰㐶㕥㔴㘷ㅣ挳慡攲搹扦挱ㄴ捦㘶愳㈸攱搹㈶㤴㡡㘷搷摡㍤㑢㑣㜰㔷扢㝡昶戶戶㔳〷㔵昰散ㅤ攴㜹昸㌷敢挴扢㍡昱㥥㤵㔰ㅦ㈰㈱㥥㕤㘹昷㉣挴收捤〵昱昹㍦㠴㠰㜸收㌶挱㝤愴㤹换㘰挶㔸㑥挲㤷㔸㥢㥥㝤〲愶㜸㌶ㅦ㐵〹捦晥㠳㔲昱散㍣扢㘷换㘸㠲换㤳㜳㕣㍤晢㑣摢㠹㐳ㄵ㍣晢ㅣ㜹ㅥ晥慤㍡昱㠵㑥㙣戳ㄲ敡㉢㈴挴戳戳散㥥㉤㘴昳ㄶ㠱昸晣㕦㐳㈰㘳㥦㝤愳㤹㉢㘰㐶㕥戶㘷㥣挸慡搲㘷摦㠲㈹㥥㉤㐳㔱挲戳敦㔱㉡㥥㥤攴敡搹〹慥㥥晤愰敤㥣ち㔵昰散㐷攴㜹昸㝦搲㠹㥦㜵㘲㠷㤵㔰㝣㜲㉥㥥㉤戵㝢㜶㍡㥢户〲挴攷捦㠲㐰㐶捦戲㌵昳㕣㤸㤱搷昸ㄹ攷戲慡㜸㤶ぢ愶㜸㜶㍥㡡ㄲ㥥㜵㐰愹㜸ㄶ㜱昵慣搱搵戳㍣㙤攷㈲愸㠲㘷〶昲㍣晣㝣ㅣ㉥㠹㡥㍡㤱㙦㈵㔴〱ㄲ攲搹㍣扢㘷㤷戰㜹㤷㠲昸晣㝣戲㑤㘱挷㡣㘸㉥扣昸挴㕢㤸晣昵㌶㜹㐱愰㜱つ慢㡡㘷㕤挱ㄱ捦㔶愱㈸攱搹捥㈸ㄵ捦㙡散㥥㈵捥戳愳㕤㍤敢慥敤摣〰㔵昰㡣捦愹㜹昸昹慣㕡ㄲ㝣㌰㉤〹㍥㥣收愱昶㐴㐲㍣㍢搲敥搹㑤㙣摥捤㈰㍥㝦て〸㔰搸㜰㍢捦㝡㙡㈶㝦㤶㑤摥㍦㘸摣挹慡攲㤹㍣㔲㘶昹摤㈸㑡㜸戶ㄷ慡㠸㘷㤳散㥥㉤愳〹㥥㘷ㄳ㕣㍤敢愳敤慣㠵㉡㜸㔶㈴攲昰㙣㙦㥤搸㐷㈷昶戵ㄲ慡ㅦㄲ攲搹㜸扢㘷昷戱㜹昷㠳昸晣晤㈱㐰㘱搷㍥摢㕦㌳㔷㔳攲〶㤲㐷㔸㔵㍣㍢〰㑣改戳挷㔰㤴昰㡣捦㝢挵戳㔲扢㘷㠹㍥ㅢ攱敡搹㐰㙤㘷㍤㔴挱戳㐱挸昳昰て搶㠹㈱㍡㜱愰㤵㔰㝣㕡㉢㥥ㅤ㙣昷散㘹㌶㙦〳㠸捦捦〷戶ㄴ㜶敤㌳㍥挸ㄵ收慤㤴戸㡤攴㐵㔶ㄵ捦㐶㠰㘳㉥㤱〶㐰㜷㜲㠹昴ち昵㘲㠹㜴㈸昸攲昹㉡慡戰づ㔵敡㕡㍡ㄲ愵戲㐴㝡つ㤵搵㈸㔷㤹ち㕤晡て捡㐰ㅦ攷ㄲ㔵㠹㔲㐱㜲㍦㍢㤲㠹㈵搲扥慥㐸㡥㐱㈵㝣㄰㔴〷㔵㐰㜲㉣㌳㌸晣㔵㍡挱攷愸㔲㌲摥㑡ㄴ㔴㈳昱晢㉣㤱㈶㐰㌳㝤㜱っ㉥㍦㥦挷㑡㌹㝦挵㑤㕥㈱㘹扣㐳搷攵㜱㉡㡢㌶摢㠱㤸捡昶㐱㕣昵戴〳㤱ㄸ㔲㝢扡〲㌱つ㤵昰挱敦摦㥡㐰㑣㘷〶㠷㝦㠶㑥捣搴〹㍥㌵攵愱昸㌰㔴㠶搴敥㔰㤹㔸㈲㝤〸〵挶㐷㈰㍥㍦㥦㠷㔲搸㜵㐸昱㌹愹㌰敦愷挴㍡㤲慤慣㉡㐳敡ㄸ㜰㘴挸㙣㐳㔱愲㡢㘷愳㔴㍣㉢戰㝢戶㡣㕡㌸つ㜴㜲昵㡣㑦㍣㈹㘱㝣つ㔵攸攲㌹㈲づ捦㙡㜵愲㑥㈷㠲㔶㐲搵㈳㈱㥥㜵戴㝢戶㥤捤晢ㄶ挴攷て㐳㠰挲㡥㥥㌲愷㙥㍥挴ㄴ收㈳㤴攰㑦愲ㄹ㍢㔸㔵㍣㙢〰挷㍣㔹㍣搰㥤㍣㔹昸愶㜳㥥㉣㡤攰㡢攷㔹㈸㐸摣㑦昰㜹愶㤴慥愲㘲敢㔰ㄱ㘴攴㘴挹㠱慣攲㘳捡㜴㤹㤸㉥昵㔲〶㌵攵㘴㘹㐶愹㈰昹晤昷戶㝢捥挴挹昲㉤㑡搳㌷㤸ㄶ愲ㄲ㍥戸ㅦ㠴㉡㈰挹㐷㡡㍣晣㝣慣㈸〹㍥㐳㤴〴㥦㈳昲㈸攰㈳挴摦攷㘴攱㠳㐷户㤳㠵捦㈲愵㝣㍤散换㡢㐱つ㍦摡敢㍦ㄱ攵昸㈰㤶㑣㕡㥦㝢㌲㌲〷㘷晥昹〷摢㈳愸㝥昸㡥㜴捡㕢㈴㐷攳慤㤰㑢搸㌷搹昸愵ㅡ昳昷㕤㜲戲づ晡㜵扡昸愴㠲摦㡣攷㕦敥㔶攰晥㍦攸㘱昷㈶㥦㕤㔲㘳㑦晣ㄹ㕤攱㜰挱愹㜰ㄷ㠳搰戹㉤扥慤ㄴ㘵㍣㐶ち昵攴㔹晦晢㐷ㄶ㥣愶㙢ㅣ慤㝡慤㉣换摤㝣㤲昳㈷敡捣ㅡㅥ㑦慣昲愲敤摥㥡㌳㑡搵搹愸㔱㠴㔲攷㙢挹㍥㠱㕢㙦攲挷ㅤ搳摥换昶戱挵㜰扥㤷捤捦愷㜱昸攰㜷㕥愴戳搴㑡㘴搸㘱敡㐳搴㈰㑡攲搸敥㜴散㈲ㄴ户捦戱㡢㜵㡤㌶㍢挶愷㙡㙥㡥扤㥢挹戱捤ㄶ挳昹扥㌵㜵㉤㥤愰㘳扤搰㜶づ㔳晥昹昵㔹慤攴㔹ぢ搹扡㠴愳捣扦ㅡ㤵昰挱㌷戱㑤㌴昸㌴㐴搰㜸换㡥㐶ㄱ㤸敡づ戰㤲㉤㑤晥敡摦敢㤹㕡晡㑦㡢攱㝣ㄷ㡤㥦て㉤挴㘸㍦搳攸㍤摡攸㐶扢搱晤挱㉣㔸ぢ㔶晢扡攰㕥㕤㈳㔳ㄷ㉣㥣搴愳晢戱ㄳ㔶㤷㝥晤敦搷㤷挷㉡㙦㈸㔵㝣昸㤰㜴㙣ㄳ搱㤰昹昴愵㑣㡥扤㘸㌱㥣敦㤸昱㍦〲㑤昸攰㉢攰愶㘳㑦㈰㈳㘸㍥㙦㜷㙣〸ㅤ㕢て㔶晢ㅣ㝢㑡搷㘸戳㘳捦愳㠶㥢㘳ㅢ㌲㌹昶戴挵㐸㝢㜷捣㑢搰㈴㘳敢㘰戴㍤㌱戶昸愰〲ㅦ㠴愲愱搴ㄸ㐱㥦戳搴慢㕡㜴ㄵ㔹㌸㘴㥣㙤搴愲愵㤴捡㔶㝣㤰㈰挸㍣㘶㐷愶っ㑣昵㌶㔸挹㔶㈷挷搹㐳㤹㕡晤愰挵㜰扥挴挵晦㡥㌶㍡挶㌴扡㐵ㅢ㕤㘷㌷㕡〵㘶挱〷㘰戵慦㍢㍥搴㌵摡摣ㅤ㥦愳㐶搲戱攴㌸㕢㤳挹戱㝢㉣㠶昳攵㉣晥㉦愰〹ㅦ㡦㌱挹㜴散㉢㘴〴捤扢敤㡥㑤愱㘳摦㠰搵㍥挷戶敢ㅡ㤹ㅣ㤳㕥〵㐹㑣捥摣戶㜷㜳散戶㑣㡥摤㙡㌱㥣㉦㕤昱晦〲㑤昸㘰扢挸㜴㡣扢昳攲搸㕦散㡥ㅤ㐱挷戸敦摥㍥挷扣扡㐶㥢ㅤ攳晥㝡ㄱ㥢昳ㄶ㐹戲挷㔶㘷㜲散㝡㡢攱㝣㤹㡡㥦摢昲攲㔸㡤改ㄸ昷搶挵戱㔵㜶挷〲㜴㡣扢收昸戴攳㜲摡㕤搷挸攴搸捦㍢慤㝡敦捣敦慥㉡摤扦㝣㡦晦扣㜷攰㜱愵㡡摢敢㐵㉥㡥㕤㤹挹戱㉢㉣㠶昳㈵㈹㝥敥捡㡢㘳㜳㑤挷戸戵㉥㡥㕤㘶㜷㉣㑣挷戸㘹㡥㑦㍢ㅣ摢㕢搷挸攴㤸㥥换戹㑡戸慣㝡㐶愹攲敥㝡㤱㡢㘳ㄷ㘶㜲㙣愵挵㐸㝢昹挹〰㘸㤲㈹㉦㠲戶㈷愶㍣㙥挵㡢扢昳㔱㙡㉣愰捦㔹㑡昶摣㘹㜴ㄵ㔹㌸㔸捦捦㕤㜶ㄱ㡤㔱㉡㕢㜱慢㕣㤰㌹摢㡥㑣㌳㤸㡡扢搲㐵愸㘳㡥戳攴㤴户㈲㔳慢㑦户ㄸ捥户㤲昸㐷㙡愳㑢㑤愳ㄵ摡攸愹㜶愳㈷㠰㔹㔰〹ㄶ㍥敤攸㡥㌱扡㐶㙢摤㤱戸戴㑥㐴㡤愲㠴㘳挹ㄳ攸愴㑣㡥㥤㘸㌱㥣㙦ㅢ昱㑦㠶㈶㐱昳ㄴ搳戱改挸ぢ㥡挷摢ㅤ㍢㡤㡥捤〴ぢ㥦㜶㌸㜶㤸慥搱㘶挷㡥㐱㡤㈲ㄷ挷ㄶ㘵㜲㙣愱挵㜰扥㐵挴㍦ㅢ㥡挴戱戳㑣挷敡㤰ㄷ挷攲㜶挷捥愱㘳㈱戰昰㘹㠷㘳㜳㜵㡤搶ㅣ㑢㥣㐰㑤愸㔱攴攲㔸㈴㤳㘳㑤ㄶ挳昹㜶㄰晦㝣㘸ㄲ挷㉥㌴ㅤ㡢㈳㉦㡥㌵搸ㅤ扢㤸㡥㉤〴ぢ㥦㜶㌸戶㐸搷㘸捤戱挴㔰㍣ㄱ㌵㡡㕣ㅣ㥢㥢挹戱㤰挵㜰扥昵挳扦っ㥡挴戱㉢㑤挷㑥㐵㕥ㅣ慢戳㍢㜶㌵ㅤ㍢ㅤ㉣㝣摡攱搸ち㕤愳捤㡥㥤㡢ㅡ㐵㉥㡥搵㘴㜲散ㄸ㡢攱㝣㥢㠷晦㝣㘸ㄲ挷㔶㥢㡥㕤㠴扣㌸㜶㤴摤戱ㅢ改搸㈵㘰攱搳づ挷㉥搵㌵摡散搸㌵愸㔱攴攲搸㘱㤹ㅣ㥢㘹㌱㥣㙦改昰慦㠲㈶㜱散㌶搳戱ㅢ㤰ㄷ挷愶摢ㅤ扢㠳㡥摤〴ㄶ㍥敤㜰散㘶㕤㈳㤳㘳搰㈶㐷㘲扤㜴㈷㙡ㄴ愱挸戹慣㤸㤴挹戱㠹ㄶ挳昹昶つ晦摤搰㈴㡥慤㌱ㅤ㕢㡢扣㌸㔶㙤㜷散㕥㍡㜶ㅦ㔸昸戴挳戱晢㜵㡤㑣㡥改慢㙦攲ㅣ㝢〴㌵㡡㕣ㅣㅢ㤳挹戱㑡㡢攱㝣慢㠶晦㌱㘸ㄲ挷ㅥ㌲ㅤ㕢㡦扣㌸㔶㘱㜷散㘱㍡昶㌴㔸昸戴挳戱つ扡㐶㈶挷愰㑤㡥㐴㡦扤㠸ㅡ㐵㈸㜲昶㔸㘹㈶挷づ戵ㄸ㘹㙦换攰捥戵㉣㉢㥥㐴摢昵戲㐲挹㤶㌴昵慦愲搳㌸㘴〵挱㑤㘸〱攱㈹ㄳ〴敥㈴ぢ〸〷搹㐱搸〰愶攲愶㙤ㄱ敡㌹㔷㄰㐳㌲㌵㜰戰挵㜰扥戱挲扦㔹ㅢ㝤挱㌴晡扥㌶㍡搰㙥昴㈵㌰ぢ㍥〴ぢ㥦㜶㈰晦㤱慥搱㘶攴户愲㐶㔱挲戱攴ち㘲晦㑣㡥昵户ㄸ捥㌷㔱昸户㐱㤳愰昹て搳戱慦㤱ㄷ㌴昷戳㍢昶㍡ㅤ摢づㄶ㍥敤㜰散㕢㕤㈳㤳㘳㘹攷捡づ搴㈸㜲㜱慣㈸㤳㘳㝤㉣㐶摡ㅢ㈶戸扦㉢㐳㙡ㄳㄲ㝡㐸昹戹挹㉢敥扥㡤㠴昱づ〸㔶慡戲㥢㑢愳㈹攳㡣晢户㈲晡㉥愵戲ㄵ㌷㘱〵㤹ㅥ㜶㘴戶愰㔴㜱扦㌳搹敡攴㑡㜵搷㑣慤摥挵㘲愴扤晡㠱㝢愵慤扤晡㠱㕦㠳〸挶攴〷㡡ぢ搰敡摣㄰愳敥㍢㠶捣㘲㙥㙦捡て搳㌶挸户ㅥ昲昱㑢敤搱㜹挱㘸㌵㕥㐸㠰摦㘷㥦ㄶ㙥戴㠲昸昱愲〲晥㘰㥦晥㉤㜰㐳㜲慣散つ㑤㡡攲挷挱㍢㠴慡㘲昸改搵扡扣挶挹㠱㜸㍣ㄸ㙤晡㈳㐴愳攳㝢㈸㌹摣㌸㐱㠷㘶攳㤷て戳㕣扦〲昲ㅣ搸捥㥦㉥戴挵攱㈷昱搰㍦扦㤹挵ㅦ㜸晦㜵戱攸摥㑦搰㕦晡㥢㘵㜵戶㔷ㄶ攴愸敥攸㘲㜳㑢㝦㤹攷ㄷ㘹㌳昶㝣㡣晦㐰㕥㙥㤹㘵㙣㠲昸㡣捦㔹挴搷昱〸昱攴㜶㐵摥改ㄸ扦㤰㔳㐹捦㜳ㄷ㠵敢攲昵摥晡㘰㜸㙥㝤ㅣ㕦扣改㐸㙦昵愱戸㜹换ㄱ攴晤〲挴扤㔹㝥搷㘶㝤〹㜹㐷戳扥㘲㔱戲㔹㙡㜷慡挴㥦㍥晣扤㤰㤱昳攳ㅢ㑡㙥㈷昹ㄶ挴愷昶〲㤵㔶㝣㠷㐴昲つ挸昲㠵㥣㔸㤶敡愰㕢昰㥦㠱扢㈶㠱昹㠱昵㜹收㈸改㘰〲昳ㄳ㡢㙣㉤攰㝥㉢㕢㌰晤昲〷㐷晥㍣攸攸㌲挵㡤㔲㌱戴㠳ㅣ敢挵ㄱ愹扤愰戴㌱㡦扤ㄷ㍣晣㕤㑡〵㤲㡤敦慥㈴㝢㈲ぢ㈵㜶㠳晢㕢〶戵换㙡㤰㌶㤸〳㐹㜷㠳㍦㝥攷搶敤㕥㙡愶挱愴戱㍣㠷戱㈱づ㘳晥㠳㔱㈰昸昲ㄷち㡤㡥㈴昹㈰㍥挵㝤㐵㤹㠸扥㠲㉤敥捤昳摢㈸㜹昸〱搸ㄱ㥡昱㕦㡢㈱摦㔰㈹㐰㈵挵つ㐶㐲㘵戰㑦戲搴ㄷ扡㤵㈹㝤搰㠵㌶㔲晢愰ㅢ㡢㙣㝤㔰㠶敡㈹㝤挰㑤㐴改㠳敥㤰㜴㠷攴ㄳ㙤㉣愵て㜶愱收㔴㐸㜶㜳ㄸ攳ㅥ愴㝤挸㈹㙥散㠹戱㍤㌲ㅡ摢攲㙡慣〷㌵昳㌲㤹挴扦搰㘱㙣㡡搳ㄸ㌷摢挴㔸敦㡣挶㌶戹ㅡ敢㤳㙥㙣㙦㠷㌱敥搵愵㜸挶つ㌰㌱戶㙦㐶㘳慦扢ㅡ摢て昲摥㝥㈰愹㐳戹扦挳㘰挰㘹㤰ㅢ㔳㘲戰㌸愳挱㔷㕣つづ愰收搴㝥ㅢ攸㌰挶㝤㉤扢㜷㝥㙥ㄶ挹㔰ㅥ㑣挹㈱㈴〷㠲昸ㄴ昷㡢㘴㈸㍦ぢ㕢昶愱扣㐰㌳㥥戱ㄸ㌲㤴㠷愳㤲㡡㠱挵㤶㕢㐳昹㈹摤捡㤴愱㝣〸㙤愴づ攵㐳㔹㘴ㅢ捡捤搰挱㔶㈶愶㤳愵㤶㘲敦㐸㐸扡て攵㐷戵戱㤴愱㍣㡡㥡㔳㈱愹㜰ㄸ㍢挱㌲挶㈱挸㐳㥤愲㡤㔵㘶㌴昶㠰慢戱戱改挶挶㌹㡣㜱扦挷㡥扦攲㈶㡡㜴㜶㜵㐶㘳㙢㕣㡤㑤㑣㌷㌶搹㘱散ㅣ愷戱ぢ戵戱愹ㄹ㡤摤攱㙡㙣㝡扡戱㤹づ㘳ㄷ㍢㡤㕤愹㡤ㅤ㥥搱搸捤慥挶㘶愵ㅢ㍢捡㘱散㙡愷戱搵摡搸㌱ㄹ㡤㕤攷㙡㙣㜶扡戱㌹づ㘳摣㍦㐸改㌳摥㤴㑢㥦搵㘵㌴㜶愵慢戱㄰㌵愷捥㜵昵づ㘳㜷㌸㡤慤搱挶㡥捤㘸散㘲㔷㘳つ搴㥣㍡昴㥢ㅣ挶敥㜵ㅡ㝢㐸ㅢ㥢㥦搱搸㜹慥挶愲搴㥣敡ㄹ㝦㘱摡㝥㔲㍦散㌰收㝦ㄲ〵㌲昵㉣愴攴㈲㤲挵㈰㍥挵扢㐷摢㌴㜲扡戶㤸㌲㡤㉣愵㝣敡㌴㜲〲㡢㙣搳〸㙦㌴搹㜱㠹㘹攴〵㑢戱昷㈴㐸扡㑦㈳换戴戱㤴㘹㘴㌹㌵愷扡㜷㡡挳ㄸ㙦㌰㔳㐶挹㍦戴戱搳㌲ㅡ㍢捥搵搸ち㙡㑥敤戸㌳ㅤ挶㜸搳㘷㌷收摦㠴〲挱昲㉣㑡㥥㑤㜲づ㠸㑦昱㘶㑡愶昱㈸㙣搹愷㜱摥㘰〹㘳㠱挵㤰㘹晣㝣㔴㔲扣慢戲攱摦愴㕢㤹㠲晦㠵戴㤱㡡晦挵㉣戲攱扦〵㝡散昸攷㜲㠹摤收昵㍦敦㄰㝦攵搷㌴㉦愵ㄷ㥦挳㤸摣㘵㕥挶ㅣ㈷㜶晥㝤㠹㔲㌶挳戸㥣愵㕦㘹㤹㉢散㌲摦愰㔴愰〹㕡搰昰摢㜱㜹㔹㕥挵㤵戴㌰敡㉣挶〸㘱㈸挵搵戵㌰㙡㉤〶㐳㐹㡣㙢愸㤴慢㘷㌱㜸㉤㜳㕣㌸㑢愳㔶搹つ㝡㤰ㄱ㤹敢㔸捡戵慥挸㕣㙦㤷攱㍡㔵㘴㔶戳㤴㑢㔴㤱戹挱㉥挳攵愸㌴攳㐸㐷挳戹㐴ㄵ挶㉣㐷挳昳㌵攳〸㝢挳晦㠲搲〲㉥㑥㍢挳㡤づ慦攰扤㡤昷㘷晦ㄷ㍦㔶戲㐵慤捥摡收㜹ㄸ㠵て挱晡㔲㤵敤㔱㕣㤸㑡戳㙥㐱㐲㜱㑤㉡捤扡搵㑡㌰愳戸㥥ㄴ㤹摢㔸捡愵愴挸摣㙥㤷攱㌲㔰㘴敥㘰㘹愱㤶戹搳㉥挳搵㥢挸摣挵㔲㉥摣㐴捦摤㜶㤹晤戴捣㕦㔹摡㕦换摣㘳㤷ㄹ愰㘵搶戰㜴愰㤶㔹㙢㤷ㄹ㡣㡣㈰㌶摥〱㈵㤷㐸挲ㄸ攷㠰㤲换㈶㘱㔴搹愱㕣㠷搲〲㉥㡥昸昳ㅥㄶ㤴㕢ㄲ㔰㌶挰㠱〶挲挸㐵㤱戸昶〰ㄲ㡡敢㈱㜱敤㐱㉢挱㡣攲㕡㐶㘴ㅥ㘲㈹㤷㌱㈲昳㌷扢っ㤷㈰㈲昳㌰㑢挷㘹㤹㐷散㌲㕣㌹㠸捣愳㉣㥤慣㘵ㅥ戳换㑣搷㌲㡦戳㤴搷㝡戱昵㠴㕤㠶搷㘹搱昳㈴㑢㜹㠹ㄶ㤹昵㜶㤹搹㕡收㈹㤶捥搱㌲㑦摢㘵㜸㔵ㄴ㍤ㅢ㔸捡ぢ愲攸㜹挶㉥搳愰㘵㥥㘵㈹慦㘳㈲昳㥣㕤㠶搷㈰搱昳㜷㤶挶戵捣昳㜶ㄹ㕥㙡愴㤳〶㌹扡㤵㤷ㅦ㘱っ㜴㜴㉢㉦㐹挲㈸戱㜷敢换㔴捡㑢㤰ㄸ㝣㠵㌹㕥㝤愴㔱慦㕡〹㘶ㄴ慦ㅣ㈲昳ㅡ㑢㜹搱㄰㤹㡤㜶ㄹ㑥昸㈲昳て㤶㜲慥ㄷ㤹㝦摡㘵㌸慦㑢㌳晡㍡ㅡ㝥戶㘶散敢㘸㌸攷㝦愹戱㡦扤攱㙦愲戴攰㝣㤰㤶挷㈳㘷㜷㘹搲扦㤱㔰㥣搸愵㐹㙦㔹〹㜱㑤㘶㔹昸㤸搸㥢㐳摡攳攷㙣㉢㔷愲户㤱挰摥㥣捣戳㘹㔲㔷㘸愹捤㈲㔵㜰つ晥攳搷〴戳ㄶ慢摡搹㜵戳㘷㝦㔷㤰㔳戸㕢捥攱㈳昳㉦摦晣摣㝢㉢㌷ㅥ㌵攲愳㥦慥扡㙡攳晢㉢㥦晦改㙦㜳㐶㙣戸晥晡昵攳慥㝤晥扤㉥愱㔵㔹昷㝤㔷扤敡昸㤲㜹挷㉦〸捤搸㙦捣昱㐷ㅣ㍢愵㘴昲㑥晤戲戳㍢㜴搸愷敢㌳扢散敢㕦戶㘰㥤㝡晣㕦㝦㙡㔲㌲晢愶㌵㘳㤵㙥挶㝢搲っ㈵昳㙦㥡搴昵㕡敡㝤㔳㑡㘶攰㌴愹ㅢ戴搴㠷㈲㔵挰㐹昴㜷㜵㐹㘶摣戴㘶㜰收ㄵ晣㍦㤶㘶㈸㤹㜳搳愴㙥搷㔲㥦㥡㔲㌲敢愶㐹㜱昶ㄵ㕤㥦㤹㔲㌲敦㔲敡㜳攴昵攱扦㕢㑢㙤㌵愵㘴收㑤㤳攲っ㉣扡戶㤹㔲㌲昷愶㐹慤搵㔲晦ㄵ愹〲㑥㥦扦㉢㠸㌲摦戲ㄹ慢搸㌸敢昰㜳摥㤵挶㝥㉤捤㔰㌲攳㠲㤹㉡挵㤹㔷愴戶㥢㔲㌲攷愶㐹㜱敥ㄵ愹敦㑣㈹㤹㜵㈹㤵〲㈲㘷㕦㤱晡挱㤴㤲㜹㌷㑤ㄷ攷㕦㤱晡挹㤴㤲㤹㌷㑤㡡㌳戰㐸敤㌰愵㘴敥㑤㤳攲ㅣ㉣㔲㥥㍣㌹㔱㘵昶㑤㙢ㄷ㘷㘱㤱捡㌲愵㘴晥㑤搳挵㜹㔸愴㜲㑣㈹㤹㠱搳㜴㜱㈶ㄶ㈹慦㐸ㄵ㜰ㄲ晤㕤㍢㔷收㘵㌶愳〳っ昲攰〶愶㥦昳戳㌴㈳捦㙣慣捣捣㘰愴㜶〸㘷㘸㤱昲㤹㔲㌲㌷㔳㙡ㄵ㑢慤挳捦㌹㕡愴昲㑤㤷㌸扤晥慥㉥挹㝣っ敢愹捤攰扣㉣捤攸㙣㌶㤶㜳慦捣晤㕦㝥㙢慥晡㐷愱㑡ㅥ㝥㌶㡣搳慤㌰戶㌹ㄸ㥣〰㠵昱㠵㠳挱㌹㑦ㄸ㕢ㅤっ㑥㜳挲昸摣挱攰挴㈳㡣捦ㅣっ捥㌵挲昸㡦㠳挱改㐵ㄸ㥦愶㌲晣晡ㄴ㔱㥣㕡㐴攲㤳㔴〹挵搹㐴ㄸㅦ㍢ㄸ㥣㐰㠴昱㤱㠳挱㔳㕡ㄸㅦ㍡ㄸ㍣㡢㠵昱㠱㠳挱ㄳ㔷ㄸ敦㍢ㄸ㍣㔷㠵戱挵挱攰改㈹㡣昷ㅣっ㥥㤱挲㜸搷挱攰㐹㈸㡣捤づ〶捦㍢㘱扣攳㘰昰㔴ㄳ挶摢づ〶捦㉥㘱㙣㑡㘵昸㜹ㄶ㜰㤴㜴捡㔱ㅣ晡㈲昳㔶慡㡣攲㘸ㄷ挶扦ㅤっづ㜰㘱扣改㘰㜰挸〹攳㕦愹㡣㡥晦て㕢㙡ㄹ挶</t>
  </si>
  <si>
    <t>㜸〱捤㕤〹㜸ㄴ㔵戶捥つ改㈶搵㙣㡤㠲㌰㡡㡡ぢ㈳〸㐶ㄲ㐰挰つ㐲ㄲㄶ搹〹攰㑥攸㈴摤愴㈱㐹㠷敥づ㈴㙥戸㠰扢捣戸敦㑢搴㔱㔱挷㙤㐶㜱昷昹搴搱㜱㜷㐶摦㌸戸愲攳敥㡣攲扥晢晥晦㔴摤㑥㜵搵敤愴昱捤晢扥㈹㤲㤳㝢捦㌹昷㥣晢晦㜵扢扡敡摥慡愲㐰ㄵㄴㄴ晣㡣㡤㝦戹ㄵ戱㌰愴扡㍤㤵㡥㌶㤵㔴㈴ㅡㅢ愳㜵改㜸愲㌹㔵㔲㥥㑣㐶摡㘷挵㔳改ㅥ㜰〸搶挴㘱㑦〵㙡㔲昱愳愲挵㌵慢愲挹ㄴ㥣〲〵〵挵挵㔶㈱散摢㌸扦㘱㕤戱搸捡㉡愲㠰㔷㠱ㄵ愴攸㐹㔱㑣㘱㔱㠴㈸㝡㔱昴愶攸㐳搱㤷愲ㅦ㐵㤸愲㍦〵㠳㕢摢㔲っ㠰攸㍤㄰㘲㘱挵㤴戹戵换搱搵敡㜴㈲ㄹㅤ㌵㜴戱摤愱〳㑡㑢㑢㑡㑢挶㡣ㅦ㍤愱㘴昴愸愱ㄵ慤㡤改搶㘴昴㠰收㘸㙢㍡ㄹ㘹ㅣ㌵㜴㕥㙢㙤㘳扣㙥㘶戴㝤㘱㘲㐵戴昹㠰㘸敤攸㌱戵㤱戱ㄳ㑡挷㡥ㅢㄷ㥢㌸㜱㐲敦敤㄰㜹㑥挵㤴㜹挹㘸㉣昵敦㡡㌹㠸㌱攷㔶㑣㈹㤹ㄳ㑤晦扢㘲づ㐶㑣㠴慣㑣㌴㐵攲捤晦愶愰〱敥戰㜱㤵搱扡㌸昷㙣㌴㥡㡣㌷㉦㉢㐱户戳㠸㐶㙤㝣㐹㜹㉡搵摡搴挲㐱㔲ㄱ㙤㙣㕣㄰㡤挹ㅥ㙤慡㑣愵攷㐵㤲㑤愹摥㑤攴㉦㥡㡣㌶搷㐵㔳㝤㥢慡摡敡愲㡤㡥㘳慡戸㘹㜱㈴㌹㈷搲ㄴ㉤㘲愱㕦㤳扤て㘷搴㐷㥢搳昱㜴㝢㥦愶㐵愹攸㠲㐸昳戲㈸㕤〲㑤搳㕡攳昵慡愸〸㍦〵㍤昶㌰昵㑣㜶ㄴ晡搳㔴搱㄰㐹愶愵挶㕤㔸㙡昲㜵つㄷ㐱㤱搵㉦づ愹愱㥥㔶摣㘷搵昱愶㤹搱㘴㜳戴㤱㐹戸㈷㐷㝡㥣㠴㈰㝢㍦㘴㤸搲㜰戸㤷㔴㉦攷㤳㐵㉣捣ㄲ晣ㄵ挴愸㌹㠹㘴ㄳ〶攴散㘸愴昹㠰搱㈵愳挷㡣慡㑥搷㔷㐶㔷戱㕣㍡㝡晣㘸昷㔶㙡㙤㡦ㄶ搶づ㙣㍢〴愲晦晣愹㜳捡㠷㤶㡤㉥ㅢ㔳㌵㜴㕡㌲戱㍡摤㘰敤㐸㠷㥤㈰㔴搱㘶㝣戲摤㈹昹改㉡慣㠹ㄴ搶搴ㄶ搶搴ㄵ搶搴ㄷ搶㐴ぢ㙢㘲㠵㌵换ち㙢ㅡち㙢攲㠵㌵换ぢ㙢㔶挰㐷㙦挵㍤㝢ㄶ敡敤改㡥㙢㠷晣昳て㔳㙥ㅤ扣摦愲㡤捤晦戸㔲昱挳㉣挷㠲愱㈸㙣ㅤ㠴㕤搰挲摡ㄵ㈲戸ㅢ㐴〶㐲㘹〶挲敥㜴ㄸ〶愱搴㈶㐰㈰㡣㕢慦摦㝤敦愳㕦晤㘹昶㐹㔷摦户㜰昰戹㙦㍣愹㜸ㅣ㤱晣㝢愰攰捤㍦捥㑤攱搸戱ㄳ戳㌶㙢㌸挳㡦㠰〸敥〹搱㝦敡㉣㥢挲㜱㤹晣㈳改㌰ち㐲愹扦㍡昹敦㉤摥戸散㥡㔱㌳㉡慦㌹㘷晤ㄳ捦㉣㙤㍦㑡昱㄰㈶昹㑢㔰昰收捦摡㠵扥晣㝢㌳晣㘸㠸㘰㈹㠴捥㕦㍡㈱㤳扦㡣づ㘳㈰㤴㝡摡挹㍦㝦㔸挱扤慤㡦㕣㌰晤晡搹㜷慤摤昴攷挷㕡ㄴ㡦㥥㤲㝦ㅣち㍢㝢㠶㔰㘹㌶〱ㄳ慣㝤ㄸ㜱㍣㐴㜰〲㐴㜸㑥昹ㄴっㅡ㔷挶㠹戴敦ぢ愱搴㘳㑥挶㐷㡥戹愰敡昷㥢慥㥣昳挰〹㠷㑦搹戵收扤㜵㡡ㅦ㙣挹戸㍦ち㕤㈲昶つ摡〳ㄸ晥㐰㠸攰㈴㠸捣ㅥ摦㈷㠳㜸㌲ㅤ捡㈱㤴㝡搰挹㝦敤挹挷ㅦ摦㌰改㠶愹㈷㍤晡挹捡扦㑣摥戰扢攲户㠴攴慦㐰挱㥢扦捣扤挷㝤昹㉢ㄹ扥ち㈲㌸ㄵ㐲攷㉦㥤㤸挹㍦㡤づ搳㈱㤴摡攸攴㥦㝣晥㤶扡昰晦㙣慥扡㜷㠷挱㔷㍤㜷昱㡦敢ㄴ扦愰㈴晦㐱㈸㜸昳㘷ㄳ敥ㅤ㜱㌳ㄹ㝥ㄶ㐴㜰㌶㠴摥攳㘵㥤昸攷搰㘱㉥㠴㔲户㌹昹愷搴㥥晦㘳㘰㘶慦改㌷㤵ㄵ㝤㔰㌳㜴晥戱㡡㥦㕥挹㍦ㅦ㠵慤换扦㠰攱慢㈱㠲ぢ㈱㌲昹换㌲昸ㄷ搱㘱㌱㠴㔲ㅢ㥣晣ㄳ捥㉡㉤扤昹戶戲戹㈷㑥晣㔳㝢换改捦㝦慢㝡挳㉣昹て㐱㘱敢昲ㅦ捡昰㠷㐱〴て㠷挸攴ㅦ㥢挹㝦〴ㅤ㡥㠴㔰敡㙡㈷晦ㄱ㕦㝣戵愲㝣摣㉢㜳捥摦㝦收愵㌷昷ㅦ昰戹攲ㄹ㠱攴慦㐱愱摢ㄱ扦ㄴ㑥㔶〴㈲㔸ぢ愱㐷晣昸㑣挶㍡摡敢㈱㤴扡搴挹戸摤挳摢㝦㝣摦晥昷捦扣㙦摢㙢㥥㤹㜵捤愱攷㉡㥥㝥㐸挶ㄸち㕥挴㔹㥦㜱摦㠸㕢挶昰つ㄰挱㌸㠴ㅥ㜱㘵㥤㡣㉦愷〳て戶㑡㥤攷攴摦收愲㉤户㤶摥晡敢搹ㅢ户慦摤攳愳昳㍦㝦㔱昱捣㐷昲㌷愱攰捤㍦搶㍤攲㝤挷㤸㘶㠶㑦㐰〴㕢㈰㌴攳慥ㄱ扦㤲づ㐹〸愵捥㜲昲㥦㥥㍡攵摤ㄱ攳㕥㤹㝤攳て㐳㥥ㅣ㜰敤㤵㕢ㄴ㑦扡㈴㝦ㅡ〵㙦晥㔲㜷㝥ㅦ晥㔶㠶㕦〵ㄱ㕣つ愱昱㤷㜶昲摦㐶㠷㜶〸愵㑥㜶昲摦㝡㐹晤愸㝦㑤㥢㌸晤㠲㌶㌵攲愵捤㐷扣慥㜸扥㈷昹㡦㐶挱㥢扦敢㑦摣㌱っ㝦㉣㐴昰㌸〸㡤扦慣昳㍢㘶つㅤ㡥㠷㔰㙡㡤㤳晦摥愱搱㜷㜷㍦戱扥敡㤴晡ㄵ捦㕥昸昲㌳㙢ㄴ㑦㌵㈵晦㠹㈸㜸㐷㕣㔹㜶〷㈶㔸㈷挱挹㕡ぢㄱ㕣〷愱㐷㕣攷㌱收㘴摡㑦㠱㔰慡捤挹昸昲㠷昷摤昹搹捣昰散㑢㔷㙣扣昷晢㤲昹㌷㈸㥥搷㑡挶搳㔰昰㈲敥㝡挴㥤捥昰㘷㐰〴捦㠴搰㡣㤷㜵㝥慢㥤㐵㠷昵㄰㑡慤㜴昲㍦昰㐳换ㄳ敦㙦㕦㔹戵㙥晥つ〳㑦晡摢㍥㥢ㄴ㑦愹㈵晦㙦㔱搸扡晣㘷㌳晣㌹㄰挱㜳㈱㌲昹㍢㍦攳攷搱攱㝣〸愵㤶㍢昹㉦㝥攵㥤扢戶戴捦㥤㜳昷㠲㐵㙢捦扤愹捡敡㝤㈱捣昳㥤㤳愴捡㘴㘴㌵㑥㍢㍢捦㘸换㑡㜰㐶㤴捦愹㍣捥攴㘳攳㘲攳㘳愵愵昵攳㐶㐷挶㐴〲㍣㘹捡昷㥣㤱㠳扥㜷散攰㜸㜳㝤㘲戵㥣㐴づ㤹ㄲ㐹㐵㍢捦㈹㐷㍡戶㈹㠹搶收晡搴づ㘶㘳㜵㍡㤲㡥㙥敦戵㜵〶昱㌵慢挶㈹㜶㌴㈵昹㜶昲㌶㕢ㅣ㘹㙣㡤㤶户挵㙤昳㡥ㅥ㌳㑥戰ㄳ戵戹慤㔳㤳搱㤵ㄹ慢慦㐷攵戸扣㕢㈵戱㝤㈸㙤㤳摤慦愱ㄵつ㠹㔴戴㔹扡㌷戲㘹㕥扣㙥㐵㌴㔹ㅤ攵挵㘱戴㕥愰づ愴挹㌹换ㅦ㌹户ㄹ㐰㜱摥㕥扦慢㕢ㅢ慢㙡㑢㐷㥢敢愳昵攸㙦㑢㌴㤹㙥㕦ㄸ愹㙤㡣㙥㤷攵㘲攷㠴攱㔷㔹敡愹㠹扡搶㔴㐵愲㌹㥤㑣㌴㘶㕢捡敢㔷㐵㜰㘵㔱㍦㍢㔱ㅦ挵㠵㐱ㄱ户〲㔵搰愳㠷㔲〵㝢㥡捥捥ㄹ㌷㔵㈲㍢挲戵㡢㜹㥤㌰㌸㝢搸㤵㉣〰㍡愰㘸㡣㜲㑣ㄶ敥摥㑤㌰㠹换㌰㈳㜲㍢扡㌰昱㑡㥡摥挳㜳㝢㑢ㅦ㌳㝢敥晦搷戹戰㜰㕢〷㝤搵㉡㕣㝤㑤㡦㌴搷㌷㐶㤳㕤捥〳㈸昶挸扡〸㈲戰っ㥦收㥣散ㄵ挱㐳戵愹昶挰敡㜸㝤扡㈱搸㄰㡤㉦㙢攰搷〹收ち㡡㡢㐹慤㙦戳㉥㠱捡扡㤴攲㌲㠸㔰愸㈰㜸㌹㥤㠲㈱敢ち扢ㅥ攰昵捦搶㕦搷㜱㌶挲㤲敢㐸㕣昴愷〲㑤㔳ㄳ挹㔴㡦ㅥ㈶㤴搳㈳愹㠶㌴㠷㘷㤷挶㠱㡣㜷㈵挵㔵㄰㠱ㅤ㈱扡扤㙣攴㔷㝡ㄱ慦㡥晢㌴㔵㐶㘳ㄱ捣㐹挸愷㕢㐵〲㑤昶㘵㙥㘵㌴㔵㘷昱㝡㜸〶㍥㉢㙤㐱㤴昰攱敦摤挴搱ㅦ㙤㑢㔷㐶搲㤱㥥㑤戸戲挶㕥戲攰㌴㔲㕡搹㈵戶散㈳㍡摤㍡攴搴㄰㈱㉣㐵㔷㤴㕥愲戰㈳攱㠳㠳捦㑢㐱て㐷㜶つ〲㝤ㅦ〴㄰㐱敦㐰捦扥㐲挶㠵㝢晤戴㘸昳挲昶㤶㘸㡡敥挵挱㉥愹昴㝥扣ㄸ㙣㙥㕤敤愲㜴扣㌱㔵㠲㥥攲摡戶戵攵摦ㄹ㠷戱慣づ〸扤〵㤶㘰ㄴ攷㡦〹㜴ㄵ昴㕣挵㝤㔳㔳㔳㔰捣㘸搴㔸㐳㈸㌸㕡ㄱ散㘷晣㤱捤晡ㅤ晥㠴扡戲〵㜸扤扥㌵戳〹扣晡敤摤〴㠶ㄶ㈶愳㌲㍦㔲㉣ㄵ戰摤愷改攰㐴㜲㐵㙤㈲戱㠲攳愹慦搴㔲つ搱㘸㥡㜳づ扤㥣㌹ㄶ㤹㑢㔱慡㐷㡦慣搹〱搷攴挴㘰挴て㙥㠰攸㔳摥搸㌸㔴㐷㑣〵㙦㠴慡〷㘶㍦㠲㌷愱戰挳散㐸㌲ㅥ搹敢攰搶扤收㐵㕢㔲昱㡡挴㕥戱㜸㜳愴戱愴慤㌱搵愶ㄶ㠲〰㕥戸㍦㜰搲㙢〳㤷晤ㄴ㥡㝢攵㤶慦㈷慣晤昶捥晥慡摡㌱ㄴ㝡㘷ㄴ㜶㐱㐸㝥㔱㕢户㐰愸昹㜰攳㠱〵攵散捤扡つ㜵敢㜶㡡㍢㈰㜰㜸㄰挲㜱㜴昸愳㕤㔵㥣㕡攰ㄱ挲扡㤳攲㉥〸戵㍢〴㍦㥦搶㐶〸扤愹改㠸捦摤㉥扢㙥㌷愸晤扢敥㍥㘸㐳㔶ㄷ㌶㌵っㅥ摣㝤ㄶ改戲㐸㤰㐵㜲搴㠱〸㙣㈴攰〰挷攰㥢搲攰扣㠴㄰昰㈸摢敦〷㌷㌳〱㝦㘲㡥挷㈹㥥㠰㜰ㄱ昰愴㕤㔵㈳昰㔷〸㜸㡡㑥㑦㐳愸㤱㄰㐲挰㌳㈸攸㑤㤵㈱㐷㠶㠰㍤愱昶ㄳ昰〲戴㈱慢ぢ㥢ㅡ〵てㄳ〱挳㜳ㄱ戰㠷㘳昰捤愹散㡤㐸㐲挰㈶ㄴ搴戰㥣〴扣ち戳昵ㅡ挵敢㄰㉥〲摥戴慢㙡㌴晥ち〱㥢㔱戰摥㠲㔰㘵㄰㐲挰摢㈸攸㑤つ㜱ㄳ㔰ち戵㥦㠰昷愰つ㔹㕤搸ㄴ㘷㙡㑣〴㙣㤳㡢㠰晥㡥挱㌷愹戳て㈲〹〱㥦愲愰晡攵㈴攰㌳㤸慤捦㈹扥㠰㜰ㄱ昰㤵㕤㔵攳昱㔷〸昸㥡㑥摦㐰㈸㑥昱〸〱摦愲愰㌷ㄵ㜴ㄳ㌰〱㙡㍦〱㍦㐲ㅢ戲扡戰愹㝤攱㘱㈲攰㠷㥦㜲㝣〴扥㜷っ扥㌹愶〳㄰㐹〸〸攲㌳愹扥㠵㥢昹㈳㔰っ戳㘵㔱㠴㈰㕣〴昴戶慢敡㐰〴ㄲ〲晡搰愹㉦㠴㥡っ㤵㄰搰て㌵扤愹㑦㤱㘳〹㐸愰捥㥡㐴㜱㌹〴ㄴ㤹㈳㡦戵㉤㙣愱慥㙣慡ㅣ㑤㑣〴扣敢攰昴ㅤ〴摦㜱っ扥㐹慥㑡㐴ㄲ〲㠶㈰愹㝡ㅢ㙥㘶〲㜶㠲搹摡㤹㘲㈸㠴㡢㠰㕤敤慡慡㐲㈰㈱㘰㌷㍡敤づ愱愶㐱㈵〴っ㐳㑤㙦㙡ㄳ㜲㉣搱〴㜰㝡捣㑦挰〸挶戴扡戰㈹㑥㥤㤹〸㜸摥挱改㈳攰㌹挷攰㥢㘵㥢㠹㐸㐲㐰ㄹ扢晣っ摣捣〴㡣㠵搹ㅡ㐷戱て㝢搷昹㉤㌰挱慥慡㔹〸㈴〴㑣愴搳扥㄰㙡づ㔴㐲挰㝥愸改㑤㍤㡡ㅣ㑢㌴〱戳愱昶ㄳ㌰㠹㌱慤㉥㙣㙡㉥摡㤹〸戸搷挱改㈳攰ㅥ挷攰㥢收㕢㠰㐸㐲挰㜴㜶㜹㈳摣捣〴ㅣ〴戳㌵㤳㘲ㄶ㝢搷㐹挰ㅣ扢慡慡ㄱ㐸〸㤸㑢愷㜹㄰㙡ㄱ㔴㐲挰㝣搴昴愶㙥㐱㡥㈵㥡㠰㠵㔰晢〹㔸挴㤸㔶ㄷ㌶戵ㄸ敤㑣〴㕣敢攰昴ㄱ㜰㡤㘳昰捤㌳㜲戲㔰〸㔸挲㉥㜷挰捤㑣挰㔲㤸慤〸㐵㉤㝢搷㐹㐰扤㕤㔵㠷㈱㤰㄰㄰愵㔳っ㐲ㅤ〱㤵㄰戰っ㌵扤愹㡢㤰㘳㠹㈶攰㜰愸晤〴慣㘰㑣慢ぢ㥢㍡ㄲ敤㑣〴慣㜷㜰晡〸㌸换㌱昸㈶㍡㤷㈲㤲㄰㤰㘶㤷捦㠰㥢㤹㠰㔵㌰㕢慢㈹摡搸扢㑥〲㡥戲慢㉡㠲㐰㐲挰搱㜴㍡〶㐲搵㐱㈵〴ㅣ㡢㥡摥搴㠹挸戱㐴ㄳ㔰ぢ戵㥦㠰ㄳ攰ㅦ戲扡戰愹㝡戴㌳ㄱ搰收攰昴ㄱ戰摡㌱昸收㕤㤷㈱㤲㄰㜰㍡扢摣ち㌷㌳〱㘷挲㙣㥤㐵戱㥥扤敢㈴攰户㜶㔵㜱〲㔶〸㌸㥢㑥攷㐰愸攵㔰〹〱攷愲愶㌷搵㠸ㅣ㑢㌴〱㜱愸晤〴㕣挸㤸㔶ㄷ㌶戵〲敤㑣〴搴㍡㌸㝤〴㐴ㅣ㠳㙦攲㤷戳户㐲挰㔵散㜲つ摣捣〴㕣つ戳㜵つ挵戵散㕤㈷〱搷搹㔵挵ㄹ㘰㈱攰㝡㍡摤〰愱㔶㐲㈵〴㙣㐰㑤㙦㙡㌱㜲㉣搱〴戴㐰敤㈷攰昷㡣㘹㜵㘱㔳㐹戴㌳ㄱ㌰换挱改㈳㘰愶㘳昰捤㍣户㈲㤲㄰㜰ㄷ扢㍣〳㙥㘶〲敥㠶搹扡㠷攲㕥昶慥㤳㠰晢敤慡㕡㠵㐰㐲挰〳㜴㝡㄰㐲戵㐱㈵〴㍣㠴㥡摥搴㘴攴㔸愲〹㔸つ戵㥦㠰㐷ㄸ搳敡挲愶㌸㥦㙤㈲㘰ㅦ〷愷㡦㠰㜱㡥挱㌷昵㝤っ㈲〹〱㑦戳换㘳攰㘶㈶攰㔹㤸慤攷㈸㥥㘷敦㍡〹昸㡢㕤㔵挷㈲㤰㄰昰㔷㍡扤〸愱搶㐰㈵〴扣㠴㥡摥搴㥥挸戱㐴ㄳ㜰ㅣ搴㝥〲晥捥㤸㔶ㄷ㌶㜵㍣摡㤹〸ㄸ敡攰昴ㄱ戰戳㘳昰捤扤㥦㠴㐸㐲挰㕢散昲㡥㜰㌳ㄳ昰て㤸慤㜷㈸摥㘵敦㍡〹㜸摦慥慡戵〸㈴〴㝣㐰愷て㈱ㄴ㘷攲㠵㠰㡦㔰搳㥢ㅡ㠰ㅣ㑢㌴〱敢愰昶ㄳ昰〹㘳㕡㕤搸搴㈹㘸㘷㈲㈰攴攰昴ㄱ㘰㌹〶摦㔲挰改㠸㈴〴㝣挳㉥昷㠴㥢㤹㠰敦㘰戶扥愷昸㠱扤敢㈴攰㈷扢慡捥㐰㈰㈱㠰攷戸㔶㐱㈱愲㜱㈹㐰〸㔰愸改㑤晤昴愳㡢㠰㌳愱昶ㄳ㄰㠰㝦挸敡挲愶戸挰㘰㈲攰ぢ〴㌷㕥づ㝦慥つ摥戵㠸戳ㄱ㐹〸攸换㉥㙦㠱㥢㤹〰摥㘵㘴昵愷搸㠶扤敢㈴㘰㠰㕤㔵攷㈰㤰㄰㌰㤰㑥摢㐱愸昳愰ㄲ〲〶愱愶㌷昵扥㥢〰慥㘲昸〹搸㠱㌱慤㉥㙣敡㝣戴㌳ㄱ昰扡挶改㥤㄰㜹捤㌱㜸ㄷ㐳〲ㄷ㈱搲㔶㑣㘲昷㘲㠷㘳㡢攳搱搵㥣㜵敢ㅢ挳敤㌳ㄵ慤愹㜴㐲愶〸晢挴㉡ㄳ㜳ㄲ改捡㜸慡愵㌱搲扥㙤捣㈹ㅣ摣㄰㙤挶〴㝥ㄲ昳昸ㅥ㕤愲愵㈵㕡㙦挵慡ㄳ慤挹扡攸㡣捡晦㠴〹㝥攰挳慥㤳戹晤㐲㠵敤㤷捤㔹㘳昹㐹㘱㤴㘰㉢〸㕣㠲㠰摥愹㐷戹㠹挷戵㑣㈰挵㌰ㅣ晢㜵㌲扡㌰㥥㙥㡣昶㡡挹ㄴ扤㤴㡢㘳㘰ㄱ慢㈲昵㍤㘳ぢㅢ㌰㈵㔷搹㈷㌶㉤ㄹ慦㙦㡣㌷㐷戹㌳〶搸慥戳愲换戰〲㌲㉦㤱㡡昳㝥愹㍥戱㠵挹㐸㜳慡㠵㤳戹㜵敤摢㘴搵㘴搶㌷㄰㥢ㄲ㙦㑥㈱㡤散㐵㤶晢挵慡ㅢㄲ慢㜱㕦㕥㙢㔳昳戴㐸㑢敡㍦㘲慦攰愸攲㙣戲㙢㔴愱㉡㉣㔴挵㠵挵扦㜴晦〴㜷挷㘷㙣㕢晢㡥㤶愱ㄸ愷改㘴扣戶㤵㠴㐹㤶㌲挸㈲ち搹㠷〵㠱㑢㔱昲㑥摢扡㜶愱㘷捤㠵㝤捤扡㈵捤㌸晤㥦戹搹㜱㍢戸㕢挳搰㥤摥扦㠶㌸㘸摡愲ㄹ㥤慢㤱晦愷㥢ぢ〳㤷㈱㜲摥㡢㍦〳攱摣搷ㅥ㐲㕣㄰攲㠸挲㈷ㄳ㈳㠱㌵敦戰っ挵挴㠷㈳戴㙦㘷㜱㉡搶て㝡挷㘶㐵㙡愳㡤㔸昶㘸㡡愴晢摡ㄵ慥㍦攱收戳㤴㘳慢㐸㌴㌵㐵㌸攴㜸ぢ㕤㜵㕤愴㌱㕡ㅣ㉢㙦㑤㈷㘶挷㥢慤ㄸ㠴㡣㑢㐷ㄵ㘹㠳㉡搲㘶㉦㔰挴ㄶ㜰㌹㔴捡㡣㤵㔸㠶愹攱㜴㐳㔳扣慥㤸ㄵ㉥㔹晥㐷㡣㔵ㅣ㍦㡡㐰愶摥昴戱挴扢攲㘱慦㍢㘰㜷㤷㘰㤱㤰搴㜱昷㘳㐴ㄷ慡㈰晥愹㕦戸㕡㠶㈳㡦㝣愱㔸挳ㄱ㡤摦愴㜲㈸㤲扥㝣捡敦㘶㙥㥦慥㐱㐱づ㑥敡ち㔴愹戵㐶挰㤵〵晥ㄶ㕤〹搱攵㔲㑡㑦㌸㠴㘶㈵㈲昵㔳㈳㜵戸ㅤ戶愷㜳㌳㙣㌱㜶㉤て㌵挹㌰ㄷ户㉡戰㕥㡡㜵搸㔵昱晡㘸戲㤸㡡㙡摣挹㕢挴㘵戱愰扤て㌱捤摦愳㈰㄰攸㔵㙣捡㌵㐳挷摡摤㔹㌲㜰摦㈹㍣挳ㄷ晦攳昹ㄳ㌸戱〶㔸㍤㈰慤㍤〱挷ㅡ㐹㑣㔷愱㑡㍣ㅥ㠷㔱㜴搸ぢ㈲搰〱愳㜷摦㘴慦㌳㘱㌵捡㠲㔳㤱摣㐶捡ㄵ戰㘲慣ㄶ挹搲㔹㐰㠰昴㜲㉤㜹〵敤搵慥㘲㝤㙦㙡戰ㅡ愳㍣㕡ㅦ戲㡦慦㕣㕡攳㉡㔸㘱㘱ㄱ㜶㜵搰㝢扢㠰㉦㉤㠲㌵㔵㐷㘵㉤㑣つ㐲ㄷ㠲㈵攸㜱㉦㝥㔸㄰扦㘶挶搸㔲摦挹㐳㈸㘴㡤㠶㑦㐱㐸晤づ㔲〳敦㑤㑤㠸㝢捤㉡㈵昰㌲〸㜵ぢ慡晣晡㜷㝤㔹愹摢㔰攵ㄷ㔶㐱㜰っ㕣昲㍤㐰慡摢搱㠲〷㐹㙢㉣〳摦㠱ㄲ㡦㍤㤹戱戸て戴摤㡦挵㍦戲〵㝥慤昱っ攲㔴搴㥤㈸㘸ㄸ㈸敡ㅤ㍣〱㍥搶㐴㍡摥㘵㜶搸㤷づ晢搱㘱㈳ㅣ戸㤳㠳晢愳㤶㈱㙦㥡㤹扣〳攱〳昲敥㜳〵㜵㤱㌷㠹㐱㈷㌳攸愳㜰昰㤲挷㌵ㄳ㥢扣㜲戸攴㑤摥攳㘸㈶攴㑤㘱㘰㉥户㘴㤱㔷〹㙤昷攴㍤㠹㘶㐲㕥ㄵ㠳㌸ㄵ昵ㄴち〶昲愶挲挷㥡㐶挷愷捤づ搳改㌰㠳づ㕣捡ㄱ昲づ㐲㉤㐳摥捣㌱ㄳ㑣㈳㙦ㄶ㝣㐰摥ぢ慥愰㉥昲㘶㌳攸ㅣ〶摤〴〷㉦㜹慦㐲㘷㤳㌷ㄷ㉥㜹㤳昷ㅡ㥡〹㜹昳ㄸ昸㜵搴戲挸㕢〰㙤昷攴扤㠹㘶㐲㕥㌵㠳㌸ㄵ戵ㄹ〵〳㜹ぢ攱㘳㉤愲攳㕢㘶㠷挵㜴㌸㤸づ㙦挳㐱挸㍢〴戵っ㜹㤵㘶昲づ㠳て挸㝢捦ㄵ搴㐵摥攱っ㝡〴㠳㝥ち〷㉦㜹㥦㐱㘷㤳㜷㈴㕣昲㈶㡦慢㍢㐲摥ㄲ〶晥〲戵㉣昲㤶㐲摢㍤㜹㕦愱㤹㤰ㄷ㘱㄰愷愲扥㐶挱㐰㕥㉤㝣慣㍡㍡㝥㘳㜶愸愷㐳㤴づ㕣㐲ㄲ昲㘲愸㜵㤲㌷㜶慣㘹攴㌵挰〷攴晤攸ち敡㈲㉦捥愰换ㄹ㌴㠸づ㝡挹攳㍡㡦㑤摥ち戸攴㑤ㅥ㔷㠶㠴扣㐶〶收ㄲ㔱ㄶ㜹捤搰㜶㑦ㅥ㤷㤲昰㠳摢㈸ㄹ〴〵昹攵㝡㤲㠱扣ㄶ昸㔸㉢改挸戵㈶㠳㐳㤲づ㈹㍡㜰昹愹〳攱㠲㘹搴㌲攴捤㌲ㅦ昳㔶挱〷攴㜱〹㑡〷㜵㤱户㥡㐱摢ㄸ㤴换㐵㕥昲戸㐶㘴㤳搷づ㤷扣挹摢ㄹ捤㠴扣愳ㄸ㜸㈸㙡㔹攴ㅤ〳㙤昷攴敤㡡㘶昸挱㍤㤸っ㠲㠲晣㜲㉤㑡挳㠰㑥㝦㘱ㅣ〷ㅦ㙢つㅤ戹㑥㘵㜰㌸㥥づ㈷搰㘱ㄸㅣ㍡搰㌲㜸㈲㙡ㄹ昲慡捣攴慤㠵て挸攳昲㤵づ敡㈲㙦ㅤ㠳㥥捣愰㕣㙡昲㤲挷昵㈵㥢扣㔳攰㤲㌷㜹㕣㤱ㄲ昲㑥㘵㘰㉥㑤㘵㤱㜷㍡戴摤㤳挷㈵㉣晣攰㜶㑥〶㐱㐱㝥戹㡥愵㘱㐰愷挹㍢ㄳ㍥搶㔹㜴攴ㅡ㤷挱㘱㍤ㅤ㝥㐳〷㉥㝢㜵愰㘵昰户愸㘵挸㥢㘵㍥收㥤〳ㅦ㤰㌷挹ㄵ搴㐵摥戹っ㝡ㅥ㠳㜲㤹捡㑢ㅥ搷愶㙣昲捥㠷㑢摥攴㜱㌵㑢挸扢㠰㠱戹慣㤵㐵摥㐵搰㜶㑦ㅥ㤷扦昰㔳㘰㕤捣㈰㈸挸㉦搷挰っ摣㕣〲ㅦ敢㔲㍡㜲㝤捣攰㜰ㄹㅤ㉥愷〳㤷捣㍡㐸摥ㄵ愸㘵挸㥢㙥㈶敦㉡昸㠰㍣㉥㥢改愰㉥昲㍡ㄸ昴㙡〶攵ㄲ㤷㤷扣愵搰搹攴㕤〳㤷扣挹攳㑡㤸㤰㜷㉤〳搷愲㤶㐵摥㜵搰㜶㑦ㅥ㤷捥昰㔳㘰㕤捦㈰㥡扣㈸㑡ㅡ〶㜴㝡攴摤〰ㅦ㙢〳ㅤ㘳㘶㠷ㅢ改㜰ㄳㅤ戸摣搶㠱㤶挱㥢㔱换㤰㜷㤰㤹扣㕢攰〳昲戸攴愶戳扡挸扢㤵㐱㙦㘳㔰㉥㡦㜹挹攳㥡㤸㑤摥敤㜰挹㥢㍣慥愲〹㜹㜷㌰㌰㤷搳戲挸晢㈳戴摤㤳挷㘵㌷晣攰扥㈳〶㐱㐱㝥戹昶愶㘱㐰愷挹扢ぢ㍥搶㐶㍡㜲㕤捥攰㜰㌷ㅤ敥愱〳㤷敡㍡搰㌲㜸㉦㙡ㄹ昲㉡捣摦戶昷挳〷攴㜱戹㑥〷㜵㤱昷〰㠳㍥挸愰㕣㕡昳㤲挷昵㌴㥢扣㠷攰㤲㌷㜹㕣㠱ㄳ昲晥㡢㠱戹ㄴ㤷㐵摥㝦㐳摢㍤㜹㕣戲挳㑦㠱昵〸㠳愰㈰扦㕣户搳㌰愰搳攴㍤ちㅦ敢㌱㍡㜲㑤捦攰昰㈷㍡㍣㑥〷㉥昳㜵愰㘵昰〹搴㌲攴㑤㌷㝦㘱㍣〹ㅦ㤰挷愵㍥ㅤ搴㐵摥㔳っ晡㌴㠳㕥〵〷㉦㜹㕣㡢戳挹㝢〶㉥㜹㤳挷搵㍢㈱敦㔹〶收㌲㕥ㄶ㜹捦㐳摢㍤㜹搷愱ㄹ㝥ち慣ㄷㄸ〴〵昹攵㥡㥦㠶〱㥤㈶敦㉦昰戱晥㑡㐷慥〷ㅡㅣ㕥愴挳㑢㜴攰ㄲ㘱〷㕡〶晦〷戵っ㜹㔵收㡦敤换昰〱㜹㕣㈶搴㐱㕤攴晤㥤㐱㌷㌱㈸㤷昴扣攴㜱ㅤ捦㈶敦ㄵ戸攴㑤ㅥ㔷晥㠴扣㔷ㄹ㤸㑢㠰㔹攴扤づ㙤昷攴㜱愹㄰㍦〵搶ㅢっ㠲㠲晣㜲扤㔰挳㠰㑥㤳昷㈶㝣慣捤㜴攴㕡愲挱攱㉤㍡扣㑤㠷㠷攰搰㠱㤶挱㝦愰㤶㈱慦挲㍣昲摥㠵て挸攳ㄲ愳づ敡㈲敦㍤〶㝤㥦㐱戹ㅣ攸㈵㡦㙢㠰㌶㜹ㅦ挰㈵㙦昲戸㙡㈸攴㝤挸挰㕣㍥捣㈲敦㘳㘸扢㈷㡦换㡣昸㈹戰晥挹㈰㈸挸㉦搷ㅡ㌵っ攸㌴㜹晦㠲㡦昵〹ㅤ戹づ㘹㜰昸㤴づ㕢攸挰愵挹づ戴っ㝥㠶㕡㠶扣㘹收㤱昷〵㝣㐰ㅥ㤷㈷㜵㔰ㄷ㜹㕦㌲攸㔷っ捡愵㐴㉦㜹㕣㍦戴挹晢ㅡ㉥㜹㤳昷づ㥡〹㜹摦㌰昰扢愸㘵㤱昷ㅤ戴摤㤳挷㈵㑡晣㘰昹㡥㐱㔰㤰㕦慥㔳㙡ㄸ搰㘹昲㝥㠰㡦昵㈳ㅤ戹㠶㘹㜰昸㠹づ㍦搳㠱换㥡ㅤ㘸ㄹ攴戳㍣ㄹ昲慡捣㕦ㄸ㠵㥣㤴ぢ㈹㉥㙤敡愰㉥昲㌰ぢ㠸〷昷㈱ㄴ㤷㈱扤攴㜱敤搱㈶㡦て㡣攷㑤ㅥ㔷㉢㠵扣㈰〳㜳搹㌲㡢扣㘲㘸扢㈷㡦换㥢昸挱㙤㠰っ㠲㠲晣晥っ愹㘱㐰愷挹攳捣愳搵㑢ㅣ㐱㤰挱愱㌷ㅤ晡搰㐱挱愱〳㉤㠳㝤㔱换㤰㌷搳晣戱つ挳〷攴戱户㍡愸㡢扣晥っ扡つ㠳昶㠵㠳㤷扣㌰㜴㌶㜹摢挲㈵㙦昲晡愳㤹㤰㌷㠰㠱户㐱㉤㡢扣敤愰敤㥥扣〱㘸㐶扥慣㐱っ㠲㠲晣づ㠴㔶挳㠰㑥㤳㌷ㄸ㍥搶慦攸戸㥤搹㘱㝢㍡散㐰㠷㐱㜰㄰昲㠶愰㤶㈱敦㈰㌳㜹㍢挱〷攴敤攰ち敡㈲㙦㘷〶ㅤ捡愰挳攰㈰㥤摤㠵㌵戴㘱扢挰㜰㘸扤㜳挳扥㜹㝢㑥昶㠷㘲㥣挱慦㑥户㌷㘲搵㠴㐵捥ㄵ摢㈵捥㝡摢㘶捣㘰㈷㤲㐵慡愰挸晢㈰㑢愶敤㠵〸搵㙢㠰攷㈱㈱㘹㐶换慦搱㥢挰敢㍦昸ㅦ㠴挹戴㘷挷㍢㥦ㄸ㘰ㅢ㙥挱摤〰㘶挰散㜸㕤㌲㤱㑡挴搲㐳慢戱㈲㌸㤴て㕤挵ちち㐶㤷〷㕥㐵㐴㘳㑥〲㉢㙡收㡢ㄱ㔶昱㈱㠴搰㡡收挴敡㘶改㑤㈰挵㘷捦㠴慦㥥㍤㤹㈶挴㍣摣㜶〳㜹攱ㄱ攸㈸ㅢ㕢挳㤰戸㑦㡦昰㥥愸㜳ぢ㡦搴㠵㔱扡戰㤷㔳〸㡣㐶㈱摦昹㜰挶挶搵㐷㥤慡㔷搱愲㥥㍤搵㌰捦ㄳ㑥扥㜹昴捣㈳㈲挱攰㈰戴つ㙣〲攴晣ㅡ㘵㌳捡挶ㅣㄸ搶ㅥ㤰搶㜰㠸㔰戸ㄴㅤ㘷㠷㠲㈳㔰敤㕢㌱愵挶戵ㅣㄸ摣ㄳ扡摥搰挹㍡〱㕥㕣㤱ち㡥㠴愶㍦㌴搹㉦愲〸㡥㠲㝡ㅢ愸昱摣㠳㝥ㄲ㠲㐳㈸㕣收㐴敦㝣㈷㠳戵㌷㕣敤摢晦挷挲㈸㍢愱ㄴ㉡ㄶ昰〷ㄳ〲搰㜲攰慡㘷㠱㤲挳〵捡〲㡢㘳㠰扢㕢㍤つつ㜷㜹昶㉥ㅢ慦昳㡣㠳ㅦ㜶搹〴搴戹㠵㈷敡挲扥扡戰㥦㔳㔰〷愲挰摤愶㥥㐴㌸㔲捡ㄴ搶㜸㐸㙢〲㐴㈸㍣〹㐶ㄹ〷愴挶㈲ㄷㄶ攱㕢〴ㅢ㥥慣㡤扢戰搵慥ㄴ㤳㘸扣〹㈵㌵㠵㘱愹㉡㠷㉡㠳慣ㄲ㕡㐱昶㈰㤲昹㤱摤て慤ㅦ㔹㤵捥㔳㠵㔰㐰㌶ㄵ㜵㙥攱㘹扡㌰㕤ㄷ㘶㌸〵㌵ぢ〵㐱㜶慦ㅢ搹㌴㜶㙦㍡㐴㈸㍣ㅢづ㌹㤱捤搱挶攱㐸㈳㉦㠱戰收戲愹㈰㥢〷愳㈰㥢て㔵〶搹〲㘸〵搹㉤㐶㘴㌷ㅢ㤱㜱戶㕡㍡戱〸愱㠰㙣㈱敡摣挲㡢㜴㘱戱㉥ㅣ散ㄴ搴㘱㈸〸戲ㅢ摤挸づ㘶昷づ㠱〸㠵て㠷㐳㑥㘴㐷㘸㈳㥦愲㤰搷㑢㔸㌵㙣㉡挸㤶挰㈸挸㈲㔰㘵㤰㉤㠵㔶㤰㕤㘱㐴㜶㤹ㄱ㔹㐴攷㠹㈲ㄴ㤰搵愲捥㉤捣愹㘳㈹搴敢㐲搴㈹愸〶ㄴ〴搹㈵㙥㘴换搸扤〶㠸㔰㌸づ㠷㥣挸㤶㙢攳㍥〸㉦㙦戱戰ㄲ㙣㉡挸ㅡ㘱ㄴ㘴㉢愱捡㈰㙢㠶㔶㤰慤㌷㈲㍢搳㠸㡣昳扣搲㠹㔶㠴〲戲ㄶ搴〵搰㑡㕤㐸敡〲㈷㜲戹愹㔵㈸〸戲搳摤挸㔶戳㝢㙤㄰愱昰㙡㌸攴㐴搶愶㡤〷㈰㤶扣㈰挳㕡挳愶㠲散㈸ㄸ〵搹〹㔰㘵㤰ㅤ〳慤㈰㍢捥㠸散ㄸ㈳㌲㑥挲㑡㈷搶㈱ㄴ㤰ㅤ㠷㍡户昰ㅡ㕤㌸㕥ㄷ㑥㜰ち㙡㉤ち㠲散㈸㌷戲㔳搸扤㔳㈱㐲攱㜵㜰挸㠹散㘴㙤慣㐴ㅡ㜹昵㠶昵ㅢ㌶ㄵ㘴愷挲㈸挸捥㠶㉡㠳散㜴㘸〵㔹戳ㄱ㔹愳ㄱㄹ㘷㐸愵ㄳ攷㈳ㄴ㤰㥤㠹㍡户昰㔹扡戰㕥ㄷ㌸〵捡㑤㥤㠳㠲㈰㕢敥㐶㜶㈱扢㜷ㄱ㐴㈸捣挹捤㥣挸捥搳挶㤹㠸㈵㉦昵戰慥㘴㔳㐱㜶〱㡣㠲慣〳慡っ戲㡢愰ㄵ㘴㑢㡣挸㡥㌰㈲攳昴愵㜴攲㜷〸〵㘴㤷愰捥㉤㝣愹㉥㕣愶ぢ㥣㥦攴愶慥㐲㐱㤰ㅤ收㐶㜶㍤扢㜷〳㐴㈸摣〱㠷㥣挸慥搶挶〵㠸㈵慦ぢ戱㙥㘵㔳㐱㜶㉤㡣㠲散㜶愸㌲挸慥㠳㔶㤰捤㌱㈲㥢㘵㐴挶戹㐵改挴㥤〸〵㘴㌷愰捥㉤扣㐱ㄷ㙥搴〵㑥ㅥ㜲㔳户愰㈰挸づ㜲㈳摢挸敥摤つㄱち㜳㕡㌰㈷戲摢戴㤱捦ㄶ挸㡢㐸慣㠷搸㔴㤰摤〱愳㈰㝢ㄸ慡っ戲㍦㐲㉢挸づ㌴㈲摢摦㠸散㑥㥤攷㌱㠴〲戲扢㔰攷ㄶ摥愸ぢ㜷敢〲㘷昶戸愹晢㔱㄰㘴晢扡㤱㍤捥敥㍤〱ㄱち㜳捥㉥㈷戲〷戵㜱㈹㘲㔹ㄱ㡡攷搸㔴㤰晤ㄷ㡣㠲散〵愸㌲挸晥ㅢ㕡㐱㔶㘲㐴㌶捡㠸㡣戳㜲搲㠹㤷㄰ち挸ㅥ㐵㥤㕢昸㌱㕤昸㤳㉥㜰摡㡤㥢㝡ㄲ〵㐱戶愷ㅢ搹摦搸扤㤷㈱㐲㘱㑥愸攵㐴昶戴㌶㉥㐳㉣㜹㤵㡡昵〶㥢ち戲㘷㘱ㄴ㘴㥢愱捡㈰㝢ㅥ㕡㐱戶㤳ㄱ搹㄰㈳戲ㄷ㜴㥥㜷㄰ち挸晥㠲㍡户㌰愷挸愴昰愲㉥扣攴ㄴ搴换㈸〸戲敤摤挸摥㘳昷摥㠷〸㠵㌹摢㤵ㄳ搹㈶㙤攴ㅤ㙤昲㤲ㄶ敢ㄳ㌶ㄵ㘴慦挲㈸挸戶㐰㤵㐱昶㍡戴㠲慣慦ㄱ㔹㙦㈳㌲捥㘷㐹㈷扥㐴㈸㈰㝢ㄳ㜵〱戴㔹ㄷ摥搲〵㑥㔸㜱㔳敦愲㈰挸㐲㙥㘴㕦戳㝢摦㐰㠴挲㥣㡡捡㠹散㝤㙤攴晤晢昲晡ㄷ敢㘷㌶ㄵ㘴ㅦ挲㈸挸㜸ぢ㔶〶搹挷搰ち戲㥦扥㌷㥤㌷晥〰敤慢攸㑡昶ㄹ㌱㈷㥢愴ㄳ〱㐸㈰晢ㄷ敡摣挲㥣㕣㤲挲愷扡戰挵㈹愸㉦㔰㄰㘴摦㈱攴㈶㠴㐴挷昰ㄲ㐲〴戰㡡㈱㐲攱㉦攱㈰㐱㑤㘷挴㕦㘹攳㌱㙣㜵㉣㐵㍦㌶ㄵ㘴摦挰㈸挸晡㐳㤵㐱昶ㅤ戴㠲散㕦㐶㘴ㅦㅢ㤱㝤慦昳っ㐴㈸㈰晢〱㜵㙥㘱捥晣㐸攱㈷㕤攰㔴て㌷挵ㄹㅣ㐱昶愱ㅢ搹㈰㜶㙦㌰㐴㈸捣㐹ㅣㄴ㜰扥换㥤攱㌹搷攷攴㡥ㄸ㑦愲挷㕡㡡㥤㔱户㤱挹〴つ㔵扢㐰㤵㐱㔶㡣㈶㠲散㜵㈳戲㔷㡤挸㉣㥤㘷ㄸ㐲〱ㄹ愷㘴戸㠵㌹㉤㈳〵捥挱㐸㠱昳㌰摣ㄴ愷㔷〴搹㈶㌷戲㍤搸扤攱㄰愱㜰㝦㌸愰㘰㐶挶㤹ㄷ㌱㥥㑥㡦㌳㈸昶㘶㔳搹㘷㌲㝢㐲㔵㈹㔴ㄹ㘴㥣㍤ㄱ㘴捦ㅡ㤱㍤㙤㐴㌶㐸攷ㄹ㠷㔰㐰㌶ㄸ㜵㙥㘱捥㤹㐸㠱ㄳ㈴㔲攰㈴〹㌷挵戹て㐱昶愴ㅢ搹㜸㜶㙦〲㐴㈸扣㌳ㅣ㔰㌰㈳攳戴㠸ㄸ㜹㡦扣扣㜴挷㥡挴愶㐴ㄶ摥㐵ㅢ换愱敡搳㈳㌰っ昵晤㍣㔷攱收㍢㘴㐷㝡㕦搱㔲㠵㔷慥戴㜳㤸昵挰慤㠱昶つ㜵㐵㠵晢晥戲㔸扣捥攷晤戴晣つ㍣〸搴晦㠷㌸摣㕦㥤㜳㈹㡣戸㌳㝥慤ち〰敥户〷攰〶㔰ぢ攲搷戵㝤㍡挹愹㑣戶晦ㄶ㍢㝦挳㤳晢つ搷㉤㡥㔴扢㥣㔳ㅥ㜸㜳捤㤵㕢㙥摣㙦搸攵户晥散晣㕤㜳昷㑥敢㍥㥡㝦昷ㄵ㤳㠶㕦㜵摡㙤㥢㍦㔸㌷㐹敤㡤ㄶ愶㝢晣敦〱㉣攳㐳づ㜷㍢〶敦㑢て挲愵㠸㈴㝢㜲㠶散㉣㌵づ㜵敥㌰㜵ㄷ㕡㤰㈵〱㌶㤳挰挶㐳扤㜵挰㈶攸ㄶ㜹〳㥢㠴ㄶ㈶㘰户攷〲㜶㥢㘳昰扥捣㈰㕣㡥㐸〲㙣扥つ慣ち㜵〱㜶㡢ㅢ㔸㌵㠱㑤搳摤㜴昶㤰昳愷㡢㍤㌶㕤户挸〵散㤲㡢戹㙤㤸㌴戸㘸㜱摦扤敥㌸㙢㤲㥡㡢ㄶ㈶㘰ㅢ㜲〱扢挱㌱㜸㕦㔲㄰㥥㡦㐸〲散㔰ㅢ搸㈲搴〵搸㜵㙥㘰㠷ㄳ搸挱扡㥢㜹〳㍢㐴户挸〵㑣て挵っ戰ㅡ戴㌰〱敢挸〵散㉡挷攰㝤昹㐰㌸㠲㐸〲㉣㘲〳㡢愲㉥挰慥㜰〳慢㈳戰㘵扡㥢㜹〳㙢搰㉤扡〶戶㝥搲捤扦㝦戹㘶搵摣昵㤳㔴〲㉤㑣挰㉥捥〵散㈲挷攰㝤愹㐰㜸㈵㈲〹戰戸つ慣ㄵ㜵〱㜶㠱ㅢ搸ち〲㕢慤扢㤹㌷戰㌶摤愲㙢㘰慥㠳挷ㅡ戴㌰〱㍢㍢ㄷ戰摦㍡㠶㙢㍤㙦挴っ㥦㠰㐸〲㙣愵つ㙣ㅤ敡〲㙣扤ㅢ㔸㡡挰㑥搱摤捣ㅢ搸愹扡㐵㉥㘰㐷て戸㘵摡收愳捥敢㍣㉡晥〶㉤㑣挰㑥换〵散㔴挷攰㝤〹㐰昸㙣㐴ㄲ㘰敤㌶戰昳㔱ㄷ㘰㈷扢㠱ㅤ㑤㘰ㄷ敡㙥收つ散㈲摤㈲ㄷ㌰摦挱攳㑡戴㌰〱㍢㈱ㄷ戰攳ㅤ㠳昷攱晥㜰〷㈲〹戰ㄳ㙣㘰扦㐳㕤㠰ㅤ攷〶㜶ㄲ㠱㕤慦扢㤹㌷戰ㅢ㜴㡢扣㠱摤㡡ㄶ㈶㘰敤戹㠰戵㌹〶敦㐳晢攱摢ㄱ㐹㠰㥤㘶〳扢ㄳ㜵〱戶捡つ散っ〲摢愸扢㤹㌷戰扢㜵㡢扣㠱㍤㠴ㄶ㈶㘰㉢㜳〱㙢㜱っ摥㠷昱挳て㈳㤲〰㍢摢〶昶ㄸ敡〲慣搹つ散㕣〲㝢㕣㜷㌳㙦㘰㑦攸ㄶ戹㠰搹㠷㝢搷㔱昱㌹戴㌰〱㡢攷〲搶攰ㄸ扣て搹㠷㕦㐰㈴〱㜶戱つ散㈵搴〵㔸捣つ散㔲〲晢㥢敥㘶摥挰㕥搶㉤扡〶收㍡㉡扥㠱ㄶ㈶㘰㤱㕣挰㤶㍡〶敦挳昳攱捤㠸㈴挰㍡㙣㘰敦愰㉥挰㤶戸㠱㕤㐳㘰敦改㙥收つ散㝤摤㈲ㄷ㌰晢愸㜸㙤攷㤹挷㈷㘸㘱〲㜶㘸㉥㘰㠷㌸〶敦㐳昱攱㉤㠸㈴挰㌶搸挰扥㐴㕤㠰㉤㜶〳扢㠹挰扥搶摤捣ㅢ搸㌷扡㐵搷挰搶㜶ㅥ敥㝦㐶ぢㄳ戰昹戹㠰捤㜳っ摥㠷摤挳ち㕤ㄶ㘰户摢挰㜸㔵㉦挰收戸㠱晤〱摡㝥扣㕥摦扡㤳㘰㕥摣㑢㡢㕣挰㝣㠷㝢㕥搸㥢㠰捤挸〵㙣扡㘳昰㍥挴ㅥ敥㡦㐸昸挱㝤㝣㤰㝤㝡㈸㕥搴ぢ戰愹㙥㘰昷㐱摢㡦㤷敢㕢〷㡣搷昶㜹〰扢戸昳㤴㡡搷昵㈶㘰攵戹㠰㑤㜶っ摥㠷搳挳扢㈰ㄲ㝥ち慣㠷㈱〱㡣搷昴〲散㐰㌷戰㐷愰敤挷慢昵慤〳挶㑢晢㉥㠱改㤳攰捥敢㌱戴㌰〱㥢㤸ぢ搸〴㙤昰㍣㜴ㅥ㉥㐵㈴晣ㄴ㔸㝦㠶〴㌰㕥搲ぢ戰㝤摣挰㥥㠲戶ㅦ㉦搶户づㄸ慦散户づㄸ慦敡㑤挰㑡㜵晦扤て㤳㡦㜶っ扥㠷挹换ㄱ愹扢㠷挹㕤㉦愱敤〷づ〲㌱㉥㜳昷㡡搹㙡㕥扦攳㕥㠹㜸㘳愳摣㘶搰ㅢ捦㝥㈶昱ㅡ搸㔹㜸挴ㄹ㑦㝣攲晦㐶㜰㔶捤昱攸㌳ㅦ愵搳㑦ㄷ㕡㔲㘳攳㘰㙣㙥ㄲ㡦ㅢ昶㡣捤㐸攱搱昴晡㘲扣挶㌲㥤挶晦愷昰㥦昰㘰㈸㙥晣㈸戲愷搳散㐷㐲㡤昷㕣昰㘶㡡㉥㥥搹敤攴㐳扦摤戵㤰㡦㡣晥戲愷搴㠳㉦㘰㝦改㝢㠲敡㕤て㐱ㄷ愹ㄲ散㘲㝢㑡昴昸〲戹㝦〰捦㉣攲㠶㑥昸换摢〷㘵㌲ぢ㈲㘴扤㐴搵攵ㅣ捣ㄴ〵㠱ち搴扤挰㜸〷捣㔴㈲昷扣㥦戵㔷㉦愲搵㥢㥡㠱愶ㅣ㐱挱扦㐱㤸扢㌵摣搸慤扦挳摦搳慤㔷愸敡散㤶㥡㠹㍡扢愶㌷㌵ㅦㄵ㐹昶ㅡち收㘴扢ㅡ㤳扤〱㝦㑦戲捤㔴戹㤲㔵愳㥥㤵散㔰㈸㈴搹摢㈸㤸㤳つ㌱㈶㝢㠷㤱㙦㘴愷㌹ㅢ㈵㠴扦㐷㤵㉢搹攱愸㘷㈵㡢㐰㈱挹㍥㐰挱㥣㙣㍢㘳戲㡦ㄸ㌹㍢搹㍦愹㜲㈵慢㐳㍤㉢㔹ㅣち㐹昶〹ち收㘴㘱㘳戲㉤㡣㥣㥤散㜳慡㕣挹㔶愰㥥㤵㙣㈵ㄴ㤲散㑢ㄴ捣挹㐲挶㘴㕦㌳㜲㜶戲㙦愹㜲㈵㑢愱㥥㤵慣ㅤち㐹昶㍤ち收㘴㐵挶㘴㍦㌲㜲㜶戲㥦愹㜲㈵㍢ㅡ昵慣㘴㈷㐰㈱挹昸㕦㡥㤸㤳晤昴㥤改ㄳ搹〳晥㥥㘴〱慡㕣挹㑥昲㈶㍢㑤㈷敢㤹㌳搹㌷挶㘴晣㝦㤵㍣挹㝡㜹㤲㥤攱㑤㜶戶㑥搶㈷㘷戲捦㡣挹晡昹㤳昵昷㈴㍢搷㥢散㘲㥤㙣摢㥣挹㍥㌶㈶ㅢ攸㑦㌶挸㤳散㔲㙦戲づ㥤散㔷㌹㤳扤㙢㑣戶㠳㍦搹㡥㥥㘴搷㜸㤳㙤搰挹㜶捥㤹散㑤㘳戲㕤晣挹㜶昳㈴扢挹㥢散㜶㥤㙣㔸捥㘴㥢㡣挹昶昰㈷ㅢ攱㐹昶〷㙦戲㝢㜴戲㤱㌹㤳扤㘸㑣戶㤷㍦搹摥㥥㘴昷㜹㤳㍤慣㤳㤵收㑣昶慣㌱搹ㄸ㝦戲㜱㥥㘴㡦㜸㤳晤㔹㈷ㅢ㥦㌳搹ㄳ挶㘴ㄳ晤挹昶昳㈴㝢捡㤳㉣昰㔷㈸昲㍥㙦攰㤷挹戶㌸挳㜲晥攷㌵扥㌹㘳㘴㈳晦摦㌵搳㡢ㄸ戲㕦㔴㜲〰㍡愲昸愵捦ㄸ搶㠱慣挹ㄷㄳ晥晥ㅤ㕡㜶挳㥡㐴敤㉢摡㘷戲摢㠷摦㥥攲㔳㑥敤㘶敤㌳挵敤挳㉦㍤昱愹愰㤶摦㜷㤲慢搲敤昳㤱昶愹愲㤶㕦㔳攲㌳搵敤挳慦ㄸ㠹㌳㡤摡捦戵捦㜴户て扦ㄹ挴㘷〶戵摦㙡㥦㠳摣㍥㍣愰㡢捦㑣㙡㜹㉣㤷㕣戳摣㍥㍣づ㡢捦㙣㙡㜹〸ㄶ㥦㌹㙥ㅦㅥ㍥挵㘷㉥戵㍣㜲㡡捦㍣户て㡦㝡攲㌳㥦㕡ㅥ昰挴㘷㠱摢㠷〷㉢昱愹愶㤶挷㈹昱㔹攸昶攱㌱㐶㝣ㄶ㔱换挳㡢昸㉣㜶晢昰搰㈰㍥〷㔳换愳㠲昸ㅣ攲昶攱㈷㕡㝣づ愵㤶ㅦ㘶昱㌹捣敤挳て愲昸ㅣ㑥㉤㍦㠳攲㜳㠴摢㠷㥦ㅦ昱㌹㤲㕡㝥㜴挴㘷㠹摢㠷挳㕥㝣㙡愸攵㠸ㄷ㥦愵㙥ㅦㄹ㝥ㅣ㜹ㄱ㘸昵ㄶ收㌰挴㙥挱㑢㍡㔱挰〵㤵っ㐰搶戳扣㌸㄰挵慢摥昶㤲㈱攸昳攲㔰ㄴ慦㤸敤㈵㠳搰攷挵挱㈸㕥つ戶㤷っ㐳㥦ㄷ㠷愳㜸㉤户扤㘴㈰晡扣㌸㈰挵慢搱昶㤲愱攸昳攲㤰ㄴ㉦晥ㅦ㠸挰㈸㠳搱攷挵㐱㈹㕥㉤戶㤷っ㐷㥦ㄷ㠷愵㜸㈵㙤㉦ㄹ㤰㍥㉦づ㑣昱㑡摢㕥㌲㈴㝤㕥ㅣ㥡攲戵捡昶㤲㐱改昳攲攰ㄴ慦㌶摢㑢㠶愵捦㡢挳㔳扣㡥戲扤㘴㘰晡扣㌸㐰挵敢ㄸ摢㑢㠶愶捦㡢㐳㔴扣㡥戳扤㘴㜰晡扣㌸㐸挵敢㜸摢㑢㠶愷捦㡢挳㔴扣㑥戴扤㘴㠰晡扣㌸㔰挵㙢慤㜸㠵昵攰㔳ㅣ㤵㜲㝤㝦㌴づ昷て攲愴㜱ち摡攲慤〳㡡〳㔱っ㐷㜹っㅣ㝢㘲㘸昷ㄸ㌸摣挴搰收㌱㜰㠴㠹㘱戵挷挰㐱㈵㠶㔵ㅥ〳挷㤱ㄸ㕡㍤〶づㅤ㌱愴㍤〶㡥ㄶ㌱愴㍣〶づ㄰㌱㈴㍤〶㡥〹㌱慣昴ㄸ㌸っ挴搰攲㌱㜰捦㡢㈱攱㌱㜰㘷㡢愱搹㘳攰晥ㄵ㐳㤳挷挰㕤㉡㠶㐶㡦㠱㝢㔱っ㉢㍣〶敥㌸㌱㉣捦㌶昴晡㕦㔰㡢搳敤</t>
  </si>
  <si>
    <t>㜸〱捤㕤〷㜸ㄵ㔵摡捥〹挹㈵㜳㘹㠳㠰〵㄰〸ㅡ〱㐱愴㠵愶〸㈱〹愱愳㠴愶愰昱㤲摣㐰㈰〵敦㑤㈸㌶㔴挰戵愰敢慡㔸㄰晢㘲慦㡢㔸㔱㝦敢慥㝤㜷㉤㙢㕤㜵戳戸搶㕤换扡ㄶ㉣晦晢㝥㌳攷㘶敥捣㤹㤴晤昷㝦㥥ㅤ㙥扥㥣㜳扥昷㝣摦扣敦㤴㝢㌳昳摤㈱㐳㘵㘴㘴晣㡣㠵扦戹㘴戱搱扢㜴㕤戲㍥㕥㌳戴戰慥扡㍡㕥㕥㕦㔵㔷㥢ㅣ㕡㤰㐸挴搶捤慣㑡搶户〳㈰㔲㔶〵㝦㌲扢㉣㔹㜵㘲㍣愷㙣㜵㍣㤱〴㈸㍢㈳㈳㈷挷捡㠴㝦㍦昷挷搶ㅤ㡢戳慣㉣ㅡ愰㌲慣〸㑤㝢㥡ㅣㅡ㡢㈶㑡搳㠱愶㈳㑤㈷㥡捥㌴㕤㘸㙣㥡慥㌴㝢搱㜴愳改㑥搳㠳㘶㙦㥡㝤㘸昶愵㘱㝥慢㈷㑤㉦㤸㡥扤㘱收ㄵ㑥㥥戳㜴〵搸㤴搶搷㈵攲㐳晡㉤㜰搶㜹挲昰攱㐳㠷てㅤ㌹㘶搸搸愱挳㠶昴㉢㙣愸慥㙦㐸挴㈷搴挶ㅢ敡ㄳ戱敡㈱晤㡥㙣㔸㕡㕤㔵㍥㈳扥㙥㕥摤捡㜸敤㠴昸搲㘱㈳㤷挶㐶㡤ㅤ㍥㉡㍦扦㜲摣戸戱ㅤ昷㐷攴搹㠵㤳㡦㑣挴㉢㤳晦愹㤸㝤ㄸ㜳㑥攱攴愱戳攳昵晦愹㤸㝤ㄱㄳ㈱㡢敡㙡㘲㔵戵晦愱愰搹摣愶昹㐵昱昲㉡㙥晣㜸㍣㔱㔵扢㙣㈸㔶㍢㑤㘸昴挶っ㉤㐸㈶ㅢ㙡㔶㜱㍦㉡㡣㔷㔷捦㡤㔷捡㐶慦㈹㑡搶ㅦㄹ㑢搴㈴㍢搶㔰扦㜸㈲㕥㕢ㅥ㑦㜶慥㈹㕥㕢ㅥ慦㜶㠱挹㥣㥡〵戱挴散㔸㑤㍣㡢㡤㉥㌵捥㌶㥣㔶ㄱ慦慤慦慡㕦搷愹㘶㝥㌲㍥㌷㔶扢㉣㑥㐸㜶㑤㐹㐳㔵㠵捡捡挲㉢愳摤〰搳㥡挹㠶挲晡搴ㄴ㉥㡦㈵敡愵挷㑤㌸摣㠴昵散㉥挲㈲㙤扤戸㑢昵昳捤攲㌶㉢慤慡㤹ㄱ㑦搴挶慢㤹㠴㕢㜲戰て㈴〲㌹摢㈱愵㤴愶挳慤愴㍡戸〷ㅦ戹㌰㑢愴ㅦ㑣扦搹㜵㠹ㅡ散㤰戳攲戱摡〹挳㠶㡥ㅡ㍥㍣㝦㐸㘹㝤㐵㔱㝣㌵㝡挳㠶てㅦ㙤攵〲㘵昵㈷晥〰㤸捥㠵㜳㑡㑡晢㡤ㄸ㌶㝣㙣㜱扦㔹㜵㜳慤〳改捤㠳㔱㔹㙦攲㘸昷收攰ㄱ㤷㔹ㄶ换㉣㕢㥡㔹㔶㥥㔹㔶㤱㔹ㄶ捦㉣慢捣㉣㕢㤶㔹戶㍣戳慣㉡戳㙣㐵㘶搹㑡㘰昴㤲搳扥㝤愶扢㑣戰㔷搴㕦㜹晤愵㐵搷㥤㕦搶扤收㠲改㐳ㄵて㜰㌹㍦っ㐰愳㑦晡㍡てㅢ攱㔹攳㜱愳㐶㔸〳㠱戱〶挱㐴づ㠶搹慢㘰㔶昱散〲慣昲㠸㤱挵晤㑡ㄲ㜵㙢敡㤷㕢㠳㠹ㄸ〲愳搴换㔸㙢慥昹㥤㑢㥥ㅤ㙤て搸㌱昵慡愷敥搹㙤㕤戱㜴户攲改㐴㔲づ㐵愳慦㉦攵挸㌴㤵㐶㡤戵づ㘵挴㘱㌰㤱攱㌰昶散㠲挹改ㄹ㐷搰㍦ㄲ㐶愹攷摤㡣㜳ㅥ㥣㌱晤搱挷㌲㘶摣扦散昰敥搹㐷摦㜱㥡攲戹㑢㌲收愳㜱㐸㝡挶㤱攳㐶㡥ㅢ收㔹㐶㝡㌸て换ㅦ㘹㡤㘶晣㌱㌰㤱戱㌰㥤㑢㑢づㄲ捡挳㥤慤㌴㡥摥昱㌰㑡㍤攵㘶捦ㅦ戰扢攷戵换㝥㕤㜴㜱攲昱㜳慢㙥改戵㐷昱愴㈹搹て㐷愳攵摤㘲〲㐳ㅥ〱ㄳ㤹〸愳㜷㡢ㄱ昹㑥挲㐹昴ㄶ挰㈸昵㠸㥢昰㤰户戶㕦㍥改慤㥣㐹㘷㉤摡攷㥥慤㡦つ扦㔷昱㔸㤵㠴㠵㘸愴〹㝣〸㜶㍤慦挰㈳㐷㡣戳㡡ㄸ戱ㄸ㈶㌲〵愶攷捣㔸㝤㔵㙤扦㠲ㅡ㥣ㅣ捡㘳敥晥攸㙥摣ㄲ㈲愷挲㈸㜵㥦㥢㝢攳户つ㉦㕦㜰㜲昷搹㜷捤晡愴昳㤸㍥扤㐷㉢扥㉦㐸敥改㘸戴㑣㜶〶㐳捥㠴㠹捣㠲搱㘴㠷㡦㜳挸捥愶㜷づ㡣㔲㜷戹〹㤷慥㔹㝦昶晤㍤捦㉥戹戰㐷㤷挲ㄷ㘶昵捤㔷㝣て㤲㠴㐷愱搱搲づ㍣㤷〱㑢㘱㈲昳㘰㥡㜶㘰㠸敢㜲㥣㑦挴〲ㄸ愵㙥搶ㅣ㉦㜹㜶昵攳㙦捣㥣㜲晢ぢ㡦㉣摦昹㕣散㉡挵攳㑦㔲㉥㐲愳戹㤴㤴昷㘸〶㍣〶㈶戲ㄸ㈶㈰敦〸散㐸㙥敡㈵㐴ㅥぢ愳搴㜵㙥敡〳ㅢ㝡㡦㝥昱昴挷㑡㙥㍦㘲搹㠳㤳ぢ挶㥦慥昸㍥㉢愹换搰昰愷ㅥ敥搹㜵㜹戸ㅥて㡣ㄵ㠳㠹㉣㠵㘹㘲㍢㉣㤵戲㥣㠸ちㄸ愵慥㜰㔳づ搸敢捦ㄷ㕣㝣搶㍢搳㌷搷ㅤ昸换ㄷ捦扣㘶戰攲扢扡愴慣㐴愳攵㉤扡㡣㈱㤷挳㐴慡㘰昴ㄶ㈵㑤㥥搵㔶搰换㜳㤳㔲ㄷ扢〹戳㌷晣昵愱晣晣搷ち㙦㕣昹㐴搱㙢戵㡢昷㈸㝥㠲㤰㠴㌵㘸昸㌹㝡㑦㐹㍣㍣㙢ㄹ戰づ㈶戲ち愶㙢㜱㘹愹㍥㍣㕤㔵㑦㈰㈰〱愳搴㜹㙥挶戳昷戹㍢㜶㔴㤷㤷㘶㙥摤㝦摢愰昷㈶散改慥昸㜱㐵㌲搶愳搱㌲挵〶㠶㕣つㄳ㔹〳㤳愲㌸挲愱戸㤶摥㜵㌰㑡㥤改㈶㉣搸搳㜳昱捣改㠷㑥扦慥戸㘶㥦慢㔶昶㝢㔶昱愳㤱㈴㍣〹㡤㌶㥥㤰㑥㘶晣㔳㘰㈲愷挲愴㑥㐸搸愸ㄴ㜸㍤扤愷挱㈸戵摥捤扥㘹昰㤹〳攳捦っ㤸㝤昷敢ㄷ㡤㍤攵㡢晣敥慡㉢摣㤲晤っ㌴㥡ㄳ㤸㍢搱〶㘰慣㡤㌰㤱㑤㌰㑤㍢㔱搳㝥㝢㈶ㄱ扦㠰㔱㙡慤㥢昲㡣㍢敥㝥攸愲㜳捥㉤戹敡户ㅦㅣ昲㜲敥ㄷ㝢㈹㝥〲㤴㤴㘷愳搱戲挲攷㌰攴戹㌰㤱捤㌰㈹㠵㐷㌹ㅣ捦愳昷㝣ㄸ愵㑥㜰ㄳづㅥ㕢㕡搰㜵改㠱挵㥢扥㕡晣㙥扦搱㉦㐶ㄵ㍦㙤㑡挲ぢ搰㘸㡥㈳㜷愲㕦㌱攰㠵㌰㤱㡢㘰扡〷㜶愲昱㈳挶㕢ㄷㄳ戳〵㐶愹ㄵ㙥搲㔷㉦㈸搹㜴搷㤸㕤㠵㕢捦㕦昹捡㑢挳㐶慤㔲晣㜴㉢㐹㉦㐵挳㥦搴㝦㜴㕥挶㠰㤷挳㐴戶挲愴㠴攵晢扦扢敢㕥㐱挴㌶ㄸ愵捡摤㤴ㄷ㥣ㄷ扢㘸㙥搷戳ち慥㕥㝡散捤㡦㕣戵㈸㐷昵㠰㕢㔲㕥㠵㐶换挲㕥捤㤰搷挰㐴慥㠵㐹〹㍢摡ㄱ昶㍡㝡慦㠷㔱㙡㠹㥢㜰昱扡扡㝤㥥扣敢戸㈹攷扥㍣攲㡥㑥㠷挷ㄷ㉡㝥㙥㤷㠴摢搱㘸攳慥㝢〳攳摦〸ㄳ戹〹㐶敦扡挳挷㌸搹㙦愶昷ㄶㄸ愵收扢搹㜷㥤昷㜰㐶攱挷ㄷ㤵㕣㝡敡搹捦㑣摡㜷挷㍣挵㍦ㄸ㈴晢㙤㘸昸ㄵ昶㥦ㅢ㙥㘷挰㍢㘰㈲㜷挲愴捥つ㑤㥦㔶敥㈲攰㙥ㄸ愵㘶扢ㄹ㍦敥昱㜶改〳㙡攰搴㌳ㄳ〷㈴㝥搸晣挶㐶戵㉦摣㤲㜱〷ㅡ㉤㘵扣㠷〱㜷挲㐴敥㠵㐹㘵㠴扣敥㈶扤㡦㠰晢㘱㤴㉡㜱㌳㡥扦昷晡晡挵㌳㑥㥦㜹搳㥤㕢搴㡣㈷㔷㕤愷昶㠳㕢㌲㍥㠸㐶㜳ㄹ㜹㜸㍥挴㠰扢㘰㈲て挳愴昶愲ㄱ㑤㈹ㅦ㈱攲㔱ㄸ愵㈶戹㈹㑦慥㍡昱愶愷㑡㍡㑦摦㜰㘸搹㡤㈳挶㥦㜴愹敡〹户愴㝣っ㡤㌶㙥搴挷ㄹ晦〹㤸挸㤳㌰愹㡤敡㝥㡣㝤㡡摥愷㘱㤴ㅡ攷㘶捦ㅤ㤲ㄸ㝥㜳愷扡㐹ㄷ摤㝥㘷搶晢㉦㕥晦㠹敡〵户㘴晦ㅤㅡ㉤敦挳捦㌰攴戳㌰㤱攷㘰㔲晢㌰㌶㉢㑦㠰捦搳晢〲㡣㔲㈳摣㠴愷㑤㉡㙣ㅣ晤摡㑢〵㤷っ摦㌰㘹换敡㐸㘵挷㤷攰㍥捡晤搰㕥㤴㠸慤挱㥦㐱㑤㝦㘱㡤ㄸ㡡て㐹慤昹搳ㄲ㝦㔹㔶收㔷㡥愹ㅣ㍥扣㈲㝦㔸㙣㘴㉣㍢ㄷ㘱㕢晢㌷っ摦〱㍡㔶㉥慣慡慤愸㕢㈳㝦搴昴㥥ㅣ㑢挶㥢晥挶ㄹ散晡㈶搷㌵搴㔶㈴㝢㤹㥤愵昵戱晡㜸㑦扦慦㈹㐸㘰㕡㈹㍥搵挵㤳㤲慦㡦㝦摡㠲㔸㜵㐳扣㘰㙤㤵攳摥摦攷挶ㅦ㝣㜵㑢挳扤㔳ㄲ昱ㄳ㔲摥挰ㅡㄵ攰㡡挴㙡㠹ㅤ㘰改戸㥣昵敡㔷戸扣㉥ㄹ慦㤵搵ㅢ㕣㜳㘴㔵昹捡㜸愲㌴捥敢ㄹ昱ち愱摡㠳㉥昷慦捥挱㜳㙡㐱ㄴ㝦㐷㔶昴昷㡥㔶ㄶ慦慤㡦搷㔶挴㉢戰扥慢攲㠹晡㜵昳㘲㑢慢攳㝢愷㐱㥣㥣㜰散㤷㌶㍣愵慥扣㈱㔹㔸㔷㕢㥦愸慢㑥昷ㄴ㔴慣㡥攱㉦摤㡡㔹㜵ㄵ㜱晣愱㥡挵㈵㐳㘵戴㙢愷㔴挶挱愶扦ㄶㄹ㌷㌹㔴㌶㠴㘷ㄳ敦㡦㙤扥㙦晡㙥㌷㜴㉥搸㠱㐵㜵㥣晢㘴收㠱㉤〴㤳戸っ㌳㈸ㅣ攸攱挴㡢㍦㐴てっ㐷换㍡愶戶摣晦㉦㌸㌳戳㥢换扥㜸㌵慥〶㑣㡤搵㔶㔴挷ㄳ捤㕥扡㔲㕣㈳敢昷㌰搹㠷攲㘸づ㔵㉦ぢ〸戵㔶慤换㕥㔳㔵㔱扦㍣戲㍣㕥戵㙣㌹㍦捣攱昲㔶㑥づ愵つ㉣搶ㅦ㌱㘴扤㑣昳ち㑣㌴㥡ㄱ㜹㤵愰㐸搴㝡捤改㘷昷挷敦戶㕦㘷挸挴㉣㑢慥㙢攰㈲㔴㌲扢㘶㑡㕤㈲搹慥㥤㠹攵搴㔸㜲㜹㍤㜷捦收㥤㡣昷㈷㥡搷㘱戲て㠴㘹昱㌲㐶ㄷ㠰戲㜸戵愶㔳㑤㔱扣㌲㠶㙢㘴㜲㜴慢㔸㜶㡤㜳搹愵㈸㥥㉣户㜸㝤㘶ㅡ㡥㤵戵ㄱ戴㜰昰㜷慣攱摥ㅦ㕦㕢㕦ㄴ慢㡦戵慦挱㤵ㅥ㙣㈵ぢ愰挱㌲换㘹㜱㘶㈷ㄹ搳戳愳㙥てㄱ㙣㘹㝡愲㜴㤰〱㈷ㄲづㅣㅣ㉦ㄹ敤㕣摢㍣〹慣㝢ㅦ㤰㠸昸㜷昴昴㉢㌶戸㤰㔴㔱ㄲ慦㥤户㙥㔵㍣㐹㜸㑥愴㔹㈹晤㠷ㄷ㠳捤㈹㕦㍡扦扥慡㍡㌹ㄴ㙢㡡㌷改㠶㔵晦挹㌸㡣㘵扤〱愳㤷散㠳戰ㄷ户㥥ㄳ攴捡㘸扦㥡摢愶慣㉣㈳㠷搱㌸㘲ㅤ㐰挳扤ㄵ挱㝥挶㉦㔹慣㜷昰㉢摡㥣㉦㍢て㠸戶㕣摤捡〶扥㘳つㄴ㥡㤷㠸换昵扡ㅣ改㐰敤㑥㌵ぢ敢ㄲ㉢㤷搶搵慤攴晥搴㔹㝡挹攵昱㜸㍤慦㠱㜵㜰慦昹挹戵㍤愵摡戵㑢扢㜸攵戹㔸搶ㄷ昱㈳敦挳㜴㉡愸慥敥愷㈳㈶㈳㝦挱㔰㍢㕣㡤㡢㌴愲搱㙢㔶㉣㔱ㄵ㍢㘴㘱挳㈱㐷挶㔷㈵慢ち敢づ愹慣慡㡤㔵て㕤㕢㥤㕣慢㝡㐳〰㕥㘴㝡㜸挳㍢㍤㤶晤ㄴ㥤㜳昵ㄷ摦㡣摤昸摤捥慥慡㤷敢〸㕣昰ㅡ㠸㤰戹昸戱㍥㠰㔱晢〱挶ㄳぢ摡改㡢昵㈱晡搶㐷㌴ㅦ挳攰昴㈰㠲攳散昰愹搳㔵㠳昰㥢㘷〸敢㌳㥡扦挳愸挱㌰㍣㍥慤㝦挰攸㐵搹㠸捦捤㉥㥢敥㘰っ〷㌷摤㔷ㄸ㡤㕡捤昸搴㄰㈰戸昹㉣捡㘵㔱㈰㡢攲愸〸〲ㅢ〵挸㜶ㅤ㠱换㙦㠷㘲㥡〸昰〳攷户〳捣㉣挰㑦捣㐱㘱㉣敥㜴ㅥ〱㌲㥤慥ㅡ〶㥦〸搰づ〳ㄶ㙦㐳愸ㄱㄸㄲ〱戲搱搳㡢晡晥㈷㡦〰挳㌱ㅣㄴ挰㘲㑣慢ㄹ㥦ㅡ㠹㜹㈶〱㍥㐷㜰愳〰晦㜰ㅤ㠱慢㠱愳ㄱ㈹㤷㙢戱ㄷ㔷昹㌳挰捣〲㜴㠷摢敡㐱戳㌷㡣㐷㠰㝤㥤慥ㅡ㠳㈰㈲挰㝥〴昵㠴㔱攳㌰㈴〲昴㐲㑦㉦敡慦㕥〱挶㘲㌸㈸㐰㕦挶戴㥡昱愹昱㤸㘷ㄲ攰捤㌰〱摥㜰ㅤ㠱ぢ㤲ㄳ㄰㈹㤷㙢㌱㤰慢晣愷㔰〱づ㠶摢ㅡ㑣㌳〴挶㈳挰㔰愷慢㡥㐰㄰ㄱ攰㔰㠲㠶挱愸㐹ㄸㄲ〱㠶愳愷ㄷ昵愲㔷㠰㠹ㄸづち㤰捦㤸㔶㌳㍥㔵㠰㜹㈶〱㥥っㄳ攰〹搷ㄱ戸㐰㕡㠴㐸戹㕣㡢㈳㤰㔴㍤ㄶ㉡挰㈴戸慤〲㥡挹㌰ㅥ〱㡡㥣慥㉡㐶㄰ㄱ愰㤸愰㈹㌰㡡ㄷ㐹㐵㠰ㄲ昴昴愲敥昷ち㌰〵挳㐱〱㘶㌰愶搵㡣㑦㑤挵㍣㤳〰㜷㠴〹㜰扢敢〸㕣愵㥤㠱㐸戹㕣㡢㜹㕣攵㕢㐳〵㔸〰户戵㤰㘶ㄱ㡣㐷㠰㘳㥣慥㥡㠹㈰㈲挰㘲㠲㤶挰愸搹ㄸㄲ〱㡥㐵㑦㉦敡㍡慦〰戳㌰ㅣㄴ㈰挶㤸㔶㌳㍥㌵〷昳㑣〲㕣ㄶ㈶挰愵慥㈳㜰搵㜸㉥㈲攵㜲㉤㔶㜰㤵户㠴ち㔰つ户㔵㐳㔳ぢ攳ㄱ㘰㤵搳㔵愵〸㈲〲㥣㐰㔰〲㐶捤挷㤰〸㤰㐴㑦㉦㙡戳㔷㠰㜹ㄸづち戰㠶㌱慤㘶㝣㙡〱收㤹〴㌸㈳㑣㠰搳㕤挷㐶晦㌵散愳ㄱ㈹㤷㙢㜱ㅡ㔷㜹㝤愸〰㘷挰㙤㙤愰搹〸攳ㄱ攰㑣愷慢㡥㐱㄰ㄱ攰ㄷ〴㥤〵愳㤶㘰㐸〴㌸ㅢ㍤扤愸搵㕥〱ㄶ㘳㌸㈸挰㜹㡣㘹㌵攳㔳挷㘲㥥㐹㠰敡㌰〱㔶扡㡥挰㤵昴攳ㄱ㈹㤷㙢㜱〹㔷戹㉡㔴㠰换攰戶㉥愷搹ち攳ㄱ㘰㥢搳㔵㌱〴ㄱ〱慥㈴攸㉡ㄸ㔵㡥㈱ㄱ攰㙡昴昴愲㡥昷ち戰ㄴ挳㐱〱慥〷㍥㙡㌵攳㔳ㄵ㤸㘷ㄲ㘰㐱㤸〰昳㕤㐷攰扡㍥㉦搴攷㜲㉤㙥攳㉡㤷㠶ち㜰〷摣搶㥤㌴㜷挱㜸〴昸㡤搳㔵换ㄱ㐴〴搸㐱搰㍤㌰㙡〵㠶㐴㠰㥤攸改㐵㑤昷ち㔰㠵攱愰〰て㌰愶搵㡣㑦慤挴㍣㤳〰㤳挲〴㤸攸㍡〲昷ㄹ㙡ㄱ㈹㤷㙢昱㌸㔷㜹㐲愸〰㑦挲㙤㍤㐵昳㌴㡣㐷㠰摦㌹㕤㔵㠷㈰㈲挰㌳〴㍤ぢ愳㑥挰㤰〸昰ㅣ㝡㝡㔱愳扣〲慣挲㜰㔰㠰㤷ㄸ搳㙡挶愷ㄲ㤸㘷ㄲ攰攰㌰〱〶戹㡥挰㙤㡦〶㐴捡攵㕡扣捥㔵ㅥ㄰㉡挰㥢㜰㕢㙦搱扣つ攳ㄱ攰捦㑥㔷慤㐶㄰ㄱ攰㕤㠲摥㠳㔱㙢㌱㈴〲扣㡦㥥㕥㔴ㅦ慦〰㙢㌰ㅣㄴ㘰㌷㘳㕡捤昸搴㍡捣㌳〹搰㍤㑣㠰㙥慥㈳㜰ㅢ收㘴㐴捡攵㕡晣㥤慢摣㌵㔴㠰捦攱戶扥愰昹ㄲ挶㈳挰㍦㥤慥㍡〵㐱㐴㠰慦〹晡ㄷ㡣㕡㡦㈱ㄱ攰ㅢ昴昴愲㜲扣〲㥣㡡攱愰〰㝢ㄸ搳㙡挶愷㑥挳㍣㤳〰㍦晤ㄸ昲㔱昸㐷搷ㄱ戸ㄳ戴〱㤱㜲戹ㄶ㔹㤹㔸攵㍤㠰㤹㍦ち㐷攰戶摡搳攴挰㜸〴㠸㍡㕤戵ㄱ㐱晡㌳㔰〷㠲㍡挲愸㌳搱ㄵ〱㍡愱愷ㄷ昵㈵㜲愴晥ㄸ摡㠴攱愰〰㕤㠱㡦㕡捤昸ㄴ㙦㌶㤹〴昸㌰㑣㠰扦戹㡥挰㝤愹㜳㄰㐹〴攸挹㔵摥ㅤ㉡㐰㙦戸慤晤㘹晡㜰敤㥡晥ㅡ散攷㜴搵戹〸搴㥦㜴㜲〹敡て愳捥㐳㔷〴㌸〰㍤扤愸户扤〲㙣挶㜰㔰㠰〱挰㐷慤㘶㝣敡㝣捣㌳〹昰挷㌰〱晥攰㍡〲昷挹㝥㠵㐸㈲挰㌰慥昲㑢愱〲㡣㠰摢ㅡ㐹㌳㡡㙢搷㈴挰㘸愷慢㉥㐴愰晥愴㌳㠶愰戱㌰敡㘲㜴㐵㠰㜱攸改㐵㍤敤ㄵ攰㈲っ〷〵㤸〰㝣搴㙡挶愷戶㘰㥥㐹㠰㕤㘱〲㍣攴㍡〲昷散㉥㐳㈴ㄱ㘰ち㔷昹㠱㔰〱愶挲㙤㑤愳㤹捥戵㙢ㄲ㘰愶搳㔵㤷㈳㔰㝦搲㤹㐵搰㙣ㄸ㜵〵扡㈲挰ㅣ昴昴愲敥昲ち戰ㄵ挳㐱〱㑡㠱㡦㕡捤昸搴㌶捣㌳〹㜰㐳㤸〰摢㕤㐷攰づ攲搵㠸㈴〲㉣攱㉡㕦ㅦ㉡挰㜱㜰㕢㘵㌴挷㜳敤㥡〴㔸敡㜴搵㌵〸搴ㅦ㍦㔶㌹㐱ㄵ㌰敡㍡㜴㐵㠰㌸㝡㝡㔱㕢扤〲㕣㡢攱愰〰㔵挰㐷慤㘶㝣敡㝡捣㌳〹㜰㐱㤸〰扦㜴ㅤ㠱㍢㥡㌷㈰㤲〸㤰攰㉡㥦ㄷ㉡㐰㍤摣㔶〳捤㙡慥㕤㤳〰㙢㥤慥攲㥤捤晥愴戳㡥愰ㄳ㘱搴捤攸㡡〰㈷愱愷ㄷ戵搱㉢挰㑤ㄸづち戰ㅥ昸愸搵㡣㑦摤㠲㜹㈶〱㑥っㄳ㘰㥤敢〸摣㔴扤ㅤ㤱㐴㠰戳戸捡㙢㐲〵㌸〷㙥敢㕣㥡捤㕣扢㈶〱捥㜷扡敡づ〴敡㑦㍡扦㈴攸〲ㄸ㜵ㄷ扡㈲挰慦搰搳㡢慡昵ち㜰㈷㠶㠳〲㙣〱㍥㙡㌵攳㔳㜷㘳㥥㐹㠰㡡㌰〱捡㕤㐷攰ㅥ敦㍤㠸㈴〲㕣挵㔵㡥㠵ち㜰つ摣搶戵㌴搷㜱敤㥡〴昸戵搳㔵㍢ㄱ愸㍦改㙣㈷攸〶ㄸ㜵ㅦ扡㈲挰㡤攸改㐵㉤昲ち㜰㉦㠶㠳〲摣ち㝣搴㙡挶愷敥挷㍣㤳〰戳挳〴㤸攵㍡〲户㥣ㅦ㐲㈴ㄱ攰ㅥ慥昲㡣㔰〱敥㠵摢扡㡦收㝥慥㕤㤳〰て㍡㕤戵ぢ㠱晡㤳捥㐳〴敤㠲㔱㡦愰㉢〲㍣㡣㥥㕥搴㘴慦〰て㘳㌸㈸挰㘳挰㐷慤㘶㝣敡㔱捣㌳〹㌰㌶㑣㠰㌱慥㈳㜰〳晣㜱㐴ㄲ〱㥥攵㉡攷㠷ち昰㍣摣搶ぢ㌴㉦挲㜸〴昸扤搳㔵㑦㈰㔰㝦搲昹〳㐱㝦㠴㔱㑦愱㉢〲扣㡣㥥㕥搴㄰慦〰㑦㘲㌸㈸挰㥦㠰㡦㕡捤昸搴搳㤸㘷ㄲ愰㝦㤸〰戹慥㈳㜰て晥ㄹ㐴ㄲ〱摥攳㉡昷つㄵ攰㉦㜰㕢㡤㌴㝦攵摡㌵敤〱ㅦ㌸㕤昵㉣〲昵㈷㥤扦ㄱ昴㈱㡣㝡ㅥ㕤ㄱ攰㈳昴昴愲昶昶ち昰ㅣ㠶㠳〲㝣〶㝣搴㙡挶愷㕥挰㍣㤳〰ㅤ挳〴攸攰㍡晣㌵〱搹扦㐷愴㌶摣换敤挰ㄵ慥㕣㔰ㄵ㕦挳㥢㑦㥤㉢㔱搵㕣搸㤰慣慦㤳㍢㘵㥤㉡㡢敡㘶搷搵ㄷ㔵㈵㔷㔵挷搶㜵慢㜴ㅢぢ㤷挷㙢㜱ㅦ㍢㠱摢搹扥戱扡㔵慢攲ㄵ㔶㘵㘹㕤㐳愲㍣㍥慤攸扦攱㍥㌷昸㘱搳挹㉤敥㑣㠵攵摦扢㜵㥢㠱㤹搸㑢戰㘴㘴晦ㄱ〱晤㜷攰愴戶摡㜳户㕣㥡㌶㠰㕤㥡ㄴ㥤㔷㔵㕦ㅤ敦㔰㈹㜷慡愵㥤㔳〹ㄵ㔱ㅣ㔰搱扥㜲摥㜲摣㤹㉡敡㔴㔹㤲愸慡愸慥慡㡤㜳㘳㜴㜷愰㌳攳换㔰〸㜰㘴㕤戲㡡㘵散㥤㉡攷㈵㘲戵挹㔵扣愷㔹扥㙥慦戴㥥摣晣捣慥㥣㕣㔵㥢㐴ㅡ搹㡡㙣㜷愹㉣㕤㕥户〶摦愸㘸愸愹㉤㠹慤㑡晥㔷㙣ㄵ挵捤㈲㡢㙣ㅡ㤵愹㌲㌳㔵㑥㘶捥扦扢㝤㈲晦挲㌱搶捤㈹㠹敥㠷晤戴㍥㔱戵戴㠱㠲㐹㡥ㄱ戰㔹㌴戲つ㌳戲㕦㐶换㝦昷搲戳〹㝤愵〷㕣搷戴㙦ちㄸ敦㠲愷扥愶戲㍦攰搶㌷㔸㥤㡥摦挲㑣㉦㤹㍦慤愹㈸攷晦昴㥤㡦散㔷㄰戹搵㌵㄰㍤〰敥散散㐲慣㡢攰ㅥ㠵㈳ㄳ㝢〲㝢晥摤㌲㕡㈹ㄸ敥愱㥤㥢㥡㔳㜰ㅢ扤㘳攵捣搸搲㜸㌵敥晥搷挴敡㍢㍢ㅤ㤶㘱攰㍢〱㐹搷㔷㔸㔷㔳ㄳ攳㉥挷㙦㌶㤴㤶挷慡攳㌹㤵〵つ昵㜵戳慡㙡慤㑡ㄸ搹㉦摤愱搸㕡っ挵搶㍡昷改㉢攷戲㉡㐸摡㡣㔵户っ㜷㐸敢㤷搷㔴㤵攷戰挳捡㥤晦㡡㝤ㄵ攷㡦㉣㠸愹ㄷ㝤㉥昱摦昸㜷㙥扦㘳㜳て㐵慤っ愵攳收挷ㅥ㥤愹㈲昸愷晥捤愲ㄱ㥣㜹攴つ挵晡ㅥ搱戲昱㈳愷㈲㔹㤷捦攵㔶㉣㥡㥦慦挷㉥㉡㈷㈷昵ㅡ〱昸戱昶〰捡〶㝦戲晥〴搳㙣㐵㐱㝢〰愲㌳敢㘲ㄵ㔳㘲攵昸㤶㔲㝢昷㍢㑡㌹搸戴㍣搵㈴㙣搶㜸ㄴ愲㙣〸攵㐸慢慢㉡攲㠹ㅣづ㤴攲㍢㔸㔹慣づ㠹㌸摢㄰㜷扢摢㘵㘴㘷㜷挸㌱攵㥡愶㘳ㅤ攸摥㌹昷㝥挷㙢㕡㈰晥愷㐷㡤攵㑤㌴搰㙡〷㙢晤〰㍡搶㡦攴昴㍡扡攴攳〳晣㐴挰捦㌰搹㙦挰改摦㌶改攵ㄶ㈸捡戰〰捡㤲㙦昷戰㄰㈴〷㐵ㄳ㔲㐱㤲㉤㐴㍡㜸㉡㍦㈲㑥搱㐷㡥晥捡㔰愴ㄴ㝢㜹扣㈲敡㥣㕦㔹㘱㠲㜷㠶㡣捣捣㉣㙣敡㠸扦㙡㉥㤰ㄶ挱㙡㑡攳㔲ㄲ愲晡㘰ㄵ㈲㉣ㄸ散挰㠳〵昱换㡡昲挷〶㍥㍣㐴愳㔶㈶ㄵ㠸慡㜷㘰㌵昱㡥ㅣ㠹㜲慢㔹㤰ㅣ搷扤㘰搴〷攸昲敤摦昳㘶愵㍥㐴㤷㙦㔸ㄹㄱ㝥㘹慡戵㈷㐸昵ㄱ㘶昰㈴㘹㐵ㄸ昸㘳戴㜸敥㐹敤㡢㌹ㄸ㙤㜹㕦晣㤴㌳昰㘳昱㍢㜸㝡㕦㔴㥦㘱㐴搳㐰㔳㙦㘰㙥㘶慢〳㠱㝦㌷〳㍡ㄲ搰㠹㠰㝦〰挰㡤ㅣ改㡣㕥㑡扣㘹㈸㠰㝥ㄵ愳㈸〴昸ㄹ扦㘴㠱㜸㌶㌰㄰敦㉢㔸㥤搵㈳㕥㔷〶摤㡢㐱㝦〰挰㉦摥㑦ㄸ㜳挴敢〶㐸慢挵㘳㝡ㄱ慦㍢〳㤳㜹㥡㜸㝢㘳戴㘵昱㌲㌱㑤挴摢㐷㠲㌸ㅤ挵ㄲ〵㑤〳㔹戴㜸晢〲㘳敤㐷㈰换ㄷっ㠰㥥〴昴㈲㠰ㄵつ㈲㕥㙦昴㥡挴ㅢ㌵捡㈴㕥ㅦ㘰㈰ㅥ慢ㅡ㜴㔰㡦㜸㝤ㄹ戴ㅦ㠳戲〲挱㉦ㅥ换づㅣ昱㜲〱㘹戵㜸㉣㔴㄰昱晡㌳㌰㉢ㄶ搲挴㍢㄰愳㉤㡢挷捡〶扣昰挵㌳〶㐱㐳㝥㔸摥愰㘹㘰㑣㡢㜷㄰㌰搶〰〲㔹晡㘰〰っ㈴㘰㄰〱慣㠶㄰昱づ㐶㉦㈵㕥挹攸㘱㈶昱㠶〰〳昱晡㝡㠲㝡挴㍢㠴㐱㠷㌲㈸慢ㄷ晣攲戱㘴挱ㄱ敦㔰㐰㕡㉤ㅥ㡢ㅣ㐴扣㘱っ捣㙡㠷㌴昱㐶㘰戴㘵昱㔸ㄵ㠱ㄷ㉥㤳㌲〸ㅡ昲挳搲〸㠳㌶愳㠰戱昲〹㘴搹㠴〱㌰㥡㠰㌱〴戰㤲㐲挴ㅢ㡢㕥㑡扣ㄹ收㜳摥㜸㘰㈰ㅥ慢㈹㜴㔰㡦㜸㠷㌱攸攱っ捡捡〷扦㜸㤳㌰收㠸㌷〱㤰㔶㡢㔷㠰㘹㈲摥ㄱっ㍣ㄹ扤㌴昱㈶㘱戴㘵昱㔸㔱㠱ㄷ捡㉤ㄸ㐴㡢挷戲ち㑤〳㘳㝡捦㥢っ㡣㔵㐸㈰㑢㉥っ㠰㈲〲㡡〹㘰ㄵ㠶㠸㌷〵扤㤴㜸㐵愳挶㤸昶扣愹挰㐰㍣㔶㘲攸愰ㅥ昱愶㌱攸㜴〶㘵搵㠴㕦㍣㤶㑡㌸攲捤〰愴搵攲戱戸㐲挴㥢挹挰慣戲㐸ㄳ㙦㌶㐶㕢ㄶ㡦搵ㄸ㜸攱扢㜲っ㠲㠶晣戰㈴㐳搳挰㤸ㄶ敦㐸㘰慣愳〸㘴戹㠶〱㌰㤷㠰㔲〲㔸挱㈱攲捤㐳㉦㈵㕥戱㜹捦㕢〰っ挴㡢㜹㠲㝡挴㕢挸愰㡢ㄸ㤴ㄵㄷ㝥昱㔸㘶攱㠸㜷㌴㈰慤ㄶ㡦㠵ㄹ㈲摥㌱っ捣ち㡤㌴昱㤶㘰戴㘵昱㔸挹㠱ㄷ扥㝡挷㈰㘸挸て换㌹っ摡ㅣ〷㡣㔵㐶㈰㑢㍤っ㠰攳〹㠸ㄱ挰敡てㄱ㙦㈹㝡㈹昱㘶㤸摦㙤㉢㠰㠱㜸慣〰搱㐱㍤攲挵ㄹ戴㤲㐱㑦〳挰㉦摥ㄹㄸ㜳挴㕢〶㐸慢挵㘳㔱㠷㠸户㥣㠱㔹摤㤱㈶摥ち㡣戶㉣ㅥ慢㐰昰挲㜷晡ㄸ㐴㡢挷㔲㄰㑤〳㘳㝡捦慢〶挶慡㈱㤰㘵㈲〶㐰㉤〱㜵〴戰㜲㐴挴㕢㠵㕥㑡扣ㄲ昳㘱㥢〰〶攲戱㝡㐴〷昵㠸㤷㘴㔰㍥〳㐱戱搲挳㉦ㅥ换㍢ㅣ昱ㅡ〰㘹戵㜸㉣〸ㄱ昱㔶㌳㌰㉢㐳搲挴㕢㡢搱㤶挵㘳〵〹㕥戸㕦挰㈰㘸挸て换㐸㌴つ㡣㘹昱㑥〴挶㍡㠹㐰㤶㤸ㄸ〰㈷ㄳ㜰ち〱㔷〳㈰攲㥤㡡㕥㑡扣㈹收㍤敦㌴㘰㈰ㅥ㉢㑦㜴㔰㡦㜸愷㌳攸ㄹっ捡㉡ㄱ扦㜸㉣つ㜱挴摢〰㐸慢挵㘳㌱㠹㠸户㤱㠱㔹㔵㤲㈶摥㤹ㄸ㙤㔹㍣㔶㥦攰㠵㙦ㅥ㌲〸ㅡ昲挳ㄲㄴ㑤〳㘳㕡扣戳㠰戱捥㈶㤰攵㈹〶挰㌹〴㥣㑢〰㉢㔶㐴扣捤攸愵挴㉢㌱㥦昳捥〷〶攲戱㙡㐵〷昵㠸昷㑢〶扤㠰㐱㔹㘱攲ㄷ㡦㘵㈵㡥㜸扦〲愴搵攲戱㄰㐵挴扢㤰㠱㔹㤱㤲㈶摥挵ㄸ㙤㔹㍣㔶慥攰㠵㉦㌴㌲〸ㅡ昲挳昲ㄵ㑤〳㘳㕡扣㑢㠰戱㉥㈵㤰愵㉤〶挰㘵〴㕣㑥〰慢㕤㐴扣慤攸㜹挴㌳㝥捥摢〶っ挴㘳挵㡢づ敡ㄱ敦㑡〶扤㡡㐱㔹㥤攲ㄷ㡦㈵㈹㡥㜸㔷〳搲㙡昱㔸挴㈲攲㕤挳挰慣㘶㐹ㄳ敦㍡㡣戶㉣ㅥ慢㕥昰挲㌷㈵ㄹ〴つ昹㜹ㄷ㔶搳挰㤸ㄶ敦搷挰㔸摢〹㝣捦っ戸㠱㠰ㅢ〹㜸ㅦ〰ㄱ敦㈶昴㔲攲㑤㌵敦㜹户〰〳昱㔸㉤愳戳㝡挴扢㤵㐱㙦㘳㔰㔶戶昸挵㘳㌹㡢㈳摥敤㠰戴㕡㍣ㄶ挰㠸㜸㜷㌰㌰㉢㘱搲挴扢ぢ愳㉤㡢挷㡡ㄹ扣昰戵㑢〶㐱㐳㝥㔸㌶愳㘹㘰㑣㡢昷ㅢ㘰慣ㅤ〴戲愴挶〰戸㠷㠰㥤〴戰捡㐶挴扢ㄷ扤㤴㜸㔳捣㝦㘱摣てっ挴㘳愵㡤づ敡ㄱ敦〱〶㝤㤰㐱戳㜰㔹挴㉦ㅥ㑢㘱ㅣ昱ㅥ〲愴搵攲戱㜸㐶挴摢挵挰慣愲㐹ㄳ敦ㄱ㡣戶㉣ㅥ慢㙤戰捥昸㍡㈷㠳愰㈱㍦㉣戹搱㌴㌰愶挵晢ㅦ㘰慣挷〸㘴㌹㡥〱昰㌸〱㑦㄰挰ちㅤㄱ敦㐹昴㔲攲㤵㤸摦㌰㥥〶〶攲戱㑡㐷〷昵㠸昷㕢〶晤ㅤ㠳戲愲挶㉦ㅥ换㘸ㅣ昱㥥〱愴搵攲戱昰㐶挴㝢㤶㠱㔹㠱㤳㈶摥昳ㄸ㙤㔹㍣㔶敡㠸㜸㉦㌰㠸ㄶ㉦ㄷ愳㥡㠶㐷扣ㄷ㠱戱㕥㈲㤰愵㍣〶挰敦〹昸〳〱慣敥ㄱ昱晥㠸㕥㑡扣改收挳昶ㄵ㘰㈰ㅥ㉢㝣㜴㔰㡦㜸慦㌲攸㙢っ捡㙡ㅣ扦㜸㉣挱㜱挴晢ㄳ㈰慤ㄶ㡦㐵㍢㈲摥敢っ捣敡㥤㌴昱摥挴㘸换攲戱捡㐷挴㝢㡢㐱戴㜸㉣昵搱㌴㍣攲扤つ㡣昵づ㠱㘳捤㠰㍦ㄳ昰㉥〱慣っㄲ昱摥㐳㉦㈵摥搴㝣攳ㅢ挶㕦㠰㠱㜸慣づ搲㔹㍤攲㌵㌲攸㕦ㄹ㤴㤵㍣㝥昱㔸扥攳㠸户ㅢ㤰㔶㡢挷㠲ㅦㄱ敦〳〶㘶攵㑦㥡㜸ㅦ㘲戴㘵昱㔸㈱㈴攲㝤挴㈰㕡㍣㤶〹㘹ㅡㅥ昱㍥〶挶晡㠴㐰㤶㄰ㄹ〰㥦ㄲ昰ㄹ〱慣㉡ㄲ昱晥㡥㕥㑡扣㈲昳㘱晢㌹㌰㄰㡦㤵㐵㍡愸㐷扣㉦ㄸ昴㑢〶㘵ㄵ㤰㕦㍣㤶晥㌸攲㝤〵㐸慢挵㘳戱㤰㠸昷㑦〶㍥ㅥ扤㌴昱晥㠵搱㤶挵㘳㜵㤱㠸昷つ㠳㘸昱㔸㘲愴㘹㜸挴晢ㄶㄸ敢㍢〲㉢捣㠰敦〹搸㐳㐰ㅣ〰ㄱ敦〷昴㔲攲捤㌴ㅦ戶㍦〱〳昱㔸㤵愴戳㝡挴晢㤹㐱㌳㜰慢㐳戱㠲挸㉦ㅥ换㠶ㅣ昱㜸㌷愴搵攲戱搰㐸挴挳ㄵ昲っ挵㡡愳㌴昱昰〵攴㔶㠸户ㄶ搳㐴扣㙣〶搱攲戱㍣㐹搳昰㠸ㄷ〱挶㙡㑦㈰㑢㤷っ㠰ㅣ〲昸㐸㌸挵㙡㈶ㄱ㉦㡡㕥㑡扣㐲昳扢㙤㐷㘰㈰ㅥ㉢㥡㜴㔰㡦㜸㥤ㄸ戴㌳㠳戲晡挸㉦ㅥ㑢㡥ㅣ昱扡〰搲㙡昱㔸愴㈴攲搹っ捣㙡愵㌴昱昶挲㘸换㝢ㅥ慢㥡㐴扣㙥っ愲挵㘳㘹㤳愶攱ㄱ慦㍢㌰㔶て〲㔹昶㘴〰散㑤挰㍥〴戰ㄲ㑡挴摢ㄷ扤㤴㜸搳捣攷扣㥥挰㐰㍣㔶㐳改愰ㅥ昱㝡㌱㘸㙦〶㘵攵㤲㕦扣㙢㌰收㠸户㍦㈰慤ㄶ敦㕡㑣ㄳ昱晡㌰㌰㉢㥤搲挴敢㠷搱㤶挵㘳㐵㤴㠸㤷换㈰㕡扣敤ㄸ搵㌴㍣攲昵〷挶㍡㠰㐰㤶㑣ㄹ〰〷ㄲ㤰㐷〰慢愸㐴扣㠳搰㑢㠹㌷搳㉣摥㐰㘰㈰ㅥ㉢愹㜴㔰㡦㜸㠳ㄸ昴㘰〶㘵搵㤳㕦㍣㤶㍡㌹攲つ〶愴搵攲戱㌸㑡挴ㅢ挲挰昷愳㤷㈶摥㔰㡣戶㉣ㅥ慢愹㐴扣㐳ㄹ㐴㡢挷㤲㉡㑤挳㈳摥㌰㘰慣攱〴戲摣捡〰ㄸ㐱挰㐸〲㔸㠱㈵攲㡤㐲捦㈳㥥昱〶搰㘸㘰㈰摥㘳㥥愰ㅥ昱挶㌰攸㔸〶㘵挵㤴㕦㍣㤶㐹㌹攲㡤〳愴搵攲戱戰㑡挴ㅢ捦挰慣戰㑡ㄳ敦㜰㡣戶㉣ㅥ㉢戱㐴扣〹っ愲挵㘳㌹㤶㐱㥢㈳㠰戱㈶ㄲ挸㔲㉤〳㘰ㄲ〱〵〴戰㝡㑢挴㥢㡣㕥㑡扣㈲昳㌹慦〸ㄸ㠸挷ち㉥ㅤ搴㈳㕥㌱㠳㑥㘱搰昷〰昰㡢挷ㄲ㉢㐷扣ㄲ㐰㕡㉤ㅥ㡢戲㐴扣愹っ捣敡慣㌴昱愶㘳戴㘵昱㔸挵㈵攲捤㘰㄰㉤ㅥ㑢戹㌴つ㡣改扦㌰㘶〲㘳捤㈲㤰㘵㕥〶挰㙣〲收㄰挰捡㉦ㄱ敦㐸昴㔲攲㑤㌳扦摢捥〵〶攲戱晡㑢〷昵㠸㔷捡愰昳ㄸ㤴戵㈲戲戲昳搹挳ㅣ扥㑢㘷昳㝥扦晦㌶㜶愰挴㐰㌲㔴戲搸愰戴㝥㕤㌵ち㍣搸攴㙤㙤愷挵ㅢ昴㔱ㄹ挳捤昶扡〴㙥づ㘶昹ㅦ㍤㤱㥡晢ㄲ㤲㜶攸敥㝢慣㠷㑣愳㠷戵っ搹户散〹㍥扡㈲㌵㥦㉢摥昴ㅤ㝦捥攱ㄲ㔹㠸㔵散㍥慢慡㍣㔱㤷慣慢慣敦㔷㡡攲愵㝥㝣㑣㑡㘵㐶挶戰㠲散㥢㄰搱㤸㤳挴戲㙡昹㘸捤搵㝣㙣㐰㜴㘵㙤摤㥡㕡㔹㥢散㈴㥦ㄶ㈳㝡戵㙦捦㌴㔱收攱㜲〰挴戳㔹昷挰挹搶搱戰㥤摡搹㉣ㅣ攰㘲戳㜸㐰ㅡ慣ㄴ㤰〶慢〵戸㘴㘷㐲昰搶摥扡㘷㙣戵㔴㤵慢ちㄵ捦㙡摦㕥攵昹㥥㐹ㄲ戸攵㥦㝡愸㐳㈴挲㍢晥搹㌷㠰㜲敢㈶愵㉢捡挹摣㌱慣挵㔸〵㙢〹㑣搴㙥㠷〱慥㔰攴㔸搸捥㠵㤳换㍣㤵㑢㤱攳㌰搶ㄱ㘳㔲搲㌰ㄷて㜲㠹㤴㘱愴㉢㐶搲ㅦ㘵ㅡ㌹ㅥ挳㝢㘱ㄸ㑦㉡搰捦㉥攰㉥㘴㘷戹搱慤㕣愶敤㑦㔳づ愸搵㠸㤶㡡挰㈹ㅢ㈱㡥㈱㌶搰挷〵〱㔸敥戸㙡㉢㔸㜲㜷挱㈰扥㜹ぢ〸㌷户扡っ㈳摣攴改㥢捣挲㈴㈲慣㉡㔸㙣戲㈸㐳㘱戱㍢攸㐶㐷摤攸攴㌶㤴㡤〶㌷㥢扡〴攱㈸㈹ㅤ搶㑡〴戰慡㘱愲㜶㔷っ㐸㔰㑡㘳㔱ぢ㡢昴㉤㤲戵昷搲捥㠱㥣㌵㠸㈶㐹㘷㈳㕡慡㍢㥣挲慣〱㐳㈹㘶㝢㘳㔴㤸㥤㠳㘴㥡㔹㘴つ㈰愱㝢户㍡ぢ搰㈰摤㝤㜴昲㜵㤸っ扡晢愲捦挵摥㑦㌷㝡敡㐶㉦户愱晡愰㈱㜴捦昴搲㍤㠹敢㝣㌲㑣搴敥ぢ〰ㅡㄹ㤱㔳㘰晤㝢挲愹ㄸ㑢摦ㄳ搶㘳挴戰㈷㥣㠶㘱搳㥥搰捦㡤摥昴ㄴ㔳㙢〳愰㡥㕥晤攱ㄴ扤㌶㘱㈸愵搷㠱ㄸㄵ扤㑥昴攸搵戴㈷慣㌵㑡㤳愷昳㥣㡤㔰㤰收㈰昴戹搸〳㜴㘳愰㙥っ㜲ㅢ㙡〸ㅡ㈲捤㙡慦㌴攷㜲昵㌶挳㐴敤㐳〰㐰〳㌷挶㌸收摢ㄳ㠶㙡攷㘸㈲挶搰㕣㐴㔸㈳㕡㙡ㄸ㥣挲㙣ぢ㠶㔲捣㐶㘰㔴㤸慤㌰㌲㕢㙥㘴㌶㔲攷戹ㅣ愱挰㙣ㄴ晡㕣散㝣摤ㄸ慤ㅢ㘳摣㠶ㅡ㡦㠶㌰慢昴㌲扢㠲慢户つ㈶㙡ㅦ〶〰ㅡ㘶㘶㠷㙢攷〴㈲㡥愰戹㥥㔳ㅢ搱㔲㐷挰㈹捣戶㘳㈸挵㙣ㄲ㐶㠵搹㌱㕥㘶摣挷攵攸㕤㘴㘴㔶愰昳摣っㅣ㤸㑤㐶㥦㡢㕤愸ㅢ㐵扡㔱散㌶搴㔴㌴㠴搹〲㉦戳㕢戹㝡户挱㐴敤㘹〰㌰慤挵摤搹攲晥㙢㜱㤷戵戸㠳摡搳戵戳㠸㠸㘲㥡ㅤ㜴㌶愲愵㘶挲㈹捣㜶㘲㈸挵㙣㌶㐶㠵搹㜴㉦戳搴㜹㘹慡㤱ㄹ敦㐲㈳㐸㠶昵〰㉣㤸ㅤ㠹㍥ㄷ晢㈸摤㤸慢ㅢ愵㙥㐳㉤㐰㐳㤸㑤昱㌲㝢㠸慢户ぢ㈶㙡㉦〴㐰㠲㥡昶挶㐵摡㌹〳㘹攴㜹戲搶ㄳ㥣摡㠸慥㍡〶㑥㘱昶ㄴ㠶㔲捣㤶㘰㔴㤸㡤㌷㌲ㅢ㙢㘴挶㕢挴戲ㄲ捦挰㠲搹㜱攸㜳戱换㜴攳㜸摤㠸戹つ㔵㠱㠶㌰ㅢ敤㘵昶ㅣ㔷敦㜹㤸愸ㅤ〷㐰㠲㥡㤸㔵㙡攷㕣愴㤱㐷搷㕡㉦㜳㙡㈳扡㙡㌹㥣挲散㔵っ愵㤸慤挰愸㌰㍢搸换㉣戵㌷づ㌴㌲㕢愹昳扣㠱㔰㘰㔶㡤㍥ㄷ扢㐶㌷㙡㜵㠳㌷㘸戹愸〴ㅡ挲散㈰㉦戳户戸㝡㙦挳㐴敤㈴〰㘸㤸昷挶㝡敤㍣㥡〸㍥㐶挰㙡攴搴㐶㠶㕥つ愷㌰摢㡤愱ㄴ戳戵ㄸㄵ㘶㍤扤捣㔲㝢攳扥㐶㘶敢㜴㥥㡦㄰ち捣㑥㐴㥦㡢㝤㤲㙥㥣慣ㅢ扣㝢捡㐵㥤㠶㠶㌰摢摢换散ㄳ慥摥愷㌰㔱晢㜴〰搰㌰㥦㐱捥搰捥攳㠹㠸搱㝣挵愹㡤㘸愹㡤㜰ち戳慦㌱㤴㘲㜶㈶㐶㠵㔹搴挸㉣挷挸㡣㜷㍥㘵㈵扥㠳〵戳戳搰攷㘲㥦慤ㅢ攷攸挶戹㙥㐳㥤㡦㠶㌰㡢㜸㤹敤攱敡晤〰ㄳ戵㜹搳㔲㠲㥡昶挶ぢ戴㜳ㄹ搲挸㔳㝥慤㜶搹㥡搹㠵㜰ち戳㙣っ愵㤸㕤㡣㔱㘱昶晤昷㑤敦晦㔶㙡㙦晣ㄶ愳㌷㘱㔵搲㍦搹昰戶愴慣〴晦敦〱㌰扢〴㝤㉥昶愵扡㜱㤹㙥㕣敥㌶搴㌶㌴㠴搹扦㄰昲〶㠴愴挳敡挰搵敢〸ㄳ戵㜹㐷㔱㠲㥡捥㡤㔷㘹㈷ぢ摦攵㠱挲㔶㌷㑥㙤㐴㔷㕤〳愷㌰敢㠱愱ㄴ戳敢㌰㉡捣㍥昶㌲㑢敤㡤ㅦㅡ㤹㕤慦昳散㠷㔰㘰昶㙢昴戹搸摢㜵攳〶摤攰㑤㐱㉥敡ㄶ㌴㠴搹〷㕥㘶扤戸㝡扤㘱愲昶慤〰㠴㙥戳摢戴戳〱戱攴戱挵搶〱㥣摡挸搰㜷挰㈹捣昲㌰㤴㘲㜶ㄷ㐶㠵搹㥢㐶㘶慦ㅢ㤹摤慤昳っ㐲㈸㌰晢つ晡㕣散ㅤ扡㜱㡦㙥昰㡥ㅤㄷ㜵㍦ㅡ挲散㌵㉦戳挱㕣扤㈱㌰㔱晢〱〰㐲㤹㍤愸㥤晣ㅥ扦㍣ㄲ搹ㅡ挹愹㡤っ扤ぢ㑥㘱㤶㡦愱ㄴ戳㐷㌰㉡捣㥥㌵㌲晢㥤㤱搹愳㍡捦㌸㠴〲戳晦㐱㥦㡢晤㤸㙥㍣慥ㅢ㑦戸つ昵㌴ㅡ挲散㘹㉦戳挳戸㝡㠷挳㐴㙤摥㈸ぢ㘵昶㍢敤摣㠰㌴昲昴㘵慢㤰㔳ㅢ搱㔵捦挲㈹捣㡡㌱㤴㘲昶㍣㐶㠵搹㠳㐶㘶昷ㅢ㤹扤㠰㐹戲ㄲ搳㄰ち捣㕥㐴㥦㡢捤㕢㕦搲昸扤㙥晣挱㙤愸㔷搰㄰㘶昷㝡㤹捤攰敡捤㠴㠹摡扣㡢ㄵ捡散㌵敤㍣〷攱攵ㄱ捦㔶㈹愷㌶愲慢㕥㠷㔳㤸捤挷㔰㡡搹㥢ㄸㄵ㘶户㜸㤹愵捥㈰㌷ㄹ㤹扤愵昳ㅣ㡤㔰㘰昶㌶晡㕣㙣摥㤷㤲挶㥦㜵攳㕤户愱晥㠲㠶㌰扢挱换㙣㌱㔷㙦〹㑣搴㙥〴㐰㤸㤹捥㈰㝦搵㑥㝥愵㕥㥥㈶㙤㤵㜳㙡㈳扡敡〳㌸㠵㔹ㅣ㐳㈹㘶ㅦ㘲㔴㤸㙤昵㌲㑢㥤㐱㉥㌳㌲晢㐸攷愹㐲㈸㌰晢ㄸ㝤㉥昶㈷扡昱愹㙥㝣收㌶搴攷㘸〸戳㑢扣捣㔶㜲昵慡㘱愲昶ㄷ〰㠴㙥戳㉦戵㤳摦㤵㤷㐷㔶㕢㐹㑥㙤㐴㔷晤ㄳ㑥㘱搶㠰愱ㄴ戳㝦㘱㔴㤸㥤㘳㘴㜶㤶㤱搹㌷㍡捦㍡㠴〲戳㙦搱攷㘲㝦愷ㅢ摦敢挶ㅥ户愱㝥㐲㐳㤸㥤改㘵㜶ㄲ㔷敦㘴㤸愸捤户㠱㔰㘶昴㠸昳㙡愴戱慥愱搹挰愹㡤㘸㈹戹昱挲愱㑤ㄸ㑡㌱攳㡤ㄷ㘱㜶愲㤱搹㕡㈳戳㙣㥤攷㙣㠴〲㌳摥㙡攱㘲昳㜶㡢㌴㜸㙦㐵ㅡ㤶摢㔰ㅤ搱㄰㘶慢扤捣捥攵敡㙤㠶㠹摡扣㜳㐲戰昱敦㌳摥㔱ㄱ㈷扦摤㉥捦摣戶㉥攲㔴㘱㈶㜷㐵㌸扥〵㐳㈹㘶扣㉢㈲捣㔶㜸㤹愵㡥戳攵㐶㘶摤㜴㥥换ㄱち捣㜸ㅦ㠴㡢摤㐳㌷㜸攳㐳㐶昶㜱ㅢ㡡昷㌴㠴㔹愵㤷搹ㄵ㕣扤㙤㌰㔱扢ㄷ〰〴ㅢ晦㡡改慤㥤晣摡扡㍣摥摢扡㥥㔳㠵㔹ㅦ㌸㘵㙦摣㡥愱ㄴ戳㝥ㄸㄵ㘶挷ㄸ㤹㉤㌲㌲攳㡤ぢ扣㌲慣㥢ㄱち捣㜸㤳㠲㡢㝤㠰㙥昰慥㠴㡣攴戹つ挵ㅢづ挲㙣㠱㤷搹慤㕣扤摢㘰愲昶㈰〰〸㌶㌲攳扤〸㜱摥㐳〴扦㑢㙥敤攰㔴㘱㌶〴ㅥ㘱戶ㄳ㐳㈹㘶扣㥦㈰捣愶㝢㤹愵捥㈰㔳㡤捣㜸㔷㐱昲㍣㠰㔰㘰挶㍢〸㕣㙣摥㐵㤰〶㙦ㄹ㐸㘳愴摢㔰扣ㅢ㈰捣愶㜸㤹㍤挴搵摢〵ㄳ戵挷〰㐰戰㜱㙦攴㡤〲㜱昲㡢收昲戸㜲敢〹㑥ㄵ㘶㜲戱㥦攳㑦㘱㈸挵散㜰攰㠵搹㜸㈳戳戱㐶㘶ㄳ㜴㥥㘷㄰ち捣㡥㘰㔲㉣昶㐴摤㤸愴ㅢ扣愶捦㐵昱㔲扤㌰ㅢ敤㘵昶ㅣ㔷敦㜹㤸愸㕤っ〰挱㐶㘶扣㡡㉦捥挷㠹㜸㠲收㘵㑥ㄵ㘶㜲㈵㥥㐳慦㘲㈸挵㡣㔷攲㠵搹挱㐶㘶〳㡤捣㘶攸㍣㙦㈰ㄴ㤸捤㘴㔲㉣㌶慦扦㑢㠳ㄷ摢愵挱ぢ敥㕣ㄴ慦愳ぢ戳㠳扣捣摥攲敡扤つㄳ戵㑢〱㈰搸挸㡣㤷搸挵挹慦㠶换昳搶慤㐶㑥㈵㌳㝢扥㜶敥㤶搵挹㍥ㅡ晤挳㝣㔷㜴捤㕦っㅤ散㝦㐰㜷㌱ㅥ戸捤㍢搲ㄹ敤昰㡤㌸攷㝢㘴㔹㤹攳晦扤㔸扣㘶捣慦㤱昲㈷扢㈷㔸晦ㅦ攲㜰㝢㌵㕤㤷㘷挴扥昸戱晥〶挲㕤ㄶ㠳㉥㝥攳㙢㘸㘹换攷ㄳ摤敥㈴攷㜷㡥晢摢㥥搴㘵㠹㥥㜱慣捡扤戰㈰晢扤昵㔷㝦㜱换㘱㜹㔷摥昹戳晢㝢晤慥晡㡢昶捤㕡昰收挴昷戶㜵摤晥昰㘳扦㤸愸捡㌱㈳て㜱慣昷㘹晥㐲㈳㍢㔵て搰㝡ㄳ摦搵ち㍣昲戶扢敢昰㍦昲搶㡥㈳ㄲ㕥愸ㅡ㤱㡤愵慡搰攱〶㔳㝢㘱〶㔵ㄲ㘲晦㈰戱㤵ㄸ㙥ㅢ戱㙡㍤㈳㡣搸㐹摤敦㈸㜹晦挴㡢㈷㍥扦㝥敡愳愷散㝦晦㐴㤵挴っㄳ戱㑥敥晡〷㠸㜵㜴ㅤ晥㐷搹摡つ㠸㠴㔷㠶昵戵㐳㙣ㅤ㍡㐲㉣敡㈵昶つ㠹㥤〴㔷摢㠸㥤慣㘷㠴ㄱ晢昴愸晢晢㙣晡攴摡㠹户摤晥㝡搹敡㌹攷㑦㔴ㅢ㌰挳㐴㉣㍢㡣㔸㤶敢昰㍦愲搶摥㠴㐸㜸攱㥢㥢づ戱戳搱ㄱ㘲㤹㕥㘲㍦㤳搸戹㜰戵㡤搸㘶㍤㈳㡣搸㥢ㄳ搶㉤扡㈹晦㡤㠹搷㉥摢昱㜱㜲㘷挳㐴㜵ㄱ㘶㤸㠸晤昸㕤挸慥昸㠳敢昰㍦㝡搶摥㠲㐸㜸攱晦ㄴ挴愱搳愹㥤扡ㅣㅤ㈱昶㍤㘶愴㜶挵昶㜰㜶戹〲慥戶ㄱ摢愶㘷㠴ㄱぢㅣ㘳搷㘳㠶㠹搸搷㘱挴晥改㍡晣㡦㤴戵户㈳ㄲ㕥昸愶愵㐳散㘶㜴㠴搸㤷㕥㘲㕤㐸散㔶戸摡㐶散㌶㍤㈳㡣搸搶换戹摣晣攸挱㌷㜷晢㝤搱敢搷㑣㔴㍢㌰挳㐴散戳㌰㘲㥦扡づ晦愳㘲敤㥤㠸㠴ㄷ㡡㕢ㅣ㘲て愰㈳挴㍥昶ㄲ摢㠷挴ㅥ㠲慢㙤挴㜶改ㄹ㘱挴〲㕢散〹捣㌰ㄱ摢ㅤ㐶散慦慥挳晦〸㔸晢㈹㐴挲ぢ㡦㜵㜳㠸㍤㠳㡥㄰晢㡢㤷㔸㕦ㄲ㝢づ慥戶ㄱ㝢㕥捦〸㈳ㄶ㌸㉢扥㡣ㄹ㈶㘲敦㠴ㄱ㝢摢㜵昸ㅦ敤㙡扦㡡㐸㜸愱㘰挶㈱昶〶㍡㐲散㑤㉦戱〱㈴昶ㄶ㕣㙤㈳昶戶㥥搱ㄲ戱搴慥搸㠸ㄹ㈶㘲慦㠶ㄱ㝢挵㜵昸ㅦ搹㙡敦㐶㈴扣㌲慣㐳ㅣ㘲ㅦ愱㈳挴晥攸㈵㜶㈸㠹㝤〲㔷摢㠸㝤慡㘷㌴㑦㙣㘳搳晢搸㔷㤸㘱㈲昶㐲ㄸ戱攷㕤㠷晦㔱慣昶搷㠸㠴ㄷ扥㄰敡㄰晢づㅤ㈱昶慣㤷搸ㄸㄲ摢〳㔷摢㠸晤愰㘷㠴ㄱぢㅣ㘳敤㤰挰㐴散愹㌰㘲㑦扡づ晦㈳㔶敤㙣㐴ㄲ㘲ㄳㅣ㘲ㄶ晡㐲散㜱㉦戱㠹㈴搶〱㉥扣摡昰㤱慡愳㥥ㄱ㐶㑣ㅦ㘳愹昷戱㙥㤸㤱㐷㥤㝤ㅦ愹ㅥづ㈳戶换㜵昸ㅦ㥤㙡昷㐰㈴㈱㔶散㄰摢て㝤㈱昶愰㤷㔸〹㠹昵㠲ぢ慦㌶㄰敢慤㘷㠴ㄱぢ㙣戱〳㌰㈳捦㐰㙣㘷ㄸ戱㝢㕣㠷晦㤱愸㜶ㅥ㈲〹戱㔹づ戱㐱攸ぢ戱摦㜸㠹捤㈱戱挱㜰攱搵〶㘲㐳昴㡣㌰㘲㠱㑦ㅥ㈳㌱㈳捦㐰散昶㌰㘲户戹づ晦愳㑥敤㝣㐴ㄲ㘲昳ㅤ㘲攳搰ㄷ㘲户㜸㠹㉤㈴戱挳攰挲慢つ挴づ搷㌳挲㠸改㕤㌱昵㈱戸㄰㌳昲っ挴戶㠷ㄱ晢戵敢昰㍦挲搴㉥㐶㈴㈱㜶慣㐳㙣ㅡ晡㐲散㍡㉦戱㌲ㄲ㥢〱ㄷ㕥㙤㈰㌶㔳捦〸㈳ㄶ搸ㄵ㑢㌱㈳捦㐰散捡㌰㘲摢㕣㠷晦搱愴昶㝣㐴ㄲ㘲㜱㠷搸搱攸ぢ戱慤㕥㘲换㐸㙣㌱㕣㜸戵㠱搸ㄲ㍤㈳㡣㤸摥㘲愹㤳㐷㌹㘶攴ㄹ㠸㙤〹㈳㜶戱敢昰㍦㜲搴㡥㈳㤲㄰慢㜱㠸㔵愱㉦挴㉥昴ㄲ慢㈳戱㤵㜰攱搵〶㘲搵㝡㐶昳挴㍣敦㘳㐹捣挸㌳㄰㍢㉦㡣搸㘶搷攱㝦㤴愸摤㠰㐸㐲慣挱㈱戶づ㝤㈱㜶㡥㤷搸ㅡㄲ㍢〹㉥扣摡㐰散㘴㍤㈳㡣㔸㘰㔷摣㠰ㄹ㜹〶㘲㥢挲㠸㙤㜴ㅤ晥㐷㠴摡㥢㄰㐹㠸㥤攲㄰㍢ㅢ㝤㈱㜶㠶㤷搸㝡ㄲ㍢ㄷ㉥扣摡㐰㙣戳㥥ㄱ㐶㉣㜰㔶扣〸㌳昲っ挴㑥〹㈳㜶戲敢昰㍦晡搳摥㠲㐸㐲㙣㤳㐳散㜲昴㠵搸㠹㕥㘲扦㈰戱㉢攰挲慢つ挴戶改ㄹ㘱挴〲挷搸昵㤸㤱㘷㈰搶㄰㐶慣摥㜵昸ㅦ改㘹㙦㐷㈴㈱㜶㥥㐳散㘶昴㠵㔸挲㑢散㤷㈴㜶㉢㕣㜸戵㠱搸㙤㝡㐶慢㠹敤挰㡣㍣〳戱㥡㌰㘲搵慥挳晦愸㑥㝢㈷㈲〹戱㉤づ戱〷搰ㄷ㘲㉢扣挴㉥㈵戱㠷攰挲慢つ挴㜶改ㄹ㉤ㄱ㑢扤㡦㍤㠱ㄹ㜹〶㘲昱㌰㘲ㄵ慥挳晦〸㑥晢㈹㐴ㄲ㘲㔷㍡挴㥥㐱㕦㠸㉤昵ㄲ扢㥡挴㥥㠳ぢ慦㌶㄰㝢㕥捦〸㈳ㄶ㌸挶㕥挶㡣㍣〳戱㘳挳㠸㉤㜱ㅤ晥㐷㙢摡慦㈲㤲㄰摢敥㄰㝢〳㝤㈱㜶㡣㤷搸㡤㈴昶ㄶ㕣㜸戵㠱搸摢㝡㐶ㄸ戱挰㔹戱ㄱ㌳昲っ挴收㠷ㄱ㥢攷㍡〲㡦捣摣㡤㐸㉤㍤㌲搳昳㍦㑥㜶㐱搲散㑡㔶挸㜶愸㜴㠶㜹戹ㄶ㘵搶㔵搵搵㔲愱摣ㄱ㑦戸㑢攰晦㝣㥣㠹〷㌹攲戹㜶愵㔵敥晦㈳㌶つて㜸攴〳挳昴㌳搴㉣改㜱㜲愴㜲㑥〲て㔵㙢㕦㌹㉤㠹〷㜰㔶攴攰晦慣慢慦㡦㈷㙡晦ㅢㅥ㝦㠷㥡㜱㝥㝦ㄸ㡢昳攰㍢㘳戹㌶敢戰㥢㜹㌲㘱㤳ㅥ晡扦㜲捣攴㠳昱晥扤㘷㜱㐶㙥挷㉥愶扦㑥㔰攱㜹搴㘳㤶㥡㡢㑤散㔴攱㥣㤶昱戳慣㜳㐶㈶晥搳て攰攵挲戳摣扢㠰㠹㕡㜷㜳㠸㑦ぢㄳ㤳㤱捤慢攱㝥㘲㉣㥥攷㔷㌰㌳㝣晦ㄹ㘳㠷づ扡戸㥤ㄹㄴ㉦㐶㜳て㡡散〸㕤慤㤹挶搵摡〹㝣攴㕥ㄸ晥ㄷ㜱㑤慢㜶㕦晡慡㈹㕥捦收敡改㐵㝤慤ㄳ㍥㄰㥡㜰㡡㌱攱㐳㡣捣ぢ昰㑤挹ㅥ昶㈵攳㌵收戴㘴扣㜰㉢散ㅥつ㑤㌶挹㤸散戱㘰戲㈷㝣挹㜸摤㌷㉤㔹㌶〰㤲散愹搰㘴攳㡤挹㝥ㅢ㑣昶㡣㉦㔹㝢昴搳㤲㜵挲㠰㈴㝢づつ昳敥㌴捡㤸散〵㐶收㜶㙢㤲昱㈵づ㌵敤㑥慡ぢ晡㘹挹㝡㘰㐰㤲晤〱つ㜳戲愱挶㘴㉦㌳㜲晡㌶㝢㤵㐳㥥㘴晢愰㥦㤶㙣㝦っ㐸戲㍦愱㘱㑥㌶搰㤸散つ㐶㑥㘷昶ㄶ㠷㍣挹晡愲㥦㤶㉣て〳㤲散ㅤ㌴捣挹晡ㅢ㤳扤换挸改挹摥攷㤰㈷搹〰昴搳㤲ㅤ㠲〱㐹搶㠸㠶㌹㔹㙦㘳戲摤㡣㥣㥥散㙦ㅣ昲㈴㍢ㄴ晤戴㘴昹ㄸ㤰㘴ㅦ愱㘱㑥戶户㌱搹㈷㡣㥣扥捤㍥攳㤰㈷搹ㄸ昴搳㤲㑤挰㠰㈴晢〷ㅡ收㘴戶㌱搹ㄷ㡣㥣捥散㉢づ㜹㤲㑤㐴㍦㉤㔹㌱〶㈴搹搷㘸㤸㤳㐵㡤挹扥㘱攴㜴㘶摦㜱挸㤳慣〴晤戴㘴戳㌰㈰挹昶愰㘱㑥㤶㘵㑣昶㈳㈳愷㈷晢㤹㐳㥥㘴㜳搰㑦㑢㌶ㅦ〳㤲㑣攱搹㤸收㘴㍦㝤㙢㝡㡦㘸〷扣㑦挶㙣づ㜹㤲㉤昴㈷㍢㔶㈷㙢ㅦ㥡散㕢㘳㌲㡢㤱搳㤹㜵昰㈵㉢昳㈷㡢敢㘴㥤㐲㤳㝤㘹㑣搶㠵㤱搳㜷㤰慥扥㘴换晣挹㙡㜴戲㙥愱挹㍥㌵㈶敢ㄱ㑣戶㡦㉦㔹㥤㍦㔹㠳㑥戶㕦㘸戲て㡣挹㝡㌱㜲扡㡣晢晢㤲慤昱㈷㍢㐵㈷敢ㅢ㥡散㍤㘳戲摣㘰戲〳㝣挹搶晢㤳㙤搲挹昲㐲㤳扤㘹㑣㌶㠰㤱搳户搹㈰㕦戲㕦昸㤳㥤愷㤳つづ㑤昶㡡㌱搹㈱挱㘴㠷晡㤲晤搲㥦㙣㡢㑥㌶㍣㌴搹㡢挶㘴㈳㠳挹昲㝤挹㉥昵㈷扢㔲㈷ㅢㄳ㥡散㜷挶㘴攳ㄸ㌹㝤〷㌹捣㤷散㙡㝦戲敤㍡搹㠴搰㘴㡦ㅢ㤳㑤っ㈶㉢昰㈵扢搱㤷㉣晢㑥っ戴晡㘳㌳ぢ㌹扡攱てっ晥㐷昲㜸戰㌹ㅦ㡦㍤戸ㅡㅦ㝦㕢昱㌴昲㐲慣㠸攲㘷㕥挶戰㡡搸㜳㍦扥愸㥤ㄸ攵㙡㔸挵ㅣ扤㑦㘳愶㜸㌱晣攰㈸㤸ㄲ㡥㍥慣㌱㔳扤ㄸ㝥摥ㄳ捣㌴㡥昲愳㥥攴㥡敥挵晣㔶㘳㘶㜰㤴㥦搰〴㌳搳㡢㜹㐱㘳㘶㜱昴㈵㡤㤹敤挵昰㐳㤱攴㥡挳搱㔷㌵收㐸㉦㠶㥦㘵〴㜳ㄴ㐷昹㌱㐶㜲捤昵㘲摥搵㤸㔲㡥昲搳㠷㘰收㜹㌱扢㌵㘶㍥㐷晦愶㌱ぢ扣ㄸ扥攱㑢慥㠵ㅣ晤㑣㘳ㄶ㜹㌱㝣㥦ㄶ捣搱ㅣ攵㕢戴攴㍡挶㡢昹㐶㘳ㄶ㜳㤴敦慣㠲㔹攲挵晣愸㌱挷㜲昴㘷㡤㌹捥㡢攱㥢㤹攴㉡攳㈸摦挷㈴捥昱㕥っ摦㠳〴ㄳ攳㈸摦㝥〴戳搴㡢攱㕢㠷㘰捡㌹捡㜷つ挱㔴㜸㌱㍣攳ぢ㈶捥㔱㥥散〵㔳改挵昰㐴㉤㤸㘵ㅣ攵㌹㕡㌰换扤ㄸ㥥㕦〵㔳挵㔱㥥㕡〵戳挲㡢攱㘹㔱㌰㉢㌹捡㌳愲㘰慡扤ㄸ㥥捤〴㔳挳㔱㥥挸〴㔳敢挵昰㈴㈴㤸㍡㡥昲晣㈳㤸㔵㕥っ捦ㅤ㠲㌹㠱愳㍣㙤〸㈶攱挵昰㤰ㄷ㑣㤲愳㍣摡〵㔳敦挵挸愱挷愳慥〱愳㝡戱㜹〸捡戵㤴搵㘸愰㝥㐴づ扥〰㡡〷愱愰搶㍡㈸㌹晣㠸㕡㠷扥㕥㙣ㅥ㠶㠲㍡搱㐱挹〱㐸㔴㕡㐶ㅥ㠸㠲㍡搹㐱挹㈱ㄸ㐰昱㔰ㄴ搴愹づ㑡づ㐲愲搲㌲昲㘰ㄴ搴㘹づ㑡づ挳㐰㉣ㅥ㡥㠲㍡挳㐱挹㠱ㄸ㐰昱㠰ㄴ搴㐶〷㈵㠷㘲㈰㈳て㐹㐱㥤改愰收攳㤷㘸㥤挶㤱〷愵愰捥㜲㔰㜲㌸〶㌲昲戰ㄴ搴㌹づ㑡づ挸㐰㐶ㅥ㤸㠲摡散愰攴㤰っ挴攲愱㈹愸昳ㅤ㤴ㅣ㤴〱ㄴて㑥㐱㕤攰愰攴戰っ愰㜸㜸ち敡㐲〷㈵〷㘶〰挵〳㔴㔰ㄷ㍢㈸㌹㌴㠹㑡摢㐲㍣㐴〵㜵㠹㠳㤲㠳㌳㄰㡢〷愹愰㉥㜳㔰㜲㜸〶㔰㍣㑣〵戵搵㐱挹〱ㅡ㐰昱㐰ㄵ搴㌶〷㈵㠷㘸㘰扤㜸愸ち敡㉡〷㈵〷㘹〰挵㠳㔵㔰搷㌸㈸㌹㑣〳ㄹ㜹戸ち敡㍡〷㈵〷㙡〰挵〳㔶㔰扦㜶㔰㜲愸〶㔰㍣㘴〵㜵㠳愰㙣扤㕢㈹ㅥ㥦㜲㤱昳㘸扣改戳戰㙢㌲收收攰愱敥㍣㈴挵戱㈸摤㘱敢敤愰㜸㌸ち㘲㘱㍡㐲昱〸ㄴ挷〲㥦㠳〷㥤㌸收晢ㅣ㍣捥挴㌱捦攷攰愱㈵㡥㔲㥦㠳㐷㤳㌸收晡ㅣ㍣㠰挴㜱㤴捦挱㘳㐶ㅣ㐷晡ㅣ㍣㑣挴㌱挷攷攰㤱㈱㡥搹㍥〷て〶㜱捣昲㌹戸晦㡢㘳愶捦挱㕤㕥ㅣ㌳㝣づ敥攵攲㤸敥㜳㜰挷ㄶ挷㌴㥦㠳晢戲㌸愶晡ㅣ摣㝤挵㔱攲㜳㜰㡦ㄵ挷ㄴ㥦㠳㍢愹㌸㡡㝤づ敥㤷攲㈸昲㌹戸㉢㡡愳搰攷攰摥㈷㡥挹㍥〷㜷㌸㜱ㄴ愴㍢㍡晣㉦挰㍣捡收</t>
  </si>
  <si>
    <t>㜸〱捤㝤〷㝣ㄵ㔵昶㝦㙥㐸ㅥ㤹㐷ㅢ〴㉣愰㔴愳㈰㠸㔴〱ㄵ㈹〹愱㠵㈲愱㈸愲昱㤱扣㐰㈰〵昳ㄲ㡡㘵戱愱㠲㘰挷㡡ち㈸㌶ㄴ㕤ㄱ㐵戱慣愲慥〵扢慥㝤㉤戱㉦敥㉡慥扤晤扦摦㌳㜳㕦收捤摣㐹搹摦晥㍦㥦ㅤ㕦㡥昷摥昳扤攷摣敦㜷㘶㕥㕥㘶捥ㅢ搲㔴㕡㕡摡ㅦ搸昸㝦㙥ㄹ㙣散㕦戰㉣㔱ㅤ㉦敦㥢㔳㔹㔶ㄶ㉦慡㉥慤慣㐸昴ㅤ㔵㔵ㄵ㕢㤶㕦㥡愸㙥〶㐰愴戰ㄴ晥㐴㘶㘱愲昴㤴㜸㔶攱攲㜸㔵〲愰捣戴戴慣㉣㉢ㅤ晥晤摣ㅦ㕢㜷㉣捥戲㌲㘸㠰㑡戳㈲㌴捤㘹戲㘸㉣㥡㈸㑤ぢ㥡㤶㌴慤㘸㕡搳戴愱戱㘹摡搲散㐵搳㡥愶㍤㑤〷㥡扤㘹昶愱搹㤷㠶昹慤㡥㌴㥤㘰㕡敥て㌳㍤㘷昴㤴戹ぢ挰愶愰扡戲㉡摥愷敢㑣㘷捤挳晢昷敦摢扦敦挰㈱晤㠶昶敤搷愷㙢㑥㑤㔹㜵㑤㔵㝣㜸㐵扣愶扡㉡㔶搶愷敢搴㥡戹㘵愵㐵ㄳ攳换愶㔷㉥㡣㔷っ㡦捦敤㌷㜰㙥㙣搰搰晥㠳〶て㉥ㄹ㌶㙣㘸换〳㄰㜹㜲捥攸愹㔵昱㤲挴㝦㉢㘶㘷挶㥣㤲㌳扡敦攴㜸昵㝦㉢㘶ㄷ挴㐴挸摣捡昲㔸㘹挵㝦㈹㘸㈶昷改攰摣㜸㔱㈹㜷㝥㍣㕥㔵㕡㌱慦㉦㤶㥤㈲㌴㝡㐳晡㡥㑡㈴㙡捡ㄷ昱㌸捡㠹㤷㤵㑤㡢㤷挸㑥㉦捦㑤㔴㑦㡤㔵㤵㈷㕡㤶㔳扦㜸㔵扣愲㈸㥥㘸㕤㍥㘶㘹㔱扣捣〵㈶戲捡㘷挶慡㈶挷捡攳ㄹ㙣戴㈹㜷昶攱昸攲㜸㐵㜵㘹昵戲㔶攵㌳ㄲ昱㘹戱㡡㜹㜱㐲㌲换挷搶㤴ㄶ慢㡣っ扣搲㥡ㅤ㙣㕡㤹散㈸慣愷㍣㘷㝥慣慡㕡㝡摣㠵晤㑤㔸捦攱㈲㉣㔲搶挵㐳慡慢㙦ㄶ昷㔹㐱㘹昹挴㜸㔵㐵扣㡣㐹戸㈷㝢晢㐰㈲㤰戳ㅦ㤲㑡㘹㍡摣㑢慡㠵㝢昲㤱ぢ戳㐴扡挲昴㤹㕣㔹㔵㡥〳㜲㔲㍣㔶㌱扣㕦摦㝥〳晡ㄴ㔴ㄷ攷挶ㄷ戳摤扦摦㤰㝥摥慤扦搵つ㌳慣敥㥣摢〳愶敤㌱㜹㤳㐷㜵ㅤ搰㙦㐰扦㌱㕤挷㔶㔵㉥愹㥥㙦ㅤ㐸㐰㌶㡣捡㜸ㅢ㈷扦㌷㈵㑦挰昴挲㔸㝡攱摣昴挲愲昴挲攲昴挲㜸㝡㘱㐹㝡攱扣昴挲昹改㠵愵改㠵ぢ搲ぢㄷ〲愳户慣收捤搳摤敤扣挷㜳户慣晡㝣㔷敥晤敦㍥扦愵㙣㙢昱换㡡攷扢扣㕤ㅣ㡣㐶ㄷ㍦㠵挱㕥づ㠳㠶㕡㍤〱戲㝡挱㐴づ㠱戱㈷㡦ㅡ㥤扡攸摥昴昷㠱㔱敡㔵㉣㥡ぢ㝦㘶昸戳挳㈷㔷㜷捡㍦昳㥣㡢晦㝥挴㍦㡢㥦㔷㝣㜳㤱㡣㝤搱攸散捦攸㐹㌸㜰挰㌰敢㌰〶散〷ㄳ改て搳㌱㍦㔶㕤㕡搱㜵㔴㌹づ攴愲ㄸ㔳て㑣敡㌵㠰挸㠱㌰㑡敤㜲㔳㍦㜲㘶散㤹㈱摢㔷㑥摡戶愳㝣昹㈵昹㑢㍥㔴㝣㑢㤳搴㠳搱攸㤴㤲摡㤳户摦攰㠱搶攱㡣㌶〴㈶㌲ㄴ愶敤㤸㠲〲摦敥ㄹ㐶挰ㄱ㌰㑡㍤改愶㝢攵㠸㕢㍦摥戲戹㘶攴戶㕢㡥散戱㜱昰㔳攷㉡扥㜹㑡扡愳搰昰ㅦㅥ㠳㍣ㄹ晢てㅡ㌴㉣㘵戳㠶㌳晣搱㌰㤱ㄱ㌰㙤昳昲晤㠷挷㐸〲㐶挱㈸昵㠸㥢晦愷改㜷户㥦㍤昲愷㥣换扦摣㌰攳攳捤㙢摦㔱㍣㠵㈵㝦づㅡ晥㝤㍢搰扦㙦㜳ㄹ㜱っ㑣㈴て㐶敦摢挳㤳〲㡦愵㝦ㅣ㡣㔲昷扢ㄹ敤挲昷㡢㑦摥昱敡㤸㐷㙦摡搳昱慣ㄱ扦つ㔴晣㈵㈱ㄹ㈷愰搱㘰挶㠹㡣㤸てㄳ㤹〴愳㌳づ㐸㘶㥣㑣晦ㄴㄸ愵敥㜶㌳づ敥㜰㐸捦慥ㄳ㌷收㙥㌸昲攷摡〷慦㤸扢㐰昱㌷㤲㘴㍣〶㡤晡㡥㈶敥搵㘹っ㔸〰ㄳ㤹づ㤳摣慢㠳㤳ㄹ㘷㄰㌰ㄳ㐶愹摢摣㡣捤㍦攸㜰搶晥㝢愶㡥㍢昳愳㤶戹㙢㍡て㍢㔷昱散㤳㡣挷愲搱㈰挷攳ㄸ㜱㌶㑣攴㜸ㄸ捤㜱㔰㌲攳ㅣ晡㑦㠰㔱㙡愳㥢昱愲换戲㡢㝥摣㍢㝤摣㡤晢敥㝥敡㥢〵㝦㔹愱㕡挲㉤ㄹぢ搱㐸挹㜸㈸摥㕢扣〷ㄲ㐹㥥〴㤰ㄵ㠳㠹捣㠵搱㈴晢て㑤愶㉣㈲愰ㄸ㐶愹㙢摤㤴㍦㕥昵㙤㝣㑦昵慡扣㌵攷攵ㅤ㌶戶捤㉤㉦㈹晥㘶㤷㤴㈵㘸愴愴㐴挶挰愱㌳㡦ㄱ攷挳㐴㑡㘱㌴挹晥挹㡣ぢ攸攷㍢㤲㔲㤷扢ㄹ㍢㕤㔵昴昰愶㐵㥢愷㕣搰敢搲㡥〳扡晦晣扤攲挷〸挹㔸㡥㐶㑡㐶㤲昴ㅥ慣㝣㕦愸㘰挴㑡㤸挸㈲㤸挰晢㐲晦㈱挹摣㈷ㄳ㔹〵愳搴ㅡ㌷昷ぢ㈷㉤㔹昰捣つ㍤㈶㙦晡㙣㙣攱〷㙦晤㜲戹攲愷ㄷ挹㕤㡤㠶晦㐴ㅤ㔸敦㠹㕡挳昰㡢㘱㈲㑢㘰昴㠹敡挹扦㤴㠰㘵㌰㑡㥤敢收㍦㜲㔸挱㔷㑦扣㜳改㠴㝢晡摥扦㘱挳㠳挳攷㈸㝥㜰㤲晣愷愲ㄱ晡扥㐴摥愷㌱摡改㌰㤱㍦挱〴㜹て㑢昲㕥㑥攴ㄹ㌰㑡㉤㜷昳敥改㝣昵摣扣敤㉦㡦扢㝦敡㤷㘷㥦戹㘲换㜶搵ㄶ㙥挹㝢ㄶㅡ昵㥤㍣㑣㝤㌶㌰搶㌹㌰㤱ㄵ㌰㠱搴〳敡㡥改㜳㠹㍣て㐶愹愵㙥敡つㅢ㡦晢昲搱ㅥ㝢㑤㕥㜳攲ㄳ㍤㔷㜷㥡㔶愳昸〹㔱㔲慦㐴挳㉦戹㜷㙦〷摦ㅢ㔷㌱晣〵㌰㤱搵㌰㕡㜲捦慦㠲㌵〴㕣〸愳搴挹㙥晥㥤㌳㜶㤵戵搹㝡挹搸㜵ㄳ㈷ㄴ㉥㝡昲攰㤷ㄵ㍦㥣㑡晥㡢搱愸㡦㍡㑦愹㑢ㄸ昰㔲㤸挸㘵㌰晡㤴昲㌰扥㥣㠰戵㌰㑡㉤㜰㌳㍥㕢㌸攲攴㉢扦㥤㍣㜱昵攴〱ㅦㅤ戸攵攳搷ㄴ㍦〹㑢挶㉢搱〸摤挹㑣㜷ㄵ愳㕤つㄳ戹〶㐶愷敢㕦户㙦慦㈵㘰ㅤ㡣㔲㐵㙥扡挲㈵ㄳ㍥摡㙦㘲摥愸㉤晢㥥扢㘱搶㕥㤵敢㔵〷戸㈵摤昵㘸搴㐷㤰晢昶〶〶㕣てㄳ搹〰ㄳ摣户㜵敦㤰ㅢ㠹扣ㄱ㐶愹㌹㙥敡㍤㘳敦晤㜷搹愷摦㑣㌸㘳摡戳㌹㑦摣晡捡㘴挵㑦晡㤲㝡ㄳㅡ晥㝤摢摦㝢㍡〵㍥ㄶ摤捣昰户挰㐴㙥㠵搱ㅦ㡢㍣㙦㕥户ㄱ㜰㍢㡣㔲㌳昴扥㕤㌴㍢攳慤㙢昶㥥㜸搹ㄱ㌷晤扣晢㠷ㅦ㔶㉡晥㤱㈱昹敦㐰愳㈱敡㜷㌲攰ㄶ㤸挸㕤㌰㐱敡㜵扦〰敦㈶昲捦㌰㑡㑤㜶㔳㝦㍦敢㡦㔳㑢扦㝣㜵昲晡慡㤱摢昷㑣ㄸ搹㐷敤ぢ户愴摥㡡㐶攸㑥愶攴昷㌲摡㌶㤸挸㝤㌰挱扣㜵㥦〴敦㈷㜲㍢㡣㔲㘳摤扣㌷㕥㌶㝢攱㥤ㄵ㜷㡤摥㜶㝥晥㡣摦摢慦㕢愹昶㠳㕢昲㍥㠸㐶攰摤搳晦㉢㘲〷㈳㍥〴ㄳ㜹ㄸ㈶㜹㠰搵扤㘹㍥㐲挰愳㌰㑡㡤㜴㔳づ摡愷捦敤昹扢摥ㄸ㝦搳㤹扦扦㍣㘰敦搶㙢㔵㐷戸㈵攵㘳㘸㌴愴昲攳っ戸ㄳ㈶昲〴㑣㤰㙤摤㉦晤㈷㠹㝣ち㐶愹㘱㙥敡昵〷摤摢㌶戳摢ㄵ㈳㙦晥㝤㔳晢ㄷ㍢㔹㕦愸㑥㜰㑢敡愷搱㐸㘱㙢晡敤昴っ㈳㍥ぢㄳ㜹づ㐶晦㜶慡㍢愴㜷搱晦㍣㡣㔲〳摣㡣㥢ぢ㡥敤戸搷ㄹ攷㑣㕡㝢摦晢㕦㔶慤㌸昹搲㤶㉦挲㝤㡣晢愹㍦户㉡戶〴㝦㐷搵晤㠹㌶愰㉦搲㌶收㙦㔳晣㘹㕡㌲戸㘴㐸㐹晦晥挵㠳晢挵〶挶㌲扢㈱㙣㘳晦〸攲㉦㠹㤶㈵戳㑡㉢㡡㉢㤷挸㕦㐵晢㡦㡥㈵攲㜵㝦㈴昵㜶㝤愳㉢㙢㉡㡡ㄳ㥤捣捥㠲敡㔸㜵扣愳摦㔷ㄷ㈴㌰慤〰ㅦ戵攳〹挹搷搹㍦㙤㘶慣慣㈶㍥㙡㘹愹攳㍥挰攷挶㕦㡣㤵㜳挳扤㜹㔵昱㤳㤳摥挰㡡㐶攱㤲挶㘲㠹ㅤ㘰改戸㥣㜵㜵捤㤹㕦㤹㠸㔷挸昲㝡㤷㑦㉤㉤㕡ㄸ慦㉡㠸昳㠲㐸扣㔸愸㜶愰换晤戳戵昷㤴ち㄰挵ㅦ愲挵摤扤愳㈵㘳㤶㔶挷㉢㡡攳挵㔸敦愲㜸㔵昵戲改戱戹㘵昱扤㔳㈰㑥㑥㌸昶㑢ㄹ捥慢㉣慡㐹攴㔴㔶㔴㔷㔵㤶愵㝡㐶ㄵ㉦㡥攱㑦攵攲㐹㤵挵㜱晣愵㥢挱㉤㑤愵㌵㙢愶㔴摡㈱愶㍦㌷ㄹ㌷搱㔷㜶㠴㘷ㄷㅦ㠰㝤扥㙦敡㘱搷㜷ㅡ搸㠱㐵㔹㥣挷㘴晡㠱つ〴㤳戸っ搳㉢ㅣ攸攱挴慢㐷㐴昷っ㐷换ㅡ㤳㝢敥晦㉦㌸㍤扤㥤换㝥捣㘲㕣㑥ㄸㄷ慢㈸㉥㡢㔷搵㝢敤㑢㜱㐵搶㑢㌰㤹㠷攱㙣づ㔵㉦〳〸戵㔴㉤换㕣㔲㕡㕣㍤㍦㌲㍦㕥㍡㙦㍥㍦晥攱晡㔸㔶ㄶ愵つ㙣搶㉢ㄸ戲㕥愵㜹つ㈶ㅡ㑤㡢扣㑥㔰㈴㙡晤捤改㘷㜶挷晦㥢㝥愱㈲ㅤ戳㉣戹㌰㠲慢㔸㠹捣昲扣捡慡㐴戳㘶㈶㤶攳㘲㠹昹搵㍣㍣敢㜷㌲摥ㅢ㌴㙦挲㘴ㅥ〸搳攰㜵㤰㌶〰㘵昰㜲㑦慢昲摣㜸㐹っㄷ搹攴散㔶戱捣㜲攷扡㑤㙥㍣㔱㘴昱〲捦㜸㥣㉢㑢㈳㘸攱攴㙦㔹捥愳㍦扥戴㍡㌷㔶ㅤ㙢㕥㡥㑢㐵搸㑢ㄶ㐰扤㘵㤶搳攲捣㔶㌲愶㘷㐷摤ㅥ㈲搸搲昴㐴㘹㈱〳㑥㈴㥣㌸㌸㕦搲㥡戹戶㝥ㄲ㔸㝢㘷㤰㠸昸て昴搴㑢㍥戸ㄲ㔵㍣㌶㕥㌱㝤搹愲㜸㠲昰慣㐸扤㔲晡㑦㉦〶㥢㔲㌴㜷㐶㜵㘹㔹愲㉦㔶㡡㡢㌵㌵㡢晥㥢㜱ㄸ换㝡ぢ㐶㙦㤹〷攱㈸㙥㍣㈷挸㤵搶㝣㌱昷㑤㘱㘱㕡ㄶ愳㜱挴敡㐱挳愳ㄵ挱晥挰晦㘴戳摥挳晦愲昵昹㌲戳㠱㘸捡攵戱㑣攰㕢㤶㐳愱改㔵㜱戹攰㤷㈵ㅤ愸摤慡㝣㔶㘵搵挲戹㤵㤵ぢ㜹㍣戵㤶㕥㘲㝥㍣㕥捤㡢㘸㉤摣㡢㠶㜲㜱㔰愹㘶捤㔲㉥㜷㜹慥戶㜵㐱晣挸㠷㌰慤㐶㤵㤵㜵搵ㄱㄳ㤱㡦㌰搴っ㤷昳㈲戵㘸㜴㥡ㄴ慢㉡㡤ㅤ㍡慢收搰愹昱㐵㠹搲㥣捡㐳㑢㑡㉢㘲㘵㝤㤷㤶㈵㤶慡晤㈱〰慦㑢㍤㝣昶㝢ㅤ收晤ㅥ㥤㜲挳㌷㍦っ㍤攷愷㙤㙤㔵㈷搷ㄱ戸㐴搶ㄳ㈱扢攱挷晡ㄴ㐶敤〷ㄸ摦㔸搰㑥摤慣捦搱户扥愰昹ㄲ〶㙦て㈲㌸摥ㅤ㜶㍢㕤搵ぢ晦攷㍢㠴昵ㄵ捤㍦㘱㔴㙦ㄸ㥥㥦搶扦㘰昴愶㙣挴攷㙥㤷㕤㜷〸㠶㠳扢敥㕢㡣㐶慤㝡㝣慡て㄰摣㝤ㄶ攵戲㈸㤰㐵㜱㔴〴㠱㡤〲㘴扡㡥挰ㄵ扢挳㌰㑤〴昸㤵昳㥢〱㘶ㄶ攰㜷收愰㌰ㄶて㍡㡦〰改㑥㔷昵㠳㑦〴㘸㠶〱㡢昷㌱搴〰っ㠹〰㤹攸改㑤晤晣扢㐷㠰晥ㄸづち㘰㌱愶㔵㡦㑦つ挴㍣㤳〰㕦㈳戸㔱㠰㝦戹㡥挰㜵挳挳ㄱ愹ㅢ㔷戱ㄷ㤷晣ㄵ㘰㘶〱摡挳㙤㜵愰搹ㅢ挶㈳挰扥㑥㔷つ㐱㄰ㄱ㘰㍦㠲㍡挲愸㘱ㄸㄲ〱㍡愱愷㌷昵戱㔷㠰愱ㄸづち搰㠵㌱慤㝡㝣敡〸捣㌳〹昰㜶㤸〰㙦戹㡥挰㤵捣攱㠸搴㡤慢攸挹㈵扦ㄱ㉡挰㈱㜰㕢扤㘹晡挰㜸〴攸敢㜴搵搱〸㈲〲ㅣ㐶㔰㍦ㄸ㌵ㄲ㐳㈲㐰㝦昴昴愶㕥昰ち㌰〲挳㐱〱〶㌳愶㔵㡦㑦㡤挲㍣㤳〰㑦㠴〹戰搳㜵〴㉥愵收㈲㔲㌷慥攲㘸㈴㔵㡦㠵ち㌰ㄲ㙥㙢ㄴ捤㘸ㄸ㡦〰戹㑥㔷㡤㐱㄰ㄱ㘰っ㐱㜹㌰㡡ㄷ㔶㐵㠰戱攸改㑤㙤昷ち㤰㠷攱愰〰ㄳㄹ搳慡挷愷挶㘱㥥㐹㠰㉤㘱〲摣改㍡〲㔷㜶㈷㈲㔲㌷慥㘲㍡㤷扣㌹㔴㠰㤹㜰㕢戳㘸㡥㠵昱〸㌰摢改慡㝣〴ㄱ〱㡥㈷㘸づ㡣㥡㡣㈱ㄱ攰〴昴昴愶㌶㝡〵㤸㠴攱愰〰㌱挶戴敡昱愹㈹㤸㘷ㄲ攰慡㌰〱慥㜴ㅤ㠱ぢ捤搳㄰愹ㅢ㔷戱㠰㑢㕥ㅢ㉡㐰ㄹ摣㔶㌹㑤〵㡣㐷㠰㐵㑥㔷ㄵ㈰㠸〸㜰㌲㐱㔵㌰㙡〶㠶㐴㠰〴㝡㝡㔳慢扤〲㑣挷㜰㔰㠰㈵㡣㘹搵攳㔳㌳㌱捦㈴挰㔹㘱〲㥣改㍡〲搷扤㡦㐳愴㙥㕣挵ㄹ㕣昲昲㔰〱捥㠲摢㍡㥢收ㅣㄸ㡦〰攷㍡㕤㌵ㅢ㐱㐴㠰昳〸㍡ㅦ㐶捤挱㤰〸戰ㄲ㍤扤愹挵㕥〱㡥挷㜰㔰㠰㌵㡣㘹搵攳㔳㈷㘰㥥㐹㠰戲㌰〱ㄶ扡㡥挰㘵昸㤳㄰愹ㅢ㔷㜱〵㤷㕣ㅡ㉡挰㔵㜰㕢㔷搳㕣〳攳ㄱ㘰㥤搳㔵㌱〴ㄱ〱慥㈳攸㝡ㄸ㔵㠴㈱ㄱ攰〶昴昴愶㑥昲ち㌰ㄷ挳㐱〱㙥〴㍥㙡搵攳㔳挵㤸㘷ㄲ㘰㘶㤸〰㌳㕣㐷攰愶〰㉦昳㜷攳㉡敥攰㤲ぢ㐲〵搸〲户㜵ㄷ捤摤㌰ㅥ〱敥㜱扡㙡㍥㠲㠸〰㕢〹扡ㄷ㐶㉤挰㤰〸戰つ㍤扤愹〹㕥〱㑡㌱ㅣㄴ攰〱挶戴敡昱愹㠵㤸㘷ㄲ㘰㘴㤸〰㈳㕣㐷攰ㅥ㐵〵㈲㜵攳㉡ㅥ攷㤲㠷㠷ち昰〴摣搶㤳㌴㑦挱㜸〴㜸摡改慡㑡〴ㄱ〱㥥㈱攸㔹ㄸ㜵㌲㠶㐴㠰攷搰搳㥢ㅡ攴ㄵ㘰ㄱ㠶㠳〲扣挸㤸㔶㍤㍥㔵㠵㜹㈶〱づ〹ㄳ愰㤷敢〸摣㈸愹㐱愴㙥㕣挵㥢㕣昲挱愱〲扣つ户昵づ捤扢㌰ㅥ〱晥敥㜴搵㘲〴ㄱ〱摥㈷攸〳ㄸ戵ㄴ㐳㈲挰㠷攸改㑤㜵昶ち戰〴挳㐱〱㍥㘱㑣慢ㅥ㥦㕡㠶㜹㈶〱摡㠷〹搰捥㜵〴敥搴㥣㠶㐸摤戸㡡㝦㜲挹㙤㐳〵昸ㅡ㙥敢ㅢ㥡㍤㌰ㅥ〱晥敤㜴搵改〸㈲〲㝣㐷搰昷㌰㙡㌹㠶㐴㠰ㅦ搰搳㥢捡昲ち昰㈷っ〷〵昸㠵㌱慤㝡㝣敡っ捣㌳〹昰晢㙦㈱ㅦ㠵㝦㜳ㅤ㠱㕢㐶㘷㈳㔲㌷慥㈲㈳ㅤ㑢晥〵㌰昳㐷攱〸摣㔶㜳㥡㉣ㄸ㡦〰㔱愷慢捥㐱㤰敥っ搴㠲愰㤶㌰敡㕣㜴㐵㠰㔶攸改㑤敤㐱㡥攴ㅦ㐳㉢㌰ㅣㄴ愰㉤昰㔱慢ㅥ㥦攲摤㈸㤳〰㥦㠷〹昰㤹敢〸摣戸㕡㠵㐸㈲㐰㐷㉥昹㤳㔰〱昶㠷摢㍡㠰愶㌳㔷㔷昷搷㘰㔷愷慢㉥㐰愰敥愴搳㡤愰敥㌰㙡つ扡㈲㐰て昴昴愶摥昵ち戰ㅡ挳㐱〱づ〶㍥㙡搵攳㔳ㄷ㘲㥥㐹㠰㔷挲〴㜸搹㜵〴敥㥣㕤㠲㐸㈲㐰㍦㉥昹挵㔰〱〶挰㙤つ愴ㄹ挴搵搵〹㜰戸搳㔵㤷㈲㔰㜷搲ㄹ㐲搰㔰ㄸ㜵㌹扡㈲挰㌰昴昴愶㥥昲ち㜰ㄹ㠶㠳〲っ〷㍥㙡搵攳㔳㙢㌱捦㈴挰㐳㘱〲散㜰ㅤ㠱ㅢ㜹㔷㈱㤲〸㤰挷㈵㍦㄰㉡挰㌸戸慤昱㌴ㄳ戸扡㍡〱昲㥤慥扡ㅡ㠱扡㤳捥㈴㠲㈶挳愸㙢搱ㄵ〱愶愰愷㌷㜵户㔷㠰㙢㌰ㅣㄴ愰〰昸愸㔵㡦㑦慤挳㍣㤳〰㌷㠷〹戰挹㜵〴㙥㉤摥㠰㐸㈲挰ㅣ㉥昹挶㔰〱㑥㠴摢㉡愴㌹㠹慢慢ㄳ㘰慥搳㔵敢ㄱ愸㍢㝥慣㈲㠲㡡㘱搴㐶㜴㐵㠰㌸㝡㝡㔳搷㜸〵搸㠰攱愰〰愵挰㐷慤㝡㝣敡㐶捣㌳〹㜰㜱㤸〰ㄷ戹㡥挰つ捥㥢ㄱ㐹〴愸攲㤲搷㠴ち㔰つ户㔵㐳戳㤸慢慢ㄳ㘰愹搳㔵扣搳搹㥤㜴㤶ㄱ㜴ち㡣扡つ㕤ㄱ攰㔴昴昴愶捥昱ち㜰㉢㠶㠳〲㉣〷㍥㙡搵攳㔳户㘳㥥㐹㠰㔳挲〴㔸收㍡㜶晡敦戰摥㠹㐸㈲挰昹㕣昲㤲㔰〱㔶挱㙤㕤㐰戳㥡慢慢ㄳ攰㐲愷慢戶㈰㔰㜷搲戹㠸愰㡢㘱搴摤攸㡡〰㤷愰愷㌷㔵攱ㄵ攰㉥っ〷〵㔸ぢ㝣搴慡挷愷晥㡣㜹㈶〱㡡挳〴㈸㜲ㅤ㠱晢扣昷㈲㤲〸㜰㍤㤷ㅣぢㄵ㘰㍤摣搶〶㥡㡤㕣㕤㥤〰㌷㌹㕤戵つ㠱扡㤳捥㈶㠲㙥㠶㔱昷愳㉢〲摣㠲㥥摥搴戱㕥〱敥挳㜰㔰㠰捤挰㐷慤㝡㝣㙡㍢收㤹〴㤸ㅣ㈶挰㈴搷ㄱ戸攱扣〳㤱㐴㠰㝢戹攴㠹愱〲摣〷户㜵㍦捤㜶慥慥㑥㠰〷㥤慥㝡〸㠱扡㤳捥づ㠲ㅥ㠲㔱㡦愰㉢〲㍣㡣㥥摥搴㘸慦〰て㘳㌸㈸挰㘳挰㐷慤㝡㝣敡㔱捣㌳〹㌰㌴㑣㠰㈱慥㈳㜰晢晢㜱㐴ㄲ〱㥥攵㤲〷㠷ち戰ぢ㙥敢㜹㥡ㄷ㘰㍣〲扣攴㜴搵㑥〴敡㑥㍡㉦ㄳ昴ち㡣㝡ㄲ㕤ㄱ攰㔵昴昴愶晡㜸〵㜸〲挳㐱〱摥〰㍥㙡搵攳㔳㑦㘱㥥㐹㠰敥㘱〲㜴㜳ㅤ㠱㥢昰捦㈰㤲〸昰〱㤷摣㈵㔴㠰㡦攰戶㙡㘹㍥收敡敡㡥㠰㑦㥤慥㝡ㄶ㠱扡㤳捥㘷〴㝤づ愳㜶愱㉢〲㝣㠱㥥摥搴摥㕥〱㥥挳㜰㔰㠰慦㠰㡦㕡昵昸搴昳㤸㘷ㄲ愰㘵㤸〰㉤㕣㠷扦㈶㈰昳㈵㐴㙡挲扤摣ㄶ㕣㜰挹捣搲昸ㄲ摥㝣㙡㕤㠲戲攸㥣㥡㐴㜵愵摣㈹㙢㔵㤲㕢㌹戹戲㍡户㌴戱愸㉣戶慣㕤㠹摢㤸㌵㍦㕥㠱晢搸㔵戸㥤敤ㅢ慢㕣戴㈸㕥㙣㤵ㄴ㔴搶㔴ㄵ挵挷攷晥㉦摣攷〶㍦散㍡戹挵㥤慥戰晤㘷户㙥搳㌰ㄳ㐷〹戶戴捣㔷㄰搰㝦〷㑥㡡戳㍤㜷换愵㘹〳搸愶㑥搱改愵搵㘵昱ㄶ㈵㜲愷㕡摡㔹㈵㔰ㄱ挵〱挵捤㑢愶捦挷㥤愹摣㔶㈵㘳慢㑡㡢换㑡㉢攲摣ㄹ敤ㅤ㘸㝥㝣ㅥち〱愶㔶㈶㑡㔹〷摦慡㘴㝡㔵慣㈲戱㠸昷㌴㡢㤶敤㤵搲㤳㥢㥦㤹㈵愳㑢㉢ㄲ㐸㈳㝢㤱敤㌶㈵〵昳㉢㤷攰㉢ㄹ㌵攵ㄵ㘳㘳㡢ㄲ晦ㄳ㝢㐵㜱户挸㈶扢㐶愵慢昴㜴㤵㤵㥥昵㥦敥㥦挸昷㌸挷摡㌹挵搳㕤㜱㥣㔶㔷㤵捥慤愱㘰㤲㘳〰㙣〶㡤散挳戴捣㔷搱昲摦扤昴散㐲㕦改〱搷㥡昲㔵〳攳㕤昰攴昷㕣づ〰摣晡〱换㘹昹㈳捣㠴戱㌳挶搷ㄵ攵晣㥦扥㌴㤲昹ㅡ㈲㌷扡〶愲〳挰慤㥤㐳㠸㜵ㄱ㍣愲㜰㘶攲㐸㘰捦㝦㔸㐶㑢〴挳㈳戴㜵㕤㌳て户搱㕢㤶攴挷收挶换㜰昷扦㍣㔶摤摡改戰っ〳㕦㉡㐸戸扥㥣捡昲昲ㄸて㌹㝥㌵愲愰㈸㔶ㄶ捦㉡ㄹ㔵㔳㕤㌹愹戴挲㉡㠱㤱攳搲ㅤ㡡㉤挵㔰㙣愹㜳㥦扥㘴ㅡ慢㠲愴捤㔸㤵昳㜰㠷戴㝡㝥㜹㘹㔱ㄶ㍢慣摣昹㥦㌸㔶昱晥㤱〱㌱昵愶摦㑢晣㌷晥㥤摢敦搸摤㝤㔱㉢㐳改戸晢㜱㐴愷慢〸晥㔳晦㘱搱〸摥㜹攴ㄷ㡡昵㌳愲㘵攲㐷摥㡡㘴㉤㕦换慤㔸㌴扦㕥㡥㐳㔴摥㥣搴摦〸挰㡦昵ぢ愰㙣昰㈷攳つ㤸㝡㉢ち㥡〳㄰捤慦㡣ㄵ攷挵㡡昰㌵愷收敥㤷㥣戲戰㙢昹㔶㔳㘵戳挶㈳〷㘵㐳㈸㐷㕡㕣㕡ㅣ慦捡攲㐰〱扥挴㤵挱敡㤰㠸戳て㜱户扢㔹㕡㘶㘶㡢㉣㔳慥昱㍡搶㠱敥㥤㜳敦㤷挴挶〷攲敦㍥㘶㈸㙦愲㠱㔶㌳㔸敢㔷搰戱㝥㈳愷㌷搱㈵ㅦㅦ攰㜷〲晥㠰挹㝣ぢ㑥晦扥㐹㉤户㐰㔱㠶〵㔰〶敦昹㘷戰㄰㈴ぢ㐵ㄳ㔲㐱㤲㈹㐴㕡㜸㉡㍦㈲㑥搱㐷㤶晥捥㔱愴〰㐷㜹扣㌸敡扣扦戲挲〴扦ㄹ搲搲搳㌳戰慢㈳晥慡戹㐰㕡〴㉢㉦㠸㑢㐹㠸敡㡣㈵㐴㔸㌱搸㠲㈷ぢ攲ㄷ收つ敡ㅦ昸昰㄰㡤㕡改㔴㈰慡摥㠳搵挴㕢㜲㈴捡扤㘶㐱㜲㕣昷㠲㔱㥦愲换㕦晦㥥㕦㔶敡㜳㜴昹ぢ㉢㉤挲㙦㕤㌵昶つ㔲㝤㠱ㄹ㝣㤳戴㈲っ晣㈵㕡㝣敦㐹ㅥ㡢㔹ㄸ㙤昸㔸摣捤ㄹ昸戱昸㈵㍥㝤㉣慡慦㌰愲㘹愰愹㜷㌰㜷戳搵㠲挰㝦㥡〱㉤〹㘸㐵挰扦〰攰㑥㡥戴㐶捦㈳摥㈰㤳㜸㌶㌰㄰敦㕢㑦㔰㡦㜸㙤ㄹ㜴㉦〶晤ㄵ〰扦㜸扦㘳捣ㄱ慦ㅤ㈰㡤ㄶ敦て㑣ㄳ昱摡㌳㌰㤹愷㠸户㌷㐶ㅢㄶ㉦ㅤ搳㐴扣㝤㈴㠸搳㔱㉣㔱㌰㠸户㉦㌰搶㝥〴戲㝣挱〰攸㐸㐰㈷〲㔸搱㈰攲敤㡦㕥㔲扣昱㠳㠶㤸挴敢っっ挴㘳㔵㠳づ敡ㄱ慦ぢ㠳㜶㘵㔰㔶㈰昸挵㘳搹㠱㈳㕥㌷㐰ㅡ㉤ㅥぢㄵ㐴扣敥っ捣㡡㠵ㄴ昱づ挴㘸挳攲戱戲〱㉦㝣㔵㡤㐱搰㤰ㅦ㤶㌷㘸ㅡㄸ搳㐷摥㐱挰㔸〷ㄳ挸搲〷〳愰㈷〱扤〸㘰㌵㠴㠸㜷〸㝡㐹昱昲〶昷㌳㠹搷〷ㄸ㠸搷挵ㄳ搴㈳摥愱っ摡㤷㐱㔹扤攰ㄷ㡦㈵ぢ㡥㜸㠷〱搲㘸昱㔸攴㈰攲昵㘳㘰㔶㍢愴㠸㌷〰愳つ㡢挷慡〸扣㜰㤹㤴㐱搰㤰ㅦ㤶㐶ㄸ戴ㄹ〴㡣㌵㤸㐰㤶㑤ㄸ〰㠷ㄳ㌰㠴〰㔶㔲㠸㜸㐳搱慢ㄳ㙦攰㔰㤳㜸㐷〰〳昱㔸㑤愱㠳㝡挴㍢㤲㐱㡦㘲㔰㔶㍥昸挵ㅢ㠹㌱㐷扣攱㠰㌴㕡扣㔱㤸㈶攲ㅤ捤挰愳搱㑢ㄱ㙦㈴㐶ㅢㄶ㡦ㄵㄵ㜸愱摣㠲㐱戴㜸㉣慢搰㌴㌰愶㡦扣搱挰㔸㌹〴戲攴挲〰挸㈵㘰っ〱慣挲㄰昱昲搰㑢㡡㤷㍦挸昸㥥㌷づㄸ㠸挷㑡っㅤ搴㈳摥㜸〶㥤挰愰慣㥡昰㡢挷㔲〹㐷扣㠹㠰㌴㕡㍣ㄶ㔷㠸㜸昹っ捣㉡㡢ㄴ昱㈶㘳戴㘱昱㔸㡤㠱ㄷ扥㕥挷㈰㘸挸て㑢㌲㌴つ㡣㘹昱愶〲㘳ㅤ㐳㈰换㌵っ㠰㘹〴ㄴ㄰挰ちづㄱ㙦㍡㝡㐹昱挶㤹挵㥢〹っ挴㡢㜹㠲㝡挴㥢挵愰挷㌲㈸㉢㉥晣攲戱捣挲ㄱ敦㌸㐰ㅡ㉤ㅥぢ㌳㐴扣搹っ捣ち㡤ㄴ昱收㘰戴㘱昱㔸挹㠱ㄷ扥户挷㈰㘸挸て换㌹っ摡㥣〸㡣㔵㐸㈰㑢㍤っ㠰㤳〸㠸ㄱ挰敡てㄱ㙦㉥㝡㐹昱㈶㥡摦昳㡡㠱㠱㜸慣〰搱㐱㍤攲挵ㄹ戴㠴㐱捦〰挰㉦摥㔹ㄸ㜳挴㥢〷㐸愳挵㘳㔱㠷㠸㌷㥦㠱㔹摤㤱㈲摥〲㡣㌶㉣ㅥ慢㐰昰挲昷〱ㄹ㐴㡢挷㔲㄰㑤〳㘳晡挸㉢〳挶㉡㈷㤰㘵㈲〶㐰〵〱㤵〴戰㜲㐴挴㕢㠴㕥㔲扣〹收㈳慦ちㄸ㠸挷敡ㄱㅤ搴㈳㕥㠲㐱昹㄰〵挵㑡て扦㜸㉣敦㜰挴慢〱愴搱攲戱㈰㐴挴㕢捣挰慣っ㐹ㄱ㙦㈹㐶ㅢㄶ㡦ㄵ㈴㜸攱㝥〱㠳愰㈱㍦㉣㈳搱㌴㌰愶挵㍢〵ㄸ敢㔴〲㔹㘲㘲〰㥣㐶挰改〴摣〰㠰㠸昷㈷昴㤲攲攵㥡㡦扣㌳㠰㠱㜸慣㍣搱㐱㍤攲㥤挹愰㘷㌱㈸慢㐴晣攲戱㌴挴ㄱ敦㙣㐰ㅡ㉤ㅥ㡢㐹㐴扣㜳ㄸ㤸㔵㈵㈹攲㥤㡢搱㠶挵㘳昵〹㕥昸㙡㈲㠳愰㈱㍦㉣㐱搱㌴㌰愶挵㍢ㅦㄸ㙢㈵㠱㉣㑦㌱〰㔶ㄱ㜰〱〱慣㔸ㄱ昱㔶愳㤷ㄴ㙦慣昹挸扢㄰ㄸ㠸挷慡ㄵㅤ搴㈳摥㐵っ㝡㌱㠳戲挲挴㉦ㅥ换㑡ㅣ昱㉥〱愴搱攲戱㄰㐵挴扢㤴㠱㔹㤱㤲㈲摥攵ㄸ㙤㔸㍣㔶慥攰㠵㙦㌹㌲〸ㅡ昲挳昲ㄵ㑤〳㘳㕡扣㉢㠰戱慥㈴㤰愵㉤〶挰㔵〴㕣㑤〰慢㕤㐴扣㙢搰㑢㡡㤷㘳晥㤰扣づㄸ㠸挷㡡ㄷㅤ搴㈳摥㜵っ㝡㍤㠳戲㍡挵㉦ㅥ㑢㔲ㅣ昱㙥〰愴搱攲戱㠸㐵挴㕢捦挰慣㘶㐹ㄱ㙦㈳㐶ㅢㄶ㡦㔵㉦㜸攱㡢㤳っ㠲㠶晣扣て慢㘹㘰㑣㡢㜷ㄳ㌰搶㈶〲㍦㌰〳㙥㈶攰ㄶ〲㍥〴㐰挴扢ㄵ扤㍡昱捣㥦昳㙥〷〶攲戱㕡㐶㘷昵㠸户㤹㐱敦㘰㔰㔶戶昸挵㘳㌹㡢㈳摥㥤㠰㌴㕡㍣ㄶ挰㠸㜸㕢ㄸ㤸㤵㌰㈹攲摤㡤搱㠶挵㘳挵っ㕥昸敡㈵㠳愰㈱㍦㉣㥢搱㌴㌰愶挵扢〷ㄸ㙢㉢㠱㉣愹㌱〰敥㈵㘰ㅢ〱慣戲ㄱ昱敥㐳㉦㈹摥ㄸ昳㤱户ㅤㄸ㠸挷㑡ㅢㅤ搴㈳摥〳っ晡㈰㠳㘶攰戲㠸㕦㍣㤶挲㌸攲敤〰愴搱攲戱㜸㐶挴㝢㠸㠱㔹㐵㤳㈲摥㈳ㄸ㙤㔸㍣㔶摢㘰捤昸㌲㈷㠳愰㈱㍦㉣戹搱㌴㌰愶挵晢ぢ㌰搶㘳〴戲ㅣ挷〰㜸㥣㠰㥤〴戰㐲㐷挴㝢〲扤愴㜸ㄳ捣攲㍤〵っ挴㘳㤵㡥づ敡ㄱ敦慦っ晡㌴㠳戲愲挶㉦ㅥ换㘸ㅣ昱㥥〱愴搱攲戱昰㐶挴㝢㤶㠱㔹㠱㤳㈲摥㉥㡣㌶㉣ㅥ㉢㜵㐴扣攷ㄹ㐴㡢搷つ愳㥡㠶㐷扣ㄷ㠰戱㕥㈴㤰愵㍣〶挰㑢〴扣㑣〰慢㝢㐴扣㔷搰㑢㡡㌷摥㝣摡扥〶っ挴㘳㠵㡦づ敡ㄱ敦㜵〶晤ㅢ㠳戲ㅡ挷㉦ㅥ㑢㜰ㅣ昱摥〰愴搱攲戱㘸㐷挴㝢㤳㠱㔹扤㤳㈲摥摢ㄸ㙤㔸㍣㔶昹㠸㜸敦㌰㠸ㄶ㡦愵㍥㥡㠶㐷扣㜷㠱戱摥㈳㜰愸ㄹ昰㜷〲摥㈷㠰㤵㐱㈲摥〷攸㈵挵㥢㘰晥愸昲ㄱ㌰㄰㡦搵㐱㍡慢㐷扣㕡〶晤㤸㐱㔹挹攳ㄷ㡦攵㍢㡥㜸㥦〰搲㘸昱㔸昰㈳攲㝤捡挰慣晣㐹ㄱ敦㜳㡣㌶㉣ㅥ㉢㠴㐴扣㉦ㄸ㐴㡢挷㌲㈱㑤挳㈳摥㤷挰㔸晦㈰㤰㈵㐴〶挰㙥〲扥㈲㠰㔵㐵㈲摥㍦搱㑢㡡㌷挶㉣摥搷挰㐰㍣㔶ㄶ改愰ㅥ昱扥㘱搰㍤っ捡㉡㈰扦㜸㉣晤㜱挴晢ㄶ㤰㐶㡢挷㘲㈱ㄱ敦摦っ㝣ㄲ㝡㈹攲㝤㡦搱㠶挵㘳㜵㤱㠸昷〳㠳㘸昱㔸㘲愴㘹㜸挴晢ㄱㄸ敢㈷〲㡢捤㠰㥦〹昸㠵㠰㌸〰㈲摥慦攸㈵挵㥢㘸㝥捦晢ㅤㄸ㠸挷慡㈴㥤搵㈳摥ㅦっ㥡㠶㕢ㅤ㡡ㄵ㐴㝥昱㔸㌶攴㠸挷扢㈱㡤ㄶ㡦㠵㐶㈲ㅥ慥㤰愷㈹㔶ㅣ愵㠸㠷㉦㈰㌷㐲扣愵㤸㈶攲㘵㌲㠸ㄶ㡦攵㐹㥡㠶㐷扣〸㌰㔶㜳〲㔹扡㘴〰㘴ㄱ挰㘷捡㈹㔶㌳㠹㜸㔱昴㤲攲攵㥡㉦挳户〴〶攲戱愲㐹〷昵㠸搷㡡㐱㕢㌳㈸慢㡦晣攲戱攴挸ㄱ慦つ㈰㡤ㄶ㡦㐵㑡㈲㥥捤挰慣㔶㑡ㄱ㙦㉦㡣㌶㝣攴戱慡㐹挴㙢挷㈰㕡㍣㤶㌶㘹ㅡㅥ昱摡〳㘳㜵㈰㤰㘵㑦〶挰摥〴散㐳〰㉢愱㐴扣㝤搱㑢㡡㤷㙦㍥昲㍡〲〳昱㔸つ愵㠳㝡挴敢挴愰晢㌳㈸㉢㤷晣攲慤挷㤸㈳摥〱㠰㌴㕡扣つ㤸㈶攲㜵㘶㘰㔶㍡愵㠸搷ㄵ愳つ㡢挷㡡㈸ㄱ慦ㅢ㠳㘸昱㌶㘱㔴搳昰㠸搷ㅤㄸ慢〷㠱㉣㤹㌲〰づ㈴㈰㥢〰㔶㔱㠹㜸〷愱㤷ㄴ㉦捦㉣㕥㑦㘰㈰ㅥ㉢愹㜴㔰㡦㜸扤ㄸ昴㄰〶㘵搵㤳㕦㍣㤶㍡㌹攲昵〶愴搱攲戱㌸㑡挴敢挳挰摢搱㑢ㄱ慦㉦㐶ㅢㄶ㡦搵㔴㈲摥㘱っ愲挵㘳㐹㤵愶攱ㄱ慦ㅦ㌰㔶㝦〲㔹㙥㘵〰っ㈰㘰㈰〱慣挰ㄲ昱〶愱㤷ㄴ㉦挷晣ぢ攳㜰㘰㈰摥㘳㥥愰ㅥ昱㠶㌰攸㔰〶㘵挵㤴㕦㍣㤶㐹㌹攲つ〳愴搱攲戱戰㑡挴㍢㠲㠱㔹㘱㤵㈲摥㔱ㄸ㙤㔸㍣㔶㘲㠹㜸挳ㄹ㐴㡢挷㜲㉣㠳㌶㐷〳㘳㡤㈰㤰愵㕡〶挰㐸〲㐶ㄱ挰敡㉤ㄱ㙦㌴㝡㐹昱挶㤹㡦扣㕣㘰㈰ㅥ㉢戸㜴㔰㡦㜸㘳ㄸ㌴㡦㐱㍦〰挰㉦ㅥ㑢慣ㅣ昱挶〲搲㘸昱㔸㤴㈵攲㡤㘳㘰㔶㘷愵㠸㌷〱愳つ㡢挷㉡㉥ㄱ㙦㈲㠳㘸昱㔸捡愵㘹㘰㑣晦㠵㤱て㡣㌵㠹㐰㤶㜹ㄹ〰㤳〹㤸㐲〰㉢扦㐴扣愹攸㈵挵㥢㘸扥慡㌲つㄸ㠸挷敡㉦ㅤ搴㈳㕥〱㠳㑥㘷㔰搶㡡挸㘲㘷戰㠷㌹晣㉤㥤挹晢晤晥摢搸㠱ㄲ〳挹㔰挲㘲㠳㠲敡㘵㘵㈸昰㘰㤳户戵㥤ㄶ㙦搰㐷㘵っ㌷摢㉢慢㜰㜳㌰挳晦攸㠹攴摣ㄷ㤱戴㐵㝢摦㘳㍤㘴ㅡ㍤慣㘵挸扣晤㤷攰愳㉢㤲昳戹昰扡敦昸㜳づ户挸㉣㉣戱晤愴搲愲慡捡㐴㘵㐹㜵搷〲ㄴ㉦㜵攵㘳㔲㑡搲搲晡㡤捡扣ㄵㄱ㡤㌹㐹㉣愳〲㐴㌲ㄷ昳戱〱搱㠵ㄵ㤵㑢㉡㘴㌵㤹〹㍥㉤㐶昴㙡摥㥣㘹愲捣挳慤〷挴戳㔹昷挰挹搶㜱戰慤㥡搹㉣ㅣ攰㘶戳㜸㐰ㅡ慣ㄴ㤰〶慢〵戸㘵愶㐳昰挶摥扡㘷㙣㌵㔷ㄵ愹㘲ㄵ捦㘸摥㕣㘵晢㥥㐹ㄲ戸攵㥦㝣愸㐳㈴挲㍢晥㤹㌷㠳㜲攳㈶愵㉡捡挹㍣㌰慣攳戱〴㙢づ㑣搴㙥㠶〱㉥㈸㜲〲㙣敢㥣搱㠵㥥捡愵挸㠹ㄸ㙢㠹㌱㈹㘹挰戳㔳ㄳ㤱㐲㡣戴挵㐸敡戳㔰㈳㈷㘱㜸㉦っ攳㐹〵晡搹〵㍣㠴散っ㌷扡搵㡤㘹扢搳ㄴ〱㙡搵愲愵㈲㜰捡㑥㠸㘳㠸つ昴㜱㐱〰㤶〷慥扡〶㉣㜹戸㘰㄰摦扣〵㠴扢㕢㕤㠵ㄱ敥昲搴㕤㘶㘱ㄲㄱ㔶㈹㉣㜶㔹㤴愱戰搹㉤㜴愳愵㙥戴㜲ㅢ捡㐶㠳扢㑤㕤㠱㜰㤴㤴づ㙢㈱〲㔸㘵㌰㔱扢㉤〶㈴㈸愵戱愸㠵㐵晡ㄶ挹摡㝢㘹㘷㑦捥敡㐵㤳愰戳ㄶ㉤搵ㅥ㑥㘱㔶㠳愱㈴戳扤㌱㉡捣㔶㈱㤹㘶ㄶ㔹〲㐸攸搱慤捥〷㌴㐸㜷ㅦ㥤㝣ㄹ㈶㠳敥扥攸㜳戳昷搳㡤㡥扡搱挹㙤愸捥㘸〸摤㜳扤㜴㑦攵㥡㑦㠳㠹摡㕤〰㐰㈳㉤㜲㍡慣晦㐸昸ㄳ挶㔲㡦㠴攵ㄸ㌱ㅣ〹㘷㘰搸㜴㈴㜴㜵愳搷㍤昹搴㍡ㅢ㔰㐷慦敥㜰㡡㕥㉢㌰㤴搴敢㐰㡣㡡㕥愷㜸昴戲愸㤷ㅣ〹㑢㡤搲㘴敢㍣㉢㠱㠳㌴〷愱捦捤㍥㔸㌷㝡敡㐶㉦户愱晡愰㈱搲㉣昶㑡㜳〱㤷户ㅡ㈶㙡ㅦち〰搳㕡㤴挶愲ㄶㄶ改㕢㈴㙢昷搵捥挳㠹ㄸ㐲㜳ㄹ㥤戵㘸愹㝥㜰ち戳戵ㄸ㑡㌲ㅢ㠰㔱㘱戶挰换㉣㜹㡣捦㌷㌲ㅢ愸昳㕣㡤㔰㘰㌶〸㝤㙥昶㘰摤㌸㕣㌷㠶戸つ㜵〴ㅡ挲慣挴换散㕡㉥㙦ㅤ㑣搴㍥ㄲ〰㌴㜰换㡦㘳扥㘳晣㈸敤ㅣ㑥挴搱㌴㌷ㄲ㔶㡢㤶㍡ㅡ㑥㘱戶〹㐳㐹㘶㈳㌱㉡捣㘶㝢㤹㈵昷搹戱㐶㘶愳㜴㥥摢㄰ち捣㐶愳捦捤捥搱㡤㕣摤ㄸ攳㌶搴㌸㌴㠴搹㑣㉦戳捤㕣摥ㅤ㌰㔱㝢㍣〰㘸㤸昷搹〴敤捣㈵㘲っ捤㔶㑥慤㐵㑢攵挳㈹捣戶㘱㈸挹㙣㌲㐶㠵搹〴㈳戳㜱㐶㘶扣ぢ㉤㡢㜸〰ㄶ捣愶愲捦捤㍥㐶㌷愶改㐶㠱摢㔰㌳搱㄰㘶㜹㕥㘶㍢戸扣㠷㘰愲昶㉣〰㈴愸改㘸㍣㔶㍢㈷㈲㡤㍣㠴搶摡挹愹戵攸慡搹㜰ち戳㈷㌱㤴㘴㌶〷愳挲散〸㈳戳愱㐶㘶扣㐵㉣㡢㜸〶ㄶ捣㑥㐴㥦㥢㕤愸ㅢ㈷改㐶捣㙤愸㘲㌴㠴搹攱㕥㘶捦㜱㜹扢㘰愲㜶ㅣ〰〹㙡㘲㔶愲㥤搳㤰㐶㥥㜶㙢扤捡愹戵攸慡昹㜰ち戳搷㌱㤴㘴戶〰愳挲散㄰㈳戳㥥㐶㘶ぢ㜵㥥户㄰ち捣捡搰攷㘶㤷敢㐶㠵㙥昰〶㉤㌷㔵㠵㠶㌰㍢挸换散ㅤ㉥敦㕤㤸愸㥤〰〰つ昳搱㔸慤㥤挷ㄱ挱挷〸㔸戵㥣㕡换搰㡢攱ㄴ㘶㥦㘰㈸挹㙣㈹㐶㠵㔹㐷㈳戳㝤㡤捣㤶改㍣㕦㈰ㄴ㤸㥤㠲㍥㌷晢㔴摤㌸㑤㌷㜸昷㤴㥢㍡〳つ㘱戶户㤷搹㍦戸扣摤㌰㔱晢㑣〰搰㌰㌳㍢㑢㍢㑦㈲㈲㐶昳㉤愷搶愲愵捥㠱㔳㤸㝤㠷愱㈴戳㜳㌱㉡捣愲㕥㘶挹昷挶㉣㈳㌳摥昹㤴㐵晣〴ぢ㘶攷愳捦捤㕥愹ㅢ慢㜴攳〲户愱㉥㐴㐳㤸㐵扣捣㝥攱昲㝥㠵㠹摡扣㘹㈹㐱㑤敦㡤ㄷ㙢攷㍣愴㤱㘷〴㕢捤㌲㌵戳㑢攱ㄴ㘶㤹ㄸ㑡㌲扢ㅣ愳挲散攷㥦敢㝥晦搷晤㍥晢ㄱ愳户㘲㈹愹㥦㙣㜸㕢㔲ㄶ挱㝦扣〰捣慥㐰㥦㥢㝤愵㙥㕣愵ㅢ㔷扢つ戵づつ㘱昶㍤㐲摥㡣㤰㜴㔸㉤戸扣㤶㌰㔱㥢㜷ㄴ㈵愸改㍣扢㕥㍢㔹昸㉥捦㈲戶摡㜱㙡㉤扡㙡㍤㥣挲慣〳㠶㤲捣㌶㘲㔴㤸㝤改㘵㤶摣㘷㥦ㅢ㤹摤愸昳散㠷㔰㘰㜶ㄳ晡摣散㑤扡㜱戳㙥昰愶㈰㌷㜵㍢ㅡ挲散㔳㉦戳㑥㕣摥晥㌰㔱㝢㌳〰愱晢散づ敤攴搷晤攵攱挶㔶て㑥慤㘵攸㉤㜰ち戳㙣っ㈵㤹摤㡤㔱㘱昶戶㤷㔹昲昷搹㥢㐶㘶㝦搶㜹㝡㈱ㄴ㤸摤㠳㍥㌷㝢慢㙥摣慢ㅢ扣㘳挷㑤㙤㐷㐳㤸晤捤换慣㌷㤷搷〷㈶㙡㍦〰㐰攸㍥㝢㔰㍢昹㍤㝥㜹㡥戲㌵㤰㔳㙢ㄹ晡㈱㌸㠵搹㘰っ㈵㤹㍤㠲㔱㘱昶慣㤱搹搳㐶㘶㡦敡㍣挳㄰ち捣晥㠲㍥㌷晢㌱摤㜸㕣㌷㜶扡つ昵ㄴㅡ挲散㈹㉦戳㈳戹扣愳㘰愲㌶㙦㤴㠵㌲㝢㕡㍢捦㐶ㅡ㜹㑣戳㤵挳愹戵攸慡㘷攱ㄴ㘶㘳㌰㤴㘴戶ぢ愳挲散㐱㉦戳攴搱戸摤挸散㜹㑣㤲㐵㡣㐷㈸㌰㝢〱㝤㙥㌶㙦㝤㐹攳㈵摤㜸搹㙤愸搷搰㄰㘶昷㜹㤹㑤攴昲昲㘱愲㌶敦㘲㠵ㅥ㡤㝦搳捥㔵〸㉦捦㝤戶ち㌸戵ㄶ㕤昵㈶㥣挲㙣〶㠶㤲捣摥挶愸㌰扢摤换㉣㜹㌴摥㙡㘴昶㡥捥㜳ㅣ㐲㠱搹扢攸㜳戳㜹㕦㑡ㅡ㝦搷㡤昷摤㠶晡〸つ㘱㜶戳㤷搹昱㕣摥ㅣ㤸愸㕤ぢ㐰攸㍥晢㔸㍢昹㤵㝡㜹扥戴㔵挴愹戵攸慡㑦攱ㄴ㘶㜱っ㈵㤹㝤㡥㔱㘱㜶㡤㤱搹㔵㐶㘶㕦攸㍣愵〸〵㘶㕦愲捦捤晥㠷㙥散搶㡤慦摣㠶晡ㅡつ㘱㜶㠵㤷搹㐲㉥慦っ㈶㙡㝦〳㐰㈸戳㍤摡挹敦捡换愳慣慤〴愷搶愲慢晥つ愷㌰慢挱㔰㤲搹昷ㄸㄵ㘶慢㡣捣捥㌷㌲晢㐱攷㔹㠶㔰㘰昶㈳晡摣散㥦㜴攳㘷摤昸挵㙤愸摦搱㄰㘶攷㝡㤹㥤捡攵㥤〶ㄳ戵昹㙢㈰㤴ㄹ㍤攲扣〱㘹慣昵㌴㘷㜳㙡㉤㕡㑡㙥扣㜰㘸〵㠶㤲捣㜸攳㐵㤸㥤攲㘵㤶㍣捦㤶ㅡ㤹㘵敡㍣㉢ㄱち捣㜸慢㠵㥢捤摢㉤搲攰扤ㄵ㘹㔸㙥㐳戵㐴㐳㤸㉤昶㌲扢㠰换㕢つㄳ戵㜹攷㠴㘰攳㕦㌱扣愳㈲㑥㝥扢㕤㥥挱㙤㕤挶愹挲㑣敥㡡㜰㝣㉤㠶㤲捣㜸㔷㐴㤸㉤昰㌲㑢㥥㘷昳㡤捣摡改㍣㔷㈳ㄴ㤸昱㍥〸㌷扢㠳㙥昰挶㠷㡣散攳㌶ㄴ敦㘹〸戳ㄲ㉦戳㙢戹扣㜵㌰㔱扢ㄳ〰〴ㅢ晦昲摣㕦㍢昹戵㜵㜹搶户㜵㈳愷ち戳捥㜰捡搱戸〹㐳㐹㘶㕤㌱㉡捣㘶ㅢ㤹ㅤ㙢㘴挶ㅢㄷ㜸愵㔹户㈱ㄴ㤸昱㈶〵㌷扢㠷㙥昰慥㠴㡣㘴扢つ挵ㅢづ挲㙣愶㤷搹㘶㉥敦づ㤸愸摤ぢ〰㠲㡤捣㜸㉦㐲㥣昷ㄲ挱敦㤲㕢㕢㌹㔵㤸昵㠱㐷㤸㙤挳㔰㤲ㄹ敦㈷〸戳〹㐶㘶攳㡣捣㜸㔷㐱昲㍣㠰㔰㘰挶㍢〸摣㙣摥㐵㤰〶㙦ㄹ㐸㘳愰摢㔰扣ㅢ㈰捣昲扣捣㜶㜰㜹て挱㐴敤㈱〰㄰㙣㘴挶ㅢ〵攲攴ㄷ捤攵㔹攵搶㑥㑥ㄵ㘶㜲戱㥦攳㑦㘲㈸挹散㈸攰㠵搹ㄱ㐶㘶㐳㡤捣㠶敢㍣捦㈰ㄴ㤸ㅤ捤愴搸散ㄱ扡㌱㔲㌷㜸㑤㥦㥢攲愵㝡㘱㜶戸㤷搹㜳㕣摥㉥㤸愸㍤〶〰㠲㡤捣㜸ㄵ㕦㥣㡦ㄳ戱㤳收㔵㑥ㄵ㘶㜲㈵㥥㐳慦㘳㈸挹㡣㔷攲㠵搹㈱㐶㘶㍤㡤捣㈶敡㍣㙦㈱ㄴ㤸攵㌳㈹㌶㥢搷摦愵挱㡢敤搲攰〵㜷㙥㡡搷搱㠵搹㐱㕥㘶敦㜰㜹敦挲㐴敤〲〰〸㌶㌲攳㈵㜶㜱昲慢攱昲挴㜵慢㤶㔳挹捣㥥愱㥤㥦挸㜲㌲㡦㐳晦㐸摦ㄵ㕤昳ㄷ㐳㝢晢ㅦ搰㍤〶て摣收ㅤ改戴㘶昸㐶㥣昳㍤戲㡣昴㈳晥戳㔸扣㘶捣慦㤱昲㈷戳㈳㔸晦ㅦ攲㜰㝦搵㕤㤷㘷挴㉥昸戱㍥〳攱㌶挷㠳㉥晥㡦慦愱愵㙣㕦㡦㜰扢㈳㥤晦㘷戹晦户㐷戶㤹愳㘷㥣愰扡㕤㍡㉡昳㠳攵㌷㝣㜳晢㤱搹搷摤昵㠷晢晦攵愷戶摦㌲昶挳㔳㉥ㅦ搱㜳晤捡扢㍦晣㘲挵〸㔵㠴ㄹ搹㠸㘳㝤㐸昳ㄱ㡤ㅣ㔴ㅤ㐰敢㙤㍣戵㌵昰挸摢昶慥挳晦挸㕢㍢㡥㐸㜸愱㙡㐴㜶㤶㉡㐵㠷㍢㑣敤㠵ㄹ㔴㐹㠸晤㡢挴ㄶ㘲戸㘹挴捡昴㡣㌰㘲搷㕣㉤摢㠸㍢敥㝣戳㜰昱㤴ぢ㐷愸〴㘶㤸㠸戵㜲搷ㅦ㈰搶搲㜵昸ㅦ㘵㙢搷㈰ㄲ㕥㘹搶㜷づ戱㘵攸〸戱愸㤷搸て㈴㜶㉡㕣㑤㈳㜶㥡㥥ㄱ㐶㑣敦戱㐳㙥㙢昷㔲敥㥢敢㐷愸戳㌱挳㐴㉣㌳㡣㔸㠶敢昰㍦愲搶㕥㠱㐸㜸攱㥢㥢づ戱㤵攸〸戱㜴㉦戱㍦㐸散〲戸㥡㐶㙣戵㥥ㄱ㐶っ㠹㘵摢㌰㙦敢㤷㠹㙤㌵㈳搴㘵㤸㘱㈲昶摢㑦㈱㠷攲慦慥挳晦攸㔹㝢㉤㈲攱㠵㝦㤴㄰愷㑥慢㘶敡㙡㜴㠴搸捦㤸㤱㍣ㄴ㥢挳搹收㕡戸㥡㐶㙣㥤㥥ㄱ㐶捣搹㘳㌷㡤搸㌷㘳㘶敢㐳敦㔹㌳㐲摤㠸ㄹ㈶㘲摦㠵ㄱ晢户敢昰㍦㔲搶摥㠴㐸㜸攱㥢㤶づ戱摢搰ㄱ㘲㝢扣挴摡㤰搸㘶戸㥡㐶散づ㍤㈳㡣搸敥㘳戶㜷㕥昱㡦つ㜵攷搸㔶捣㌰ㄱ晢㉡㡣搸㙥搷攱㝦㔴慣扤つ㤱昰㐲㜱㡢㐳散〱㜴㠴搸㤷㕥㘲晢㤰搸づ戸㥡㐶散㈱㍤愳搱挴㜶㘲㠶㠹搸㈷㘱挴㍥㜶ㅤ晥㐷挰摡㑦㈲ㄲ㕥㜸慣㥢㐳散ㄹ㜴㠴搸㐷㕥㘲㕤㐸散㌹戸㥡㐶㙣㤷㥥ㄱ㐶㑣扦㜹㈴捦戱㔷㌱挳㐴散扤㌰㘲敦扡づ晦愳㕤敤搷ㄱ〹㉦ㄴ捣㌸挴摥㐲㐷㠸扤敤㈵㜶㌰㠹扤〳㔷搳㠸扤慢㘷㠴ㄱぢㅣ㡡戵㤸㘱㈲昶㝡ㄸ戱搷㕣㠷晦㤱慤昶㈷㠸㠴㔷㥡㜵愸㐳散ぢ㜴㠴搸㉢㕥㘲㠷㤱搸㍦攰㙡ㅡ戱摤㝡㐶ㄸ㌱昷捤攳搱攴ㅥ晢ㄶ㌳㑣挴㥥て㈳戶换㜵昸ㅦ挵㙡㝦㠷㐸㜸攱ぢ愱づ戱㥦搰ㄱ㘲捦㝡㠹つ㈱戱㕦攰㙡ㅡ戱㕦昵㡣㌰㘲㠱㍤搶っ〹㑣挴㥥っ㈳昶㠴敢昰㍦㘲搵捥㐴㈴㈱㌶摣㈱㘶愱㉦挴ㅥ昷ㄲㅢ㐱㘲㉤攰挲慢〹ㅦ愹㕡敡ㄹ㘱挴㥣㑦ㅥ户㍤㥡晣〵摤づ㌳戲愹戳敦㈳搵挳㘱挴ㅥ㜲ㅤ晥㐷愷摡ㅤ㄰㐹㠸㡤㜱㠸敤㠷扥㄰㝢搰㑢㙣㉣㠹㜵㠲ぢ慦㈶㄰摢㕦捦〸㈳挶㌷晢㘳戶㕦㕦昷㝢慣〷㘶㘴ㅢ㠸㙤ぢ㈳㜶慦敢昰㍦ㄲ搵捥㐶㈴㈱㌶挹㈱搶ぢ㝤㈱㜶㡦㤷搸ㄴㄲ敢つㄷ㕥㑤㈰搶㐷捦〸㈳㠶㘸戲㈵昷搸㐰捣挸挶㤰㝦㡦摤ㄹ㐶散づ搷攱㝦搴愹㍤ㄸ㤱㠴搸っ㠷搸㌰昴㠵搸敤㕥㘲戳㐸散㐸戸昰㙡〲戱愳昴㡣㌰㘲晡敤㍥㐹㉣〷㌳戲つ挴㌶㠵ㄱ扢挹㜵昸ㅦ㘱㙡㡦㐱㈴㈱㜶㠲㐳㙣㍣晡㐲㙣愳㤷㔸㈱㠹㑤㠴ぢ慦㈶㄰换搷㌳挲㠸戹攷㔸摤愱㔸㠰ㄹ搹〶㘲搷㠵ㄱ㕢攷㍡晣㡦㈶戵㘷㈰㤲㄰㡢㍢挴㡥㐳㕦㠸㕤攳㈵㌶㡦挴㡥㠷ぢ慦㈶㄰㥢愳㘷㠴ㄱ搳㝢㉣昹㜶㕦㠴ㄹ搹〶㘲㙢挳㠸㕤敥㍡晣㡦ㅣ戵攳㠸㈴挴捡ㅤ㘲愵攸ぢ戱㑢扤挴㉡㐹㙣㈱㕣㜸㌵㠱㔸㤹㥥ㄱ㐶っ搱㘴㑢ㄲ㑢㘰㐶㌶㠶晣攷搸㥡㌰㘲慢㕤㠷晦㔱愲㜶つ㈲〹戱ㅡ㠷搸㌲昴㠵搸㉡㉦戱㈵㈴㜶㉡㕣㜸㌵㠱搸㘹㝡㐶ㄸ㌱扤挷㤲攷搸搹㤸㤱㙤㈰戶㈲㡣搸㌹慥挳晦㠸㔰㝢〵㈲〹戱搳ㅤ㘲㉢搱ㄷ㘲㘷㜹㠹㉤㈷戱ぢ攰挲慢〹挴㔶敢ㄹ昵ㄳ㍢愷敥搲挰㘵㤸㤱㙤㈰㜶㝡ㄸ戱搳㕣㠷晦搱㥦昶㕡㐴ㄲ㘲㉢ㅣ㘲㔷愳㉦挴㑥昱ㄲ㍢㡦挴慥㠵ぢ慦㈶㄰㕢愷㘷搴㑦散昲ㄱ挹㍤㜶㈳㘶㘴ㅢ㠸搵㠴ㄱ慢㜶ㅤ晥㐷㝡摡㥢㄰㐹㠸慤㜱㠸摤㠶扥㄰慢昲ㄲ扢㠸挴㌶挳㠵㔷ㄳ㠸摤愱㘷㠴ㄱ㐳㌴搹㤲挴戶㘲㐶㌶㠶晣攷㔸㜹ㄸ戱㌲搷攱㝦㔴愷扤つ㤱㠴搸㕡㠷搸〳攸ぢ戱〵㕥㘲㔷㤲搸づ戸昰㙡〲戱㠷昴㡣㌰㘲㠱て挱㍢㌱㈳摢㐰㉣ㅥ㐶慣搸㜵昸ㅦ挱㘹㍦㠹㐸㐲散㍡㠷搸㌳攸ぢ戱戹㕥㘲㌷㤰搸㜳㜰攱搵〴㘲扢昴㡣晡㠹㜹づ挵㔷㌱㈳摢㐰散㠴㌰㘲㜳㕣㠷晦搱㥡昶敢㠸㈴挴㌶㌹挴摥㐲㕦㠸捤昶ㄲ扢㠵挴摥㠱ぢ慦㈶㄰㝢㔷捦〸㈳ㄶ昸㜴㕦㡢ㄹ搹〶㘲㌳挲㠸㑤㜷ㅤ㠱㐷㘶㝥㠲㐸つ㍤㌲搳昳㉦㑥戶㐱搲捣ㄲ㔶挸戶㈸㜱㠶㜹戹ㄶ㘵搶愵㘵㘵㔲愱摣ㄲ㑦戸慢挲扦昹㤸㡦〷㌹攲戹㜶〵愵敥扦㈳㌶ㅥて㜸攴〳挳昴㌳搴㉣改㜱㜲愴㘴㑡ㄵㅥ慡搶扣㘴㝣〲て攰㉣捥挲扦㔹㔷㕤ㅤ慦慡昸㕦㜸晣ㅤ㙡挶昹晤㘱㙣捥㠳敦㡣攵摡慣挳慥攷挹㠴㜵㝡攸㝦捡㌱㥤て挶晢捦㥥挵ㄹ戹ㄳ㠷㤸晥㍡㐱戱攷㔱㡦ㄹ㙡ㅡ㜶戱㔳㠵㜳㐶摡ㅦ戲收戴㜴晣愳ㅦ挰换㠵㘷戹㜷〱ㄳ戵晥捣愱搷㠱㄰㤳㤶挹慢攱㝥㘲㉣㥥攷㔷㌰搳㝣晦ㄸ㘳㡢ㄶ扡戸㥤ㄹㄴ㉦㐶昳〸㡡㙣つ㕤㔶扥㜱㔹摢㠲换扡㍦㜵㔹㡡搷戲戹㌴扤愹敦㜴戲〷㐲㤳攵ㄹ㤳敤〰㍥昲㄰っ晦㍤扡㍡ㅤㅥ昶㈵攴㌵收㤴㠴扣㜰㉢散ㅥつ㑤㌸搲㤸昰㌱㐶㘶挲扡㘴㍢㝤挹㜸摤㌷㈵㔹㈶〰㤲散㐹㌴捣㝢昸〸㘳戲扦㌲㌲㙦㉤搴㈵㝢挶㤷慣㌹晡㈹挹㕡㘱㐰㤲㍤㠷㠶㌹搹㈰㘳戲攷ㄹ㌹㌵搹㡢ㅣ慡㍢㥣㔴ㅢ昴㔳㤲㜵挰㠰㈴㝢ㄹつ㜳戲扥挶㘴慦㌲㜲㙡戲搷㌹攴㐹戶て晡㈹挹づ挰㠰㈴㝢〳つ㜳戲㥥挶㘴㙦㌱㜲敡㍥㝢㠷㐳㥥㘴㕤搰㑦㐹㤶㡤〱㐹昶ㅥㅡ收㘴摤㡤挹摥㘷攴㔴㘶ㅦ㜲挸㤳散㘰昴㔳㤲ㅤ㡡〱㐹㔶㡢㠶㌹搹晥挶㘴㥦㌰㜲㉡戳捦㌸攴㐹㜶ㄸ晡㈹挹〶㘳㐰㤲㝤㠱㠶㌹搹摥挶㘴晦㘰攴㔴㘶㕦㜱挸㤳㙣〸晡㈹挹㠶㘳㐰㤲晤ぢつ㜳㌲摢㤸散ㅢ㐶㑥㘵昶㉤㠷㍣挹㐶愰㥦㤲㙣っ〶㈴搹㜷㘸㤸㤳㐵㡤挹㝥㘰攴㔴㘶㍦㜱挸㤳㙣㉣晡㈹挹㈶㘱㐰㤲晤㠲㠶㌹㔹㠶㌱搹㙦㡣㥣捡散てづ㜹㤲㑤㐱㍦㈵搹っっ㐸㌲㠵㘷㘳㥡㤳晤晥愳改㜷㐴㌳攰㝤挹㌲㌹攴㐹㌶换㥦散〴㥤慣㜹㘸戲ㅦ㡤挹㉣㐶㑥㤵戱㠵㉦㔹愱㍦㔹㕣㈷㙢ㄵ㥡㙣㡦㌱㔹ㅢ㐶㑥㤵戱慤㉦搹㍣㝦戲㜲㥤慣㕤㘸戲摤挶㘴ㅤ㠲挹昶昱㈵慢昴㈷慢搱挹昶ぢ㑤昶愹㌱㔹愷㘰戲〳㝣挹㤶昸㤳㥤慥㤳㜵〹㑤昶㠱㌱㔹㌷㐶㑥摤㘷㍤㝣挹㤶晢㤳慤搰挹戲㐳㤳扤㙤㑣㜶㌰㈳愷敥戳㕥扥㘴攷昹㤳慤搱挹㝡㠷㈶㝢捤㤸散搰㘰戲挳㝣挹㉥昲㈷㕢慢㤳昵て㑤昶㠲㌱搹挰㘰戲挱扥㘴㔷晡㤳㕤愷㤳つ〹㑤昶戴㌱搹戰㘰戲㈳㝤挹㙥昰㈷摢愴㤳つて㑤昶戸㌱搹〸㐶㑥㍤㐰㐶昹㤲摤攲㑢㤶㜹ㄷ〶ㅡ晤戱㤹㠵ㅣ敤昰〷〶晦㈱㜹㍣搸㥣㡦挷敥㕤㠶㡦扦㡤㜸ㅡ㜹づㄶ愲昸㤹㤷㌱慣㕣昶摣捦㑡㙡ㅢ㐶戹っ㙢っ㐷敦搷㤸㍣㉦㠶ㅦㅥ〵㌳㤶愳て㙢捣㌸㉦㠶㥦昷〴㌳㥥愳晣愸㈷戹㈶㜸㌱㝦搵㤸㠹ㅣ攵㈷㌴挱攴㝢㌱捦㙢捣㈴㡥扥愸㌱㤳扤ㄸ㝥㈸㤲㕣㔳㌸晡扡挶㑣昵㘲昸㔹㐶㌰挷㜰㤴ㅦ㘳㈴搷㌴㉦收㝤㡤㈹攰㈸㍦㝤〸㘶扡ㄷ昳㠹挶捣攰攸㘷ㅡ㌳搳㡢攱㉦㝣挹㌵㡢愳㕦㘹捣戱㕥っ㝦㑦ぢ收㌸㡥昲㔷戴攴㥡敤挵晣愰㌱挷㜳㤴扦㔹〵㌳挷㡢昹㑤㘳㑥攰攸ㅦㅡ㜳愲ㄷ挳㕦㘶㤲慢㤰愳晣㍤㈶㜱㑥昲㘲昸㍢㐸㌰㌱㡥昲搷㡦㘰收㝡㌱晣搵㈱㤸㈲㡥昲户㠶㘰㡡扤ㄸ扥攳ぢ㈶捥㔱扥搹ぢ愶挴㡢攱ㅢ戵㘰收㜱㤴敦搱㠲㤹敦挵昰晤㔵㌰愵ㅣ攵㕢慢㘰ㄶ㜸㌱㝣㕢ㄴ捣㐲㡥昲ㅤ㔱㌰㘵㕥っ摦捤〴㔳捥㔱扥㤱〹愶挲㡢攱㥢㤰㘰㉡㌹捡昷ㅦ挱㉣昲㘲昸摥㈱㤸㤳㌹捡户つ挱㔴㜹㌱㍣攵〵㤳攰㈸捦㜶挱㔴㝢㌱㜲敡昱慣慢挱愸摥㙣㥥㠲㜲㉤㘵㌱ㅡ愸ㅦ㤱㤳㉦㠰攲㐹㈸愸愵づ㑡㑥㍦愲㤶愱慦㌷㥢愷愱愰㑥㜱㔰㜲〲〶㔰㍣ㄱ〵㜵㥡㠳㤲㔳㤰愸㤴㜵昱㔴ㄴ搴㥦ㅣ㤴㥣㠴㠱㔸㍣ㄹ〵㜵㠶㠳㤲搳㌰㠰攲改㈸愸戳ㅣ㤴㥣㠸〱ㄴ㑦㐸㐱㥤攳愰攴㔴っ愰㜸㑡ち敡㕣〷㌵〳晦ㄳ慤㔳㤴攰㐹㈹愸昳ㅤ㤴㥣㡥㡣㤵挲㤱愷愵愰㔶㌹㈸㌹㈱〳ㄹ㜹㘲ち㙡戵㠳㤲㔳㌲㄰㡢愷愶愰㉥㜴㔰㜲㔲〶㘲昱攴ㄴ搴挵づ㑡㑥换〰㡡愷愷愰㉥㜵㔰㜲㘲〶㌲昲〴ㄵ搴攵づ㑡㑥捤㐰㉣㥥愲㠲扡挲㐱挹挹ㄹ㐰昱㈴ㄵ搴㔵づ㑡㑥捦〰㡡愷愹愰慥㜱㔰㜲㠲〶搶挵ㄳ㔵㔰敢ㅣ㤴㥣愲㠱㔸㍣㔵〵㜵扤㠳㤲㤳㌴㠰攲挹㉡愸昵づ㑡㑥搳〰㡡愷慢愰㌶㍡㈸㌹㔱〳㈸㥥戰㠲扡挹㐱挹愹ㅡ㐰昱㤴ㄵ搴捤㠲戲昵〱愳㜸㝥捡㐵捥攳昰㑢㥦㠵㕤愳㌱㌷ぢて㜵攷㈹㈹㡥㘳㔳ㅤ戶㍥㈲ㄵ㑦㐷㐱捣㑡㐵㈸㥥㠱攲㤸改㜳昰愴ㄳ挷っ㥦㠳攷㤹㌸愶晢ㅣ㍣戵挴㔱攰㜳昰㙣ㄲ挷㌴㥦㠳㈷㤰㌸㡥昱㌹㜸捥㠸㘳慡捦挱搳㐴ㅣ㔳㝣づ㥥ㄹ攲㤸散㜳昰㘴㄰挷㈴㥦㠳挷扦㌸昲㝤づㅥ昲攲㤸攸㜳昰㈸ㄷ挷〴㥦㠳〷戶㌸挶晢ㅣ㍣㤶挵㌱捥攷攰攱㉢㡥戱㍥〷㡦㔸㜱攴昹ㅣ㍣㐸挵㌱挶攷攰㜱㈹㡥㕣㥦㠳㠷愲㌸㜲㝣づㅥ㝤攲ㄸ敤㜳昰㠰ㄳ挷愸㔴㐷㡢晦〷㘰ㄷ㈷㠸</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</si>
</sst>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quot;$ &quot;#,##0_);_(&quot;$ &quot;\(#,##0\)"/>
    <numFmt numFmtId="165" formatCode="&quot;$&quot;#,##0.00"/>
    <numFmt numFmtId="166" formatCode="_-* #,##0.00_-;\-* #,##0.00_-;_-* &quot;-&quot;??_-;_-@_-"/>
    <numFmt numFmtId="167" formatCode="_(* #,##0_);_(* \(#,##0\);_(* &quot;-&quot;??_);_(@_)"/>
    <numFmt numFmtId="168" formatCode="_(&quot;$ &quot;#,##0.00_);_(&quot;$ &quot;\(#,##0.00\)"/>
    <numFmt numFmtId="169" formatCode="&quot;$&quot;#,##0.00;[Red]&quot;$&quot;#,##0.00"/>
    <numFmt numFmtId="170" formatCode="_-* #,##0_-;\-* #,##0_-;_-* &quot;-&quot;??_-;_-@_-"/>
    <numFmt numFmtId="171" formatCode="0_);\(0\)"/>
    <numFmt numFmtId="172" formatCode="#,##0.00\x"/>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rgb="FF000000"/>
      <name val="Calibri"/>
      <family val="2"/>
      <scheme val="minor"/>
    </font>
    <font>
      <sz val="11"/>
      <name val="Calibri"/>
      <family val="2"/>
    </font>
    <font>
      <b/>
      <sz val="14"/>
      <color theme="1"/>
      <name val="Calibri"/>
      <family val="2"/>
      <scheme val="minor"/>
    </font>
    <font>
      <b/>
      <sz val="12"/>
      <color rgb="FF000000"/>
      <name val="Calibri"/>
      <family val="2"/>
      <scheme val="minor"/>
    </font>
    <font>
      <sz val="12"/>
      <name val="Calibri"/>
      <family val="2"/>
    </font>
    <font>
      <b/>
      <sz val="12"/>
      <name val="Calibri"/>
      <family val="2"/>
    </font>
    <font>
      <sz val="8"/>
      <color rgb="FF000000"/>
      <name val="Helvetica"/>
      <family val="2"/>
    </font>
    <font>
      <b/>
      <i/>
      <sz val="12"/>
      <color theme="1"/>
      <name val="Calibri"/>
      <family val="2"/>
      <scheme val="minor"/>
    </font>
    <font>
      <i/>
      <sz val="12"/>
      <color theme="1"/>
      <name val="Calibri"/>
      <family val="2"/>
      <scheme val="minor"/>
    </font>
    <font>
      <sz val="12"/>
      <color theme="0" tint="-0.499984740745262"/>
      <name val="Calibri"/>
      <family val="2"/>
      <scheme val="minor"/>
    </font>
    <font>
      <sz val="12"/>
      <name val="Calibri"/>
      <family val="2"/>
      <scheme val="minor"/>
    </font>
    <font>
      <b/>
      <sz val="16"/>
      <color theme="1"/>
      <name val="Calibri"/>
      <family val="2"/>
      <scheme val="minor"/>
    </font>
    <font>
      <sz val="12"/>
      <color theme="1"/>
      <name val="Calibri (Body)"/>
    </font>
    <font>
      <i/>
      <sz val="12"/>
      <color theme="4" tint="-0.499984740745262"/>
      <name val="Calibri"/>
      <family val="2"/>
      <scheme val="minor"/>
    </font>
    <font>
      <u/>
      <sz val="12"/>
      <color theme="10"/>
      <name val="Calibri"/>
      <family val="2"/>
      <scheme val="minor"/>
    </font>
    <font>
      <u/>
      <sz val="12"/>
      <color theme="11"/>
      <name val="Calibri"/>
      <family val="2"/>
      <scheme val="minor"/>
    </font>
    <font>
      <i/>
      <sz val="12"/>
      <color rgb="FF002060"/>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rgb="FF000000"/>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bgColor indexed="64"/>
      </patternFill>
    </fill>
    <fill>
      <patternFill patternType="solid">
        <fgColor rgb="FFD9D9D9"/>
        <bgColor rgb="FF000000"/>
      </patternFill>
    </fill>
    <fill>
      <patternFill patternType="solid">
        <fgColor theme="8"/>
        <bgColor rgb="FF000000"/>
      </patternFill>
    </fill>
    <fill>
      <patternFill patternType="solid">
        <fgColor theme="8" tint="0.79998168889431442"/>
        <bgColor rgb="FF000000"/>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s>
  <borders count="6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ck">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style="mediumDashed">
        <color auto="1"/>
      </right>
      <top/>
      <bottom/>
      <diagonal/>
    </border>
    <border>
      <left/>
      <right style="mediumDashed">
        <color auto="1"/>
      </right>
      <top style="medium">
        <color auto="1"/>
      </top>
      <bottom style="medium">
        <color auto="1"/>
      </bottom>
      <diagonal/>
    </border>
    <border>
      <left style="medium">
        <color auto="1"/>
      </left>
      <right/>
      <top/>
      <bottom style="thin">
        <color auto="1"/>
      </bottom>
      <diagonal/>
    </border>
    <border>
      <left/>
      <right style="mediumDashed">
        <color auto="1"/>
      </right>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Dashed">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ck">
        <color theme="8" tint="-0.499984740745262"/>
      </left>
      <right/>
      <top style="thick">
        <color theme="8" tint="-0.499984740745262"/>
      </top>
      <bottom/>
      <diagonal/>
    </border>
    <border>
      <left/>
      <right/>
      <top style="thick">
        <color theme="8" tint="-0.499984740745262"/>
      </top>
      <bottom/>
      <diagonal/>
    </border>
    <border>
      <left style="medium">
        <color auto="1"/>
      </left>
      <right style="thick">
        <color theme="8" tint="-0.499984740745262"/>
      </right>
      <top style="thick">
        <color theme="8" tint="-0.499984740745262"/>
      </top>
      <bottom/>
      <diagonal/>
    </border>
    <border>
      <left style="thick">
        <color theme="8" tint="-0.499984740745262"/>
      </left>
      <right/>
      <top/>
      <bottom/>
      <diagonal/>
    </border>
    <border>
      <left style="medium">
        <color auto="1"/>
      </left>
      <right style="thick">
        <color theme="8" tint="-0.499984740745262"/>
      </right>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style="medium">
        <color auto="1"/>
      </left>
      <right style="thick">
        <color theme="8" tint="-0.499984740745262"/>
      </right>
      <top/>
      <bottom style="thick">
        <color theme="8" tint="-0.499984740745262"/>
      </bottom>
      <diagonal/>
    </border>
    <border>
      <left style="thick">
        <color theme="8" tint="-0.499984740745262"/>
      </left>
      <right/>
      <top/>
      <bottom style="thin">
        <color auto="1"/>
      </bottom>
      <diagonal/>
    </border>
    <border>
      <left style="medium">
        <color auto="1"/>
      </left>
      <right style="thick">
        <color theme="8" tint="-0.499984740745262"/>
      </right>
      <top/>
      <bottom style="thin">
        <color auto="1"/>
      </bottom>
      <diagonal/>
    </border>
    <border>
      <left/>
      <right style="medium">
        <color auto="1"/>
      </right>
      <top style="thick">
        <color theme="8" tint="-0.499984740745262"/>
      </top>
      <bottom/>
      <diagonal/>
    </border>
  </borders>
  <cellStyleXfs count="10">
    <xf numFmtId="0" fontId="0" fillId="0" borderId="0"/>
    <xf numFmtId="43" fontId="3" fillId="0" borderId="0" applyFont="0" applyFill="0" applyBorder="0" applyAlignment="0" applyProtection="0"/>
    <xf numFmtId="9" fontId="3"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489">
    <xf numFmtId="0" fontId="0" fillId="0" borderId="0" xfId="0"/>
    <xf numFmtId="0" fontId="0" fillId="2" borderId="0" xfId="0" applyFill="1"/>
    <xf numFmtId="0" fontId="0" fillId="0" borderId="0" xfId="0" applyFill="1"/>
    <xf numFmtId="0" fontId="0" fillId="0" borderId="0" xfId="0" applyFont="1"/>
    <xf numFmtId="0" fontId="4" fillId="3" borderId="0" xfId="0" applyFont="1" applyFill="1"/>
    <xf numFmtId="0" fontId="0" fillId="3" borderId="0" xfId="0" applyFont="1" applyFill="1"/>
    <xf numFmtId="0" fontId="7" fillId="4" borderId="0" xfId="0" applyFont="1" applyFill="1"/>
    <xf numFmtId="12" fontId="4" fillId="6" borderId="10" xfId="0" applyNumberFormat="1" applyFont="1" applyFill="1" applyBorder="1"/>
    <xf numFmtId="12" fontId="4" fillId="3" borderId="10" xfId="0" applyNumberFormat="1" applyFont="1" applyFill="1" applyBorder="1"/>
    <xf numFmtId="0" fontId="10" fillId="6" borderId="0" xfId="0" applyFont="1" applyFill="1" applyAlignment="1">
      <alignment vertical="top" wrapText="1"/>
    </xf>
    <xf numFmtId="0" fontId="0" fillId="0" borderId="0" xfId="0" applyFont="1" applyFill="1"/>
    <xf numFmtId="0" fontId="0" fillId="2" borderId="0" xfId="0" applyFont="1" applyFill="1"/>
    <xf numFmtId="164" fontId="8" fillId="0" borderId="0" xfId="0" applyNumberFormat="1" applyFont="1" applyAlignment="1">
      <alignment horizontal="right" vertical="top"/>
    </xf>
    <xf numFmtId="37" fontId="8" fillId="0" borderId="0" xfId="0" applyNumberFormat="1" applyFont="1" applyAlignment="1">
      <alignment horizontal="right" vertical="top"/>
    </xf>
    <xf numFmtId="0" fontId="11" fillId="0" borderId="0" xfId="0" applyFont="1" applyAlignment="1">
      <alignment vertical="top" wrapText="1"/>
    </xf>
    <xf numFmtId="0" fontId="12" fillId="0" borderId="0" xfId="0" applyFont="1" applyAlignment="1">
      <alignment vertical="top" wrapText="1"/>
    </xf>
    <xf numFmtId="0" fontId="0" fillId="0" borderId="0" xfId="0" applyFont="1" applyAlignment="1">
      <alignment vertical="top" wrapText="1"/>
    </xf>
    <xf numFmtId="6" fontId="13" fillId="0" borderId="0" xfId="0" applyNumberFormat="1" applyFont="1"/>
    <xf numFmtId="0" fontId="13" fillId="0" borderId="0" xfId="0" applyFont="1"/>
    <xf numFmtId="3" fontId="13" fillId="0" borderId="0" xfId="0" applyNumberFormat="1" applyFont="1"/>
    <xf numFmtId="0" fontId="10" fillId="6" borderId="11" xfId="0" applyFont="1" applyFill="1" applyBorder="1" applyAlignment="1">
      <alignment vertical="top" wrapText="1"/>
    </xf>
    <xf numFmtId="0" fontId="0" fillId="0" borderId="11" xfId="0" applyFont="1" applyFill="1" applyBorder="1"/>
    <xf numFmtId="0" fontId="0" fillId="0" borderId="11" xfId="0" applyFont="1" applyBorder="1"/>
    <xf numFmtId="0" fontId="0" fillId="3" borderId="11" xfId="0" applyFont="1" applyFill="1" applyBorder="1"/>
    <xf numFmtId="38" fontId="0" fillId="0" borderId="0" xfId="0" applyNumberFormat="1"/>
    <xf numFmtId="0" fontId="4" fillId="0" borderId="12" xfId="0" applyFont="1" applyBorder="1" applyAlignment="1">
      <alignment vertical="top" wrapText="1"/>
    </xf>
    <xf numFmtId="0" fontId="12" fillId="0" borderId="11" xfId="0" applyFont="1" applyBorder="1" applyAlignment="1">
      <alignment vertical="top" wrapText="1"/>
    </xf>
    <xf numFmtId="0" fontId="4" fillId="0" borderId="0" xfId="0" applyFont="1" applyBorder="1" applyAlignment="1">
      <alignment vertical="top" wrapText="1"/>
    </xf>
    <xf numFmtId="38" fontId="0" fillId="0" borderId="0" xfId="0" applyNumberFormat="1" applyFont="1" applyFill="1" applyBorder="1" applyAlignment="1">
      <alignment horizontal="right" wrapText="1"/>
    </xf>
    <xf numFmtId="38" fontId="0" fillId="0" borderId="0" xfId="0" applyNumberFormat="1" applyFont="1" applyBorder="1" applyAlignment="1">
      <alignment wrapText="1"/>
    </xf>
    <xf numFmtId="38" fontId="0" fillId="0" borderId="0" xfId="0" applyNumberFormat="1" applyFont="1" applyBorder="1" applyAlignment="1">
      <alignment horizontal="right" vertical="top"/>
    </xf>
    <xf numFmtId="0" fontId="0" fillId="3" borderId="0" xfId="0" applyFont="1" applyFill="1" applyBorder="1"/>
    <xf numFmtId="0" fontId="9" fillId="6" borderId="10" xfId="0" applyFont="1" applyFill="1" applyBorder="1" applyAlignment="1">
      <alignment vertical="top" wrapText="1"/>
    </xf>
    <xf numFmtId="0" fontId="0" fillId="3" borderId="10" xfId="0" applyFont="1" applyFill="1" applyBorder="1"/>
    <xf numFmtId="0" fontId="4" fillId="6" borderId="0" xfId="0" applyFont="1" applyFill="1" applyBorder="1" applyAlignment="1">
      <alignment vertical="top" wrapText="1"/>
    </xf>
    <xf numFmtId="0" fontId="9" fillId="5" borderId="10" xfId="0" applyFont="1" applyFill="1" applyBorder="1" applyAlignment="1">
      <alignment vertical="top" wrapText="1"/>
    </xf>
    <xf numFmtId="38" fontId="0" fillId="5" borderId="10" xfId="0" applyNumberFormat="1" applyFont="1" applyFill="1" applyBorder="1" applyAlignment="1">
      <alignment horizontal="right" wrapText="1"/>
    </xf>
    <xf numFmtId="38" fontId="0" fillId="5" borderId="10" xfId="0" applyNumberFormat="1" applyFont="1" applyFill="1" applyBorder="1" applyAlignment="1">
      <alignment wrapText="1"/>
    </xf>
    <xf numFmtId="38" fontId="0" fillId="5" borderId="10" xfId="0" applyNumberFormat="1" applyFont="1" applyFill="1" applyBorder="1" applyAlignment="1">
      <alignment horizontal="right" vertical="top"/>
    </xf>
    <xf numFmtId="0" fontId="14" fillId="7" borderId="10" xfId="0" applyFont="1" applyFill="1" applyBorder="1" applyAlignment="1">
      <alignment vertical="top" wrapText="1"/>
    </xf>
    <xf numFmtId="38" fontId="14" fillId="7" borderId="10" xfId="0" applyNumberFormat="1" applyFont="1" applyFill="1" applyBorder="1" applyAlignment="1">
      <alignment horizontal="right" wrapText="1"/>
    </xf>
    <xf numFmtId="0" fontId="0" fillId="3" borderId="13" xfId="0" applyFont="1" applyFill="1" applyBorder="1"/>
    <xf numFmtId="0" fontId="0" fillId="3" borderId="12" xfId="0" applyFont="1" applyFill="1" applyBorder="1"/>
    <xf numFmtId="0" fontId="12" fillId="0" borderId="13" xfId="0" applyFont="1" applyBorder="1" applyAlignment="1">
      <alignment vertical="top" wrapText="1"/>
    </xf>
    <xf numFmtId="38" fontId="0" fillId="0" borderId="13" xfId="0" applyNumberFormat="1" applyBorder="1"/>
    <xf numFmtId="0" fontId="12" fillId="0" borderId="0" xfId="0" applyFont="1" applyBorder="1" applyAlignment="1">
      <alignment vertical="top" wrapText="1"/>
    </xf>
    <xf numFmtId="0" fontId="0" fillId="0" borderId="0" xfId="0" applyFont="1" applyFill="1" applyAlignment="1">
      <alignment vertical="top" wrapText="1"/>
    </xf>
    <xf numFmtId="38" fontId="0" fillId="0" borderId="0" xfId="1" applyNumberFormat="1" applyFont="1" applyFill="1" applyAlignment="1">
      <alignment horizontal="right" wrapText="1"/>
    </xf>
    <xf numFmtId="38" fontId="0" fillId="0" borderId="0" xfId="1" applyNumberFormat="1" applyFont="1" applyFill="1" applyAlignment="1">
      <alignment wrapText="1"/>
    </xf>
    <xf numFmtId="38" fontId="0" fillId="0" borderId="0" xfId="1" applyNumberFormat="1" applyFont="1" applyFill="1" applyAlignment="1">
      <alignment horizontal="right" vertical="top"/>
    </xf>
    <xf numFmtId="0" fontId="9" fillId="3" borderId="10" xfId="0" applyFont="1" applyFill="1" applyBorder="1"/>
    <xf numFmtId="0" fontId="4" fillId="0" borderId="0" xfId="0" applyFont="1" applyAlignment="1">
      <alignment vertical="top" wrapText="1"/>
    </xf>
    <xf numFmtId="0" fontId="7" fillId="8" borderId="12" xfId="0" applyFont="1" applyFill="1" applyBorder="1"/>
    <xf numFmtId="38" fontId="4" fillId="0" borderId="0" xfId="0" applyNumberFormat="1" applyFont="1"/>
    <xf numFmtId="38" fontId="0" fillId="0" borderId="0" xfId="0" applyNumberFormat="1" applyFont="1"/>
    <xf numFmtId="38" fontId="4" fillId="0" borderId="12" xfId="0" applyNumberFormat="1" applyFont="1" applyBorder="1"/>
    <xf numFmtId="38" fontId="4" fillId="0" borderId="0" xfId="0" applyNumberFormat="1" applyFont="1" applyBorder="1"/>
    <xf numFmtId="0" fontId="4" fillId="0" borderId="0" xfId="0" applyFont="1" applyBorder="1"/>
    <xf numFmtId="38" fontId="4" fillId="0" borderId="11" xfId="0" applyNumberFormat="1" applyFont="1" applyBorder="1"/>
    <xf numFmtId="38" fontId="4" fillId="0" borderId="13" xfId="0" applyNumberFormat="1" applyFont="1" applyBorder="1"/>
    <xf numFmtId="0" fontId="4" fillId="0" borderId="13" xfId="0" applyFont="1" applyBorder="1"/>
    <xf numFmtId="37" fontId="4" fillId="0" borderId="12" xfId="0" applyNumberFormat="1" applyFont="1" applyBorder="1" applyAlignment="1">
      <alignment horizontal="right" vertical="top"/>
    </xf>
    <xf numFmtId="0" fontId="11" fillId="0" borderId="13" xfId="0" applyFont="1" applyBorder="1" applyAlignment="1">
      <alignment vertical="top" wrapText="1"/>
    </xf>
    <xf numFmtId="0" fontId="0" fillId="7" borderId="0" xfId="0" applyFont="1" applyFill="1"/>
    <xf numFmtId="168" fontId="8" fillId="0" borderId="0" xfId="0" applyNumberFormat="1" applyFont="1" applyAlignment="1">
      <alignment horizontal="right" vertical="top"/>
    </xf>
    <xf numFmtId="165" fontId="0" fillId="0" borderId="0" xfId="3" applyNumberFormat="1" applyFont="1"/>
    <xf numFmtId="38" fontId="0" fillId="0" borderId="13" xfId="0" applyNumberFormat="1" applyFont="1" applyBorder="1"/>
    <xf numFmtId="169" fontId="0" fillId="0" borderId="0" xfId="0" applyNumberFormat="1"/>
    <xf numFmtId="0" fontId="11" fillId="0" borderId="0" xfId="0" applyFont="1" applyBorder="1" applyAlignment="1">
      <alignment vertical="top" wrapText="1"/>
    </xf>
    <xf numFmtId="38" fontId="0" fillId="0" borderId="0" xfId="0" applyNumberFormat="1" applyFont="1" applyBorder="1"/>
    <xf numFmtId="38" fontId="14" fillId="7" borderId="7" xfId="1" applyNumberFormat="1" applyFont="1" applyFill="1" applyBorder="1" applyAlignment="1">
      <alignment horizontal="right" wrapText="1"/>
    </xf>
    <xf numFmtId="38" fontId="14" fillId="3" borderId="7" xfId="1" applyNumberFormat="1" applyFont="1" applyFill="1" applyBorder="1" applyAlignment="1">
      <alignment horizontal="right" wrapText="1"/>
    </xf>
    <xf numFmtId="38" fontId="0" fillId="0" borderId="11" xfId="0" applyNumberFormat="1" applyFont="1" applyBorder="1"/>
    <xf numFmtId="0" fontId="11" fillId="0" borderId="11" xfId="0" applyFont="1" applyBorder="1" applyAlignment="1">
      <alignment vertical="top" wrapText="1"/>
    </xf>
    <xf numFmtId="0" fontId="10" fillId="10" borderId="14" xfId="0" applyFont="1" applyFill="1" applyBorder="1"/>
    <xf numFmtId="0" fontId="0" fillId="6" borderId="8" xfId="0" applyFont="1" applyFill="1" applyBorder="1"/>
    <xf numFmtId="0" fontId="0" fillId="6" borderId="9" xfId="0" applyFont="1" applyFill="1" applyBorder="1"/>
    <xf numFmtId="0" fontId="14" fillId="0" borderId="16" xfId="0" applyFont="1" applyBorder="1"/>
    <xf numFmtId="0" fontId="4" fillId="0" borderId="17" xfId="0" applyFont="1" applyBorder="1"/>
    <xf numFmtId="0" fontId="4" fillId="0" borderId="18" xfId="0" applyFont="1" applyBorder="1"/>
    <xf numFmtId="0" fontId="4" fillId="12" borderId="3" xfId="0" applyFont="1" applyFill="1" applyBorder="1"/>
    <xf numFmtId="170" fontId="4" fillId="12" borderId="0" xfId="1" applyNumberFormat="1" applyFont="1" applyFill="1" applyBorder="1"/>
    <xf numFmtId="0" fontId="0" fillId="6" borderId="20" xfId="0" applyFill="1" applyBorder="1" applyAlignment="1">
      <alignment horizontal="center" vertical="center"/>
    </xf>
    <xf numFmtId="10" fontId="0" fillId="11" borderId="20" xfId="2" applyNumberFormat="1" applyFont="1" applyFill="1" applyBorder="1"/>
    <xf numFmtId="10" fontId="0" fillId="12" borderId="20" xfId="2" applyNumberFormat="1" applyFont="1" applyFill="1" applyBorder="1"/>
    <xf numFmtId="0" fontId="0" fillId="13" borderId="20" xfId="0" applyFill="1" applyBorder="1"/>
    <xf numFmtId="0" fontId="0" fillId="6" borderId="3" xfId="0" applyFill="1" applyBorder="1"/>
    <xf numFmtId="0" fontId="0" fillId="6" borderId="0" xfId="0" applyFill="1" applyBorder="1"/>
    <xf numFmtId="10" fontId="0" fillId="6" borderId="0" xfId="2" applyNumberFormat="1" applyFont="1" applyFill="1" applyBorder="1"/>
    <xf numFmtId="10" fontId="0" fillId="6" borderId="20" xfId="2" applyNumberFormat="1" applyFont="1" applyFill="1" applyBorder="1"/>
    <xf numFmtId="0" fontId="0" fillId="12" borderId="20" xfId="0" applyFill="1" applyBorder="1"/>
    <xf numFmtId="10" fontId="0" fillId="13" borderId="20" xfId="2" applyNumberFormat="1" applyFont="1" applyFill="1" applyBorder="1"/>
    <xf numFmtId="0" fontId="0" fillId="6" borderId="21" xfId="0" applyFill="1" applyBorder="1"/>
    <xf numFmtId="10" fontId="0" fillId="6" borderId="12" xfId="2" applyNumberFormat="1" applyFont="1" applyFill="1" applyBorder="1"/>
    <xf numFmtId="10" fontId="0" fillId="6" borderId="22" xfId="2" applyNumberFormat="1" applyFont="1" applyFill="1" applyBorder="1"/>
    <xf numFmtId="10" fontId="0" fillId="11" borderId="22" xfId="2" applyNumberFormat="1" applyFont="1" applyFill="1" applyBorder="1"/>
    <xf numFmtId="0" fontId="0" fillId="12" borderId="22" xfId="0" applyFill="1" applyBorder="1"/>
    <xf numFmtId="0" fontId="0" fillId="13" borderId="22" xfId="0" applyFill="1" applyBorder="1"/>
    <xf numFmtId="0" fontId="0" fillId="6" borderId="3" xfId="0" applyFont="1" applyFill="1" applyBorder="1"/>
    <xf numFmtId="0" fontId="0" fillId="6" borderId="0" xfId="0" applyFont="1" applyFill="1" applyBorder="1"/>
    <xf numFmtId="0" fontId="0" fillId="12" borderId="20" xfId="0" applyFont="1" applyFill="1" applyBorder="1"/>
    <xf numFmtId="0" fontId="0" fillId="12" borderId="22" xfId="0" applyFont="1" applyFill="1" applyBorder="1"/>
    <xf numFmtId="0" fontId="0" fillId="13" borderId="22" xfId="0" applyFont="1" applyFill="1" applyBorder="1"/>
    <xf numFmtId="170" fontId="4" fillId="12" borderId="0" xfId="0" applyNumberFormat="1" applyFont="1" applyFill="1" applyBorder="1"/>
    <xf numFmtId="0" fontId="0" fillId="6" borderId="5" xfId="0" applyFill="1" applyBorder="1"/>
    <xf numFmtId="0" fontId="0" fillId="6" borderId="7" xfId="0" applyFill="1" applyBorder="1"/>
    <xf numFmtId="10" fontId="0" fillId="6" borderId="7" xfId="2" applyNumberFormat="1" applyFont="1" applyFill="1" applyBorder="1"/>
    <xf numFmtId="10" fontId="0" fillId="6" borderId="23" xfId="2" applyNumberFormat="1" applyFont="1" applyFill="1" applyBorder="1"/>
    <xf numFmtId="10" fontId="0" fillId="11" borderId="23" xfId="2" applyNumberFormat="1" applyFont="1" applyFill="1" applyBorder="1"/>
    <xf numFmtId="0" fontId="0" fillId="12" borderId="23" xfId="0" applyFill="1" applyBorder="1"/>
    <xf numFmtId="0" fontId="0" fillId="13" borderId="23" xfId="0" applyFill="1" applyBorder="1"/>
    <xf numFmtId="38" fontId="14" fillId="7" borderId="7" xfId="1" applyNumberFormat="1" applyFont="1" applyFill="1" applyBorder="1" applyAlignment="1">
      <alignment horizontal="left" vertical="top" wrapText="1"/>
    </xf>
    <xf numFmtId="0" fontId="5" fillId="7" borderId="1" xfId="0" applyFont="1" applyFill="1" applyBorder="1" applyAlignment="1">
      <alignment horizontal="right"/>
    </xf>
    <xf numFmtId="0" fontId="5" fillId="7" borderId="2" xfId="0" applyFont="1" applyFill="1" applyBorder="1" applyAlignment="1">
      <alignment horizontal="center" vertical="center"/>
    </xf>
    <xf numFmtId="0" fontId="5" fillId="7" borderId="3" xfId="0" applyFont="1" applyFill="1" applyBorder="1" applyAlignment="1">
      <alignment horizontal="right"/>
    </xf>
    <xf numFmtId="14" fontId="5" fillId="7" borderId="4" xfId="0" applyNumberFormat="1" applyFont="1" applyFill="1" applyBorder="1" applyAlignment="1">
      <alignment horizontal="center" vertical="center"/>
    </xf>
    <xf numFmtId="8" fontId="5" fillId="7" borderId="4" xfId="0" applyNumberFormat="1" applyFont="1" applyFill="1" applyBorder="1" applyAlignment="1">
      <alignment horizontal="center" vertical="center"/>
    </xf>
    <xf numFmtId="43" fontId="5" fillId="7" borderId="4" xfId="1" applyFont="1" applyFill="1" applyBorder="1" applyAlignment="1">
      <alignment horizontal="center" vertical="center"/>
    </xf>
    <xf numFmtId="10" fontId="5" fillId="7" borderId="4" xfId="2" applyNumberFormat="1" applyFont="1" applyFill="1" applyBorder="1" applyAlignment="1">
      <alignment horizontal="center" vertical="center"/>
    </xf>
    <xf numFmtId="0" fontId="5" fillId="7" borderId="5" xfId="0" applyFont="1" applyFill="1" applyBorder="1" applyAlignment="1">
      <alignment horizontal="right"/>
    </xf>
    <xf numFmtId="0" fontId="5" fillId="7" borderId="1" xfId="0" applyFont="1" applyFill="1" applyBorder="1" applyAlignment="1"/>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6" fillId="7" borderId="1" xfId="0" applyFont="1" applyFill="1" applyBorder="1"/>
    <xf numFmtId="10" fontId="6" fillId="7" borderId="0" xfId="2" applyNumberFormat="1" applyFont="1" applyFill="1" applyBorder="1" applyAlignment="1">
      <alignment horizontal="center"/>
    </xf>
    <xf numFmtId="10" fontId="6" fillId="7" borderId="4" xfId="2" applyNumberFormat="1" applyFont="1" applyFill="1" applyBorder="1" applyAlignment="1">
      <alignment horizontal="center"/>
    </xf>
    <xf numFmtId="0" fontId="6" fillId="7" borderId="3" xfId="0" applyFont="1" applyFill="1" applyBorder="1"/>
    <xf numFmtId="0" fontId="6" fillId="7" borderId="5" xfId="0" applyFont="1" applyFill="1" applyBorder="1"/>
    <xf numFmtId="10" fontId="6" fillId="7" borderId="7" xfId="2" applyNumberFormat="1" applyFont="1" applyFill="1" applyBorder="1" applyAlignment="1">
      <alignment horizontal="center"/>
    </xf>
    <xf numFmtId="10" fontId="6" fillId="7" borderId="6" xfId="2" applyNumberFormat="1" applyFont="1" applyFill="1" applyBorder="1" applyAlignment="1">
      <alignment horizontal="center"/>
    </xf>
    <xf numFmtId="0" fontId="4" fillId="6" borderId="14" xfId="0" applyFont="1" applyFill="1" applyBorder="1"/>
    <xf numFmtId="0" fontId="0" fillId="6" borderId="25" xfId="0" applyFont="1" applyFill="1" applyBorder="1"/>
    <xf numFmtId="0" fontId="0" fillId="6" borderId="8" xfId="0" applyFont="1" applyFill="1" applyBorder="1" applyAlignment="1">
      <alignment horizontal="right"/>
    </xf>
    <xf numFmtId="0" fontId="14" fillId="0" borderId="26" xfId="0" applyFont="1" applyBorder="1"/>
    <xf numFmtId="0" fontId="4" fillId="0" borderId="27" xfId="0" applyFont="1" applyBorder="1"/>
    <xf numFmtId="3" fontId="4" fillId="12" borderId="0" xfId="0" applyNumberFormat="1" applyFont="1" applyFill="1" applyBorder="1"/>
    <xf numFmtId="3" fontId="4" fillId="12" borderId="11" xfId="0" applyNumberFormat="1" applyFont="1" applyFill="1" applyBorder="1"/>
    <xf numFmtId="0" fontId="0" fillId="6" borderId="24" xfId="0" applyFill="1" applyBorder="1"/>
    <xf numFmtId="10" fontId="0" fillId="6" borderId="0" xfId="0" applyNumberFormat="1" applyFill="1" applyBorder="1"/>
    <xf numFmtId="0" fontId="0" fillId="6" borderId="26" xfId="0" applyFill="1" applyBorder="1"/>
    <xf numFmtId="10" fontId="0" fillId="6" borderId="27" xfId="2" applyNumberFormat="1" applyFont="1" applyFill="1" applyBorder="1"/>
    <xf numFmtId="10" fontId="0" fillId="6" borderId="13" xfId="2" applyNumberFormat="1" applyFont="1" applyFill="1" applyBorder="1"/>
    <xf numFmtId="0" fontId="0" fillId="12" borderId="19" xfId="0" applyFill="1" applyBorder="1"/>
    <xf numFmtId="170" fontId="4" fillId="12" borderId="24" xfId="1" applyNumberFormat="1" applyFont="1" applyFill="1" applyBorder="1"/>
    <xf numFmtId="0" fontId="4" fillId="12" borderId="28" xfId="0" applyFont="1" applyFill="1" applyBorder="1"/>
    <xf numFmtId="0" fontId="0" fillId="12" borderId="29" xfId="0" applyFill="1" applyBorder="1"/>
    <xf numFmtId="10" fontId="0" fillId="12" borderId="29" xfId="2" applyNumberFormat="1" applyFont="1" applyFill="1" applyBorder="1"/>
    <xf numFmtId="0" fontId="0" fillId="6" borderId="30" xfId="0" applyFill="1" applyBorder="1"/>
    <xf numFmtId="0" fontId="4" fillId="12" borderId="1" xfId="0" applyFont="1" applyFill="1" applyBorder="1"/>
    <xf numFmtId="170" fontId="4" fillId="12" borderId="2" xfId="1" applyNumberFormat="1" applyFont="1" applyFill="1" applyBorder="1"/>
    <xf numFmtId="0" fontId="0" fillId="6" borderId="4" xfId="0" applyFill="1" applyBorder="1"/>
    <xf numFmtId="10" fontId="0" fillId="6" borderId="32" xfId="2" applyNumberFormat="1" applyFont="1" applyFill="1" applyBorder="1"/>
    <xf numFmtId="170" fontId="4" fillId="12" borderId="4" xfId="1" applyNumberFormat="1" applyFont="1" applyFill="1" applyBorder="1"/>
    <xf numFmtId="0" fontId="0" fillId="6" borderId="4" xfId="0" applyFont="1" applyFill="1" applyBorder="1"/>
    <xf numFmtId="170" fontId="4" fillId="12" borderId="4" xfId="0" applyNumberFormat="1" applyFont="1" applyFill="1" applyBorder="1"/>
    <xf numFmtId="0" fontId="0" fillId="6" borderId="6" xfId="0" applyFill="1" applyBorder="1"/>
    <xf numFmtId="0" fontId="0" fillId="6" borderId="31" xfId="0" applyFont="1" applyFill="1" applyBorder="1"/>
    <xf numFmtId="170" fontId="4" fillId="12" borderId="24" xfId="0" applyNumberFormat="1" applyFont="1" applyFill="1" applyBorder="1"/>
    <xf numFmtId="0" fontId="0" fillId="0" borderId="33" xfId="0" applyFill="1" applyBorder="1"/>
    <xf numFmtId="170" fontId="4" fillId="12" borderId="0" xfId="1" applyNumberFormat="1" applyFont="1" applyFill="1" applyBorder="1" applyAlignment="1">
      <alignment horizontal="right"/>
    </xf>
    <xf numFmtId="0" fontId="10" fillId="10" borderId="0" xfId="0" applyFont="1" applyFill="1"/>
    <xf numFmtId="0" fontId="4" fillId="7" borderId="14" xfId="0" applyFont="1" applyFill="1" applyBorder="1"/>
    <xf numFmtId="0" fontId="4" fillId="12" borderId="16" xfId="0" applyFont="1" applyFill="1" applyBorder="1"/>
    <xf numFmtId="38" fontId="4" fillId="12" borderId="17" xfId="0" applyNumberFormat="1" applyFont="1" applyFill="1" applyBorder="1"/>
    <xf numFmtId="170" fontId="4" fillId="6" borderId="12" xfId="0" applyNumberFormat="1" applyFont="1" applyFill="1" applyBorder="1"/>
    <xf numFmtId="10" fontId="4" fillId="6" borderId="12" xfId="2" applyNumberFormat="1" applyFont="1" applyFill="1" applyBorder="1"/>
    <xf numFmtId="0" fontId="0" fillId="0" borderId="3" xfId="0" applyBorder="1"/>
    <xf numFmtId="0" fontId="0" fillId="0" borderId="0" xfId="0" applyBorder="1"/>
    <xf numFmtId="0" fontId="0" fillId="6" borderId="20" xfId="0" applyFill="1" applyBorder="1"/>
    <xf numFmtId="0" fontId="0" fillId="11" borderId="20" xfId="0" applyFill="1" applyBorder="1"/>
    <xf numFmtId="0" fontId="4" fillId="12" borderId="26" xfId="0" applyFont="1" applyFill="1" applyBorder="1"/>
    <xf numFmtId="0" fontId="0" fillId="12" borderId="13" xfId="0" applyFill="1" applyBorder="1"/>
    <xf numFmtId="0" fontId="0" fillId="6" borderId="19" xfId="0" applyFill="1" applyBorder="1"/>
    <xf numFmtId="0" fontId="0" fillId="11" borderId="19" xfId="0" applyFill="1" applyBorder="1"/>
    <xf numFmtId="0" fontId="0" fillId="6" borderId="3" xfId="0" applyFill="1" applyBorder="1" applyAlignment="1">
      <alignment vertical="top" wrapText="1"/>
    </xf>
    <xf numFmtId="0" fontId="0" fillId="6" borderId="26" xfId="0" applyFill="1" applyBorder="1" applyAlignment="1">
      <alignment vertical="top" wrapText="1"/>
    </xf>
    <xf numFmtId="10" fontId="0" fillId="6" borderId="19" xfId="2" applyNumberFormat="1" applyFont="1" applyFill="1" applyBorder="1"/>
    <xf numFmtId="10" fontId="0" fillId="11" borderId="19" xfId="2" applyNumberFormat="1" applyFont="1" applyFill="1" applyBorder="1"/>
    <xf numFmtId="0" fontId="4" fillId="12" borderId="21" xfId="0" applyFont="1" applyFill="1" applyBorder="1"/>
    <xf numFmtId="10" fontId="4" fillId="12" borderId="12" xfId="0" applyNumberFormat="1" applyFont="1" applyFill="1" applyBorder="1"/>
    <xf numFmtId="0" fontId="17" fillId="6" borderId="3" xfId="0" applyFont="1" applyFill="1" applyBorder="1" applyAlignment="1">
      <alignment vertical="top" wrapText="1"/>
    </xf>
    <xf numFmtId="0" fontId="0" fillId="6" borderId="14" xfId="0" applyFill="1" applyBorder="1"/>
    <xf numFmtId="10" fontId="0" fillId="6" borderId="8" xfId="0" applyNumberFormat="1" applyFill="1" applyBorder="1"/>
    <xf numFmtId="10" fontId="0" fillId="6" borderId="31" xfId="2" applyNumberFormat="1" applyFont="1" applyFill="1" applyBorder="1"/>
    <xf numFmtId="10" fontId="0" fillId="11" borderId="31" xfId="2" applyNumberFormat="1" applyFont="1" applyFill="1" applyBorder="1"/>
    <xf numFmtId="0" fontId="0" fillId="12" borderId="31" xfId="0" applyFill="1" applyBorder="1"/>
    <xf numFmtId="0" fontId="0" fillId="6" borderId="16" xfId="0" applyFill="1" applyBorder="1"/>
    <xf numFmtId="10" fontId="0" fillId="6" borderId="17" xfId="2" applyNumberFormat="1" applyFont="1" applyFill="1" applyBorder="1"/>
    <xf numFmtId="0" fontId="0" fillId="12" borderId="35" xfId="0" applyFill="1" applyBorder="1"/>
    <xf numFmtId="0" fontId="4" fillId="12" borderId="13" xfId="0" applyFont="1" applyFill="1" applyBorder="1"/>
    <xf numFmtId="10" fontId="0" fillId="6" borderId="29" xfId="2" applyNumberFormat="1" applyFont="1" applyFill="1" applyBorder="1"/>
    <xf numFmtId="10" fontId="0" fillId="11" borderId="29" xfId="2" applyNumberFormat="1" applyFont="1" applyFill="1" applyBorder="1"/>
    <xf numFmtId="10" fontId="0" fillId="0" borderId="0" xfId="2" applyNumberFormat="1" applyFont="1"/>
    <xf numFmtId="0" fontId="16" fillId="0" borderId="0" xfId="0" applyFont="1"/>
    <xf numFmtId="0" fontId="10" fillId="10" borderId="7" xfId="0" applyFont="1" applyFill="1" applyBorder="1"/>
    <xf numFmtId="0" fontId="4" fillId="6" borderId="31" xfId="0" applyFont="1" applyFill="1" applyBorder="1" applyAlignment="1">
      <alignment horizontal="center" vertical="center"/>
    </xf>
    <xf numFmtId="0" fontId="4" fillId="11" borderId="31" xfId="0" applyFont="1" applyFill="1" applyBorder="1" applyAlignment="1">
      <alignment horizontal="center" vertical="center"/>
    </xf>
    <xf numFmtId="0" fontId="4" fillId="12" borderId="31" xfId="0" applyFont="1" applyFill="1" applyBorder="1" applyAlignment="1">
      <alignment horizontal="center" vertical="center"/>
    </xf>
    <xf numFmtId="0" fontId="4" fillId="13" borderId="31" xfId="0" applyFont="1" applyFill="1" applyBorder="1" applyAlignment="1">
      <alignment horizontal="center" vertical="center"/>
    </xf>
    <xf numFmtId="0" fontId="0" fillId="12" borderId="3" xfId="0" applyFill="1" applyBorder="1"/>
    <xf numFmtId="10" fontId="0" fillId="12" borderId="0" xfId="2" applyNumberFormat="1" applyFont="1" applyFill="1" applyBorder="1"/>
    <xf numFmtId="10" fontId="0" fillId="6" borderId="15" xfId="0" applyNumberFormat="1" applyFill="1" applyBorder="1"/>
    <xf numFmtId="10" fontId="0" fillId="11" borderId="15" xfId="0" applyNumberFormat="1" applyFill="1" applyBorder="1"/>
    <xf numFmtId="10" fontId="0" fillId="12" borderId="15" xfId="0" applyNumberFormat="1" applyFill="1" applyBorder="1"/>
    <xf numFmtId="0" fontId="0" fillId="13" borderId="15" xfId="0" applyFill="1" applyBorder="1"/>
    <xf numFmtId="10" fontId="0" fillId="12" borderId="0" xfId="0" applyNumberFormat="1" applyFill="1" applyBorder="1"/>
    <xf numFmtId="10" fontId="0" fillId="6" borderId="20" xfId="0" applyNumberFormat="1" applyFill="1" applyBorder="1"/>
    <xf numFmtId="10" fontId="0" fillId="11" borderId="20" xfId="0" applyNumberFormat="1" applyFill="1" applyBorder="1"/>
    <xf numFmtId="10" fontId="0" fillId="12" borderId="20" xfId="0" applyNumberFormat="1" applyFill="1" applyBorder="1"/>
    <xf numFmtId="2" fontId="0" fillId="12" borderId="0" xfId="2" applyNumberFormat="1" applyFont="1" applyFill="1" applyBorder="1"/>
    <xf numFmtId="2" fontId="0" fillId="6" borderId="20" xfId="0" applyNumberFormat="1" applyFill="1" applyBorder="1"/>
    <xf numFmtId="2" fontId="0" fillId="11" borderId="20" xfId="0" applyNumberFormat="1" applyFill="1" applyBorder="1"/>
    <xf numFmtId="2" fontId="0" fillId="12" borderId="20" xfId="0" applyNumberFormat="1" applyFill="1" applyBorder="1"/>
    <xf numFmtId="10" fontId="0" fillId="12" borderId="5" xfId="2" applyNumberFormat="1" applyFont="1" applyFill="1" applyBorder="1"/>
    <xf numFmtId="10" fontId="0" fillId="12" borderId="7" xfId="2" applyNumberFormat="1" applyFont="1" applyFill="1" applyBorder="1"/>
    <xf numFmtId="10" fontId="0" fillId="6" borderId="23" xfId="0" applyNumberFormat="1" applyFill="1" applyBorder="1"/>
    <xf numFmtId="10" fontId="0" fillId="11" borderId="23" xfId="0" applyNumberFormat="1" applyFill="1" applyBorder="1"/>
    <xf numFmtId="10" fontId="0" fillId="12" borderId="23" xfId="0" applyNumberFormat="1" applyFill="1" applyBorder="1"/>
    <xf numFmtId="0" fontId="4" fillId="12" borderId="33" xfId="0" applyFont="1" applyFill="1" applyBorder="1"/>
    <xf numFmtId="0" fontId="0" fillId="6" borderId="28" xfId="0" applyFill="1" applyBorder="1"/>
    <xf numFmtId="37" fontId="0" fillId="6" borderId="11" xfId="0" applyNumberFormat="1" applyFill="1" applyBorder="1" applyAlignment="1">
      <alignment horizontal="right"/>
    </xf>
    <xf numFmtId="38" fontId="0" fillId="6" borderId="0" xfId="0" applyNumberFormat="1" applyFill="1" applyBorder="1" applyAlignment="1">
      <alignment horizontal="right"/>
    </xf>
    <xf numFmtId="37" fontId="0" fillId="6" borderId="13" xfId="0" applyNumberFormat="1" applyFill="1" applyBorder="1" applyAlignment="1">
      <alignment horizontal="right"/>
    </xf>
    <xf numFmtId="37" fontId="0" fillId="6" borderId="0" xfId="0" applyNumberFormat="1" applyFill="1" applyBorder="1"/>
    <xf numFmtId="0" fontId="4" fillId="6" borderId="26" xfId="0" applyFont="1" applyFill="1" applyBorder="1"/>
    <xf numFmtId="0" fontId="4" fillId="6" borderId="13" xfId="0" applyFont="1" applyFill="1" applyBorder="1"/>
    <xf numFmtId="171" fontId="4" fillId="6" borderId="13" xfId="2" applyNumberFormat="1" applyFont="1" applyFill="1" applyBorder="1"/>
    <xf numFmtId="0" fontId="4" fillId="12" borderId="0" xfId="0" applyFont="1" applyFill="1" applyBorder="1"/>
    <xf numFmtId="37" fontId="0" fillId="6" borderId="11" xfId="0" applyNumberFormat="1" applyFill="1" applyBorder="1"/>
    <xf numFmtId="37" fontId="0" fillId="6" borderId="13" xfId="0" applyNumberFormat="1" applyFill="1" applyBorder="1"/>
    <xf numFmtId="37" fontId="4" fillId="6" borderId="13" xfId="0" applyNumberFormat="1" applyFont="1" applyFill="1" applyBorder="1"/>
    <xf numFmtId="0" fontId="4" fillId="6" borderId="37" xfId="0" applyFont="1" applyFill="1" applyBorder="1"/>
    <xf numFmtId="37" fontId="4" fillId="6" borderId="38" xfId="0" applyNumberFormat="1" applyFont="1" applyFill="1" applyBorder="1"/>
    <xf numFmtId="0" fontId="10" fillId="11" borderId="14" xfId="0" applyFont="1" applyFill="1" applyBorder="1" applyAlignment="1">
      <alignment horizontal="center"/>
    </xf>
    <xf numFmtId="0" fontId="4" fillId="11" borderId="8" xfId="0" applyFont="1" applyFill="1" applyBorder="1" applyAlignment="1">
      <alignment horizontal="center"/>
    </xf>
    <xf numFmtId="0" fontId="4" fillId="11" borderId="9" xfId="0" applyFont="1" applyFill="1" applyBorder="1" applyAlignment="1">
      <alignment horizontal="center"/>
    </xf>
    <xf numFmtId="0" fontId="10" fillId="6" borderId="3" xfId="0" applyFont="1" applyFill="1" applyBorder="1"/>
    <xf numFmtId="0" fontId="4" fillId="11" borderId="0" xfId="0" applyFont="1" applyFill="1" applyBorder="1" applyAlignment="1">
      <alignment horizontal="center"/>
    </xf>
    <xf numFmtId="10" fontId="0" fillId="6" borderId="4" xfId="2" applyNumberFormat="1" applyFont="1" applyFill="1" applyBorder="1"/>
    <xf numFmtId="0" fontId="0" fillId="11" borderId="40" xfId="0" applyFill="1" applyBorder="1"/>
    <xf numFmtId="10" fontId="0" fillId="6" borderId="13" xfId="2" applyNumberFormat="1" applyFont="1" applyFill="1" applyBorder="1" applyAlignment="1">
      <alignment horizontal="right"/>
    </xf>
    <xf numFmtId="10" fontId="0" fillId="6" borderId="34" xfId="2" applyNumberFormat="1" applyFont="1" applyFill="1" applyBorder="1"/>
    <xf numFmtId="0" fontId="0" fillId="11" borderId="43" xfId="0" applyFill="1" applyBorder="1"/>
    <xf numFmtId="0" fontId="4" fillId="11" borderId="44" xfId="0" applyFont="1" applyFill="1" applyBorder="1" applyAlignment="1">
      <alignment horizontal="center"/>
    </xf>
    <xf numFmtId="0" fontId="4" fillId="11" borderId="7" xfId="0" applyFont="1" applyFill="1" applyBorder="1" applyAlignment="1">
      <alignment horizontal="center"/>
    </xf>
    <xf numFmtId="0" fontId="4" fillId="11" borderId="45" xfId="0" applyFont="1" applyFill="1" applyBorder="1" applyAlignment="1">
      <alignment horizontal="center"/>
    </xf>
    <xf numFmtId="0" fontId="4" fillId="11" borderId="6" xfId="0" applyFont="1" applyFill="1" applyBorder="1" applyAlignment="1">
      <alignment horizontal="center"/>
    </xf>
    <xf numFmtId="0" fontId="4" fillId="6" borderId="28" xfId="0" applyFont="1" applyFill="1" applyBorder="1"/>
    <xf numFmtId="0" fontId="0" fillId="11" borderId="46" xfId="0" applyFill="1" applyBorder="1"/>
    <xf numFmtId="10" fontId="0" fillId="11" borderId="47" xfId="0" applyNumberFormat="1" applyFill="1" applyBorder="1"/>
    <xf numFmtId="10" fontId="0" fillId="11" borderId="0" xfId="0" applyNumberFormat="1" applyFill="1" applyBorder="1"/>
    <xf numFmtId="0" fontId="0" fillId="11" borderId="48" xfId="0" applyFill="1" applyBorder="1"/>
    <xf numFmtId="0" fontId="0" fillId="11" borderId="4" xfId="0" applyFill="1" applyBorder="1"/>
    <xf numFmtId="0" fontId="0" fillId="11" borderId="3" xfId="0" applyFill="1" applyBorder="1"/>
    <xf numFmtId="2" fontId="0" fillId="11" borderId="47" xfId="0" applyNumberFormat="1" applyFill="1" applyBorder="1"/>
    <xf numFmtId="2" fontId="0" fillId="11" borderId="0" xfId="0" applyNumberFormat="1" applyFill="1" applyBorder="1"/>
    <xf numFmtId="10" fontId="0" fillId="11" borderId="44" xfId="0" applyNumberFormat="1" applyFill="1" applyBorder="1"/>
    <xf numFmtId="10" fontId="0" fillId="11" borderId="7" xfId="0" applyNumberFormat="1" applyFill="1" applyBorder="1"/>
    <xf numFmtId="0" fontId="0" fillId="11" borderId="45" xfId="0" applyFill="1" applyBorder="1"/>
    <xf numFmtId="0" fontId="0" fillId="11" borderId="6" xfId="0" applyFill="1" applyBorder="1"/>
    <xf numFmtId="0" fontId="0" fillId="6" borderId="36" xfId="0" applyFill="1" applyBorder="1"/>
    <xf numFmtId="0" fontId="0" fillId="11" borderId="14" xfId="0" applyFill="1" applyBorder="1"/>
    <xf numFmtId="0" fontId="0" fillId="11" borderId="9" xfId="0" applyFill="1" applyBorder="1"/>
    <xf numFmtId="0" fontId="4" fillId="11" borderId="16" xfId="0" applyFont="1" applyFill="1" applyBorder="1"/>
    <xf numFmtId="0" fontId="4" fillId="11" borderId="17" xfId="0" applyFont="1" applyFill="1" applyBorder="1"/>
    <xf numFmtId="0" fontId="4" fillId="11" borderId="18" xfId="0" applyFont="1" applyFill="1" applyBorder="1"/>
    <xf numFmtId="0" fontId="0" fillId="11" borderId="1" xfId="0" applyFill="1" applyBorder="1"/>
    <xf numFmtId="0" fontId="0" fillId="11" borderId="33" xfId="0" applyFill="1" applyBorder="1"/>
    <xf numFmtId="44" fontId="0" fillId="11" borderId="2" xfId="0" applyNumberFormat="1" applyFill="1" applyBorder="1"/>
    <xf numFmtId="0" fontId="0" fillId="11" borderId="0" xfId="0" applyFill="1" applyBorder="1"/>
    <xf numFmtId="44" fontId="0" fillId="11" borderId="0" xfId="0" applyNumberFormat="1" applyFill="1" applyBorder="1"/>
    <xf numFmtId="44" fontId="0" fillId="11" borderId="4" xfId="3" applyFont="1" applyFill="1" applyBorder="1"/>
    <xf numFmtId="0" fontId="0" fillId="11" borderId="26" xfId="0" applyFill="1" applyBorder="1"/>
    <xf numFmtId="0" fontId="0" fillId="11" borderId="13" xfId="0" applyFill="1" applyBorder="1"/>
    <xf numFmtId="44" fontId="0" fillId="11" borderId="0" xfId="3" applyFont="1" applyFill="1" applyBorder="1"/>
    <xf numFmtId="44" fontId="0" fillId="11" borderId="34" xfId="3" applyFont="1" applyFill="1" applyBorder="1"/>
    <xf numFmtId="0" fontId="4" fillId="6" borderId="3" xfId="0" applyFont="1" applyFill="1" applyBorder="1"/>
    <xf numFmtId="0" fontId="0" fillId="11" borderId="5" xfId="0" applyFill="1" applyBorder="1"/>
    <xf numFmtId="0" fontId="0" fillId="11" borderId="7" xfId="0" applyFill="1" applyBorder="1"/>
    <xf numFmtId="10" fontId="0" fillId="11" borderId="6" xfId="2" applyNumberFormat="1" applyFont="1" applyFill="1" applyBorder="1"/>
    <xf numFmtId="172" fontId="0" fillId="11" borderId="11" xfId="0" applyNumberFormat="1" applyFill="1" applyBorder="1"/>
    <xf numFmtId="172" fontId="0" fillId="11" borderId="36" xfId="0" applyNumberFormat="1" applyFill="1" applyBorder="1"/>
    <xf numFmtId="172" fontId="0" fillId="11" borderId="0" xfId="0" applyNumberFormat="1" applyFill="1" applyBorder="1"/>
    <xf numFmtId="172" fontId="0" fillId="11" borderId="4" xfId="0" applyNumberFormat="1" applyFill="1" applyBorder="1"/>
    <xf numFmtId="10" fontId="0" fillId="6" borderId="6" xfId="2" applyNumberFormat="1" applyFont="1" applyFill="1" applyBorder="1"/>
    <xf numFmtId="172" fontId="0" fillId="11" borderId="7" xfId="0" applyNumberFormat="1" applyFill="1" applyBorder="1"/>
    <xf numFmtId="172" fontId="0" fillId="11" borderId="6" xfId="0" applyNumberFormat="1" applyFill="1" applyBorder="1"/>
    <xf numFmtId="0" fontId="4" fillId="11" borderId="1" xfId="0" applyFont="1" applyFill="1" applyBorder="1" applyAlignment="1"/>
    <xf numFmtId="0" fontId="4" fillId="11" borderId="33" xfId="0" applyFont="1" applyFill="1" applyBorder="1" applyAlignment="1"/>
    <xf numFmtId="0" fontId="4" fillId="11" borderId="2" xfId="0" applyFont="1" applyFill="1" applyBorder="1" applyAlignment="1"/>
    <xf numFmtId="0" fontId="4" fillId="11" borderId="5" xfId="0" applyFont="1" applyFill="1" applyBorder="1"/>
    <xf numFmtId="0" fontId="4" fillId="11" borderId="7" xfId="0" applyFont="1" applyFill="1" applyBorder="1"/>
    <xf numFmtId="0" fontId="4" fillId="11" borderId="7" xfId="0" applyFont="1" applyFill="1" applyBorder="1" applyAlignment="1">
      <alignment horizontal="right"/>
    </xf>
    <xf numFmtId="0" fontId="4" fillId="11" borderId="6" xfId="0" applyFont="1" applyFill="1" applyBorder="1" applyAlignment="1">
      <alignment horizontal="right"/>
    </xf>
    <xf numFmtId="0" fontId="14" fillId="0" borderId="3" xfId="0" applyFont="1" applyBorder="1"/>
    <xf numFmtId="0" fontId="4" fillId="0" borderId="4" xfId="0" applyFont="1" applyBorder="1"/>
    <xf numFmtId="0" fontId="4" fillId="11" borderId="15" xfId="0" applyFont="1" applyFill="1" applyBorder="1" applyAlignment="1">
      <alignment horizontal="center"/>
    </xf>
    <xf numFmtId="10" fontId="4" fillId="11" borderId="20" xfId="0" applyNumberFormat="1" applyFont="1" applyFill="1" applyBorder="1"/>
    <xf numFmtId="0" fontId="0" fillId="0" borderId="4" xfId="0" applyBorder="1"/>
    <xf numFmtId="0" fontId="4" fillId="0" borderId="3" xfId="0" applyFont="1" applyBorder="1"/>
    <xf numFmtId="0" fontId="0" fillId="12" borderId="28" xfId="0" applyFont="1" applyFill="1" applyBorder="1"/>
    <xf numFmtId="3" fontId="0" fillId="12" borderId="11" xfId="0" applyNumberFormat="1" applyFont="1" applyFill="1" applyBorder="1"/>
    <xf numFmtId="3" fontId="0" fillId="12" borderId="36" xfId="0" applyNumberFormat="1" applyFont="1" applyFill="1" applyBorder="1"/>
    <xf numFmtId="10" fontId="0" fillId="6" borderId="0" xfId="0" applyNumberFormat="1" applyFont="1" applyFill="1" applyBorder="1"/>
    <xf numFmtId="10" fontId="0" fillId="6" borderId="4" xfId="0" applyNumberFormat="1" applyFont="1" applyFill="1" applyBorder="1"/>
    <xf numFmtId="10" fontId="2" fillId="6" borderId="0" xfId="2" applyNumberFormat="1" applyFont="1" applyFill="1" applyBorder="1"/>
    <xf numFmtId="0" fontId="0" fillId="12" borderId="3" xfId="0" applyFont="1" applyFill="1" applyBorder="1"/>
    <xf numFmtId="3" fontId="0" fillId="12" borderId="0" xfId="0" applyNumberFormat="1" applyFont="1" applyFill="1" applyBorder="1"/>
    <xf numFmtId="3" fontId="0" fillId="12" borderId="4" xfId="0" applyNumberFormat="1" applyFont="1" applyFill="1" applyBorder="1"/>
    <xf numFmtId="0" fontId="0" fillId="11" borderId="20" xfId="0" applyFont="1" applyFill="1" applyBorder="1"/>
    <xf numFmtId="0" fontId="0" fillId="6" borderId="26" xfId="0" applyFont="1" applyFill="1" applyBorder="1"/>
    <xf numFmtId="10" fontId="2" fillId="6" borderId="13" xfId="2" applyNumberFormat="1" applyFont="1" applyFill="1" applyBorder="1"/>
    <xf numFmtId="0" fontId="4" fillId="0" borderId="3" xfId="0" applyFont="1" applyFill="1" applyBorder="1"/>
    <xf numFmtId="0" fontId="0" fillId="12" borderId="28" xfId="0" applyFill="1" applyBorder="1" applyAlignment="1">
      <alignment vertical="top" wrapText="1"/>
    </xf>
    <xf numFmtId="0" fontId="0" fillId="12" borderId="11" xfId="0" applyFill="1" applyBorder="1"/>
    <xf numFmtId="170" fontId="0" fillId="12" borderId="11" xfId="1" applyNumberFormat="1" applyFont="1" applyFill="1" applyBorder="1"/>
    <xf numFmtId="170" fontId="0" fillId="12" borderId="36" xfId="1" applyNumberFormat="1" applyFont="1" applyFill="1" applyBorder="1"/>
    <xf numFmtId="10" fontId="0" fillId="6" borderId="4" xfId="0" applyNumberFormat="1" applyFill="1" applyBorder="1"/>
    <xf numFmtId="0" fontId="0" fillId="12" borderId="3" xfId="0" applyFill="1" applyBorder="1" applyAlignment="1">
      <alignment vertical="top" wrapText="1"/>
    </xf>
    <xf numFmtId="0" fontId="0" fillId="12" borderId="0" xfId="0" applyFill="1" applyBorder="1"/>
    <xf numFmtId="170" fontId="0" fillId="12" borderId="0" xfId="1" applyNumberFormat="1" applyFont="1" applyFill="1" applyBorder="1" applyAlignment="1">
      <alignment horizontal="right"/>
    </xf>
    <xf numFmtId="170" fontId="0" fillId="12" borderId="4" xfId="1" applyNumberFormat="1" applyFont="1" applyFill="1" applyBorder="1" applyAlignment="1">
      <alignment horizontal="right"/>
    </xf>
    <xf numFmtId="0" fontId="0" fillId="6" borderId="13" xfId="0" applyFill="1" applyBorder="1"/>
    <xf numFmtId="10" fontId="0" fillId="6" borderId="13" xfId="0" applyNumberFormat="1" applyFill="1" applyBorder="1"/>
    <xf numFmtId="170" fontId="4" fillId="12" borderId="11" xfId="0" applyNumberFormat="1" applyFont="1" applyFill="1" applyBorder="1"/>
    <xf numFmtId="167" fontId="0" fillId="12" borderId="11" xfId="0" applyNumberFormat="1" applyFill="1" applyBorder="1"/>
    <xf numFmtId="167" fontId="0" fillId="14" borderId="11" xfId="0" applyNumberFormat="1" applyFill="1" applyBorder="1"/>
    <xf numFmtId="10" fontId="0" fillId="14" borderId="4" xfId="0" applyNumberFormat="1" applyFill="1" applyBorder="1"/>
    <xf numFmtId="170" fontId="0" fillId="6" borderId="0" xfId="1" applyNumberFormat="1" applyFont="1" applyFill="1" applyBorder="1"/>
    <xf numFmtId="170" fontId="0" fillId="6" borderId="0" xfId="0" applyNumberFormat="1" applyFill="1" applyBorder="1"/>
    <xf numFmtId="170" fontId="0" fillId="14" borderId="0" xfId="0" applyNumberFormat="1" applyFill="1" applyBorder="1"/>
    <xf numFmtId="170" fontId="0" fillId="12" borderId="0" xfId="1" applyNumberFormat="1" applyFont="1" applyFill="1" applyBorder="1"/>
    <xf numFmtId="170" fontId="0" fillId="14" borderId="0" xfId="1" applyNumberFormat="1" applyFont="1" applyFill="1" applyBorder="1"/>
    <xf numFmtId="10" fontId="0" fillId="14" borderId="0" xfId="0" applyNumberFormat="1" applyFill="1" applyBorder="1"/>
    <xf numFmtId="0" fontId="0" fillId="12" borderId="49" xfId="0" applyFill="1" applyBorder="1" applyAlignment="1">
      <alignment vertical="top" wrapText="1"/>
    </xf>
    <xf numFmtId="0" fontId="0" fillId="12" borderId="50" xfId="0" applyFill="1" applyBorder="1"/>
    <xf numFmtId="170" fontId="0" fillId="12" borderId="50" xfId="1" applyNumberFormat="1" applyFont="1" applyFill="1" applyBorder="1"/>
    <xf numFmtId="0" fontId="0" fillId="11" borderId="51" xfId="0" applyFill="1" applyBorder="1"/>
    <xf numFmtId="0" fontId="0" fillId="6" borderId="52" xfId="0" applyFill="1" applyBorder="1" applyAlignment="1">
      <alignment vertical="top" wrapText="1"/>
    </xf>
    <xf numFmtId="10" fontId="4" fillId="11" borderId="53" xfId="0" applyNumberFormat="1" applyFont="1" applyFill="1" applyBorder="1"/>
    <xf numFmtId="0" fontId="0" fillId="12" borderId="52" xfId="0" applyFill="1" applyBorder="1" applyAlignment="1">
      <alignment vertical="top" wrapText="1"/>
    </xf>
    <xf numFmtId="170" fontId="0" fillId="12" borderId="0" xfId="0" applyNumberFormat="1" applyFill="1" applyBorder="1"/>
    <xf numFmtId="0" fontId="0" fillId="11" borderId="53" xfId="0" applyFill="1" applyBorder="1"/>
    <xf numFmtId="0" fontId="0" fillId="6" borderId="54" xfId="0" applyFill="1" applyBorder="1" applyAlignment="1">
      <alignment vertical="top" wrapText="1"/>
    </xf>
    <xf numFmtId="0" fontId="0" fillId="6" borderId="55" xfId="0" applyFill="1" applyBorder="1"/>
    <xf numFmtId="10" fontId="0" fillId="6" borderId="55" xfId="2" applyNumberFormat="1" applyFont="1" applyFill="1" applyBorder="1"/>
    <xf numFmtId="10" fontId="4" fillId="11" borderId="56" xfId="0" applyNumberFormat="1" applyFont="1" applyFill="1" applyBorder="1"/>
    <xf numFmtId="0" fontId="0" fillId="12" borderId="28" xfId="0" applyFill="1" applyBorder="1"/>
    <xf numFmtId="43" fontId="0" fillId="12" borderId="11" xfId="0" applyNumberFormat="1" applyFill="1" applyBorder="1"/>
    <xf numFmtId="43" fontId="0" fillId="12" borderId="0" xfId="0" applyNumberFormat="1" applyFill="1" applyBorder="1"/>
    <xf numFmtId="0" fontId="0" fillId="6" borderId="5" xfId="0" applyFill="1" applyBorder="1" applyAlignment="1">
      <alignment vertical="top" wrapText="1"/>
    </xf>
    <xf numFmtId="10" fontId="0" fillId="6" borderId="7" xfId="0" applyNumberFormat="1" applyFill="1" applyBorder="1"/>
    <xf numFmtId="10" fontId="4" fillId="11" borderId="23" xfId="0" applyNumberFormat="1" applyFont="1" applyFill="1" applyBorder="1"/>
    <xf numFmtId="0" fontId="0" fillId="7" borderId="28" xfId="0" applyFill="1" applyBorder="1"/>
    <xf numFmtId="0" fontId="0" fillId="7" borderId="11" xfId="0" applyFill="1" applyBorder="1"/>
    <xf numFmtId="167" fontId="0" fillId="7" borderId="11" xfId="0" applyNumberFormat="1" applyFill="1" applyBorder="1"/>
    <xf numFmtId="167" fontId="0" fillId="7" borderId="36" xfId="0" applyNumberFormat="1" applyFill="1" applyBorder="1"/>
    <xf numFmtId="0" fontId="0" fillId="7" borderId="5" xfId="0" applyFill="1" applyBorder="1"/>
    <xf numFmtId="0" fontId="0" fillId="7" borderId="7" xfId="0" applyFill="1" applyBorder="1"/>
    <xf numFmtId="170" fontId="0" fillId="7" borderId="7" xfId="1" applyNumberFormat="1" applyFont="1" applyFill="1" applyBorder="1"/>
    <xf numFmtId="167" fontId="0" fillId="14" borderId="6" xfId="1" applyNumberFormat="1" applyFont="1" applyFill="1" applyBorder="1"/>
    <xf numFmtId="170" fontId="0" fillId="11" borderId="2" xfId="0" applyNumberFormat="1" applyFill="1" applyBorder="1"/>
    <xf numFmtId="0" fontId="0" fillId="11" borderId="3" xfId="0" quotePrefix="1" applyFill="1" applyBorder="1"/>
    <xf numFmtId="37" fontId="0" fillId="11" borderId="4" xfId="0" applyNumberFormat="1" applyFill="1" applyBorder="1"/>
    <xf numFmtId="0" fontId="0" fillId="11" borderId="21" xfId="0" quotePrefix="1" applyFill="1" applyBorder="1"/>
    <xf numFmtId="170" fontId="0" fillId="11" borderId="32" xfId="0" applyNumberFormat="1" applyFill="1" applyBorder="1"/>
    <xf numFmtId="3" fontId="0" fillId="11" borderId="32" xfId="0" applyNumberFormat="1" applyFill="1" applyBorder="1"/>
    <xf numFmtId="37" fontId="0" fillId="11" borderId="33" xfId="0" applyNumberFormat="1" applyFill="1" applyBorder="1"/>
    <xf numFmtId="167" fontId="0" fillId="11" borderId="33" xfId="0" applyNumberFormat="1" applyFill="1" applyBorder="1"/>
    <xf numFmtId="167" fontId="0" fillId="11" borderId="2" xfId="0" applyNumberFormat="1" applyFill="1" applyBorder="1"/>
    <xf numFmtId="37" fontId="0" fillId="11" borderId="0" xfId="0" applyNumberFormat="1" applyFill="1" applyBorder="1"/>
    <xf numFmtId="167" fontId="0" fillId="11" borderId="0" xfId="0" applyNumberFormat="1" applyFill="1" applyBorder="1"/>
    <xf numFmtId="167" fontId="0" fillId="11" borderId="4" xfId="0" applyNumberFormat="1" applyFill="1" applyBorder="1"/>
    <xf numFmtId="37" fontId="0" fillId="11" borderId="13" xfId="0" applyNumberFormat="1" applyFill="1" applyBorder="1"/>
    <xf numFmtId="37" fontId="0" fillId="11" borderId="34" xfId="0" applyNumberFormat="1" applyFill="1" applyBorder="1"/>
    <xf numFmtId="10" fontId="0" fillId="11" borderId="0" xfId="2" applyNumberFormat="1" applyFont="1" applyFill="1" applyBorder="1"/>
    <xf numFmtId="10" fontId="0" fillId="11" borderId="36" xfId="2" applyNumberFormat="1" applyFont="1" applyFill="1" applyBorder="1"/>
    <xf numFmtId="10" fontId="0" fillId="11" borderId="4" xfId="2" applyNumberFormat="1" applyFont="1" applyFill="1" applyBorder="1"/>
    <xf numFmtId="2" fontId="0" fillId="11" borderId="4" xfId="0" applyNumberFormat="1" applyFill="1" applyBorder="1"/>
    <xf numFmtId="10" fontId="0" fillId="11" borderId="7" xfId="2" applyNumberFormat="1" applyFont="1" applyFill="1" applyBorder="1"/>
    <xf numFmtId="38" fontId="0" fillId="11" borderId="4" xfId="0" applyNumberFormat="1" applyFill="1" applyBorder="1"/>
    <xf numFmtId="0" fontId="0" fillId="11" borderId="37" xfId="0" quotePrefix="1" applyFill="1" applyBorder="1"/>
    <xf numFmtId="170" fontId="0" fillId="11" borderId="39" xfId="0" applyNumberFormat="1" applyFill="1" applyBorder="1"/>
    <xf numFmtId="0" fontId="4" fillId="11" borderId="17" xfId="0" applyFont="1" applyFill="1" applyBorder="1" applyAlignment="1">
      <alignment horizontal="right"/>
    </xf>
    <xf numFmtId="0" fontId="4" fillId="11" borderId="18" xfId="0" applyFont="1" applyFill="1" applyBorder="1" applyAlignment="1">
      <alignment horizontal="right"/>
    </xf>
    <xf numFmtId="170" fontId="0" fillId="11" borderId="0" xfId="0" applyNumberFormat="1" applyFill="1" applyBorder="1"/>
    <xf numFmtId="170" fontId="0" fillId="11" borderId="4" xfId="1" applyNumberFormat="1" applyFont="1" applyFill="1" applyBorder="1"/>
    <xf numFmtId="2" fontId="0" fillId="11" borderId="13" xfId="3" applyNumberFormat="1" applyFont="1" applyFill="1" applyBorder="1"/>
    <xf numFmtId="2" fontId="0" fillId="11" borderId="34" xfId="3" applyNumberFormat="1" applyFont="1" applyFill="1" applyBorder="1"/>
    <xf numFmtId="167" fontId="0" fillId="11" borderId="36" xfId="0" applyNumberFormat="1" applyFill="1" applyBorder="1"/>
    <xf numFmtId="2" fontId="0" fillId="11" borderId="13" xfId="0" applyNumberFormat="1" applyFill="1" applyBorder="1"/>
    <xf numFmtId="2" fontId="0" fillId="11" borderId="34" xfId="0" applyNumberFormat="1" applyFill="1" applyBorder="1"/>
    <xf numFmtId="170" fontId="0" fillId="11" borderId="4" xfId="0" applyNumberFormat="1" applyFill="1" applyBorder="1"/>
    <xf numFmtId="166" fontId="0" fillId="11" borderId="7" xfId="0" applyNumberFormat="1" applyFill="1" applyBorder="1"/>
    <xf numFmtId="166" fontId="0" fillId="11" borderId="6" xfId="0" applyNumberFormat="1" applyFill="1" applyBorder="1"/>
    <xf numFmtId="0" fontId="4" fillId="11" borderId="1" xfId="0" applyFont="1" applyFill="1" applyBorder="1" applyAlignment="1">
      <alignment horizontal="center"/>
    </xf>
    <xf numFmtId="0" fontId="4" fillId="11" borderId="33" xfId="0" applyFont="1" applyFill="1" applyBorder="1" applyAlignment="1">
      <alignment horizontal="center"/>
    </xf>
    <xf numFmtId="10" fontId="2" fillId="11" borderId="2" xfId="2" applyNumberFormat="1" applyFont="1" applyFill="1" applyBorder="1" applyAlignment="1"/>
    <xf numFmtId="0" fontId="4" fillId="11" borderId="3" xfId="0" applyFont="1" applyFill="1" applyBorder="1" applyAlignment="1">
      <alignment horizontal="left"/>
    </xf>
    <xf numFmtId="10" fontId="0" fillId="11" borderId="4" xfId="2" applyNumberFormat="1" applyFont="1" applyFill="1" applyBorder="1" applyAlignment="1"/>
    <xf numFmtId="0" fontId="4" fillId="11" borderId="5" xfId="0" applyFont="1" applyFill="1" applyBorder="1" applyAlignment="1">
      <alignment horizontal="left"/>
    </xf>
    <xf numFmtId="10" fontId="0" fillId="11" borderId="6" xfId="2" applyNumberFormat="1" applyFont="1" applyFill="1" applyBorder="1" applyAlignment="1"/>
    <xf numFmtId="10" fontId="0" fillId="6" borderId="0" xfId="2" applyNumberFormat="1" applyFont="1" applyFill="1" applyBorder="1" applyAlignment="1">
      <alignment horizontal="right"/>
    </xf>
    <xf numFmtId="10" fontId="0" fillId="6" borderId="36" xfId="2" applyNumberFormat="1" applyFont="1" applyFill="1" applyBorder="1"/>
    <xf numFmtId="170" fontId="1" fillId="12" borderId="11" xfId="1" applyNumberFormat="1" applyFont="1" applyFill="1" applyBorder="1"/>
    <xf numFmtId="10" fontId="1" fillId="6" borderId="0" xfId="2" applyNumberFormat="1" applyFont="1" applyFill="1" applyBorder="1"/>
    <xf numFmtId="170" fontId="1" fillId="12" borderId="0" xfId="1" applyNumberFormat="1" applyFont="1" applyFill="1" applyBorder="1"/>
    <xf numFmtId="10" fontId="1" fillId="6" borderId="13" xfId="2" applyNumberFormat="1" applyFont="1" applyFill="1" applyBorder="1"/>
    <xf numFmtId="0" fontId="0" fillId="0" borderId="0" xfId="0" applyFill="1" applyBorder="1"/>
    <xf numFmtId="172" fontId="0" fillId="0" borderId="0" xfId="0" applyNumberFormat="1" applyFill="1" applyBorder="1"/>
    <xf numFmtId="0" fontId="4" fillId="12" borderId="2" xfId="0" applyFont="1" applyFill="1" applyBorder="1"/>
    <xf numFmtId="37" fontId="0" fillId="6" borderId="36" xfId="0" applyNumberFormat="1" applyFill="1" applyBorder="1" applyAlignment="1">
      <alignment horizontal="right"/>
    </xf>
    <xf numFmtId="38" fontId="0" fillId="6" borderId="4" xfId="0" applyNumberFormat="1" applyFill="1" applyBorder="1" applyAlignment="1">
      <alignment horizontal="right"/>
    </xf>
    <xf numFmtId="37" fontId="0" fillId="6" borderId="34" xfId="0" applyNumberFormat="1" applyFill="1" applyBorder="1" applyAlignment="1">
      <alignment horizontal="right"/>
    </xf>
    <xf numFmtId="37" fontId="0" fillId="6" borderId="4" xfId="0" applyNumberFormat="1" applyFill="1" applyBorder="1"/>
    <xf numFmtId="171" fontId="4" fillId="6" borderId="34" xfId="2" applyNumberFormat="1" applyFont="1" applyFill="1" applyBorder="1"/>
    <xf numFmtId="0" fontId="4" fillId="12" borderId="4" xfId="0" applyFont="1" applyFill="1" applyBorder="1"/>
    <xf numFmtId="37" fontId="0" fillId="6" borderId="36" xfId="0" applyNumberFormat="1" applyFill="1" applyBorder="1"/>
    <xf numFmtId="37" fontId="0" fillId="6" borderId="34" xfId="0" applyNumberFormat="1" applyFill="1" applyBorder="1"/>
    <xf numFmtId="37" fontId="4" fillId="6" borderId="34" xfId="0" applyNumberFormat="1" applyFont="1" applyFill="1" applyBorder="1"/>
    <xf numFmtId="37" fontId="4" fillId="6" borderId="39" xfId="0" applyNumberFormat="1" applyFont="1" applyFill="1" applyBorder="1"/>
    <xf numFmtId="43" fontId="0" fillId="11" borderId="6" xfId="3" applyNumberFormat="1" applyFont="1" applyFill="1" applyBorder="1"/>
    <xf numFmtId="0" fontId="4" fillId="11" borderId="33" xfId="0" applyFont="1" applyFill="1" applyBorder="1" applyAlignment="1">
      <alignment horizontal="center"/>
    </xf>
    <xf numFmtId="44" fontId="5" fillId="7" borderId="4" xfId="3" applyFont="1" applyFill="1" applyBorder="1" applyAlignment="1">
      <alignment horizontal="center" vertical="center"/>
    </xf>
    <xf numFmtId="8" fontId="5" fillId="7" borderId="6" xfId="0" applyNumberFormat="1" applyFont="1" applyFill="1" applyBorder="1" applyAlignment="1">
      <alignment horizontal="center" vertical="center"/>
    </xf>
    <xf numFmtId="8" fontId="5" fillId="7" borderId="4" xfId="1" applyNumberFormat="1" applyFont="1" applyFill="1" applyBorder="1" applyAlignment="1">
      <alignment horizontal="center" vertical="center"/>
    </xf>
    <xf numFmtId="0" fontId="11" fillId="6" borderId="3" xfId="0" applyFont="1" applyFill="1" applyBorder="1" applyAlignment="1">
      <alignment vertical="top" wrapText="1"/>
    </xf>
    <xf numFmtId="0" fontId="11" fillId="6" borderId="26" xfId="0" applyFont="1" applyFill="1" applyBorder="1" applyAlignment="1">
      <alignment vertical="top" wrapText="1"/>
    </xf>
    <xf numFmtId="0" fontId="0" fillId="6" borderId="28" xfId="0" applyFont="1" applyFill="1" applyBorder="1"/>
    <xf numFmtId="170" fontId="0" fillId="12" borderId="4" xfId="1" applyNumberFormat="1" applyFont="1" applyFill="1" applyBorder="1"/>
    <xf numFmtId="0" fontId="0" fillId="0" borderId="0" xfId="0" applyFill="1" applyAlignment="1">
      <alignment wrapText="1"/>
    </xf>
    <xf numFmtId="10" fontId="0" fillId="6" borderId="11" xfId="2" applyNumberFormat="1" applyFont="1" applyFill="1" applyBorder="1"/>
    <xf numFmtId="0" fontId="4" fillId="11" borderId="33" xfId="0" applyFont="1" applyFill="1" applyBorder="1" applyAlignment="1">
      <alignment horizontal="center"/>
    </xf>
    <xf numFmtId="0" fontId="20" fillId="12" borderId="49" xfId="0" applyFont="1" applyFill="1" applyBorder="1" applyAlignment="1">
      <alignment vertical="top" wrapText="1"/>
    </xf>
    <xf numFmtId="0" fontId="20" fillId="12" borderId="50" xfId="0" applyFont="1" applyFill="1" applyBorder="1"/>
    <xf numFmtId="170" fontId="20" fillId="12" borderId="50" xfId="1" applyNumberFormat="1" applyFont="1" applyFill="1" applyBorder="1"/>
    <xf numFmtId="0" fontId="20" fillId="12" borderId="52" xfId="0" applyFont="1" applyFill="1" applyBorder="1" applyAlignment="1">
      <alignment vertical="top" wrapText="1"/>
    </xf>
    <xf numFmtId="0" fontId="20" fillId="12" borderId="0" xfId="0" applyFont="1" applyFill="1" applyBorder="1"/>
    <xf numFmtId="170" fontId="20" fillId="12" borderId="0" xfId="0" applyNumberFormat="1" applyFont="1" applyFill="1" applyBorder="1"/>
    <xf numFmtId="0" fontId="20" fillId="6" borderId="54" xfId="0" applyFont="1" applyFill="1" applyBorder="1" applyAlignment="1">
      <alignment vertical="top" wrapText="1"/>
    </xf>
    <xf numFmtId="0" fontId="20" fillId="6" borderId="55" xfId="0" applyFont="1" applyFill="1" applyBorder="1"/>
    <xf numFmtId="10" fontId="20" fillId="6" borderId="55" xfId="2" applyNumberFormat="1" applyFont="1" applyFill="1" applyBorder="1"/>
    <xf numFmtId="0" fontId="20" fillId="6" borderId="57" xfId="0" applyFont="1" applyFill="1" applyBorder="1" applyAlignment="1">
      <alignment vertical="top" wrapText="1"/>
    </xf>
    <xf numFmtId="0" fontId="20" fillId="6" borderId="13" xfId="0" applyFont="1" applyFill="1" applyBorder="1"/>
    <xf numFmtId="10" fontId="4" fillId="11" borderId="58" xfId="0" applyNumberFormat="1" applyFont="1" applyFill="1" applyBorder="1"/>
    <xf numFmtId="0" fontId="4" fillId="0" borderId="0" xfId="0" applyFont="1"/>
    <xf numFmtId="0" fontId="0" fillId="0" borderId="0" xfId="0" quotePrefix="1"/>
    <xf numFmtId="10" fontId="0" fillId="15" borderId="0" xfId="0" applyNumberFormat="1" applyFont="1" applyFill="1" applyBorder="1"/>
    <xf numFmtId="10" fontId="0" fillId="15" borderId="0" xfId="0" applyNumberFormat="1" applyFill="1" applyBorder="1"/>
    <xf numFmtId="10" fontId="0" fillId="15" borderId="13" xfId="0" applyNumberFormat="1" applyFill="1" applyBorder="1"/>
    <xf numFmtId="44" fontId="0" fillId="16" borderId="2" xfId="0" applyNumberFormat="1" applyFill="1" applyBorder="1"/>
    <xf numFmtId="10" fontId="0" fillId="16" borderId="0" xfId="0" applyNumberFormat="1" applyFill="1" applyBorder="1"/>
    <xf numFmtId="2" fontId="0" fillId="16" borderId="0" xfId="0" applyNumberFormat="1" applyFill="1" applyBorder="1"/>
    <xf numFmtId="44" fontId="0" fillId="16" borderId="0" xfId="0" applyNumberFormat="1" applyFill="1" applyBorder="1"/>
    <xf numFmtId="172" fontId="0" fillId="16" borderId="11" xfId="0" applyNumberFormat="1" applyFill="1" applyBorder="1"/>
    <xf numFmtId="38" fontId="0" fillId="14" borderId="0" xfId="0" applyNumberFormat="1" applyFill="1"/>
    <xf numFmtId="38" fontId="0" fillId="14" borderId="0" xfId="0" applyNumberFormat="1" applyFont="1" applyFill="1"/>
    <xf numFmtId="38" fontId="0" fillId="0" borderId="13" xfId="0" applyNumberFormat="1" applyFont="1" applyFill="1" applyBorder="1"/>
    <xf numFmtId="170" fontId="20" fillId="12" borderId="59" xfId="1" applyNumberFormat="1" applyFont="1" applyFill="1" applyBorder="1"/>
    <xf numFmtId="10" fontId="0" fillId="15" borderId="7" xfId="0" applyNumberFormat="1" applyFont="1" applyFill="1" applyBorder="1"/>
    <xf numFmtId="10" fontId="0" fillId="15" borderId="6" xfId="0" applyNumberFormat="1" applyFont="1" applyFill="1" applyBorder="1"/>
    <xf numFmtId="10" fontId="23" fillId="15" borderId="13" xfId="0" applyNumberFormat="1" applyFont="1" applyFill="1" applyBorder="1"/>
    <xf numFmtId="10" fontId="23" fillId="15" borderId="34" xfId="0" applyNumberFormat="1" applyFont="1" applyFill="1" applyBorder="1"/>
    <xf numFmtId="0" fontId="5" fillId="0" borderId="0" xfId="0" applyFont="1" applyFill="1" applyBorder="1" applyAlignment="1">
      <alignment horizontal="center"/>
    </xf>
    <xf numFmtId="0" fontId="5" fillId="7" borderId="7" xfId="0" applyFont="1" applyFill="1" applyBorder="1" applyAlignment="1">
      <alignment horizontal="center" vertical="center"/>
    </xf>
    <xf numFmtId="0" fontId="4" fillId="7" borderId="0" xfId="0" applyFont="1" applyFill="1" applyBorder="1" applyAlignment="1">
      <alignment horizontal="center"/>
    </xf>
    <xf numFmtId="0" fontId="0" fillId="6" borderId="0" xfId="0" applyFont="1" applyFill="1" applyAlignment="1">
      <alignment horizontal="center"/>
    </xf>
    <xf numFmtId="0" fontId="0" fillId="11" borderId="0" xfId="0" applyFill="1" applyAlignment="1">
      <alignment horizontal="left" wrapText="1"/>
    </xf>
    <xf numFmtId="0" fontId="4" fillId="12" borderId="15" xfId="0" applyFont="1" applyFill="1" applyBorder="1" applyAlignment="1">
      <alignment horizontal="center" vertical="center"/>
    </xf>
    <xf numFmtId="0" fontId="4" fillId="12" borderId="19" xfId="0" applyFont="1" applyFill="1" applyBorder="1" applyAlignment="1">
      <alignment horizontal="center" vertical="center"/>
    </xf>
    <xf numFmtId="0" fontId="10" fillId="9" borderId="0" xfId="0" applyFont="1" applyFill="1"/>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4" fillId="11" borderId="15" xfId="0" applyFont="1" applyFill="1" applyBorder="1" applyAlignment="1">
      <alignment horizontal="center" vertical="center"/>
    </xf>
    <xf numFmtId="0" fontId="4" fillId="11" borderId="19" xfId="0" applyFont="1" applyFill="1" applyBorder="1" applyAlignment="1">
      <alignment horizontal="center" vertical="center"/>
    </xf>
    <xf numFmtId="0" fontId="4" fillId="13" borderId="15" xfId="0" applyFont="1" applyFill="1" applyBorder="1" applyAlignment="1">
      <alignment horizontal="center" vertical="center"/>
    </xf>
    <xf numFmtId="0" fontId="4" fillId="13" borderId="19" xfId="0" applyFont="1" applyFill="1" applyBorder="1" applyAlignment="1">
      <alignment horizontal="center" vertical="center"/>
    </xf>
    <xf numFmtId="0" fontId="4" fillId="7" borderId="24" xfId="0" applyFont="1" applyFill="1" applyBorder="1" applyAlignment="1">
      <alignment horizontal="center"/>
    </xf>
    <xf numFmtId="0" fontId="4" fillId="7" borderId="7" xfId="0" applyFont="1" applyFill="1" applyBorder="1" applyAlignment="1">
      <alignment horizontal="center"/>
    </xf>
    <xf numFmtId="0" fontId="0" fillId="6" borderId="7" xfId="0" applyFill="1" applyBorder="1" applyAlignment="1">
      <alignment horizontal="center"/>
    </xf>
    <xf numFmtId="0" fontId="18" fillId="7" borderId="0" xfId="0" applyFont="1" applyFill="1" applyAlignment="1">
      <alignment horizontal="center" vertical="center"/>
    </xf>
    <xf numFmtId="0" fontId="4" fillId="6" borderId="20" xfId="0" applyFont="1" applyFill="1" applyBorder="1" applyAlignment="1">
      <alignment horizontal="center" vertical="center"/>
    </xf>
    <xf numFmtId="0" fontId="4" fillId="11" borderId="20" xfId="0" applyFont="1" applyFill="1" applyBorder="1" applyAlignment="1">
      <alignment horizontal="center" vertical="center"/>
    </xf>
    <xf numFmtId="0" fontId="4" fillId="12" borderId="20" xfId="0" applyFont="1" applyFill="1" applyBorder="1" applyAlignment="1">
      <alignment horizontal="center" vertical="center"/>
    </xf>
    <xf numFmtId="0" fontId="4" fillId="7" borderId="0" xfId="0" applyFont="1" applyFill="1" applyAlignment="1">
      <alignment horizontal="center"/>
    </xf>
    <xf numFmtId="0" fontId="4" fillId="11" borderId="41" xfId="0" applyFont="1" applyFill="1" applyBorder="1" applyAlignment="1">
      <alignment horizontal="center"/>
    </xf>
    <xf numFmtId="0" fontId="4" fillId="11" borderId="33" xfId="0" applyFont="1" applyFill="1" applyBorder="1" applyAlignment="1">
      <alignment horizontal="center"/>
    </xf>
    <xf numFmtId="0" fontId="4" fillId="11" borderId="42" xfId="0" applyFont="1" applyFill="1" applyBorder="1" applyAlignment="1">
      <alignment horizontal="center"/>
    </xf>
    <xf numFmtId="0" fontId="4" fillId="11" borderId="2" xfId="0" applyFont="1" applyFill="1" applyBorder="1" applyAlignment="1">
      <alignment horizontal="center"/>
    </xf>
  </cellXfs>
  <cellStyles count="10">
    <cellStyle name="Comma" xfId="1" builtinId="3"/>
    <cellStyle name="Currency" xfId="3" builtinId="4"/>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Normal" xfId="0" builtinId="0"/>
    <cellStyle name="Percent" xfId="2" builtinId="5"/>
  </cellStyles>
  <dxfs count="0"/>
  <tableStyles count="0" defaultTableStyle="TableStyleMedium9" defaultPivotStyle="PivotStyleMedium7"/>
  <colors>
    <mruColors>
      <color rgb="FF6182C1"/>
      <color rgb="FF819ACA"/>
      <color rgb="FF3E6D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 Id="rId3"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PepsiCo</a:t>
            </a:r>
            <a:r>
              <a:rPr lang="en-US" baseline="0"/>
              <a:t> Revenue Breakdown by Geography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404470618859"/>
          <c:y val="0.127410852713178"/>
          <c:w val="0.849897995705082"/>
          <c:h val="0.538072231921236"/>
        </c:manualLayout>
      </c:layout>
      <c:barChart>
        <c:barDir val="col"/>
        <c:grouping val="clustered"/>
        <c:varyColors val="0"/>
        <c:ser>
          <c:idx val="0"/>
          <c:order val="0"/>
          <c:tx>
            <c:v>2014</c:v>
          </c:tx>
          <c:spPr>
            <a:solidFill>
              <a:schemeClr val="accent1">
                <a:shade val="65000"/>
              </a:schemeClr>
            </a:solidFill>
            <a:ln>
              <a:noFill/>
            </a:ln>
            <a:effectLst/>
          </c:spPr>
          <c:invertIfNegative val="0"/>
          <c:cat>
            <c:strRef>
              <c:f>'Sheet 1'!$A$4:$A$7</c:f>
              <c:strCache>
                <c:ptCount val="4"/>
                <c:pt idx="0">
                  <c:v>North America (US and Canada)</c:v>
                </c:pt>
                <c:pt idx="1">
                  <c:v>Europe Sub-Saharan Africa (ESSA)</c:v>
                </c:pt>
                <c:pt idx="2">
                  <c:v>Latin America</c:v>
                </c:pt>
                <c:pt idx="3">
                  <c:v>Asia, Middle East, and North Africa (AMENA)</c:v>
                </c:pt>
              </c:strCache>
            </c:strRef>
          </c:cat>
          <c:val>
            <c:numRef>
              <c:f>'Sheet 1'!$B$4:$B$7</c:f>
              <c:numCache>
                <c:formatCode>_-* #,##0_-;\-* #,##0_-;_-* "-"??_-;_-@_-</c:formatCode>
                <c:ptCount val="4"/>
                <c:pt idx="0">
                  <c:v>37241.0</c:v>
                </c:pt>
                <c:pt idx="1">
                  <c:v>13399.0</c:v>
                </c:pt>
                <c:pt idx="2">
                  <c:v>9425.0</c:v>
                </c:pt>
                <c:pt idx="3">
                  <c:v>6618.0</c:v>
                </c:pt>
              </c:numCache>
            </c:numRef>
          </c:val>
        </c:ser>
        <c:ser>
          <c:idx val="1"/>
          <c:order val="1"/>
          <c:tx>
            <c:v>2015</c:v>
          </c:tx>
          <c:spPr>
            <a:solidFill>
              <a:schemeClr val="accent1"/>
            </a:solidFill>
            <a:ln>
              <a:noFill/>
            </a:ln>
            <a:effectLst/>
          </c:spPr>
          <c:invertIfNegative val="0"/>
          <c:cat>
            <c:strRef>
              <c:f>'Sheet 1'!$A$4:$A$7</c:f>
              <c:strCache>
                <c:ptCount val="4"/>
                <c:pt idx="0">
                  <c:v>North America (US and Canada)</c:v>
                </c:pt>
                <c:pt idx="1">
                  <c:v>Europe Sub-Saharan Africa (ESSA)</c:v>
                </c:pt>
                <c:pt idx="2">
                  <c:v>Latin America</c:v>
                </c:pt>
                <c:pt idx="3">
                  <c:v>Asia, Middle East, and North Africa (AMENA)</c:v>
                </c:pt>
              </c:strCache>
            </c:strRef>
          </c:cat>
          <c:val>
            <c:numRef>
              <c:f>'Sheet 1'!$C$4:$C$7</c:f>
              <c:numCache>
                <c:formatCode>_-* #,##0_-;\-* #,##0_-;_-* "-"??_-;_-@_-</c:formatCode>
                <c:ptCount val="4"/>
                <c:pt idx="0">
                  <c:v>37943.0</c:v>
                </c:pt>
                <c:pt idx="1">
                  <c:v>10510.0</c:v>
                </c:pt>
                <c:pt idx="2">
                  <c:v>8228.0</c:v>
                </c:pt>
                <c:pt idx="3">
                  <c:v>6375.0</c:v>
                </c:pt>
              </c:numCache>
            </c:numRef>
          </c:val>
        </c:ser>
        <c:ser>
          <c:idx val="2"/>
          <c:order val="2"/>
          <c:tx>
            <c:v>2016</c:v>
          </c:tx>
          <c:spPr>
            <a:solidFill>
              <a:schemeClr val="accent1">
                <a:tint val="65000"/>
              </a:schemeClr>
            </a:solidFill>
            <a:ln>
              <a:noFill/>
            </a:ln>
            <a:effectLst/>
          </c:spPr>
          <c:invertIfNegative val="0"/>
          <c:cat>
            <c:strRef>
              <c:f>'Sheet 1'!$A$4:$A$7</c:f>
              <c:strCache>
                <c:ptCount val="4"/>
                <c:pt idx="0">
                  <c:v>North America (US and Canada)</c:v>
                </c:pt>
                <c:pt idx="1">
                  <c:v>Europe Sub-Saharan Africa (ESSA)</c:v>
                </c:pt>
                <c:pt idx="2">
                  <c:v>Latin America</c:v>
                </c:pt>
                <c:pt idx="3">
                  <c:v>Asia, Middle East, and North Africa (AMENA)</c:v>
                </c:pt>
              </c:strCache>
            </c:strRef>
          </c:cat>
          <c:val>
            <c:numRef>
              <c:f>'Sheet 1'!$D$4:$D$7</c:f>
              <c:numCache>
                <c:formatCode>_-* #,##0_-;\-* #,##0_-;_-* "-"??_-;_-@_-</c:formatCode>
                <c:ptCount val="4"/>
                <c:pt idx="0">
                  <c:v>39425.0</c:v>
                </c:pt>
                <c:pt idx="1">
                  <c:v>10216.0</c:v>
                </c:pt>
                <c:pt idx="2">
                  <c:v>6820.0</c:v>
                </c:pt>
                <c:pt idx="3">
                  <c:v>6338.0</c:v>
                </c:pt>
              </c:numCache>
            </c:numRef>
          </c:val>
        </c:ser>
        <c:dLbls>
          <c:showLegendKey val="0"/>
          <c:showVal val="0"/>
          <c:showCatName val="0"/>
          <c:showSerName val="0"/>
          <c:showPercent val="0"/>
          <c:showBubbleSize val="0"/>
        </c:dLbls>
        <c:gapWidth val="219"/>
        <c:overlap val="-27"/>
        <c:axId val="1301429184"/>
        <c:axId val="1212935040"/>
      </c:barChart>
      <c:catAx>
        <c:axId val="13014291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Geographical Segment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2935040"/>
        <c:crosses val="autoZero"/>
        <c:auto val="1"/>
        <c:lblAlgn val="ctr"/>
        <c:lblOffset val="100"/>
        <c:noMultiLvlLbl val="0"/>
      </c:catAx>
      <c:valAx>
        <c:axId val="1212935040"/>
        <c:scaling>
          <c:orientation val="minMax"/>
          <c:max val="4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a:t>
                </a:r>
                <a:r>
                  <a:rPr lang="en-US" baseline="0"/>
                  <a:t> dollars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429184"/>
        <c:crosses val="autoZero"/>
        <c:crossBetween val="between"/>
        <c:majorUnit val="10000.0"/>
      </c:valAx>
      <c:spPr>
        <a:noFill/>
        <a:ln>
          <a:noFill/>
        </a:ln>
        <a:effectLst/>
      </c:spPr>
    </c:plotArea>
    <c:legend>
      <c:legendPos val="b"/>
      <c:layout>
        <c:manualLayout>
          <c:xMode val="edge"/>
          <c:yMode val="edge"/>
          <c:x val="0.745854756566025"/>
          <c:y val="0.146729369672165"/>
          <c:w val="0.223522101128087"/>
          <c:h val="0.06098584203630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gif"/><Relationship Id="rId3" Type="http://schemas.openxmlformats.org/officeDocument/2006/relationships/image" Target="../media/image3.gif"/></Relationships>
</file>

<file path=xl/drawings/_rels/drawing2.xml.rels><?xml version="1.0" encoding="UTF-8" standalone="yes"?>
<Relationships xmlns="http://schemas.openxmlformats.org/package/2006/relationships"><Relationship Id="rId1" Type="http://schemas.openxmlformats.org/officeDocument/2006/relationships/image" Target="../media/image4.gif"/></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4" Type="http://schemas.openxmlformats.org/officeDocument/2006/relationships/image" Target="../media/image8.png"/><Relationship Id="rId5" Type="http://schemas.openxmlformats.org/officeDocument/2006/relationships/image" Target="../media/image9.png"/><Relationship Id="rId6" Type="http://schemas.openxmlformats.org/officeDocument/2006/relationships/image" Target="../media/image10.png"/><Relationship Id="rId7" Type="http://schemas.openxmlformats.org/officeDocument/2006/relationships/image" Target="../media/image11.png"/><Relationship Id="rId8" Type="http://schemas.openxmlformats.org/officeDocument/2006/relationships/image" Target="../media/image12.png"/><Relationship Id="rId1" Type="http://schemas.openxmlformats.org/officeDocument/2006/relationships/image" Target="../media/image5.png"/><Relationship Id="rId2"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324556</xdr:colOff>
      <xdr:row>4</xdr:row>
      <xdr:rowOff>155223</xdr:rowOff>
    </xdr:from>
    <xdr:to>
      <xdr:col>1</xdr:col>
      <xdr:colOff>1277056</xdr:colOff>
      <xdr:row>8</xdr:row>
      <xdr:rowOff>138443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556" y="973667"/>
          <a:ext cx="2899833" cy="787554"/>
        </a:xfrm>
        <a:prstGeom prst="rect">
          <a:avLst/>
        </a:prstGeom>
      </xdr:spPr>
    </xdr:pic>
    <xdr:clientData/>
  </xdr:twoCellAnchor>
  <xdr:twoCellAnchor editAs="oneCell">
    <xdr:from>
      <xdr:col>3</xdr:col>
      <xdr:colOff>0</xdr:colOff>
      <xdr:row>8</xdr:row>
      <xdr:rowOff>1</xdr:rowOff>
    </xdr:from>
    <xdr:to>
      <xdr:col>7</xdr:col>
      <xdr:colOff>18027</xdr:colOff>
      <xdr:row>29</xdr:row>
      <xdr:rowOff>98777</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3667" y="1622779"/>
          <a:ext cx="5930582" cy="4261554"/>
        </a:xfrm>
        <a:prstGeom prst="rect">
          <a:avLst/>
        </a:prstGeom>
      </xdr:spPr>
    </xdr:pic>
    <xdr:clientData/>
  </xdr:twoCellAnchor>
  <xdr:twoCellAnchor editAs="oneCell">
    <xdr:from>
      <xdr:col>2</xdr:col>
      <xdr:colOff>819855</xdr:colOff>
      <xdr:row>31</xdr:row>
      <xdr:rowOff>197554</xdr:rowOff>
    </xdr:from>
    <xdr:to>
      <xdr:col>7</xdr:col>
      <xdr:colOff>12274</xdr:colOff>
      <xdr:row>53</xdr:row>
      <xdr:rowOff>126999</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770966" y="6392332"/>
          <a:ext cx="5937530" cy="4275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38</xdr:row>
      <xdr:rowOff>0</xdr:rowOff>
    </xdr:from>
    <xdr:to>
      <xdr:col>7</xdr:col>
      <xdr:colOff>14111</xdr:colOff>
      <xdr:row>70</xdr:row>
      <xdr:rowOff>49504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20667" y="7521222"/>
          <a:ext cx="8847666" cy="6371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836082</xdr:colOff>
      <xdr:row>8</xdr:row>
      <xdr:rowOff>0</xdr:rowOff>
    </xdr:from>
    <xdr:to>
      <xdr:col>25</xdr:col>
      <xdr:colOff>814916</xdr:colOff>
      <xdr:row>28</xdr:row>
      <xdr:rowOff>190500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5822082" y="1629833"/>
          <a:ext cx="9175751" cy="4318000"/>
        </a:xfrm>
        <a:prstGeom prst="rect">
          <a:avLst/>
        </a:prstGeom>
      </xdr:spPr>
    </xdr:pic>
    <xdr:clientData/>
  </xdr:twoCellAnchor>
  <xdr:twoCellAnchor editAs="oneCell">
    <xdr:from>
      <xdr:col>14</xdr:col>
      <xdr:colOff>836082</xdr:colOff>
      <xdr:row>30</xdr:row>
      <xdr:rowOff>0</xdr:rowOff>
    </xdr:from>
    <xdr:to>
      <xdr:col>25</xdr:col>
      <xdr:colOff>812800</xdr:colOff>
      <xdr:row>50</xdr:row>
      <xdr:rowOff>137584</xdr:rowOff>
    </xdr:to>
    <xdr:pic>
      <xdr:nvPicPr>
        <xdr:cNvPr id="4" name="Picture 3"/>
        <xdr:cNvPicPr>
          <a:picLocks noChangeAspect="1"/>
        </xdr:cNvPicPr>
      </xdr:nvPicPr>
      <xdr:blipFill>
        <a:blip xmlns:r="http://schemas.openxmlformats.org/officeDocument/2006/relationships" r:embed="rId2"/>
        <a:stretch>
          <a:fillRect/>
        </a:stretch>
      </xdr:blipFill>
      <xdr:spPr>
        <a:xfrm>
          <a:off x="15822082" y="6170083"/>
          <a:ext cx="9173635" cy="4169834"/>
        </a:xfrm>
        <a:prstGeom prst="rect">
          <a:avLst/>
        </a:prstGeom>
      </xdr:spPr>
    </xdr:pic>
    <xdr:clientData/>
  </xdr:twoCellAnchor>
  <xdr:twoCellAnchor editAs="oneCell">
    <xdr:from>
      <xdr:col>14</xdr:col>
      <xdr:colOff>836082</xdr:colOff>
      <xdr:row>52</xdr:row>
      <xdr:rowOff>0</xdr:rowOff>
    </xdr:from>
    <xdr:to>
      <xdr:col>25</xdr:col>
      <xdr:colOff>812798</xdr:colOff>
      <xdr:row>72</xdr:row>
      <xdr:rowOff>137583</xdr:rowOff>
    </xdr:to>
    <xdr:pic>
      <xdr:nvPicPr>
        <xdr:cNvPr id="5" name="Picture 4"/>
        <xdr:cNvPicPr>
          <a:picLocks noChangeAspect="1"/>
        </xdr:cNvPicPr>
      </xdr:nvPicPr>
      <xdr:blipFill>
        <a:blip xmlns:r="http://schemas.openxmlformats.org/officeDocument/2006/relationships" r:embed="rId3"/>
        <a:stretch>
          <a:fillRect/>
        </a:stretch>
      </xdr:blipFill>
      <xdr:spPr>
        <a:xfrm>
          <a:off x="15822082" y="10604500"/>
          <a:ext cx="9173633" cy="4169833"/>
        </a:xfrm>
        <a:prstGeom prst="rect">
          <a:avLst/>
        </a:prstGeom>
      </xdr:spPr>
    </xdr:pic>
    <xdr:clientData/>
  </xdr:twoCellAnchor>
  <xdr:twoCellAnchor editAs="oneCell">
    <xdr:from>
      <xdr:col>15</xdr:col>
      <xdr:colOff>0</xdr:colOff>
      <xdr:row>74</xdr:row>
      <xdr:rowOff>0</xdr:rowOff>
    </xdr:from>
    <xdr:to>
      <xdr:col>22</xdr:col>
      <xdr:colOff>737892</xdr:colOff>
      <xdr:row>93</xdr:row>
      <xdr:rowOff>174119</xdr:rowOff>
    </xdr:to>
    <xdr:pic>
      <xdr:nvPicPr>
        <xdr:cNvPr id="6" name="Picture 5"/>
        <xdr:cNvPicPr>
          <a:picLocks noChangeAspect="1"/>
        </xdr:cNvPicPr>
      </xdr:nvPicPr>
      <xdr:blipFill>
        <a:blip xmlns:r="http://schemas.openxmlformats.org/officeDocument/2006/relationships" r:embed="rId4"/>
        <a:stretch>
          <a:fillRect/>
        </a:stretch>
      </xdr:blipFill>
      <xdr:spPr>
        <a:xfrm>
          <a:off x="15822083" y="15049500"/>
          <a:ext cx="6590476" cy="4047619"/>
        </a:xfrm>
        <a:prstGeom prst="rect">
          <a:avLst/>
        </a:prstGeom>
      </xdr:spPr>
    </xdr:pic>
    <xdr:clientData/>
  </xdr:twoCellAnchor>
  <xdr:twoCellAnchor editAs="oneCell">
    <xdr:from>
      <xdr:col>15</xdr:col>
      <xdr:colOff>0</xdr:colOff>
      <xdr:row>95</xdr:row>
      <xdr:rowOff>0</xdr:rowOff>
    </xdr:from>
    <xdr:to>
      <xdr:col>22</xdr:col>
      <xdr:colOff>737892</xdr:colOff>
      <xdr:row>114</xdr:row>
      <xdr:rowOff>174119</xdr:rowOff>
    </xdr:to>
    <xdr:pic>
      <xdr:nvPicPr>
        <xdr:cNvPr id="7" name="Picture 6"/>
        <xdr:cNvPicPr>
          <a:picLocks noChangeAspect="1"/>
        </xdr:cNvPicPr>
      </xdr:nvPicPr>
      <xdr:blipFill>
        <a:blip xmlns:r="http://schemas.openxmlformats.org/officeDocument/2006/relationships" r:embed="rId5"/>
        <a:stretch>
          <a:fillRect/>
        </a:stretch>
      </xdr:blipFill>
      <xdr:spPr>
        <a:xfrm>
          <a:off x="15822083" y="19325167"/>
          <a:ext cx="6590476" cy="4047619"/>
        </a:xfrm>
        <a:prstGeom prst="rect">
          <a:avLst/>
        </a:prstGeom>
      </xdr:spPr>
    </xdr:pic>
    <xdr:clientData/>
  </xdr:twoCellAnchor>
  <xdr:twoCellAnchor editAs="oneCell">
    <xdr:from>
      <xdr:col>23</xdr:col>
      <xdr:colOff>0</xdr:colOff>
      <xdr:row>117</xdr:row>
      <xdr:rowOff>0</xdr:rowOff>
    </xdr:from>
    <xdr:to>
      <xdr:col>30</xdr:col>
      <xdr:colOff>395036</xdr:colOff>
      <xdr:row>143</xdr:row>
      <xdr:rowOff>27917</xdr:rowOff>
    </xdr:to>
    <xdr:pic>
      <xdr:nvPicPr>
        <xdr:cNvPr id="10" name="Picture 9"/>
        <xdr:cNvPicPr>
          <a:picLocks noChangeAspect="1"/>
        </xdr:cNvPicPr>
      </xdr:nvPicPr>
      <xdr:blipFill>
        <a:blip xmlns:r="http://schemas.openxmlformats.org/officeDocument/2006/relationships" r:embed="rId6"/>
        <a:stretch>
          <a:fillRect/>
        </a:stretch>
      </xdr:blipFill>
      <xdr:spPr>
        <a:xfrm>
          <a:off x="22510750" y="23812500"/>
          <a:ext cx="6247619" cy="5266667"/>
        </a:xfrm>
        <a:prstGeom prst="rect">
          <a:avLst/>
        </a:prstGeom>
      </xdr:spPr>
    </xdr:pic>
    <xdr:clientData/>
  </xdr:twoCellAnchor>
  <xdr:twoCellAnchor editAs="oneCell">
    <xdr:from>
      <xdr:col>15</xdr:col>
      <xdr:colOff>0</xdr:colOff>
      <xdr:row>117</xdr:row>
      <xdr:rowOff>0</xdr:rowOff>
    </xdr:from>
    <xdr:to>
      <xdr:col>22</xdr:col>
      <xdr:colOff>528368</xdr:colOff>
      <xdr:row>160</xdr:row>
      <xdr:rowOff>161881</xdr:rowOff>
    </xdr:to>
    <xdr:pic>
      <xdr:nvPicPr>
        <xdr:cNvPr id="11" name="Picture 10"/>
        <xdr:cNvPicPr>
          <a:picLocks noChangeAspect="1"/>
        </xdr:cNvPicPr>
      </xdr:nvPicPr>
      <xdr:blipFill>
        <a:blip xmlns:r="http://schemas.openxmlformats.org/officeDocument/2006/relationships" r:embed="rId7"/>
        <a:stretch>
          <a:fillRect/>
        </a:stretch>
      </xdr:blipFill>
      <xdr:spPr>
        <a:xfrm>
          <a:off x="15822083" y="23812500"/>
          <a:ext cx="6380952" cy="8819048"/>
        </a:xfrm>
        <a:prstGeom prst="rect">
          <a:avLst/>
        </a:prstGeom>
      </xdr:spPr>
    </xdr:pic>
    <xdr:clientData/>
  </xdr:twoCellAnchor>
  <xdr:twoCellAnchor editAs="oneCell">
    <xdr:from>
      <xdr:col>23</xdr:col>
      <xdr:colOff>0</xdr:colOff>
      <xdr:row>144</xdr:row>
      <xdr:rowOff>0</xdr:rowOff>
    </xdr:from>
    <xdr:to>
      <xdr:col>30</xdr:col>
      <xdr:colOff>395036</xdr:colOff>
      <xdr:row>170</xdr:row>
      <xdr:rowOff>38500</xdr:rowOff>
    </xdr:to>
    <xdr:pic>
      <xdr:nvPicPr>
        <xdr:cNvPr id="12" name="Picture 11"/>
        <xdr:cNvPicPr>
          <a:picLocks noChangeAspect="1"/>
        </xdr:cNvPicPr>
      </xdr:nvPicPr>
      <xdr:blipFill>
        <a:blip xmlns:r="http://schemas.openxmlformats.org/officeDocument/2006/relationships" r:embed="rId8"/>
        <a:stretch>
          <a:fillRect/>
        </a:stretch>
      </xdr:blipFill>
      <xdr:spPr>
        <a:xfrm>
          <a:off x="22510750" y="29252333"/>
          <a:ext cx="6247619" cy="5266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1765300</xdr:colOff>
      <xdr:row>8</xdr:row>
      <xdr:rowOff>69850</xdr:rowOff>
    </xdr:from>
    <xdr:to>
      <xdr:col>7</xdr:col>
      <xdr:colOff>254000</xdr:colOff>
      <xdr:row>29</xdr:row>
      <xdr:rowOff>12700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0.0356</cdr:x>
      <cdr:y>0.7975</cdr:y>
    </cdr:from>
    <cdr:to>
      <cdr:x>0.98783</cdr:x>
      <cdr:y>1</cdr:y>
    </cdr:to>
    <cdr:sp macro="" textlink="">
      <cdr:nvSpPr>
        <cdr:cNvPr id="2" name="TextBox 1"/>
        <cdr:cNvSpPr txBox="1"/>
      </cdr:nvSpPr>
      <cdr:spPr>
        <a:xfrm xmlns:a="http://schemas.openxmlformats.org/drawingml/2006/main">
          <a:off x="231474" y="3357503"/>
          <a:ext cx="6191787" cy="8525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Figure 5: PepsiCo</a:t>
          </a:r>
          <a:r>
            <a:rPr lang="en-US" sz="1200" b="1" baseline="0"/>
            <a:t> revenue breakdown by geographical segments, 2014-2016.</a:t>
          </a:r>
          <a:endParaRPr lang="en-US" sz="1200" b="1"/>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Emerging market segments have exhibited shrinking revenues from 2014 to 2016, a</a:t>
          </a:r>
          <a:r>
            <a:rPr lang="en-US" sz="1100" baseline="0">
              <a:effectLst/>
              <a:latin typeface="+mn-lt"/>
              <a:ea typeface="+mn-ea"/>
              <a:cs typeface="+mn-cs"/>
            </a:rPr>
            <a:t> reflection of increased international political risks</a:t>
          </a:r>
          <a:r>
            <a:rPr lang="en-US" sz="1100">
              <a:effectLst/>
              <a:latin typeface="+mn-lt"/>
              <a:ea typeface="+mn-ea"/>
              <a:cs typeface="+mn-cs"/>
            </a:rPr>
            <a:t>.</a:t>
          </a:r>
          <a:endParaRPr lang="en-US" sz="1200" b="1"/>
        </a:p>
        <a:p xmlns:a="http://schemas.openxmlformats.org/drawingml/2006/main">
          <a:r>
            <a:rPr lang="en-US" sz="1100" b="0" i="1"/>
            <a:t>Source:</a:t>
          </a:r>
          <a:r>
            <a:rPr lang="en-US" sz="1100" b="0" i="0" baseline="0"/>
            <a:t> PEP 10-K Form filed 02/15/17, p. 55.  </a:t>
          </a:r>
          <a:endParaRPr lang="en-US" sz="1100" b="0" i="1"/>
        </a:p>
        <a:p xmlns:a="http://schemas.openxmlformats.org/drawingml/2006/main">
          <a:endParaRPr lang="en-US"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90" zoomScaleNormal="90" zoomScalePageLayoutView="90" workbookViewId="0">
      <selection activeCell="B21" sqref="B21"/>
    </sheetView>
  </sheetViews>
  <sheetFormatPr baseColWidth="10" defaultColWidth="11" defaultRowHeight="16" x14ac:dyDescent="0.2"/>
  <cols>
    <col min="1" max="1" width="25.5" bestFit="1" customWidth="1"/>
    <col min="2" max="2" width="26.33203125" bestFit="1" customWidth="1"/>
    <col min="4" max="4" width="44.83203125" bestFit="1" customWidth="1"/>
    <col min="7" max="7" width="10.83203125" customWidth="1"/>
  </cols>
  <sheetData>
    <row r="1" spans="1:8" x14ac:dyDescent="0.2">
      <c r="A1" s="1" t="s">
        <v>2</v>
      </c>
    </row>
    <row r="2" spans="1:8" ht="17" thickBot="1" x14ac:dyDescent="0.25">
      <c r="A2" s="1" t="s">
        <v>3</v>
      </c>
      <c r="D2" s="2"/>
      <c r="E2" s="464" t="s">
        <v>26</v>
      </c>
      <c r="F2" s="464"/>
      <c r="G2" s="464"/>
    </row>
    <row r="3" spans="1:8" ht="17" thickBot="1" x14ac:dyDescent="0.25">
      <c r="A3" s="1" t="s">
        <v>0</v>
      </c>
      <c r="D3" s="120" t="s">
        <v>27</v>
      </c>
      <c r="E3" s="121" t="s">
        <v>28</v>
      </c>
      <c r="F3" s="121" t="s">
        <v>29</v>
      </c>
      <c r="G3" s="122" t="s">
        <v>30</v>
      </c>
    </row>
    <row r="4" spans="1:8" x14ac:dyDescent="0.2">
      <c r="A4" s="1" t="s">
        <v>1</v>
      </c>
      <c r="D4" s="123" t="s">
        <v>34</v>
      </c>
      <c r="E4" s="124">
        <v>0.1229</v>
      </c>
      <c r="F4" s="124">
        <v>0.45860000000000001</v>
      </c>
      <c r="G4" s="125">
        <v>0.94520000000000004</v>
      </c>
    </row>
    <row r="5" spans="1:8" x14ac:dyDescent="0.2">
      <c r="D5" s="126" t="s">
        <v>31</v>
      </c>
      <c r="E5" s="124">
        <v>0.17150000000000001</v>
      </c>
      <c r="F5" s="124">
        <v>0.34370000000000001</v>
      </c>
      <c r="G5" s="125">
        <v>0.86529999999999996</v>
      </c>
      <c r="H5" t="s">
        <v>32</v>
      </c>
    </row>
    <row r="6" spans="1:8" ht="17" thickBot="1" x14ac:dyDescent="0.25">
      <c r="D6" s="127" t="s">
        <v>265</v>
      </c>
      <c r="E6" s="128">
        <v>6.1499999999999999E-2</v>
      </c>
      <c r="F6" s="128">
        <v>0.37830000000000003</v>
      </c>
      <c r="G6" s="129">
        <v>0.83340000000000003</v>
      </c>
      <c r="H6" t="s">
        <v>33</v>
      </c>
    </row>
    <row r="8" spans="1:8" x14ac:dyDescent="0.2">
      <c r="D8" s="465" t="s">
        <v>35</v>
      </c>
      <c r="E8" s="465"/>
      <c r="F8" s="465"/>
      <c r="G8" s="465"/>
    </row>
    <row r="10" spans="1:8" ht="17" thickBot="1" x14ac:dyDescent="0.25"/>
    <row r="11" spans="1:8" x14ac:dyDescent="0.2">
      <c r="A11" s="112" t="s">
        <v>4</v>
      </c>
      <c r="B11" s="113" t="s">
        <v>25</v>
      </c>
    </row>
    <row r="12" spans="1:8" x14ac:dyDescent="0.2">
      <c r="A12" s="114" t="s">
        <v>5</v>
      </c>
      <c r="B12" s="115">
        <v>42851</v>
      </c>
    </row>
    <row r="13" spans="1:8" x14ac:dyDescent="0.2">
      <c r="A13" s="114" t="s">
        <v>6</v>
      </c>
      <c r="B13" s="115" t="s">
        <v>306</v>
      </c>
    </row>
    <row r="14" spans="1:8" x14ac:dyDescent="0.2">
      <c r="A14" s="114" t="s">
        <v>7</v>
      </c>
      <c r="B14" s="116">
        <v>113.36</v>
      </c>
    </row>
    <row r="15" spans="1:8" x14ac:dyDescent="0.2">
      <c r="A15" s="114" t="s">
        <v>8</v>
      </c>
      <c r="B15" s="116" t="s">
        <v>292</v>
      </c>
    </row>
    <row r="16" spans="1:8" x14ac:dyDescent="0.2">
      <c r="A16" s="114" t="s">
        <v>9</v>
      </c>
      <c r="B16" s="116" t="s">
        <v>264</v>
      </c>
    </row>
    <row r="17" spans="1:7" x14ac:dyDescent="0.2">
      <c r="A17" s="114" t="s">
        <v>10</v>
      </c>
      <c r="B17" s="423" t="s">
        <v>295</v>
      </c>
    </row>
    <row r="18" spans="1:7" x14ac:dyDescent="0.2">
      <c r="A18" s="114" t="s">
        <v>11</v>
      </c>
      <c r="B18" s="116" t="s">
        <v>296</v>
      </c>
    </row>
    <row r="19" spans="1:7" x14ac:dyDescent="0.2">
      <c r="A19" s="114" t="s">
        <v>12</v>
      </c>
      <c r="B19" s="116" t="s">
        <v>297</v>
      </c>
    </row>
    <row r="20" spans="1:7" x14ac:dyDescent="0.2">
      <c r="A20" s="114" t="s">
        <v>13</v>
      </c>
      <c r="B20" s="116" t="s">
        <v>298</v>
      </c>
    </row>
    <row r="21" spans="1:7" x14ac:dyDescent="0.2">
      <c r="A21" s="114" t="s">
        <v>14</v>
      </c>
      <c r="B21" s="118">
        <f>(50341-15989)/184643.9</f>
        <v>0.18604459719492494</v>
      </c>
    </row>
    <row r="22" spans="1:7" x14ac:dyDescent="0.2">
      <c r="A22" s="114" t="s">
        <v>15</v>
      </c>
      <c r="B22" s="118">
        <v>2.6599999999999999E-2</v>
      </c>
    </row>
    <row r="23" spans="1:7" x14ac:dyDescent="0.2">
      <c r="A23" s="114" t="s">
        <v>16</v>
      </c>
      <c r="B23" s="117" t="s">
        <v>293</v>
      </c>
    </row>
    <row r="24" spans="1:7" x14ac:dyDescent="0.2">
      <c r="A24" s="114" t="s">
        <v>17</v>
      </c>
      <c r="B24" s="117" t="s">
        <v>294</v>
      </c>
    </row>
    <row r="25" spans="1:7" x14ac:dyDescent="0.2">
      <c r="A25" s="114" t="s">
        <v>18</v>
      </c>
      <c r="B25" s="117" t="s">
        <v>302</v>
      </c>
    </row>
    <row r="26" spans="1:7" x14ac:dyDescent="0.2">
      <c r="A26" s="114" t="s">
        <v>19</v>
      </c>
      <c r="B26" s="117" t="s">
        <v>301</v>
      </c>
    </row>
    <row r="27" spans="1:7" x14ac:dyDescent="0.2">
      <c r="A27" s="114" t="s">
        <v>20</v>
      </c>
      <c r="B27" s="425" t="s">
        <v>299</v>
      </c>
    </row>
    <row r="28" spans="1:7" x14ac:dyDescent="0.2">
      <c r="A28" s="114" t="s">
        <v>21</v>
      </c>
      <c r="B28" s="117" t="s">
        <v>305</v>
      </c>
    </row>
    <row r="29" spans="1:7" x14ac:dyDescent="0.2">
      <c r="A29" s="114" t="s">
        <v>22</v>
      </c>
      <c r="B29" s="117" t="s">
        <v>304</v>
      </c>
    </row>
    <row r="30" spans="1:7" ht="17" thickBot="1" x14ac:dyDescent="0.25">
      <c r="A30" s="119" t="s">
        <v>23</v>
      </c>
      <c r="B30" s="424" t="s">
        <v>303</v>
      </c>
    </row>
    <row r="31" spans="1:7" x14ac:dyDescent="0.2">
      <c r="A31" s="463" t="s">
        <v>300</v>
      </c>
      <c r="B31" s="463"/>
    </row>
    <row r="32" spans="1:7" x14ac:dyDescent="0.2">
      <c r="A32" s="463" t="s">
        <v>24</v>
      </c>
      <c r="B32" s="463"/>
      <c r="D32" s="465" t="s">
        <v>36</v>
      </c>
      <c r="E32" s="465"/>
      <c r="F32" s="465"/>
      <c r="G32" s="465"/>
    </row>
  </sheetData>
  <mergeCells count="5">
    <mergeCell ref="A31:B31"/>
    <mergeCell ref="A32:B32"/>
    <mergeCell ref="E2:G2"/>
    <mergeCell ref="D8:G8"/>
    <mergeCell ref="D32:G3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5" workbookViewId="0">
      <selection activeCell="G30" sqref="G30"/>
    </sheetView>
  </sheetViews>
  <sheetFormatPr baseColWidth="10" defaultColWidth="11" defaultRowHeight="16" x14ac:dyDescent="0.2"/>
  <cols>
    <col min="1" max="1" width="39.1640625" bestFit="1" customWidth="1"/>
  </cols>
  <sheetData>
    <row r="1" spans="1:4" x14ac:dyDescent="0.2">
      <c r="A1" s="80" t="s">
        <v>132</v>
      </c>
      <c r="B1" s="81">
        <v>14502</v>
      </c>
      <c r="C1" s="81">
        <v>14782</v>
      </c>
      <c r="D1" s="81">
        <v>15549</v>
      </c>
    </row>
    <row r="2" spans="1:4" x14ac:dyDescent="0.2">
      <c r="A2" s="80" t="s">
        <v>133</v>
      </c>
      <c r="B2" s="81">
        <v>2568</v>
      </c>
      <c r="C2" s="81">
        <v>2543</v>
      </c>
      <c r="D2" s="81">
        <v>2564</v>
      </c>
    </row>
    <row r="3" spans="1:4" x14ac:dyDescent="0.2">
      <c r="A3" s="80" t="s">
        <v>151</v>
      </c>
      <c r="B3" s="81">
        <v>20171</v>
      </c>
      <c r="C3" s="81">
        <v>20618</v>
      </c>
      <c r="D3" s="81">
        <v>21312</v>
      </c>
    </row>
    <row r="4" spans="1:4" x14ac:dyDescent="0.2">
      <c r="A4" s="80" t="s">
        <v>307</v>
      </c>
      <c r="B4" s="81">
        <f>SUM(B1:B3)</f>
        <v>37241</v>
      </c>
      <c r="C4" s="81">
        <f t="shared" ref="C4:D4" si="0">SUM(C1:C3)</f>
        <v>37943</v>
      </c>
      <c r="D4" s="81">
        <f t="shared" si="0"/>
        <v>39425</v>
      </c>
    </row>
    <row r="5" spans="1:4" x14ac:dyDescent="0.2">
      <c r="A5" s="80" t="s">
        <v>136</v>
      </c>
      <c r="B5" s="81">
        <v>13399</v>
      </c>
      <c r="C5" s="81">
        <v>10510</v>
      </c>
      <c r="D5" s="81">
        <v>10216</v>
      </c>
    </row>
    <row r="6" spans="1:4" x14ac:dyDescent="0.2">
      <c r="A6" s="80" t="s">
        <v>135</v>
      </c>
      <c r="B6" s="81">
        <v>9425</v>
      </c>
      <c r="C6" s="81">
        <v>8228</v>
      </c>
      <c r="D6" s="81">
        <v>6820</v>
      </c>
    </row>
    <row r="7" spans="1:4" x14ac:dyDescent="0.2">
      <c r="A7" s="80" t="s">
        <v>137</v>
      </c>
      <c r="B7" s="81">
        <v>6618</v>
      </c>
      <c r="C7" s="81">
        <v>6375</v>
      </c>
      <c r="D7" s="81">
        <v>6338</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90" zoomScaleNormal="90" zoomScalePageLayoutView="90" workbookViewId="0">
      <pane xSplit="1" ySplit="7" topLeftCell="B22" activePane="bottomRight" state="frozen"/>
      <selection pane="topRight" activeCell="B1" sqref="B1"/>
      <selection pane="bottomLeft" activeCell="A8" sqref="A8"/>
      <selection pane="bottomRight" activeCell="C40" sqref="C40"/>
    </sheetView>
  </sheetViews>
  <sheetFormatPr baseColWidth="10" defaultColWidth="11" defaultRowHeight="16" x14ac:dyDescent="0.2"/>
  <cols>
    <col min="1" max="1" width="51" customWidth="1"/>
    <col min="2" max="3" width="12" bestFit="1" customWidth="1"/>
    <col min="4" max="5" width="12.33203125" bestFit="1" customWidth="1"/>
    <col min="6" max="6" width="12.1640625" bestFit="1" customWidth="1"/>
    <col min="7" max="7" width="55.83203125" customWidth="1"/>
    <col min="8" max="8" width="10.83203125" customWidth="1"/>
  </cols>
  <sheetData>
    <row r="1" spans="1:8" x14ac:dyDescent="0.2">
      <c r="A1" s="11" t="s">
        <v>2</v>
      </c>
      <c r="B1" s="3"/>
      <c r="C1" s="3"/>
      <c r="D1" s="3"/>
      <c r="E1" s="3"/>
      <c r="F1" s="3"/>
      <c r="G1" s="3"/>
      <c r="H1" s="3"/>
    </row>
    <row r="2" spans="1:8" x14ac:dyDescent="0.2">
      <c r="A2" s="11" t="s">
        <v>3</v>
      </c>
      <c r="B2" s="3"/>
      <c r="C2" s="3"/>
      <c r="D2" s="3"/>
      <c r="E2" s="3"/>
      <c r="F2" s="3"/>
      <c r="G2" s="3"/>
      <c r="H2" s="3"/>
    </row>
    <row r="3" spans="1:8" x14ac:dyDescent="0.2">
      <c r="A3" s="11" t="s">
        <v>37</v>
      </c>
      <c r="B3" s="3"/>
      <c r="C3" s="3"/>
      <c r="D3" s="3"/>
      <c r="E3" s="3"/>
      <c r="F3" s="3"/>
      <c r="G3" s="3"/>
      <c r="H3" s="3"/>
    </row>
    <row r="4" spans="1:8" x14ac:dyDescent="0.2">
      <c r="A4" s="6" t="s">
        <v>41</v>
      </c>
      <c r="B4" s="3"/>
      <c r="C4" s="3"/>
      <c r="D4" s="3"/>
      <c r="E4" s="3"/>
      <c r="F4" s="3"/>
      <c r="G4" s="3"/>
      <c r="H4" s="3"/>
    </row>
    <row r="5" spans="1:8" x14ac:dyDescent="0.2">
      <c r="A5" s="3"/>
      <c r="B5" s="3"/>
      <c r="C5" s="3"/>
      <c r="D5" s="3"/>
      <c r="E5" s="3"/>
      <c r="F5" s="3"/>
      <c r="G5" s="3"/>
      <c r="H5" s="3"/>
    </row>
    <row r="6" spans="1:8" x14ac:dyDescent="0.2">
      <c r="A6" s="3"/>
      <c r="B6" s="466" t="s">
        <v>38</v>
      </c>
      <c r="C6" s="466"/>
      <c r="D6" s="466"/>
      <c r="E6" s="466"/>
      <c r="F6" s="466"/>
      <c r="G6" s="4" t="s">
        <v>39</v>
      </c>
    </row>
    <row r="7" spans="1:8" x14ac:dyDescent="0.2">
      <c r="A7" s="63" t="s">
        <v>40</v>
      </c>
      <c r="B7" s="63" t="s">
        <v>74</v>
      </c>
      <c r="C7" s="63" t="s">
        <v>73</v>
      </c>
      <c r="D7" s="63" t="s">
        <v>69</v>
      </c>
      <c r="E7" s="63" t="s">
        <v>68</v>
      </c>
      <c r="F7" s="63" t="s">
        <v>42</v>
      </c>
      <c r="G7" s="5"/>
    </row>
    <row r="8" spans="1:8" x14ac:dyDescent="0.2">
      <c r="A8" s="3"/>
      <c r="B8" s="3"/>
      <c r="C8" s="3"/>
      <c r="D8" s="3"/>
      <c r="E8" s="3"/>
      <c r="F8" s="3"/>
      <c r="G8" s="5"/>
    </row>
    <row r="9" spans="1:8" ht="20" thickBot="1" x14ac:dyDescent="0.25">
      <c r="A9" s="32" t="s">
        <v>66</v>
      </c>
      <c r="B9" s="7"/>
      <c r="C9" s="7"/>
      <c r="D9" s="7"/>
      <c r="E9" s="7"/>
      <c r="F9" s="7"/>
      <c r="G9" s="8"/>
    </row>
    <row r="10" spans="1:8" ht="17" thickTop="1" x14ac:dyDescent="0.2">
      <c r="A10" s="9" t="s">
        <v>67</v>
      </c>
      <c r="B10" s="10"/>
      <c r="C10" s="3"/>
      <c r="D10" s="3"/>
      <c r="E10" s="3"/>
      <c r="F10" s="3"/>
      <c r="G10" s="5"/>
    </row>
    <row r="11" spans="1:8" x14ac:dyDescent="0.2">
      <c r="A11" s="14" t="s">
        <v>43</v>
      </c>
      <c r="B11" s="24">
        <v>6297</v>
      </c>
      <c r="C11" s="24">
        <v>9375</v>
      </c>
      <c r="D11" s="455">
        <v>6134</v>
      </c>
      <c r="E11" s="24">
        <v>9096</v>
      </c>
      <c r="F11" s="24">
        <v>9158</v>
      </c>
      <c r="G11" s="5"/>
    </row>
    <row r="12" spans="1:8" x14ac:dyDescent="0.2">
      <c r="A12" s="14" t="s">
        <v>44</v>
      </c>
      <c r="B12" s="24">
        <v>322</v>
      </c>
      <c r="C12" s="24">
        <v>303</v>
      </c>
      <c r="D12" s="24">
        <v>2592</v>
      </c>
      <c r="E12" s="24">
        <v>2913</v>
      </c>
      <c r="F12" s="24">
        <v>6967</v>
      </c>
      <c r="G12" s="5"/>
    </row>
    <row r="13" spans="1:8" x14ac:dyDescent="0.2">
      <c r="A13" s="14" t="s">
        <v>45</v>
      </c>
      <c r="B13" s="24">
        <v>7041</v>
      </c>
      <c r="C13" s="24">
        <v>6954</v>
      </c>
      <c r="D13" s="24">
        <v>6651</v>
      </c>
      <c r="E13" s="24">
        <v>6437</v>
      </c>
      <c r="F13" s="24">
        <v>6694</v>
      </c>
      <c r="G13" s="5"/>
    </row>
    <row r="14" spans="1:8" x14ac:dyDescent="0.2">
      <c r="A14" s="14" t="s">
        <v>46</v>
      </c>
      <c r="B14" s="24">
        <v>3581</v>
      </c>
      <c r="C14" s="24">
        <v>3409</v>
      </c>
      <c r="D14" s="24">
        <v>3143</v>
      </c>
      <c r="E14" s="24">
        <v>2720</v>
      </c>
      <c r="F14" s="24">
        <v>2723</v>
      </c>
      <c r="G14" s="5"/>
    </row>
    <row r="15" spans="1:8" x14ac:dyDescent="0.2">
      <c r="A15" s="14" t="s">
        <v>47</v>
      </c>
      <c r="B15" s="24">
        <v>1479</v>
      </c>
      <c r="C15" s="24">
        <v>2162</v>
      </c>
      <c r="D15" s="24">
        <v>2143</v>
      </c>
      <c r="E15" s="24">
        <v>1865</v>
      </c>
      <c r="F15" s="24">
        <v>1547</v>
      </c>
      <c r="G15" s="5"/>
    </row>
    <row r="16" spans="1:8" x14ac:dyDescent="0.2">
      <c r="A16" s="26" t="s">
        <v>77</v>
      </c>
      <c r="B16" s="58">
        <f t="shared" ref="B16:F16" si="0">SUM(B11:B15)</f>
        <v>18720</v>
      </c>
      <c r="C16" s="58">
        <f t="shared" si="0"/>
        <v>22203</v>
      </c>
      <c r="D16" s="58">
        <f t="shared" si="0"/>
        <v>20663</v>
      </c>
      <c r="E16" s="58">
        <f t="shared" si="0"/>
        <v>23031</v>
      </c>
      <c r="F16" s="58">
        <f t="shared" si="0"/>
        <v>27089</v>
      </c>
      <c r="G16" s="23"/>
    </row>
    <row r="17" spans="1:7" x14ac:dyDescent="0.2">
      <c r="A17" s="15" t="s">
        <v>76</v>
      </c>
      <c r="B17" s="53">
        <v>18720</v>
      </c>
      <c r="C17" s="53">
        <v>22203</v>
      </c>
      <c r="D17" s="53">
        <v>20663</v>
      </c>
      <c r="E17" s="53">
        <v>23031</v>
      </c>
      <c r="F17" s="53">
        <v>27089</v>
      </c>
      <c r="G17" s="5"/>
    </row>
    <row r="18" spans="1:7" x14ac:dyDescent="0.2">
      <c r="A18" s="20" t="s">
        <v>75</v>
      </c>
      <c r="B18" s="21"/>
      <c r="C18" s="22"/>
      <c r="D18" s="22"/>
      <c r="E18" s="22"/>
      <c r="F18" s="22"/>
      <c r="G18" s="23"/>
    </row>
    <row r="19" spans="1:7" x14ac:dyDescent="0.2">
      <c r="A19" s="14" t="s">
        <v>48</v>
      </c>
      <c r="B19" s="24">
        <v>19136</v>
      </c>
      <c r="C19" s="24">
        <v>18575</v>
      </c>
      <c r="D19" s="24">
        <v>17244</v>
      </c>
      <c r="E19" s="24">
        <v>16317</v>
      </c>
      <c r="F19" s="24">
        <v>16591</v>
      </c>
      <c r="G19" s="5"/>
    </row>
    <row r="20" spans="1:7" x14ac:dyDescent="0.2">
      <c r="A20" s="14" t="s">
        <v>49</v>
      </c>
      <c r="B20" s="24">
        <v>1781</v>
      </c>
      <c r="C20" s="24">
        <v>1638</v>
      </c>
      <c r="D20" s="24">
        <v>1449</v>
      </c>
      <c r="E20" s="24">
        <v>1270</v>
      </c>
      <c r="F20" s="24">
        <v>1237</v>
      </c>
      <c r="G20" s="5"/>
    </row>
    <row r="21" spans="1:7" x14ac:dyDescent="0.2">
      <c r="A21" s="14" t="s">
        <v>50</v>
      </c>
      <c r="B21" s="24">
        <v>16971</v>
      </c>
      <c r="C21" s="24">
        <v>16613</v>
      </c>
      <c r="D21" s="24">
        <v>14965</v>
      </c>
      <c r="E21" s="24">
        <v>14177</v>
      </c>
      <c r="F21" s="24">
        <v>14430</v>
      </c>
      <c r="G21" s="5"/>
    </row>
    <row r="22" spans="1:7" x14ac:dyDescent="0.2">
      <c r="A22" s="14" t="s">
        <v>51</v>
      </c>
      <c r="B22" s="24">
        <v>14744</v>
      </c>
      <c r="C22" s="24">
        <v>14401</v>
      </c>
      <c r="D22" s="24">
        <v>12639</v>
      </c>
      <c r="E22" s="24">
        <v>11811</v>
      </c>
      <c r="F22" s="24">
        <v>12196</v>
      </c>
      <c r="G22" s="5"/>
    </row>
    <row r="23" spans="1:7" x14ac:dyDescent="0.2">
      <c r="A23" s="62" t="s">
        <v>52</v>
      </c>
      <c r="B23" s="44">
        <v>31715</v>
      </c>
      <c r="C23" s="44">
        <v>31014</v>
      </c>
      <c r="D23" s="44">
        <v>27604</v>
      </c>
      <c r="E23" s="44">
        <v>25988</v>
      </c>
      <c r="F23" s="44">
        <v>26626</v>
      </c>
      <c r="G23" s="41"/>
    </row>
    <row r="24" spans="1:7" x14ac:dyDescent="0.2">
      <c r="A24" s="14" t="s">
        <v>53</v>
      </c>
      <c r="B24" s="24">
        <v>1633</v>
      </c>
      <c r="C24" s="24">
        <v>2623</v>
      </c>
      <c r="D24" s="24">
        <v>2689</v>
      </c>
      <c r="E24" s="24">
        <v>2311</v>
      </c>
      <c r="F24" s="24">
        <v>1950</v>
      </c>
      <c r="G24" s="5"/>
    </row>
    <row r="25" spans="1:7" x14ac:dyDescent="0.2">
      <c r="A25" s="14" t="s">
        <v>54</v>
      </c>
      <c r="B25" s="24">
        <v>1653</v>
      </c>
      <c r="C25" s="24">
        <v>1425</v>
      </c>
      <c r="D25" s="24">
        <v>860</v>
      </c>
      <c r="E25" s="24">
        <v>750</v>
      </c>
      <c r="F25" s="24">
        <v>636</v>
      </c>
      <c r="G25" s="5"/>
    </row>
    <row r="26" spans="1:7" x14ac:dyDescent="0.2">
      <c r="A26" s="25" t="s">
        <v>78</v>
      </c>
      <c r="B26" s="61">
        <f t="shared" ref="B26:F26" si="1">B19+B20+B23+B25+B24</f>
        <v>55918</v>
      </c>
      <c r="C26" s="61">
        <f t="shared" si="1"/>
        <v>55275</v>
      </c>
      <c r="D26" s="61">
        <f t="shared" si="1"/>
        <v>49846</v>
      </c>
      <c r="E26" s="61">
        <f t="shared" si="1"/>
        <v>46636</v>
      </c>
      <c r="F26" s="61">
        <f t="shared" si="1"/>
        <v>47040</v>
      </c>
      <c r="G26" s="42"/>
    </row>
    <row r="27" spans="1:7" x14ac:dyDescent="0.2">
      <c r="A27" s="15" t="s">
        <v>83</v>
      </c>
      <c r="B27" s="53">
        <f t="shared" ref="B27:F27" si="2">B16+B26</f>
        <v>74638</v>
      </c>
      <c r="C27" s="53">
        <f t="shared" si="2"/>
        <v>77478</v>
      </c>
      <c r="D27" s="53">
        <f t="shared" si="2"/>
        <v>70509</v>
      </c>
      <c r="E27" s="53">
        <f t="shared" si="2"/>
        <v>69667</v>
      </c>
      <c r="F27" s="53">
        <f t="shared" si="2"/>
        <v>74129</v>
      </c>
      <c r="G27" s="5"/>
    </row>
    <row r="28" spans="1:7" x14ac:dyDescent="0.2">
      <c r="A28" s="15" t="s">
        <v>82</v>
      </c>
      <c r="B28" s="53">
        <v>74638</v>
      </c>
      <c r="C28" s="53">
        <v>77478</v>
      </c>
      <c r="D28" s="53">
        <v>70509</v>
      </c>
      <c r="E28" s="53">
        <v>69667</v>
      </c>
      <c r="F28" s="53">
        <v>74129</v>
      </c>
      <c r="G28" s="5"/>
    </row>
    <row r="29" spans="1:7" ht="17" thickBot="1" x14ac:dyDescent="0.25">
      <c r="A29" s="39" t="s">
        <v>81</v>
      </c>
      <c r="B29" s="40" t="b">
        <f t="shared" ref="B29:F29" si="3">EXACT(B27,B28)</f>
        <v>1</v>
      </c>
      <c r="C29" s="40" t="b">
        <f t="shared" si="3"/>
        <v>1</v>
      </c>
      <c r="D29" s="40" t="b">
        <f t="shared" si="3"/>
        <v>1</v>
      </c>
      <c r="E29" s="40" t="b">
        <f t="shared" si="3"/>
        <v>1</v>
      </c>
      <c r="F29" s="40" t="b">
        <f t="shared" si="3"/>
        <v>1</v>
      </c>
      <c r="G29" s="33"/>
    </row>
    <row r="30" spans="1:7" ht="17" thickTop="1" x14ac:dyDescent="0.2">
      <c r="A30" s="27"/>
      <c r="B30" s="28"/>
      <c r="C30" s="29"/>
      <c r="D30" s="29"/>
      <c r="E30" s="30"/>
      <c r="F30" s="30"/>
      <c r="G30" s="31"/>
    </row>
    <row r="31" spans="1:7" ht="20" thickBot="1" x14ac:dyDescent="0.25">
      <c r="A31" s="35" t="s">
        <v>79</v>
      </c>
      <c r="B31" s="36"/>
      <c r="C31" s="37"/>
      <c r="D31" s="37"/>
      <c r="E31" s="38"/>
      <c r="F31" s="38"/>
      <c r="G31" s="33"/>
    </row>
    <row r="32" spans="1:7" ht="17" thickTop="1" x14ac:dyDescent="0.2">
      <c r="A32" s="34" t="s">
        <v>80</v>
      </c>
      <c r="B32" s="27"/>
      <c r="G32" s="5"/>
    </row>
    <row r="33" spans="1:7" x14ac:dyDescent="0.2">
      <c r="A33" s="14" t="s">
        <v>55</v>
      </c>
      <c r="B33" s="24">
        <v>4815</v>
      </c>
      <c r="C33" s="24">
        <v>5306</v>
      </c>
      <c r="D33" s="24">
        <v>5076</v>
      </c>
      <c r="E33" s="24">
        <v>4071</v>
      </c>
      <c r="F33" s="455">
        <v>6892</v>
      </c>
      <c r="G33" s="5"/>
    </row>
    <row r="34" spans="1:7" x14ac:dyDescent="0.2">
      <c r="A34" s="14" t="s">
        <v>56</v>
      </c>
      <c r="B34" s="24">
        <f>11903+371</f>
        <v>12274</v>
      </c>
      <c r="C34" s="24">
        <v>12533</v>
      </c>
      <c r="D34" s="24">
        <v>13016</v>
      </c>
      <c r="E34" s="24">
        <v>13507</v>
      </c>
      <c r="F34" s="24">
        <v>14243</v>
      </c>
      <c r="G34" s="5"/>
    </row>
    <row r="35" spans="1:7" x14ac:dyDescent="0.2">
      <c r="A35" s="26" t="s">
        <v>86</v>
      </c>
      <c r="B35" s="58">
        <f>B33+B34</f>
        <v>17089</v>
      </c>
      <c r="C35" s="58">
        <f>C33+C34</f>
        <v>17839</v>
      </c>
      <c r="D35" s="58">
        <f>D33+D34</f>
        <v>18092</v>
      </c>
      <c r="E35" s="58">
        <f>E33+E34</f>
        <v>17578</v>
      </c>
      <c r="F35" s="58">
        <f>F33+F34</f>
        <v>21135</v>
      </c>
      <c r="G35" s="23"/>
    </row>
    <row r="36" spans="1:7" x14ac:dyDescent="0.2">
      <c r="A36" s="43" t="s">
        <v>85</v>
      </c>
      <c r="B36" s="59">
        <v>17089</v>
      </c>
      <c r="C36" s="59">
        <v>17839</v>
      </c>
      <c r="D36" s="59">
        <v>18092</v>
      </c>
      <c r="E36" s="59">
        <v>17578</v>
      </c>
      <c r="F36" s="59">
        <v>21135</v>
      </c>
      <c r="G36" s="41"/>
    </row>
    <row r="37" spans="1:7" x14ac:dyDescent="0.2">
      <c r="A37" s="20" t="s">
        <v>87</v>
      </c>
      <c r="B37" s="21"/>
      <c r="C37" s="22"/>
      <c r="D37" s="22"/>
      <c r="E37" s="22"/>
      <c r="F37" s="22"/>
      <c r="G37" s="23"/>
    </row>
    <row r="38" spans="1:7" x14ac:dyDescent="0.2">
      <c r="A38" s="14" t="s">
        <v>57</v>
      </c>
      <c r="B38" s="24">
        <v>23544</v>
      </c>
      <c r="C38" s="24">
        <v>24333</v>
      </c>
      <c r="D38" s="24">
        <v>23821</v>
      </c>
      <c r="E38" s="455">
        <v>29213</v>
      </c>
      <c r="F38" s="455">
        <v>30053</v>
      </c>
      <c r="G38" s="5"/>
    </row>
    <row r="39" spans="1:7" x14ac:dyDescent="0.2">
      <c r="A39" s="14" t="s">
        <v>58</v>
      </c>
      <c r="B39" s="24">
        <v>6543</v>
      </c>
      <c r="C39" s="24">
        <v>4931</v>
      </c>
      <c r="D39" s="24">
        <v>5744</v>
      </c>
      <c r="E39" s="24">
        <v>5887</v>
      </c>
      <c r="F39" s="24">
        <v>6669</v>
      </c>
      <c r="G39" s="5"/>
    </row>
    <row r="40" spans="1:7" x14ac:dyDescent="0.2">
      <c r="A40" s="14" t="s">
        <v>59</v>
      </c>
      <c r="B40" s="24">
        <v>5063</v>
      </c>
      <c r="C40" s="24">
        <v>5986</v>
      </c>
      <c r="D40" s="24">
        <v>5304</v>
      </c>
      <c r="E40" s="24">
        <v>4959</v>
      </c>
      <c r="F40" s="24">
        <v>5073</v>
      </c>
      <c r="G40" s="5"/>
    </row>
    <row r="41" spans="1:7" x14ac:dyDescent="0.2">
      <c r="A41" s="14" t="s">
        <v>60</v>
      </c>
      <c r="B41" s="24">
        <v>0</v>
      </c>
      <c r="C41" s="24">
        <v>0</v>
      </c>
      <c r="D41" s="24">
        <v>0</v>
      </c>
      <c r="E41" s="24">
        <v>0</v>
      </c>
      <c r="F41" s="24">
        <v>0</v>
      </c>
      <c r="G41" s="5"/>
    </row>
    <row r="42" spans="1:7" x14ac:dyDescent="0.2">
      <c r="A42" s="25" t="s">
        <v>90</v>
      </c>
      <c r="B42" s="55">
        <f t="shared" ref="B42:F42" si="4">SUM(B38:B41)</f>
        <v>35150</v>
      </c>
      <c r="C42" s="55">
        <f t="shared" si="4"/>
        <v>35250</v>
      </c>
      <c r="D42" s="55">
        <f t="shared" si="4"/>
        <v>34869</v>
      </c>
      <c r="E42" s="55">
        <f t="shared" si="4"/>
        <v>40059</v>
      </c>
      <c r="F42" s="55">
        <f t="shared" si="4"/>
        <v>41795</v>
      </c>
      <c r="G42" s="52" t="s">
        <v>84</v>
      </c>
    </row>
    <row r="43" spans="1:7" x14ac:dyDescent="0.2">
      <c r="A43" s="15" t="s">
        <v>89</v>
      </c>
      <c r="B43" s="53">
        <f t="shared" ref="B43:F43" si="5">B35+B42</f>
        <v>52239</v>
      </c>
      <c r="C43" s="53">
        <f t="shared" si="5"/>
        <v>53089</v>
      </c>
      <c r="D43" s="53">
        <f t="shared" si="5"/>
        <v>52961</v>
      </c>
      <c r="E43" s="53">
        <f t="shared" si="5"/>
        <v>57637</v>
      </c>
      <c r="F43" s="53">
        <f t="shared" si="5"/>
        <v>62930</v>
      </c>
      <c r="G43" s="5"/>
    </row>
    <row r="44" spans="1:7" x14ac:dyDescent="0.2">
      <c r="A44" s="45" t="s">
        <v>88</v>
      </c>
      <c r="B44" s="56">
        <v>52239</v>
      </c>
      <c r="C44" s="56">
        <v>53089</v>
      </c>
      <c r="D44" s="56">
        <v>52961</v>
      </c>
      <c r="E44" s="56">
        <v>57637</v>
      </c>
      <c r="F44" s="56">
        <v>62930</v>
      </c>
      <c r="G44" s="31"/>
    </row>
    <row r="45" spans="1:7" ht="17" thickBot="1" x14ac:dyDescent="0.25">
      <c r="A45" s="39" t="s">
        <v>81</v>
      </c>
      <c r="B45" s="40" t="b">
        <f t="shared" ref="B45:F45" si="6">EXACT(B43,B44)</f>
        <v>1</v>
      </c>
      <c r="C45" s="40" t="b">
        <f t="shared" si="6"/>
        <v>1</v>
      </c>
      <c r="D45" s="40" t="b">
        <f t="shared" si="6"/>
        <v>1</v>
      </c>
      <c r="E45" s="40" t="b">
        <f t="shared" si="6"/>
        <v>1</v>
      </c>
      <c r="F45" s="40" t="b">
        <f t="shared" si="6"/>
        <v>1</v>
      </c>
      <c r="G45" s="33"/>
    </row>
    <row r="46" spans="1:7" ht="17" thickTop="1" x14ac:dyDescent="0.2">
      <c r="A46" s="46"/>
      <c r="B46" s="47"/>
      <c r="C46" s="48"/>
      <c r="D46" s="48"/>
      <c r="E46" s="49"/>
      <c r="F46" s="49"/>
      <c r="G46" s="5"/>
    </row>
    <row r="47" spans="1:7" ht="20" thickBot="1" x14ac:dyDescent="0.3">
      <c r="A47" s="32" t="s">
        <v>91</v>
      </c>
      <c r="B47" s="32"/>
      <c r="C47" s="32"/>
      <c r="D47" s="32"/>
      <c r="E47" s="32"/>
      <c r="F47" s="32"/>
      <c r="G47" s="50"/>
    </row>
    <row r="48" spans="1:7" ht="17" thickTop="1" x14ac:dyDescent="0.2">
      <c r="A48" s="14" t="s">
        <v>61</v>
      </c>
      <c r="B48" s="24">
        <v>41</v>
      </c>
      <c r="C48" s="24">
        <v>41</v>
      </c>
      <c r="D48" s="24">
        <v>41</v>
      </c>
      <c r="E48" s="24">
        <v>41</v>
      </c>
      <c r="F48" s="24">
        <v>41</v>
      </c>
      <c r="G48" s="5"/>
    </row>
    <row r="49" spans="1:7" x14ac:dyDescent="0.2">
      <c r="A49" s="16" t="s">
        <v>70</v>
      </c>
      <c r="B49" s="24">
        <v>26</v>
      </c>
      <c r="C49" s="24">
        <v>25</v>
      </c>
      <c r="D49" s="24">
        <v>25</v>
      </c>
      <c r="E49" s="24">
        <v>24</v>
      </c>
      <c r="F49" s="24">
        <v>24</v>
      </c>
      <c r="G49" s="5"/>
    </row>
    <row r="50" spans="1:7" x14ac:dyDescent="0.2">
      <c r="A50" s="16" t="s">
        <v>63</v>
      </c>
      <c r="B50" s="24">
        <v>4178</v>
      </c>
      <c r="C50" s="24">
        <v>4095</v>
      </c>
      <c r="D50" s="24">
        <v>4115</v>
      </c>
      <c r="E50" s="24">
        <v>4076</v>
      </c>
      <c r="F50" s="24">
        <v>4091</v>
      </c>
      <c r="G50" s="5"/>
    </row>
    <row r="51" spans="1:7" x14ac:dyDescent="0.2">
      <c r="A51" s="16" t="s">
        <v>64</v>
      </c>
      <c r="B51" s="24">
        <v>43158</v>
      </c>
      <c r="C51" s="24">
        <v>46420</v>
      </c>
      <c r="D51" s="24">
        <v>49092</v>
      </c>
      <c r="E51" s="24">
        <v>50472</v>
      </c>
      <c r="F51" s="24">
        <v>52518</v>
      </c>
      <c r="G51" s="5"/>
    </row>
    <row r="52" spans="1:7" x14ac:dyDescent="0.2">
      <c r="A52" s="16" t="s">
        <v>71</v>
      </c>
      <c r="B52" s="24">
        <v>-5487</v>
      </c>
      <c r="C52" s="24">
        <v>-5127</v>
      </c>
      <c r="D52" s="24">
        <v>-10669</v>
      </c>
      <c r="E52" s="24">
        <v>-13319</v>
      </c>
      <c r="F52" s="24">
        <v>-13919</v>
      </c>
      <c r="G52" s="5"/>
    </row>
    <row r="53" spans="1:7" x14ac:dyDescent="0.2">
      <c r="A53" s="16" t="s">
        <v>62</v>
      </c>
      <c r="B53" s="24">
        <v>22417</v>
      </c>
      <c r="C53" s="24">
        <v>24409</v>
      </c>
      <c r="D53" s="24">
        <v>17578</v>
      </c>
      <c r="E53" s="24">
        <v>12068</v>
      </c>
      <c r="F53" s="24">
        <v>11246</v>
      </c>
      <c r="G53" s="5"/>
    </row>
    <row r="54" spans="1:7" x14ac:dyDescent="0.2">
      <c r="A54" s="16" t="s">
        <v>65</v>
      </c>
      <c r="B54" s="24">
        <v>105</v>
      </c>
      <c r="C54" s="24">
        <v>110</v>
      </c>
      <c r="D54" s="24">
        <v>110</v>
      </c>
      <c r="E54" s="24">
        <v>107</v>
      </c>
      <c r="F54" s="24">
        <v>104</v>
      </c>
      <c r="G54" s="5"/>
    </row>
    <row r="55" spans="1:7" x14ac:dyDescent="0.2">
      <c r="A55" s="16" t="s">
        <v>72</v>
      </c>
      <c r="B55" s="24">
        <v>-19458</v>
      </c>
      <c r="C55" s="24">
        <v>-21004</v>
      </c>
      <c r="D55" s="24">
        <v>-24985</v>
      </c>
      <c r="E55" s="24">
        <v>-29185</v>
      </c>
      <c r="F55" s="24">
        <v>-31468</v>
      </c>
      <c r="G55" s="5"/>
    </row>
    <row r="56" spans="1:7" x14ac:dyDescent="0.2">
      <c r="A56" s="25" t="s">
        <v>92</v>
      </c>
      <c r="B56" s="55">
        <f>B53+B54+B55</f>
        <v>3064</v>
      </c>
      <c r="C56" s="55">
        <f>C53+C54</f>
        <v>24519</v>
      </c>
      <c r="D56" s="55">
        <f>D53+D54</f>
        <v>17688</v>
      </c>
      <c r="E56" s="55">
        <f>E53+E54</f>
        <v>12175</v>
      </c>
      <c r="F56" s="55">
        <f>F53+F54</f>
        <v>11350</v>
      </c>
      <c r="G56" s="52" t="s">
        <v>84</v>
      </c>
    </row>
    <row r="57" spans="1:7" x14ac:dyDescent="0.2">
      <c r="A57" s="16" t="s">
        <v>96</v>
      </c>
      <c r="B57" s="54">
        <v>22399</v>
      </c>
      <c r="C57" s="54">
        <v>24389</v>
      </c>
      <c r="D57" s="54">
        <v>17548</v>
      </c>
      <c r="E57" s="54">
        <v>12030</v>
      </c>
      <c r="F57" s="54">
        <v>11199</v>
      </c>
      <c r="G57" s="5"/>
    </row>
    <row r="58" spans="1:7" x14ac:dyDescent="0.2">
      <c r="A58" s="51" t="s">
        <v>97</v>
      </c>
      <c r="B58" s="53">
        <f t="shared" ref="B58:F58" si="7">B43+B57</f>
        <v>74638</v>
      </c>
      <c r="C58" s="53">
        <f t="shared" si="7"/>
        <v>77478</v>
      </c>
      <c r="D58" s="53">
        <f t="shared" si="7"/>
        <v>70509</v>
      </c>
      <c r="E58" s="53">
        <f t="shared" si="7"/>
        <v>69667</v>
      </c>
      <c r="F58" s="53">
        <f t="shared" si="7"/>
        <v>74129</v>
      </c>
      <c r="G58" s="5"/>
    </row>
    <row r="59" spans="1:7" x14ac:dyDescent="0.2">
      <c r="A59" s="51" t="s">
        <v>94</v>
      </c>
      <c r="B59" s="53">
        <v>74638</v>
      </c>
      <c r="C59" s="53">
        <v>77478</v>
      </c>
      <c r="D59" s="53">
        <v>70509</v>
      </c>
      <c r="E59" s="53">
        <v>69667</v>
      </c>
      <c r="F59" s="53">
        <v>74129</v>
      </c>
      <c r="G59" s="5"/>
    </row>
    <row r="60" spans="1:7" ht="17" thickBot="1" x14ac:dyDescent="0.25">
      <c r="A60" s="39" t="s">
        <v>95</v>
      </c>
      <c r="B60" s="40" t="b">
        <f t="shared" ref="B60:F60" si="8">EXACT(B58,B59)</f>
        <v>1</v>
      </c>
      <c r="C60" s="40" t="b">
        <f t="shared" si="8"/>
        <v>1</v>
      </c>
      <c r="D60" s="40" t="b">
        <f t="shared" si="8"/>
        <v>1</v>
      </c>
      <c r="E60" s="40" t="b">
        <f t="shared" si="8"/>
        <v>1</v>
      </c>
      <c r="F60" s="40" t="b">
        <f t="shared" si="8"/>
        <v>1</v>
      </c>
      <c r="G60" s="33"/>
    </row>
    <row r="61" spans="1:7" ht="17" thickTop="1" x14ac:dyDescent="0.2"/>
    <row r="62" spans="1:7" x14ac:dyDescent="0.2">
      <c r="F62" s="13"/>
    </row>
    <row r="68" spans="6:6" x14ac:dyDescent="0.2">
      <c r="F68" s="12"/>
    </row>
  </sheetData>
  <mergeCells count="1">
    <mergeCell ref="B6:F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90" zoomScaleNormal="90" zoomScalePageLayoutView="90" workbookViewId="0">
      <pane xSplit="1" ySplit="7" topLeftCell="D39" activePane="bottomRight" state="frozen"/>
      <selection pane="topRight" activeCell="B1" sqref="B1"/>
      <selection pane="bottomLeft" activeCell="A8" sqref="A8"/>
      <selection pane="bottomRight" activeCell="H43" sqref="H43"/>
    </sheetView>
  </sheetViews>
  <sheetFormatPr baseColWidth="10" defaultColWidth="11" defaultRowHeight="16" x14ac:dyDescent="0.2"/>
  <cols>
    <col min="1" max="1" width="53.33203125" customWidth="1"/>
    <col min="2" max="6" width="12.1640625" bestFit="1" customWidth="1"/>
    <col min="7" max="7" width="116" customWidth="1"/>
    <col min="8" max="8" width="10.83203125" customWidth="1"/>
    <col min="9" max="9" width="11" customWidth="1"/>
  </cols>
  <sheetData>
    <row r="1" spans="1:7" x14ac:dyDescent="0.2">
      <c r="A1" s="11" t="s">
        <v>2</v>
      </c>
    </row>
    <row r="2" spans="1:7" x14ac:dyDescent="0.2">
      <c r="A2" s="11" t="s">
        <v>3</v>
      </c>
    </row>
    <row r="3" spans="1:7" x14ac:dyDescent="0.2">
      <c r="A3" s="11" t="s">
        <v>93</v>
      </c>
    </row>
    <row r="4" spans="1:7" x14ac:dyDescent="0.2">
      <c r="A4" s="6" t="s">
        <v>41</v>
      </c>
    </row>
    <row r="6" spans="1:7" x14ac:dyDescent="0.2">
      <c r="A6" s="3"/>
      <c r="B6" s="466" t="s">
        <v>38</v>
      </c>
      <c r="C6" s="466"/>
      <c r="D6" s="466"/>
      <c r="E6" s="466"/>
      <c r="F6" s="466"/>
      <c r="G6" s="4" t="s">
        <v>39</v>
      </c>
    </row>
    <row r="7" spans="1:7" x14ac:dyDescent="0.2">
      <c r="A7" s="63" t="s">
        <v>98</v>
      </c>
      <c r="B7" s="63" t="s">
        <v>74</v>
      </c>
      <c r="C7" s="63" t="s">
        <v>73</v>
      </c>
      <c r="D7" s="63" t="s">
        <v>69</v>
      </c>
      <c r="E7" s="63" t="s">
        <v>68</v>
      </c>
      <c r="F7" s="63" t="s">
        <v>42</v>
      </c>
      <c r="G7" s="5"/>
    </row>
    <row r="8" spans="1:7" x14ac:dyDescent="0.2">
      <c r="A8" s="3"/>
      <c r="B8" s="3"/>
      <c r="C8" s="3"/>
      <c r="D8" s="3"/>
      <c r="E8" s="3"/>
      <c r="F8" s="3"/>
      <c r="G8" s="5"/>
    </row>
    <row r="9" spans="1:7" x14ac:dyDescent="0.2">
      <c r="A9" s="14" t="s">
        <v>99</v>
      </c>
      <c r="B9" s="54">
        <v>65492</v>
      </c>
      <c r="C9" s="54">
        <v>66415</v>
      </c>
      <c r="D9" s="54">
        <v>66683</v>
      </c>
      <c r="E9" s="456">
        <v>63056</v>
      </c>
      <c r="F9" s="456">
        <v>62799</v>
      </c>
      <c r="G9" s="5" t="s">
        <v>263</v>
      </c>
    </row>
    <row r="10" spans="1:7" x14ac:dyDescent="0.2">
      <c r="A10" s="14" t="s">
        <v>100</v>
      </c>
      <c r="B10" s="54">
        <v>31291</v>
      </c>
      <c r="C10" s="54">
        <v>31243</v>
      </c>
      <c r="D10" s="54">
        <v>31238</v>
      </c>
      <c r="E10" s="54">
        <v>28731</v>
      </c>
      <c r="F10" s="54">
        <v>28209</v>
      </c>
      <c r="G10" s="5"/>
    </row>
    <row r="11" spans="1:7" x14ac:dyDescent="0.2">
      <c r="A11" s="62" t="s">
        <v>101</v>
      </c>
      <c r="B11" s="66">
        <f>B9-B10</f>
        <v>34201</v>
      </c>
      <c r="C11" s="66">
        <f>C9-C10</f>
        <v>35172</v>
      </c>
      <c r="D11" s="66">
        <v>35445</v>
      </c>
      <c r="E11" s="66">
        <v>34325</v>
      </c>
      <c r="F11" s="66">
        <v>34590</v>
      </c>
      <c r="G11" s="41" t="s">
        <v>117</v>
      </c>
    </row>
    <row r="12" spans="1:7" x14ac:dyDescent="0.2">
      <c r="A12" s="14" t="s">
        <v>102</v>
      </c>
      <c r="B12" s="24">
        <v>-24970</v>
      </c>
      <c r="C12" s="54">
        <v>-25357</v>
      </c>
      <c r="D12" s="54">
        <v>-25772</v>
      </c>
      <c r="E12" s="54">
        <v>-24538</v>
      </c>
      <c r="F12" s="54">
        <v>-24735</v>
      </c>
      <c r="G12" s="5"/>
    </row>
    <row r="13" spans="1:7" x14ac:dyDescent="0.2">
      <c r="A13" s="14" t="s">
        <v>103</v>
      </c>
      <c r="B13" s="54">
        <v>0</v>
      </c>
      <c r="C13" s="54">
        <v>0</v>
      </c>
      <c r="D13" s="54">
        <v>0</v>
      </c>
      <c r="E13" s="456">
        <v>-1359</v>
      </c>
      <c r="F13" s="54">
        <v>0</v>
      </c>
      <c r="G13" s="5" t="s">
        <v>308</v>
      </c>
    </row>
    <row r="14" spans="1:7" x14ac:dyDescent="0.2">
      <c r="A14" s="14" t="s">
        <v>104</v>
      </c>
      <c r="B14" s="54">
        <v>-119</v>
      </c>
      <c r="C14" s="54">
        <v>-110</v>
      </c>
      <c r="D14" s="54">
        <v>-92</v>
      </c>
      <c r="E14" s="54">
        <v>-75</v>
      </c>
      <c r="F14" s="54">
        <v>-70</v>
      </c>
      <c r="G14" s="5"/>
    </row>
    <row r="15" spans="1:7" x14ac:dyDescent="0.2">
      <c r="A15" s="62" t="s">
        <v>105</v>
      </c>
      <c r="B15" s="66">
        <v>9112</v>
      </c>
      <c r="C15" s="66">
        <v>9705</v>
      </c>
      <c r="D15" s="66">
        <v>9581</v>
      </c>
      <c r="E15" s="457">
        <v>8353</v>
      </c>
      <c r="F15" s="66">
        <v>9785</v>
      </c>
      <c r="G15" s="41"/>
    </row>
    <row r="16" spans="1:7" x14ac:dyDescent="0.2">
      <c r="A16" s="14" t="s">
        <v>106</v>
      </c>
      <c r="B16" s="54">
        <v>-899</v>
      </c>
      <c r="C16" s="54">
        <v>-911</v>
      </c>
      <c r="D16" s="54">
        <v>-909</v>
      </c>
      <c r="E16" s="54">
        <v>-970</v>
      </c>
      <c r="F16" s="54">
        <v>-1342</v>
      </c>
      <c r="G16" s="5"/>
    </row>
    <row r="17" spans="1:7" x14ac:dyDescent="0.2">
      <c r="A17" s="14" t="s">
        <v>107</v>
      </c>
      <c r="B17" s="54">
        <v>91</v>
      </c>
      <c r="C17" s="54">
        <v>97</v>
      </c>
      <c r="D17" s="54">
        <v>85</v>
      </c>
      <c r="E17" s="54">
        <v>59</v>
      </c>
      <c r="F17" s="54">
        <v>110</v>
      </c>
      <c r="G17" s="5"/>
    </row>
    <row r="18" spans="1:7" x14ac:dyDescent="0.2">
      <c r="A18" s="68" t="s">
        <v>108</v>
      </c>
      <c r="B18" s="69">
        <v>8304</v>
      </c>
      <c r="C18" s="69">
        <v>8891</v>
      </c>
      <c r="D18" s="69">
        <v>8757</v>
      </c>
      <c r="E18" s="69">
        <v>7442</v>
      </c>
      <c r="F18" s="69">
        <v>8553</v>
      </c>
      <c r="G18" s="31"/>
    </row>
    <row r="19" spans="1:7" x14ac:dyDescent="0.2">
      <c r="A19" s="73" t="s">
        <v>109</v>
      </c>
      <c r="B19" s="72">
        <v>-2090</v>
      </c>
      <c r="C19" s="72">
        <v>-2104</v>
      </c>
      <c r="D19" s="72">
        <v>-2199</v>
      </c>
      <c r="E19" s="72">
        <v>-1941</v>
      </c>
      <c r="F19" s="72">
        <v>-2174</v>
      </c>
      <c r="G19" s="23"/>
    </row>
    <row r="20" spans="1:7" x14ac:dyDescent="0.2">
      <c r="A20" s="45" t="s">
        <v>120</v>
      </c>
      <c r="B20" s="56">
        <f>B18+B19</f>
        <v>6214</v>
      </c>
      <c r="C20" s="56">
        <f t="shared" ref="C20:F20" si="0">C18+C19</f>
        <v>6787</v>
      </c>
      <c r="D20" s="56">
        <f t="shared" si="0"/>
        <v>6558</v>
      </c>
      <c r="E20" s="56">
        <f t="shared" si="0"/>
        <v>5501</v>
      </c>
      <c r="F20" s="56">
        <f t="shared" si="0"/>
        <v>6379</v>
      </c>
      <c r="G20" s="31"/>
    </row>
    <row r="21" spans="1:7" x14ac:dyDescent="0.2">
      <c r="A21" s="43" t="s">
        <v>119</v>
      </c>
      <c r="B21" s="59">
        <v>6214</v>
      </c>
      <c r="C21" s="59">
        <v>6787</v>
      </c>
      <c r="D21" s="59">
        <v>6558</v>
      </c>
      <c r="E21" s="59">
        <v>5501</v>
      </c>
      <c r="F21" s="59">
        <v>6379</v>
      </c>
      <c r="G21" s="41" t="s">
        <v>118</v>
      </c>
    </row>
    <row r="22" spans="1:7" x14ac:dyDescent="0.2">
      <c r="A22" s="14" t="s">
        <v>110</v>
      </c>
      <c r="B22" s="54">
        <v>36</v>
      </c>
      <c r="C22" s="54">
        <v>47</v>
      </c>
      <c r="D22" s="54">
        <v>45</v>
      </c>
      <c r="E22" s="54">
        <v>49</v>
      </c>
      <c r="F22" s="54">
        <v>50</v>
      </c>
      <c r="G22" s="5"/>
    </row>
    <row r="23" spans="1:7" x14ac:dyDescent="0.2">
      <c r="A23" s="68" t="s">
        <v>111</v>
      </c>
      <c r="B23" s="69">
        <v>6178</v>
      </c>
      <c r="C23" s="69">
        <v>6740</v>
      </c>
      <c r="D23" s="69">
        <v>6513</v>
      </c>
      <c r="E23" s="69">
        <v>5452</v>
      </c>
      <c r="F23" s="69">
        <v>6329</v>
      </c>
      <c r="G23" s="31"/>
    </row>
    <row r="24" spans="1:7" ht="17" thickBot="1" x14ac:dyDescent="0.25">
      <c r="A24" s="111" t="s">
        <v>81</v>
      </c>
      <c r="B24" s="70" t="b">
        <f t="shared" ref="B24:F24" si="1">EXACT(B20,B21)</f>
        <v>1</v>
      </c>
      <c r="C24" s="70" t="b">
        <f t="shared" si="1"/>
        <v>1</v>
      </c>
      <c r="D24" s="70" t="b">
        <f t="shared" si="1"/>
        <v>1</v>
      </c>
      <c r="E24" s="70" t="b">
        <f t="shared" si="1"/>
        <v>1</v>
      </c>
      <c r="F24" s="70" t="b">
        <f t="shared" si="1"/>
        <v>1</v>
      </c>
      <c r="G24" s="71"/>
    </row>
    <row r="25" spans="1:7" x14ac:dyDescent="0.2">
      <c r="A25" s="15" t="s">
        <v>112</v>
      </c>
      <c r="B25" s="54"/>
      <c r="C25" s="54"/>
      <c r="D25" s="54"/>
      <c r="E25" s="54"/>
      <c r="F25" s="54"/>
      <c r="G25" s="5"/>
    </row>
    <row r="26" spans="1:7" x14ac:dyDescent="0.2">
      <c r="A26" s="14" t="s">
        <v>113</v>
      </c>
      <c r="B26" s="65">
        <v>3.96</v>
      </c>
      <c r="C26" s="65">
        <v>4.37</v>
      </c>
      <c r="D26" s="65">
        <v>4.3099999999999996</v>
      </c>
      <c r="E26" s="65">
        <v>3.71</v>
      </c>
      <c r="F26" s="65">
        <v>4.3899999999999997</v>
      </c>
      <c r="G26" s="5"/>
    </row>
    <row r="27" spans="1:7" x14ac:dyDescent="0.2">
      <c r="A27" s="14" t="s">
        <v>114</v>
      </c>
      <c r="B27" s="65">
        <v>3.92</v>
      </c>
      <c r="C27" s="65">
        <v>4.32</v>
      </c>
      <c r="D27" s="65">
        <v>4.2699999999999996</v>
      </c>
      <c r="E27" s="65">
        <v>3.67</v>
      </c>
      <c r="F27" s="65">
        <v>4.3600000000000003</v>
      </c>
      <c r="G27" s="5"/>
    </row>
    <row r="28" spans="1:7" x14ac:dyDescent="0.2">
      <c r="A28" s="15" t="s">
        <v>115</v>
      </c>
      <c r="B28" s="54"/>
      <c r="C28" s="54"/>
      <c r="D28" s="54"/>
      <c r="E28" s="54"/>
      <c r="F28" s="54"/>
      <c r="G28" s="5"/>
    </row>
    <row r="29" spans="1:7" x14ac:dyDescent="0.2">
      <c r="A29" s="14" t="s">
        <v>113</v>
      </c>
      <c r="B29" s="54">
        <v>1557</v>
      </c>
      <c r="C29" s="54">
        <v>1541</v>
      </c>
      <c r="D29" s="54">
        <v>1509</v>
      </c>
      <c r="E29" s="54">
        <v>1469</v>
      </c>
      <c r="F29" s="54">
        <v>1439</v>
      </c>
      <c r="G29" s="5"/>
    </row>
    <row r="30" spans="1:7" x14ac:dyDescent="0.2">
      <c r="A30" s="14" t="s">
        <v>114</v>
      </c>
      <c r="B30" s="54">
        <v>1575</v>
      </c>
      <c r="C30" s="54">
        <v>1560</v>
      </c>
      <c r="D30" s="54">
        <v>1527</v>
      </c>
      <c r="E30" s="54">
        <v>1485</v>
      </c>
      <c r="F30" s="54">
        <v>1452</v>
      </c>
      <c r="G30" s="5"/>
    </row>
    <row r="31" spans="1:7" x14ac:dyDescent="0.2">
      <c r="A31" s="14" t="s">
        <v>116</v>
      </c>
      <c r="B31" s="67">
        <v>2.1274999999999999</v>
      </c>
      <c r="C31" s="67">
        <v>2.2400000000000002</v>
      </c>
      <c r="D31" s="65">
        <v>2.5325000000000002</v>
      </c>
      <c r="E31" s="65">
        <v>2.7625000000000002</v>
      </c>
      <c r="F31" s="65">
        <v>2.96</v>
      </c>
      <c r="G31" s="5"/>
    </row>
    <row r="32" spans="1:7" x14ac:dyDescent="0.2">
      <c r="B32" s="18"/>
      <c r="C32" s="64"/>
      <c r="G32" s="5"/>
    </row>
    <row r="33" spans="1:11" x14ac:dyDescent="0.2">
      <c r="A33" s="14" t="s">
        <v>122</v>
      </c>
      <c r="B33" s="54">
        <v>-2689</v>
      </c>
      <c r="C33" s="54">
        <v>-2663</v>
      </c>
      <c r="D33" s="54">
        <v>-2625</v>
      </c>
      <c r="E33" s="54">
        <v>-2416</v>
      </c>
      <c r="F33" s="54">
        <v>-2368</v>
      </c>
      <c r="G33" s="5"/>
    </row>
    <row r="34" spans="1:11" x14ac:dyDescent="0.2">
      <c r="B34" s="18"/>
      <c r="C34" s="18"/>
    </row>
    <row r="35" spans="1:11" x14ac:dyDescent="0.2">
      <c r="B35" s="18"/>
      <c r="C35" s="19"/>
    </row>
    <row r="36" spans="1:11" x14ac:dyDescent="0.2">
      <c r="B36" s="18"/>
      <c r="C36" s="18"/>
    </row>
    <row r="37" spans="1:11" ht="16" customHeight="1" x14ac:dyDescent="0.2">
      <c r="G37" s="467" t="s">
        <v>266</v>
      </c>
      <c r="H37" s="430"/>
      <c r="I37" s="430"/>
      <c r="J37" s="430"/>
      <c r="K37" s="430"/>
    </row>
    <row r="38" spans="1:11" x14ac:dyDescent="0.2">
      <c r="G38" s="467"/>
      <c r="H38" s="430"/>
      <c r="I38" s="430"/>
      <c r="J38" s="430"/>
      <c r="K38" s="430"/>
    </row>
    <row r="39" spans="1:11" x14ac:dyDescent="0.2">
      <c r="G39" s="430"/>
      <c r="H39" s="430"/>
      <c r="I39" s="430"/>
      <c r="J39" s="430"/>
      <c r="K39" s="430"/>
    </row>
    <row r="40" spans="1:11" x14ac:dyDescent="0.2">
      <c r="B40" s="18"/>
      <c r="C40" s="18"/>
    </row>
    <row r="41" spans="1:11" x14ac:dyDescent="0.2">
      <c r="B41" s="19"/>
      <c r="C41" s="18"/>
    </row>
    <row r="42" spans="1:11" x14ac:dyDescent="0.2">
      <c r="B42" s="18"/>
      <c r="C42" s="18"/>
    </row>
    <row r="43" spans="1:11" x14ac:dyDescent="0.2">
      <c r="B43" s="17"/>
      <c r="C43" s="18"/>
    </row>
    <row r="44" spans="1:11" x14ac:dyDescent="0.2">
      <c r="C44" s="18"/>
    </row>
    <row r="45" spans="1:11" x14ac:dyDescent="0.2">
      <c r="C45" s="18"/>
    </row>
    <row r="46" spans="1:11" x14ac:dyDescent="0.2">
      <c r="C46" s="19"/>
    </row>
    <row r="47" spans="1:11" x14ac:dyDescent="0.2">
      <c r="C47" s="18"/>
    </row>
    <row r="48" spans="1:11" x14ac:dyDescent="0.2">
      <c r="C48" s="19"/>
    </row>
    <row r="49" spans="3:3" x14ac:dyDescent="0.2">
      <c r="C49" s="19"/>
    </row>
    <row r="50" spans="3:3" x14ac:dyDescent="0.2">
      <c r="C50" s="18"/>
    </row>
    <row r="51" spans="3:3" x14ac:dyDescent="0.2">
      <c r="C51" s="18"/>
    </row>
    <row r="52" spans="3:3" x14ac:dyDescent="0.2">
      <c r="C52" s="18"/>
    </row>
    <row r="53" spans="3:3" x14ac:dyDescent="0.2">
      <c r="C53" s="18"/>
    </row>
    <row r="54" spans="3:3" x14ac:dyDescent="0.2">
      <c r="C54" s="19"/>
    </row>
    <row r="55" spans="3:3" x14ac:dyDescent="0.2">
      <c r="C55" s="19"/>
    </row>
    <row r="56" spans="3:3" x14ac:dyDescent="0.2">
      <c r="C56" s="19"/>
    </row>
    <row r="57" spans="3:3" x14ac:dyDescent="0.2">
      <c r="C57" s="18"/>
    </row>
    <row r="58" spans="3:3" x14ac:dyDescent="0.2">
      <c r="C58" s="19"/>
    </row>
    <row r="59" spans="3:3" x14ac:dyDescent="0.2">
      <c r="C59" s="18"/>
    </row>
    <row r="60" spans="3:3" x14ac:dyDescent="0.2">
      <c r="C60" s="18"/>
    </row>
    <row r="61" spans="3:3" x14ac:dyDescent="0.2">
      <c r="C61" s="18"/>
    </row>
    <row r="62" spans="3:3" x14ac:dyDescent="0.2">
      <c r="C62" s="19"/>
    </row>
    <row r="63" spans="3:3" x14ac:dyDescent="0.2">
      <c r="C63" s="18"/>
    </row>
    <row r="64" spans="3:3" x14ac:dyDescent="0.2">
      <c r="C64" s="19"/>
    </row>
    <row r="65" spans="3:3" x14ac:dyDescent="0.2">
      <c r="C65" s="19"/>
    </row>
    <row r="66" spans="3:3" x14ac:dyDescent="0.2">
      <c r="C66" s="17"/>
    </row>
  </sheetData>
  <mergeCells count="2">
    <mergeCell ref="B6:F6"/>
    <mergeCell ref="G37:G3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topLeftCell="A2" zoomScale="90" zoomScaleNormal="90" zoomScalePageLayoutView="90" workbookViewId="0">
      <selection activeCell="E21" sqref="E21"/>
    </sheetView>
  </sheetViews>
  <sheetFormatPr baseColWidth="10" defaultColWidth="11" defaultRowHeight="16" x14ac:dyDescent="0.2"/>
  <cols>
    <col min="1" max="1" width="39.6640625" customWidth="1"/>
    <col min="12" max="12" width="31.6640625" customWidth="1"/>
  </cols>
  <sheetData>
    <row r="1" spans="1:13" x14ac:dyDescent="0.2">
      <c r="A1" s="11" t="s">
        <v>2</v>
      </c>
    </row>
    <row r="2" spans="1:13" x14ac:dyDescent="0.2">
      <c r="A2" s="11" t="s">
        <v>3</v>
      </c>
    </row>
    <row r="3" spans="1:13" x14ac:dyDescent="0.2">
      <c r="A3" s="11" t="s">
        <v>121</v>
      </c>
    </row>
    <row r="4" spans="1:13" x14ac:dyDescent="0.2">
      <c r="A4" s="6" t="s">
        <v>41</v>
      </c>
    </row>
    <row r="6" spans="1:13" ht="17" thickBot="1" x14ac:dyDescent="0.25">
      <c r="A6" s="470" t="s">
        <v>123</v>
      </c>
      <c r="B6" s="470"/>
      <c r="C6" s="470"/>
      <c r="D6" s="470"/>
      <c r="E6" s="470"/>
      <c r="F6" s="470"/>
      <c r="G6" s="470"/>
      <c r="H6" s="470"/>
      <c r="I6" s="470"/>
      <c r="J6" s="470"/>
    </row>
    <row r="7" spans="1:13" ht="17" thickBot="1" x14ac:dyDescent="0.25">
      <c r="A7" s="74" t="s">
        <v>124</v>
      </c>
      <c r="B7" s="75">
        <v>2012</v>
      </c>
      <c r="C7" s="75">
        <v>2013</v>
      </c>
      <c r="D7" s="75">
        <v>2014</v>
      </c>
      <c r="E7" s="75">
        <v>2015</v>
      </c>
      <c r="F7" s="76">
        <v>2016</v>
      </c>
      <c r="G7" s="471" t="s">
        <v>125</v>
      </c>
      <c r="H7" s="473" t="s">
        <v>126</v>
      </c>
      <c r="I7" s="468" t="s">
        <v>127</v>
      </c>
      <c r="J7" s="475" t="s">
        <v>128</v>
      </c>
    </row>
    <row r="8" spans="1:13" x14ac:dyDescent="0.2">
      <c r="A8" s="77" t="s">
        <v>155</v>
      </c>
      <c r="B8" s="78"/>
      <c r="C8" s="78"/>
      <c r="D8" s="78"/>
      <c r="E8" s="78"/>
      <c r="F8" s="79"/>
      <c r="G8" s="472"/>
      <c r="H8" s="474"/>
      <c r="I8" s="469"/>
      <c r="J8" s="476"/>
    </row>
    <row r="9" spans="1:13" x14ac:dyDescent="0.2">
      <c r="A9" s="80" t="s">
        <v>132</v>
      </c>
      <c r="B9" s="81">
        <v>13574</v>
      </c>
      <c r="C9" s="81">
        <v>14126</v>
      </c>
      <c r="D9" s="81">
        <v>14502</v>
      </c>
      <c r="E9" s="81">
        <v>14782</v>
      </c>
      <c r="F9" s="81">
        <v>15549</v>
      </c>
      <c r="G9" s="82"/>
      <c r="H9" s="83"/>
      <c r="I9" s="84">
        <f>(F9/B9)^(1/4)-1</f>
        <v>3.4543257689183759E-2</v>
      </c>
      <c r="J9" s="85"/>
    </row>
    <row r="10" spans="1:13" x14ac:dyDescent="0.2">
      <c r="A10" s="86" t="s">
        <v>129</v>
      </c>
      <c r="B10" s="87"/>
      <c r="C10" s="88">
        <f>C9/B9-1</f>
        <v>4.0665979077648462E-2</v>
      </c>
      <c r="D10" s="88">
        <f>D9/C9-1</f>
        <v>2.6617584595780786E-2</v>
      </c>
      <c r="E10" s="88">
        <f>E9/D9-1</f>
        <v>1.930768169907604E-2</v>
      </c>
      <c r="F10" s="88">
        <f>F9/E9-1</f>
        <v>5.1887430658909439E-2</v>
      </c>
      <c r="G10" s="89">
        <f>AVERAGE(B10:F10)</f>
        <v>3.4619669007853682E-2</v>
      </c>
      <c r="H10" s="83">
        <f>STDEV(C10:F10)</f>
        <v>1.4528406292270798E-2</v>
      </c>
      <c r="I10" s="90"/>
      <c r="J10" s="91">
        <v>0.03</v>
      </c>
    </row>
    <row r="11" spans="1:13" x14ac:dyDescent="0.2">
      <c r="A11" s="92" t="s">
        <v>130</v>
      </c>
      <c r="B11" s="93">
        <f>B9/B$27</f>
        <v>0.20726195565870642</v>
      </c>
      <c r="C11" s="93">
        <f>C9/C$27</f>
        <v>0.2126929157569826</v>
      </c>
      <c r="D11" s="93">
        <f>D9/D$27</f>
        <v>0.21747671820404002</v>
      </c>
      <c r="E11" s="93">
        <f>E9/E$27</f>
        <v>0.23442654148693226</v>
      </c>
      <c r="F11" s="93">
        <f>F9/F$27</f>
        <v>0.24759948406821763</v>
      </c>
      <c r="G11" s="94">
        <f>AVERAGE(B11:F11)</f>
        <v>0.22389152303497578</v>
      </c>
      <c r="H11" s="95"/>
      <c r="I11" s="96"/>
      <c r="J11" s="97"/>
    </row>
    <row r="12" spans="1:13" x14ac:dyDescent="0.2">
      <c r="A12" s="80" t="s">
        <v>133</v>
      </c>
      <c r="B12" s="81">
        <v>2636</v>
      </c>
      <c r="C12" s="81">
        <v>2612</v>
      </c>
      <c r="D12" s="81">
        <v>2568</v>
      </c>
      <c r="E12" s="81">
        <v>2543</v>
      </c>
      <c r="F12" s="81">
        <v>2564</v>
      </c>
      <c r="G12" s="89"/>
      <c r="H12" s="83"/>
      <c r="I12" s="84">
        <f>(F12/C12)^(1/4)-1</f>
        <v>-4.6261841814173588E-3</v>
      </c>
      <c r="J12" s="85"/>
    </row>
    <row r="13" spans="1:13" ht="17" thickBot="1" x14ac:dyDescent="0.25">
      <c r="A13" s="86" t="s">
        <v>129</v>
      </c>
      <c r="B13" s="87"/>
      <c r="C13" s="88">
        <f>C12/B12-1</f>
        <v>-9.1047040971168336E-3</v>
      </c>
      <c r="D13" s="88">
        <f>D12/C12-1</f>
        <v>-1.6845329249617125E-2</v>
      </c>
      <c r="E13" s="88">
        <f>E12/D12-1</f>
        <v>-9.7352024922118252E-3</v>
      </c>
      <c r="F13" s="88">
        <f>F12/E12-1</f>
        <v>8.2579630357844103E-3</v>
      </c>
      <c r="G13" s="89">
        <f>AVERAGE(B13:F13)</f>
        <v>-6.8568182007903433E-3</v>
      </c>
      <c r="H13" s="83">
        <f>STDEV(C13:F13)</f>
        <v>1.0670286655537931E-2</v>
      </c>
      <c r="I13" s="90"/>
      <c r="J13" s="91">
        <v>-0.01</v>
      </c>
    </row>
    <row r="14" spans="1:13" ht="17" thickBot="1" x14ac:dyDescent="0.25">
      <c r="A14" s="92" t="s">
        <v>130</v>
      </c>
      <c r="B14" s="93">
        <f>C12/B$27</f>
        <v>3.9882733769009956E-2</v>
      </c>
      <c r="C14" s="93">
        <f>C12/C$27</f>
        <v>3.9328464955205901E-2</v>
      </c>
      <c r="D14" s="93">
        <f>D12/D$27</f>
        <v>3.8510564911596656E-2</v>
      </c>
      <c r="E14" s="93">
        <f>E12/E$27</f>
        <v>4.0329231159604163E-2</v>
      </c>
      <c r="F14" s="93">
        <f>F12/F$27</f>
        <v>4.0828675615853759E-2</v>
      </c>
      <c r="G14" s="94">
        <f>AVERAGE(B14:F14)</f>
        <v>3.9775934082254091E-2</v>
      </c>
      <c r="H14" s="95"/>
      <c r="I14" s="96"/>
      <c r="J14" s="97"/>
      <c r="L14" t="s">
        <v>161</v>
      </c>
      <c r="M14" s="156">
        <v>2012</v>
      </c>
    </row>
    <row r="15" spans="1:13" x14ac:dyDescent="0.2">
      <c r="A15" s="80" t="s">
        <v>151</v>
      </c>
      <c r="B15" s="159" t="s">
        <v>163</v>
      </c>
      <c r="C15" s="81">
        <v>20083</v>
      </c>
      <c r="D15" s="81">
        <v>20171</v>
      </c>
      <c r="E15" s="81">
        <v>20618</v>
      </c>
      <c r="F15" s="81">
        <v>21312</v>
      </c>
      <c r="G15" s="89"/>
      <c r="H15" s="83"/>
      <c r="I15" s="84">
        <f>(F15/C15)^(1/3)-1</f>
        <v>1.9996166988267561E-2</v>
      </c>
      <c r="J15" s="85"/>
      <c r="L15" s="148" t="s">
        <v>158</v>
      </c>
      <c r="M15" s="149">
        <v>7780</v>
      </c>
    </row>
    <row r="16" spans="1:13" x14ac:dyDescent="0.2">
      <c r="A16" s="98" t="s">
        <v>129</v>
      </c>
      <c r="B16" s="99"/>
      <c r="C16" s="88"/>
      <c r="D16" s="88">
        <f>D15/C15-1</f>
        <v>4.3818154658168407E-3</v>
      </c>
      <c r="E16" s="88">
        <f>E15/D15-1</f>
        <v>2.216052748996078E-2</v>
      </c>
      <c r="F16" s="88">
        <f>F15/E15-1</f>
        <v>3.3659908817537998E-2</v>
      </c>
      <c r="G16" s="89">
        <f>AVERAGE(B16:F16)</f>
        <v>2.0067417257771874E-2</v>
      </c>
      <c r="H16" s="83">
        <f>STDEV(C16:F16)</f>
        <v>1.4750848125145044E-2</v>
      </c>
      <c r="I16" s="100"/>
      <c r="J16" s="91">
        <v>1.4999999999999999E-2</v>
      </c>
      <c r="L16" s="98" t="s">
        <v>129</v>
      </c>
      <c r="M16" s="153"/>
    </row>
    <row r="17" spans="1:13" x14ac:dyDescent="0.2">
      <c r="A17" s="92" t="s">
        <v>130</v>
      </c>
      <c r="B17" s="93"/>
      <c r="C17" s="93">
        <f>C15/C$27</f>
        <v>0.30238650907174586</v>
      </c>
      <c r="D17" s="93">
        <f>D15/D$27</f>
        <v>0.30249088973201566</v>
      </c>
      <c r="E17" s="93">
        <f>E15/E$27</f>
        <v>0.32697919309819845</v>
      </c>
      <c r="F17" s="93">
        <f>F15/F$27</f>
        <v>0.3393684612812306</v>
      </c>
      <c r="G17" s="94">
        <f>AVERAGE(B17:F17)</f>
        <v>0.31780626329579764</v>
      </c>
      <c r="H17" s="95"/>
      <c r="I17" s="101"/>
      <c r="J17" s="102"/>
      <c r="L17" s="92" t="s">
        <v>130</v>
      </c>
      <c r="M17" s="151">
        <f>M15/M$27</f>
        <v>0.11879313503939412</v>
      </c>
    </row>
    <row r="18" spans="1:13" x14ac:dyDescent="0.2">
      <c r="A18" s="80" t="s">
        <v>152</v>
      </c>
      <c r="B18" s="159" t="s">
        <v>163</v>
      </c>
      <c r="C18" s="81">
        <v>9335</v>
      </c>
      <c r="D18" s="81">
        <v>9425</v>
      </c>
      <c r="E18" s="81">
        <v>8228</v>
      </c>
      <c r="F18" s="81">
        <v>6820</v>
      </c>
      <c r="G18" s="89"/>
      <c r="H18" s="83"/>
      <c r="I18" s="84">
        <f>(F18/C18)^(1/3)-1</f>
        <v>-9.9348691895172037E-2</v>
      </c>
      <c r="J18" s="85"/>
      <c r="L18" s="80" t="s">
        <v>157</v>
      </c>
      <c r="M18" s="152">
        <v>21408</v>
      </c>
    </row>
    <row r="19" spans="1:13" x14ac:dyDescent="0.2">
      <c r="A19" s="86" t="s">
        <v>129</v>
      </c>
      <c r="B19" s="87"/>
      <c r="C19" s="88"/>
      <c r="D19" s="88">
        <f>D18/C18-1</f>
        <v>9.6411355115157971E-3</v>
      </c>
      <c r="E19" s="88">
        <f>E18/D18-1</f>
        <v>-0.12700265251989384</v>
      </c>
      <c r="F19" s="88">
        <f>F18/E18-1</f>
        <v>-0.17112299465240643</v>
      </c>
      <c r="G19" s="89">
        <f>AVERAGE(B19:F19)</f>
        <v>-9.6161503886928165E-2</v>
      </c>
      <c r="H19" s="83">
        <f>STDEV(C19:F19)</f>
        <v>9.4245954954206734E-2</v>
      </c>
      <c r="I19" s="90"/>
      <c r="J19" s="91">
        <v>-0.05</v>
      </c>
      <c r="L19" s="86" t="s">
        <v>129</v>
      </c>
      <c r="M19" s="150"/>
    </row>
    <row r="20" spans="1:13" x14ac:dyDescent="0.2">
      <c r="A20" s="92" t="s">
        <v>130</v>
      </c>
      <c r="B20" s="93"/>
      <c r="C20" s="93">
        <f>C18/C$27</f>
        <v>0.14055559738010992</v>
      </c>
      <c r="D20" s="93">
        <f>D18/D$27</f>
        <v>0.14134037160895579</v>
      </c>
      <c r="E20" s="93">
        <f>E18/E$27</f>
        <v>0.1304871859934027</v>
      </c>
      <c r="F20" s="93">
        <f>F18/F$27</f>
        <v>0.10860045542126467</v>
      </c>
      <c r="G20" s="94">
        <f>AVERAGE(B20:F20)</f>
        <v>0.13024590260093327</v>
      </c>
      <c r="H20" s="95"/>
      <c r="I20" s="96"/>
      <c r="J20" s="97"/>
      <c r="L20" s="92" t="s">
        <v>130</v>
      </c>
      <c r="M20" s="151">
        <f>M18/M$27</f>
        <v>0.32687961888474926</v>
      </c>
    </row>
    <row r="21" spans="1:13" x14ac:dyDescent="0.2">
      <c r="A21" s="80" t="s">
        <v>153</v>
      </c>
      <c r="B21" s="159" t="s">
        <v>163</v>
      </c>
      <c r="C21" s="81">
        <v>13828</v>
      </c>
      <c r="D21" s="81">
        <v>13399</v>
      </c>
      <c r="E21" s="81">
        <v>10510</v>
      </c>
      <c r="F21" s="81">
        <v>10216</v>
      </c>
      <c r="G21" s="89"/>
      <c r="H21" s="83"/>
      <c r="I21" s="84">
        <f>(F21/C21)^(1/3)-1</f>
        <v>-9.5988744394452596E-2</v>
      </c>
      <c r="J21" s="85"/>
      <c r="L21" s="80" t="s">
        <v>159</v>
      </c>
      <c r="M21" s="152">
        <v>13441</v>
      </c>
    </row>
    <row r="22" spans="1:13" x14ac:dyDescent="0.2">
      <c r="A22" s="86" t="s">
        <v>129</v>
      </c>
      <c r="B22" s="87"/>
      <c r="C22" s="88"/>
      <c r="D22" s="88">
        <f>D21/C21-1</f>
        <v>-3.1024009256580887E-2</v>
      </c>
      <c r="E22" s="88">
        <f>E21/D21-1</f>
        <v>-0.21561310545563106</v>
      </c>
      <c r="F22" s="88">
        <f>F21/E21-1</f>
        <v>-2.7973358705994267E-2</v>
      </c>
      <c r="G22" s="89">
        <f>AVERAGE(B22:F22)</f>
        <v>-9.1536824472735409E-2</v>
      </c>
      <c r="H22" s="83">
        <f>STDEV(C22:F22)</f>
        <v>0.10746403698030937</v>
      </c>
      <c r="I22" s="90"/>
      <c r="J22" s="91">
        <v>-0.04</v>
      </c>
      <c r="L22" s="86" t="s">
        <v>129</v>
      </c>
      <c r="M22" s="150"/>
    </row>
    <row r="23" spans="1:13" x14ac:dyDescent="0.2">
      <c r="A23" s="92" t="s">
        <v>130</v>
      </c>
      <c r="B23" s="93"/>
      <c r="C23" s="93">
        <f>C21/C$27</f>
        <v>0.20820597756530904</v>
      </c>
      <c r="D23" s="93">
        <f>D21/D$27</f>
        <v>0.20093577073616964</v>
      </c>
      <c r="E23" s="93">
        <f>E21/E$27</f>
        <v>0.16667723927937073</v>
      </c>
      <c r="F23" s="93">
        <f>F21/F$27</f>
        <v>0.16267774964569501</v>
      </c>
      <c r="G23" s="94">
        <f>AVERAGE(B23:F23)</f>
        <v>0.1846241843066361</v>
      </c>
      <c r="H23" s="95"/>
      <c r="I23" s="96"/>
      <c r="J23" s="97"/>
      <c r="L23" s="92" t="s">
        <v>130</v>
      </c>
      <c r="M23" s="151">
        <f>M21/M$27</f>
        <v>0.20523117327307153</v>
      </c>
    </row>
    <row r="24" spans="1:13" x14ac:dyDescent="0.2">
      <c r="A24" s="80" t="s">
        <v>154</v>
      </c>
      <c r="B24" s="159" t="s">
        <v>163</v>
      </c>
      <c r="C24" s="81">
        <v>6431</v>
      </c>
      <c r="D24" s="81">
        <v>6618</v>
      </c>
      <c r="E24" s="81">
        <v>6375</v>
      </c>
      <c r="F24" s="81">
        <v>6338</v>
      </c>
      <c r="G24" s="89"/>
      <c r="H24" s="83"/>
      <c r="I24" s="84">
        <f>(F24/C24)^(1/3)-1</f>
        <v>-4.8438259485987789E-3</v>
      </c>
      <c r="J24" s="85"/>
      <c r="L24" s="80" t="s">
        <v>160</v>
      </c>
      <c r="M24" s="152">
        <v>6653</v>
      </c>
    </row>
    <row r="25" spans="1:13" x14ac:dyDescent="0.2">
      <c r="A25" s="86" t="s">
        <v>129</v>
      </c>
      <c r="B25" s="87"/>
      <c r="C25" s="88"/>
      <c r="D25" s="88">
        <f>D24/C24-1</f>
        <v>2.9077903902970048E-2</v>
      </c>
      <c r="E25" s="88">
        <f>E24/D24-1</f>
        <v>-3.6718041704442483E-2</v>
      </c>
      <c r="F25" s="88">
        <f>F24/E24-1</f>
        <v>-5.8039215686274126E-3</v>
      </c>
      <c r="G25" s="89">
        <f>AVERAGE(B25:F25)</f>
        <v>-4.481353123366616E-3</v>
      </c>
      <c r="H25" s="83">
        <f>STDEV(C25:F25)</f>
        <v>3.2917905538820312E-2</v>
      </c>
      <c r="I25" s="90"/>
      <c r="J25" s="91">
        <v>0</v>
      </c>
      <c r="L25" s="86" t="s">
        <v>129</v>
      </c>
      <c r="M25" s="150"/>
    </row>
    <row r="26" spans="1:13" x14ac:dyDescent="0.2">
      <c r="A26" s="92" t="s">
        <v>130</v>
      </c>
      <c r="B26" s="93"/>
      <c r="C26" s="93">
        <f>C24/C$27</f>
        <v>9.6830535270646695E-2</v>
      </c>
      <c r="D26" s="93">
        <f>D24/D$27</f>
        <v>9.9245684807222234E-2</v>
      </c>
      <c r="E26" s="93">
        <f>E24/E$27</f>
        <v>0.10110060898249175</v>
      </c>
      <c r="F26" s="93">
        <f>F24/F$27</f>
        <v>0.10092517396773834</v>
      </c>
      <c r="G26" s="94">
        <f>AVERAGE(B26:F26)</f>
        <v>9.9525500757024765E-2</v>
      </c>
      <c r="H26" s="95"/>
      <c r="I26" s="96"/>
      <c r="J26" s="97"/>
      <c r="L26" s="92" t="s">
        <v>130</v>
      </c>
      <c r="M26" s="151">
        <f>M24/M$27</f>
        <v>0.10158492640322482</v>
      </c>
    </row>
    <row r="27" spans="1:13" x14ac:dyDescent="0.2">
      <c r="A27" s="80" t="s">
        <v>131</v>
      </c>
      <c r="B27" s="103">
        <v>65492</v>
      </c>
      <c r="C27" s="103">
        <v>66415</v>
      </c>
      <c r="D27" s="103">
        <v>66683</v>
      </c>
      <c r="E27" s="103">
        <v>63056</v>
      </c>
      <c r="F27" s="103">
        <v>62799</v>
      </c>
      <c r="G27" s="89"/>
      <c r="H27" s="83"/>
      <c r="I27" s="84">
        <f>(F27/B27)^(1/4)-1</f>
        <v>-1.0442308548299639E-2</v>
      </c>
      <c r="J27" s="85"/>
      <c r="L27" s="80" t="s">
        <v>131</v>
      </c>
      <c r="M27" s="154">
        <v>65492</v>
      </c>
    </row>
    <row r="28" spans="1:13" ht="17" thickBot="1" x14ac:dyDescent="0.25">
      <c r="A28" s="104" t="s">
        <v>129</v>
      </c>
      <c r="B28" s="105"/>
      <c r="C28" s="106">
        <f>C27/B27-1</f>
        <v>1.4093324375496152E-2</v>
      </c>
      <c r="D28" s="106">
        <f>D27/C27-1</f>
        <v>4.0352330045922979E-3</v>
      </c>
      <c r="E28" s="106">
        <f>E27/D27-1</f>
        <v>-5.4391674039860227E-2</v>
      </c>
      <c r="F28" s="106">
        <f>F27/E27-1</f>
        <v>-4.0757421974118024E-3</v>
      </c>
      <c r="G28" s="107">
        <f>AVERAGE(B28:F28)</f>
        <v>-1.0084714714295895E-2</v>
      </c>
      <c r="H28" s="108">
        <f>STDEV(C28:F28)</f>
        <v>3.0458523126800537E-2</v>
      </c>
      <c r="I28" s="109"/>
      <c r="J28" s="110"/>
      <c r="L28" s="104" t="s">
        <v>129</v>
      </c>
      <c r="M28" s="155"/>
    </row>
    <row r="29" spans="1:13" x14ac:dyDescent="0.2">
      <c r="A29" s="158" t="s">
        <v>156</v>
      </c>
    </row>
    <row r="32" spans="1:13" ht="17" thickBot="1" x14ac:dyDescent="0.25">
      <c r="A32" s="465" t="s">
        <v>138</v>
      </c>
      <c r="B32" s="477"/>
      <c r="C32" s="478" t="s">
        <v>139</v>
      </c>
      <c r="D32" s="478"/>
      <c r="E32" s="478"/>
      <c r="F32" s="478"/>
      <c r="G32" s="478"/>
      <c r="H32" s="478"/>
      <c r="I32" s="478"/>
      <c r="J32" s="478"/>
      <c r="K32" s="478"/>
      <c r="L32" s="478"/>
      <c r="M32" s="478"/>
    </row>
    <row r="33" spans="1:13" ht="17" thickBot="1" x14ac:dyDescent="0.25">
      <c r="A33" s="130" t="s">
        <v>124</v>
      </c>
      <c r="B33" s="131">
        <v>2016</v>
      </c>
      <c r="C33" s="132" t="s">
        <v>140</v>
      </c>
      <c r="D33" s="132" t="s">
        <v>141</v>
      </c>
      <c r="E33" s="132" t="s">
        <v>142</v>
      </c>
      <c r="F33" s="132" t="s">
        <v>143</v>
      </c>
      <c r="G33" s="132" t="s">
        <v>144</v>
      </c>
      <c r="H33" s="132" t="s">
        <v>145</v>
      </c>
      <c r="I33" s="132" t="s">
        <v>146</v>
      </c>
      <c r="J33" s="132" t="s">
        <v>147</v>
      </c>
      <c r="K33" s="132" t="s">
        <v>148</v>
      </c>
      <c r="L33" s="132" t="s">
        <v>149</v>
      </c>
      <c r="M33" s="468" t="s">
        <v>150</v>
      </c>
    </row>
    <row r="34" spans="1:13" x14ac:dyDescent="0.2">
      <c r="A34" s="133" t="s">
        <v>155</v>
      </c>
      <c r="B34" s="134"/>
      <c r="C34" s="60"/>
      <c r="D34" s="60"/>
      <c r="E34" s="60"/>
      <c r="F34" s="57"/>
      <c r="G34" s="60"/>
      <c r="H34" s="60"/>
      <c r="I34" s="60"/>
      <c r="J34" s="60"/>
      <c r="K34" s="60"/>
      <c r="L34" s="60"/>
      <c r="M34" s="469"/>
    </row>
    <row r="35" spans="1:13" x14ac:dyDescent="0.2">
      <c r="A35" s="80" t="s">
        <v>132</v>
      </c>
      <c r="B35" s="143">
        <v>15549</v>
      </c>
      <c r="C35" s="135">
        <f>B35*(1+C36)</f>
        <v>16015.470000000001</v>
      </c>
      <c r="D35" s="135">
        <f>C35*(1+D36)</f>
        <v>16495.934100000002</v>
      </c>
      <c r="E35" s="135">
        <f t="shared" ref="E35:K35" si="0">D35*(1+E36)</f>
        <v>16990.812123000003</v>
      </c>
      <c r="F35" s="136">
        <f t="shared" si="0"/>
        <v>17500.536486690005</v>
      </c>
      <c r="G35" s="135">
        <f t="shared" si="0"/>
        <v>18025.552581290707</v>
      </c>
      <c r="H35" s="135">
        <f t="shared" si="0"/>
        <v>18566.319158729428</v>
      </c>
      <c r="I35" s="135">
        <f t="shared" si="0"/>
        <v>19123.308733491311</v>
      </c>
      <c r="J35" s="135">
        <f t="shared" si="0"/>
        <v>19697.007995496049</v>
      </c>
      <c r="K35" s="135">
        <f t="shared" si="0"/>
        <v>20287.918235360932</v>
      </c>
      <c r="L35" s="135">
        <f>K35*(1+L36)</f>
        <v>20896.555782421761</v>
      </c>
      <c r="M35" s="90"/>
    </row>
    <row r="36" spans="1:13" x14ac:dyDescent="0.2">
      <c r="A36" s="86" t="s">
        <v>129</v>
      </c>
      <c r="B36" s="137"/>
      <c r="C36" s="138">
        <f>J10</f>
        <v>0.03</v>
      </c>
      <c r="D36" s="138">
        <f>C36</f>
        <v>0.03</v>
      </c>
      <c r="E36" s="138">
        <f t="shared" ref="E36:K36" si="1">D36</f>
        <v>0.03</v>
      </c>
      <c r="F36" s="138">
        <f t="shared" si="1"/>
        <v>0.03</v>
      </c>
      <c r="G36" s="138">
        <f t="shared" si="1"/>
        <v>0.03</v>
      </c>
      <c r="H36" s="138">
        <f t="shared" si="1"/>
        <v>0.03</v>
      </c>
      <c r="I36" s="138">
        <f t="shared" si="1"/>
        <v>0.03</v>
      </c>
      <c r="J36" s="138">
        <f t="shared" si="1"/>
        <v>0.03</v>
      </c>
      <c r="K36" s="138">
        <f t="shared" si="1"/>
        <v>0.03</v>
      </c>
      <c r="L36" s="138">
        <f>K36</f>
        <v>0.03</v>
      </c>
      <c r="M36" s="84">
        <f>(L35/B35)^(1/10)-1</f>
        <v>3.0000000000000027E-2</v>
      </c>
    </row>
    <row r="37" spans="1:13" x14ac:dyDescent="0.2">
      <c r="A37" s="139" t="s">
        <v>130</v>
      </c>
      <c r="B37" s="140">
        <f>B35/B$53</f>
        <v>0.24759948406821763</v>
      </c>
      <c r="C37" s="141">
        <f t="shared" ref="C37:L37" si="2">C35/C53</f>
        <v>0.34320450380814033</v>
      </c>
      <c r="D37" s="141">
        <f t="shared" si="2"/>
        <v>0.35008263148216345</v>
      </c>
      <c r="E37" s="141">
        <f t="shared" si="2"/>
        <v>0.35686396384811159</v>
      </c>
      <c r="F37" s="141">
        <f t="shared" si="2"/>
        <v>0.36354766500209501</v>
      </c>
      <c r="G37" s="141">
        <f t="shared" si="2"/>
        <v>0.37013338135294921</v>
      </c>
      <c r="H37" s="141">
        <f t="shared" si="2"/>
        <v>0.37662119665347443</v>
      </c>
      <c r="I37" s="141">
        <f t="shared" si="2"/>
        <v>0.38301158754719034</v>
      </c>
      <c r="J37" s="141">
        <f t="shared" si="2"/>
        <v>0.3893053801723686</v>
      </c>
      <c r="K37" s="141">
        <f t="shared" si="2"/>
        <v>0.39550370826911946</v>
      </c>
      <c r="L37" s="141">
        <f t="shared" si="2"/>
        <v>0.40160797314475699</v>
      </c>
      <c r="M37" s="142"/>
    </row>
    <row r="38" spans="1:13" x14ac:dyDescent="0.2">
      <c r="A38" s="80" t="s">
        <v>133</v>
      </c>
      <c r="B38" s="143">
        <v>2564</v>
      </c>
      <c r="C38" s="135">
        <f>B38*(1+C39)</f>
        <v>2538.36</v>
      </c>
      <c r="D38" s="135">
        <f t="shared" ref="D38:L38" si="3">C38*(1+D39)</f>
        <v>2512.9764</v>
      </c>
      <c r="E38" s="135">
        <f t="shared" si="3"/>
        <v>2487.8466360000002</v>
      </c>
      <c r="F38" s="135">
        <f t="shared" si="3"/>
        <v>2462.9681696400003</v>
      </c>
      <c r="G38" s="135">
        <f t="shared" si="3"/>
        <v>2438.3384879436003</v>
      </c>
      <c r="H38" s="135">
        <f t="shared" si="3"/>
        <v>2413.9551030641642</v>
      </c>
      <c r="I38" s="135">
        <f t="shared" si="3"/>
        <v>2389.8155520335226</v>
      </c>
      <c r="J38" s="135">
        <f t="shared" si="3"/>
        <v>2365.9173965131872</v>
      </c>
      <c r="K38" s="135">
        <f t="shared" si="3"/>
        <v>2342.2582225480555</v>
      </c>
      <c r="L38" s="135">
        <f t="shared" si="3"/>
        <v>2318.8356403225748</v>
      </c>
      <c r="M38" s="90"/>
    </row>
    <row r="39" spans="1:13" x14ac:dyDescent="0.2">
      <c r="A39" s="86" t="s">
        <v>129</v>
      </c>
      <c r="B39" s="137"/>
      <c r="C39" s="138">
        <f>J13</f>
        <v>-0.01</v>
      </c>
      <c r="D39" s="138">
        <f>C39</f>
        <v>-0.01</v>
      </c>
      <c r="E39" s="138">
        <f t="shared" ref="E39:L39" si="4">D39</f>
        <v>-0.01</v>
      </c>
      <c r="F39" s="138">
        <f t="shared" si="4"/>
        <v>-0.01</v>
      </c>
      <c r="G39" s="138">
        <f t="shared" si="4"/>
        <v>-0.01</v>
      </c>
      <c r="H39" s="138">
        <f t="shared" si="4"/>
        <v>-0.01</v>
      </c>
      <c r="I39" s="138">
        <f t="shared" si="4"/>
        <v>-0.01</v>
      </c>
      <c r="J39" s="138">
        <f t="shared" si="4"/>
        <v>-0.01</v>
      </c>
      <c r="K39" s="138">
        <f t="shared" si="4"/>
        <v>-0.01</v>
      </c>
      <c r="L39" s="138">
        <f t="shared" si="4"/>
        <v>-0.01</v>
      </c>
      <c r="M39" s="84">
        <f>(L38/B38)^(1/10)-1</f>
        <v>-1.0000000000000009E-2</v>
      </c>
    </row>
    <row r="40" spans="1:13" x14ac:dyDescent="0.2">
      <c r="A40" s="139" t="s">
        <v>130</v>
      </c>
      <c r="B40" s="140">
        <f>B38/B$53</f>
        <v>4.0828675615853759E-2</v>
      </c>
      <c r="C40" s="141">
        <f t="shared" ref="C40:L40" si="5">C38/C53</f>
        <v>5.4395942441054251E-2</v>
      </c>
      <c r="D40" s="141">
        <f t="shared" si="5"/>
        <v>5.3331286705647886E-2</v>
      </c>
      <c r="E40" s="141">
        <f t="shared" si="5"/>
        <v>5.2253112184515796E-2</v>
      </c>
      <c r="F40" s="141">
        <f t="shared" si="5"/>
        <v>5.1164507312567546E-2</v>
      </c>
      <c r="G40" s="141">
        <f t="shared" si="5"/>
        <v>5.0068394039822474E-2</v>
      </c>
      <c r="H40" s="141">
        <f t="shared" si="5"/>
        <v>4.8967522954399302E-2</v>
      </c>
      <c r="I40" s="141">
        <f t="shared" si="5"/>
        <v>4.786447059374619E-2</v>
      </c>
      <c r="J40" s="141">
        <f t="shared" si="5"/>
        <v>4.6761638707594526E-2</v>
      </c>
      <c r="K40" s="141">
        <f t="shared" si="5"/>
        <v>4.5661255235491235E-2</v>
      </c>
      <c r="L40" s="141">
        <f t="shared" si="5"/>
        <v>4.4565376766498278E-2</v>
      </c>
      <c r="M40" s="142"/>
    </row>
    <row r="41" spans="1:13" x14ac:dyDescent="0.2">
      <c r="A41" s="80" t="s">
        <v>134</v>
      </c>
      <c r="B41" s="143">
        <v>21312</v>
      </c>
      <c r="C41" s="135">
        <f>B41*(1+C42)</f>
        <v>21631.679999999997</v>
      </c>
      <c r="D41" s="136">
        <f t="shared" ref="D41:L41" si="6">C41*(1+D42)</f>
        <v>21956.155199999994</v>
      </c>
      <c r="E41" s="136">
        <f t="shared" si="6"/>
        <v>22285.497527999993</v>
      </c>
      <c r="F41" s="136">
        <f t="shared" si="6"/>
        <v>22619.779990919989</v>
      </c>
      <c r="G41" s="136">
        <f t="shared" si="6"/>
        <v>22959.076690783786</v>
      </c>
      <c r="H41" s="136">
        <f t="shared" si="6"/>
        <v>23303.462841145541</v>
      </c>
      <c r="I41" s="136">
        <f t="shared" si="6"/>
        <v>23653.014783762723</v>
      </c>
      <c r="J41" s="136">
        <f t="shared" si="6"/>
        <v>24007.810005519161</v>
      </c>
      <c r="K41" s="136">
        <f t="shared" si="6"/>
        <v>24367.927155601945</v>
      </c>
      <c r="L41" s="136">
        <f t="shared" si="6"/>
        <v>24733.446062935971</v>
      </c>
      <c r="M41" s="90"/>
    </row>
    <row r="42" spans="1:13" x14ac:dyDescent="0.2">
      <c r="A42" s="98" t="s">
        <v>129</v>
      </c>
      <c r="B42" s="137"/>
      <c r="C42" s="138">
        <f>J16</f>
        <v>1.4999999999999999E-2</v>
      </c>
      <c r="D42" s="138">
        <f>C42</f>
        <v>1.4999999999999999E-2</v>
      </c>
      <c r="E42" s="138">
        <f t="shared" ref="E42:L42" si="7">D42</f>
        <v>1.4999999999999999E-2</v>
      </c>
      <c r="F42" s="138">
        <f t="shared" si="7"/>
        <v>1.4999999999999999E-2</v>
      </c>
      <c r="G42" s="138">
        <f t="shared" si="7"/>
        <v>1.4999999999999999E-2</v>
      </c>
      <c r="H42" s="138">
        <f t="shared" si="7"/>
        <v>1.4999999999999999E-2</v>
      </c>
      <c r="I42" s="138">
        <f t="shared" si="7"/>
        <v>1.4999999999999999E-2</v>
      </c>
      <c r="J42" s="138">
        <f t="shared" si="7"/>
        <v>1.4999999999999999E-2</v>
      </c>
      <c r="K42" s="138">
        <f t="shared" si="7"/>
        <v>1.4999999999999999E-2</v>
      </c>
      <c r="L42" s="138">
        <f t="shared" si="7"/>
        <v>1.4999999999999999E-2</v>
      </c>
      <c r="M42" s="84">
        <f>(L41/B41)^(1/10)-1</f>
        <v>1.4999999999999902E-2</v>
      </c>
    </row>
    <row r="43" spans="1:13" x14ac:dyDescent="0.2">
      <c r="A43" s="139" t="s">
        <v>130</v>
      </c>
      <c r="B43" s="140">
        <f>B41/B$53</f>
        <v>0.3393684612812306</v>
      </c>
      <c r="C43" s="141">
        <f t="shared" ref="C43:L43" si="8">C41/C53</f>
        <v>0.46355742297519031</v>
      </c>
      <c r="D43" s="141">
        <f t="shared" si="8"/>
        <v>0.46596140255232854</v>
      </c>
      <c r="E43" s="141">
        <f t="shared" si="8"/>
        <v>0.46807009144688005</v>
      </c>
      <c r="F43" s="141">
        <f t="shared" si="8"/>
        <v>0.46989234900394833</v>
      </c>
      <c r="G43" s="141">
        <f t="shared" si="8"/>
        <v>0.47143745801844344</v>
      </c>
      <c r="H43" s="141">
        <f t="shared" si="8"/>
        <v>0.47271502694574102</v>
      </c>
      <c r="I43" s="141">
        <f t="shared" si="8"/>
        <v>0.47373489958566217</v>
      </c>
      <c r="J43" s="141">
        <f t="shared" si="8"/>
        <v>0.47450707251790669</v>
      </c>
      <c r="K43" s="141">
        <f t="shared" si="8"/>
        <v>0.47504162039032821</v>
      </c>
      <c r="L43" s="141">
        <f t="shared" si="8"/>
        <v>0.47534862901075192</v>
      </c>
      <c r="M43" s="90"/>
    </row>
    <row r="44" spans="1:13" x14ac:dyDescent="0.2">
      <c r="A44" s="80" t="s">
        <v>135</v>
      </c>
      <c r="B44" s="143">
        <v>6820</v>
      </c>
      <c r="C44" s="136">
        <f>B44*(1+C45)</f>
        <v>6479</v>
      </c>
      <c r="D44" s="136">
        <f t="shared" ref="D44:L44" si="9">C44*(1+D45)</f>
        <v>6155.0499999999993</v>
      </c>
      <c r="E44" s="136">
        <f t="shared" si="9"/>
        <v>5847.2974999999988</v>
      </c>
      <c r="F44" s="136">
        <f t="shared" si="9"/>
        <v>5554.9326249999986</v>
      </c>
      <c r="G44" s="136">
        <f t="shared" si="9"/>
        <v>5277.1859937499985</v>
      </c>
      <c r="H44" s="136">
        <f t="shared" si="9"/>
        <v>5013.3266940624981</v>
      </c>
      <c r="I44" s="136">
        <f t="shared" si="9"/>
        <v>4762.6603593593727</v>
      </c>
      <c r="J44" s="136">
        <f t="shared" si="9"/>
        <v>4524.5273413914038</v>
      </c>
      <c r="K44" s="136">
        <f t="shared" si="9"/>
        <v>4298.3009743218336</v>
      </c>
      <c r="L44" s="136">
        <f t="shared" si="9"/>
        <v>4083.3859256057417</v>
      </c>
      <c r="M44" s="145"/>
    </row>
    <row r="45" spans="1:13" x14ac:dyDescent="0.2">
      <c r="A45" s="86" t="s">
        <v>129</v>
      </c>
      <c r="B45" s="137"/>
      <c r="C45" s="138">
        <f>J19</f>
        <v>-0.05</v>
      </c>
      <c r="D45" s="138">
        <f>C45</f>
        <v>-0.05</v>
      </c>
      <c r="E45" s="138">
        <f t="shared" ref="E45:L45" si="10">D45</f>
        <v>-0.05</v>
      </c>
      <c r="F45" s="138">
        <f t="shared" si="10"/>
        <v>-0.05</v>
      </c>
      <c r="G45" s="138">
        <f t="shared" si="10"/>
        <v>-0.05</v>
      </c>
      <c r="H45" s="138">
        <f t="shared" si="10"/>
        <v>-0.05</v>
      </c>
      <c r="I45" s="138">
        <f t="shared" si="10"/>
        <v>-0.05</v>
      </c>
      <c r="J45" s="138">
        <f t="shared" si="10"/>
        <v>-0.05</v>
      </c>
      <c r="K45" s="138">
        <f t="shared" si="10"/>
        <v>-0.05</v>
      </c>
      <c r="L45" s="138">
        <f t="shared" si="10"/>
        <v>-0.05</v>
      </c>
      <c r="M45" s="84">
        <f>(L44/B44)^(1/10)-1</f>
        <v>-5.0000000000000044E-2</v>
      </c>
    </row>
    <row r="46" spans="1:13" x14ac:dyDescent="0.2">
      <c r="A46" s="139" t="s">
        <v>130</v>
      </c>
      <c r="B46" s="140">
        <f>B44/B$53</f>
        <v>0.10860045542126467</v>
      </c>
      <c r="C46" s="141">
        <f t="shared" ref="C46:L46" si="11">C44/C53</f>
        <v>0.13884213077561514</v>
      </c>
      <c r="D46" s="141">
        <f t="shared" si="11"/>
        <v>0.13062467925986013</v>
      </c>
      <c r="E46" s="141">
        <f t="shared" si="11"/>
        <v>0.12281283252049249</v>
      </c>
      <c r="F46" s="141">
        <f t="shared" si="11"/>
        <v>0.11539547868138905</v>
      </c>
      <c r="G46" s="141">
        <f t="shared" si="11"/>
        <v>0.10836076658878485</v>
      </c>
      <c r="H46" s="141">
        <f t="shared" si="11"/>
        <v>0.10169625344638519</v>
      </c>
      <c r="I46" s="141">
        <f t="shared" si="11"/>
        <v>9.5389042273401212E-2</v>
      </c>
      <c r="J46" s="141">
        <f t="shared" si="11"/>
        <v>8.9425908602130164E-2</v>
      </c>
      <c r="K46" s="141">
        <f t="shared" si="11"/>
        <v>8.3793416105061053E-2</v>
      </c>
      <c r="L46" s="141">
        <f t="shared" si="11"/>
        <v>7.8478021077992899E-2</v>
      </c>
      <c r="M46" s="90"/>
    </row>
    <row r="47" spans="1:13" x14ac:dyDescent="0.2">
      <c r="A47" s="80" t="s">
        <v>136</v>
      </c>
      <c r="B47" s="143">
        <v>10216</v>
      </c>
      <c r="C47" s="136">
        <f t="shared" ref="C47:L47" si="12">B47*(1+C48)</f>
        <v>9807.3599999999988</v>
      </c>
      <c r="D47" s="136">
        <f t="shared" si="12"/>
        <v>9415.0655999999981</v>
      </c>
      <c r="E47" s="136">
        <f t="shared" si="12"/>
        <v>9038.4629759999971</v>
      </c>
      <c r="F47" s="136">
        <f t="shared" si="12"/>
        <v>8676.9244569599978</v>
      </c>
      <c r="G47" s="136">
        <f t="shared" si="12"/>
        <v>8329.8474786815968</v>
      </c>
      <c r="H47" s="136">
        <f t="shared" si="12"/>
        <v>7996.6535795343325</v>
      </c>
      <c r="I47" s="136">
        <f t="shared" si="12"/>
        <v>7676.787436352959</v>
      </c>
      <c r="J47" s="136">
        <f t="shared" si="12"/>
        <v>7369.7159388988402</v>
      </c>
      <c r="K47" s="136">
        <f t="shared" si="12"/>
        <v>7074.9273013428865</v>
      </c>
      <c r="L47" s="136">
        <f t="shared" si="12"/>
        <v>6791.9302092891712</v>
      </c>
      <c r="M47" s="145"/>
    </row>
    <row r="48" spans="1:13" x14ac:dyDescent="0.2">
      <c r="A48" s="86" t="s">
        <v>129</v>
      </c>
      <c r="B48" s="137"/>
      <c r="C48" s="138">
        <f>J22</f>
        <v>-0.04</v>
      </c>
      <c r="D48" s="138">
        <f t="shared" ref="D48:L48" si="13">C48</f>
        <v>-0.04</v>
      </c>
      <c r="E48" s="138">
        <f t="shared" si="13"/>
        <v>-0.04</v>
      </c>
      <c r="F48" s="138">
        <f t="shared" si="13"/>
        <v>-0.04</v>
      </c>
      <c r="G48" s="138">
        <f t="shared" si="13"/>
        <v>-0.04</v>
      </c>
      <c r="H48" s="138">
        <f t="shared" si="13"/>
        <v>-0.04</v>
      </c>
      <c r="I48" s="138">
        <f t="shared" si="13"/>
        <v>-0.04</v>
      </c>
      <c r="J48" s="138">
        <f t="shared" si="13"/>
        <v>-0.04</v>
      </c>
      <c r="K48" s="138">
        <f t="shared" si="13"/>
        <v>-0.04</v>
      </c>
      <c r="L48" s="138">
        <f t="shared" si="13"/>
        <v>-0.04</v>
      </c>
      <c r="M48" s="84">
        <f>(L47/B47)^(1/10)-1</f>
        <v>-4.0000000000000036E-2</v>
      </c>
    </row>
    <row r="49" spans="1:13" x14ac:dyDescent="0.2">
      <c r="A49" s="139" t="s">
        <v>130</v>
      </c>
      <c r="B49" s="140">
        <f>B47/B$53</f>
        <v>0.16267774964569501</v>
      </c>
      <c r="C49" s="141">
        <f>C47/C$53</f>
        <v>0.21016742702323457</v>
      </c>
      <c r="D49" s="141">
        <f>D47/D$53</f>
        <v>0.1998098998725506</v>
      </c>
      <c r="E49" s="141">
        <f t="shared" ref="E49:K49" si="14">E47/E$53</f>
        <v>0.18983799605102358</v>
      </c>
      <c r="F49" s="141">
        <f t="shared" si="14"/>
        <v>0.18025022422178361</v>
      </c>
      <c r="G49" s="141">
        <f t="shared" si="14"/>
        <v>0.17104355605934998</v>
      </c>
      <c r="H49" s="141">
        <f t="shared" si="14"/>
        <v>0.16221358765835275</v>
      </c>
      <c r="I49" s="141">
        <f t="shared" si="14"/>
        <v>0.15375469717279761</v>
      </c>
      <c r="J49" s="141">
        <f t="shared" si="14"/>
        <v>0.14566019702136607</v>
      </c>
      <c r="K49" s="141">
        <f t="shared" si="14"/>
        <v>0.13792247932754767</v>
      </c>
      <c r="L49" s="141">
        <f>L47/L$53</f>
        <v>0.13053315357298317</v>
      </c>
      <c r="M49" s="90"/>
    </row>
    <row r="50" spans="1:13" x14ac:dyDescent="0.2">
      <c r="A50" s="80" t="s">
        <v>137</v>
      </c>
      <c r="B50" s="143">
        <v>6338</v>
      </c>
      <c r="C50" s="136">
        <f t="shared" ref="C50:L50" si="15">B50*(1+C51)</f>
        <v>6338</v>
      </c>
      <c r="D50" s="136">
        <f t="shared" si="15"/>
        <v>6338</v>
      </c>
      <c r="E50" s="136">
        <f t="shared" si="15"/>
        <v>6338</v>
      </c>
      <c r="F50" s="136">
        <f t="shared" si="15"/>
        <v>6338</v>
      </c>
      <c r="G50" s="136">
        <f t="shared" si="15"/>
        <v>6338</v>
      </c>
      <c r="H50" s="136">
        <f t="shared" si="15"/>
        <v>6338</v>
      </c>
      <c r="I50" s="136">
        <f t="shared" si="15"/>
        <v>6338</v>
      </c>
      <c r="J50" s="136">
        <f t="shared" si="15"/>
        <v>6338</v>
      </c>
      <c r="K50" s="136">
        <f t="shared" si="15"/>
        <v>6338</v>
      </c>
      <c r="L50" s="136">
        <f t="shared" si="15"/>
        <v>6338</v>
      </c>
      <c r="M50" s="145"/>
    </row>
    <row r="51" spans="1:13" x14ac:dyDescent="0.2">
      <c r="A51" s="86" t="s">
        <v>129</v>
      </c>
      <c r="B51" s="137"/>
      <c r="C51" s="138">
        <f>J25</f>
        <v>0</v>
      </c>
      <c r="D51" s="138">
        <f t="shared" ref="D51:L51" si="16">C51</f>
        <v>0</v>
      </c>
      <c r="E51" s="138">
        <f t="shared" si="16"/>
        <v>0</v>
      </c>
      <c r="F51" s="138">
        <f t="shared" si="16"/>
        <v>0</v>
      </c>
      <c r="G51" s="138">
        <f t="shared" si="16"/>
        <v>0</v>
      </c>
      <c r="H51" s="138">
        <f t="shared" si="16"/>
        <v>0</v>
      </c>
      <c r="I51" s="138">
        <f t="shared" si="16"/>
        <v>0</v>
      </c>
      <c r="J51" s="138">
        <f t="shared" si="16"/>
        <v>0</v>
      </c>
      <c r="K51" s="138">
        <f t="shared" si="16"/>
        <v>0</v>
      </c>
      <c r="L51" s="138">
        <f t="shared" si="16"/>
        <v>0</v>
      </c>
      <c r="M51" s="84">
        <f>(L50/B50)^(1/10)-1</f>
        <v>0</v>
      </c>
    </row>
    <row r="52" spans="1:13" x14ac:dyDescent="0.2">
      <c r="A52" s="139" t="s">
        <v>130</v>
      </c>
      <c r="B52" s="140">
        <f>B50/B$53</f>
        <v>0.10092517396773834</v>
      </c>
      <c r="C52" s="141">
        <f>C50/C$53</f>
        <v>0.13582056256456995</v>
      </c>
      <c r="D52" s="141">
        <f>D50/D$53</f>
        <v>0.13450730979423298</v>
      </c>
      <c r="E52" s="141">
        <f t="shared" ref="E52:K52" si="17">E50/E$53</f>
        <v>0.13311922858634806</v>
      </c>
      <c r="F52" s="141">
        <f t="shared" si="17"/>
        <v>0.13166254089042961</v>
      </c>
      <c r="G52" s="141">
        <f t="shared" si="17"/>
        <v>0.13014332628281708</v>
      </c>
      <c r="H52" s="141">
        <f t="shared" si="17"/>
        <v>0.12856749493436348</v>
      </c>
      <c r="I52" s="141">
        <f t="shared" si="17"/>
        <v>0.12694076510006239</v>
      </c>
      <c r="J52" s="141">
        <f t="shared" si="17"/>
        <v>0.12526864486711262</v>
      </c>
      <c r="K52" s="141">
        <f t="shared" si="17"/>
        <v>0.12355641786058705</v>
      </c>
      <c r="L52" s="141">
        <f>L50/L$53</f>
        <v>0.12180913258120075</v>
      </c>
      <c r="M52" s="90"/>
    </row>
    <row r="53" spans="1:13" x14ac:dyDescent="0.2">
      <c r="A53" s="144" t="s">
        <v>131</v>
      </c>
      <c r="B53" s="157">
        <v>62799</v>
      </c>
      <c r="C53" s="136">
        <f t="shared" ref="C53:L53" si="18">C35+C38+C41+C44</f>
        <v>46664.509999999995</v>
      </c>
      <c r="D53" s="136">
        <f t="shared" si="18"/>
        <v>47120.115699999995</v>
      </c>
      <c r="E53" s="136">
        <f t="shared" si="18"/>
        <v>47611.453786999999</v>
      </c>
      <c r="F53" s="136">
        <f t="shared" si="18"/>
        <v>48138.217272249996</v>
      </c>
      <c r="G53" s="136">
        <f t="shared" si="18"/>
        <v>48700.153753768092</v>
      </c>
      <c r="H53" s="136">
        <f t="shared" si="18"/>
        <v>49297.063797001632</v>
      </c>
      <c r="I53" s="136">
        <f t="shared" si="18"/>
        <v>49928.799428646933</v>
      </c>
      <c r="J53" s="136">
        <f t="shared" si="18"/>
        <v>50595.262738919802</v>
      </c>
      <c r="K53" s="136">
        <f t="shared" si="18"/>
        <v>51296.404587832767</v>
      </c>
      <c r="L53" s="136">
        <f t="shared" si="18"/>
        <v>52032.223411286046</v>
      </c>
      <c r="M53" s="146">
        <f>(L53/B53)^(1/10)-1</f>
        <v>-1.8631835007591802E-2</v>
      </c>
    </row>
    <row r="54" spans="1:13" ht="17" thickBot="1" x14ac:dyDescent="0.25">
      <c r="A54" s="104" t="s">
        <v>129</v>
      </c>
      <c r="B54" s="147"/>
      <c r="C54" s="106">
        <f>C53/B53-1</f>
        <v>-0.25692272169939023</v>
      </c>
      <c r="D54" s="106">
        <f t="shared" ref="D54:L54" si="19">D53/C53-1</f>
        <v>9.7634304956808471E-3</v>
      </c>
      <c r="E54" s="106">
        <f t="shared" si="19"/>
        <v>1.042735315270038E-2</v>
      </c>
      <c r="F54" s="106">
        <f t="shared" si="19"/>
        <v>1.1063797539276665E-2</v>
      </c>
      <c r="G54" s="106">
        <f t="shared" si="19"/>
        <v>1.1673396177926953E-2</v>
      </c>
      <c r="H54" s="106">
        <f t="shared" si="19"/>
        <v>1.2256841041027533E-2</v>
      </c>
      <c r="I54" s="106">
        <f t="shared" si="19"/>
        <v>1.2814873401927107E-2</v>
      </c>
      <c r="J54" s="106">
        <f t="shared" si="19"/>
        <v>1.3348274300593044E-2</v>
      </c>
      <c r="K54" s="106">
        <f t="shared" si="19"/>
        <v>1.3857855675757147E-2</v>
      </c>
      <c r="L54" s="106">
        <f t="shared" si="19"/>
        <v>1.4344452196320523E-2</v>
      </c>
      <c r="M54" s="109"/>
    </row>
  </sheetData>
  <mergeCells count="8">
    <mergeCell ref="M33:M34"/>
    <mergeCell ref="A6:J6"/>
    <mergeCell ref="G7:G8"/>
    <mergeCell ref="H7:H8"/>
    <mergeCell ref="I7:I8"/>
    <mergeCell ref="J7:J8"/>
    <mergeCell ref="A32:B32"/>
    <mergeCell ref="C32:M3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topLeftCell="A6" zoomScale="90" zoomScaleNormal="90" zoomScalePageLayoutView="90" workbookViewId="0">
      <selection activeCell="F21" sqref="F21"/>
    </sheetView>
  </sheetViews>
  <sheetFormatPr baseColWidth="10" defaultColWidth="11" defaultRowHeight="16" x14ac:dyDescent="0.2"/>
  <cols>
    <col min="1" max="1" width="53.1640625" bestFit="1" customWidth="1"/>
    <col min="2" max="2" width="12" customWidth="1"/>
    <col min="3" max="6" width="12.33203125" bestFit="1" customWidth="1"/>
    <col min="7" max="8" width="12" customWidth="1"/>
    <col min="9" max="9" width="10.83203125" customWidth="1"/>
    <col min="11" max="11" width="10.83203125" customWidth="1"/>
  </cols>
  <sheetData>
    <row r="1" spans="1:9" x14ac:dyDescent="0.2">
      <c r="A1" s="11" t="s">
        <v>2</v>
      </c>
    </row>
    <row r="2" spans="1:9" x14ac:dyDescent="0.2">
      <c r="A2" s="11" t="s">
        <v>3</v>
      </c>
    </row>
    <row r="3" spans="1:9" x14ac:dyDescent="0.2">
      <c r="A3" s="11" t="s">
        <v>162</v>
      </c>
    </row>
    <row r="4" spans="1:9" x14ac:dyDescent="0.2">
      <c r="A4" s="6" t="s">
        <v>41</v>
      </c>
    </row>
    <row r="6" spans="1:9" ht="17" thickBot="1" x14ac:dyDescent="0.25">
      <c r="A6" s="160" t="s">
        <v>164</v>
      </c>
      <c r="B6" s="479" t="s">
        <v>165</v>
      </c>
      <c r="C6" s="479"/>
      <c r="D6" s="479"/>
      <c r="E6" s="479"/>
      <c r="F6" s="479"/>
      <c r="G6" s="479"/>
      <c r="H6" s="479"/>
      <c r="I6" s="479"/>
    </row>
    <row r="7" spans="1:9" ht="17" thickBot="1" x14ac:dyDescent="0.25">
      <c r="A7" s="161" t="s">
        <v>40</v>
      </c>
      <c r="B7" s="63" t="s">
        <v>74</v>
      </c>
      <c r="C7" s="63" t="s">
        <v>73</v>
      </c>
      <c r="D7" s="63" t="s">
        <v>69</v>
      </c>
      <c r="E7" s="63" t="s">
        <v>68</v>
      </c>
      <c r="F7" s="63" t="s">
        <v>42</v>
      </c>
      <c r="G7" s="481" t="s">
        <v>125</v>
      </c>
      <c r="H7" s="482" t="s">
        <v>126</v>
      </c>
      <c r="I7" s="483" t="s">
        <v>166</v>
      </c>
    </row>
    <row r="8" spans="1:9" x14ac:dyDescent="0.2">
      <c r="A8" s="162" t="s">
        <v>167</v>
      </c>
      <c r="B8" s="163">
        <f t="shared" ref="B8:F8" si="0">B55</f>
        <v>65492</v>
      </c>
      <c r="C8" s="163">
        <f t="shared" si="0"/>
        <v>66415</v>
      </c>
      <c r="D8" s="163">
        <f t="shared" si="0"/>
        <v>66683</v>
      </c>
      <c r="E8" s="163">
        <f t="shared" si="0"/>
        <v>63056</v>
      </c>
      <c r="F8" s="163">
        <f t="shared" si="0"/>
        <v>62799</v>
      </c>
      <c r="G8" s="472"/>
      <c r="H8" s="474"/>
      <c r="I8" s="469"/>
    </row>
    <row r="9" spans="1:9" x14ac:dyDescent="0.2">
      <c r="A9" s="92" t="s">
        <v>168</v>
      </c>
      <c r="B9" s="164"/>
      <c r="C9" s="165">
        <f>C8/B8-1</f>
        <v>1.4093324375496152E-2</v>
      </c>
      <c r="D9" s="165">
        <f>D8/C8-1</f>
        <v>4.0352330045922979E-3</v>
      </c>
      <c r="E9" s="165">
        <f>E8/D8-1</f>
        <v>-5.4391674039860227E-2</v>
      </c>
      <c r="F9" s="165">
        <f>F8/E8-1</f>
        <v>-4.0757421974118024E-3</v>
      </c>
      <c r="G9" s="94">
        <f>AVERAGE(B9:F9)</f>
        <v>-1.0084714714295895E-2</v>
      </c>
      <c r="H9" s="95">
        <f>STDEV(B9:F9)</f>
        <v>3.0458523126800537E-2</v>
      </c>
      <c r="I9" s="96"/>
    </row>
    <row r="10" spans="1:9" x14ac:dyDescent="0.2">
      <c r="A10" s="166"/>
      <c r="B10" s="167"/>
      <c r="C10" s="167"/>
      <c r="D10" s="167"/>
      <c r="E10" s="167"/>
      <c r="F10" s="167"/>
      <c r="G10" s="168"/>
      <c r="H10" s="169"/>
      <c r="I10" s="90"/>
    </row>
    <row r="11" spans="1:9" x14ac:dyDescent="0.2">
      <c r="A11" s="170" t="s">
        <v>169</v>
      </c>
      <c r="B11" s="171"/>
      <c r="C11" s="171"/>
      <c r="D11" s="171"/>
      <c r="E11" s="171"/>
      <c r="F11" s="171"/>
      <c r="G11" s="172"/>
      <c r="H11" s="173"/>
      <c r="I11" s="142"/>
    </row>
    <row r="12" spans="1:9" x14ac:dyDescent="0.2">
      <c r="A12" s="428" t="s">
        <v>100</v>
      </c>
      <c r="B12" s="88">
        <f>ABS((B56+B79)/B$8)</f>
        <v>0.43672509619495509</v>
      </c>
      <c r="C12" s="88">
        <f t="shared" ref="C12:F12" si="1">ABS((C56+C79)/C$8)</f>
        <v>0.43032447489272002</v>
      </c>
      <c r="D12" s="88">
        <f t="shared" si="1"/>
        <v>0.42908987298111961</v>
      </c>
      <c r="E12" s="88">
        <f t="shared" si="1"/>
        <v>0.41732745496066986</v>
      </c>
      <c r="F12" s="88">
        <f t="shared" si="1"/>
        <v>0.4114874440675807</v>
      </c>
      <c r="G12" s="89">
        <f>AVERAGE(B12:F12)</f>
        <v>0.42499086861940905</v>
      </c>
      <c r="H12" s="83">
        <f>STDEV(B12:F12)</f>
        <v>1.0295771862305909E-2</v>
      </c>
      <c r="I12" s="90"/>
    </row>
    <row r="13" spans="1:9" x14ac:dyDescent="0.2">
      <c r="A13" s="426" t="s">
        <v>102</v>
      </c>
      <c r="B13" s="88">
        <f t="shared" ref="B13:F14" si="2">ABS(B58/B$8)</f>
        <v>0.38126794112257983</v>
      </c>
      <c r="C13" s="88">
        <f t="shared" si="2"/>
        <v>0.38179628096062634</v>
      </c>
      <c r="D13" s="88">
        <f t="shared" si="2"/>
        <v>0.38648531109878081</v>
      </c>
      <c r="E13" s="88">
        <f t="shared" si="2"/>
        <v>0.38914615579802081</v>
      </c>
      <c r="F13" s="88">
        <f t="shared" si="2"/>
        <v>0.39387569865762195</v>
      </c>
      <c r="G13" s="89">
        <f>AVERAGE(B13:F13)</f>
        <v>0.38651427752752598</v>
      </c>
      <c r="H13" s="83">
        <f>STDEV(B13:F13)</f>
        <v>5.2654933438961958E-3</v>
      </c>
      <c r="I13" s="90"/>
    </row>
    <row r="14" spans="1:9" x14ac:dyDescent="0.2">
      <c r="A14" s="427" t="s">
        <v>103</v>
      </c>
      <c r="B14" s="141">
        <f t="shared" si="2"/>
        <v>0</v>
      </c>
      <c r="C14" s="141">
        <f t="shared" si="2"/>
        <v>0</v>
      </c>
      <c r="D14" s="141">
        <f t="shared" si="2"/>
        <v>0</v>
      </c>
      <c r="E14" s="141">
        <f t="shared" si="2"/>
        <v>2.1552270997208831E-2</v>
      </c>
      <c r="F14" s="141">
        <f t="shared" si="2"/>
        <v>0</v>
      </c>
      <c r="G14" s="176">
        <f>AVERAGE(B14:F14)</f>
        <v>4.3104541994417661E-3</v>
      </c>
      <c r="H14" s="177">
        <f>STDEV(B14:F14)</f>
        <v>9.638468603851225E-3</v>
      </c>
      <c r="I14" s="142"/>
    </row>
    <row r="15" spans="1:9" x14ac:dyDescent="0.2">
      <c r="A15" s="166"/>
      <c r="B15" s="167"/>
      <c r="C15" s="167"/>
      <c r="D15" s="167"/>
      <c r="E15" s="167"/>
      <c r="F15" s="167"/>
      <c r="G15" s="168"/>
      <c r="H15" s="169"/>
      <c r="I15" s="90"/>
    </row>
    <row r="16" spans="1:9" x14ac:dyDescent="0.2">
      <c r="A16" s="178" t="s">
        <v>170</v>
      </c>
      <c r="B16" s="179">
        <f>1-B12-B13-B14</f>
        <v>0.18200696268246502</v>
      </c>
      <c r="C16" s="179">
        <f>1-C12-C13-C14</f>
        <v>0.18787924414665369</v>
      </c>
      <c r="D16" s="179">
        <f>1-D12-D13-D14</f>
        <v>0.18442481592009952</v>
      </c>
      <c r="E16" s="179">
        <f>1-E12-E13-E14</f>
        <v>0.17197411824410055</v>
      </c>
      <c r="F16" s="179">
        <f>1-F12-F13-F14</f>
        <v>0.1946368572747974</v>
      </c>
      <c r="G16" s="94">
        <f>AVERAGE(B16:F16)</f>
        <v>0.18418439965362327</v>
      </c>
      <c r="H16" s="95">
        <f>STDEV(B16:F16)</f>
        <v>8.3185898744079171E-3</v>
      </c>
      <c r="I16" s="96"/>
    </row>
    <row r="17" spans="1:10" x14ac:dyDescent="0.2">
      <c r="A17" s="166"/>
      <c r="B17" s="167"/>
      <c r="C17" s="167"/>
      <c r="D17" s="167"/>
      <c r="E17" s="167"/>
      <c r="F17" s="167"/>
      <c r="G17" s="168"/>
      <c r="H17" s="169"/>
      <c r="I17" s="90"/>
    </row>
    <row r="18" spans="1:10" x14ac:dyDescent="0.2">
      <c r="A18" s="170" t="s">
        <v>171</v>
      </c>
      <c r="B18" s="171"/>
      <c r="C18" s="171"/>
      <c r="D18" s="171"/>
      <c r="E18" s="171"/>
      <c r="F18" s="171"/>
      <c r="G18" s="172"/>
      <c r="H18" s="173"/>
      <c r="I18" s="142"/>
    </row>
    <row r="19" spans="1:10" x14ac:dyDescent="0.2">
      <c r="A19" s="174" t="s">
        <v>172</v>
      </c>
      <c r="B19" s="88">
        <f t="shared" ref="B19:F19" si="3">ABS(B62/(B111+B116))</f>
        <v>3.170069466483303E-2</v>
      </c>
      <c r="C19" s="88">
        <f t="shared" si="3"/>
        <v>3.0736529572522691E-2</v>
      </c>
      <c r="D19" s="88">
        <f t="shared" si="3"/>
        <v>3.1456552583313147E-2</v>
      </c>
      <c r="E19" s="88">
        <f t="shared" si="3"/>
        <v>2.9143131835115972E-2</v>
      </c>
      <c r="F19" s="88">
        <f t="shared" si="3"/>
        <v>3.6324265800514281E-2</v>
      </c>
      <c r="G19" s="89">
        <f>AVERAGE(B19:F19)</f>
        <v>3.1872234891259829E-2</v>
      </c>
      <c r="H19" s="83">
        <f>STDEV(B19:F19)</f>
        <v>2.6814467694437375E-3</v>
      </c>
      <c r="I19" s="90"/>
    </row>
    <row r="20" spans="1:10" x14ac:dyDescent="0.2">
      <c r="A20" s="174" t="s">
        <v>200</v>
      </c>
      <c r="B20" s="88">
        <f>B63/B8</f>
        <v>1.3894826849080804E-3</v>
      </c>
      <c r="C20" s="88">
        <f>C63/C8</f>
        <v>1.4605134382293158E-3</v>
      </c>
      <c r="D20" s="88">
        <f>D63/D8</f>
        <v>1.2746877015131293E-3</v>
      </c>
      <c r="E20" s="88">
        <f>E63/E8</f>
        <v>9.3567622430855109E-4</v>
      </c>
      <c r="F20" s="88">
        <f>F63/F8</f>
        <v>1.7516202487300753E-3</v>
      </c>
      <c r="G20" s="89">
        <f>AVERAGE(B20:F20)</f>
        <v>1.3623960595378303E-3</v>
      </c>
      <c r="H20" s="83">
        <f>STDEV(B20:F20)</f>
        <v>2.9649567811904505E-4</v>
      </c>
      <c r="I20" s="90"/>
    </row>
    <row r="21" spans="1:10" ht="17" thickBot="1" x14ac:dyDescent="0.25">
      <c r="A21" s="180" t="s">
        <v>173</v>
      </c>
      <c r="B21" s="88">
        <f>ABS(B79/B8)</f>
        <v>4.1058449887009102E-2</v>
      </c>
      <c r="C21" s="88">
        <f>ABS(C79/C8)</f>
        <v>4.0096363773244E-2</v>
      </c>
      <c r="D21" s="88">
        <f>ABS(D79/D8)</f>
        <v>3.9365355487905464E-2</v>
      </c>
      <c r="E21" s="88">
        <f>ABS(E79/E8)</f>
        <v>3.8315148439482367E-2</v>
      </c>
      <c r="F21" s="88">
        <f>ABS(F79/F8)</f>
        <v>3.7707606809025622E-2</v>
      </c>
      <c r="G21" s="89">
        <f>AVERAGE(B21:F21)</f>
        <v>3.9308584879333308E-2</v>
      </c>
      <c r="H21" s="83">
        <f>STDEV(B21:F21)</f>
        <v>1.3449807409779931E-3</v>
      </c>
      <c r="I21" s="90"/>
    </row>
    <row r="22" spans="1:10" ht="17" thickBot="1" x14ac:dyDescent="0.25">
      <c r="A22" s="181" t="s">
        <v>174</v>
      </c>
      <c r="B22" s="182">
        <f>B64/B55</f>
        <v>0.1267941122579857</v>
      </c>
      <c r="C22" s="182">
        <f t="shared" ref="C22:F22" si="4">C64/C55</f>
        <v>0.13387036061130769</v>
      </c>
      <c r="D22" s="182">
        <f t="shared" si="4"/>
        <v>0.13132282590765262</v>
      </c>
      <c r="E22" s="182">
        <f t="shared" si="4"/>
        <v>0.11802207561532606</v>
      </c>
      <c r="F22" s="182">
        <f t="shared" si="4"/>
        <v>0.13619643624898486</v>
      </c>
      <c r="G22" s="183">
        <f>AVERAGE(B22:F22)</f>
        <v>0.12924116212825137</v>
      </c>
      <c r="H22" s="184">
        <f>STDEV(B22:F22)</f>
        <v>7.1762559185242448E-3</v>
      </c>
      <c r="I22" s="185"/>
    </row>
    <row r="23" spans="1:10" x14ac:dyDescent="0.2">
      <c r="A23" s="186" t="s">
        <v>175</v>
      </c>
      <c r="B23" s="187">
        <f>ABS(B62)/(B8*B22)</f>
        <v>0.10826107899807322</v>
      </c>
      <c r="C23" s="187">
        <f>ABS(C62)/(C8*C22)</f>
        <v>0.1024631649983129</v>
      </c>
      <c r="D23" s="187">
        <f>ABS(D62)/(D8*D22)</f>
        <v>0.10380267214799589</v>
      </c>
      <c r="E23" s="187">
        <f>ABS(E62)/(E8*E22)</f>
        <v>0.13034130610051062</v>
      </c>
      <c r="F23" s="187">
        <f>ABS(F62)/(F8*F22)</f>
        <v>0.15690401028878756</v>
      </c>
      <c r="G23" s="94">
        <f>AVERAGE(B23:F23)</f>
        <v>0.12035444650673603</v>
      </c>
      <c r="H23" s="95">
        <f>STDEV(B23:F23)</f>
        <v>2.3323361160754147E-2</v>
      </c>
      <c r="I23" s="188"/>
    </row>
    <row r="24" spans="1:10" x14ac:dyDescent="0.2">
      <c r="A24" s="166"/>
      <c r="B24" s="167"/>
      <c r="C24" s="167"/>
      <c r="D24" s="167"/>
      <c r="E24" s="167"/>
      <c r="F24" s="167"/>
      <c r="G24" s="168"/>
      <c r="H24" s="169"/>
      <c r="I24" s="90"/>
    </row>
    <row r="25" spans="1:10" x14ac:dyDescent="0.2">
      <c r="A25" s="170" t="s">
        <v>176</v>
      </c>
      <c r="B25" s="189"/>
      <c r="C25" s="189"/>
      <c r="D25" s="189"/>
      <c r="E25" s="189"/>
      <c r="F25" s="189"/>
      <c r="G25" s="168"/>
      <c r="H25" s="169"/>
      <c r="I25" s="90"/>
    </row>
    <row r="26" spans="1:10" x14ac:dyDescent="0.2">
      <c r="A26" s="86" t="s">
        <v>177</v>
      </c>
      <c r="B26" s="87"/>
      <c r="C26" s="88">
        <f>C41/C8</f>
        <v>-5.1946096514341638E-3</v>
      </c>
      <c r="D26" s="88">
        <f>D41/D8</f>
        <v>2.1714679903423663E-2</v>
      </c>
      <c r="E26" s="88">
        <f>E41/E8</f>
        <v>-1.2687135244861709E-3</v>
      </c>
      <c r="F26" s="88">
        <f>F41/F8</f>
        <v>6.9905571744773003E-3</v>
      </c>
      <c r="G26" s="190">
        <f>AVERAGE(B26:F26)</f>
        <v>5.5604784754951578E-3</v>
      </c>
      <c r="H26" s="191">
        <f>STDEV(B26:F26)</f>
        <v>1.1906764643820402E-2</v>
      </c>
      <c r="I26" s="145"/>
    </row>
    <row r="27" spans="1:10" ht="17" thickBot="1" x14ac:dyDescent="0.25">
      <c r="A27" s="104" t="s">
        <v>178</v>
      </c>
      <c r="B27" s="105"/>
      <c r="C27" s="106">
        <f>C45/C8</f>
        <v>3.0414815930136264E-2</v>
      </c>
      <c r="D27" s="106">
        <f>D45/D8</f>
        <v>-4.204969782403311E-2</v>
      </c>
      <c r="E27" s="106">
        <f>E45/E8</f>
        <v>-1.2591981730525247E-2</v>
      </c>
      <c r="F27" s="106">
        <f>F45/F8</f>
        <v>4.4140830267997901E-2</v>
      </c>
      <c r="G27" s="107">
        <f>AVERAGE(B27:F27)</f>
        <v>4.9784916608939522E-3</v>
      </c>
      <c r="H27" s="108">
        <f>STDEV(B27:F27)</f>
        <v>3.9585635016321619E-2</v>
      </c>
      <c r="I27" s="109"/>
      <c r="J27" s="192"/>
    </row>
    <row r="28" spans="1:10" ht="17" thickBot="1" x14ac:dyDescent="0.25">
      <c r="J28" s="192"/>
    </row>
    <row r="29" spans="1:10" ht="17" thickBot="1" x14ac:dyDescent="0.25">
      <c r="A29" s="194" t="s">
        <v>179</v>
      </c>
      <c r="B29" s="105"/>
      <c r="C29" s="105"/>
      <c r="D29" s="105"/>
      <c r="E29" s="105"/>
      <c r="F29" s="105"/>
      <c r="G29" s="195" t="s">
        <v>180</v>
      </c>
      <c r="H29" s="196" t="s">
        <v>181</v>
      </c>
      <c r="I29" s="197" t="s">
        <v>182</v>
      </c>
      <c r="J29" s="198" t="s">
        <v>166</v>
      </c>
    </row>
    <row r="30" spans="1:10" x14ac:dyDescent="0.2">
      <c r="A30" s="199" t="s">
        <v>183</v>
      </c>
      <c r="B30" s="200">
        <f>B31*B8/B47</f>
        <v>0.14325294622648868</v>
      </c>
      <c r="C30" s="200">
        <f>C31*C8/C47</f>
        <v>0.15709056183351916</v>
      </c>
      <c r="D30" s="200">
        <f>D31*D8/D47</f>
        <v>0.16788021519780472</v>
      </c>
      <c r="E30" s="200">
        <f>E31*E8/E47</f>
        <v>0.14953597097201884</v>
      </c>
      <c r="F30" s="200">
        <f>F31*F8/F47</f>
        <v>0.16107765307053565</v>
      </c>
      <c r="G30" s="201">
        <f>MIN(B30:F30)</f>
        <v>0.14325294622648868</v>
      </c>
      <c r="H30" s="202">
        <f>AVERAGE(B30:F30)</f>
        <v>0.15576746946007342</v>
      </c>
      <c r="I30" s="203">
        <f>MAX(B30:F30)</f>
        <v>0.16788021519780472</v>
      </c>
      <c r="J30" s="204"/>
    </row>
    <row r="31" spans="1:10" x14ac:dyDescent="0.2">
      <c r="A31" s="199" t="s">
        <v>184</v>
      </c>
      <c r="B31" s="205">
        <f>1-B12-B13-B14-B19*(B111+B116)/B8-B20-B23*B22-B21</f>
        <v>0.11210529530324312</v>
      </c>
      <c r="C31" s="205">
        <f t="shared" ref="C31:F31" si="5">1-C12-C13-C14-C19*(C111+C116)/C8-C20-C23*C22-C21</f>
        <v>0.11888880523978027</v>
      </c>
      <c r="D31" s="205">
        <f t="shared" si="5"/>
        <v>0.1165214522442001</v>
      </c>
      <c r="E31" s="205">
        <f t="shared" si="5"/>
        <v>0.10195699061152003</v>
      </c>
      <c r="F31" s="205">
        <f t="shared" si="5"/>
        <v>0.11243809614802786</v>
      </c>
      <c r="G31" s="206">
        <f>MIN(B31:F31)</f>
        <v>0.10195699061152003</v>
      </c>
      <c r="H31" s="207">
        <f>AVERAGE(B31:F31)</f>
        <v>0.11238212790935427</v>
      </c>
      <c r="I31" s="208">
        <f>MAX(B31:F31)</f>
        <v>0.11888880523978027</v>
      </c>
      <c r="J31" s="85"/>
    </row>
    <row r="32" spans="1:10" x14ac:dyDescent="0.2">
      <c r="A32" s="199" t="s">
        <v>185</v>
      </c>
      <c r="B32" s="209">
        <f>B43/B8</f>
        <v>0.85381420631527516</v>
      </c>
      <c r="C32" s="209">
        <f>C43/C8</f>
        <v>0.83226680719716928</v>
      </c>
      <c r="D32" s="209">
        <f>D43/D8</f>
        <v>0.74750686081909934</v>
      </c>
      <c r="E32" s="209">
        <f>E43/E8</f>
        <v>0.73959654909921335</v>
      </c>
      <c r="F32" s="209">
        <f>F43/F8</f>
        <v>0.74905651363875225</v>
      </c>
      <c r="G32" s="210">
        <f>MIN(B32:F32)</f>
        <v>0.73959654909921335</v>
      </c>
      <c r="H32" s="211">
        <f>AVERAGE(B32:F32)</f>
        <v>0.78444818741390188</v>
      </c>
      <c r="I32" s="212">
        <f>MAX(B32:F32)</f>
        <v>0.85381420631527516</v>
      </c>
      <c r="J32" s="85"/>
    </row>
    <row r="33" spans="1:10" ht="17" thickBot="1" x14ac:dyDescent="0.25">
      <c r="A33" s="213" t="s">
        <v>186</v>
      </c>
      <c r="B33" s="214">
        <f t="shared" ref="B33:F33" si="6">B43/B47</f>
        <v>1.0910403496448919</v>
      </c>
      <c r="C33" s="214">
        <f t="shared" si="6"/>
        <v>1.0996936176985517</v>
      </c>
      <c r="D33" s="214">
        <f t="shared" si="6"/>
        <v>1.0769829094916059</v>
      </c>
      <c r="E33" s="214">
        <f t="shared" si="6"/>
        <v>1.0847347242574372</v>
      </c>
      <c r="F33" s="214">
        <f t="shared" si="6"/>
        <v>1.0730906104571585</v>
      </c>
      <c r="G33" s="215">
        <f>MIN(B33:F33)</f>
        <v>1.0730906104571585</v>
      </c>
      <c r="H33" s="216">
        <f>AVERAGE(B33:F33)</f>
        <v>1.0851084423099289</v>
      </c>
      <c r="I33" s="217">
        <f>MAX(B33:F33)</f>
        <v>1.0996936176985517</v>
      </c>
      <c r="J33" s="110"/>
    </row>
    <row r="34" spans="1:10" x14ac:dyDescent="0.2">
      <c r="G34" s="193"/>
    </row>
    <row r="35" spans="1:10" ht="17" thickBot="1" x14ac:dyDescent="0.25">
      <c r="A35" s="194" t="s">
        <v>187</v>
      </c>
      <c r="B35" s="194"/>
      <c r="C35" s="194"/>
      <c r="D35" s="194"/>
      <c r="E35" s="194"/>
      <c r="F35" s="194"/>
    </row>
    <row r="36" spans="1:10" x14ac:dyDescent="0.2">
      <c r="A36" s="148" t="s">
        <v>188</v>
      </c>
      <c r="B36" s="218"/>
      <c r="C36" s="218"/>
      <c r="D36" s="218"/>
      <c r="E36" s="218"/>
      <c r="F36" s="410"/>
    </row>
    <row r="37" spans="1:10" x14ac:dyDescent="0.2">
      <c r="A37" s="219" t="s">
        <v>189</v>
      </c>
      <c r="B37" s="220">
        <f t="shared" ref="B37:F37" si="7">B94</f>
        <v>18720</v>
      </c>
      <c r="C37" s="220">
        <f t="shared" si="7"/>
        <v>22203</v>
      </c>
      <c r="D37" s="220">
        <f t="shared" si="7"/>
        <v>20663</v>
      </c>
      <c r="E37" s="220">
        <f t="shared" si="7"/>
        <v>23031</v>
      </c>
      <c r="F37" s="411">
        <f t="shared" si="7"/>
        <v>27089</v>
      </c>
    </row>
    <row r="38" spans="1:10" x14ac:dyDescent="0.2">
      <c r="A38" s="86" t="s">
        <v>190</v>
      </c>
      <c r="B38" s="221">
        <f t="shared" ref="B38:F38" si="8">B113</f>
        <v>17089</v>
      </c>
      <c r="C38" s="221">
        <f t="shared" si="8"/>
        <v>17839</v>
      </c>
      <c r="D38" s="221">
        <f t="shared" si="8"/>
        <v>18092</v>
      </c>
      <c r="E38" s="221">
        <f t="shared" si="8"/>
        <v>17578</v>
      </c>
      <c r="F38" s="412">
        <f t="shared" si="8"/>
        <v>21135</v>
      </c>
    </row>
    <row r="39" spans="1:10" x14ac:dyDescent="0.2">
      <c r="A39" s="139" t="s">
        <v>191</v>
      </c>
      <c r="B39" s="222">
        <f t="shared" ref="B39:F39" si="9">B89</f>
        <v>6297</v>
      </c>
      <c r="C39" s="222">
        <f t="shared" si="9"/>
        <v>9375</v>
      </c>
      <c r="D39" s="222">
        <f t="shared" si="9"/>
        <v>6134</v>
      </c>
      <c r="E39" s="222">
        <f t="shared" si="9"/>
        <v>9096</v>
      </c>
      <c r="F39" s="413">
        <f t="shared" si="9"/>
        <v>9158</v>
      </c>
    </row>
    <row r="40" spans="1:10" x14ac:dyDescent="0.2">
      <c r="A40" s="86" t="s">
        <v>192</v>
      </c>
      <c r="B40" s="223">
        <f>B37-B38-B39</f>
        <v>-4666</v>
      </c>
      <c r="C40" s="223">
        <f t="shared" ref="C40:F40" si="10">C37-C38-C39</f>
        <v>-5011</v>
      </c>
      <c r="D40" s="223">
        <f t="shared" si="10"/>
        <v>-3563</v>
      </c>
      <c r="E40" s="223">
        <f t="shared" si="10"/>
        <v>-3643</v>
      </c>
      <c r="F40" s="414">
        <f t="shared" si="10"/>
        <v>-3204</v>
      </c>
    </row>
    <row r="41" spans="1:10" x14ac:dyDescent="0.2">
      <c r="A41" s="224" t="s">
        <v>193</v>
      </c>
      <c r="B41" s="225"/>
      <c r="C41" s="226">
        <f>C40-B40</f>
        <v>-345</v>
      </c>
      <c r="D41" s="226">
        <f>D40-C40</f>
        <v>1448</v>
      </c>
      <c r="E41" s="226">
        <f>E40-D40</f>
        <v>-80</v>
      </c>
      <c r="F41" s="415">
        <f>F40-E40</f>
        <v>439</v>
      </c>
    </row>
    <row r="42" spans="1:10" x14ac:dyDescent="0.2">
      <c r="A42" s="80" t="s">
        <v>194</v>
      </c>
      <c r="B42" s="227"/>
      <c r="C42" s="227"/>
      <c r="D42" s="227"/>
      <c r="E42" s="227"/>
      <c r="F42" s="416"/>
    </row>
    <row r="43" spans="1:10" x14ac:dyDescent="0.2">
      <c r="A43" s="219" t="s">
        <v>195</v>
      </c>
      <c r="B43" s="228">
        <f t="shared" ref="B43:F43" si="11">B104</f>
        <v>55918</v>
      </c>
      <c r="C43" s="228">
        <f>C104</f>
        <v>55275</v>
      </c>
      <c r="D43" s="228">
        <f>D104</f>
        <v>49846</v>
      </c>
      <c r="E43" s="228">
        <f t="shared" si="11"/>
        <v>46636</v>
      </c>
      <c r="F43" s="417">
        <f t="shared" si="11"/>
        <v>47040</v>
      </c>
    </row>
    <row r="44" spans="1:10" x14ac:dyDescent="0.2">
      <c r="A44" s="139" t="s">
        <v>196</v>
      </c>
      <c r="B44" s="229">
        <f t="shared" ref="B44:F44" si="12">B79</f>
        <v>-2689</v>
      </c>
      <c r="C44" s="229">
        <f t="shared" si="12"/>
        <v>-2663</v>
      </c>
      <c r="D44" s="229">
        <f>D79</f>
        <v>-2625</v>
      </c>
      <c r="E44" s="229">
        <f t="shared" si="12"/>
        <v>-2416</v>
      </c>
      <c r="F44" s="418">
        <f t="shared" si="12"/>
        <v>-2368</v>
      </c>
    </row>
    <row r="45" spans="1:10" x14ac:dyDescent="0.2">
      <c r="A45" s="224" t="s">
        <v>197</v>
      </c>
      <c r="B45" s="230"/>
      <c r="C45" s="230">
        <f>C43-B43-C44</f>
        <v>2020</v>
      </c>
      <c r="D45" s="230">
        <f>D43-C43-D44</f>
        <v>-2804</v>
      </c>
      <c r="E45" s="230">
        <f>E43-D43-E44</f>
        <v>-794</v>
      </c>
      <c r="F45" s="419">
        <f>F43-E43-F44</f>
        <v>2772</v>
      </c>
    </row>
    <row r="46" spans="1:10" x14ac:dyDescent="0.2">
      <c r="A46" s="80" t="s">
        <v>198</v>
      </c>
      <c r="B46" s="227"/>
      <c r="C46" s="227"/>
      <c r="D46" s="227"/>
      <c r="E46" s="227"/>
      <c r="F46" s="416"/>
    </row>
    <row r="47" spans="1:10" ht="17" thickBot="1" x14ac:dyDescent="0.25">
      <c r="A47" s="231" t="s">
        <v>199</v>
      </c>
      <c r="B47" s="232">
        <f t="shared" ref="B47:F47" si="13">B40+B43</f>
        <v>51252</v>
      </c>
      <c r="C47" s="232">
        <f t="shared" si="13"/>
        <v>50264</v>
      </c>
      <c r="D47" s="232">
        <f t="shared" si="13"/>
        <v>46283</v>
      </c>
      <c r="E47" s="232">
        <f t="shared" si="13"/>
        <v>42993</v>
      </c>
      <c r="F47" s="420">
        <f t="shared" si="13"/>
        <v>43836</v>
      </c>
    </row>
    <row r="50" spans="1:6" ht="16" customHeight="1" x14ac:dyDescent="0.2">
      <c r="A50" s="480" t="s">
        <v>93</v>
      </c>
      <c r="B50" s="480"/>
      <c r="C50" s="480"/>
      <c r="D50" s="480"/>
      <c r="E50" s="480"/>
      <c r="F50" s="480"/>
    </row>
    <row r="51" spans="1:6" ht="16" customHeight="1" x14ac:dyDescent="0.2">
      <c r="A51" s="480"/>
      <c r="B51" s="480"/>
      <c r="C51" s="480"/>
      <c r="D51" s="480"/>
      <c r="E51" s="480"/>
      <c r="F51" s="480"/>
    </row>
    <row r="52" spans="1:6" x14ac:dyDescent="0.2">
      <c r="A52" s="3"/>
      <c r="B52" s="466" t="s">
        <v>38</v>
      </c>
      <c r="C52" s="466"/>
      <c r="D52" s="466"/>
      <c r="E52" s="466"/>
      <c r="F52" s="466"/>
    </row>
    <row r="53" spans="1:6" x14ac:dyDescent="0.2">
      <c r="A53" s="63" t="s">
        <v>98</v>
      </c>
      <c r="B53" s="63" t="s">
        <v>74</v>
      </c>
      <c r="C53" s="63" t="s">
        <v>73</v>
      </c>
      <c r="D53" s="63" t="s">
        <v>69</v>
      </c>
      <c r="E53" s="63" t="s">
        <v>68</v>
      </c>
      <c r="F53" s="63" t="s">
        <v>42</v>
      </c>
    </row>
    <row r="54" spans="1:6" x14ac:dyDescent="0.2">
      <c r="A54" s="3"/>
      <c r="B54" s="3"/>
      <c r="C54" s="3"/>
      <c r="D54" s="3"/>
      <c r="E54" s="3"/>
      <c r="F54" s="3"/>
    </row>
    <row r="55" spans="1:6" x14ac:dyDescent="0.2">
      <c r="A55" s="14" t="s">
        <v>99</v>
      </c>
      <c r="B55" s="54">
        <v>65492</v>
      </c>
      <c r="C55" s="54">
        <v>66415</v>
      </c>
      <c r="D55" s="54">
        <v>66683</v>
      </c>
      <c r="E55" s="54">
        <v>63056</v>
      </c>
      <c r="F55" s="54">
        <v>62799</v>
      </c>
    </row>
    <row r="56" spans="1:6" x14ac:dyDescent="0.2">
      <c r="A56" s="14" t="s">
        <v>100</v>
      </c>
      <c r="B56" s="54">
        <v>31291</v>
      </c>
      <c r="C56" s="54">
        <v>31243</v>
      </c>
      <c r="D56" s="54">
        <v>31238</v>
      </c>
      <c r="E56" s="54">
        <v>28731</v>
      </c>
      <c r="F56" s="54">
        <v>28209</v>
      </c>
    </row>
    <row r="57" spans="1:6" x14ac:dyDescent="0.2">
      <c r="A57" s="62" t="s">
        <v>101</v>
      </c>
      <c r="B57" s="66">
        <f>B55-B56</f>
        <v>34201</v>
      </c>
      <c r="C57" s="66">
        <f>C55-C56</f>
        <v>35172</v>
      </c>
      <c r="D57" s="66">
        <v>35445</v>
      </c>
      <c r="E57" s="66">
        <v>34325</v>
      </c>
      <c r="F57" s="66">
        <v>34590</v>
      </c>
    </row>
    <row r="58" spans="1:6" x14ac:dyDescent="0.2">
      <c r="A58" s="14" t="s">
        <v>102</v>
      </c>
      <c r="B58" s="24">
        <v>-24970</v>
      </c>
      <c r="C58" s="54">
        <v>-25357</v>
      </c>
      <c r="D58" s="54">
        <v>-25772</v>
      </c>
      <c r="E58" s="54">
        <v>-24538</v>
      </c>
      <c r="F58" s="54">
        <v>-24735</v>
      </c>
    </row>
    <row r="59" spans="1:6" x14ac:dyDescent="0.2">
      <c r="A59" s="14" t="s">
        <v>103</v>
      </c>
      <c r="B59" s="54">
        <v>0</v>
      </c>
      <c r="C59" s="54">
        <v>0</v>
      </c>
      <c r="D59" s="54">
        <v>0</v>
      </c>
      <c r="E59" s="54">
        <v>-1359</v>
      </c>
      <c r="F59" s="54">
        <v>0</v>
      </c>
    </row>
    <row r="60" spans="1:6" x14ac:dyDescent="0.2">
      <c r="A60" s="14" t="s">
        <v>104</v>
      </c>
      <c r="B60" s="54">
        <v>-119</v>
      </c>
      <c r="C60" s="54">
        <v>-110</v>
      </c>
      <c r="D60" s="54">
        <v>-92</v>
      </c>
      <c r="E60" s="54">
        <v>-75</v>
      </c>
      <c r="F60" s="54">
        <v>-70</v>
      </c>
    </row>
    <row r="61" spans="1:6" x14ac:dyDescent="0.2">
      <c r="A61" s="62" t="s">
        <v>105</v>
      </c>
      <c r="B61" s="66"/>
      <c r="C61" s="66">
        <v>9705</v>
      </c>
      <c r="D61" s="66">
        <v>9581</v>
      </c>
      <c r="E61" s="66">
        <v>8353</v>
      </c>
      <c r="F61" s="66">
        <v>9785</v>
      </c>
    </row>
    <row r="62" spans="1:6" x14ac:dyDescent="0.2">
      <c r="A62" s="14" t="s">
        <v>106</v>
      </c>
      <c r="B62" s="54">
        <v>-899</v>
      </c>
      <c r="C62" s="54">
        <v>-911</v>
      </c>
      <c r="D62" s="54">
        <v>-909</v>
      </c>
      <c r="E62" s="54">
        <v>-970</v>
      </c>
      <c r="F62" s="54">
        <v>-1342</v>
      </c>
    </row>
    <row r="63" spans="1:6" x14ac:dyDescent="0.2">
      <c r="A63" s="14" t="s">
        <v>107</v>
      </c>
      <c r="B63" s="54">
        <v>91</v>
      </c>
      <c r="C63" s="54">
        <v>97</v>
      </c>
      <c r="D63" s="54">
        <v>85</v>
      </c>
      <c r="E63" s="54">
        <v>59</v>
      </c>
      <c r="F63" s="54">
        <v>110</v>
      </c>
    </row>
    <row r="64" spans="1:6" x14ac:dyDescent="0.2">
      <c r="A64" s="68" t="s">
        <v>108</v>
      </c>
      <c r="B64" s="69">
        <v>8304</v>
      </c>
      <c r="C64" s="69">
        <v>8891</v>
      </c>
      <c r="D64" s="69">
        <v>8757</v>
      </c>
      <c r="E64" s="69">
        <v>7442</v>
      </c>
      <c r="F64" s="69">
        <v>8553</v>
      </c>
    </row>
    <row r="65" spans="1:6" x14ac:dyDescent="0.2">
      <c r="A65" s="73" t="s">
        <v>109</v>
      </c>
      <c r="B65" s="72">
        <v>-2090</v>
      </c>
      <c r="C65" s="72">
        <v>-2104</v>
      </c>
      <c r="D65" s="72">
        <v>-2199</v>
      </c>
      <c r="E65" s="72">
        <v>-1941</v>
      </c>
      <c r="F65" s="72">
        <v>-2174</v>
      </c>
    </row>
    <row r="66" spans="1:6" x14ac:dyDescent="0.2">
      <c r="A66" s="45" t="s">
        <v>120</v>
      </c>
      <c r="B66" s="56">
        <f>B64+B65</f>
        <v>6214</v>
      </c>
      <c r="C66" s="56">
        <f t="shared" ref="C66:F66" si="14">C64+C65</f>
        <v>6787</v>
      </c>
      <c r="D66" s="56">
        <f t="shared" si="14"/>
        <v>6558</v>
      </c>
      <c r="E66" s="56">
        <f t="shared" si="14"/>
        <v>5501</v>
      </c>
      <c r="F66" s="56">
        <f t="shared" si="14"/>
        <v>6379</v>
      </c>
    </row>
    <row r="67" spans="1:6" x14ac:dyDescent="0.2">
      <c r="A67" s="43" t="s">
        <v>119</v>
      </c>
      <c r="B67" s="59">
        <v>6214</v>
      </c>
      <c r="C67" s="59">
        <v>6787</v>
      </c>
      <c r="D67" s="59">
        <v>6558</v>
      </c>
      <c r="E67" s="59">
        <v>5501</v>
      </c>
      <c r="F67" s="59">
        <v>6379</v>
      </c>
    </row>
    <row r="68" spans="1:6" x14ac:dyDescent="0.2">
      <c r="A68" s="14" t="s">
        <v>110</v>
      </c>
      <c r="B68" s="54">
        <v>36</v>
      </c>
      <c r="C68" s="54">
        <v>47</v>
      </c>
      <c r="D68" s="54">
        <v>45</v>
      </c>
      <c r="E68" s="54">
        <v>49</v>
      </c>
      <c r="F68" s="54">
        <v>50</v>
      </c>
    </row>
    <row r="69" spans="1:6" x14ac:dyDescent="0.2">
      <c r="A69" s="68" t="s">
        <v>111</v>
      </c>
      <c r="B69" s="69">
        <v>6178</v>
      </c>
      <c r="C69" s="69">
        <v>6740</v>
      </c>
      <c r="D69" s="69">
        <v>6513</v>
      </c>
      <c r="E69" s="69">
        <v>5452</v>
      </c>
      <c r="F69" s="69">
        <v>6329</v>
      </c>
    </row>
    <row r="70" spans="1:6" ht="17" thickBot="1" x14ac:dyDescent="0.25">
      <c r="A70" s="111" t="s">
        <v>81</v>
      </c>
      <c r="B70" s="70" t="b">
        <f t="shared" ref="B70:F70" si="15">EXACT(B66,B67)</f>
        <v>1</v>
      </c>
      <c r="C70" s="70" t="b">
        <f t="shared" si="15"/>
        <v>1</v>
      </c>
      <c r="D70" s="70" t="b">
        <f t="shared" si="15"/>
        <v>1</v>
      </c>
      <c r="E70" s="70" t="b">
        <f t="shared" si="15"/>
        <v>1</v>
      </c>
      <c r="F70" s="70" t="b">
        <f t="shared" si="15"/>
        <v>1</v>
      </c>
    </row>
    <row r="71" spans="1:6" x14ac:dyDescent="0.2">
      <c r="A71" s="15" t="s">
        <v>112</v>
      </c>
      <c r="B71" s="54"/>
      <c r="C71" s="54"/>
      <c r="D71" s="54"/>
      <c r="E71" s="54"/>
      <c r="F71" s="54"/>
    </row>
    <row r="72" spans="1:6" x14ac:dyDescent="0.2">
      <c r="A72" s="14" t="s">
        <v>113</v>
      </c>
      <c r="B72" s="65">
        <v>3.96</v>
      </c>
      <c r="C72" s="65">
        <v>4.37</v>
      </c>
      <c r="D72" s="65">
        <v>4.3099999999999996</v>
      </c>
      <c r="E72" s="65">
        <v>3.71</v>
      </c>
      <c r="F72" s="65">
        <v>4.3899999999999997</v>
      </c>
    </row>
    <row r="73" spans="1:6" x14ac:dyDescent="0.2">
      <c r="A73" s="14" t="s">
        <v>114</v>
      </c>
      <c r="B73" s="65">
        <v>3.92</v>
      </c>
      <c r="C73" s="65">
        <v>4.32</v>
      </c>
      <c r="D73" s="65">
        <v>4.2699999999999996</v>
      </c>
      <c r="E73" s="65">
        <v>3.67</v>
      </c>
      <c r="F73" s="65">
        <v>4.3600000000000003</v>
      </c>
    </row>
    <row r="74" spans="1:6" x14ac:dyDescent="0.2">
      <c r="A74" s="15" t="s">
        <v>115</v>
      </c>
      <c r="B74" s="54"/>
      <c r="C74" s="54"/>
      <c r="D74" s="54"/>
      <c r="E74" s="54"/>
      <c r="F74" s="54"/>
    </row>
    <row r="75" spans="1:6" x14ac:dyDescent="0.2">
      <c r="A75" s="14" t="s">
        <v>113</v>
      </c>
      <c r="B75" s="54">
        <v>1557</v>
      </c>
      <c r="C75" s="54">
        <v>1541</v>
      </c>
      <c r="D75" s="54">
        <v>1509</v>
      </c>
      <c r="E75" s="54">
        <v>1469</v>
      </c>
      <c r="F75" s="54">
        <v>1439</v>
      </c>
    </row>
    <row r="76" spans="1:6" x14ac:dyDescent="0.2">
      <c r="A76" s="14" t="s">
        <v>114</v>
      </c>
      <c r="B76" s="54">
        <v>1575</v>
      </c>
      <c r="C76" s="54">
        <v>1560</v>
      </c>
      <c r="D76" s="54">
        <v>1527</v>
      </c>
      <c r="E76" s="54">
        <v>1485</v>
      </c>
      <c r="F76" s="54">
        <v>1452</v>
      </c>
    </row>
    <row r="77" spans="1:6" x14ac:dyDescent="0.2">
      <c r="A77" s="14" t="s">
        <v>116</v>
      </c>
      <c r="B77" s="67">
        <v>2.1274999999999999</v>
      </c>
      <c r="C77" s="67">
        <v>2.2400000000000002</v>
      </c>
      <c r="D77" s="65">
        <v>2.5325000000000002</v>
      </c>
      <c r="E77" s="65">
        <v>2.7625000000000002</v>
      </c>
      <c r="F77" s="65">
        <v>2.96</v>
      </c>
    </row>
    <row r="78" spans="1:6" x14ac:dyDescent="0.2">
      <c r="B78" s="18"/>
      <c r="C78" s="64"/>
    </row>
    <row r="79" spans="1:6" x14ac:dyDescent="0.2">
      <c r="A79" s="14" t="s">
        <v>122</v>
      </c>
      <c r="B79" s="54">
        <v>-2689</v>
      </c>
      <c r="C79" s="54">
        <v>-2663</v>
      </c>
      <c r="D79" s="54">
        <v>-2625</v>
      </c>
      <c r="E79" s="54">
        <v>-2416</v>
      </c>
      <c r="F79" s="54">
        <v>-2368</v>
      </c>
    </row>
    <row r="82" spans="1:6" ht="16" customHeight="1" x14ac:dyDescent="0.2">
      <c r="A82" s="480" t="s">
        <v>37</v>
      </c>
      <c r="B82" s="480"/>
      <c r="C82" s="480"/>
      <c r="D82" s="480"/>
      <c r="E82" s="480"/>
      <c r="F82" s="480"/>
    </row>
    <row r="83" spans="1:6" ht="16" customHeight="1" x14ac:dyDescent="0.2">
      <c r="A83" s="480"/>
      <c r="B83" s="480"/>
      <c r="C83" s="480"/>
      <c r="D83" s="480"/>
      <c r="E83" s="480"/>
      <c r="F83" s="480"/>
    </row>
    <row r="84" spans="1:6" x14ac:dyDescent="0.2">
      <c r="A84" s="3"/>
      <c r="B84" s="466" t="s">
        <v>38</v>
      </c>
      <c r="C84" s="466"/>
      <c r="D84" s="466"/>
      <c r="E84" s="466"/>
      <c r="F84" s="466"/>
    </row>
    <row r="85" spans="1:6" x14ac:dyDescent="0.2">
      <c r="A85" s="63" t="s">
        <v>40</v>
      </c>
      <c r="B85" s="63" t="s">
        <v>74</v>
      </c>
      <c r="C85" s="63" t="s">
        <v>73</v>
      </c>
      <c r="D85" s="63" t="s">
        <v>69</v>
      </c>
      <c r="E85" s="63" t="s">
        <v>68</v>
      </c>
      <c r="F85" s="63" t="s">
        <v>42</v>
      </c>
    </row>
    <row r="86" spans="1:6" x14ac:dyDescent="0.2">
      <c r="A86" s="3"/>
      <c r="B86" s="3"/>
      <c r="C86" s="3"/>
      <c r="D86" s="3"/>
      <c r="E86" s="3"/>
      <c r="F86" s="3"/>
    </row>
    <row r="87" spans="1:6" ht="20" thickBot="1" x14ac:dyDescent="0.25">
      <c r="A87" s="32" t="s">
        <v>66</v>
      </c>
      <c r="B87" s="7"/>
      <c r="C87" s="7"/>
      <c r="D87" s="7"/>
      <c r="E87" s="7"/>
      <c r="F87" s="7"/>
    </row>
    <row r="88" spans="1:6" ht="17" thickTop="1" x14ac:dyDescent="0.2">
      <c r="A88" s="9" t="s">
        <v>67</v>
      </c>
      <c r="B88" s="10"/>
      <c r="C88" s="3"/>
      <c r="D88" s="3"/>
      <c r="E88" s="3"/>
      <c r="F88" s="3"/>
    </row>
    <row r="89" spans="1:6" x14ac:dyDescent="0.2">
      <c r="A89" s="14" t="s">
        <v>43</v>
      </c>
      <c r="B89" s="24">
        <v>6297</v>
      </c>
      <c r="C89" s="24">
        <v>9375</v>
      </c>
      <c r="D89" s="24">
        <v>6134</v>
      </c>
      <c r="E89" s="24">
        <v>9096</v>
      </c>
      <c r="F89" s="24">
        <v>9158</v>
      </c>
    </row>
    <row r="90" spans="1:6" x14ac:dyDescent="0.2">
      <c r="A90" s="14" t="s">
        <v>44</v>
      </c>
      <c r="B90" s="24">
        <v>322</v>
      </c>
      <c r="C90" s="24">
        <v>303</v>
      </c>
      <c r="D90" s="24">
        <v>2592</v>
      </c>
      <c r="E90" s="24">
        <v>2913</v>
      </c>
      <c r="F90" s="24">
        <v>6967</v>
      </c>
    </row>
    <row r="91" spans="1:6" x14ac:dyDescent="0.2">
      <c r="A91" s="14" t="s">
        <v>45</v>
      </c>
      <c r="B91" s="24">
        <v>7041</v>
      </c>
      <c r="C91" s="24">
        <v>6954</v>
      </c>
      <c r="D91" s="24">
        <v>6651</v>
      </c>
      <c r="E91" s="24">
        <v>6437</v>
      </c>
      <c r="F91" s="24">
        <v>6694</v>
      </c>
    </row>
    <row r="92" spans="1:6" x14ac:dyDescent="0.2">
      <c r="A92" s="14" t="s">
        <v>46</v>
      </c>
      <c r="B92" s="24">
        <v>3581</v>
      </c>
      <c r="C92" s="24">
        <v>3409</v>
      </c>
      <c r="D92" s="24">
        <v>3143</v>
      </c>
      <c r="E92" s="24">
        <v>2720</v>
      </c>
      <c r="F92" s="24">
        <v>2723</v>
      </c>
    </row>
    <row r="93" spans="1:6" x14ac:dyDescent="0.2">
      <c r="A93" s="14" t="s">
        <v>47</v>
      </c>
      <c r="B93" s="24">
        <v>1479</v>
      </c>
      <c r="C93" s="24">
        <v>2162</v>
      </c>
      <c r="D93" s="24">
        <v>2143</v>
      </c>
      <c r="E93" s="24">
        <v>1865</v>
      </c>
      <c r="F93" s="24">
        <v>1547</v>
      </c>
    </row>
    <row r="94" spans="1:6" x14ac:dyDescent="0.2">
      <c r="A94" s="26" t="s">
        <v>77</v>
      </c>
      <c r="B94" s="58">
        <f t="shared" ref="B94:F94" si="16">SUM(B89:B93)</f>
        <v>18720</v>
      </c>
      <c r="C94" s="58">
        <f t="shared" si="16"/>
        <v>22203</v>
      </c>
      <c r="D94" s="58">
        <f t="shared" si="16"/>
        <v>20663</v>
      </c>
      <c r="E94" s="58">
        <f t="shared" si="16"/>
        <v>23031</v>
      </c>
      <c r="F94" s="58">
        <f t="shared" si="16"/>
        <v>27089</v>
      </c>
    </row>
    <row r="95" spans="1:6" x14ac:dyDescent="0.2">
      <c r="A95" s="15" t="s">
        <v>76</v>
      </c>
      <c r="B95" s="53">
        <v>18720</v>
      </c>
      <c r="C95" s="53">
        <v>22203</v>
      </c>
      <c r="D95" s="53">
        <v>20663</v>
      </c>
      <c r="E95" s="53">
        <v>23031</v>
      </c>
      <c r="F95" s="53">
        <v>27089</v>
      </c>
    </row>
    <row r="96" spans="1:6" x14ac:dyDescent="0.2">
      <c r="A96" s="20" t="s">
        <v>75</v>
      </c>
      <c r="B96" s="21"/>
      <c r="C96" s="22"/>
      <c r="D96" s="22"/>
      <c r="E96" s="22"/>
      <c r="F96" s="22"/>
    </row>
    <row r="97" spans="1:6" x14ac:dyDescent="0.2">
      <c r="A97" s="14" t="s">
        <v>48</v>
      </c>
      <c r="B97" s="24">
        <v>19136</v>
      </c>
      <c r="C97" s="24">
        <v>18575</v>
      </c>
      <c r="D97" s="24">
        <v>17244</v>
      </c>
      <c r="E97" s="24">
        <v>16317</v>
      </c>
      <c r="F97" s="24">
        <v>16591</v>
      </c>
    </row>
    <row r="98" spans="1:6" x14ac:dyDescent="0.2">
      <c r="A98" s="14" t="s">
        <v>49</v>
      </c>
      <c r="B98" s="24">
        <v>1781</v>
      </c>
      <c r="C98" s="24">
        <v>1638</v>
      </c>
      <c r="D98" s="24">
        <v>1449</v>
      </c>
      <c r="E98" s="24">
        <v>1270</v>
      </c>
      <c r="F98" s="24">
        <v>1237</v>
      </c>
    </row>
    <row r="99" spans="1:6" x14ac:dyDescent="0.2">
      <c r="A99" s="14" t="s">
        <v>50</v>
      </c>
      <c r="B99" s="24">
        <v>16971</v>
      </c>
      <c r="C99" s="24">
        <v>16613</v>
      </c>
      <c r="D99" s="24">
        <v>14965</v>
      </c>
      <c r="E99" s="24">
        <v>14177</v>
      </c>
      <c r="F99" s="24">
        <v>14430</v>
      </c>
    </row>
    <row r="100" spans="1:6" x14ac:dyDescent="0.2">
      <c r="A100" s="14" t="s">
        <v>51</v>
      </c>
      <c r="B100" s="24">
        <v>14744</v>
      </c>
      <c r="C100" s="24">
        <v>14401</v>
      </c>
      <c r="D100" s="24">
        <v>12639</v>
      </c>
      <c r="E100" s="24">
        <v>11811</v>
      </c>
      <c r="F100" s="24">
        <v>12196</v>
      </c>
    </row>
    <row r="101" spans="1:6" x14ac:dyDescent="0.2">
      <c r="A101" s="62" t="s">
        <v>52</v>
      </c>
      <c r="B101" s="44">
        <v>31715</v>
      </c>
      <c r="C101" s="44">
        <v>31014</v>
      </c>
      <c r="D101" s="44">
        <v>27604</v>
      </c>
      <c r="E101" s="44">
        <v>25988</v>
      </c>
      <c r="F101" s="44">
        <v>26626</v>
      </c>
    </row>
    <row r="102" spans="1:6" x14ac:dyDescent="0.2">
      <c r="A102" s="14" t="s">
        <v>53</v>
      </c>
      <c r="B102" s="24">
        <v>1633</v>
      </c>
      <c r="C102" s="24">
        <v>2623</v>
      </c>
      <c r="D102" s="24">
        <v>2689</v>
      </c>
      <c r="E102" s="24">
        <v>2311</v>
      </c>
      <c r="F102" s="24">
        <v>1950</v>
      </c>
    </row>
    <row r="103" spans="1:6" x14ac:dyDescent="0.2">
      <c r="A103" s="14" t="s">
        <v>54</v>
      </c>
      <c r="B103" s="24">
        <v>1653</v>
      </c>
      <c r="C103" s="24">
        <v>1425</v>
      </c>
      <c r="D103" s="24">
        <v>860</v>
      </c>
      <c r="E103" s="24">
        <v>750</v>
      </c>
      <c r="F103" s="24">
        <v>636</v>
      </c>
    </row>
    <row r="104" spans="1:6" x14ac:dyDescent="0.2">
      <c r="A104" s="25" t="s">
        <v>78</v>
      </c>
      <c r="B104" s="61">
        <f t="shared" ref="B104:F104" si="17">B97+B98+B101+B103+B102</f>
        <v>55918</v>
      </c>
      <c r="C104" s="61">
        <f t="shared" si="17"/>
        <v>55275</v>
      </c>
      <c r="D104" s="61">
        <f t="shared" si="17"/>
        <v>49846</v>
      </c>
      <c r="E104" s="61">
        <f t="shared" si="17"/>
        <v>46636</v>
      </c>
      <c r="F104" s="61">
        <f t="shared" si="17"/>
        <v>47040</v>
      </c>
    </row>
    <row r="105" spans="1:6" x14ac:dyDescent="0.2">
      <c r="A105" s="15" t="s">
        <v>83</v>
      </c>
      <c r="B105" s="53">
        <f t="shared" ref="B105:F105" si="18">B94+B104</f>
        <v>74638</v>
      </c>
      <c r="C105" s="53">
        <f t="shared" si="18"/>
        <v>77478</v>
      </c>
      <c r="D105" s="53">
        <f t="shared" si="18"/>
        <v>70509</v>
      </c>
      <c r="E105" s="53">
        <f t="shared" si="18"/>
        <v>69667</v>
      </c>
      <c r="F105" s="53">
        <f t="shared" si="18"/>
        <v>74129</v>
      </c>
    </row>
    <row r="106" spans="1:6" x14ac:dyDescent="0.2">
      <c r="A106" s="15" t="s">
        <v>82</v>
      </c>
      <c r="B106" s="53">
        <v>74638</v>
      </c>
      <c r="C106" s="53">
        <v>77478</v>
      </c>
      <c r="D106" s="53">
        <v>70509</v>
      </c>
      <c r="E106" s="53">
        <v>69667</v>
      </c>
      <c r="F106" s="53">
        <v>74129</v>
      </c>
    </row>
    <row r="107" spans="1:6" ht="17" thickBot="1" x14ac:dyDescent="0.25">
      <c r="A107" s="39" t="s">
        <v>81</v>
      </c>
      <c r="B107" s="40" t="b">
        <f t="shared" ref="B107:F107" si="19">EXACT(B105,B106)</f>
        <v>1</v>
      </c>
      <c r="C107" s="40" t="b">
        <f t="shared" si="19"/>
        <v>1</v>
      </c>
      <c r="D107" s="40" t="b">
        <f t="shared" si="19"/>
        <v>1</v>
      </c>
      <c r="E107" s="40" t="b">
        <f t="shared" si="19"/>
        <v>1</v>
      </c>
      <c r="F107" s="40" t="b">
        <f t="shared" si="19"/>
        <v>1</v>
      </c>
    </row>
    <row r="108" spans="1:6" ht="17" thickTop="1" x14ac:dyDescent="0.2">
      <c r="A108" s="27"/>
      <c r="B108" s="28"/>
      <c r="C108" s="29"/>
      <c r="D108" s="29"/>
      <c r="E108" s="30"/>
      <c r="F108" s="30"/>
    </row>
    <row r="109" spans="1:6" ht="20" thickBot="1" x14ac:dyDescent="0.25">
      <c r="A109" s="35" t="s">
        <v>79</v>
      </c>
      <c r="B109" s="36"/>
      <c r="C109" s="37"/>
      <c r="D109" s="37"/>
      <c r="E109" s="38"/>
      <c r="F109" s="38"/>
    </row>
    <row r="110" spans="1:6" ht="17" thickTop="1" x14ac:dyDescent="0.2">
      <c r="A110" s="34" t="s">
        <v>80</v>
      </c>
      <c r="B110" s="27"/>
    </row>
    <row r="111" spans="1:6" x14ac:dyDescent="0.2">
      <c r="A111" s="14" t="s">
        <v>55</v>
      </c>
      <c r="B111" s="24">
        <v>4815</v>
      </c>
      <c r="C111" s="24">
        <v>5306</v>
      </c>
      <c r="D111" s="24">
        <v>5076</v>
      </c>
      <c r="E111" s="24">
        <v>4071</v>
      </c>
      <c r="F111" s="24">
        <v>6892</v>
      </c>
    </row>
    <row r="112" spans="1:6" x14ac:dyDescent="0.2">
      <c r="A112" s="14" t="s">
        <v>56</v>
      </c>
      <c r="B112" s="24">
        <f>11903+371</f>
        <v>12274</v>
      </c>
      <c r="C112" s="24">
        <v>12533</v>
      </c>
      <c r="D112" s="24">
        <v>13016</v>
      </c>
      <c r="E112" s="24">
        <v>13507</v>
      </c>
      <c r="F112" s="24">
        <v>14243</v>
      </c>
    </row>
    <row r="113" spans="1:6" x14ac:dyDescent="0.2">
      <c r="A113" s="26" t="s">
        <v>86</v>
      </c>
      <c r="B113" s="58">
        <f>B111+B112</f>
        <v>17089</v>
      </c>
      <c r="C113" s="58">
        <f>C111+C112</f>
        <v>17839</v>
      </c>
      <c r="D113" s="58">
        <f>D111+D112</f>
        <v>18092</v>
      </c>
      <c r="E113" s="58">
        <f>E111+E112</f>
        <v>17578</v>
      </c>
      <c r="F113" s="58">
        <f>F111+F112</f>
        <v>21135</v>
      </c>
    </row>
    <row r="114" spans="1:6" x14ac:dyDescent="0.2">
      <c r="A114" s="43" t="s">
        <v>85</v>
      </c>
      <c r="B114" s="59">
        <v>17089</v>
      </c>
      <c r="C114" s="59">
        <v>17839</v>
      </c>
      <c r="D114" s="59">
        <v>18092</v>
      </c>
      <c r="E114" s="59">
        <v>17578</v>
      </c>
      <c r="F114" s="59">
        <v>21135</v>
      </c>
    </row>
    <row r="115" spans="1:6" x14ac:dyDescent="0.2">
      <c r="A115" s="20" t="s">
        <v>87</v>
      </c>
      <c r="B115" s="21"/>
      <c r="C115" s="22"/>
      <c r="D115" s="22"/>
      <c r="E115" s="22"/>
      <c r="F115" s="22"/>
    </row>
    <row r="116" spans="1:6" x14ac:dyDescent="0.2">
      <c r="A116" s="14" t="s">
        <v>57</v>
      </c>
      <c r="B116" s="24">
        <v>23544</v>
      </c>
      <c r="C116" s="24">
        <v>24333</v>
      </c>
      <c r="D116" s="24">
        <v>23821</v>
      </c>
      <c r="E116" s="24">
        <v>29213</v>
      </c>
      <c r="F116" s="24">
        <v>30053</v>
      </c>
    </row>
    <row r="117" spans="1:6" x14ac:dyDescent="0.2">
      <c r="A117" s="14" t="s">
        <v>58</v>
      </c>
      <c r="B117" s="24">
        <v>6543</v>
      </c>
      <c r="C117" s="24">
        <v>4931</v>
      </c>
      <c r="D117" s="24">
        <v>5744</v>
      </c>
      <c r="E117" s="24">
        <v>5887</v>
      </c>
      <c r="F117" s="24">
        <v>6669</v>
      </c>
    </row>
    <row r="118" spans="1:6" x14ac:dyDescent="0.2">
      <c r="A118" s="14" t="s">
        <v>59</v>
      </c>
      <c r="B118" s="24">
        <v>5063</v>
      </c>
      <c r="C118" s="24">
        <v>5986</v>
      </c>
      <c r="D118" s="24">
        <v>5304</v>
      </c>
      <c r="E118" s="24">
        <v>4959</v>
      </c>
      <c r="F118" s="24">
        <v>5073</v>
      </c>
    </row>
    <row r="119" spans="1:6" x14ac:dyDescent="0.2">
      <c r="A119" s="14" t="s">
        <v>60</v>
      </c>
      <c r="B119" s="24">
        <v>0</v>
      </c>
      <c r="C119" s="24">
        <v>0</v>
      </c>
      <c r="D119" s="24">
        <v>0</v>
      </c>
      <c r="E119" s="24">
        <v>0</v>
      </c>
      <c r="F119" s="24">
        <v>0</v>
      </c>
    </row>
    <row r="120" spans="1:6" x14ac:dyDescent="0.2">
      <c r="A120" s="25" t="s">
        <v>90</v>
      </c>
      <c r="B120" s="55">
        <f t="shared" ref="B120:F120" si="20">SUM(B116:B119)</f>
        <v>35150</v>
      </c>
      <c r="C120" s="55">
        <f t="shared" si="20"/>
        <v>35250</v>
      </c>
      <c r="D120" s="55">
        <f t="shared" si="20"/>
        <v>34869</v>
      </c>
      <c r="E120" s="55">
        <f t="shared" si="20"/>
        <v>40059</v>
      </c>
      <c r="F120" s="55">
        <f t="shared" si="20"/>
        <v>41795</v>
      </c>
    </row>
    <row r="121" spans="1:6" x14ac:dyDescent="0.2">
      <c r="A121" s="15" t="s">
        <v>89</v>
      </c>
      <c r="B121" s="53">
        <f t="shared" ref="B121:F121" si="21">B113+B120</f>
        <v>52239</v>
      </c>
      <c r="C121" s="53">
        <f t="shared" si="21"/>
        <v>53089</v>
      </c>
      <c r="D121" s="53">
        <f t="shared" si="21"/>
        <v>52961</v>
      </c>
      <c r="E121" s="53">
        <f t="shared" si="21"/>
        <v>57637</v>
      </c>
      <c r="F121" s="53">
        <f t="shared" si="21"/>
        <v>62930</v>
      </c>
    </row>
    <row r="122" spans="1:6" x14ac:dyDescent="0.2">
      <c r="A122" s="45" t="s">
        <v>88</v>
      </c>
      <c r="B122" s="56">
        <v>52239</v>
      </c>
      <c r="C122" s="56">
        <v>53089</v>
      </c>
      <c r="D122" s="56">
        <v>52961</v>
      </c>
      <c r="E122" s="56">
        <v>57637</v>
      </c>
      <c r="F122" s="56">
        <v>62930</v>
      </c>
    </row>
    <row r="123" spans="1:6" ht="17" thickBot="1" x14ac:dyDescent="0.25">
      <c r="A123" s="39" t="s">
        <v>81</v>
      </c>
      <c r="B123" s="40" t="b">
        <f t="shared" ref="B123:F123" si="22">EXACT(B121,B122)</f>
        <v>1</v>
      </c>
      <c r="C123" s="40" t="b">
        <f t="shared" si="22"/>
        <v>1</v>
      </c>
      <c r="D123" s="40" t="b">
        <f t="shared" si="22"/>
        <v>1</v>
      </c>
      <c r="E123" s="40" t="b">
        <f t="shared" si="22"/>
        <v>1</v>
      </c>
      <c r="F123" s="40" t="b">
        <f t="shared" si="22"/>
        <v>1</v>
      </c>
    </row>
    <row r="124" spans="1:6" ht="17" thickTop="1" x14ac:dyDescent="0.2">
      <c r="A124" s="46"/>
      <c r="B124" s="47"/>
      <c r="C124" s="48"/>
      <c r="D124" s="48"/>
      <c r="E124" s="49"/>
      <c r="F124" s="49"/>
    </row>
    <row r="125" spans="1:6" ht="20" thickBot="1" x14ac:dyDescent="0.25">
      <c r="A125" s="32" t="s">
        <v>91</v>
      </c>
      <c r="B125" s="32"/>
      <c r="C125" s="32"/>
      <c r="D125" s="32"/>
      <c r="E125" s="32"/>
      <c r="F125" s="32"/>
    </row>
    <row r="126" spans="1:6" ht="17" thickTop="1" x14ac:dyDescent="0.2">
      <c r="A126" s="14" t="s">
        <v>61</v>
      </c>
      <c r="B126" s="24">
        <v>41</v>
      </c>
      <c r="C126" s="24">
        <v>41</v>
      </c>
      <c r="D126" s="24">
        <v>41</v>
      </c>
      <c r="E126" s="24">
        <v>41</v>
      </c>
      <c r="F126" s="24">
        <v>41</v>
      </c>
    </row>
    <row r="127" spans="1:6" x14ac:dyDescent="0.2">
      <c r="A127" s="16" t="s">
        <v>70</v>
      </c>
      <c r="B127" s="24">
        <v>26</v>
      </c>
      <c r="C127" s="24">
        <v>25</v>
      </c>
      <c r="D127" s="24">
        <v>25</v>
      </c>
      <c r="E127" s="24">
        <v>24</v>
      </c>
      <c r="F127" s="24">
        <v>24</v>
      </c>
    </row>
    <row r="128" spans="1:6" x14ac:dyDescent="0.2">
      <c r="A128" s="16" t="s">
        <v>63</v>
      </c>
      <c r="B128" s="24">
        <v>4178</v>
      </c>
      <c r="C128" s="24">
        <v>4095</v>
      </c>
      <c r="D128" s="24">
        <v>4115</v>
      </c>
      <c r="E128" s="24">
        <v>4076</v>
      </c>
      <c r="F128" s="24">
        <v>4091</v>
      </c>
    </row>
    <row r="129" spans="1:6" x14ac:dyDescent="0.2">
      <c r="A129" s="16" t="s">
        <v>64</v>
      </c>
      <c r="B129" s="24">
        <v>43158</v>
      </c>
      <c r="C129" s="24">
        <v>46420</v>
      </c>
      <c r="D129" s="24">
        <v>49092</v>
      </c>
      <c r="E129" s="24">
        <v>50472</v>
      </c>
      <c r="F129" s="24">
        <v>52518</v>
      </c>
    </row>
    <row r="130" spans="1:6" x14ac:dyDescent="0.2">
      <c r="A130" s="16" t="s">
        <v>71</v>
      </c>
      <c r="B130" s="24">
        <v>-5487</v>
      </c>
      <c r="C130" s="24">
        <v>-5127</v>
      </c>
      <c r="D130" s="24">
        <v>-10669</v>
      </c>
      <c r="E130" s="24">
        <v>-13319</v>
      </c>
      <c r="F130" s="24">
        <v>-13919</v>
      </c>
    </row>
    <row r="131" spans="1:6" x14ac:dyDescent="0.2">
      <c r="A131" s="16" t="s">
        <v>62</v>
      </c>
      <c r="B131" s="24">
        <v>22417</v>
      </c>
      <c r="C131" s="24">
        <v>24409</v>
      </c>
      <c r="D131" s="24">
        <v>17578</v>
      </c>
      <c r="E131" s="24">
        <v>12068</v>
      </c>
      <c r="F131" s="24">
        <v>11246</v>
      </c>
    </row>
    <row r="132" spans="1:6" x14ac:dyDescent="0.2">
      <c r="A132" s="16" t="s">
        <v>65</v>
      </c>
      <c r="B132" s="24">
        <v>105</v>
      </c>
      <c r="C132" s="24">
        <v>110</v>
      </c>
      <c r="D132" s="24">
        <v>110</v>
      </c>
      <c r="E132" s="24">
        <v>107</v>
      </c>
      <c r="F132" s="24">
        <v>104</v>
      </c>
    </row>
    <row r="133" spans="1:6" x14ac:dyDescent="0.2">
      <c r="A133" s="16" t="s">
        <v>72</v>
      </c>
      <c r="B133" s="24">
        <v>-19458</v>
      </c>
      <c r="C133" s="24">
        <v>-21004</v>
      </c>
      <c r="D133" s="24">
        <v>-24985</v>
      </c>
      <c r="E133" s="24">
        <v>-29185</v>
      </c>
      <c r="F133" s="24">
        <v>-31468</v>
      </c>
    </row>
    <row r="134" spans="1:6" x14ac:dyDescent="0.2">
      <c r="A134" s="25" t="s">
        <v>92</v>
      </c>
      <c r="B134" s="55">
        <f>B131+B132+B133</f>
        <v>3064</v>
      </c>
      <c r="C134" s="55">
        <f>C131+C132</f>
        <v>24519</v>
      </c>
      <c r="D134" s="55">
        <f>D131+D132</f>
        <v>17688</v>
      </c>
      <c r="E134" s="55">
        <f>E131+E132</f>
        <v>12175</v>
      </c>
      <c r="F134" s="55">
        <f>F131+F132</f>
        <v>11350</v>
      </c>
    </row>
    <row r="135" spans="1:6" x14ac:dyDescent="0.2">
      <c r="A135" s="16" t="s">
        <v>96</v>
      </c>
      <c r="B135" s="54">
        <v>22399</v>
      </c>
      <c r="C135" s="54">
        <v>24389</v>
      </c>
      <c r="D135" s="54">
        <v>17548</v>
      </c>
      <c r="E135" s="54">
        <v>12030</v>
      </c>
      <c r="F135" s="54">
        <v>11199</v>
      </c>
    </row>
    <row r="136" spans="1:6" x14ac:dyDescent="0.2">
      <c r="A136" s="51" t="s">
        <v>97</v>
      </c>
      <c r="B136" s="53">
        <f t="shared" ref="B136:F136" si="23">B121+B135</f>
        <v>74638</v>
      </c>
      <c r="C136" s="53">
        <f t="shared" si="23"/>
        <v>77478</v>
      </c>
      <c r="D136" s="53">
        <f t="shared" si="23"/>
        <v>70509</v>
      </c>
      <c r="E136" s="53">
        <f t="shared" si="23"/>
        <v>69667</v>
      </c>
      <c r="F136" s="53">
        <f t="shared" si="23"/>
        <v>74129</v>
      </c>
    </row>
    <row r="137" spans="1:6" x14ac:dyDescent="0.2">
      <c r="A137" s="51" t="s">
        <v>94</v>
      </c>
      <c r="B137" s="53">
        <v>74638</v>
      </c>
      <c r="C137" s="53">
        <v>77478</v>
      </c>
      <c r="D137" s="53">
        <v>70509</v>
      </c>
      <c r="E137" s="53">
        <v>69667</v>
      </c>
      <c r="F137" s="53">
        <v>74129</v>
      </c>
    </row>
    <row r="138" spans="1:6" ht="17" thickBot="1" x14ac:dyDescent="0.25">
      <c r="A138" s="39" t="s">
        <v>95</v>
      </c>
      <c r="B138" s="40" t="b">
        <f t="shared" ref="B138:F138" si="24">EXACT(B136,B137)</f>
        <v>1</v>
      </c>
      <c r="C138" s="40" t="b">
        <f t="shared" si="24"/>
        <v>1</v>
      </c>
      <c r="D138" s="40" t="b">
        <f t="shared" si="24"/>
        <v>1</v>
      </c>
      <c r="E138" s="40" t="b">
        <f t="shared" si="24"/>
        <v>1</v>
      </c>
      <c r="F138" s="40" t="b">
        <f t="shared" si="24"/>
        <v>1</v>
      </c>
    </row>
    <row r="139" spans="1:6" ht="17" thickTop="1" x14ac:dyDescent="0.2"/>
  </sheetData>
  <mergeCells count="8">
    <mergeCell ref="B6:I6"/>
    <mergeCell ref="A50:F51"/>
    <mergeCell ref="A82:F83"/>
    <mergeCell ref="B84:F84"/>
    <mergeCell ref="G7:G8"/>
    <mergeCell ref="H7:H8"/>
    <mergeCell ref="I7:I8"/>
    <mergeCell ref="B52:F52"/>
  </mergeCells>
  <pageMargins left="0.7" right="0.7" top="0.75" bottom="0.75" header="0.3" footer="0.3"/>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Drivers'!B30:F30</xm:f>
              <xm:sqref>J30</xm:sqref>
            </x14:sparkline>
            <x14:sparkline>
              <xm:f>'Value Drivers'!B31:F31</xm:f>
              <xm:sqref>J31</xm:sqref>
            </x14:sparkline>
            <x14:sparkline>
              <xm:f>'Value Drivers'!B32:F32</xm:f>
              <xm:sqref>J32</xm:sqref>
            </x14:sparkline>
            <x14:sparkline>
              <xm:f>'Value Drivers'!B33:F33</xm:f>
              <xm:sqref>J33</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Drivers'!B23:F23</xm:f>
              <xm:sqref>I23</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Drivers'!B22:F22</xm:f>
              <xm:sqref>I22</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Drivers'!B21:F21</xm:f>
              <xm:sqref>I21</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Drivers'!B20:F20</xm:f>
              <xm:sqref>I20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Drivers'!B19:F19</xm:f>
              <xm:sqref>I19</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Drivers'!B16:F16</xm:f>
              <xm:sqref>I16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Drivers'!B27:F27</xm:f>
              <xm:sqref>I27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Drivers'!B26:F26</xm:f>
              <xm:sqref>I26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Drivers'!B12:F12</xm:f>
              <xm:sqref>I12</xm:sqref>
            </x14:sparkline>
            <x14:sparkline>
              <xm:f>'Value Drivers'!B13:F13</xm:f>
              <xm:sqref>I13</xm:sqref>
            </x14:sparkline>
            <x14:sparkline>
              <xm:f>'Value Drivers'!B14:F14</xm:f>
              <xm:sqref>I14</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Drivers'!B9:F9</xm:f>
              <xm:sqref>I9</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90" zoomScaleNormal="90" zoomScalePageLayoutView="90" workbookViewId="0">
      <selection activeCell="B17" sqref="B17:D17"/>
    </sheetView>
  </sheetViews>
  <sheetFormatPr baseColWidth="10" defaultColWidth="11" defaultRowHeight="16" x14ac:dyDescent="0.2"/>
  <cols>
    <col min="1" max="1" width="52.33203125" customWidth="1"/>
    <col min="3" max="4" width="10.83203125" customWidth="1"/>
    <col min="6" max="6" width="12.83203125" customWidth="1"/>
  </cols>
  <sheetData>
    <row r="1" spans="1:14" x14ac:dyDescent="0.2">
      <c r="A1" s="11" t="s">
        <v>2</v>
      </c>
    </row>
    <row r="2" spans="1:14" x14ac:dyDescent="0.2">
      <c r="A2" s="11" t="s">
        <v>3</v>
      </c>
    </row>
    <row r="3" spans="1:14" x14ac:dyDescent="0.2">
      <c r="A3" s="11" t="s">
        <v>261</v>
      </c>
    </row>
    <row r="4" spans="1:14" x14ac:dyDescent="0.2">
      <c r="A4" s="6" t="s">
        <v>41</v>
      </c>
    </row>
    <row r="6" spans="1:14" ht="17" thickBot="1" x14ac:dyDescent="0.25">
      <c r="A6" s="478" t="s">
        <v>164</v>
      </c>
      <c r="B6" s="478"/>
      <c r="C6" s="478"/>
      <c r="D6" s="478"/>
      <c r="F6" s="484" t="s">
        <v>201</v>
      </c>
      <c r="G6" s="484"/>
      <c r="H6" s="484"/>
    </row>
    <row r="7" spans="1:14" ht="17" thickBot="1" x14ac:dyDescent="0.25">
      <c r="A7" s="233" t="s">
        <v>202</v>
      </c>
      <c r="B7" s="234" t="s">
        <v>128</v>
      </c>
      <c r="C7" s="234" t="s">
        <v>125</v>
      </c>
      <c r="D7" s="235" t="s">
        <v>126</v>
      </c>
      <c r="F7" s="395" t="s">
        <v>203</v>
      </c>
      <c r="G7" s="396"/>
      <c r="H7" s="397">
        <v>0.1</v>
      </c>
    </row>
    <row r="8" spans="1:14" x14ac:dyDescent="0.2">
      <c r="A8" s="236" t="s">
        <v>204</v>
      </c>
      <c r="B8" s="87"/>
      <c r="C8" s="87"/>
      <c r="D8" s="150"/>
      <c r="F8" s="398" t="s">
        <v>205</v>
      </c>
      <c r="G8" s="237"/>
      <c r="H8" s="399">
        <v>6.3E-2</v>
      </c>
    </row>
    <row r="9" spans="1:14" ht="17" thickBot="1" x14ac:dyDescent="0.25">
      <c r="A9" s="98" t="s">
        <v>132</v>
      </c>
      <c r="B9" s="88">
        <v>0.03</v>
      </c>
      <c r="C9" s="88">
        <v>3.4543257689183759E-2</v>
      </c>
      <c r="D9" s="238">
        <v>1.4528406292270798E-2</v>
      </c>
      <c r="F9" s="400" t="s">
        <v>206</v>
      </c>
      <c r="G9" s="244"/>
      <c r="H9" s="401">
        <v>1.4999999999999999E-2</v>
      </c>
    </row>
    <row r="10" spans="1:14" x14ac:dyDescent="0.2">
      <c r="A10" s="98" t="s">
        <v>133</v>
      </c>
      <c r="B10" s="88">
        <v>-0.01</v>
      </c>
      <c r="C10" s="88">
        <v>-4.6261841814173588E-3</v>
      </c>
      <c r="D10" s="238">
        <v>1.0670286655537931E-2</v>
      </c>
    </row>
    <row r="11" spans="1:14" ht="17" thickBot="1" x14ac:dyDescent="0.25">
      <c r="A11" s="98" t="s">
        <v>134</v>
      </c>
      <c r="B11" s="88">
        <v>1.4999999999999999E-2</v>
      </c>
      <c r="C11" s="88">
        <v>1.9996166988267561E-2</v>
      </c>
      <c r="D11" s="238">
        <v>1.4750848125145044E-2</v>
      </c>
      <c r="F11" s="484" t="s">
        <v>179</v>
      </c>
      <c r="G11" s="484"/>
      <c r="H11" s="484"/>
      <c r="I11" s="484"/>
      <c r="J11" s="484"/>
      <c r="K11" s="484"/>
      <c r="L11" s="484"/>
      <c r="M11" s="484"/>
      <c r="N11" s="484"/>
    </row>
    <row r="12" spans="1:14" x14ac:dyDescent="0.2">
      <c r="A12" s="98" t="s">
        <v>135</v>
      </c>
      <c r="B12" s="88">
        <v>-0.05</v>
      </c>
      <c r="C12" s="88">
        <v>-9.9348691895172037E-2</v>
      </c>
      <c r="D12" s="238">
        <v>9.4245954954206734E-2</v>
      </c>
      <c r="F12" s="239"/>
      <c r="G12" s="485" t="s">
        <v>207</v>
      </c>
      <c r="H12" s="486"/>
      <c r="I12" s="486"/>
      <c r="J12" s="487"/>
      <c r="K12" s="486" t="s">
        <v>208</v>
      </c>
      <c r="L12" s="486"/>
      <c r="M12" s="486"/>
      <c r="N12" s="488"/>
    </row>
    <row r="13" spans="1:14" ht="17" thickBot="1" x14ac:dyDescent="0.25">
      <c r="A13" s="98" t="s">
        <v>136</v>
      </c>
      <c r="B13" s="402">
        <v>-0.04</v>
      </c>
      <c r="C13" s="402">
        <v>-9.5988744394452596E-2</v>
      </c>
      <c r="D13" s="238">
        <v>0.10746403698030937</v>
      </c>
      <c r="F13" s="242"/>
      <c r="G13" s="243" t="s">
        <v>180</v>
      </c>
      <c r="H13" s="244" t="s">
        <v>181</v>
      </c>
      <c r="I13" s="244" t="s">
        <v>182</v>
      </c>
      <c r="J13" s="245" t="s">
        <v>166</v>
      </c>
      <c r="K13" s="244" t="s">
        <v>180</v>
      </c>
      <c r="L13" s="244" t="s">
        <v>181</v>
      </c>
      <c r="M13" s="244" t="s">
        <v>182</v>
      </c>
      <c r="N13" s="246" t="s">
        <v>166</v>
      </c>
    </row>
    <row r="14" spans="1:14" x14ac:dyDescent="0.2">
      <c r="A14" s="98" t="s">
        <v>137</v>
      </c>
      <c r="B14" s="402">
        <v>0</v>
      </c>
      <c r="C14" s="402">
        <v>-4.8438259485987789E-3</v>
      </c>
      <c r="D14" s="238">
        <v>3.2917905538820312E-2</v>
      </c>
      <c r="F14" s="248" t="s">
        <v>209</v>
      </c>
      <c r="G14" s="249">
        <f>MIN(C103:L103)</f>
        <v>0.15653488900050488</v>
      </c>
      <c r="H14" s="250">
        <f>AVERAGE(C103:L103)</f>
        <v>0.1833489097469837</v>
      </c>
      <c r="I14" s="250">
        <f>MAX(C103:L103)</f>
        <v>0.22778137839294579</v>
      </c>
      <c r="J14" s="251"/>
      <c r="K14" s="250">
        <f>'Value Drivers'!G30</f>
        <v>0.14325294622648868</v>
      </c>
      <c r="L14" s="250">
        <f>'Value Drivers'!H30</f>
        <v>0.15576746946007342</v>
      </c>
      <c r="M14" s="250">
        <f>'Value Drivers'!I30</f>
        <v>0.16788021519780472</v>
      </c>
      <c r="N14" s="252"/>
    </row>
    <row r="15" spans="1:14" x14ac:dyDescent="0.2">
      <c r="A15" s="98" t="s">
        <v>131</v>
      </c>
      <c r="B15" s="240" t="s">
        <v>163</v>
      </c>
      <c r="C15" s="240">
        <v>-1.0442308548299639E-2</v>
      </c>
      <c r="D15" s="238">
        <v>3.0458523126800537E-2</v>
      </c>
      <c r="F15" s="248" t="s">
        <v>210</v>
      </c>
      <c r="G15" s="249">
        <f>MIN(C104:L104)</f>
        <v>0.17139866694239203</v>
      </c>
      <c r="H15" s="250">
        <f>AVERAGE(C104:L104)</f>
        <v>0.17262634563723783</v>
      </c>
      <c r="I15" s="250">
        <f>MAX(C104:L104)</f>
        <v>0.18266801245467487</v>
      </c>
      <c r="J15" s="251"/>
      <c r="K15" s="250">
        <f>'Value Drivers'!G31</f>
        <v>0.10195699061152003</v>
      </c>
      <c r="L15" s="250">
        <f>'Value Drivers'!H31</f>
        <v>0.11238212790935427</v>
      </c>
      <c r="M15" s="250">
        <f>'Value Drivers'!I31</f>
        <v>0.11888880523978027</v>
      </c>
      <c r="N15" s="252"/>
    </row>
    <row r="16" spans="1:14" x14ac:dyDescent="0.2">
      <c r="A16" s="247" t="s">
        <v>169</v>
      </c>
      <c r="B16" s="88"/>
      <c r="C16" s="88"/>
      <c r="D16" s="403"/>
      <c r="F16" s="253" t="s">
        <v>211</v>
      </c>
      <c r="G16" s="254">
        <f>MIN(C105:L105)</f>
        <v>0.86146262523123562</v>
      </c>
      <c r="H16" s="255">
        <f>AVERAGE(C105:L105)</f>
        <v>1.0206238429668155</v>
      </c>
      <c r="I16" s="255">
        <f>MAX(C105:L105)</f>
        <v>1.2248357990193519</v>
      </c>
      <c r="J16" s="251"/>
      <c r="K16" s="255">
        <f>'Value Drivers'!G32</f>
        <v>0.73959654909921335</v>
      </c>
      <c r="L16" s="255">
        <f>'Value Drivers'!H32</f>
        <v>0.78444818741390188</v>
      </c>
      <c r="M16" s="255">
        <f>'Value Drivers'!I32</f>
        <v>0.85381420631527516</v>
      </c>
      <c r="N16" s="252"/>
    </row>
    <row r="17" spans="1:14" ht="17" thickBot="1" x14ac:dyDescent="0.25">
      <c r="A17" s="98" t="s">
        <v>100</v>
      </c>
      <c r="B17" s="88">
        <f>'Value Drivers'!F12</f>
        <v>0.4114874440675807</v>
      </c>
      <c r="C17" s="88">
        <f>'Value Drivers'!G12</f>
        <v>0.42499086861940905</v>
      </c>
      <c r="D17" s="238">
        <f>'Value Drivers'!H12</f>
        <v>1.0295771862305909E-2</v>
      </c>
      <c r="F17" s="242" t="s">
        <v>212</v>
      </c>
      <c r="G17" s="256">
        <f>MIN(C106:L106)</f>
        <v>1.0180704735105448</v>
      </c>
      <c r="H17" s="257">
        <f>AVERAGE(C106:L106)</f>
        <v>1.0409443171926245</v>
      </c>
      <c r="I17" s="257">
        <f>MAX(C106:L106)</f>
        <v>1.0601498824831486</v>
      </c>
      <c r="J17" s="258"/>
      <c r="K17" s="256">
        <f>'Value Drivers'!G33</f>
        <v>1.0730906104571585</v>
      </c>
      <c r="L17" s="257">
        <f>'Value Drivers'!H33</f>
        <v>1.0851084423099289</v>
      </c>
      <c r="M17" s="257">
        <f>'Value Drivers'!I33</f>
        <v>1.0996936176985517</v>
      </c>
      <c r="N17" s="259"/>
    </row>
    <row r="18" spans="1:14" ht="17" thickBot="1" x14ac:dyDescent="0.25">
      <c r="A18" s="98" t="s">
        <v>102</v>
      </c>
      <c r="B18" s="88">
        <f>C18</f>
        <v>0.38651427752752598</v>
      </c>
      <c r="C18" s="88">
        <v>0.38651427752752598</v>
      </c>
      <c r="D18" s="238">
        <v>5.2654933438961958E-3</v>
      </c>
      <c r="F18" s="261" t="s">
        <v>213</v>
      </c>
      <c r="G18" s="262">
        <f>L90/B93</f>
        <v>0.45189826930095822</v>
      </c>
    </row>
    <row r="19" spans="1:14" ht="17" thickBot="1" x14ac:dyDescent="0.25">
      <c r="A19" s="98" t="s">
        <v>103</v>
      </c>
      <c r="B19" s="88">
        <f t="shared" ref="B19" si="0">C19</f>
        <v>4.3104541994417661E-3</v>
      </c>
      <c r="C19" s="88">
        <v>4.3104541994417661E-3</v>
      </c>
      <c r="D19" s="238">
        <v>9.638468603851225E-3</v>
      </c>
      <c r="J19" s="484" t="s">
        <v>214</v>
      </c>
      <c r="K19" s="484"/>
      <c r="L19" s="484"/>
      <c r="M19" s="484"/>
    </row>
    <row r="20" spans="1:14" ht="17" thickBot="1" x14ac:dyDescent="0.25">
      <c r="A20" s="247" t="s">
        <v>171</v>
      </c>
      <c r="B20" s="431"/>
      <c r="C20" s="431"/>
      <c r="D20" s="260"/>
      <c r="F20" s="484" t="s">
        <v>215</v>
      </c>
      <c r="G20" s="484"/>
      <c r="H20" s="484"/>
      <c r="J20" s="263" t="s">
        <v>216</v>
      </c>
      <c r="K20" s="264"/>
      <c r="L20" s="264" t="s">
        <v>140</v>
      </c>
      <c r="M20" s="265" t="s">
        <v>141</v>
      </c>
    </row>
    <row r="21" spans="1:14" x14ac:dyDescent="0.2">
      <c r="A21" s="174" t="s">
        <v>172</v>
      </c>
      <c r="B21" s="88">
        <f>C21</f>
        <v>3.1872234891259829E-2</v>
      </c>
      <c r="C21" s="88">
        <v>3.1872234891259829E-2</v>
      </c>
      <c r="D21" s="238">
        <v>2.6814467694437375E-3</v>
      </c>
      <c r="F21" s="266" t="s">
        <v>217</v>
      </c>
      <c r="G21" s="267"/>
      <c r="H21" s="268">
        <f>B97</f>
        <v>84.965909856772072</v>
      </c>
      <c r="J21" s="253" t="s">
        <v>218</v>
      </c>
      <c r="K21" s="269"/>
      <c r="L21" s="270">
        <f>C119</f>
        <v>6.1697742609301187</v>
      </c>
      <c r="M21" s="271">
        <f>D119</f>
        <v>6.1764269419747064</v>
      </c>
    </row>
    <row r="22" spans="1:14" x14ac:dyDescent="0.2">
      <c r="A22" s="174" t="s">
        <v>200</v>
      </c>
      <c r="B22" s="88">
        <f>C22</f>
        <v>1.3623960595378303E-3</v>
      </c>
      <c r="C22" s="88">
        <v>1.3623960595378303E-3</v>
      </c>
      <c r="D22" s="238">
        <v>2.9649567811904505E-4</v>
      </c>
      <c r="F22" s="253" t="s">
        <v>219</v>
      </c>
      <c r="G22" s="269"/>
      <c r="H22" s="271">
        <v>113.36</v>
      </c>
      <c r="J22" s="272" t="s">
        <v>220</v>
      </c>
      <c r="K22" s="273"/>
      <c r="L22" s="274">
        <v>5.1230000000000002</v>
      </c>
      <c r="M22" s="275">
        <v>5.5339999999999998</v>
      </c>
    </row>
    <row r="23" spans="1:14" ht="17" thickBot="1" x14ac:dyDescent="0.25">
      <c r="A23" s="180" t="s">
        <v>173</v>
      </c>
      <c r="B23" s="88">
        <f>C23</f>
        <v>3.9308584879333308E-2</v>
      </c>
      <c r="C23" s="88">
        <v>3.9308584879333308E-2</v>
      </c>
      <c r="D23" s="238">
        <v>1.3449807409779931E-3</v>
      </c>
      <c r="F23" s="277" t="s">
        <v>221</v>
      </c>
      <c r="G23" s="278"/>
      <c r="H23" s="279">
        <f>H21/H22-1</f>
        <v>-0.25047715369819978</v>
      </c>
      <c r="J23" s="253" t="s">
        <v>222</v>
      </c>
      <c r="K23" s="269"/>
      <c r="L23" s="280">
        <f>C120</f>
        <v>13.771315815363902</v>
      </c>
      <c r="M23" s="281">
        <f>D120</f>
        <v>13.756482616081437</v>
      </c>
    </row>
    <row r="24" spans="1:14" x14ac:dyDescent="0.2">
      <c r="A24" s="139" t="s">
        <v>175</v>
      </c>
      <c r="B24" s="141">
        <f>C24</f>
        <v>2.8291849572285688E-2</v>
      </c>
      <c r="C24" s="141">
        <v>2.8291849572285688E-2</v>
      </c>
      <c r="D24" s="238">
        <v>6.4237183024977969E-3</v>
      </c>
      <c r="J24" s="253" t="s">
        <v>223</v>
      </c>
      <c r="K24" s="269"/>
      <c r="L24" s="282">
        <f>C123</f>
        <v>10.733504391477283</v>
      </c>
      <c r="M24" s="283">
        <f>D123</f>
        <v>10.722713178499159</v>
      </c>
    </row>
    <row r="25" spans="1:14" ht="17" thickBot="1" x14ac:dyDescent="0.25">
      <c r="A25" s="276" t="s">
        <v>176</v>
      </c>
      <c r="B25" s="88"/>
      <c r="C25" s="88"/>
      <c r="D25" s="260"/>
      <c r="J25" s="277" t="s">
        <v>224</v>
      </c>
      <c r="K25" s="278"/>
      <c r="L25" s="285">
        <f>C125</f>
        <v>10.851755787202697</v>
      </c>
      <c r="M25" s="286">
        <f>D125</f>
        <v>10.840828413210088</v>
      </c>
    </row>
    <row r="26" spans="1:14" x14ac:dyDescent="0.2">
      <c r="A26" s="86" t="s">
        <v>177</v>
      </c>
      <c r="B26" s="88">
        <f>C26</f>
        <v>5.5604784754951578E-3</v>
      </c>
      <c r="C26" s="88">
        <v>5.5604784754951578E-3</v>
      </c>
      <c r="D26" s="238">
        <v>1.1906764643820402E-2</v>
      </c>
      <c r="J26" s="408"/>
      <c r="K26" s="408"/>
      <c r="L26" s="409"/>
      <c r="M26" s="409"/>
    </row>
    <row r="27" spans="1:14" ht="17" thickBot="1" x14ac:dyDescent="0.25">
      <c r="A27" s="104" t="s">
        <v>178</v>
      </c>
      <c r="B27" s="106">
        <f>C27</f>
        <v>4.9784916608939522E-3</v>
      </c>
      <c r="C27" s="106">
        <v>4.9784916608939522E-3</v>
      </c>
      <c r="D27" s="284">
        <v>3.9585635016321619E-2</v>
      </c>
      <c r="J27" s="408"/>
      <c r="K27" s="408"/>
      <c r="L27" s="409"/>
      <c r="M27" s="409"/>
    </row>
    <row r="28" spans="1:14" x14ac:dyDescent="0.2">
      <c r="J28" s="408"/>
      <c r="K28" s="408"/>
      <c r="L28" s="409"/>
      <c r="M28" s="409"/>
    </row>
    <row r="29" spans="1:14" ht="17" thickBot="1" x14ac:dyDescent="0.25">
      <c r="A29" s="478" t="s">
        <v>225</v>
      </c>
      <c r="B29" s="478"/>
      <c r="C29" s="478"/>
      <c r="D29" s="478"/>
      <c r="E29" s="478"/>
      <c r="F29" s="478"/>
      <c r="G29" s="478"/>
      <c r="H29" s="478"/>
      <c r="I29" s="478"/>
      <c r="J29" s="478"/>
      <c r="K29" s="478"/>
      <c r="L29" s="478"/>
    </row>
    <row r="30" spans="1:14" x14ac:dyDescent="0.2">
      <c r="A30" s="287" t="s">
        <v>226</v>
      </c>
      <c r="B30" s="288"/>
      <c r="C30" s="288">
        <v>1</v>
      </c>
      <c r="D30" s="288">
        <v>2</v>
      </c>
      <c r="E30" s="288">
        <v>3</v>
      </c>
      <c r="F30" s="288">
        <v>4</v>
      </c>
      <c r="G30" s="288">
        <v>5</v>
      </c>
      <c r="H30" s="288">
        <v>6</v>
      </c>
      <c r="I30" s="288">
        <v>7</v>
      </c>
      <c r="J30" s="288">
        <v>8</v>
      </c>
      <c r="K30" s="288">
        <v>9</v>
      </c>
      <c r="L30" s="289">
        <v>10</v>
      </c>
    </row>
    <row r="31" spans="1:14" ht="17" thickBot="1" x14ac:dyDescent="0.25">
      <c r="A31" s="290" t="s">
        <v>227</v>
      </c>
      <c r="B31" s="291">
        <v>2016</v>
      </c>
      <c r="C31" s="292" t="s">
        <v>140</v>
      </c>
      <c r="D31" s="292" t="s">
        <v>141</v>
      </c>
      <c r="E31" s="292" t="s">
        <v>142</v>
      </c>
      <c r="F31" s="292" t="s">
        <v>143</v>
      </c>
      <c r="G31" s="292" t="s">
        <v>144</v>
      </c>
      <c r="H31" s="292" t="s">
        <v>145</v>
      </c>
      <c r="I31" s="292" t="s">
        <v>146</v>
      </c>
      <c r="J31" s="292" t="s">
        <v>147</v>
      </c>
      <c r="K31" s="292" t="s">
        <v>148</v>
      </c>
      <c r="L31" s="293" t="s">
        <v>149</v>
      </c>
    </row>
    <row r="32" spans="1:14" x14ac:dyDescent="0.2">
      <c r="A32" s="294"/>
      <c r="B32" s="57"/>
      <c r="C32" s="57"/>
      <c r="D32" s="57"/>
      <c r="E32" s="57"/>
      <c r="F32" s="57"/>
      <c r="G32" s="57"/>
      <c r="H32" s="57"/>
      <c r="I32" s="57"/>
      <c r="J32" s="57"/>
      <c r="K32" s="57"/>
      <c r="L32" s="295"/>
      <c r="M32" s="296" t="s">
        <v>126</v>
      </c>
    </row>
    <row r="33" spans="1:13" x14ac:dyDescent="0.2">
      <c r="A33" s="80" t="s">
        <v>131</v>
      </c>
      <c r="B33" s="81">
        <f>B37+B40+B43+B46+B49+B52</f>
        <v>62799</v>
      </c>
      <c r="C33" s="81">
        <f t="shared" ref="C33:L33" si="1">C37+C40+C43+C46+C49+C52</f>
        <v>62809.869999999995</v>
      </c>
      <c r="D33" s="81">
        <f t="shared" si="1"/>
        <v>62873.181299999997</v>
      </c>
      <c r="E33" s="81">
        <f t="shared" si="1"/>
        <v>62987.916762999994</v>
      </c>
      <c r="F33" s="81">
        <f t="shared" si="1"/>
        <v>63153.141729209994</v>
      </c>
      <c r="G33" s="81">
        <f t="shared" si="1"/>
        <v>63368.001232449693</v>
      </c>
      <c r="H33" s="81">
        <f t="shared" si="1"/>
        <v>63631.717376535962</v>
      </c>
      <c r="I33" s="81">
        <f t="shared" si="1"/>
        <v>63943.586864999888</v>
      </c>
      <c r="J33" s="81">
        <f t="shared" si="1"/>
        <v>64302.978677818639</v>
      </c>
      <c r="K33" s="81">
        <f t="shared" si="1"/>
        <v>64709.33188917565</v>
      </c>
      <c r="L33" s="81">
        <f t="shared" si="1"/>
        <v>65162.15362057522</v>
      </c>
      <c r="M33" s="169"/>
    </row>
    <row r="34" spans="1:13" x14ac:dyDescent="0.2">
      <c r="A34" s="86" t="s">
        <v>228</v>
      </c>
      <c r="B34" s="87"/>
      <c r="C34" s="88">
        <f>C33/B33-1</f>
        <v>1.73091928215241E-4</v>
      </c>
      <c r="D34" s="88">
        <f t="shared" ref="D34:L34" si="2">D33/C33-1</f>
        <v>1.0079832994400739E-3</v>
      </c>
      <c r="E34" s="88">
        <f>E33/D33-1</f>
        <v>1.8248712825987834E-3</v>
      </c>
      <c r="F34" s="88">
        <f t="shared" si="2"/>
        <v>2.623121619209634E-3</v>
      </c>
      <c r="G34" s="88">
        <f t="shared" si="2"/>
        <v>3.4021981702980764E-3</v>
      </c>
      <c r="H34" s="88">
        <f t="shared" si="2"/>
        <v>4.1616610743155924E-3</v>
      </c>
      <c r="I34" s="88">
        <f t="shared" si="2"/>
        <v>4.9011640942906443E-3</v>
      </c>
      <c r="J34" s="88">
        <f t="shared" si="2"/>
        <v>5.6204512514681504E-3</v>
      </c>
      <c r="K34" s="88">
        <f t="shared" si="2"/>
        <v>6.3193528466696236E-3</v>
      </c>
      <c r="L34" s="238">
        <f t="shared" si="2"/>
        <v>6.9977809719174999E-3</v>
      </c>
      <c r="M34" s="297">
        <f>D15</f>
        <v>3.0458523126800537E-2</v>
      </c>
    </row>
    <row r="35" spans="1:13" x14ac:dyDescent="0.2">
      <c r="A35" s="166"/>
      <c r="B35" s="167"/>
      <c r="C35" s="167"/>
      <c r="D35" s="167"/>
      <c r="E35" s="167"/>
      <c r="F35" s="167"/>
      <c r="G35" s="167"/>
      <c r="H35" s="167"/>
      <c r="I35" s="167"/>
      <c r="J35" s="167"/>
      <c r="K35" s="167"/>
      <c r="L35" s="298"/>
      <c r="M35" s="169"/>
    </row>
    <row r="36" spans="1:13" x14ac:dyDescent="0.2">
      <c r="A36" s="299" t="s">
        <v>229</v>
      </c>
      <c r="B36" s="167"/>
      <c r="C36" s="167"/>
      <c r="D36" s="167"/>
      <c r="E36" s="167"/>
      <c r="F36" s="167"/>
      <c r="G36" s="167"/>
      <c r="H36" s="167"/>
      <c r="I36" s="167"/>
      <c r="J36" s="167"/>
      <c r="K36" s="167"/>
      <c r="L36" s="298"/>
      <c r="M36" s="169"/>
    </row>
    <row r="37" spans="1:13" x14ac:dyDescent="0.2">
      <c r="A37" s="300" t="s">
        <v>132</v>
      </c>
      <c r="B37" s="404">
        <v>15549</v>
      </c>
      <c r="C37" s="301">
        <f>B37*(1+C38)</f>
        <v>16015.470000000001</v>
      </c>
      <c r="D37" s="301">
        <f>C37*(1+D38)</f>
        <v>16495.934100000002</v>
      </c>
      <c r="E37" s="301">
        <f>D37*(1+E38)</f>
        <v>16990.812123000003</v>
      </c>
      <c r="F37" s="301">
        <f t="shared" ref="F37:L37" si="3">E37*(1+F38)</f>
        <v>17500.536486690005</v>
      </c>
      <c r="G37" s="301">
        <f t="shared" si="3"/>
        <v>18025.552581290707</v>
      </c>
      <c r="H37" s="301">
        <f t="shared" si="3"/>
        <v>18566.319158729428</v>
      </c>
      <c r="I37" s="301">
        <f t="shared" si="3"/>
        <v>19123.308733491311</v>
      </c>
      <c r="J37" s="301">
        <f t="shared" si="3"/>
        <v>19697.007995496049</v>
      </c>
      <c r="K37" s="301">
        <f t="shared" si="3"/>
        <v>20287.918235360932</v>
      </c>
      <c r="L37" s="302">
        <f t="shared" si="3"/>
        <v>20896.555782421761</v>
      </c>
      <c r="M37" s="169"/>
    </row>
    <row r="38" spans="1:13" x14ac:dyDescent="0.2">
      <c r="A38" s="86" t="s">
        <v>228</v>
      </c>
      <c r="B38" s="405"/>
      <c r="C38" s="303">
        <f>B9</f>
        <v>0.03</v>
      </c>
      <c r="D38" s="303">
        <f>C38</f>
        <v>0.03</v>
      </c>
      <c r="E38" s="303">
        <f>D38</f>
        <v>0.03</v>
      </c>
      <c r="F38" s="303">
        <f t="shared" ref="F38:L38" si="4">E38</f>
        <v>0.03</v>
      </c>
      <c r="G38" s="303">
        <f t="shared" si="4"/>
        <v>0.03</v>
      </c>
      <c r="H38" s="303">
        <f t="shared" si="4"/>
        <v>0.03</v>
      </c>
      <c r="I38" s="303">
        <f t="shared" si="4"/>
        <v>0.03</v>
      </c>
      <c r="J38" s="303">
        <f t="shared" si="4"/>
        <v>0.03</v>
      </c>
      <c r="K38" s="303">
        <f t="shared" si="4"/>
        <v>0.03</v>
      </c>
      <c r="L38" s="304">
        <f t="shared" si="4"/>
        <v>0.03</v>
      </c>
      <c r="M38" s="297">
        <f>D9</f>
        <v>1.4528406292270798E-2</v>
      </c>
    </row>
    <row r="39" spans="1:13" x14ac:dyDescent="0.2">
      <c r="A39" s="98" t="s">
        <v>130</v>
      </c>
      <c r="B39" s="405"/>
      <c r="C39" s="305">
        <f>C37/C$33</f>
        <v>0.25498333303348664</v>
      </c>
      <c r="D39" s="305">
        <f t="shared" ref="D39:L39" si="5">D37/D$33</f>
        <v>0.2623683700891401</v>
      </c>
      <c r="E39" s="305">
        <f t="shared" si="5"/>
        <v>0.26974716733258675</v>
      </c>
      <c r="F39" s="305">
        <f t="shared" si="5"/>
        <v>0.27711268208522943</v>
      </c>
      <c r="G39" s="305">
        <f t="shared" si="5"/>
        <v>0.28445827911106847</v>
      </c>
      <c r="H39" s="305">
        <f t="shared" si="5"/>
        <v>0.29177774739073303</v>
      </c>
      <c r="I39" s="305">
        <f t="shared" si="5"/>
        <v>0.29906531164517186</v>
      </c>
      <c r="J39" s="305">
        <f t="shared" si="5"/>
        <v>0.30631563887864727</v>
      </c>
      <c r="K39" s="305">
        <f t="shared" si="5"/>
        <v>0.31352384027248198</v>
      </c>
      <c r="L39" s="305">
        <f t="shared" si="5"/>
        <v>0.32068546880905402</v>
      </c>
      <c r="M39" s="169"/>
    </row>
    <row r="40" spans="1:13" x14ac:dyDescent="0.2">
      <c r="A40" s="306" t="s">
        <v>133</v>
      </c>
      <c r="B40" s="406">
        <v>2564</v>
      </c>
      <c r="C40" s="307">
        <f>B40*(1+C41)</f>
        <v>2538.36</v>
      </c>
      <c r="D40" s="307">
        <f t="shared" ref="D40:L40" si="6">C40*(1+D41)</f>
        <v>2512.9764</v>
      </c>
      <c r="E40" s="307">
        <f>D40*(1+E41)</f>
        <v>2487.8466360000002</v>
      </c>
      <c r="F40" s="307">
        <f t="shared" si="6"/>
        <v>2462.9681696400003</v>
      </c>
      <c r="G40" s="307">
        <f t="shared" si="6"/>
        <v>2438.3384879436003</v>
      </c>
      <c r="H40" s="307">
        <f t="shared" si="6"/>
        <v>2413.9551030641642</v>
      </c>
      <c r="I40" s="307">
        <f t="shared" si="6"/>
        <v>2389.8155520335226</v>
      </c>
      <c r="J40" s="307">
        <f t="shared" si="6"/>
        <v>2365.9173965131872</v>
      </c>
      <c r="K40" s="307">
        <f t="shared" si="6"/>
        <v>2342.2582225480555</v>
      </c>
      <c r="L40" s="308">
        <f t="shared" si="6"/>
        <v>2318.8356403225748</v>
      </c>
      <c r="M40" s="169"/>
    </row>
    <row r="41" spans="1:13" x14ac:dyDescent="0.2">
      <c r="A41" s="86" t="s">
        <v>228</v>
      </c>
      <c r="B41" s="405"/>
      <c r="C41" s="303">
        <f>B10</f>
        <v>-0.01</v>
      </c>
      <c r="D41" s="303">
        <f>C41</f>
        <v>-0.01</v>
      </c>
      <c r="E41" s="303">
        <f>D41</f>
        <v>-0.01</v>
      </c>
      <c r="F41" s="303">
        <f t="shared" ref="F41:L41" si="7">E41</f>
        <v>-0.01</v>
      </c>
      <c r="G41" s="303">
        <f t="shared" si="7"/>
        <v>-0.01</v>
      </c>
      <c r="H41" s="303">
        <f t="shared" si="7"/>
        <v>-0.01</v>
      </c>
      <c r="I41" s="303">
        <f t="shared" si="7"/>
        <v>-0.01</v>
      </c>
      <c r="J41" s="303">
        <f t="shared" si="7"/>
        <v>-0.01</v>
      </c>
      <c r="K41" s="303">
        <f t="shared" si="7"/>
        <v>-0.01</v>
      </c>
      <c r="L41" s="304">
        <f t="shared" si="7"/>
        <v>-0.01</v>
      </c>
      <c r="M41" s="297">
        <f>D10</f>
        <v>1.0670286655537931E-2</v>
      </c>
    </row>
    <row r="42" spans="1:13" x14ac:dyDescent="0.2">
      <c r="A42" s="98" t="s">
        <v>130</v>
      </c>
      <c r="B42" s="405"/>
      <c r="C42" s="305">
        <f>C40/C$33</f>
        <v>4.0413393627466515E-2</v>
      </c>
      <c r="D42" s="305">
        <f t="shared" ref="D42:L42" si="8">D40/D$33</f>
        <v>3.9968971635287683E-2</v>
      </c>
      <c r="E42" s="305">
        <f t="shared" si="8"/>
        <v>3.9497204604509117E-2</v>
      </c>
      <c r="F42" s="305">
        <f t="shared" si="8"/>
        <v>3.8999930996319897E-2</v>
      </c>
      <c r="G42" s="305">
        <f t="shared" si="8"/>
        <v>3.8479018440224493E-2</v>
      </c>
      <c r="H42" s="305">
        <f t="shared" si="8"/>
        <v>3.7936350024623165E-2</v>
      </c>
      <c r="I42" s="305">
        <f t="shared" si="8"/>
        <v>3.7373811342159946E-2</v>
      </c>
      <c r="J42" s="305">
        <f t="shared" si="8"/>
        <v>3.6793278401103247E-2</v>
      </c>
      <c r="K42" s="305">
        <f t="shared" si="8"/>
        <v>3.6196606488837206E-2</v>
      </c>
      <c r="L42" s="305">
        <f t="shared" si="8"/>
        <v>3.5585620049095386E-2</v>
      </c>
      <c r="M42" s="309"/>
    </row>
    <row r="43" spans="1:13" x14ac:dyDescent="0.2">
      <c r="A43" s="306" t="s">
        <v>134</v>
      </c>
      <c r="B43" s="406">
        <v>21312</v>
      </c>
      <c r="C43" s="307">
        <f>B43*(1+C44)</f>
        <v>21631.679999999997</v>
      </c>
      <c r="D43" s="307">
        <f t="shared" ref="D43:L43" si="9">C43*(1+D44)</f>
        <v>21956.155199999994</v>
      </c>
      <c r="E43" s="307">
        <f>D43*(1+E44)</f>
        <v>22285.497527999993</v>
      </c>
      <c r="F43" s="307">
        <f t="shared" si="9"/>
        <v>22619.779990919989</v>
      </c>
      <c r="G43" s="307">
        <f t="shared" si="9"/>
        <v>22959.076690783786</v>
      </c>
      <c r="H43" s="307">
        <f t="shared" si="9"/>
        <v>23303.462841145541</v>
      </c>
      <c r="I43" s="307">
        <f t="shared" si="9"/>
        <v>23653.014783762723</v>
      </c>
      <c r="J43" s="307">
        <f t="shared" si="9"/>
        <v>24007.810005519161</v>
      </c>
      <c r="K43" s="307">
        <f t="shared" si="9"/>
        <v>24367.927155601945</v>
      </c>
      <c r="L43" s="308">
        <f t="shared" si="9"/>
        <v>24733.446062935971</v>
      </c>
      <c r="M43" s="169"/>
    </row>
    <row r="44" spans="1:13" x14ac:dyDescent="0.2">
      <c r="A44" s="86" t="s">
        <v>228</v>
      </c>
      <c r="B44" s="405"/>
      <c r="C44" s="303">
        <f>B11</f>
        <v>1.4999999999999999E-2</v>
      </c>
      <c r="D44" s="303">
        <f>C44</f>
        <v>1.4999999999999999E-2</v>
      </c>
      <c r="E44" s="303">
        <f>D44</f>
        <v>1.4999999999999999E-2</v>
      </c>
      <c r="F44" s="303">
        <f t="shared" ref="F44:L44" si="10">E44</f>
        <v>1.4999999999999999E-2</v>
      </c>
      <c r="G44" s="303">
        <f t="shared" si="10"/>
        <v>1.4999999999999999E-2</v>
      </c>
      <c r="H44" s="303">
        <f t="shared" si="10"/>
        <v>1.4999999999999999E-2</v>
      </c>
      <c r="I44" s="303">
        <f t="shared" si="10"/>
        <v>1.4999999999999999E-2</v>
      </c>
      <c r="J44" s="303">
        <f t="shared" si="10"/>
        <v>1.4999999999999999E-2</v>
      </c>
      <c r="K44" s="303">
        <f t="shared" si="10"/>
        <v>1.4999999999999999E-2</v>
      </c>
      <c r="L44" s="304">
        <f t="shared" si="10"/>
        <v>1.4999999999999999E-2</v>
      </c>
      <c r="M44" s="297">
        <f>D11</f>
        <v>1.4750848125145044E-2</v>
      </c>
    </row>
    <row r="45" spans="1:13" x14ac:dyDescent="0.2">
      <c r="A45" s="98" t="s">
        <v>130</v>
      </c>
      <c r="B45" s="405"/>
      <c r="C45" s="305">
        <f>C43/C$33</f>
        <v>0.34439937544847649</v>
      </c>
      <c r="D45" s="305">
        <f t="shared" ref="D45:L45" si="11">D43/D$33</f>
        <v>0.34921336484050308</v>
      </c>
      <c r="E45" s="305">
        <f t="shared" si="11"/>
        <v>0.35380591505910564</v>
      </c>
      <c r="F45" s="305">
        <f t="shared" si="11"/>
        <v>0.35817347120923587</v>
      </c>
      <c r="G45" s="305">
        <f t="shared" si="11"/>
        <v>0.36231341125253652</v>
      </c>
      <c r="H45" s="305">
        <f t="shared" si="11"/>
        <v>0.36622401220525025</v>
      </c>
      <c r="I45" s="305">
        <f t="shared" si="11"/>
        <v>0.3699044101748602</v>
      </c>
      <c r="J45" s="305">
        <f t="shared" si="11"/>
        <v>0.37335455525018585</v>
      </c>
      <c r="K45" s="305">
        <f t="shared" si="11"/>
        <v>0.37657516225535509</v>
      </c>
      <c r="L45" s="305">
        <f t="shared" si="11"/>
        <v>0.37956765835201439</v>
      </c>
      <c r="M45" s="169"/>
    </row>
    <row r="46" spans="1:13" x14ac:dyDescent="0.2">
      <c r="A46" s="306" t="s">
        <v>135</v>
      </c>
      <c r="B46" s="406">
        <v>6820</v>
      </c>
      <c r="C46" s="307">
        <f t="shared" ref="C46:L46" si="12">B46*(1+C47)</f>
        <v>6479</v>
      </c>
      <c r="D46" s="307">
        <f t="shared" si="12"/>
        <v>6155.0499999999993</v>
      </c>
      <c r="E46" s="307">
        <f t="shared" si="12"/>
        <v>5847.2974999999988</v>
      </c>
      <c r="F46" s="307">
        <f t="shared" si="12"/>
        <v>5554.9326249999986</v>
      </c>
      <c r="G46" s="307">
        <f t="shared" si="12"/>
        <v>5277.1859937499985</v>
      </c>
      <c r="H46" s="307">
        <f t="shared" si="12"/>
        <v>5013.3266940624981</v>
      </c>
      <c r="I46" s="307">
        <f t="shared" si="12"/>
        <v>4762.6603593593727</v>
      </c>
      <c r="J46" s="307">
        <f t="shared" si="12"/>
        <v>4524.5273413914038</v>
      </c>
      <c r="K46" s="307">
        <f t="shared" si="12"/>
        <v>4298.3009743218336</v>
      </c>
      <c r="L46" s="308">
        <f t="shared" si="12"/>
        <v>4083.3859256057417</v>
      </c>
      <c r="M46" s="169"/>
    </row>
    <row r="47" spans="1:13" x14ac:dyDescent="0.2">
      <c r="A47" s="86" t="s">
        <v>228</v>
      </c>
      <c r="B47" s="405"/>
      <c r="C47" s="303">
        <f>B12</f>
        <v>-0.05</v>
      </c>
      <c r="D47" s="303">
        <f t="shared" ref="D47:L47" si="13">C47</f>
        <v>-0.05</v>
      </c>
      <c r="E47" s="303">
        <f t="shared" si="13"/>
        <v>-0.05</v>
      </c>
      <c r="F47" s="303">
        <f t="shared" si="13"/>
        <v>-0.05</v>
      </c>
      <c r="G47" s="303">
        <f t="shared" si="13"/>
        <v>-0.05</v>
      </c>
      <c r="H47" s="303">
        <f t="shared" si="13"/>
        <v>-0.05</v>
      </c>
      <c r="I47" s="303">
        <f t="shared" si="13"/>
        <v>-0.05</v>
      </c>
      <c r="J47" s="303">
        <f t="shared" si="13"/>
        <v>-0.05</v>
      </c>
      <c r="K47" s="303">
        <f t="shared" si="13"/>
        <v>-0.05</v>
      </c>
      <c r="L47" s="304">
        <f t="shared" si="13"/>
        <v>-0.05</v>
      </c>
      <c r="M47" s="297">
        <f>D14</f>
        <v>3.2917905538820312E-2</v>
      </c>
    </row>
    <row r="48" spans="1:13" x14ac:dyDescent="0.2">
      <c r="A48" s="98" t="s">
        <v>130</v>
      </c>
      <c r="B48" s="405"/>
      <c r="C48" s="305">
        <f>C46/C$33</f>
        <v>0.10315257777161456</v>
      </c>
      <c r="D48" s="305">
        <f t="shared" ref="D48:L48" si="14">D46/D$33</f>
        <v>9.7896271076711047E-2</v>
      </c>
      <c r="E48" s="305">
        <f t="shared" si="14"/>
        <v>9.2832050978939262E-2</v>
      </c>
      <c r="F48" s="305">
        <f t="shared" si="14"/>
        <v>8.7959719388444865E-2</v>
      </c>
      <c r="G48" s="305">
        <f t="shared" si="14"/>
        <v>8.3278403786036417E-2</v>
      </c>
      <c r="H48" s="305">
        <f t="shared" si="14"/>
        <v>7.8786600468387633E-2</v>
      </c>
      <c r="I48" s="305">
        <f t="shared" si="14"/>
        <v>7.4482220858433867E-2</v>
      </c>
      <c r="J48" s="305">
        <f t="shared" si="14"/>
        <v>7.0362640027314058E-2</v>
      </c>
      <c r="K48" s="305">
        <f t="shared" si="14"/>
        <v>6.6424746614341695E-2</v>
      </c>
      <c r="L48" s="305">
        <f t="shared" si="14"/>
        <v>6.2664993385307566E-2</v>
      </c>
      <c r="M48" s="169"/>
    </row>
    <row r="49" spans="1:13" x14ac:dyDescent="0.2">
      <c r="A49" s="306" t="s">
        <v>136</v>
      </c>
      <c r="B49" s="406">
        <v>10216</v>
      </c>
      <c r="C49" s="307">
        <f t="shared" ref="C49:L49" si="15">B49*(1+C50)</f>
        <v>9807.3599999999988</v>
      </c>
      <c r="D49" s="307">
        <f t="shared" si="15"/>
        <v>9415.0655999999981</v>
      </c>
      <c r="E49" s="307">
        <f t="shared" si="15"/>
        <v>9038.4629759999971</v>
      </c>
      <c r="F49" s="307">
        <f t="shared" si="15"/>
        <v>8676.9244569599978</v>
      </c>
      <c r="G49" s="307">
        <f t="shared" si="15"/>
        <v>8329.8474786815968</v>
      </c>
      <c r="H49" s="307">
        <f t="shared" si="15"/>
        <v>7996.6535795343325</v>
      </c>
      <c r="I49" s="307">
        <f t="shared" si="15"/>
        <v>7676.787436352959</v>
      </c>
      <c r="J49" s="307">
        <f t="shared" si="15"/>
        <v>7369.7159388988402</v>
      </c>
      <c r="K49" s="307">
        <f t="shared" si="15"/>
        <v>7074.9273013428865</v>
      </c>
      <c r="L49" s="308">
        <f t="shared" si="15"/>
        <v>6791.9302092891712</v>
      </c>
      <c r="M49" s="169"/>
    </row>
    <row r="50" spans="1:13" x14ac:dyDescent="0.2">
      <c r="A50" s="86" t="s">
        <v>228</v>
      </c>
      <c r="B50" s="405"/>
      <c r="C50" s="303">
        <f>B13</f>
        <v>-0.04</v>
      </c>
      <c r="D50" s="303">
        <f t="shared" ref="D50:L50" si="16">C50</f>
        <v>-0.04</v>
      </c>
      <c r="E50" s="303">
        <f t="shared" si="16"/>
        <v>-0.04</v>
      </c>
      <c r="F50" s="303">
        <f t="shared" si="16"/>
        <v>-0.04</v>
      </c>
      <c r="G50" s="303">
        <f t="shared" si="16"/>
        <v>-0.04</v>
      </c>
      <c r="H50" s="303">
        <f t="shared" si="16"/>
        <v>-0.04</v>
      </c>
      <c r="I50" s="303">
        <f t="shared" si="16"/>
        <v>-0.04</v>
      </c>
      <c r="J50" s="303">
        <f t="shared" si="16"/>
        <v>-0.04</v>
      </c>
      <c r="K50" s="303">
        <f t="shared" si="16"/>
        <v>-0.04</v>
      </c>
      <c r="L50" s="304">
        <f t="shared" si="16"/>
        <v>-0.04</v>
      </c>
      <c r="M50" s="297">
        <f>D18</f>
        <v>5.2654933438961958E-3</v>
      </c>
    </row>
    <row r="51" spans="1:13" x14ac:dyDescent="0.2">
      <c r="A51" s="98" t="s">
        <v>130</v>
      </c>
      <c r="B51" s="405"/>
      <c r="C51" s="305">
        <f>C49/C$33</f>
        <v>0.1561436124609078</v>
      </c>
      <c r="D51" s="305">
        <f t="shared" ref="D51:L51" si="17">D49/D$33</f>
        <v>0.14974692556236213</v>
      </c>
      <c r="E51" s="305">
        <f t="shared" si="17"/>
        <v>0.14349518829156324</v>
      </c>
      <c r="F51" s="305">
        <f t="shared" si="17"/>
        <v>0.13739497702529488</v>
      </c>
      <c r="G51" s="305">
        <f t="shared" si="17"/>
        <v>0.13145195235250723</v>
      </c>
      <c r="H51" s="305">
        <f t="shared" si="17"/>
        <v>0.12567087467111299</v>
      </c>
      <c r="I51" s="305">
        <f t="shared" si="17"/>
        <v>0.1200556273541627</v>
      </c>
      <c r="J51" s="305">
        <f t="shared" si="17"/>
        <v>0.11460924657664466</v>
      </c>
      <c r="K51" s="305">
        <f t="shared" si="17"/>
        <v>0.10933395686204504</v>
      </c>
      <c r="L51" s="305">
        <f t="shared" si="17"/>
        <v>0.10423121139975017</v>
      </c>
      <c r="M51" s="169"/>
    </row>
    <row r="52" spans="1:13" x14ac:dyDescent="0.2">
      <c r="A52" s="306" t="s">
        <v>137</v>
      </c>
      <c r="B52" s="406">
        <v>6338</v>
      </c>
      <c r="C52" s="307">
        <f>B52*(1+C53)</f>
        <v>6338</v>
      </c>
      <c r="D52" s="307">
        <f t="shared" ref="D52:L52" si="18">C52*(1+D53)</f>
        <v>6338</v>
      </c>
      <c r="E52" s="307">
        <f>D52*(1+E53)</f>
        <v>6338</v>
      </c>
      <c r="F52" s="307">
        <f t="shared" si="18"/>
        <v>6338</v>
      </c>
      <c r="G52" s="307">
        <f t="shared" si="18"/>
        <v>6338</v>
      </c>
      <c r="H52" s="307">
        <f t="shared" si="18"/>
        <v>6338</v>
      </c>
      <c r="I52" s="307">
        <f t="shared" si="18"/>
        <v>6338</v>
      </c>
      <c r="J52" s="307">
        <f t="shared" si="18"/>
        <v>6338</v>
      </c>
      <c r="K52" s="307">
        <f t="shared" si="18"/>
        <v>6338</v>
      </c>
      <c r="L52" s="308">
        <f t="shared" si="18"/>
        <v>6338</v>
      </c>
      <c r="M52" s="169"/>
    </row>
    <row r="53" spans="1:13" x14ac:dyDescent="0.2">
      <c r="A53" s="86" t="s">
        <v>228</v>
      </c>
      <c r="B53" s="405"/>
      <c r="C53" s="303">
        <f>B14</f>
        <v>0</v>
      </c>
      <c r="D53" s="303">
        <f>C53</f>
        <v>0</v>
      </c>
      <c r="E53" s="303">
        <f>D53</f>
        <v>0</v>
      </c>
      <c r="F53" s="303">
        <f t="shared" ref="F53:L53" si="19">E53</f>
        <v>0</v>
      </c>
      <c r="G53" s="303">
        <f t="shared" si="19"/>
        <v>0</v>
      </c>
      <c r="H53" s="303">
        <f t="shared" si="19"/>
        <v>0</v>
      </c>
      <c r="I53" s="303">
        <f t="shared" si="19"/>
        <v>0</v>
      </c>
      <c r="J53" s="303">
        <f t="shared" si="19"/>
        <v>0</v>
      </c>
      <c r="K53" s="303">
        <f t="shared" si="19"/>
        <v>0</v>
      </c>
      <c r="L53" s="304">
        <f t="shared" si="19"/>
        <v>0</v>
      </c>
      <c r="M53" s="297">
        <f>D12</f>
        <v>9.4245954954206734E-2</v>
      </c>
    </row>
    <row r="54" spans="1:13" x14ac:dyDescent="0.2">
      <c r="A54" s="310" t="s">
        <v>130</v>
      </c>
      <c r="B54" s="407"/>
      <c r="C54" s="311">
        <f>C52/C$33</f>
        <v>0.10090770765804802</v>
      </c>
      <c r="D54" s="311">
        <f t="shared" ref="D54:L54" si="20">D52/D$33</f>
        <v>0.10080609679599592</v>
      </c>
      <c r="E54" s="311">
        <f t="shared" si="20"/>
        <v>0.10062247373329597</v>
      </c>
      <c r="F54" s="311">
        <f t="shared" si="20"/>
        <v>0.10035921929547502</v>
      </c>
      <c r="G54" s="311">
        <f t="shared" si="20"/>
        <v>0.10001893505762678</v>
      </c>
      <c r="H54" s="311">
        <f t="shared" si="20"/>
        <v>9.9604415239892954E-2</v>
      </c>
      <c r="I54" s="311">
        <f t="shared" si="20"/>
        <v>9.9118618625211388E-2</v>
      </c>
      <c r="J54" s="311">
        <f t="shared" si="20"/>
        <v>9.8564640866104974E-2</v>
      </c>
      <c r="K54" s="311">
        <f t="shared" si="20"/>
        <v>9.794568750693898E-2</v>
      </c>
      <c r="L54" s="311">
        <f t="shared" si="20"/>
        <v>9.7265048004778504E-2</v>
      </c>
      <c r="M54" s="169"/>
    </row>
    <row r="55" spans="1:13" x14ac:dyDescent="0.2">
      <c r="A55" s="166"/>
      <c r="B55" s="167"/>
      <c r="C55" s="167"/>
      <c r="D55" s="167"/>
      <c r="E55" s="167"/>
      <c r="F55" s="167"/>
      <c r="G55" s="167"/>
      <c r="H55" s="167"/>
      <c r="I55" s="167"/>
      <c r="J55" s="167"/>
      <c r="K55" s="167"/>
      <c r="L55" s="298"/>
      <c r="M55" s="169"/>
    </row>
    <row r="56" spans="1:13" x14ac:dyDescent="0.2">
      <c r="A56" s="312" t="s">
        <v>169</v>
      </c>
      <c r="B56" s="167"/>
      <c r="C56" s="167"/>
      <c r="D56" s="167"/>
      <c r="E56" s="167"/>
      <c r="F56" s="167"/>
      <c r="G56" s="167"/>
      <c r="H56" s="167"/>
      <c r="I56" s="167"/>
      <c r="J56" s="167"/>
      <c r="K56" s="167"/>
      <c r="L56" s="298"/>
      <c r="M56" s="169"/>
    </row>
    <row r="57" spans="1:13" x14ac:dyDescent="0.2">
      <c r="A57" s="300" t="s">
        <v>100</v>
      </c>
      <c r="B57" s="314"/>
      <c r="C57" s="315">
        <f t="shared" ref="C57:L57" si="21">C58*C$33</f>
        <v>25845.472868517012</v>
      </c>
      <c r="D57" s="315">
        <f t="shared" si="21"/>
        <v>25871.524673534608</v>
      </c>
      <c r="E57" s="315">
        <f t="shared" si="21"/>
        <v>25918.736875948387</v>
      </c>
      <c r="F57" s="315">
        <f t="shared" si="21"/>
        <v>25986.724874990294</v>
      </c>
      <c r="G57" s="315">
        <f t="shared" si="21"/>
        <v>26075.136862812029</v>
      </c>
      <c r="H57" s="315">
        <f t="shared" si="21"/>
        <v>26183.652744901443</v>
      </c>
      <c r="I57" s="315">
        <f t="shared" si="21"/>
        <v>26311.98312359213</v>
      </c>
      <c r="J57" s="315">
        <f t="shared" si="21"/>
        <v>26459.86834206773</v>
      </c>
      <c r="K57" s="315">
        <f t="shared" si="21"/>
        <v>26627.077586397681</v>
      </c>
      <c r="L57" s="316">
        <f t="shared" si="21"/>
        <v>26813.408043269548</v>
      </c>
      <c r="M57" s="169"/>
    </row>
    <row r="58" spans="1:13" x14ac:dyDescent="0.2">
      <c r="A58" s="174" t="s">
        <v>230</v>
      </c>
      <c r="B58" s="87"/>
      <c r="C58" s="138">
        <f>B17</f>
        <v>0.4114874440675807</v>
      </c>
      <c r="D58" s="138">
        <f>C58</f>
        <v>0.4114874440675807</v>
      </c>
      <c r="E58" s="138">
        <f>D58</f>
        <v>0.4114874440675807</v>
      </c>
      <c r="F58" s="138">
        <f t="shared" ref="F58:L58" si="22">E58</f>
        <v>0.4114874440675807</v>
      </c>
      <c r="G58" s="138">
        <f t="shared" si="22"/>
        <v>0.4114874440675807</v>
      </c>
      <c r="H58" s="138">
        <f t="shared" si="22"/>
        <v>0.4114874440675807</v>
      </c>
      <c r="I58" s="138">
        <f t="shared" si="22"/>
        <v>0.4114874440675807</v>
      </c>
      <c r="J58" s="138">
        <f t="shared" si="22"/>
        <v>0.4114874440675807</v>
      </c>
      <c r="K58" s="138">
        <f t="shared" si="22"/>
        <v>0.4114874440675807</v>
      </c>
      <c r="L58" s="317">
        <f t="shared" si="22"/>
        <v>0.4114874440675807</v>
      </c>
      <c r="M58" s="297">
        <f>D17</f>
        <v>1.0295771862305909E-2</v>
      </c>
    </row>
    <row r="59" spans="1:13" x14ac:dyDescent="0.2">
      <c r="A59" s="306" t="s">
        <v>102</v>
      </c>
      <c r="B59" s="319"/>
      <c r="C59" s="331">
        <f t="shared" ref="C59:L59" si="23">C60*C$33</f>
        <v>24276.911524647825</v>
      </c>
      <c r="D59" s="331">
        <f t="shared" si="23"/>
        <v>24301.382246026657</v>
      </c>
      <c r="E59" s="331">
        <f t="shared" si="23"/>
        <v>24345.729140614887</v>
      </c>
      <c r="F59" s="331">
        <f t="shared" si="23"/>
        <v>24409.590949059053</v>
      </c>
      <c r="G59" s="331">
        <f t="shared" si="23"/>
        <v>24492.637214723669</v>
      </c>
      <c r="H59" s="331">
        <f t="shared" si="23"/>
        <v>24594.567269627518</v>
      </c>
      <c r="I59" s="331">
        <f t="shared" si="23"/>
        <v>24715.109279644032</v>
      </c>
      <c r="J59" s="331">
        <f t="shared" si="23"/>
        <v>24854.019346524979</v>
      </c>
      <c r="K59" s="331">
        <f t="shared" si="23"/>
        <v>25011.080664433626</v>
      </c>
      <c r="L59" s="429">
        <f t="shared" si="23"/>
        <v>25186.102728794292</v>
      </c>
      <c r="M59" s="169"/>
    </row>
    <row r="60" spans="1:13" x14ac:dyDescent="0.2">
      <c r="A60" s="174" t="s">
        <v>230</v>
      </c>
      <c r="B60" s="87"/>
      <c r="C60" s="138">
        <f>B18</f>
        <v>0.38651427752752598</v>
      </c>
      <c r="D60" s="138">
        <f>C60</f>
        <v>0.38651427752752598</v>
      </c>
      <c r="E60" s="138">
        <f>D60</f>
        <v>0.38651427752752598</v>
      </c>
      <c r="F60" s="138">
        <f t="shared" ref="F60" si="24">E60</f>
        <v>0.38651427752752598</v>
      </c>
      <c r="G60" s="138">
        <f t="shared" ref="G60" si="25">F60</f>
        <v>0.38651427752752598</v>
      </c>
      <c r="H60" s="138">
        <f t="shared" ref="H60" si="26">G60</f>
        <v>0.38651427752752598</v>
      </c>
      <c r="I60" s="138">
        <f t="shared" ref="I60" si="27">H60</f>
        <v>0.38651427752752598</v>
      </c>
      <c r="J60" s="138">
        <f t="shared" ref="J60" si="28">I60</f>
        <v>0.38651427752752598</v>
      </c>
      <c r="K60" s="138">
        <f t="shared" ref="K60" si="29">J60</f>
        <v>0.38651427752752598</v>
      </c>
      <c r="L60" s="317">
        <f t="shared" ref="L60" si="30">K60</f>
        <v>0.38651427752752598</v>
      </c>
      <c r="M60" s="297">
        <f>D18</f>
        <v>5.2654933438961958E-3</v>
      </c>
    </row>
    <row r="61" spans="1:13" x14ac:dyDescent="0.2">
      <c r="A61" s="306" t="s">
        <v>103</v>
      </c>
      <c r="B61" s="319"/>
      <c r="C61" s="320">
        <f>C62*C$33</f>
        <v>270.73906790789135</v>
      </c>
      <c r="D61" s="320">
        <f>D62*D$33</f>
        <v>271.01196836684852</v>
      </c>
      <c r="E61" s="320">
        <f t="shared" ref="E61:L61" si="31">E62*E$33</f>
        <v>271.50653032516175</v>
      </c>
      <c r="F61" s="320">
        <f t="shared" si="31"/>
        <v>272.21872497461425</v>
      </c>
      <c r="G61" s="320">
        <f t="shared" si="31"/>
        <v>273.14486702264378</v>
      </c>
      <c r="H61" s="320">
        <f t="shared" si="31"/>
        <v>274.28160338338103</v>
      </c>
      <c r="I61" s="320">
        <f t="shared" si="31"/>
        <v>275.62590252960814</v>
      </c>
      <c r="J61" s="320">
        <f t="shared" si="31"/>
        <v>277.1750444784177</v>
      </c>
      <c r="K61" s="320">
        <f t="shared" si="31"/>
        <v>278.92661138476819</v>
      </c>
      <c r="L61" s="321">
        <f t="shared" si="31"/>
        <v>280.87847871847794</v>
      </c>
      <c r="M61" s="169"/>
    </row>
    <row r="62" spans="1:13" x14ac:dyDescent="0.2">
      <c r="A62" s="174" t="s">
        <v>230</v>
      </c>
      <c r="B62" s="87"/>
      <c r="C62" s="138">
        <f>B19</f>
        <v>4.3104541994417661E-3</v>
      </c>
      <c r="D62" s="138">
        <f>C62</f>
        <v>4.3104541994417661E-3</v>
      </c>
      <c r="E62" s="138">
        <f>D62</f>
        <v>4.3104541994417661E-3</v>
      </c>
      <c r="F62" s="138">
        <f t="shared" ref="F62:L62" si="32">E62</f>
        <v>4.3104541994417661E-3</v>
      </c>
      <c r="G62" s="138">
        <f t="shared" si="32"/>
        <v>4.3104541994417661E-3</v>
      </c>
      <c r="H62" s="138">
        <f t="shared" si="32"/>
        <v>4.3104541994417661E-3</v>
      </c>
      <c r="I62" s="138">
        <f t="shared" si="32"/>
        <v>4.3104541994417661E-3</v>
      </c>
      <c r="J62" s="138">
        <f t="shared" si="32"/>
        <v>4.3104541994417661E-3</v>
      </c>
      <c r="K62" s="138">
        <f t="shared" si="32"/>
        <v>4.3104541994417661E-3</v>
      </c>
      <c r="L62" s="317">
        <f t="shared" si="32"/>
        <v>4.3104541994417661E-3</v>
      </c>
      <c r="M62" s="297">
        <f>D19</f>
        <v>9.638468603851225E-3</v>
      </c>
    </row>
    <row r="63" spans="1:13" x14ac:dyDescent="0.2">
      <c r="A63" s="166"/>
      <c r="B63" s="167"/>
      <c r="C63" s="167"/>
      <c r="D63" s="167"/>
      <c r="E63" s="167"/>
      <c r="F63" s="167"/>
      <c r="G63" s="167"/>
      <c r="H63" s="167"/>
      <c r="I63" s="167"/>
      <c r="J63" s="167"/>
      <c r="K63" s="167"/>
      <c r="L63" s="298"/>
      <c r="M63" s="169"/>
    </row>
    <row r="64" spans="1:13" x14ac:dyDescent="0.2">
      <c r="A64" s="144" t="s">
        <v>231</v>
      </c>
      <c r="B64" s="324"/>
      <c r="C64" s="324">
        <f>C33-C57-C59-C61</f>
        <v>12416.746538927267</v>
      </c>
      <c r="D64" s="324">
        <f t="shared" ref="D64:L64" si="33">D33-D57-D59-D61</f>
        <v>12429.262412071883</v>
      </c>
      <c r="E64" s="324">
        <f t="shared" si="33"/>
        <v>12451.944216111558</v>
      </c>
      <c r="F64" s="324">
        <f t="shared" si="33"/>
        <v>12484.607180186033</v>
      </c>
      <c r="G64" s="324">
        <f t="shared" si="33"/>
        <v>12527.082287891355</v>
      </c>
      <c r="H64" s="324">
        <f t="shared" si="33"/>
        <v>12579.215758623624</v>
      </c>
      <c r="I64" s="324">
        <f t="shared" si="33"/>
        <v>12640.868559234119</v>
      </c>
      <c r="J64" s="324">
        <f t="shared" si="33"/>
        <v>12711.915944747516</v>
      </c>
      <c r="K64" s="324">
        <f t="shared" si="33"/>
        <v>12792.247026959574</v>
      </c>
      <c r="L64" s="324">
        <f t="shared" si="33"/>
        <v>12881.764369792902</v>
      </c>
      <c r="M64" s="169"/>
    </row>
    <row r="65" spans="1:13" x14ac:dyDescent="0.2">
      <c r="A65" s="139" t="s">
        <v>230</v>
      </c>
      <c r="B65" s="322"/>
      <c r="C65" s="141">
        <f t="shared" ref="C65:L65" si="34">C64/C33</f>
        <v>0.19768782420545161</v>
      </c>
      <c r="D65" s="141">
        <f t="shared" si="34"/>
        <v>0.19768782420545156</v>
      </c>
      <c r="E65" s="141">
        <f t="shared" si="34"/>
        <v>0.19768782420545156</v>
      </c>
      <c r="F65" s="141">
        <f t="shared" si="34"/>
        <v>0.19768782420545156</v>
      </c>
      <c r="G65" s="141">
        <f t="shared" si="34"/>
        <v>0.19768782420545158</v>
      </c>
      <c r="H65" s="141">
        <f t="shared" si="34"/>
        <v>0.19768782420545164</v>
      </c>
      <c r="I65" s="141">
        <f t="shared" si="34"/>
        <v>0.19768782420545156</v>
      </c>
      <c r="J65" s="141">
        <f t="shared" si="34"/>
        <v>0.19768782420545164</v>
      </c>
      <c r="K65" s="141">
        <f t="shared" si="34"/>
        <v>0.19768782420545153</v>
      </c>
      <c r="L65" s="241">
        <f t="shared" si="34"/>
        <v>0.19768782420545153</v>
      </c>
      <c r="M65" s="169"/>
    </row>
    <row r="66" spans="1:13" x14ac:dyDescent="0.2">
      <c r="A66" s="166"/>
      <c r="B66" s="167"/>
      <c r="C66" s="167"/>
      <c r="D66" s="167"/>
      <c r="E66" s="167"/>
      <c r="F66" s="167"/>
      <c r="G66" s="167"/>
      <c r="H66" s="167"/>
      <c r="I66" s="167"/>
      <c r="J66" s="167"/>
      <c r="K66" s="167"/>
      <c r="L66" s="298"/>
      <c r="M66" s="169"/>
    </row>
    <row r="67" spans="1:13" x14ac:dyDescent="0.2">
      <c r="A67" s="312" t="s">
        <v>171</v>
      </c>
      <c r="B67" s="167"/>
      <c r="C67" s="167"/>
      <c r="D67" s="167"/>
      <c r="E67" s="167"/>
      <c r="F67" s="167"/>
      <c r="G67" s="167"/>
      <c r="H67" s="167"/>
      <c r="I67" s="167"/>
      <c r="J67" s="167"/>
      <c r="K67" s="167"/>
      <c r="L67" s="298"/>
      <c r="M67" s="169"/>
    </row>
    <row r="68" spans="1:13" x14ac:dyDescent="0.2">
      <c r="A68" s="313" t="s">
        <v>106</v>
      </c>
      <c r="B68" s="314"/>
      <c r="C68" s="325">
        <f>C69*B70</f>
        <v>642.86297775671073</v>
      </c>
      <c r="D68" s="325">
        <f t="shared" ref="D68:L68" si="35">D69*C70</f>
        <v>642.86297775671073</v>
      </c>
      <c r="E68" s="325">
        <f>E69*D70</f>
        <v>642.86297775671073</v>
      </c>
      <c r="F68" s="325">
        <f t="shared" si="35"/>
        <v>642.86297775671073</v>
      </c>
      <c r="G68" s="325">
        <f t="shared" si="35"/>
        <v>642.86297775671073</v>
      </c>
      <c r="H68" s="325">
        <f t="shared" si="35"/>
        <v>642.86297775671073</v>
      </c>
      <c r="I68" s="325">
        <f t="shared" si="35"/>
        <v>642.86297775671073</v>
      </c>
      <c r="J68" s="325">
        <f t="shared" si="35"/>
        <v>642.86297775671073</v>
      </c>
      <c r="K68" s="325">
        <f t="shared" si="35"/>
        <v>642.86297775671073</v>
      </c>
      <c r="L68" s="326">
        <f t="shared" si="35"/>
        <v>0</v>
      </c>
      <c r="M68" s="169"/>
    </row>
    <row r="69" spans="1:13" x14ac:dyDescent="0.2">
      <c r="A69" s="174" t="s">
        <v>232</v>
      </c>
      <c r="B69" s="138">
        <f>B21</f>
        <v>3.1872234891259829E-2</v>
      </c>
      <c r="C69" s="138">
        <f>B69</f>
        <v>3.1872234891259829E-2</v>
      </c>
      <c r="D69" s="138">
        <f>C69</f>
        <v>3.1872234891259829E-2</v>
      </c>
      <c r="E69" s="138">
        <f>D69</f>
        <v>3.1872234891259829E-2</v>
      </c>
      <c r="F69" s="138">
        <f t="shared" ref="F69:K69" si="36">E69</f>
        <v>3.1872234891259829E-2</v>
      </c>
      <c r="G69" s="138">
        <f t="shared" si="36"/>
        <v>3.1872234891259829E-2</v>
      </c>
      <c r="H69" s="138">
        <f t="shared" si="36"/>
        <v>3.1872234891259829E-2</v>
      </c>
      <c r="I69" s="138">
        <f t="shared" si="36"/>
        <v>3.1872234891259829E-2</v>
      </c>
      <c r="J69" s="138">
        <f t="shared" si="36"/>
        <v>3.1872234891259829E-2</v>
      </c>
      <c r="K69" s="138">
        <f t="shared" si="36"/>
        <v>3.1872234891259829E-2</v>
      </c>
      <c r="L69" s="327">
        <f>0</f>
        <v>0</v>
      </c>
      <c r="M69" s="297">
        <f>D21</f>
        <v>2.6814467694437375E-3</v>
      </c>
    </row>
    <row r="70" spans="1:13" x14ac:dyDescent="0.2">
      <c r="A70" s="174" t="s">
        <v>233</v>
      </c>
      <c r="B70" s="328">
        <v>20170</v>
      </c>
      <c r="C70" s="329">
        <f>B70-C68+B69*B70</f>
        <v>20170</v>
      </c>
      <c r="D70" s="329">
        <f t="shared" ref="D70:K70" si="37">C70-D68+C69*C70</f>
        <v>20170</v>
      </c>
      <c r="E70" s="329">
        <f>D70-E68+D69*D70</f>
        <v>20170</v>
      </c>
      <c r="F70" s="329">
        <f t="shared" si="37"/>
        <v>20170</v>
      </c>
      <c r="G70" s="329">
        <f t="shared" si="37"/>
        <v>20170</v>
      </c>
      <c r="H70" s="329">
        <f t="shared" si="37"/>
        <v>20170</v>
      </c>
      <c r="I70" s="329">
        <f t="shared" si="37"/>
        <v>20170</v>
      </c>
      <c r="J70" s="329">
        <f t="shared" si="37"/>
        <v>20170</v>
      </c>
      <c r="K70" s="330">
        <f t="shared" si="37"/>
        <v>20170</v>
      </c>
      <c r="L70" s="330"/>
      <c r="M70" s="169"/>
    </row>
    <row r="71" spans="1:13" x14ac:dyDescent="0.2">
      <c r="A71" s="318" t="s">
        <v>262</v>
      </c>
      <c r="B71" s="319"/>
      <c r="C71" s="331">
        <f>C72*C$33</f>
        <v>85.571919388083373</v>
      </c>
      <c r="D71" s="331">
        <f>D72*D$33</f>
        <v>85.658174453727597</v>
      </c>
      <c r="E71" s="331">
        <f t="shared" ref="E71:L71" si="38">E72*E$33</f>
        <v>85.814489596408038</v>
      </c>
      <c r="F71" s="331">
        <f t="shared" si="38"/>
        <v>86.039591439309817</v>
      </c>
      <c r="G71" s="331">
        <f t="shared" si="38"/>
        <v>86.332315179877838</v>
      </c>
      <c r="H71" s="331">
        <f t="shared" si="38"/>
        <v>86.691601015417476</v>
      </c>
      <c r="I71" s="331">
        <f t="shared" si="38"/>
        <v>87.116490777590812</v>
      </c>
      <c r="J71" s="331">
        <f t="shared" si="38"/>
        <v>87.60612476720523</v>
      </c>
      <c r="K71" s="331">
        <f t="shared" si="38"/>
        <v>88.159738781138572</v>
      </c>
      <c r="L71" s="332">
        <f t="shared" si="38"/>
        <v>0</v>
      </c>
      <c r="M71" s="169"/>
    </row>
    <row r="72" spans="1:13" ht="17" thickBot="1" x14ac:dyDescent="0.25">
      <c r="A72" s="174" t="s">
        <v>230</v>
      </c>
      <c r="B72" s="87"/>
      <c r="C72" s="138">
        <f>B22</f>
        <v>1.3623960595378303E-3</v>
      </c>
      <c r="D72" s="138">
        <f>C72</f>
        <v>1.3623960595378303E-3</v>
      </c>
      <c r="E72" s="138">
        <f>D72</f>
        <v>1.3623960595378303E-3</v>
      </c>
      <c r="F72" s="138">
        <f t="shared" ref="F72:K72" si="39">E72</f>
        <v>1.3623960595378303E-3</v>
      </c>
      <c r="G72" s="138">
        <f t="shared" si="39"/>
        <v>1.3623960595378303E-3</v>
      </c>
      <c r="H72" s="138">
        <f t="shared" si="39"/>
        <v>1.3623960595378303E-3</v>
      </c>
      <c r="I72" s="138">
        <f t="shared" si="39"/>
        <v>1.3623960595378303E-3</v>
      </c>
      <c r="J72" s="138">
        <f t="shared" si="39"/>
        <v>1.3623960595378303E-3</v>
      </c>
      <c r="K72" s="138">
        <f t="shared" si="39"/>
        <v>1.3623960595378303E-3</v>
      </c>
      <c r="L72" s="333">
        <f>0</f>
        <v>0</v>
      </c>
      <c r="M72" s="297">
        <f>D22</f>
        <v>2.9649567811904505E-4</v>
      </c>
    </row>
    <row r="73" spans="1:13" ht="17" thickTop="1" x14ac:dyDescent="0.2">
      <c r="A73" s="334" t="s">
        <v>234</v>
      </c>
      <c r="B73" s="335"/>
      <c r="C73" s="336">
        <f>C74*C$33</f>
        <v>2468.9671061548906</v>
      </c>
      <c r="D73" s="336">
        <f>D74*D$33</f>
        <v>2471.4557837647617</v>
      </c>
      <c r="E73" s="336">
        <f t="shared" ref="E73:L73" si="40">E74*E$33</f>
        <v>2475.9658724507667</v>
      </c>
      <c r="F73" s="336">
        <f t="shared" si="40"/>
        <v>2482.4606320592175</v>
      </c>
      <c r="G73" s="336">
        <f t="shared" si="40"/>
        <v>2490.9064550794465</v>
      </c>
      <c r="H73" s="336">
        <f t="shared" si="40"/>
        <v>2501.2727635133119</v>
      </c>
      <c r="I73" s="336">
        <f t="shared" si="40"/>
        <v>2513.5319117718705</v>
      </c>
      <c r="J73" s="336">
        <f t="shared" si="40"/>
        <v>2527.659095350994</v>
      </c>
      <c r="K73" s="336">
        <f t="shared" si="40"/>
        <v>2543.6322650506104</v>
      </c>
      <c r="L73" s="336">
        <f t="shared" si="40"/>
        <v>2561.4320465145374</v>
      </c>
      <c r="M73" s="337"/>
    </row>
    <row r="74" spans="1:13" x14ac:dyDescent="0.2">
      <c r="A74" s="338" t="s">
        <v>230</v>
      </c>
      <c r="B74" s="87"/>
      <c r="C74" s="138">
        <f>B23</f>
        <v>3.9308584879333308E-2</v>
      </c>
      <c r="D74" s="138">
        <f>C74</f>
        <v>3.9308584879333308E-2</v>
      </c>
      <c r="E74" s="138">
        <f>D74</f>
        <v>3.9308584879333308E-2</v>
      </c>
      <c r="F74" s="138">
        <f t="shared" ref="F74:L74" si="41">E74</f>
        <v>3.9308584879333308E-2</v>
      </c>
      <c r="G74" s="138">
        <f t="shared" si="41"/>
        <v>3.9308584879333308E-2</v>
      </c>
      <c r="H74" s="138">
        <f t="shared" si="41"/>
        <v>3.9308584879333308E-2</v>
      </c>
      <c r="I74" s="138">
        <f t="shared" si="41"/>
        <v>3.9308584879333308E-2</v>
      </c>
      <c r="J74" s="138">
        <f t="shared" si="41"/>
        <v>3.9308584879333308E-2</v>
      </c>
      <c r="K74" s="138">
        <f t="shared" si="41"/>
        <v>3.9308584879333308E-2</v>
      </c>
      <c r="L74" s="138">
        <f t="shared" si="41"/>
        <v>3.9308584879333308E-2</v>
      </c>
      <c r="M74" s="339">
        <f>D23</f>
        <v>1.3449807409779931E-3</v>
      </c>
    </row>
    <row r="75" spans="1:13" x14ac:dyDescent="0.2">
      <c r="A75" s="340" t="s">
        <v>235</v>
      </c>
      <c r="B75" s="319"/>
      <c r="C75" s="341">
        <f>C64-C68-C71-C73</f>
        <v>9219.3445356275824</v>
      </c>
      <c r="D75" s="341">
        <f t="shared" ref="D75:L75" si="42">D64-D68-D71-D73</f>
        <v>9229.2854760966839</v>
      </c>
      <c r="E75" s="341">
        <f t="shared" si="42"/>
        <v>9247.3008763076723</v>
      </c>
      <c r="F75" s="341">
        <f t="shared" si="42"/>
        <v>9273.2439789307937</v>
      </c>
      <c r="G75" s="341">
        <f t="shared" si="42"/>
        <v>9306.9805398753197</v>
      </c>
      <c r="H75" s="341">
        <f t="shared" si="42"/>
        <v>9348.3884163381827</v>
      </c>
      <c r="I75" s="341">
        <f t="shared" si="42"/>
        <v>9397.3571789279467</v>
      </c>
      <c r="J75" s="341">
        <f t="shared" si="42"/>
        <v>9453.7877468726037</v>
      </c>
      <c r="K75" s="341">
        <f t="shared" si="42"/>
        <v>9517.5920453711151</v>
      </c>
      <c r="L75" s="341">
        <f t="shared" si="42"/>
        <v>10320.332323278364</v>
      </c>
      <c r="M75" s="342"/>
    </row>
    <row r="76" spans="1:13" ht="17" thickBot="1" x14ac:dyDescent="0.25">
      <c r="A76" s="343" t="s">
        <v>230</v>
      </c>
      <c r="B76" s="344"/>
      <c r="C76" s="345">
        <f>C75/C$33</f>
        <v>0.14678178024612348</v>
      </c>
      <c r="D76" s="345">
        <f>D75/D$33</f>
        <v>0.14679208663005389</v>
      </c>
      <c r="E76" s="345">
        <f t="shared" ref="E76:L76" si="43">E75/E$33</f>
        <v>0.14681071150680872</v>
      </c>
      <c r="F76" s="345">
        <f t="shared" si="43"/>
        <v>0.1468374133893908</v>
      </c>
      <c r="G76" s="345">
        <f t="shared" si="43"/>
        <v>0.14687192840018712</v>
      </c>
      <c r="H76" s="345">
        <f t="shared" si="43"/>
        <v>0.14691397312160834</v>
      </c>
      <c r="I76" s="345">
        <f t="shared" si="43"/>
        <v>0.14696324744447009</v>
      </c>
      <c r="J76" s="345">
        <f t="shared" si="43"/>
        <v>0.14701943737691417</v>
      </c>
      <c r="K76" s="345">
        <f t="shared" si="43"/>
        <v>0.14708221778075853</v>
      </c>
      <c r="L76" s="345">
        <f t="shared" si="43"/>
        <v>0.15837923932611822</v>
      </c>
      <c r="M76" s="346"/>
    </row>
    <row r="77" spans="1:13" ht="17" thickTop="1" x14ac:dyDescent="0.2">
      <c r="A77" s="318" t="s">
        <v>236</v>
      </c>
      <c r="B77" s="319"/>
      <c r="C77" s="331">
        <f>C78*C$75</f>
        <v>260.83230875704965</v>
      </c>
      <c r="D77" s="331">
        <f>D78*D$75</f>
        <v>261.1135563494085</v>
      </c>
      <c r="E77" s="331">
        <f t="shared" ref="E77:L77" si="44">E78*E$75</f>
        <v>261.62324534216231</v>
      </c>
      <c r="F77" s="331">
        <f t="shared" si="44"/>
        <v>262.35722369901401</v>
      </c>
      <c r="G77" s="331">
        <f t="shared" si="44"/>
        <v>263.31169340634278</v>
      </c>
      <c r="H77" s="331">
        <f t="shared" si="44"/>
        <v>264.48319881833788</v>
      </c>
      <c r="I77" s="331">
        <f t="shared" si="44"/>
        <v>265.8686156832685</v>
      </c>
      <c r="J77" s="331">
        <f t="shared" si="44"/>
        <v>267.46514082283738</v>
      </c>
      <c r="K77" s="331">
        <f t="shared" si="44"/>
        <v>269.27028243802243</v>
      </c>
      <c r="L77" s="331">
        <f t="shared" si="44"/>
        <v>291.98128962618915</v>
      </c>
      <c r="M77" s="169"/>
    </row>
    <row r="78" spans="1:13" x14ac:dyDescent="0.2">
      <c r="A78" s="175" t="s">
        <v>230</v>
      </c>
      <c r="B78" s="322"/>
      <c r="C78" s="323">
        <f>B24</f>
        <v>2.8291849572285688E-2</v>
      </c>
      <c r="D78" s="323">
        <f>C78</f>
        <v>2.8291849572285688E-2</v>
      </c>
      <c r="E78" s="323">
        <f>D78</f>
        <v>2.8291849572285688E-2</v>
      </c>
      <c r="F78" s="323">
        <f t="shared" ref="F78:L78" si="45">E78</f>
        <v>2.8291849572285688E-2</v>
      </c>
      <c r="G78" s="323">
        <f t="shared" si="45"/>
        <v>2.8291849572285688E-2</v>
      </c>
      <c r="H78" s="323">
        <f t="shared" si="45"/>
        <v>2.8291849572285688E-2</v>
      </c>
      <c r="I78" s="323">
        <f t="shared" si="45"/>
        <v>2.8291849572285688E-2</v>
      </c>
      <c r="J78" s="323">
        <f t="shared" si="45"/>
        <v>2.8291849572285688E-2</v>
      </c>
      <c r="K78" s="323">
        <f t="shared" si="45"/>
        <v>2.8291849572285688E-2</v>
      </c>
      <c r="L78" s="323">
        <f t="shared" si="45"/>
        <v>2.8291849572285688E-2</v>
      </c>
      <c r="M78" s="297">
        <f>D24</f>
        <v>6.4237183024977969E-3</v>
      </c>
    </row>
    <row r="79" spans="1:13" x14ac:dyDescent="0.2">
      <c r="A79" s="166"/>
      <c r="B79" s="167"/>
      <c r="C79" s="167"/>
      <c r="D79" s="167"/>
      <c r="E79" s="167"/>
      <c r="F79" s="167"/>
      <c r="G79" s="167"/>
      <c r="H79" s="167"/>
      <c r="I79" s="167"/>
      <c r="J79" s="167"/>
      <c r="K79" s="167"/>
      <c r="L79" s="298"/>
      <c r="M79" s="169"/>
    </row>
    <row r="80" spans="1:13" x14ac:dyDescent="0.2">
      <c r="A80" s="144" t="s">
        <v>237</v>
      </c>
      <c r="B80" s="314"/>
      <c r="C80" s="324">
        <f>C64-C68-C71-C77</f>
        <v>11427.479333025423</v>
      </c>
      <c r="D80" s="324">
        <f t="shared" ref="D80:L80" si="46">D64-D68-D71-D77</f>
        <v>11439.627703512037</v>
      </c>
      <c r="E80" s="324">
        <f t="shared" si="46"/>
        <v>11461.643503416277</v>
      </c>
      <c r="F80" s="324">
        <f t="shared" si="46"/>
        <v>11493.347387290996</v>
      </c>
      <c r="G80" s="324">
        <f t="shared" si="46"/>
        <v>11534.575301548422</v>
      </c>
      <c r="H80" s="324">
        <f t="shared" si="46"/>
        <v>11585.177981033157</v>
      </c>
      <c r="I80" s="324">
        <f t="shared" si="46"/>
        <v>11645.020475016549</v>
      </c>
      <c r="J80" s="324">
        <f t="shared" si="46"/>
        <v>11713.98170140076</v>
      </c>
      <c r="K80" s="324">
        <f t="shared" si="46"/>
        <v>11791.954027983702</v>
      </c>
      <c r="L80" s="324">
        <f t="shared" si="46"/>
        <v>12589.783080166713</v>
      </c>
      <c r="M80" s="169"/>
    </row>
    <row r="81" spans="1:13" x14ac:dyDescent="0.2">
      <c r="A81" s="175" t="s">
        <v>230</v>
      </c>
      <c r="B81" s="322"/>
      <c r="C81" s="141">
        <f t="shared" ref="C81:L81" si="47">C80/C33</f>
        <v>0.18193763707878116</v>
      </c>
      <c r="D81" s="141">
        <f t="shared" si="47"/>
        <v>0.18194765187604778</v>
      </c>
      <c r="E81" s="141">
        <f t="shared" si="47"/>
        <v>0.18196574982059116</v>
      </c>
      <c r="F81" s="141">
        <f t="shared" si="47"/>
        <v>0.18199169625752792</v>
      </c>
      <c r="G81" s="141">
        <f t="shared" si="47"/>
        <v>0.18202523477483079</v>
      </c>
      <c r="H81" s="141">
        <f t="shared" si="47"/>
        <v>0.1820660899733183</v>
      </c>
      <c r="I81" s="141">
        <f t="shared" si="47"/>
        <v>0.18211397023444986</v>
      </c>
      <c r="J81" s="141">
        <f t="shared" si="47"/>
        <v>0.18216857044977774</v>
      </c>
      <c r="K81" s="141">
        <f t="shared" si="47"/>
        <v>0.18222957467988044</v>
      </c>
      <c r="L81" s="141">
        <f t="shared" si="47"/>
        <v>0.19320698259106397</v>
      </c>
      <c r="M81" s="169"/>
    </row>
    <row r="82" spans="1:13" x14ac:dyDescent="0.2">
      <c r="A82" s="166"/>
      <c r="B82" s="167"/>
      <c r="C82" s="167"/>
      <c r="D82" s="167"/>
      <c r="E82" s="167"/>
      <c r="F82" s="167"/>
      <c r="G82" s="167"/>
      <c r="H82" s="167"/>
      <c r="I82" s="167"/>
      <c r="J82" s="167"/>
      <c r="K82" s="167"/>
      <c r="L82" s="298"/>
      <c r="M82" s="169"/>
    </row>
    <row r="83" spans="1:13" x14ac:dyDescent="0.2">
      <c r="A83" s="312" t="s">
        <v>176</v>
      </c>
      <c r="B83" s="167"/>
      <c r="C83" s="167"/>
      <c r="D83" s="167"/>
      <c r="E83" s="167"/>
      <c r="F83" s="167"/>
      <c r="G83" s="167"/>
      <c r="H83" s="167"/>
      <c r="I83" s="167"/>
      <c r="J83" s="167"/>
      <c r="K83" s="167"/>
      <c r="L83" s="298"/>
      <c r="M83" s="169"/>
    </row>
    <row r="84" spans="1:13" x14ac:dyDescent="0.2">
      <c r="A84" s="347" t="s">
        <v>177</v>
      </c>
      <c r="B84" s="314"/>
      <c r="C84" s="348">
        <f>C85*C$33</f>
        <v>349.25293018364903</v>
      </c>
      <c r="D84" s="348">
        <f>D85*D$33</f>
        <v>349.60497130455462</v>
      </c>
      <c r="E84" s="348">
        <f t="shared" ref="E84:L84" si="48">E85*E$33</f>
        <v>350.24295537694212</v>
      </c>
      <c r="F84" s="348">
        <f t="shared" si="48"/>
        <v>351.16168524516723</v>
      </c>
      <c r="G84" s="348">
        <f t="shared" si="48"/>
        <v>352.35640688818717</v>
      </c>
      <c r="H84" s="348">
        <f t="shared" si="48"/>
        <v>353.82279483101945</v>
      </c>
      <c r="I84" s="348">
        <f t="shared" si="48"/>
        <v>355.55693840878678</v>
      </c>
      <c r="J84" s="348">
        <f t="shared" si="48"/>
        <v>357.55532884823464</v>
      </c>
      <c r="K84" s="348">
        <f t="shared" si="48"/>
        <v>359.8148471334336</v>
      </c>
      <c r="L84" s="348">
        <f t="shared" si="48"/>
        <v>362.33275262411735</v>
      </c>
      <c r="M84" s="169"/>
    </row>
    <row r="85" spans="1:13" x14ac:dyDescent="0.2">
      <c r="A85" s="174" t="s">
        <v>230</v>
      </c>
      <c r="B85" s="87"/>
      <c r="C85" s="138">
        <f>B26</f>
        <v>5.5604784754951578E-3</v>
      </c>
      <c r="D85" s="138">
        <f>C85</f>
        <v>5.5604784754951578E-3</v>
      </c>
      <c r="E85" s="138">
        <f>D85</f>
        <v>5.5604784754951578E-3</v>
      </c>
      <c r="F85" s="138">
        <f t="shared" ref="F85:L85" si="49">E85</f>
        <v>5.5604784754951578E-3</v>
      </c>
      <c r="G85" s="138">
        <f t="shared" si="49"/>
        <v>5.5604784754951578E-3</v>
      </c>
      <c r="H85" s="138">
        <f t="shared" si="49"/>
        <v>5.5604784754951578E-3</v>
      </c>
      <c r="I85" s="138">
        <f t="shared" si="49"/>
        <v>5.5604784754951578E-3</v>
      </c>
      <c r="J85" s="138">
        <f t="shared" si="49"/>
        <v>5.5604784754951578E-3</v>
      </c>
      <c r="K85" s="138">
        <f t="shared" si="49"/>
        <v>5.5604784754951578E-3</v>
      </c>
      <c r="L85" s="138">
        <f t="shared" si="49"/>
        <v>5.5604784754951578E-3</v>
      </c>
      <c r="M85" s="297">
        <f>D26</f>
        <v>1.1906764643820402E-2</v>
      </c>
    </row>
    <row r="86" spans="1:13" x14ac:dyDescent="0.2">
      <c r="A86" s="199" t="s">
        <v>178</v>
      </c>
      <c r="B86" s="319"/>
      <c r="C86" s="349">
        <f>C87*C$33</f>
        <v>312.69841401683323</v>
      </c>
      <c r="D86" s="349">
        <f>D87*D$33</f>
        <v>313.01360879592357</v>
      </c>
      <c r="E86" s="349">
        <f t="shared" ref="E86:L86" si="50">E87*E$33</f>
        <v>313.58481834167787</v>
      </c>
      <c r="F86" s="349">
        <f t="shared" si="50"/>
        <v>314.40738945812581</v>
      </c>
      <c r="G86" s="349">
        <f t="shared" si="50"/>
        <v>315.47706570326847</v>
      </c>
      <c r="H86" s="349">
        <f t="shared" si="50"/>
        <v>316.78997432744507</v>
      </c>
      <c r="I86" s="349">
        <f t="shared" si="50"/>
        <v>318.34261397505003</v>
      </c>
      <c r="J86" s="349">
        <f t="shared" si="50"/>
        <v>320.13184311816173</v>
      </c>
      <c r="K86" s="349">
        <f t="shared" si="50"/>
        <v>322.15486919228005</v>
      </c>
      <c r="L86" s="349">
        <f t="shared" si="50"/>
        <v>324.40923840592438</v>
      </c>
      <c r="M86" s="169"/>
    </row>
    <row r="87" spans="1:13" ht="17" thickBot="1" x14ac:dyDescent="0.25">
      <c r="A87" s="350" t="s">
        <v>230</v>
      </c>
      <c r="B87" s="105"/>
      <c r="C87" s="351">
        <f>B27</f>
        <v>4.9784916608939522E-3</v>
      </c>
      <c r="D87" s="351">
        <f>C87</f>
        <v>4.9784916608939522E-3</v>
      </c>
      <c r="E87" s="351">
        <f>D87</f>
        <v>4.9784916608939522E-3</v>
      </c>
      <c r="F87" s="351">
        <f t="shared" ref="F87:L87" si="51">E87</f>
        <v>4.9784916608939522E-3</v>
      </c>
      <c r="G87" s="351">
        <f t="shared" si="51"/>
        <v>4.9784916608939522E-3</v>
      </c>
      <c r="H87" s="351">
        <f t="shared" si="51"/>
        <v>4.9784916608939522E-3</v>
      </c>
      <c r="I87" s="351">
        <f t="shared" si="51"/>
        <v>4.9784916608939522E-3</v>
      </c>
      <c r="J87" s="351">
        <f t="shared" si="51"/>
        <v>4.9784916608939522E-3</v>
      </c>
      <c r="K87" s="351">
        <f t="shared" si="51"/>
        <v>4.9784916608939522E-3</v>
      </c>
      <c r="L87" s="351">
        <f t="shared" si="51"/>
        <v>4.9784916608939522E-3</v>
      </c>
      <c r="M87" s="352">
        <f>D27</f>
        <v>3.9585635016321619E-2</v>
      </c>
    </row>
    <row r="88" spans="1:13" x14ac:dyDescent="0.2">
      <c r="A88" s="166"/>
      <c r="B88" s="167"/>
      <c r="C88" s="167"/>
      <c r="D88" s="167"/>
      <c r="E88" s="167"/>
      <c r="F88" s="167"/>
      <c r="G88" s="167"/>
      <c r="H88" s="167"/>
      <c r="I88" s="167"/>
      <c r="J88" s="167"/>
      <c r="K88" s="167"/>
      <c r="L88" s="298"/>
    </row>
    <row r="89" spans="1:13" x14ac:dyDescent="0.2">
      <c r="A89" s="353" t="s">
        <v>238</v>
      </c>
      <c r="B89" s="354"/>
      <c r="C89" s="355">
        <f>C80-C84-C86</f>
        <v>10765.527988824941</v>
      </c>
      <c r="D89" s="355">
        <f t="shared" ref="D89:L89" si="52">D80-D84-D86</f>
        <v>10777.009123411559</v>
      </c>
      <c r="E89" s="355">
        <f t="shared" si="52"/>
        <v>10797.815729697657</v>
      </c>
      <c r="F89" s="355">
        <f t="shared" si="52"/>
        <v>10827.778312587703</v>
      </c>
      <c r="G89" s="355">
        <f t="shared" si="52"/>
        <v>10866.741828956967</v>
      </c>
      <c r="H89" s="355">
        <f t="shared" si="52"/>
        <v>10914.565211874693</v>
      </c>
      <c r="I89" s="355">
        <f t="shared" si="52"/>
        <v>10971.120922632712</v>
      </c>
      <c r="J89" s="355">
        <f t="shared" si="52"/>
        <v>11036.294529434363</v>
      </c>
      <c r="K89" s="355">
        <f t="shared" si="52"/>
        <v>11109.984311657989</v>
      </c>
      <c r="L89" s="356">
        <f t="shared" si="52"/>
        <v>11903.041089136672</v>
      </c>
    </row>
    <row r="90" spans="1:13" ht="17" thickBot="1" x14ac:dyDescent="0.25">
      <c r="A90" s="357" t="s">
        <v>239</v>
      </c>
      <c r="B90" s="358"/>
      <c r="C90" s="359">
        <f t="shared" ref="C90:K90" si="53">C89/(1+$H$7)^C30</f>
        <v>9786.8436262044906</v>
      </c>
      <c r="D90" s="359">
        <f t="shared" si="53"/>
        <v>8906.6191102574849</v>
      </c>
      <c r="E90" s="359">
        <f t="shared" si="53"/>
        <v>8112.5587751297171</v>
      </c>
      <c r="F90" s="359">
        <f t="shared" si="53"/>
        <v>7395.5182792074993</v>
      </c>
      <c r="G90" s="359">
        <f t="shared" si="53"/>
        <v>6747.3917137782209</v>
      </c>
      <c r="H90" s="359">
        <f t="shared" si="53"/>
        <v>6160.987519975145</v>
      </c>
      <c r="I90" s="359">
        <f t="shared" si="53"/>
        <v>5629.9197675397345</v>
      </c>
      <c r="J90" s="359">
        <f t="shared" si="53"/>
        <v>5148.5128481494348</v>
      </c>
      <c r="K90" s="359">
        <f t="shared" si="53"/>
        <v>4711.7178867298217</v>
      </c>
      <c r="L90" s="360">
        <f>(L89*(1+H7)/(H7-H9)-K70)/(1+H7)^L30</f>
        <v>51612.431585061502</v>
      </c>
    </row>
    <row r="92" spans="1:13" ht="17" thickBot="1" x14ac:dyDescent="0.25">
      <c r="A92" s="484" t="s">
        <v>240</v>
      </c>
      <c r="B92" s="484"/>
    </row>
    <row r="93" spans="1:13" x14ac:dyDescent="0.2">
      <c r="A93" s="266" t="s">
        <v>241</v>
      </c>
      <c r="B93" s="361">
        <f>SUM(C90:L90)</f>
        <v>114212.50111203305</v>
      </c>
    </row>
    <row r="94" spans="1:13" x14ac:dyDescent="0.2">
      <c r="A94" s="362" t="s">
        <v>242</v>
      </c>
      <c r="B94" s="363">
        <f>'Value Drivers'!F39</f>
        <v>9158</v>
      </c>
    </row>
    <row r="95" spans="1:13" x14ac:dyDescent="0.2">
      <c r="A95" s="364" t="s">
        <v>243</v>
      </c>
      <c r="B95" s="365">
        <f>B93+B94</f>
        <v>123370.50111203305</v>
      </c>
    </row>
    <row r="96" spans="1:13" x14ac:dyDescent="0.2">
      <c r="A96" s="364" t="s">
        <v>244</v>
      </c>
      <c r="B96" s="366">
        <f>'Value Drivers'!F76</f>
        <v>1452</v>
      </c>
    </row>
    <row r="97" spans="1:12" ht="17" thickBot="1" x14ac:dyDescent="0.25">
      <c r="A97" s="277" t="s">
        <v>217</v>
      </c>
      <c r="B97" s="421">
        <f>B95/B96</f>
        <v>84.965909856772072</v>
      </c>
    </row>
    <row r="99" spans="1:12" ht="17" thickBot="1" x14ac:dyDescent="0.25">
      <c r="A99" s="478" t="s">
        <v>245</v>
      </c>
      <c r="B99" s="478"/>
      <c r="C99" s="478"/>
      <c r="D99" s="478"/>
      <c r="E99" s="478"/>
      <c r="F99" s="478"/>
      <c r="G99" s="478"/>
      <c r="H99" s="478"/>
      <c r="I99" s="478"/>
      <c r="J99" s="478"/>
      <c r="K99" s="478"/>
      <c r="L99" s="478"/>
    </row>
    <row r="100" spans="1:12" x14ac:dyDescent="0.2">
      <c r="A100" s="266" t="s">
        <v>246</v>
      </c>
      <c r="B100" s="367">
        <v>75067</v>
      </c>
      <c r="C100" s="368">
        <f>B100+C86-C73</f>
        <v>72910.731307861948</v>
      </c>
      <c r="D100" s="368">
        <f t="shared" ref="D100:L100" si="54">C100+D86-D73</f>
        <v>70752.289132893115</v>
      </c>
      <c r="E100" s="368">
        <f>D100+E86-E73</f>
        <v>68589.908078784036</v>
      </c>
      <c r="F100" s="368">
        <f t="shared" si="54"/>
        <v>66421.854836182945</v>
      </c>
      <c r="G100" s="368">
        <f t="shared" si="54"/>
        <v>64246.425446806767</v>
      </c>
      <c r="H100" s="368">
        <f t="shared" si="54"/>
        <v>62061.942657620901</v>
      </c>
      <c r="I100" s="368">
        <f t="shared" si="54"/>
        <v>59866.753359824084</v>
      </c>
      <c r="J100" s="368">
        <f t="shared" si="54"/>
        <v>57659.226107591254</v>
      </c>
      <c r="K100" s="368">
        <f t="shared" si="54"/>
        <v>55437.748711732922</v>
      </c>
      <c r="L100" s="369">
        <f t="shared" si="54"/>
        <v>53200.725903624312</v>
      </c>
    </row>
    <row r="101" spans="1:12" x14ac:dyDescent="0.2">
      <c r="A101" s="253" t="s">
        <v>247</v>
      </c>
      <c r="B101" s="370">
        <v>-4486</v>
      </c>
      <c r="C101" s="371">
        <f>B101+C84</f>
        <v>-4136.7470698163506</v>
      </c>
      <c r="D101" s="371">
        <f t="shared" ref="D101:L101" si="55">C101+D84</f>
        <v>-3787.1420985117961</v>
      </c>
      <c r="E101" s="371">
        <f>D101+E84</f>
        <v>-3436.8991431348541</v>
      </c>
      <c r="F101" s="371">
        <f t="shared" si="55"/>
        <v>-3085.737457889687</v>
      </c>
      <c r="G101" s="371">
        <f t="shared" si="55"/>
        <v>-2733.3810510015001</v>
      </c>
      <c r="H101" s="371">
        <f t="shared" si="55"/>
        <v>-2379.5582561704805</v>
      </c>
      <c r="I101" s="371">
        <f t="shared" si="55"/>
        <v>-2024.0013177616938</v>
      </c>
      <c r="J101" s="371">
        <f t="shared" si="55"/>
        <v>-1666.4459889134591</v>
      </c>
      <c r="K101" s="371">
        <f t="shared" si="55"/>
        <v>-1306.6311417800255</v>
      </c>
      <c r="L101" s="372">
        <f t="shared" si="55"/>
        <v>-944.29838915590813</v>
      </c>
    </row>
    <row r="102" spans="1:12" x14ac:dyDescent="0.2">
      <c r="A102" s="272" t="s">
        <v>248</v>
      </c>
      <c r="B102" s="373">
        <f>B100+B101</f>
        <v>70581</v>
      </c>
      <c r="C102" s="373">
        <f t="shared" ref="C102:L102" si="56">C100+C101</f>
        <v>68773.984238045596</v>
      </c>
      <c r="D102" s="373">
        <f t="shared" si="56"/>
        <v>66965.147034381313</v>
      </c>
      <c r="E102" s="373">
        <f t="shared" si="56"/>
        <v>65153.008935649181</v>
      </c>
      <c r="F102" s="373">
        <f t="shared" si="56"/>
        <v>63336.11737829326</v>
      </c>
      <c r="G102" s="373">
        <f t="shared" si="56"/>
        <v>61513.044395805264</v>
      </c>
      <c r="H102" s="373">
        <f t="shared" si="56"/>
        <v>59682.384401450421</v>
      </c>
      <c r="I102" s="373">
        <f t="shared" si="56"/>
        <v>57842.752042062391</v>
      </c>
      <c r="J102" s="373">
        <f t="shared" si="56"/>
        <v>55992.780118677794</v>
      </c>
      <c r="K102" s="373">
        <f t="shared" si="56"/>
        <v>54131.117569952898</v>
      </c>
      <c r="L102" s="374">
        <f t="shared" si="56"/>
        <v>52256.427514468407</v>
      </c>
    </row>
    <row r="103" spans="1:12" x14ac:dyDescent="0.2">
      <c r="A103" s="253" t="s">
        <v>209</v>
      </c>
      <c r="B103" s="269"/>
      <c r="C103" s="375">
        <f>C89/C102</f>
        <v>0.15653488900050488</v>
      </c>
      <c r="D103" s="375">
        <f t="shared" ref="D103:L103" si="57">D89/D102</f>
        <v>0.16093459957428924</v>
      </c>
      <c r="E103" s="375">
        <f t="shared" si="57"/>
        <v>0.16573011601601587</v>
      </c>
      <c r="F103" s="375">
        <f t="shared" si="57"/>
        <v>0.17095740567606424</v>
      </c>
      <c r="G103" s="375">
        <f t="shared" si="57"/>
        <v>0.1766575193228121</v>
      </c>
      <c r="H103" s="375">
        <f t="shared" si="57"/>
        <v>0.18287749930462638</v>
      </c>
      <c r="I103" s="375">
        <f>I89/I102</f>
        <v>0.18967148925857946</v>
      </c>
      <c r="J103" s="375">
        <f t="shared" si="57"/>
        <v>0.19710209970004561</v>
      </c>
      <c r="K103" s="375">
        <f t="shared" si="57"/>
        <v>0.20524210122395328</v>
      </c>
      <c r="L103" s="376">
        <f t="shared" si="57"/>
        <v>0.22778137839294579</v>
      </c>
    </row>
    <row r="104" spans="1:12" x14ac:dyDescent="0.2">
      <c r="A104" s="253" t="s">
        <v>210</v>
      </c>
      <c r="B104" s="269"/>
      <c r="C104" s="375">
        <f t="shared" ref="C104:L104" si="58">C89/C33</f>
        <v>0.17139866694239203</v>
      </c>
      <c r="D104" s="375">
        <f t="shared" si="58"/>
        <v>0.17140868173965867</v>
      </c>
      <c r="E104" s="375">
        <f t="shared" si="58"/>
        <v>0.17142677968420206</v>
      </c>
      <c r="F104" s="375">
        <f t="shared" si="58"/>
        <v>0.17145272612113879</v>
      </c>
      <c r="G104" s="375">
        <f t="shared" si="58"/>
        <v>0.17148626463844169</v>
      </c>
      <c r="H104" s="375">
        <f t="shared" si="58"/>
        <v>0.17152711983692917</v>
      </c>
      <c r="I104" s="375">
        <f t="shared" si="58"/>
        <v>0.17157500009806076</v>
      </c>
      <c r="J104" s="375">
        <f t="shared" si="58"/>
        <v>0.17162960031338861</v>
      </c>
      <c r="K104" s="375">
        <f t="shared" si="58"/>
        <v>0.17169060454349133</v>
      </c>
      <c r="L104" s="377">
        <f t="shared" si="58"/>
        <v>0.18266801245467487</v>
      </c>
    </row>
    <row r="105" spans="1:12" x14ac:dyDescent="0.2">
      <c r="A105" s="253" t="s">
        <v>211</v>
      </c>
      <c r="B105" s="269"/>
      <c r="C105" s="255">
        <f t="shared" ref="C105:L105" si="59">C33/C100</f>
        <v>0.86146262523123562</v>
      </c>
      <c r="D105" s="255">
        <f t="shared" si="59"/>
        <v>0.88863812140277343</v>
      </c>
      <c r="E105" s="255">
        <f t="shared" si="59"/>
        <v>0.91832630378583602</v>
      </c>
      <c r="F105" s="255">
        <f t="shared" si="59"/>
        <v>0.95078859036630914</v>
      </c>
      <c r="G105" s="255">
        <f t="shared" si="59"/>
        <v>0.9863272671086678</v>
      </c>
      <c r="H105" s="255">
        <f t="shared" si="59"/>
        <v>1.0252936767960212</v>
      </c>
      <c r="I105" s="255">
        <f t="shared" si="59"/>
        <v>1.0680984565953049</v>
      </c>
      <c r="J105" s="255">
        <f t="shared" si="59"/>
        <v>1.1152244492118268</v>
      </c>
      <c r="K105" s="255">
        <f t="shared" si="59"/>
        <v>1.1672431401508279</v>
      </c>
      <c r="L105" s="378">
        <f t="shared" si="59"/>
        <v>1.2248357990193519</v>
      </c>
    </row>
    <row r="106" spans="1:12" ht="17" thickBot="1" x14ac:dyDescent="0.25">
      <c r="A106" s="277" t="s">
        <v>212</v>
      </c>
      <c r="B106" s="278"/>
      <c r="C106" s="379">
        <f>C100/C102</f>
        <v>1.0601498824831486</v>
      </c>
      <c r="D106" s="379">
        <f t="shared" ref="D106:L106" si="60">D100/D102</f>
        <v>1.0565539279196594</v>
      </c>
      <c r="E106" s="379">
        <f t="shared" si="60"/>
        <v>1.0527511959812852</v>
      </c>
      <c r="F106" s="379">
        <f t="shared" si="60"/>
        <v>1.0487200287232517</v>
      </c>
      <c r="G106" s="379">
        <f t="shared" si="60"/>
        <v>1.0444357953316956</v>
      </c>
      <c r="H106" s="379">
        <f t="shared" si="60"/>
        <v>1.0398703617497</v>
      </c>
      <c r="I106" s="379">
        <f t="shared" si="60"/>
        <v>1.0349914422517426</v>
      </c>
      <c r="J106" s="379">
        <f t="shared" si="60"/>
        <v>1.029761801171176</v>
      </c>
      <c r="K106" s="379">
        <f t="shared" si="60"/>
        <v>1.0241382628040421</v>
      </c>
      <c r="L106" s="279">
        <f t="shared" si="60"/>
        <v>1.0180704735105448</v>
      </c>
    </row>
    <row r="108" spans="1:12" ht="17" thickBot="1" x14ac:dyDescent="0.25">
      <c r="A108" s="484" t="s">
        <v>249</v>
      </c>
      <c r="B108" s="484"/>
    </row>
    <row r="109" spans="1:12" x14ac:dyDescent="0.2">
      <c r="A109" s="266" t="s">
        <v>250</v>
      </c>
      <c r="B109" s="361">
        <f>B95</f>
        <v>123370.50111203305</v>
      </c>
    </row>
    <row r="110" spans="1:12" x14ac:dyDescent="0.2">
      <c r="A110" s="362" t="s">
        <v>251</v>
      </c>
      <c r="B110" s="252">
        <v>41</v>
      </c>
    </row>
    <row r="111" spans="1:12" x14ac:dyDescent="0.2">
      <c r="A111" s="362" t="s">
        <v>252</v>
      </c>
      <c r="B111" s="380">
        <v>20490</v>
      </c>
    </row>
    <row r="112" spans="1:12" x14ac:dyDescent="0.2">
      <c r="A112" s="362" t="s">
        <v>253</v>
      </c>
      <c r="B112" s="252">
        <v>0</v>
      </c>
    </row>
    <row r="113" spans="1:12" x14ac:dyDescent="0.2">
      <c r="A113" s="362" t="s">
        <v>254</v>
      </c>
      <c r="B113" s="363">
        <f>B94</f>
        <v>9158</v>
      </c>
    </row>
    <row r="114" spans="1:12" ht="17" thickBot="1" x14ac:dyDescent="0.25">
      <c r="A114" s="381" t="s">
        <v>255</v>
      </c>
      <c r="B114" s="382">
        <f>B109+B110+B111+B112-B113</f>
        <v>134743.50111203303</v>
      </c>
    </row>
    <row r="116" spans="1:12" ht="17" thickBot="1" x14ac:dyDescent="0.25">
      <c r="A116" s="478" t="s">
        <v>256</v>
      </c>
      <c r="B116" s="478"/>
      <c r="C116" s="478"/>
      <c r="D116" s="478"/>
      <c r="E116" s="478"/>
      <c r="F116" s="478"/>
      <c r="G116" s="478"/>
      <c r="H116" s="478"/>
      <c r="I116" s="478"/>
      <c r="J116" s="478"/>
      <c r="K116" s="478"/>
      <c r="L116" s="478"/>
    </row>
    <row r="117" spans="1:12" x14ac:dyDescent="0.2">
      <c r="A117" s="263" t="s">
        <v>227</v>
      </c>
      <c r="B117" s="264"/>
      <c r="C117" s="383" t="s">
        <v>140</v>
      </c>
      <c r="D117" s="383" t="s">
        <v>141</v>
      </c>
      <c r="E117" s="383" t="s">
        <v>142</v>
      </c>
      <c r="F117" s="383" t="s">
        <v>143</v>
      </c>
      <c r="G117" s="383" t="s">
        <v>144</v>
      </c>
      <c r="H117" s="383" t="s">
        <v>145</v>
      </c>
      <c r="I117" s="383" t="s">
        <v>146</v>
      </c>
      <c r="J117" s="383" t="s">
        <v>147</v>
      </c>
      <c r="K117" s="383" t="s">
        <v>148</v>
      </c>
      <c r="L117" s="384" t="s">
        <v>149</v>
      </c>
    </row>
    <row r="118" spans="1:12" x14ac:dyDescent="0.2">
      <c r="A118" s="253" t="s">
        <v>257</v>
      </c>
      <c r="B118" s="269"/>
      <c r="C118" s="385">
        <f>C80-C73</f>
        <v>8958.5122268705327</v>
      </c>
      <c r="D118" s="385">
        <f t="shared" ref="D118:L118" si="61">D80-D73</f>
        <v>8968.1719197472739</v>
      </c>
      <c r="E118" s="385">
        <f t="shared" si="61"/>
        <v>8985.6776309655106</v>
      </c>
      <c r="F118" s="385">
        <f t="shared" si="61"/>
        <v>9010.8867552317788</v>
      </c>
      <c r="G118" s="385">
        <f t="shared" si="61"/>
        <v>9043.668846468976</v>
      </c>
      <c r="H118" s="385">
        <f t="shared" si="61"/>
        <v>9083.9052175198449</v>
      </c>
      <c r="I118" s="385">
        <f t="shared" si="61"/>
        <v>9131.4885632446785</v>
      </c>
      <c r="J118" s="385">
        <f t="shared" si="61"/>
        <v>9186.3226060497655</v>
      </c>
      <c r="K118" s="385">
        <f t="shared" si="61"/>
        <v>9248.321762933092</v>
      </c>
      <c r="L118" s="386">
        <f t="shared" si="61"/>
        <v>10028.351033652176</v>
      </c>
    </row>
    <row r="119" spans="1:12" x14ac:dyDescent="0.2">
      <c r="A119" s="253" t="s">
        <v>258</v>
      </c>
      <c r="B119" s="269"/>
      <c r="C119" s="274">
        <f>C118/$B$96</f>
        <v>6.1697742609301187</v>
      </c>
      <c r="D119" s="274">
        <f t="shared" ref="D119:L119" si="62">D118/$B$96</f>
        <v>6.1764269419747064</v>
      </c>
      <c r="E119" s="274">
        <f t="shared" si="62"/>
        <v>6.1884832169183959</v>
      </c>
      <c r="F119" s="274">
        <f t="shared" si="62"/>
        <v>6.2058448727491591</v>
      </c>
      <c r="G119" s="274">
        <f t="shared" si="62"/>
        <v>6.2284220705709199</v>
      </c>
      <c r="H119" s="274">
        <f t="shared" si="62"/>
        <v>6.2561330699172482</v>
      </c>
      <c r="I119" s="274">
        <f t="shared" si="62"/>
        <v>6.2889039691767756</v>
      </c>
      <c r="J119" s="274">
        <f t="shared" si="62"/>
        <v>6.326668461466781</v>
      </c>
      <c r="K119" s="274">
        <f t="shared" si="62"/>
        <v>6.369367605325821</v>
      </c>
      <c r="L119" s="271">
        <f t="shared" si="62"/>
        <v>6.90657784686789</v>
      </c>
    </row>
    <row r="120" spans="1:12" x14ac:dyDescent="0.2">
      <c r="A120" s="272" t="s">
        <v>222</v>
      </c>
      <c r="B120" s="273"/>
      <c r="C120" s="387">
        <f t="shared" ref="C120:L120" si="63">$B$97/C119</f>
        <v>13.771315815363902</v>
      </c>
      <c r="D120" s="387">
        <f t="shared" si="63"/>
        <v>13.756482616081437</v>
      </c>
      <c r="E120" s="387">
        <f t="shared" si="63"/>
        <v>13.729682521314411</v>
      </c>
      <c r="F120" s="387">
        <f t="shared" si="63"/>
        <v>13.691271953939864</v>
      </c>
      <c r="G120" s="387">
        <f t="shared" si="63"/>
        <v>13.64164292240776</v>
      </c>
      <c r="H120" s="387">
        <f t="shared" si="63"/>
        <v>13.581218447115919</v>
      </c>
      <c r="I120" s="387">
        <f t="shared" si="63"/>
        <v>13.510447968868286</v>
      </c>
      <c r="J120" s="387">
        <f t="shared" si="63"/>
        <v>13.429802806052759</v>
      </c>
      <c r="K120" s="387">
        <f t="shared" si="63"/>
        <v>13.339771720151123</v>
      </c>
      <c r="L120" s="388">
        <f t="shared" si="63"/>
        <v>12.302172181452184</v>
      </c>
    </row>
    <row r="121" spans="1:12" x14ac:dyDescent="0.2">
      <c r="A121" s="253" t="s">
        <v>259</v>
      </c>
      <c r="B121" s="269"/>
      <c r="C121" s="371">
        <f>C89+C68+C71</f>
        <v>11493.962885969735</v>
      </c>
      <c r="D121" s="371">
        <f t="shared" ref="D121:L121" si="64">D89+D68+D71</f>
        <v>11505.530275621997</v>
      </c>
      <c r="E121" s="371">
        <f t="shared" si="64"/>
        <v>11526.493197050777</v>
      </c>
      <c r="F121" s="371">
        <f t="shared" si="64"/>
        <v>11556.680881783725</v>
      </c>
      <c r="G121" s="371">
        <f t="shared" si="64"/>
        <v>11595.937121893556</v>
      </c>
      <c r="H121" s="371">
        <f t="shared" si="64"/>
        <v>11644.119790646822</v>
      </c>
      <c r="I121" s="371">
        <f t="shared" si="64"/>
        <v>11701.100391167014</v>
      </c>
      <c r="J121" s="371">
        <f t="shared" si="64"/>
        <v>11766.76363195828</v>
      </c>
      <c r="K121" s="371">
        <f t="shared" si="64"/>
        <v>11841.007028195838</v>
      </c>
      <c r="L121" s="389">
        <f t="shared" si="64"/>
        <v>11903.041089136672</v>
      </c>
    </row>
    <row r="122" spans="1:12" x14ac:dyDescent="0.2">
      <c r="A122" s="253" t="s">
        <v>260</v>
      </c>
      <c r="B122" s="269"/>
      <c r="C122" s="274">
        <f>C121/$B$96</f>
        <v>7.9159524008056028</v>
      </c>
      <c r="D122" s="274">
        <f t="shared" ref="D122:L122" si="65">D121/$B$96</f>
        <v>7.9239189226046811</v>
      </c>
      <c r="E122" s="274">
        <f t="shared" si="65"/>
        <v>7.9383561963159623</v>
      </c>
      <c r="F122" s="274">
        <f t="shared" si="65"/>
        <v>7.9591466127987083</v>
      </c>
      <c r="G122" s="274">
        <f t="shared" si="65"/>
        <v>7.9861825908357824</v>
      </c>
      <c r="H122" s="274">
        <f t="shared" si="65"/>
        <v>8.019366247001944</v>
      </c>
      <c r="I122" s="274">
        <f t="shared" si="65"/>
        <v>8.0586090848257665</v>
      </c>
      <c r="J122" s="274">
        <f t="shared" si="65"/>
        <v>8.1038317024506057</v>
      </c>
      <c r="K122" s="274">
        <f t="shared" si="65"/>
        <v>8.1549635180412103</v>
      </c>
      <c r="L122" s="271">
        <f t="shared" si="65"/>
        <v>8.197686700507349</v>
      </c>
    </row>
    <row r="123" spans="1:12" x14ac:dyDescent="0.2">
      <c r="A123" s="272" t="s">
        <v>223</v>
      </c>
      <c r="B123" s="273"/>
      <c r="C123" s="390">
        <f t="shared" ref="C123:L123" si="66">$B$97/C122</f>
        <v>10.733504391477283</v>
      </c>
      <c r="D123" s="390">
        <f t="shared" si="66"/>
        <v>10.722713178499159</v>
      </c>
      <c r="E123" s="390">
        <f t="shared" si="66"/>
        <v>10.703212070050864</v>
      </c>
      <c r="F123" s="390">
        <f t="shared" si="66"/>
        <v>10.675253766546103</v>
      </c>
      <c r="G123" s="390">
        <f t="shared" si="66"/>
        <v>10.639114356622803</v>
      </c>
      <c r="H123" s="390">
        <f t="shared" si="66"/>
        <v>10.595090340029893</v>
      </c>
      <c r="I123" s="390">
        <f t="shared" si="66"/>
        <v>10.54349565320913</v>
      </c>
      <c r="J123" s="390">
        <f t="shared" si="66"/>
        <v>10.484658736320783</v>
      </c>
      <c r="K123" s="390">
        <f t="shared" si="66"/>
        <v>10.418919676195014</v>
      </c>
      <c r="L123" s="391">
        <f t="shared" si="66"/>
        <v>10.364620283855638</v>
      </c>
    </row>
    <row r="124" spans="1:12" x14ac:dyDescent="0.2">
      <c r="A124" s="253" t="s">
        <v>231</v>
      </c>
      <c r="B124" s="269"/>
      <c r="C124" s="385">
        <f>C64</f>
        <v>12416.746538927267</v>
      </c>
      <c r="D124" s="385">
        <f t="shared" ref="D124:L124" si="67">D64</f>
        <v>12429.262412071883</v>
      </c>
      <c r="E124" s="385">
        <f t="shared" si="67"/>
        <v>12451.944216111558</v>
      </c>
      <c r="F124" s="385">
        <f t="shared" si="67"/>
        <v>12484.607180186033</v>
      </c>
      <c r="G124" s="385">
        <f t="shared" si="67"/>
        <v>12527.082287891355</v>
      </c>
      <c r="H124" s="385">
        <f t="shared" si="67"/>
        <v>12579.215758623624</v>
      </c>
      <c r="I124" s="385">
        <f t="shared" si="67"/>
        <v>12640.868559234119</v>
      </c>
      <c r="J124" s="385">
        <f t="shared" si="67"/>
        <v>12711.915944747516</v>
      </c>
      <c r="K124" s="385">
        <f t="shared" si="67"/>
        <v>12792.247026959574</v>
      </c>
      <c r="L124" s="392">
        <f t="shared" si="67"/>
        <v>12881.764369792902</v>
      </c>
    </row>
    <row r="125" spans="1:12" ht="17" thickBot="1" x14ac:dyDescent="0.25">
      <c r="A125" s="277" t="s">
        <v>224</v>
      </c>
      <c r="B125" s="278"/>
      <c r="C125" s="393">
        <f>$B$114/C124</f>
        <v>10.851755787202697</v>
      </c>
      <c r="D125" s="393">
        <f t="shared" ref="D125:L125" si="68">$B$114/D124</f>
        <v>10.840828413210088</v>
      </c>
      <c r="E125" s="393">
        <f t="shared" si="68"/>
        <v>10.821081332639489</v>
      </c>
      <c r="F125" s="393">
        <f t="shared" si="68"/>
        <v>10.792770582792595</v>
      </c>
      <c r="G125" s="393">
        <f t="shared" si="68"/>
        <v>10.756175940687781</v>
      </c>
      <c r="H125" s="393">
        <f t="shared" si="68"/>
        <v>10.711597900660877</v>
      </c>
      <c r="I125" s="393">
        <f t="shared" si="68"/>
        <v>10.659354654360619</v>
      </c>
      <c r="J125" s="393">
        <f t="shared" si="68"/>
        <v>10.599779112582018</v>
      </c>
      <c r="K125" s="393">
        <f t="shared" si="68"/>
        <v>10.533216004042293</v>
      </c>
      <c r="L125" s="394">
        <f t="shared" si="68"/>
        <v>10.460019081547545</v>
      </c>
    </row>
  </sheetData>
  <mergeCells count="12">
    <mergeCell ref="A116:L116"/>
    <mergeCell ref="A6:D6"/>
    <mergeCell ref="F6:H6"/>
    <mergeCell ref="F11:N11"/>
    <mergeCell ref="G12:J12"/>
    <mergeCell ref="K12:N12"/>
    <mergeCell ref="J19:M19"/>
    <mergeCell ref="F20:H20"/>
    <mergeCell ref="A29:L29"/>
    <mergeCell ref="A92:B92"/>
    <mergeCell ref="A99:L99"/>
    <mergeCell ref="A108:B108"/>
  </mergeCells>
  <pageMargins left="0.7" right="0.7" top="0.75" bottom="0.75" header="0.3" footer="0.3"/>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'P-DCF'!C103:L103</xm:f>
              <xm:sqref>J14</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Drivers'!B30:F30</xm:f>
              <xm:sqref>N14</xm:sqref>
            </x14:sparkline>
            <x14:sparkline>
              <xm:f>'Value Drivers'!B31:F31</xm:f>
              <xm:sqref>N15</xm:sqref>
            </x14:sparkline>
            <x14:sparkline>
              <xm:f>'Value Drivers'!B32:F32</xm:f>
              <xm:sqref>N16</xm:sqref>
            </x14:sparkline>
            <x14:sparkline>
              <xm:f>'Value Drivers'!B33:F33</xm:f>
              <xm:sqref>N17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'P-DCF'!C106:L106</xm:f>
              <xm:sqref>J17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'P-DCF'!C105:L105</xm:f>
              <xm:sqref>J16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'P-DCF'!C104:L104</xm:f>
              <xm:sqref>J15</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topLeftCell="A5" zoomScale="90" zoomScaleNormal="90" zoomScalePageLayoutView="90" workbookViewId="0">
      <selection activeCell="B18" sqref="B18"/>
    </sheetView>
  </sheetViews>
  <sheetFormatPr baseColWidth="10" defaultColWidth="11" defaultRowHeight="16" x14ac:dyDescent="0.2"/>
  <cols>
    <col min="1" max="1" width="52.33203125" customWidth="1"/>
    <col min="3" max="4" width="10.83203125" customWidth="1"/>
    <col min="6" max="6" width="12.83203125" customWidth="1"/>
  </cols>
  <sheetData>
    <row r="1" spans="1:14" x14ac:dyDescent="0.2">
      <c r="A1" s="11" t="s">
        <v>2</v>
      </c>
    </row>
    <row r="2" spans="1:14" x14ac:dyDescent="0.2">
      <c r="A2" s="11" t="s">
        <v>3</v>
      </c>
    </row>
    <row r="3" spans="1:14" x14ac:dyDescent="0.2">
      <c r="A3" s="11" t="s">
        <v>261</v>
      </c>
    </row>
    <row r="4" spans="1:14" x14ac:dyDescent="0.2">
      <c r="A4" s="6" t="s">
        <v>41</v>
      </c>
    </row>
    <row r="6" spans="1:14" ht="17" thickBot="1" x14ac:dyDescent="0.25">
      <c r="A6" s="478" t="s">
        <v>164</v>
      </c>
      <c r="B6" s="478"/>
      <c r="C6" s="478"/>
      <c r="D6" s="478"/>
      <c r="F6" s="484" t="s">
        <v>201</v>
      </c>
      <c r="G6" s="484"/>
      <c r="H6" s="484"/>
    </row>
    <row r="7" spans="1:14" ht="17" thickBot="1" x14ac:dyDescent="0.25">
      <c r="A7" s="233" t="s">
        <v>202</v>
      </c>
      <c r="B7" s="234" t="s">
        <v>128</v>
      </c>
      <c r="C7" s="234" t="s">
        <v>125</v>
      </c>
      <c r="D7" s="235" t="s">
        <v>126</v>
      </c>
      <c r="F7" s="395" t="s">
        <v>203</v>
      </c>
      <c r="G7" s="422"/>
      <c r="H7" s="397">
        <v>0.1</v>
      </c>
    </row>
    <row r="8" spans="1:14" x14ac:dyDescent="0.2">
      <c r="A8" s="236" t="s">
        <v>204</v>
      </c>
      <c r="B8" s="87"/>
      <c r="C8" s="87"/>
      <c r="D8" s="150"/>
      <c r="F8" s="398" t="s">
        <v>205</v>
      </c>
      <c r="G8" s="237"/>
      <c r="H8" s="399">
        <v>6.3E-2</v>
      </c>
    </row>
    <row r="9" spans="1:14" ht="17" thickBot="1" x14ac:dyDescent="0.25">
      <c r="A9" s="98" t="s">
        <v>132</v>
      </c>
      <c r="B9" s="88">
        <v>0.03</v>
      </c>
      <c r="C9" s="88">
        <v>3.4543257689183759E-2</v>
      </c>
      <c r="D9" s="238">
        <v>1.4528406292270798E-2</v>
      </c>
      <c r="F9" s="400" t="s">
        <v>206</v>
      </c>
      <c r="G9" s="244"/>
      <c r="H9" s="401">
        <v>1.4999999999999999E-2</v>
      </c>
    </row>
    <row r="10" spans="1:14" x14ac:dyDescent="0.2">
      <c r="A10" s="98" t="s">
        <v>133</v>
      </c>
      <c r="B10" s="88">
        <v>0.01</v>
      </c>
      <c r="C10" s="88">
        <v>-4.6261841814173588E-3</v>
      </c>
      <c r="D10" s="238">
        <v>1.0670286655537931E-2</v>
      </c>
    </row>
    <row r="11" spans="1:14" ht="17" thickBot="1" x14ac:dyDescent="0.25">
      <c r="A11" s="98" t="s">
        <v>134</v>
      </c>
      <c r="B11" s="88">
        <v>1.4999999999999999E-2</v>
      </c>
      <c r="C11" s="88">
        <v>1.9996166988267561E-2</v>
      </c>
      <c r="D11" s="238">
        <v>1.4750848125145044E-2</v>
      </c>
      <c r="F11" s="484" t="s">
        <v>179</v>
      </c>
      <c r="G11" s="484"/>
      <c r="H11" s="484"/>
      <c r="I11" s="484"/>
      <c r="J11" s="484"/>
      <c r="K11" s="484"/>
      <c r="L11" s="484"/>
      <c r="M11" s="484"/>
      <c r="N11" s="484"/>
    </row>
    <row r="12" spans="1:14" x14ac:dyDescent="0.2">
      <c r="A12" s="98" t="s">
        <v>135</v>
      </c>
      <c r="B12" s="88">
        <v>-0.05</v>
      </c>
      <c r="C12" s="88">
        <v>-9.9348691895172037E-2</v>
      </c>
      <c r="D12" s="238">
        <v>9.4245954954206734E-2</v>
      </c>
      <c r="F12" s="239"/>
      <c r="G12" s="485" t="s">
        <v>207</v>
      </c>
      <c r="H12" s="486"/>
      <c r="I12" s="486"/>
      <c r="J12" s="487"/>
      <c r="K12" s="486" t="s">
        <v>208</v>
      </c>
      <c r="L12" s="486"/>
      <c r="M12" s="486"/>
      <c r="N12" s="488"/>
    </row>
    <row r="13" spans="1:14" ht="17" thickBot="1" x14ac:dyDescent="0.25">
      <c r="A13" s="98" t="s">
        <v>136</v>
      </c>
      <c r="B13" s="402">
        <v>-0.04</v>
      </c>
      <c r="C13" s="402">
        <v>-9.5988744394452596E-2</v>
      </c>
      <c r="D13" s="238">
        <v>0.10746403698030937</v>
      </c>
      <c r="F13" s="242"/>
      <c r="G13" s="243" t="s">
        <v>180</v>
      </c>
      <c r="H13" s="244" t="s">
        <v>181</v>
      </c>
      <c r="I13" s="244" t="s">
        <v>182</v>
      </c>
      <c r="J13" s="245" t="s">
        <v>166</v>
      </c>
      <c r="K13" s="244" t="s">
        <v>180</v>
      </c>
      <c r="L13" s="244" t="s">
        <v>181</v>
      </c>
      <c r="M13" s="244" t="s">
        <v>182</v>
      </c>
      <c r="N13" s="246" t="s">
        <v>166</v>
      </c>
    </row>
    <row r="14" spans="1:14" x14ac:dyDescent="0.2">
      <c r="A14" s="98" t="s">
        <v>137</v>
      </c>
      <c r="B14" s="402">
        <v>0.01</v>
      </c>
      <c r="C14" s="402">
        <v>-4.8438259485987789E-3</v>
      </c>
      <c r="D14" s="238">
        <v>3.2917905538820312E-2</v>
      </c>
      <c r="F14" s="248" t="s">
        <v>209</v>
      </c>
      <c r="G14" s="249">
        <f>MIN(C103:L103)</f>
        <v>0.1259170017628079</v>
      </c>
      <c r="H14" s="250">
        <f>AVERAGE(C103:L103)</f>
        <v>0.14228122753639819</v>
      </c>
      <c r="I14" s="250">
        <f>MAX(C103:L103)</f>
        <v>0.17387013737362977</v>
      </c>
      <c r="J14" s="251"/>
      <c r="K14" s="250">
        <f>'Value Drivers'!G30</f>
        <v>0.14325294622648868</v>
      </c>
      <c r="L14" s="250">
        <f>'Value Drivers'!H30</f>
        <v>0.15576746946007342</v>
      </c>
      <c r="M14" s="250">
        <f>'Value Drivers'!I30</f>
        <v>0.16788021519780472</v>
      </c>
      <c r="N14" s="252"/>
    </row>
    <row r="15" spans="1:14" x14ac:dyDescent="0.2">
      <c r="A15" s="98" t="s">
        <v>131</v>
      </c>
      <c r="B15" s="240" t="s">
        <v>163</v>
      </c>
      <c r="C15" s="240">
        <v>-1.0442308548299639E-2</v>
      </c>
      <c r="D15" s="238">
        <v>3.0458523126800537E-2</v>
      </c>
      <c r="F15" s="248" t="s">
        <v>210</v>
      </c>
      <c r="G15" s="249">
        <f>MIN(C104:L104)</f>
        <v>0.14123820871480081</v>
      </c>
      <c r="H15" s="250">
        <f>AVERAGE(C104:L104)</f>
        <v>0.14309730487623457</v>
      </c>
      <c r="I15" s="250">
        <f>MAX(C104:L104)</f>
        <v>0.15248943171810264</v>
      </c>
      <c r="J15" s="251"/>
      <c r="K15" s="250">
        <f>'Value Drivers'!G31</f>
        <v>0.10195699061152003</v>
      </c>
      <c r="L15" s="250">
        <f>'Value Drivers'!H31</f>
        <v>0.11238212790935427</v>
      </c>
      <c r="M15" s="250">
        <f>'Value Drivers'!I31</f>
        <v>0.11888880523978027</v>
      </c>
      <c r="N15" s="252"/>
    </row>
    <row r="16" spans="1:14" x14ac:dyDescent="0.2">
      <c r="A16" s="247" t="s">
        <v>169</v>
      </c>
      <c r="B16" s="88"/>
      <c r="C16" s="88"/>
      <c r="D16" s="403"/>
      <c r="F16" s="253" t="s">
        <v>211</v>
      </c>
      <c r="G16" s="254">
        <f>MIN(C105:L105)</f>
        <v>0.83824490122157524</v>
      </c>
      <c r="H16" s="255">
        <f>AVERAGE(C105:L105)</f>
        <v>0.93358550179265154</v>
      </c>
      <c r="I16" s="255">
        <f>MAX(C105:L105)</f>
        <v>1.0720721115014544</v>
      </c>
      <c r="J16" s="251"/>
      <c r="K16" s="255">
        <f>'Value Drivers'!G32</f>
        <v>0.73959654909921335</v>
      </c>
      <c r="L16" s="255">
        <f>'Value Drivers'!H32</f>
        <v>0.78444818741390188</v>
      </c>
      <c r="M16" s="255">
        <f>'Value Drivers'!I32</f>
        <v>0.85381420631527516</v>
      </c>
      <c r="N16" s="252"/>
    </row>
    <row r="17" spans="1:14" ht="17" thickBot="1" x14ac:dyDescent="0.25">
      <c r="A17" s="98" t="s">
        <v>100</v>
      </c>
      <c r="B17" s="88">
        <f>'Value Drivers'!F12</f>
        <v>0.4114874440675807</v>
      </c>
      <c r="C17" s="88">
        <f>'Value Drivers'!G12</f>
        <v>0.42499086861940905</v>
      </c>
      <c r="D17" s="238">
        <f>'Value Drivers'!H12</f>
        <v>1.0295771862305909E-2</v>
      </c>
      <c r="F17" s="242" t="s">
        <v>212</v>
      </c>
      <c r="G17" s="256">
        <f>MIN(C106:L106)</f>
        <v>1.0635581813802581</v>
      </c>
      <c r="H17" s="257">
        <f>AVERAGE(C106:L106)</f>
        <v>1.0635581813802584</v>
      </c>
      <c r="I17" s="257">
        <f>MAX(C106:L106)</f>
        <v>1.0635581813802581</v>
      </c>
      <c r="J17" s="258"/>
      <c r="K17" s="256">
        <f>'Value Drivers'!G33</f>
        <v>1.0730906104571585</v>
      </c>
      <c r="L17" s="257">
        <f>'Value Drivers'!H33</f>
        <v>1.0851084423099289</v>
      </c>
      <c r="M17" s="257">
        <f>'Value Drivers'!I33</f>
        <v>1.0996936176985517</v>
      </c>
      <c r="N17" s="259"/>
    </row>
    <row r="18" spans="1:14" ht="17" thickBot="1" x14ac:dyDescent="0.25">
      <c r="A18" s="98" t="s">
        <v>102</v>
      </c>
      <c r="B18" s="88">
        <f>'Value Drivers'!F13</f>
        <v>0.39387569865762195</v>
      </c>
      <c r="C18" s="88">
        <v>0.38651427752752598</v>
      </c>
      <c r="D18" s="238">
        <v>5.2654933438961958E-3</v>
      </c>
      <c r="F18" s="261" t="s">
        <v>213</v>
      </c>
      <c r="G18" s="262">
        <f>L90/B93</f>
        <v>0.49122546545033624</v>
      </c>
    </row>
    <row r="19" spans="1:14" ht="17" thickBot="1" x14ac:dyDescent="0.25">
      <c r="A19" s="98" t="s">
        <v>103</v>
      </c>
      <c r="B19" s="88">
        <v>0</v>
      </c>
      <c r="C19" s="88">
        <v>4.3104541994417661E-3</v>
      </c>
      <c r="D19" s="238">
        <v>9.638468603851225E-3</v>
      </c>
      <c r="J19" s="484" t="s">
        <v>214</v>
      </c>
      <c r="K19" s="484"/>
      <c r="L19" s="484"/>
      <c r="M19" s="484"/>
    </row>
    <row r="20" spans="1:14" ht="17" thickBot="1" x14ac:dyDescent="0.25">
      <c r="A20" s="247" t="s">
        <v>171</v>
      </c>
      <c r="B20" s="431"/>
      <c r="C20" s="431"/>
      <c r="D20" s="260"/>
      <c r="F20" s="484" t="s">
        <v>215</v>
      </c>
      <c r="G20" s="484"/>
      <c r="H20" s="484"/>
      <c r="J20" s="263" t="s">
        <v>216</v>
      </c>
      <c r="K20" s="264"/>
      <c r="L20" s="264" t="s">
        <v>140</v>
      </c>
      <c r="M20" s="265" t="s">
        <v>141</v>
      </c>
    </row>
    <row r="21" spans="1:14" x14ac:dyDescent="0.2">
      <c r="A21" s="174" t="s">
        <v>172</v>
      </c>
      <c r="B21" s="88">
        <f>C21</f>
        <v>3.1872234891259829E-2</v>
      </c>
      <c r="C21" s="88">
        <v>3.1872234891259829E-2</v>
      </c>
      <c r="D21" s="238">
        <v>2.6814467694437375E-3</v>
      </c>
      <c r="F21" s="266" t="s">
        <v>217</v>
      </c>
      <c r="G21" s="267"/>
      <c r="H21" s="268">
        <f>B97</f>
        <v>81.248975542722874</v>
      </c>
      <c r="J21" s="253" t="s">
        <v>218</v>
      </c>
      <c r="K21" s="269"/>
      <c r="L21" s="270">
        <f>C119</f>
        <v>6.1207630175073993</v>
      </c>
      <c r="M21" s="271">
        <f>D119</f>
        <v>6.1393573312796335</v>
      </c>
    </row>
    <row r="22" spans="1:14" x14ac:dyDescent="0.2">
      <c r="A22" s="174" t="s">
        <v>200</v>
      </c>
      <c r="B22" s="88">
        <f>C22</f>
        <v>1.3623960595378303E-3</v>
      </c>
      <c r="C22" s="88">
        <v>1.3623960595378303E-3</v>
      </c>
      <c r="D22" s="238">
        <v>2.9649567811904505E-4</v>
      </c>
      <c r="F22" s="253" t="s">
        <v>219</v>
      </c>
      <c r="G22" s="269"/>
      <c r="H22" s="271">
        <v>113.36</v>
      </c>
      <c r="J22" s="272" t="s">
        <v>220</v>
      </c>
      <c r="K22" s="273"/>
      <c r="L22" s="274">
        <v>5.1230000000000002</v>
      </c>
      <c r="M22" s="275">
        <v>5.5339999999999998</v>
      </c>
    </row>
    <row r="23" spans="1:14" ht="17" thickBot="1" x14ac:dyDescent="0.25">
      <c r="A23" s="180" t="s">
        <v>173</v>
      </c>
      <c r="B23" s="88">
        <f>'Value Drivers'!F21</f>
        <v>3.7707606809025622E-2</v>
      </c>
      <c r="C23" s="88">
        <v>3.9308584879333308E-2</v>
      </c>
      <c r="D23" s="238">
        <v>1.3449807409779931E-3</v>
      </c>
      <c r="F23" s="277" t="s">
        <v>221</v>
      </c>
      <c r="G23" s="278"/>
      <c r="H23" s="279">
        <f>H21/H22-1</f>
        <v>-0.28326591793646017</v>
      </c>
      <c r="J23" s="253" t="s">
        <v>222</v>
      </c>
      <c r="K23" s="269"/>
      <c r="L23" s="280">
        <f>C120</f>
        <v>13.274321405733899</v>
      </c>
      <c r="M23" s="281">
        <f>D120</f>
        <v>13.234117377199162</v>
      </c>
    </row>
    <row r="24" spans="1:14" x14ac:dyDescent="0.2">
      <c r="A24" s="139" t="s">
        <v>175</v>
      </c>
      <c r="B24" s="141">
        <f>C24</f>
        <v>2.8291849572285688E-2</v>
      </c>
      <c r="C24" s="141">
        <v>2.8291849572285688E-2</v>
      </c>
      <c r="D24" s="238">
        <v>6.4237183024977969E-3</v>
      </c>
      <c r="J24" s="253" t="s">
        <v>223</v>
      </c>
      <c r="K24" s="269"/>
      <c r="L24" s="282">
        <f>C123</f>
        <v>12.26853793002789</v>
      </c>
      <c r="M24" s="283">
        <f>D123</f>
        <v>12.233878944793821</v>
      </c>
    </row>
    <row r="25" spans="1:14" ht="17" thickBot="1" x14ac:dyDescent="0.25">
      <c r="A25" s="276" t="s">
        <v>176</v>
      </c>
      <c r="B25" s="88"/>
      <c r="C25" s="88"/>
      <c r="D25" s="260"/>
      <c r="J25" s="277" t="s">
        <v>224</v>
      </c>
      <c r="K25" s="278"/>
      <c r="L25" s="285">
        <f>C125</f>
        <v>10.561112273333507</v>
      </c>
      <c r="M25" s="286">
        <f>D125</f>
        <v>10.531220438154463</v>
      </c>
    </row>
    <row r="26" spans="1:14" x14ac:dyDescent="0.2">
      <c r="A26" s="86" t="s">
        <v>177</v>
      </c>
      <c r="B26" s="88">
        <v>0</v>
      </c>
      <c r="C26" s="88">
        <v>5.5604784754951578E-3</v>
      </c>
      <c r="D26" s="238">
        <v>1.1906764643820402E-2</v>
      </c>
      <c r="J26" s="408"/>
      <c r="K26" s="408"/>
      <c r="L26" s="409"/>
      <c r="M26" s="409"/>
    </row>
    <row r="27" spans="1:14" ht="17" thickBot="1" x14ac:dyDescent="0.25">
      <c r="A27" s="104" t="s">
        <v>178</v>
      </c>
      <c r="B27" s="106">
        <f>B23</f>
        <v>3.7707606809025622E-2</v>
      </c>
      <c r="C27" s="106">
        <v>4.9784916608939522E-3</v>
      </c>
      <c r="D27" s="284">
        <v>3.9585635016321619E-2</v>
      </c>
      <c r="J27" s="408"/>
      <c r="K27" s="408"/>
      <c r="L27" s="409"/>
      <c r="M27" s="409"/>
    </row>
    <row r="28" spans="1:14" x14ac:dyDescent="0.2">
      <c r="J28" s="408"/>
      <c r="K28" s="408"/>
      <c r="L28" s="409"/>
      <c r="M28" s="409"/>
    </row>
    <row r="29" spans="1:14" ht="17" thickBot="1" x14ac:dyDescent="0.25">
      <c r="A29" s="478" t="s">
        <v>225</v>
      </c>
      <c r="B29" s="478"/>
      <c r="C29" s="478"/>
      <c r="D29" s="478"/>
      <c r="E29" s="478"/>
      <c r="F29" s="478"/>
      <c r="G29" s="478"/>
      <c r="H29" s="478"/>
      <c r="I29" s="478"/>
      <c r="J29" s="478"/>
      <c r="K29" s="478"/>
      <c r="L29" s="478"/>
    </row>
    <row r="30" spans="1:14" x14ac:dyDescent="0.2">
      <c r="A30" s="287" t="s">
        <v>226</v>
      </c>
      <c r="B30" s="288"/>
      <c r="C30" s="288">
        <v>1</v>
      </c>
      <c r="D30" s="288">
        <v>2</v>
      </c>
      <c r="E30" s="288">
        <v>3</v>
      </c>
      <c r="F30" s="288">
        <v>4</v>
      </c>
      <c r="G30" s="288">
        <v>5</v>
      </c>
      <c r="H30" s="288">
        <v>6</v>
      </c>
      <c r="I30" s="288">
        <v>7</v>
      </c>
      <c r="J30" s="288">
        <v>8</v>
      </c>
      <c r="K30" s="288">
        <v>9</v>
      </c>
      <c r="L30" s="289">
        <v>10</v>
      </c>
    </row>
    <row r="31" spans="1:14" ht="17" thickBot="1" x14ac:dyDescent="0.25">
      <c r="A31" s="290" t="s">
        <v>227</v>
      </c>
      <c r="B31" s="291">
        <v>2016</v>
      </c>
      <c r="C31" s="292" t="s">
        <v>140</v>
      </c>
      <c r="D31" s="292" t="s">
        <v>141</v>
      </c>
      <c r="E31" s="292" t="s">
        <v>142</v>
      </c>
      <c r="F31" s="292" t="s">
        <v>143</v>
      </c>
      <c r="G31" s="292" t="s">
        <v>144</v>
      </c>
      <c r="H31" s="292" t="s">
        <v>145</v>
      </c>
      <c r="I31" s="292" t="s">
        <v>146</v>
      </c>
      <c r="J31" s="292" t="s">
        <v>147</v>
      </c>
      <c r="K31" s="292" t="s">
        <v>148</v>
      </c>
      <c r="L31" s="293" t="s">
        <v>149</v>
      </c>
    </row>
    <row r="32" spans="1:14" x14ac:dyDescent="0.2">
      <c r="A32" s="294"/>
      <c r="B32" s="57"/>
      <c r="C32" s="57"/>
      <c r="D32" s="57"/>
      <c r="E32" s="57"/>
      <c r="F32" s="57"/>
      <c r="G32" s="57"/>
      <c r="H32" s="57"/>
      <c r="I32" s="57"/>
      <c r="J32" s="57"/>
      <c r="K32" s="57"/>
      <c r="L32" s="295"/>
      <c r="M32" s="296" t="s">
        <v>126</v>
      </c>
    </row>
    <row r="33" spans="1:13" x14ac:dyDescent="0.2">
      <c r="A33" s="80" t="s">
        <v>131</v>
      </c>
      <c r="B33" s="81">
        <f>B37+B40+B43+B46+B49+B52</f>
        <v>62799</v>
      </c>
      <c r="C33" s="81">
        <f t="shared" ref="C33:L33" si="0">C37+C40+C43+C46+C49+C52</f>
        <v>62924.529999999992</v>
      </c>
      <c r="D33" s="81">
        <f t="shared" si="0"/>
        <v>63103.135099999992</v>
      </c>
      <c r="E33" s="81">
        <f t="shared" si="0"/>
        <v>64428.841009999996</v>
      </c>
      <c r="F33" s="81">
        <f t="shared" si="0"/>
        <v>65796.35576549999</v>
      </c>
      <c r="G33" s="81">
        <f t="shared" si="0"/>
        <v>68020.770274547394</v>
      </c>
      <c r="H33" s="81">
        <f t="shared" si="0"/>
        <v>70329.362973398165</v>
      </c>
      <c r="I33" s="81">
        <f t="shared" si="0"/>
        <v>72725.603935581341</v>
      </c>
      <c r="J33" s="81">
        <f t="shared" si="0"/>
        <v>75213.115113735548</v>
      </c>
      <c r="K33" s="81">
        <f t="shared" si="0"/>
        <v>77795.677263847712</v>
      </c>
      <c r="L33" s="81">
        <f t="shared" si="0"/>
        <v>80477.237194079687</v>
      </c>
      <c r="M33" s="169"/>
    </row>
    <row r="34" spans="1:13" x14ac:dyDescent="0.2">
      <c r="A34" s="86" t="s">
        <v>228</v>
      </c>
      <c r="B34" s="87"/>
      <c r="C34" s="88">
        <f>C33/B33-1</f>
        <v>1.998917180209725E-3</v>
      </c>
      <c r="D34" s="88">
        <f t="shared" ref="D34:L34" si="1">D33/C33-1</f>
        <v>2.838401812456981E-3</v>
      </c>
      <c r="E34" s="88">
        <f>E33/D33-1</f>
        <v>2.1008558574770575E-2</v>
      </c>
      <c r="F34" s="88">
        <f t="shared" si="1"/>
        <v>2.1225195643170824E-2</v>
      </c>
      <c r="G34" s="88">
        <f t="shared" si="1"/>
        <v>3.3807564008184299E-2</v>
      </c>
      <c r="H34" s="88">
        <f t="shared" si="1"/>
        <v>3.3939525964389539E-2</v>
      </c>
      <c r="I34" s="88">
        <f t="shared" si="1"/>
        <v>3.4071700081935052E-2</v>
      </c>
      <c r="J34" s="88">
        <f t="shared" si="1"/>
        <v>3.4204063542154772E-2</v>
      </c>
      <c r="K34" s="88">
        <f t="shared" si="1"/>
        <v>3.4336593374797442E-2</v>
      </c>
      <c r="L34" s="238">
        <f t="shared" si="1"/>
        <v>3.446926647527393E-2</v>
      </c>
      <c r="M34" s="297">
        <f>D15</f>
        <v>3.0458523126800537E-2</v>
      </c>
    </row>
    <row r="35" spans="1:13" x14ac:dyDescent="0.2">
      <c r="A35" s="166"/>
      <c r="B35" s="167"/>
      <c r="C35" s="167"/>
      <c r="D35" s="167"/>
      <c r="E35" s="167"/>
      <c r="F35" s="167"/>
      <c r="G35" s="167"/>
      <c r="H35" s="167"/>
      <c r="I35" s="167"/>
      <c r="J35" s="167"/>
      <c r="K35" s="167"/>
      <c r="L35" s="298"/>
      <c r="M35" s="169"/>
    </row>
    <row r="36" spans="1:13" x14ac:dyDescent="0.2">
      <c r="A36" s="299" t="s">
        <v>229</v>
      </c>
      <c r="B36" s="167"/>
      <c r="C36" s="167"/>
      <c r="D36" s="167"/>
      <c r="E36" s="167"/>
      <c r="F36" s="167"/>
      <c r="G36" s="167"/>
      <c r="H36" s="167"/>
      <c r="I36" s="167"/>
      <c r="J36" s="167"/>
      <c r="K36" s="167"/>
      <c r="L36" s="298"/>
      <c r="M36" s="169"/>
    </row>
    <row r="37" spans="1:13" x14ac:dyDescent="0.2">
      <c r="A37" s="300" t="s">
        <v>132</v>
      </c>
      <c r="B37" s="404">
        <v>15549</v>
      </c>
      <c r="C37" s="301">
        <f>B37*(1+C38)</f>
        <v>16015.470000000001</v>
      </c>
      <c r="D37" s="301">
        <f>C37*(1+D38)</f>
        <v>16495.934100000002</v>
      </c>
      <c r="E37" s="301">
        <f>D37*(1+E38)</f>
        <v>17155.771464000001</v>
      </c>
      <c r="F37" s="301">
        <f t="shared" ref="F37:L37" si="2">E37*(1+F38)</f>
        <v>17842.002322560002</v>
      </c>
      <c r="G37" s="301">
        <f t="shared" si="2"/>
        <v>18734.102438688002</v>
      </c>
      <c r="H37" s="301">
        <f t="shared" si="2"/>
        <v>19670.807560622401</v>
      </c>
      <c r="I37" s="301">
        <f t="shared" si="2"/>
        <v>20654.347938653522</v>
      </c>
      <c r="J37" s="301">
        <f t="shared" si="2"/>
        <v>21687.065335586198</v>
      </c>
      <c r="K37" s="301">
        <f t="shared" si="2"/>
        <v>22771.418602365509</v>
      </c>
      <c r="L37" s="302">
        <f t="shared" si="2"/>
        <v>23909.989532483785</v>
      </c>
      <c r="M37" s="169"/>
    </row>
    <row r="38" spans="1:13" x14ac:dyDescent="0.2">
      <c r="A38" s="86" t="s">
        <v>228</v>
      </c>
      <c r="B38" s="405"/>
      <c r="C38" s="303">
        <f>B9</f>
        <v>0.03</v>
      </c>
      <c r="D38" s="303">
        <f>C38</f>
        <v>0.03</v>
      </c>
      <c r="E38" s="303">
        <v>0.04</v>
      </c>
      <c r="F38" s="303">
        <v>0.04</v>
      </c>
      <c r="G38" s="303">
        <v>0.05</v>
      </c>
      <c r="H38" s="303">
        <f t="shared" ref="H38:L38" si="3">G38</f>
        <v>0.05</v>
      </c>
      <c r="I38" s="303">
        <f t="shared" si="3"/>
        <v>0.05</v>
      </c>
      <c r="J38" s="303">
        <f t="shared" si="3"/>
        <v>0.05</v>
      </c>
      <c r="K38" s="303">
        <f t="shared" si="3"/>
        <v>0.05</v>
      </c>
      <c r="L38" s="304">
        <f t="shared" si="3"/>
        <v>0.05</v>
      </c>
      <c r="M38" s="297">
        <f>D9</f>
        <v>1.4528406292270798E-2</v>
      </c>
    </row>
    <row r="39" spans="1:13" x14ac:dyDescent="0.2">
      <c r="A39" s="98" t="s">
        <v>130</v>
      </c>
      <c r="B39" s="405"/>
      <c r="C39" s="305">
        <f>C37/C$33</f>
        <v>0.25451870677460764</v>
      </c>
      <c r="D39" s="305">
        <f t="shared" ref="D39:L39" si="4">D37/D$33</f>
        <v>0.26141227490296287</v>
      </c>
      <c r="E39" s="305">
        <f t="shared" si="4"/>
        <v>0.26627471789128188</v>
      </c>
      <c r="F39" s="305">
        <f t="shared" si="4"/>
        <v>0.27117006884316491</v>
      </c>
      <c r="G39" s="305">
        <f t="shared" si="4"/>
        <v>0.27541738153027195</v>
      </c>
      <c r="H39" s="305">
        <f t="shared" si="4"/>
        <v>0.27969551733410147</v>
      </c>
      <c r="I39" s="305">
        <f t="shared" si="4"/>
        <v>0.28400380087525523</v>
      </c>
      <c r="J39" s="305">
        <f t="shared" si="4"/>
        <v>0.2883415386105404</v>
      </c>
      <c r="K39" s="305">
        <f t="shared" si="4"/>
        <v>0.29270801930466095</v>
      </c>
      <c r="L39" s="305">
        <f t="shared" si="4"/>
        <v>0.29710251452621594</v>
      </c>
      <c r="M39" s="169"/>
    </row>
    <row r="40" spans="1:13" x14ac:dyDescent="0.2">
      <c r="A40" s="306" t="s">
        <v>133</v>
      </c>
      <c r="B40" s="406">
        <v>2564</v>
      </c>
      <c r="C40" s="307">
        <f>B40*(1+C41)</f>
        <v>2589.64</v>
      </c>
      <c r="D40" s="307">
        <f t="shared" ref="D40:L40" si="5">C40*(1+D41)</f>
        <v>2615.5364</v>
      </c>
      <c r="E40" s="307">
        <f>D40*(1+E41)</f>
        <v>2667.8471279999999</v>
      </c>
      <c r="F40" s="307">
        <f t="shared" si="5"/>
        <v>2721.2040705599998</v>
      </c>
      <c r="G40" s="307">
        <f t="shared" si="5"/>
        <v>2802.8401926767997</v>
      </c>
      <c r="H40" s="307">
        <f t="shared" si="5"/>
        <v>2886.9253984571037</v>
      </c>
      <c r="I40" s="307">
        <f t="shared" si="5"/>
        <v>2973.5331604108169</v>
      </c>
      <c r="J40" s="307">
        <f t="shared" si="5"/>
        <v>3062.7391552231416</v>
      </c>
      <c r="K40" s="307">
        <f t="shared" si="5"/>
        <v>3154.6213298798357</v>
      </c>
      <c r="L40" s="308">
        <f t="shared" si="5"/>
        <v>3249.2599697762307</v>
      </c>
      <c r="M40" s="169"/>
    </row>
    <row r="41" spans="1:13" x14ac:dyDescent="0.2">
      <c r="A41" s="86" t="s">
        <v>228</v>
      </c>
      <c r="B41" s="405"/>
      <c r="C41" s="303">
        <f>B10</f>
        <v>0.01</v>
      </c>
      <c r="D41" s="303">
        <f>C41</f>
        <v>0.01</v>
      </c>
      <c r="E41" s="303">
        <v>0.02</v>
      </c>
      <c r="F41" s="303">
        <f t="shared" ref="F41:L41" si="6">E41</f>
        <v>0.02</v>
      </c>
      <c r="G41" s="303">
        <v>0.03</v>
      </c>
      <c r="H41" s="303">
        <f t="shared" si="6"/>
        <v>0.03</v>
      </c>
      <c r="I41" s="303">
        <f t="shared" si="6"/>
        <v>0.03</v>
      </c>
      <c r="J41" s="303">
        <f t="shared" si="6"/>
        <v>0.03</v>
      </c>
      <c r="K41" s="303">
        <f t="shared" si="6"/>
        <v>0.03</v>
      </c>
      <c r="L41" s="304">
        <f t="shared" si="6"/>
        <v>0.03</v>
      </c>
      <c r="M41" s="297">
        <f>D10</f>
        <v>1.0670286655537931E-2</v>
      </c>
    </row>
    <row r="42" spans="1:13" x14ac:dyDescent="0.2">
      <c r="A42" s="98" t="s">
        <v>130</v>
      </c>
      <c r="B42" s="405"/>
      <c r="C42" s="305">
        <f>C40/C$33</f>
        <v>4.1154697540053145E-2</v>
      </c>
      <c r="D42" s="305">
        <f t="shared" ref="D42:L42" si="7">D40/D$33</f>
        <v>4.14485967433336E-2</v>
      </c>
      <c r="E42" s="305">
        <f t="shared" si="7"/>
        <v>4.1407653562880689E-2</v>
      </c>
      <c r="F42" s="305">
        <f t="shared" si="7"/>
        <v>4.1357975512480438E-2</v>
      </c>
      <c r="G42" s="305">
        <f t="shared" si="7"/>
        <v>4.1205652058391801E-2</v>
      </c>
      <c r="H42" s="305">
        <f t="shared" si="7"/>
        <v>4.1048649901024602E-2</v>
      </c>
      <c r="I42" s="305">
        <f t="shared" si="7"/>
        <v>4.0887019144518949E-2</v>
      </c>
      <c r="J42" s="305">
        <f t="shared" si="7"/>
        <v>4.072081246191888E-2</v>
      </c>
      <c r="K42" s="305">
        <f t="shared" si="7"/>
        <v>4.0550085053964999E-2</v>
      </c>
      <c r="L42" s="305">
        <f t="shared" si="7"/>
        <v>4.0374894604548663E-2</v>
      </c>
      <c r="M42" s="309"/>
    </row>
    <row r="43" spans="1:13" x14ac:dyDescent="0.2">
      <c r="A43" s="306" t="s">
        <v>134</v>
      </c>
      <c r="B43" s="406">
        <v>21312</v>
      </c>
      <c r="C43" s="307">
        <f>B43*(1+C44)</f>
        <v>21631.679999999997</v>
      </c>
      <c r="D43" s="307">
        <f t="shared" ref="D43:L43" si="8">C43*(1+D44)</f>
        <v>21956.155199999994</v>
      </c>
      <c r="E43" s="307">
        <f>D43*(1+E44)</f>
        <v>22505.059079999992</v>
      </c>
      <c r="F43" s="307">
        <f t="shared" si="8"/>
        <v>23067.68555699999</v>
      </c>
      <c r="G43" s="307">
        <f t="shared" si="8"/>
        <v>23875.054551494988</v>
      </c>
      <c r="H43" s="307">
        <f t="shared" si="8"/>
        <v>24710.68146079731</v>
      </c>
      <c r="I43" s="307">
        <f t="shared" si="8"/>
        <v>25575.555311925214</v>
      </c>
      <c r="J43" s="307">
        <f t="shared" si="8"/>
        <v>26470.699747842595</v>
      </c>
      <c r="K43" s="307">
        <f t="shared" si="8"/>
        <v>27397.174239017084</v>
      </c>
      <c r="L43" s="308">
        <f t="shared" si="8"/>
        <v>28356.075337382681</v>
      </c>
      <c r="M43" s="169"/>
    </row>
    <row r="44" spans="1:13" x14ac:dyDescent="0.2">
      <c r="A44" s="86" t="s">
        <v>228</v>
      </c>
      <c r="B44" s="405"/>
      <c r="C44" s="303">
        <f>B11</f>
        <v>1.4999999999999999E-2</v>
      </c>
      <c r="D44" s="303">
        <f>C44</f>
        <v>1.4999999999999999E-2</v>
      </c>
      <c r="E44" s="303">
        <v>2.5000000000000001E-2</v>
      </c>
      <c r="F44" s="303">
        <f t="shared" ref="F44:L44" si="9">E44</f>
        <v>2.5000000000000001E-2</v>
      </c>
      <c r="G44" s="303">
        <v>3.5000000000000003E-2</v>
      </c>
      <c r="H44" s="303">
        <f t="shared" si="9"/>
        <v>3.5000000000000003E-2</v>
      </c>
      <c r="I44" s="303">
        <f t="shared" si="9"/>
        <v>3.5000000000000003E-2</v>
      </c>
      <c r="J44" s="303">
        <f t="shared" si="9"/>
        <v>3.5000000000000003E-2</v>
      </c>
      <c r="K44" s="303">
        <f t="shared" si="9"/>
        <v>3.5000000000000003E-2</v>
      </c>
      <c r="L44" s="304">
        <f t="shared" si="9"/>
        <v>3.5000000000000003E-2</v>
      </c>
      <c r="M44" s="297">
        <f>D11</f>
        <v>1.4750848125145044E-2</v>
      </c>
    </row>
    <row r="45" spans="1:13" x14ac:dyDescent="0.2">
      <c r="A45" s="98" t="s">
        <v>130</v>
      </c>
      <c r="B45" s="405"/>
      <c r="C45" s="305">
        <f>C43/C$33</f>
        <v>0.34377181680975605</v>
      </c>
      <c r="D45" s="305">
        <f t="shared" ref="D45:L45" si="10">D43/D$33</f>
        <v>0.34794079826946661</v>
      </c>
      <c r="E45" s="305">
        <f t="shared" si="10"/>
        <v>0.3493010075488861</v>
      </c>
      <c r="F45" s="305">
        <f t="shared" si="10"/>
        <v>0.35059214585096249</v>
      </c>
      <c r="G45" s="305">
        <f t="shared" si="10"/>
        <v>0.35099653319316737</v>
      </c>
      <c r="H45" s="305">
        <f t="shared" si="10"/>
        <v>0.35135653752678009</v>
      </c>
      <c r="I45" s="305">
        <f t="shared" si="10"/>
        <v>0.35167195496347409</v>
      </c>
      <c r="J45" s="305">
        <f t="shared" si="10"/>
        <v>0.35194260612413419</v>
      </c>
      <c r="K45" s="305">
        <f t="shared" si="10"/>
        <v>0.35216833637296163</v>
      </c>
      <c r="L45" s="305">
        <f t="shared" si="10"/>
        <v>0.35234901602050395</v>
      </c>
      <c r="M45" s="169"/>
    </row>
    <row r="46" spans="1:13" x14ac:dyDescent="0.2">
      <c r="A46" s="306" t="s">
        <v>135</v>
      </c>
      <c r="B46" s="406">
        <v>6820</v>
      </c>
      <c r="C46" s="307">
        <f t="shared" ref="C46:L46" si="11">B46*(1+C47)</f>
        <v>6479</v>
      </c>
      <c r="D46" s="307">
        <f t="shared" si="11"/>
        <v>6155.0499999999993</v>
      </c>
      <c r="E46" s="307">
        <f t="shared" si="11"/>
        <v>6155.0499999999993</v>
      </c>
      <c r="F46" s="307">
        <f t="shared" si="11"/>
        <v>6155.0499999999993</v>
      </c>
      <c r="G46" s="307">
        <f t="shared" si="11"/>
        <v>6278.1509999999989</v>
      </c>
      <c r="H46" s="307">
        <f t="shared" si="11"/>
        <v>6403.7140199999994</v>
      </c>
      <c r="I46" s="307">
        <f t="shared" si="11"/>
        <v>6531.7883003999996</v>
      </c>
      <c r="J46" s="307">
        <f t="shared" si="11"/>
        <v>6662.4240664079998</v>
      </c>
      <c r="K46" s="307">
        <f t="shared" si="11"/>
        <v>6795.6725477361597</v>
      </c>
      <c r="L46" s="308">
        <f t="shared" si="11"/>
        <v>6931.5859986908827</v>
      </c>
      <c r="M46" s="169"/>
    </row>
    <row r="47" spans="1:13" x14ac:dyDescent="0.2">
      <c r="A47" s="86" t="s">
        <v>228</v>
      </c>
      <c r="B47" s="405"/>
      <c r="C47" s="303">
        <f>B12</f>
        <v>-0.05</v>
      </c>
      <c r="D47" s="303">
        <f t="shared" ref="D47:L47" si="12">C47</f>
        <v>-0.05</v>
      </c>
      <c r="E47" s="303">
        <v>0</v>
      </c>
      <c r="F47" s="303">
        <v>0</v>
      </c>
      <c r="G47" s="303">
        <v>0.02</v>
      </c>
      <c r="H47" s="303">
        <v>0.02</v>
      </c>
      <c r="I47" s="303">
        <f t="shared" si="12"/>
        <v>0.02</v>
      </c>
      <c r="J47" s="303">
        <f t="shared" si="12"/>
        <v>0.02</v>
      </c>
      <c r="K47" s="303">
        <f t="shared" si="12"/>
        <v>0.02</v>
      </c>
      <c r="L47" s="304">
        <f t="shared" si="12"/>
        <v>0.02</v>
      </c>
      <c r="M47" s="297">
        <f>D14</f>
        <v>3.2917905538820312E-2</v>
      </c>
    </row>
    <row r="48" spans="1:13" x14ac:dyDescent="0.2">
      <c r="A48" s="98" t="s">
        <v>130</v>
      </c>
      <c r="B48" s="405"/>
      <c r="C48" s="305">
        <f>C46/C$33</f>
        <v>0.10296461491249916</v>
      </c>
      <c r="D48" s="305">
        <f t="shared" ref="D48:L48" si="13">D46/D$33</f>
        <v>9.7539527794396383E-2</v>
      </c>
      <c r="E48" s="305">
        <f t="shared" si="13"/>
        <v>9.5532527102958037E-2</v>
      </c>
      <c r="F48" s="305">
        <f t="shared" si="13"/>
        <v>9.3546974272203848E-2</v>
      </c>
      <c r="G48" s="305">
        <f t="shared" si="13"/>
        <v>9.2297558152604639E-2</v>
      </c>
      <c r="H48" s="305">
        <f t="shared" si="13"/>
        <v>9.105320664460137E-2</v>
      </c>
      <c r="I48" s="305">
        <f t="shared" si="13"/>
        <v>8.9814149995725123E-2</v>
      </c>
      <c r="J48" s="305">
        <f t="shared" si="13"/>
        <v>8.8580615978120766E-2</v>
      </c>
      <c r="K48" s="305">
        <f t="shared" si="13"/>
        <v>8.7352829703999046E-2</v>
      </c>
      <c r="L48" s="305">
        <f t="shared" si="13"/>
        <v>8.6131013443895968E-2</v>
      </c>
      <c r="M48" s="169"/>
    </row>
    <row r="49" spans="1:13" x14ac:dyDescent="0.2">
      <c r="A49" s="306" t="s">
        <v>136</v>
      </c>
      <c r="B49" s="406">
        <v>10216</v>
      </c>
      <c r="C49" s="307">
        <f t="shared" ref="C49:L49" si="14">B49*(1+C50)</f>
        <v>9807.3599999999988</v>
      </c>
      <c r="D49" s="307">
        <f t="shared" si="14"/>
        <v>9415.0655999999981</v>
      </c>
      <c r="E49" s="307">
        <f t="shared" si="14"/>
        <v>9415.0655999999981</v>
      </c>
      <c r="F49" s="307">
        <f t="shared" si="14"/>
        <v>9415.0655999999981</v>
      </c>
      <c r="G49" s="307">
        <f t="shared" si="14"/>
        <v>9603.3669119999977</v>
      </c>
      <c r="H49" s="307">
        <f t="shared" si="14"/>
        <v>9795.4342502399977</v>
      </c>
      <c r="I49" s="307">
        <f t="shared" si="14"/>
        <v>9991.3429352447984</v>
      </c>
      <c r="J49" s="307">
        <f t="shared" si="14"/>
        <v>10191.169793949695</v>
      </c>
      <c r="K49" s="307">
        <f t="shared" si="14"/>
        <v>10394.993189828689</v>
      </c>
      <c r="L49" s="308">
        <f t="shared" si="14"/>
        <v>10602.893053625263</v>
      </c>
      <c r="M49" s="169"/>
    </row>
    <row r="50" spans="1:13" x14ac:dyDescent="0.2">
      <c r="A50" s="86" t="s">
        <v>228</v>
      </c>
      <c r="B50" s="405"/>
      <c r="C50" s="303">
        <f>B13</f>
        <v>-0.04</v>
      </c>
      <c r="D50" s="303">
        <f t="shared" ref="D50:L50" si="15">C50</f>
        <v>-0.04</v>
      </c>
      <c r="E50" s="303">
        <v>0</v>
      </c>
      <c r="F50" s="303">
        <v>0</v>
      </c>
      <c r="G50" s="303">
        <v>0.02</v>
      </c>
      <c r="H50" s="303">
        <v>0.02</v>
      </c>
      <c r="I50" s="303">
        <f t="shared" si="15"/>
        <v>0.02</v>
      </c>
      <c r="J50" s="303">
        <f t="shared" si="15"/>
        <v>0.02</v>
      </c>
      <c r="K50" s="303">
        <f t="shared" si="15"/>
        <v>0.02</v>
      </c>
      <c r="L50" s="304">
        <f t="shared" si="15"/>
        <v>0.02</v>
      </c>
      <c r="M50" s="297">
        <f>D18</f>
        <v>5.2654933438961958E-3</v>
      </c>
    </row>
    <row r="51" spans="1:13" x14ac:dyDescent="0.2">
      <c r="A51" s="98" t="s">
        <v>130</v>
      </c>
      <c r="B51" s="405"/>
      <c r="C51" s="305">
        <f>C49/C$33</f>
        <v>0.15585909024668124</v>
      </c>
      <c r="D51" s="305">
        <f t="shared" ref="D51:L51" si="16">D49/D$33</f>
        <v>0.14920123358498552</v>
      </c>
      <c r="E51" s="305">
        <f>E49/E$33</f>
        <v>0.1461312271400115</v>
      </c>
      <c r="F51" s="305">
        <f t="shared" si="16"/>
        <v>0.14309402839202143</v>
      </c>
      <c r="G51" s="305">
        <f t="shared" si="16"/>
        <v>0.14118286037101038</v>
      </c>
      <c r="H51" s="305">
        <f t="shared" si="16"/>
        <v>0.13927943942766957</v>
      </c>
      <c r="I51" s="305">
        <f t="shared" si="16"/>
        <v>0.13738411775988688</v>
      </c>
      <c r="J51" s="305">
        <f t="shared" si="16"/>
        <v>0.13549724377907818</v>
      </c>
      <c r="K51" s="305">
        <f t="shared" si="16"/>
        <v>0.1336191618278941</v>
      </c>
      <c r="L51" s="305">
        <f t="shared" si="16"/>
        <v>0.13175021190222053</v>
      </c>
      <c r="M51" s="169"/>
    </row>
    <row r="52" spans="1:13" x14ac:dyDescent="0.2">
      <c r="A52" s="306" t="s">
        <v>137</v>
      </c>
      <c r="B52" s="406">
        <v>6338</v>
      </c>
      <c r="C52" s="307">
        <f>B52*(1+C53)</f>
        <v>6401.38</v>
      </c>
      <c r="D52" s="307">
        <f t="shared" ref="D52:L52" si="17">C52*(1+D53)</f>
        <v>6465.3937999999998</v>
      </c>
      <c r="E52" s="307">
        <f>D52*(1+E53)</f>
        <v>6530.0477380000002</v>
      </c>
      <c r="F52" s="307">
        <f t="shared" si="17"/>
        <v>6595.3482153800005</v>
      </c>
      <c r="G52" s="307">
        <f t="shared" si="17"/>
        <v>6727.2551796876005</v>
      </c>
      <c r="H52" s="307">
        <f t="shared" si="17"/>
        <v>6861.8002832813527</v>
      </c>
      <c r="I52" s="307">
        <f t="shared" si="17"/>
        <v>6999.0362889469798</v>
      </c>
      <c r="J52" s="307">
        <f t="shared" si="17"/>
        <v>7139.0170147259196</v>
      </c>
      <c r="K52" s="307">
        <f t="shared" si="17"/>
        <v>7281.7973550204379</v>
      </c>
      <c r="L52" s="308">
        <f t="shared" si="17"/>
        <v>7427.4333021208467</v>
      </c>
      <c r="M52" s="169"/>
    </row>
    <row r="53" spans="1:13" x14ac:dyDescent="0.2">
      <c r="A53" s="86" t="s">
        <v>228</v>
      </c>
      <c r="B53" s="405"/>
      <c r="C53" s="303">
        <f>B14</f>
        <v>0.01</v>
      </c>
      <c r="D53" s="303">
        <f>C53</f>
        <v>0.01</v>
      </c>
      <c r="E53" s="303">
        <f>D53</f>
        <v>0.01</v>
      </c>
      <c r="F53" s="303">
        <f t="shared" ref="F53:L53" si="18">E53</f>
        <v>0.01</v>
      </c>
      <c r="G53" s="303">
        <v>0.02</v>
      </c>
      <c r="H53" s="303">
        <f t="shared" si="18"/>
        <v>0.02</v>
      </c>
      <c r="I53" s="303">
        <f t="shared" si="18"/>
        <v>0.02</v>
      </c>
      <c r="J53" s="303">
        <f t="shared" si="18"/>
        <v>0.02</v>
      </c>
      <c r="K53" s="303">
        <f t="shared" si="18"/>
        <v>0.02</v>
      </c>
      <c r="L53" s="304">
        <f t="shared" si="18"/>
        <v>0.02</v>
      </c>
      <c r="M53" s="297">
        <f>D12</f>
        <v>9.4245954954206734E-2</v>
      </c>
    </row>
    <row r="54" spans="1:13" x14ac:dyDescent="0.2">
      <c r="A54" s="310" t="s">
        <v>130</v>
      </c>
      <c r="B54" s="407"/>
      <c r="C54" s="311">
        <f>C52/C$33</f>
        <v>0.10173107371640282</v>
      </c>
      <c r="D54" s="311">
        <f t="shared" ref="D54:L54" si="19">D52/D$33</f>
        <v>0.10245756870485506</v>
      </c>
      <c r="E54" s="311">
        <f t="shared" si="19"/>
        <v>0.10135286675398168</v>
      </c>
      <c r="F54" s="311">
        <f t="shared" si="19"/>
        <v>0.10023880712916687</v>
      </c>
      <c r="G54" s="311">
        <f t="shared" si="19"/>
        <v>9.8900014694553728E-2</v>
      </c>
      <c r="H54" s="311">
        <f t="shared" si="19"/>
        <v>9.7566649165822875E-2</v>
      </c>
      <c r="I54" s="311">
        <f t="shared" si="19"/>
        <v>9.623895726113961E-2</v>
      </c>
      <c r="J54" s="311">
        <f t="shared" si="19"/>
        <v>9.4917183046207595E-2</v>
      </c>
      <c r="K54" s="311">
        <f t="shared" si="19"/>
        <v>9.3601567736519328E-2</v>
      </c>
      <c r="L54" s="311">
        <f t="shared" si="19"/>
        <v>9.2292349502614959E-2</v>
      </c>
      <c r="M54" s="169"/>
    </row>
    <row r="55" spans="1:13" x14ac:dyDescent="0.2">
      <c r="A55" s="166"/>
      <c r="B55" s="167"/>
      <c r="C55" s="167"/>
      <c r="D55" s="167"/>
      <c r="E55" s="167"/>
      <c r="F55" s="167"/>
      <c r="G55" s="167"/>
      <c r="H55" s="167"/>
      <c r="I55" s="167"/>
      <c r="J55" s="167"/>
      <c r="K55" s="167"/>
      <c r="L55" s="298"/>
      <c r="M55" s="169"/>
    </row>
    <row r="56" spans="1:13" x14ac:dyDescent="0.2">
      <c r="A56" s="312" t="s">
        <v>169</v>
      </c>
      <c r="B56" s="167"/>
      <c r="C56" s="167"/>
      <c r="D56" s="167"/>
      <c r="E56" s="167"/>
      <c r="F56" s="167"/>
      <c r="G56" s="167"/>
      <c r="H56" s="167"/>
      <c r="I56" s="167"/>
      <c r="J56" s="167"/>
      <c r="K56" s="167"/>
      <c r="L56" s="298"/>
      <c r="M56" s="169"/>
    </row>
    <row r="57" spans="1:13" x14ac:dyDescent="0.2">
      <c r="A57" s="300" t="s">
        <v>100</v>
      </c>
      <c r="B57" s="314"/>
      <c r="C57" s="315">
        <f t="shared" ref="C57:L57" si="20">C58*C$33</f>
        <v>25892.654018853802</v>
      </c>
      <c r="D57" s="315">
        <f t="shared" si="20"/>
        <v>25966.147774950234</v>
      </c>
      <c r="E57" s="315">
        <f t="shared" si="20"/>
        <v>26511.659111441422</v>
      </c>
      <c r="F57" s="315">
        <f t="shared" si="20"/>
        <v>27074.374262906818</v>
      </c>
      <c r="G57" s="315">
        <f t="shared" si="20"/>
        <v>27989.692903781575</v>
      </c>
      <c r="H57" s="315">
        <f t="shared" si="20"/>
        <v>28939.649812824759</v>
      </c>
      <c r="I57" s="315">
        <f t="shared" si="20"/>
        <v>29925.672881723553</v>
      </c>
      <c r="J57" s="315">
        <f t="shared" si="20"/>
        <v>30949.252498511763</v>
      </c>
      <c r="K57" s="315">
        <f t="shared" si="20"/>
        <v>32011.944396807095</v>
      </c>
      <c r="L57" s="316">
        <f t="shared" si="20"/>
        <v>33115.372638612287</v>
      </c>
      <c r="M57" s="169"/>
    </row>
    <row r="58" spans="1:13" x14ac:dyDescent="0.2">
      <c r="A58" s="174" t="s">
        <v>230</v>
      </c>
      <c r="B58" s="87"/>
      <c r="C58" s="138">
        <f>B17</f>
        <v>0.4114874440675807</v>
      </c>
      <c r="D58" s="138">
        <f>C58</f>
        <v>0.4114874440675807</v>
      </c>
      <c r="E58" s="138">
        <f>D58</f>
        <v>0.4114874440675807</v>
      </c>
      <c r="F58" s="138">
        <f t="shared" ref="F58:L58" si="21">E58</f>
        <v>0.4114874440675807</v>
      </c>
      <c r="G58" s="138">
        <f t="shared" si="21"/>
        <v>0.4114874440675807</v>
      </c>
      <c r="H58" s="138">
        <f t="shared" si="21"/>
        <v>0.4114874440675807</v>
      </c>
      <c r="I58" s="138">
        <f t="shared" si="21"/>
        <v>0.4114874440675807</v>
      </c>
      <c r="J58" s="138">
        <f t="shared" si="21"/>
        <v>0.4114874440675807</v>
      </c>
      <c r="K58" s="138">
        <f t="shared" si="21"/>
        <v>0.4114874440675807</v>
      </c>
      <c r="L58" s="317">
        <f t="shared" si="21"/>
        <v>0.4114874440675807</v>
      </c>
      <c r="M58" s="297">
        <f>D17</f>
        <v>1.0295771862305909E-2</v>
      </c>
    </row>
    <row r="59" spans="1:13" x14ac:dyDescent="0.2">
      <c r="A59" s="306" t="s">
        <v>102</v>
      </c>
      <c r="B59" s="319"/>
      <c r="C59" s="331">
        <f t="shared" ref="C59:L59" si="22">C60*C$33</f>
        <v>24784.443216452488</v>
      </c>
      <c r="D59" s="331">
        <f t="shared" si="22"/>
        <v>24854.791424998803</v>
      </c>
      <c r="E59" s="331">
        <f t="shared" si="22"/>
        <v>25376.954766514595</v>
      </c>
      <c r="F59" s="331">
        <f t="shared" si="22"/>
        <v>25915.585596261761</v>
      </c>
      <c r="G59" s="331">
        <f t="shared" si="22"/>
        <v>26791.728415116959</v>
      </c>
      <c r="H59" s="331">
        <f t="shared" si="22"/>
        <v>27701.026977292691</v>
      </c>
      <c r="I59" s="331">
        <f t="shared" si="22"/>
        <v>28644.8480604246</v>
      </c>
      <c r="J59" s="331">
        <f t="shared" si="22"/>
        <v>29624.618263638735</v>
      </c>
      <c r="K59" s="331">
        <f t="shared" si="22"/>
        <v>30641.826734840892</v>
      </c>
      <c r="L59" s="429">
        <f t="shared" si="22"/>
        <v>31698.028025853295</v>
      </c>
      <c r="M59" s="169"/>
    </row>
    <row r="60" spans="1:13" x14ac:dyDescent="0.2">
      <c r="A60" s="174" t="s">
        <v>230</v>
      </c>
      <c r="B60" s="87"/>
      <c r="C60" s="138">
        <f>B18</f>
        <v>0.39387569865762195</v>
      </c>
      <c r="D60" s="138">
        <f>C60</f>
        <v>0.39387569865762195</v>
      </c>
      <c r="E60" s="138">
        <f>D60</f>
        <v>0.39387569865762195</v>
      </c>
      <c r="F60" s="138">
        <f t="shared" ref="F60:L60" si="23">E60</f>
        <v>0.39387569865762195</v>
      </c>
      <c r="G60" s="138">
        <f t="shared" si="23"/>
        <v>0.39387569865762195</v>
      </c>
      <c r="H60" s="138">
        <f t="shared" si="23"/>
        <v>0.39387569865762195</v>
      </c>
      <c r="I60" s="138">
        <f t="shared" si="23"/>
        <v>0.39387569865762195</v>
      </c>
      <c r="J60" s="138">
        <f t="shared" si="23"/>
        <v>0.39387569865762195</v>
      </c>
      <c r="K60" s="138">
        <f t="shared" si="23"/>
        <v>0.39387569865762195</v>
      </c>
      <c r="L60" s="317">
        <f t="shared" si="23"/>
        <v>0.39387569865762195</v>
      </c>
      <c r="M60" s="297">
        <f>D18</f>
        <v>5.2654933438961958E-3</v>
      </c>
    </row>
    <row r="61" spans="1:13" x14ac:dyDescent="0.2">
      <c r="A61" s="306" t="s">
        <v>103</v>
      </c>
      <c r="B61" s="319"/>
      <c r="C61" s="320">
        <f>C62*C$33</f>
        <v>0</v>
      </c>
      <c r="D61" s="320">
        <f>D62*D$33</f>
        <v>0</v>
      </c>
      <c r="E61" s="320">
        <f t="shared" ref="E61:L61" si="24">E62*E$33</f>
        <v>0</v>
      </c>
      <c r="F61" s="320">
        <f t="shared" si="24"/>
        <v>0</v>
      </c>
      <c r="G61" s="320">
        <f t="shared" si="24"/>
        <v>0</v>
      </c>
      <c r="H61" s="320">
        <f t="shared" si="24"/>
        <v>0</v>
      </c>
      <c r="I61" s="320">
        <f t="shared" si="24"/>
        <v>0</v>
      </c>
      <c r="J61" s="320">
        <f t="shared" si="24"/>
        <v>0</v>
      </c>
      <c r="K61" s="320">
        <f t="shared" si="24"/>
        <v>0</v>
      </c>
      <c r="L61" s="321">
        <f t="shared" si="24"/>
        <v>0</v>
      </c>
      <c r="M61" s="169"/>
    </row>
    <row r="62" spans="1:13" x14ac:dyDescent="0.2">
      <c r="A62" s="174" t="s">
        <v>230</v>
      </c>
      <c r="B62" s="87"/>
      <c r="C62" s="138">
        <f>B19</f>
        <v>0</v>
      </c>
      <c r="D62" s="138">
        <f>C62</f>
        <v>0</v>
      </c>
      <c r="E62" s="138">
        <f>D62</f>
        <v>0</v>
      </c>
      <c r="F62" s="138">
        <f t="shared" ref="F62:L62" si="25">E62</f>
        <v>0</v>
      </c>
      <c r="G62" s="138">
        <f t="shared" si="25"/>
        <v>0</v>
      </c>
      <c r="H62" s="138">
        <f t="shared" si="25"/>
        <v>0</v>
      </c>
      <c r="I62" s="138">
        <f t="shared" si="25"/>
        <v>0</v>
      </c>
      <c r="J62" s="138">
        <f t="shared" si="25"/>
        <v>0</v>
      </c>
      <c r="K62" s="138">
        <f t="shared" si="25"/>
        <v>0</v>
      </c>
      <c r="L62" s="317">
        <f t="shared" si="25"/>
        <v>0</v>
      </c>
      <c r="M62" s="297">
        <f>D19</f>
        <v>9.638468603851225E-3</v>
      </c>
    </row>
    <row r="63" spans="1:13" x14ac:dyDescent="0.2">
      <c r="A63" s="166"/>
      <c r="B63" s="167"/>
      <c r="C63" s="167"/>
      <c r="D63" s="167"/>
      <c r="E63" s="167"/>
      <c r="F63" s="167"/>
      <c r="G63" s="167"/>
      <c r="H63" s="167"/>
      <c r="I63" s="167"/>
      <c r="J63" s="167"/>
      <c r="K63" s="167"/>
      <c r="L63" s="298"/>
      <c r="M63" s="169"/>
    </row>
    <row r="64" spans="1:13" x14ac:dyDescent="0.2">
      <c r="A64" s="144" t="s">
        <v>231</v>
      </c>
      <c r="B64" s="324"/>
      <c r="C64" s="324">
        <f>C33-C57-C59-C61</f>
        <v>12247.432764693705</v>
      </c>
      <c r="D64" s="324">
        <f t="shared" ref="D64:L64" si="26">D33-D57-D59-D61</f>
        <v>12282.19590005096</v>
      </c>
      <c r="E64" s="324">
        <f t="shared" si="26"/>
        <v>12540.227132043976</v>
      </c>
      <c r="F64" s="324">
        <f t="shared" si="26"/>
        <v>12806.395906331414</v>
      </c>
      <c r="G64" s="324">
        <f t="shared" si="26"/>
        <v>13239.348955648864</v>
      </c>
      <c r="H64" s="324">
        <f t="shared" si="26"/>
        <v>13688.686183280712</v>
      </c>
      <c r="I64" s="324">
        <f t="shared" si="26"/>
        <v>14155.082993433185</v>
      </c>
      <c r="J64" s="324">
        <f t="shared" si="26"/>
        <v>14639.24435158505</v>
      </c>
      <c r="K64" s="324">
        <f t="shared" si="26"/>
        <v>15141.906132199721</v>
      </c>
      <c r="L64" s="324">
        <f t="shared" si="26"/>
        <v>15663.836529614106</v>
      </c>
      <c r="M64" s="169"/>
    </row>
    <row r="65" spans="1:13" x14ac:dyDescent="0.2">
      <c r="A65" s="139" t="s">
        <v>230</v>
      </c>
      <c r="B65" s="322"/>
      <c r="C65" s="141">
        <f t="shared" ref="C65:L65" si="27">C64/C33</f>
        <v>0.1946368572747974</v>
      </c>
      <c r="D65" s="141">
        <f t="shared" si="27"/>
        <v>0.19463685727479746</v>
      </c>
      <c r="E65" s="141">
        <f t="shared" si="27"/>
        <v>0.19463685727479729</v>
      </c>
      <c r="F65" s="141">
        <f t="shared" si="27"/>
        <v>0.1946368572747974</v>
      </c>
      <c r="G65" s="141">
        <f t="shared" si="27"/>
        <v>0.1946368572747974</v>
      </c>
      <c r="H65" s="141">
        <f t="shared" si="27"/>
        <v>0.19463685727479729</v>
      </c>
      <c r="I65" s="141">
        <f t="shared" si="27"/>
        <v>0.19463685727479735</v>
      </c>
      <c r="J65" s="141">
        <f t="shared" si="27"/>
        <v>0.19463685727479735</v>
      </c>
      <c r="K65" s="141">
        <f t="shared" si="27"/>
        <v>0.19463685727479732</v>
      </c>
      <c r="L65" s="241">
        <f t="shared" si="27"/>
        <v>0.1946368572747974</v>
      </c>
      <c r="M65" s="169"/>
    </row>
    <row r="66" spans="1:13" x14ac:dyDescent="0.2">
      <c r="A66" s="166"/>
      <c r="B66" s="167"/>
      <c r="C66" s="167"/>
      <c r="D66" s="167"/>
      <c r="E66" s="167"/>
      <c r="F66" s="167"/>
      <c r="G66" s="167"/>
      <c r="H66" s="167"/>
      <c r="I66" s="167"/>
      <c r="J66" s="167"/>
      <c r="K66" s="167"/>
      <c r="L66" s="298"/>
      <c r="M66" s="169"/>
    </row>
    <row r="67" spans="1:13" x14ac:dyDescent="0.2">
      <c r="A67" s="312" t="s">
        <v>171</v>
      </c>
      <c r="B67" s="167"/>
      <c r="C67" s="167"/>
      <c r="D67" s="167"/>
      <c r="E67" s="167"/>
      <c r="F67" s="167"/>
      <c r="G67" s="167"/>
      <c r="H67" s="167"/>
      <c r="I67" s="167"/>
      <c r="J67" s="167"/>
      <c r="K67" s="167"/>
      <c r="L67" s="298"/>
      <c r="M67" s="169"/>
    </row>
    <row r="68" spans="1:13" x14ac:dyDescent="0.2">
      <c r="A68" s="313" t="s">
        <v>106</v>
      </c>
      <c r="B68" s="314"/>
      <c r="C68" s="325">
        <f>C69*B70</f>
        <v>642.86297775671073</v>
      </c>
      <c r="D68" s="325">
        <f t="shared" ref="D68:L68" si="28">D69*C70</f>
        <v>642.86297775671073</v>
      </c>
      <c r="E68" s="325">
        <f>E69*D70</f>
        <v>642.86297775671073</v>
      </c>
      <c r="F68" s="325">
        <f t="shared" si="28"/>
        <v>642.86297775671073</v>
      </c>
      <c r="G68" s="325">
        <f t="shared" si="28"/>
        <v>642.86297775671073</v>
      </c>
      <c r="H68" s="325">
        <f t="shared" si="28"/>
        <v>642.86297775671073</v>
      </c>
      <c r="I68" s="325">
        <f t="shared" si="28"/>
        <v>642.86297775671073</v>
      </c>
      <c r="J68" s="325">
        <f t="shared" si="28"/>
        <v>642.86297775671073</v>
      </c>
      <c r="K68" s="325">
        <f t="shared" si="28"/>
        <v>642.86297775671073</v>
      </c>
      <c r="L68" s="326">
        <f t="shared" si="28"/>
        <v>0</v>
      </c>
      <c r="M68" s="169"/>
    </row>
    <row r="69" spans="1:13" x14ac:dyDescent="0.2">
      <c r="A69" s="174" t="s">
        <v>232</v>
      </c>
      <c r="B69" s="138">
        <f>B21</f>
        <v>3.1872234891259829E-2</v>
      </c>
      <c r="C69" s="138">
        <f>B69</f>
        <v>3.1872234891259829E-2</v>
      </c>
      <c r="D69" s="138">
        <f>C69</f>
        <v>3.1872234891259829E-2</v>
      </c>
      <c r="E69" s="138">
        <f>D69</f>
        <v>3.1872234891259829E-2</v>
      </c>
      <c r="F69" s="138">
        <f t="shared" ref="F69:K69" si="29">E69</f>
        <v>3.1872234891259829E-2</v>
      </c>
      <c r="G69" s="138">
        <f t="shared" si="29"/>
        <v>3.1872234891259829E-2</v>
      </c>
      <c r="H69" s="138">
        <f t="shared" si="29"/>
        <v>3.1872234891259829E-2</v>
      </c>
      <c r="I69" s="138">
        <f t="shared" si="29"/>
        <v>3.1872234891259829E-2</v>
      </c>
      <c r="J69" s="138">
        <f t="shared" si="29"/>
        <v>3.1872234891259829E-2</v>
      </c>
      <c r="K69" s="138">
        <f t="shared" si="29"/>
        <v>3.1872234891259829E-2</v>
      </c>
      <c r="L69" s="327">
        <f>0</f>
        <v>0</v>
      </c>
      <c r="M69" s="297">
        <f>D21</f>
        <v>2.6814467694437375E-3</v>
      </c>
    </row>
    <row r="70" spans="1:13" x14ac:dyDescent="0.2">
      <c r="A70" s="174" t="s">
        <v>233</v>
      </c>
      <c r="B70" s="328">
        <v>20170</v>
      </c>
      <c r="C70" s="329">
        <f>B70-C68+B69*B70</f>
        <v>20170</v>
      </c>
      <c r="D70" s="329">
        <f t="shared" ref="D70:K70" si="30">C70-D68+C69*C70</f>
        <v>20170</v>
      </c>
      <c r="E70" s="329">
        <f>D70-E68+D69*D70</f>
        <v>20170</v>
      </c>
      <c r="F70" s="329">
        <f t="shared" si="30"/>
        <v>20170</v>
      </c>
      <c r="G70" s="329">
        <f t="shared" si="30"/>
        <v>20170</v>
      </c>
      <c r="H70" s="329">
        <f t="shared" si="30"/>
        <v>20170</v>
      </c>
      <c r="I70" s="329">
        <f t="shared" si="30"/>
        <v>20170</v>
      </c>
      <c r="J70" s="329">
        <f t="shared" si="30"/>
        <v>20170</v>
      </c>
      <c r="K70" s="330">
        <f t="shared" si="30"/>
        <v>20170</v>
      </c>
      <c r="L70" s="330"/>
      <c r="M70" s="169"/>
    </row>
    <row r="71" spans="1:13" x14ac:dyDescent="0.2">
      <c r="A71" s="318" t="s">
        <v>262</v>
      </c>
      <c r="B71" s="319"/>
      <c r="C71" s="331">
        <f>C72*C$33</f>
        <v>85.728131720269971</v>
      </c>
      <c r="D71" s="331">
        <f>D72*D$33</f>
        <v>85.971462604723342</v>
      </c>
      <c r="E71" s="331">
        <f t="shared" ref="E71:L71" si="31">E72*E$33</f>
        <v>87.777599112613359</v>
      </c>
      <c r="F71" s="331">
        <f t="shared" si="31"/>
        <v>89.640695826866391</v>
      </c>
      <c r="G71" s="331">
        <f t="shared" si="31"/>
        <v>92.671229388771351</v>
      </c>
      <c r="H71" s="331">
        <f t="shared" si="31"/>
        <v>95.816446984763445</v>
      </c>
      <c r="I71" s="331">
        <f t="shared" si="31"/>
        <v>99.081076229344944</v>
      </c>
      <c r="J71" s="331">
        <f t="shared" si="31"/>
        <v>102.47005165651854</v>
      </c>
      <c r="K71" s="331">
        <f t="shared" si="31"/>
        <v>105.98852415334289</v>
      </c>
      <c r="L71" s="332">
        <f t="shared" si="31"/>
        <v>0</v>
      </c>
      <c r="M71" s="169"/>
    </row>
    <row r="72" spans="1:13" ht="17" thickBot="1" x14ac:dyDescent="0.25">
      <c r="A72" s="174" t="s">
        <v>230</v>
      </c>
      <c r="B72" s="87"/>
      <c r="C72" s="138">
        <f>B22</f>
        <v>1.3623960595378303E-3</v>
      </c>
      <c r="D72" s="138">
        <f>C72</f>
        <v>1.3623960595378303E-3</v>
      </c>
      <c r="E72" s="138">
        <f>D72</f>
        <v>1.3623960595378303E-3</v>
      </c>
      <c r="F72" s="138">
        <f t="shared" ref="F72:K72" si="32">E72</f>
        <v>1.3623960595378303E-3</v>
      </c>
      <c r="G72" s="138">
        <f t="shared" si="32"/>
        <v>1.3623960595378303E-3</v>
      </c>
      <c r="H72" s="138">
        <f t="shared" si="32"/>
        <v>1.3623960595378303E-3</v>
      </c>
      <c r="I72" s="138">
        <f t="shared" si="32"/>
        <v>1.3623960595378303E-3</v>
      </c>
      <c r="J72" s="138">
        <f t="shared" si="32"/>
        <v>1.3623960595378303E-3</v>
      </c>
      <c r="K72" s="138">
        <f t="shared" si="32"/>
        <v>1.3623960595378303E-3</v>
      </c>
      <c r="L72" s="333">
        <f>0</f>
        <v>0</v>
      </c>
      <c r="M72" s="297">
        <f>D22</f>
        <v>2.9649567811904505E-4</v>
      </c>
    </row>
    <row r="73" spans="1:13" ht="17" thickTop="1" x14ac:dyDescent="0.2">
      <c r="A73" s="334" t="s">
        <v>234</v>
      </c>
      <c r="B73" s="335"/>
      <c r="C73" s="336">
        <f>C74*C$33</f>
        <v>2372.7334358827366</v>
      </c>
      <c r="D73" s="336">
        <f>D74*D$33</f>
        <v>2379.4682067676235</v>
      </c>
      <c r="E73" s="336">
        <f t="shared" ref="E73:L73" si="33">E74*E$33</f>
        <v>2429.4574039663053</v>
      </c>
      <c r="F73" s="336">
        <f t="shared" si="33"/>
        <v>2481.0231126722397</v>
      </c>
      <c r="G73" s="336">
        <f t="shared" si="33"/>
        <v>2564.9004603596909</v>
      </c>
      <c r="H73" s="336">
        <f t="shared" si="33"/>
        <v>2651.9519661301433</v>
      </c>
      <c r="I73" s="336">
        <f t="shared" si="33"/>
        <v>2742.3084781518273</v>
      </c>
      <c r="J73" s="336">
        <f t="shared" si="33"/>
        <v>2836.1065715907225</v>
      </c>
      <c r="K73" s="336">
        <f t="shared" si="33"/>
        <v>2933.4888097070238</v>
      </c>
      <c r="L73" s="336">
        <f t="shared" si="33"/>
        <v>3034.6040171910495</v>
      </c>
      <c r="M73" s="337"/>
    </row>
    <row r="74" spans="1:13" x14ac:dyDescent="0.2">
      <c r="A74" s="338" t="s">
        <v>230</v>
      </c>
      <c r="B74" s="87"/>
      <c r="C74" s="138">
        <f>B23</f>
        <v>3.7707606809025622E-2</v>
      </c>
      <c r="D74" s="138">
        <f>C74</f>
        <v>3.7707606809025622E-2</v>
      </c>
      <c r="E74" s="138">
        <f>D74</f>
        <v>3.7707606809025622E-2</v>
      </c>
      <c r="F74" s="138">
        <f t="shared" ref="F74:L74" si="34">E74</f>
        <v>3.7707606809025622E-2</v>
      </c>
      <c r="G74" s="138">
        <f t="shared" si="34"/>
        <v>3.7707606809025622E-2</v>
      </c>
      <c r="H74" s="138">
        <f t="shared" si="34"/>
        <v>3.7707606809025622E-2</v>
      </c>
      <c r="I74" s="138">
        <f t="shared" si="34"/>
        <v>3.7707606809025622E-2</v>
      </c>
      <c r="J74" s="138">
        <f t="shared" si="34"/>
        <v>3.7707606809025622E-2</v>
      </c>
      <c r="K74" s="138">
        <f t="shared" si="34"/>
        <v>3.7707606809025622E-2</v>
      </c>
      <c r="L74" s="138">
        <f t="shared" si="34"/>
        <v>3.7707606809025622E-2</v>
      </c>
      <c r="M74" s="339">
        <f>D23</f>
        <v>1.3449807409779931E-3</v>
      </c>
    </row>
    <row r="75" spans="1:13" x14ac:dyDescent="0.2">
      <c r="A75" s="340" t="s">
        <v>235</v>
      </c>
      <c r="B75" s="319"/>
      <c r="C75" s="341">
        <f>C64-C68-C71-C73</f>
        <v>9146.1082193339862</v>
      </c>
      <c r="D75" s="341">
        <f t="shared" ref="D75:L75" si="35">D64-D68-D71-D73</f>
        <v>9173.8932529219019</v>
      </c>
      <c r="E75" s="341">
        <f t="shared" si="35"/>
        <v>9380.1291512083462</v>
      </c>
      <c r="F75" s="341">
        <f t="shared" si="35"/>
        <v>9592.8691200755966</v>
      </c>
      <c r="G75" s="341">
        <f t="shared" si="35"/>
        <v>9938.9142881436892</v>
      </c>
      <c r="H75" s="341">
        <f t="shared" si="35"/>
        <v>10298.054792409093</v>
      </c>
      <c r="I75" s="341">
        <f t="shared" si="35"/>
        <v>10670.830461295303</v>
      </c>
      <c r="J75" s="341">
        <f t="shared" si="35"/>
        <v>11057.804750581097</v>
      </c>
      <c r="K75" s="341">
        <f t="shared" si="35"/>
        <v>11459.565820582644</v>
      </c>
      <c r="L75" s="341">
        <f t="shared" si="35"/>
        <v>12629.232512423056</v>
      </c>
      <c r="M75" s="342"/>
    </row>
    <row r="76" spans="1:13" ht="17" thickBot="1" x14ac:dyDescent="0.25">
      <c r="A76" s="343" t="s">
        <v>230</v>
      </c>
      <c r="B76" s="344"/>
      <c r="C76" s="345">
        <f>C75/C$33</f>
        <v>0.14535044154217738</v>
      </c>
      <c r="D76" s="345">
        <f>D75/D$33</f>
        <v>0.14537935775114766</v>
      </c>
      <c r="E76" s="345">
        <f t="shared" ref="E76:L76" si="36">E75/E$33</f>
        <v>0.14558897854071995</v>
      </c>
      <c r="F76" s="345">
        <f t="shared" si="36"/>
        <v>0.14579635921273276</v>
      </c>
      <c r="G76" s="345">
        <f t="shared" si="36"/>
        <v>0.14611587384306229</v>
      </c>
      <c r="H76" s="345">
        <f t="shared" si="36"/>
        <v>0.14642610649415802</v>
      </c>
      <c r="I76" s="345">
        <f t="shared" si="36"/>
        <v>0.14672728563034387</v>
      </c>
      <c r="J76" s="345">
        <f t="shared" si="36"/>
        <v>0.14701963525722528</v>
      </c>
      <c r="K76" s="345">
        <f t="shared" si="36"/>
        <v>0.14730337498980806</v>
      </c>
      <c r="L76" s="345">
        <f t="shared" si="36"/>
        <v>0.15692925046577177</v>
      </c>
      <c r="M76" s="346"/>
    </row>
    <row r="77" spans="1:13" ht="17" thickTop="1" x14ac:dyDescent="0.2">
      <c r="A77" s="318" t="s">
        <v>236</v>
      </c>
      <c r="B77" s="319"/>
      <c r="C77" s="331">
        <f>C78*C$75</f>
        <v>258.76031791324283</v>
      </c>
      <c r="D77" s="331">
        <f>D78*D$75</f>
        <v>259.54640790387305</v>
      </c>
      <c r="E77" s="331">
        <f t="shared" ref="E77:L77" si="37">E78*E$75</f>
        <v>265.38120291459836</v>
      </c>
      <c r="F77" s="331">
        <f t="shared" si="37"/>
        <v>271.40001011180334</v>
      </c>
      <c r="G77" s="331">
        <f t="shared" si="37"/>
        <v>281.19026795200216</v>
      </c>
      <c r="H77" s="331">
        <f t="shared" si="37"/>
        <v>291.35101707399377</v>
      </c>
      <c r="I77" s="331">
        <f t="shared" si="37"/>
        <v>301.8975302223306</v>
      </c>
      <c r="J77" s="331">
        <f t="shared" si="37"/>
        <v>312.84574860314649</v>
      </c>
      <c r="K77" s="331">
        <f t="shared" si="37"/>
        <v>324.21231235963074</v>
      </c>
      <c r="L77" s="331">
        <f t="shared" si="37"/>
        <v>357.30434645489271</v>
      </c>
      <c r="M77" s="169"/>
    </row>
    <row r="78" spans="1:13" x14ac:dyDescent="0.2">
      <c r="A78" s="175" t="s">
        <v>230</v>
      </c>
      <c r="B78" s="322"/>
      <c r="C78" s="323">
        <f>B24</f>
        <v>2.8291849572285688E-2</v>
      </c>
      <c r="D78" s="323">
        <f>C78</f>
        <v>2.8291849572285688E-2</v>
      </c>
      <c r="E78" s="323">
        <f>D78</f>
        <v>2.8291849572285688E-2</v>
      </c>
      <c r="F78" s="323">
        <f t="shared" ref="F78:L78" si="38">E78</f>
        <v>2.8291849572285688E-2</v>
      </c>
      <c r="G78" s="323">
        <f t="shared" si="38"/>
        <v>2.8291849572285688E-2</v>
      </c>
      <c r="H78" s="323">
        <f t="shared" si="38"/>
        <v>2.8291849572285688E-2</v>
      </c>
      <c r="I78" s="323">
        <f t="shared" si="38"/>
        <v>2.8291849572285688E-2</v>
      </c>
      <c r="J78" s="323">
        <f t="shared" si="38"/>
        <v>2.8291849572285688E-2</v>
      </c>
      <c r="K78" s="323">
        <f t="shared" si="38"/>
        <v>2.8291849572285688E-2</v>
      </c>
      <c r="L78" s="323">
        <f t="shared" si="38"/>
        <v>2.8291849572285688E-2</v>
      </c>
      <c r="M78" s="297">
        <f>D24</f>
        <v>6.4237183024977969E-3</v>
      </c>
    </row>
    <row r="79" spans="1:13" x14ac:dyDescent="0.2">
      <c r="A79" s="166"/>
      <c r="B79" s="167"/>
      <c r="C79" s="167"/>
      <c r="D79" s="167"/>
      <c r="E79" s="167"/>
      <c r="F79" s="167"/>
      <c r="G79" s="167"/>
      <c r="H79" s="167"/>
      <c r="I79" s="167"/>
      <c r="J79" s="167"/>
      <c r="K79" s="167"/>
      <c r="L79" s="298"/>
      <c r="M79" s="169"/>
    </row>
    <row r="80" spans="1:13" x14ac:dyDescent="0.2">
      <c r="A80" s="144" t="s">
        <v>237</v>
      </c>
      <c r="B80" s="314"/>
      <c r="C80" s="324">
        <f>C64-C68-C71-C77</f>
        <v>11260.081337303482</v>
      </c>
      <c r="D80" s="324">
        <f t="shared" ref="D80:L80" si="39">D64-D68-D71-D77</f>
        <v>11293.815051785652</v>
      </c>
      <c r="E80" s="324">
        <f t="shared" si="39"/>
        <v>11544.205352260054</v>
      </c>
      <c r="F80" s="324">
        <f t="shared" si="39"/>
        <v>11802.492222636032</v>
      </c>
      <c r="G80" s="324">
        <f t="shared" si="39"/>
        <v>12222.624480551378</v>
      </c>
      <c r="H80" s="324">
        <f t="shared" si="39"/>
        <v>12658.655741465243</v>
      </c>
      <c r="I80" s="324">
        <f t="shared" si="39"/>
        <v>13111.2414092248</v>
      </c>
      <c r="J80" s="324">
        <f t="shared" si="39"/>
        <v>13581.065573568674</v>
      </c>
      <c r="K80" s="324">
        <f t="shared" si="39"/>
        <v>14068.842317930037</v>
      </c>
      <c r="L80" s="324">
        <f t="shared" si="39"/>
        <v>15306.532183159214</v>
      </c>
      <c r="M80" s="169"/>
    </row>
    <row r="81" spans="1:13" x14ac:dyDescent="0.2">
      <c r="A81" s="175" t="s">
        <v>230</v>
      </c>
      <c r="B81" s="322"/>
      <c r="C81" s="141">
        <f t="shared" ref="C81:L81" si="40">C80/C33</f>
        <v>0.17894581552382646</v>
      </c>
      <c r="D81" s="141">
        <f t="shared" si="40"/>
        <v>0.17897391363976231</v>
      </c>
      <c r="E81" s="141">
        <f t="shared" si="40"/>
        <v>0.17917760386948881</v>
      </c>
      <c r="F81" s="141">
        <f t="shared" si="40"/>
        <v>0.1793791173587248</v>
      </c>
      <c r="G81" s="141">
        <f t="shared" si="40"/>
        <v>0.17968959232919693</v>
      </c>
      <c r="H81" s="141">
        <f t="shared" si="40"/>
        <v>0.17999104792479545</v>
      </c>
      <c r="I81" s="141">
        <f t="shared" si="40"/>
        <v>0.18028370614616601</v>
      </c>
      <c r="J81" s="141">
        <f t="shared" si="40"/>
        <v>0.18056778466138118</v>
      </c>
      <c r="K81" s="141">
        <f t="shared" si="40"/>
        <v>0.18084349687213203</v>
      </c>
      <c r="L81" s="141">
        <f t="shared" si="40"/>
        <v>0.19019703852712827</v>
      </c>
      <c r="M81" s="169"/>
    </row>
    <row r="82" spans="1:13" x14ac:dyDescent="0.2">
      <c r="A82" s="166"/>
      <c r="B82" s="167"/>
      <c r="C82" s="167"/>
      <c r="D82" s="167"/>
      <c r="E82" s="167"/>
      <c r="F82" s="167"/>
      <c r="G82" s="167"/>
      <c r="H82" s="167"/>
      <c r="I82" s="167"/>
      <c r="J82" s="167"/>
      <c r="K82" s="167"/>
      <c r="L82" s="298"/>
      <c r="M82" s="169"/>
    </row>
    <row r="83" spans="1:13" x14ac:dyDescent="0.2">
      <c r="A83" s="312" t="s">
        <v>176</v>
      </c>
      <c r="B83" s="167"/>
      <c r="C83" s="167"/>
      <c r="D83" s="167"/>
      <c r="E83" s="167"/>
      <c r="F83" s="167"/>
      <c r="G83" s="167"/>
      <c r="H83" s="167"/>
      <c r="I83" s="167"/>
      <c r="J83" s="167"/>
      <c r="K83" s="167"/>
      <c r="L83" s="298"/>
      <c r="M83" s="169"/>
    </row>
    <row r="84" spans="1:13" x14ac:dyDescent="0.2">
      <c r="A84" s="347" t="s">
        <v>177</v>
      </c>
      <c r="B84" s="314"/>
      <c r="C84" s="348">
        <f>C85*C$33</f>
        <v>0</v>
      </c>
      <c r="D84" s="348">
        <f>D85*D$33</f>
        <v>0</v>
      </c>
      <c r="E84" s="348">
        <f t="shared" ref="E84:L84" si="41">E85*E$33</f>
        <v>0</v>
      </c>
      <c r="F84" s="348">
        <f t="shared" si="41"/>
        <v>0</v>
      </c>
      <c r="G84" s="348">
        <f t="shared" si="41"/>
        <v>0</v>
      </c>
      <c r="H84" s="348">
        <f t="shared" si="41"/>
        <v>0</v>
      </c>
      <c r="I84" s="348">
        <f t="shared" si="41"/>
        <v>0</v>
      </c>
      <c r="J84" s="348">
        <f t="shared" si="41"/>
        <v>0</v>
      </c>
      <c r="K84" s="348">
        <f t="shared" si="41"/>
        <v>0</v>
      </c>
      <c r="L84" s="348">
        <f t="shared" si="41"/>
        <v>0</v>
      </c>
      <c r="M84" s="169"/>
    </row>
    <row r="85" spans="1:13" x14ac:dyDescent="0.2">
      <c r="A85" s="174" t="s">
        <v>230</v>
      </c>
      <c r="B85" s="87"/>
      <c r="C85" s="138">
        <f>B26</f>
        <v>0</v>
      </c>
      <c r="D85" s="138">
        <f>C85</f>
        <v>0</v>
      </c>
      <c r="E85" s="138">
        <f>D85</f>
        <v>0</v>
      </c>
      <c r="F85" s="138">
        <f t="shared" ref="F85:L85" si="42">E85</f>
        <v>0</v>
      </c>
      <c r="G85" s="138">
        <f t="shared" si="42"/>
        <v>0</v>
      </c>
      <c r="H85" s="138">
        <f t="shared" si="42"/>
        <v>0</v>
      </c>
      <c r="I85" s="138">
        <f t="shared" si="42"/>
        <v>0</v>
      </c>
      <c r="J85" s="138">
        <f t="shared" si="42"/>
        <v>0</v>
      </c>
      <c r="K85" s="138">
        <f t="shared" si="42"/>
        <v>0</v>
      </c>
      <c r="L85" s="138">
        <f t="shared" si="42"/>
        <v>0</v>
      </c>
      <c r="M85" s="297">
        <f>D26</f>
        <v>1.1906764643820402E-2</v>
      </c>
    </row>
    <row r="86" spans="1:13" x14ac:dyDescent="0.2">
      <c r="A86" s="199" t="s">
        <v>178</v>
      </c>
      <c r="B86" s="319"/>
      <c r="C86" s="349">
        <f>C87*C$33</f>
        <v>2372.7334358827366</v>
      </c>
      <c r="D86" s="349">
        <f>D87*D$33</f>
        <v>2379.4682067676235</v>
      </c>
      <c r="E86" s="349">
        <f t="shared" ref="E86:L86" si="43">E87*E$33</f>
        <v>2429.4574039663053</v>
      </c>
      <c r="F86" s="349">
        <f t="shared" si="43"/>
        <v>2481.0231126722397</v>
      </c>
      <c r="G86" s="349">
        <f t="shared" si="43"/>
        <v>2564.9004603596909</v>
      </c>
      <c r="H86" s="349">
        <f t="shared" si="43"/>
        <v>2651.9519661301433</v>
      </c>
      <c r="I86" s="349">
        <f t="shared" si="43"/>
        <v>2742.3084781518273</v>
      </c>
      <c r="J86" s="349">
        <f t="shared" si="43"/>
        <v>2836.1065715907225</v>
      </c>
      <c r="K86" s="349">
        <f t="shared" si="43"/>
        <v>2933.4888097070238</v>
      </c>
      <c r="L86" s="349">
        <f t="shared" si="43"/>
        <v>3034.6040171910495</v>
      </c>
      <c r="M86" s="169"/>
    </row>
    <row r="87" spans="1:13" ht="17" thickBot="1" x14ac:dyDescent="0.25">
      <c r="A87" s="350" t="s">
        <v>230</v>
      </c>
      <c r="B87" s="105"/>
      <c r="C87" s="351">
        <f>B27</f>
        <v>3.7707606809025622E-2</v>
      </c>
      <c r="D87" s="351">
        <f>C87</f>
        <v>3.7707606809025622E-2</v>
      </c>
      <c r="E87" s="351">
        <f>D87</f>
        <v>3.7707606809025622E-2</v>
      </c>
      <c r="F87" s="351">
        <f t="shared" ref="F87:L87" si="44">E87</f>
        <v>3.7707606809025622E-2</v>
      </c>
      <c r="G87" s="351">
        <f t="shared" si="44"/>
        <v>3.7707606809025622E-2</v>
      </c>
      <c r="H87" s="351">
        <f t="shared" si="44"/>
        <v>3.7707606809025622E-2</v>
      </c>
      <c r="I87" s="351">
        <f t="shared" si="44"/>
        <v>3.7707606809025622E-2</v>
      </c>
      <c r="J87" s="351">
        <f t="shared" si="44"/>
        <v>3.7707606809025622E-2</v>
      </c>
      <c r="K87" s="351">
        <f t="shared" si="44"/>
        <v>3.7707606809025622E-2</v>
      </c>
      <c r="L87" s="351">
        <f t="shared" si="44"/>
        <v>3.7707606809025622E-2</v>
      </c>
      <c r="M87" s="352">
        <f>D27</f>
        <v>3.9585635016321619E-2</v>
      </c>
    </row>
    <row r="88" spans="1:13" x14ac:dyDescent="0.2">
      <c r="A88" s="166"/>
      <c r="B88" s="167"/>
      <c r="C88" s="167"/>
      <c r="D88" s="167"/>
      <c r="E88" s="167"/>
      <c r="F88" s="167"/>
      <c r="G88" s="167"/>
      <c r="H88" s="167"/>
      <c r="I88" s="167"/>
      <c r="J88" s="167"/>
      <c r="K88" s="167"/>
      <c r="L88" s="298"/>
    </row>
    <row r="89" spans="1:13" x14ac:dyDescent="0.2">
      <c r="A89" s="353" t="s">
        <v>238</v>
      </c>
      <c r="B89" s="354"/>
      <c r="C89" s="355">
        <f>C80-C84-C86</f>
        <v>8887.3479014207442</v>
      </c>
      <c r="D89" s="355">
        <f t="shared" ref="D89:L89" si="45">D80-D84-D86</f>
        <v>8914.346845018028</v>
      </c>
      <c r="E89" s="355">
        <f t="shared" si="45"/>
        <v>9114.7479482937488</v>
      </c>
      <c r="F89" s="355">
        <f t="shared" si="45"/>
        <v>9321.469109963793</v>
      </c>
      <c r="G89" s="355">
        <f t="shared" si="45"/>
        <v>9657.7240201916866</v>
      </c>
      <c r="H89" s="355">
        <f t="shared" si="45"/>
        <v>10006.7037753351</v>
      </c>
      <c r="I89" s="355">
        <f t="shared" si="45"/>
        <v>10368.932931072974</v>
      </c>
      <c r="J89" s="355">
        <f t="shared" si="45"/>
        <v>10744.959001977952</v>
      </c>
      <c r="K89" s="355">
        <f t="shared" si="45"/>
        <v>11135.353508223014</v>
      </c>
      <c r="L89" s="356">
        <f t="shared" si="45"/>
        <v>12271.928165968164</v>
      </c>
    </row>
    <row r="90" spans="1:13" ht="17" thickBot="1" x14ac:dyDescent="0.25">
      <c r="A90" s="357" t="s">
        <v>239</v>
      </c>
      <c r="B90" s="358"/>
      <c r="C90" s="359">
        <f>C89/(1+$H$7)^C30</f>
        <v>8079.4071831097672</v>
      </c>
      <c r="D90" s="359">
        <f t="shared" ref="D90:K90" si="46">D89/(1+$H$7)^D30</f>
        <v>7367.2287975355594</v>
      </c>
      <c r="E90" s="359">
        <f t="shared" si="46"/>
        <v>6848.0450400403797</v>
      </c>
      <c r="F90" s="359">
        <f t="shared" si="46"/>
        <v>6366.6888258751387</v>
      </c>
      <c r="G90" s="359">
        <f t="shared" si="46"/>
        <v>5996.6867763576029</v>
      </c>
      <c r="H90" s="359">
        <f t="shared" si="46"/>
        <v>5648.5234069473727</v>
      </c>
      <c r="I90" s="359">
        <f t="shared" si="46"/>
        <v>5320.9021109698106</v>
      </c>
      <c r="J90" s="359">
        <f t="shared" si="46"/>
        <v>5012.6026744737237</v>
      </c>
      <c r="K90" s="359">
        <f t="shared" si="46"/>
        <v>4722.476902573072</v>
      </c>
      <c r="L90" s="360">
        <f>(L89*(1+H7)/(H7-H9)-K70)/(1+H7)^L30</f>
        <v>53452.950770151183</v>
      </c>
    </row>
    <row r="92" spans="1:13" ht="17" thickBot="1" x14ac:dyDescent="0.25">
      <c r="A92" s="484" t="s">
        <v>240</v>
      </c>
      <c r="B92" s="484"/>
    </row>
    <row r="93" spans="1:13" x14ac:dyDescent="0.2">
      <c r="A93" s="266" t="s">
        <v>241</v>
      </c>
      <c r="B93" s="361">
        <f>SUM(C90:L90)</f>
        <v>108815.51248803361</v>
      </c>
    </row>
    <row r="94" spans="1:13" x14ac:dyDescent="0.2">
      <c r="A94" s="362" t="s">
        <v>242</v>
      </c>
      <c r="B94" s="363">
        <f>'Value Drivers'!F39</f>
        <v>9158</v>
      </c>
    </row>
    <row r="95" spans="1:13" x14ac:dyDescent="0.2">
      <c r="A95" s="364" t="s">
        <v>243</v>
      </c>
      <c r="B95" s="365">
        <f>B93+B94</f>
        <v>117973.51248803361</v>
      </c>
    </row>
    <row r="96" spans="1:13" x14ac:dyDescent="0.2">
      <c r="A96" s="364" t="s">
        <v>244</v>
      </c>
      <c r="B96" s="366">
        <f>'Value Drivers'!F76</f>
        <v>1452</v>
      </c>
    </row>
    <row r="97" spans="1:12" ht="17" thickBot="1" x14ac:dyDescent="0.25">
      <c r="A97" s="277" t="s">
        <v>217</v>
      </c>
      <c r="B97" s="421">
        <f>B95/B96</f>
        <v>81.248975542722874</v>
      </c>
    </row>
    <row r="99" spans="1:12" ht="17" thickBot="1" x14ac:dyDescent="0.25">
      <c r="A99" s="478" t="s">
        <v>245</v>
      </c>
      <c r="B99" s="478"/>
      <c r="C99" s="478"/>
      <c r="D99" s="478"/>
      <c r="E99" s="478"/>
      <c r="F99" s="478"/>
      <c r="G99" s="478"/>
      <c r="H99" s="478"/>
      <c r="I99" s="478"/>
      <c r="J99" s="478"/>
      <c r="K99" s="478"/>
      <c r="L99" s="478"/>
    </row>
    <row r="100" spans="1:12" x14ac:dyDescent="0.2">
      <c r="A100" s="266" t="s">
        <v>246</v>
      </c>
      <c r="B100" s="367">
        <v>75067</v>
      </c>
      <c r="C100" s="368">
        <f>B100+C86-C73</f>
        <v>75067</v>
      </c>
      <c r="D100" s="368">
        <f t="shared" ref="D100:K100" si="47">C100+D86-D73</f>
        <v>75067</v>
      </c>
      <c r="E100" s="368">
        <f>D100+E86-E73</f>
        <v>75067</v>
      </c>
      <c r="F100" s="368">
        <f t="shared" si="47"/>
        <v>75067</v>
      </c>
      <c r="G100" s="368">
        <f t="shared" si="47"/>
        <v>75067</v>
      </c>
      <c r="H100" s="368">
        <f t="shared" si="47"/>
        <v>75067</v>
      </c>
      <c r="I100" s="368">
        <f t="shared" si="47"/>
        <v>75067</v>
      </c>
      <c r="J100" s="368">
        <f t="shared" si="47"/>
        <v>75067</v>
      </c>
      <c r="K100" s="368">
        <f t="shared" si="47"/>
        <v>75067</v>
      </c>
      <c r="L100" s="369">
        <f>K100+L86-L73</f>
        <v>75067</v>
      </c>
    </row>
    <row r="101" spans="1:12" x14ac:dyDescent="0.2">
      <c r="A101" s="253" t="s">
        <v>247</v>
      </c>
      <c r="B101" s="370">
        <v>-4486</v>
      </c>
      <c r="C101" s="371">
        <f>B101+C84</f>
        <v>-4486</v>
      </c>
      <c r="D101" s="371">
        <f t="shared" ref="D101:L101" si="48">C101+D84</f>
        <v>-4486</v>
      </c>
      <c r="E101" s="371">
        <f>D101+E84</f>
        <v>-4486</v>
      </c>
      <c r="F101" s="371">
        <f t="shared" si="48"/>
        <v>-4486</v>
      </c>
      <c r="G101" s="371">
        <f t="shared" si="48"/>
        <v>-4486</v>
      </c>
      <c r="H101" s="371">
        <f t="shared" si="48"/>
        <v>-4486</v>
      </c>
      <c r="I101" s="371">
        <f t="shared" si="48"/>
        <v>-4486</v>
      </c>
      <c r="J101" s="371">
        <f t="shared" si="48"/>
        <v>-4486</v>
      </c>
      <c r="K101" s="371">
        <f t="shared" si="48"/>
        <v>-4486</v>
      </c>
      <c r="L101" s="372">
        <f t="shared" si="48"/>
        <v>-4486</v>
      </c>
    </row>
    <row r="102" spans="1:12" x14ac:dyDescent="0.2">
      <c r="A102" s="272" t="s">
        <v>248</v>
      </c>
      <c r="B102" s="373">
        <f>B100+B101</f>
        <v>70581</v>
      </c>
      <c r="C102" s="373">
        <f t="shared" ref="C102:L102" si="49">C100+C101</f>
        <v>70581</v>
      </c>
      <c r="D102" s="373">
        <f t="shared" si="49"/>
        <v>70581</v>
      </c>
      <c r="E102" s="373">
        <f t="shared" si="49"/>
        <v>70581</v>
      </c>
      <c r="F102" s="373">
        <f t="shared" si="49"/>
        <v>70581</v>
      </c>
      <c r="G102" s="373">
        <f t="shared" si="49"/>
        <v>70581</v>
      </c>
      <c r="H102" s="373">
        <f t="shared" si="49"/>
        <v>70581</v>
      </c>
      <c r="I102" s="373">
        <f t="shared" si="49"/>
        <v>70581</v>
      </c>
      <c r="J102" s="373">
        <f t="shared" si="49"/>
        <v>70581</v>
      </c>
      <c r="K102" s="373">
        <f t="shared" si="49"/>
        <v>70581</v>
      </c>
      <c r="L102" s="374">
        <f t="shared" si="49"/>
        <v>70581</v>
      </c>
    </row>
    <row r="103" spans="1:12" x14ac:dyDescent="0.2">
      <c r="A103" s="253" t="s">
        <v>209</v>
      </c>
      <c r="B103" s="269"/>
      <c r="C103" s="375">
        <f>C89/C102</f>
        <v>0.1259170017628079</v>
      </c>
      <c r="D103" s="375">
        <f t="shared" ref="D103:L103" si="50">D89/D102</f>
        <v>0.12629952600583766</v>
      </c>
      <c r="E103" s="375">
        <f t="shared" si="50"/>
        <v>0.12913883266450954</v>
      </c>
      <c r="F103" s="375">
        <f t="shared" si="50"/>
        <v>0.13206768266195992</v>
      </c>
      <c r="G103" s="375">
        <f t="shared" si="50"/>
        <v>0.13683178221039213</v>
      </c>
      <c r="H103" s="375">
        <f t="shared" si="50"/>
        <v>0.14177616887455688</v>
      </c>
      <c r="I103" s="375">
        <f>I89/I102</f>
        <v>0.14690827462168252</v>
      </c>
      <c r="J103" s="375">
        <f t="shared" si="50"/>
        <v>0.15223585670333306</v>
      </c>
      <c r="K103" s="375">
        <f t="shared" si="50"/>
        <v>0.15776701248527245</v>
      </c>
      <c r="L103" s="376">
        <f t="shared" si="50"/>
        <v>0.17387013737362977</v>
      </c>
    </row>
    <row r="104" spans="1:12" x14ac:dyDescent="0.2">
      <c r="A104" s="253" t="s">
        <v>210</v>
      </c>
      <c r="B104" s="269"/>
      <c r="C104" s="375">
        <f>C89/C33</f>
        <v>0.14123820871480081</v>
      </c>
      <c r="D104" s="375">
        <f t="shared" ref="D104:L104" si="51">D89/D33</f>
        <v>0.14126630683073668</v>
      </c>
      <c r="E104" s="375">
        <f t="shared" si="51"/>
        <v>0.14146999706046318</v>
      </c>
      <c r="F104" s="375">
        <f t="shared" si="51"/>
        <v>0.1416715105496992</v>
      </c>
      <c r="G104" s="375">
        <f t="shared" si="51"/>
        <v>0.1419819855201713</v>
      </c>
      <c r="H104" s="375">
        <f t="shared" si="51"/>
        <v>0.14228344111576982</v>
      </c>
      <c r="I104" s="375">
        <f t="shared" si="51"/>
        <v>0.14257609933714038</v>
      </c>
      <c r="J104" s="375">
        <f t="shared" si="51"/>
        <v>0.14286017785235555</v>
      </c>
      <c r="K104" s="375">
        <f t="shared" si="51"/>
        <v>0.14313589006310642</v>
      </c>
      <c r="L104" s="377">
        <f t="shared" si="51"/>
        <v>0.15248943171810264</v>
      </c>
    </row>
    <row r="105" spans="1:12" x14ac:dyDescent="0.2">
      <c r="A105" s="253" t="s">
        <v>211</v>
      </c>
      <c r="B105" s="269"/>
      <c r="C105" s="255">
        <f t="shared" ref="C105:K105" si="52">C33/C100</f>
        <v>0.83824490122157524</v>
      </c>
      <c r="D105" s="255">
        <f t="shared" si="52"/>
        <v>0.84062417706848536</v>
      </c>
      <c r="E105" s="255">
        <f t="shared" si="52"/>
        <v>0.85828447933179686</v>
      </c>
      <c r="F105" s="255">
        <f t="shared" si="52"/>
        <v>0.87650173532311126</v>
      </c>
      <c r="G105" s="255">
        <f t="shared" si="52"/>
        <v>0.90613412384333192</v>
      </c>
      <c r="H105" s="255">
        <f t="shared" si="52"/>
        <v>0.93688788646673193</v>
      </c>
      <c r="I105" s="255">
        <f t="shared" si="52"/>
        <v>0.9688092495448245</v>
      </c>
      <c r="J105" s="255">
        <f t="shared" si="52"/>
        <v>1.0019464626764829</v>
      </c>
      <c r="K105" s="255">
        <f t="shared" si="52"/>
        <v>1.0363498909487219</v>
      </c>
      <c r="L105" s="378">
        <f>L33/L100</f>
        <v>1.0720721115014544</v>
      </c>
    </row>
    <row r="106" spans="1:12" ht="17" thickBot="1" x14ac:dyDescent="0.25">
      <c r="A106" s="277" t="s">
        <v>212</v>
      </c>
      <c r="B106" s="278"/>
      <c r="C106" s="379">
        <f>C100/C102</f>
        <v>1.0635581813802581</v>
      </c>
      <c r="D106" s="379">
        <f t="shared" ref="D106:L106" si="53">D100/D102</f>
        <v>1.0635581813802581</v>
      </c>
      <c r="E106" s="379">
        <f t="shared" si="53"/>
        <v>1.0635581813802581</v>
      </c>
      <c r="F106" s="379">
        <f t="shared" si="53"/>
        <v>1.0635581813802581</v>
      </c>
      <c r="G106" s="379">
        <f t="shared" si="53"/>
        <v>1.0635581813802581</v>
      </c>
      <c r="H106" s="379">
        <f t="shared" si="53"/>
        <v>1.0635581813802581</v>
      </c>
      <c r="I106" s="379">
        <f t="shared" si="53"/>
        <v>1.0635581813802581</v>
      </c>
      <c r="J106" s="379">
        <f t="shared" si="53"/>
        <v>1.0635581813802581</v>
      </c>
      <c r="K106" s="379">
        <f t="shared" si="53"/>
        <v>1.0635581813802581</v>
      </c>
      <c r="L106" s="279">
        <f t="shared" si="53"/>
        <v>1.0635581813802581</v>
      </c>
    </row>
    <row r="108" spans="1:12" ht="17" thickBot="1" x14ac:dyDescent="0.25">
      <c r="A108" s="484" t="s">
        <v>249</v>
      </c>
      <c r="B108" s="484"/>
    </row>
    <row r="109" spans="1:12" x14ac:dyDescent="0.2">
      <c r="A109" s="266" t="s">
        <v>250</v>
      </c>
      <c r="B109" s="361">
        <f>B95</f>
        <v>117973.51248803361</v>
      </c>
    </row>
    <row r="110" spans="1:12" x14ac:dyDescent="0.2">
      <c r="A110" s="362" t="s">
        <v>251</v>
      </c>
      <c r="B110" s="252">
        <v>41</v>
      </c>
    </row>
    <row r="111" spans="1:12" x14ac:dyDescent="0.2">
      <c r="A111" s="362" t="s">
        <v>252</v>
      </c>
      <c r="B111" s="380">
        <v>20490</v>
      </c>
    </row>
    <row r="112" spans="1:12" x14ac:dyDescent="0.2">
      <c r="A112" s="362" t="s">
        <v>253</v>
      </c>
      <c r="B112" s="252">
        <v>0</v>
      </c>
    </row>
    <row r="113" spans="1:12" x14ac:dyDescent="0.2">
      <c r="A113" s="362" t="s">
        <v>254</v>
      </c>
      <c r="B113" s="363">
        <f>B94</f>
        <v>9158</v>
      </c>
    </row>
    <row r="114" spans="1:12" ht="17" thickBot="1" x14ac:dyDescent="0.25">
      <c r="A114" s="381" t="s">
        <v>255</v>
      </c>
      <c r="B114" s="382">
        <f>B109+B110+B111+B112-B113</f>
        <v>129346.51248803362</v>
      </c>
    </row>
    <row r="116" spans="1:12" ht="17" thickBot="1" x14ac:dyDescent="0.25">
      <c r="A116" s="478" t="s">
        <v>256</v>
      </c>
      <c r="B116" s="478"/>
      <c r="C116" s="478"/>
      <c r="D116" s="478"/>
      <c r="E116" s="478"/>
      <c r="F116" s="478"/>
      <c r="G116" s="478"/>
      <c r="H116" s="478"/>
      <c r="I116" s="478"/>
      <c r="J116" s="478"/>
      <c r="K116" s="478"/>
      <c r="L116" s="478"/>
    </row>
    <row r="117" spans="1:12" x14ac:dyDescent="0.2">
      <c r="A117" s="263" t="s">
        <v>227</v>
      </c>
      <c r="B117" s="264"/>
      <c r="C117" s="383" t="s">
        <v>140</v>
      </c>
      <c r="D117" s="383" t="s">
        <v>141</v>
      </c>
      <c r="E117" s="383" t="s">
        <v>142</v>
      </c>
      <c r="F117" s="383" t="s">
        <v>143</v>
      </c>
      <c r="G117" s="383" t="s">
        <v>144</v>
      </c>
      <c r="H117" s="383" t="s">
        <v>145</v>
      </c>
      <c r="I117" s="383" t="s">
        <v>146</v>
      </c>
      <c r="J117" s="383" t="s">
        <v>147</v>
      </c>
      <c r="K117" s="383" t="s">
        <v>148</v>
      </c>
      <c r="L117" s="384" t="s">
        <v>149</v>
      </c>
    </row>
    <row r="118" spans="1:12" x14ac:dyDescent="0.2">
      <c r="A118" s="253" t="s">
        <v>257</v>
      </c>
      <c r="B118" s="269"/>
      <c r="C118" s="385">
        <f>C80-C73</f>
        <v>8887.3479014207442</v>
      </c>
      <c r="D118" s="385">
        <f t="shared" ref="D118:L118" si="54">D80-D73</f>
        <v>8914.346845018028</v>
      </c>
      <c r="E118" s="385">
        <f t="shared" si="54"/>
        <v>9114.7479482937488</v>
      </c>
      <c r="F118" s="385">
        <f t="shared" si="54"/>
        <v>9321.469109963793</v>
      </c>
      <c r="G118" s="385">
        <f t="shared" si="54"/>
        <v>9657.7240201916866</v>
      </c>
      <c r="H118" s="385">
        <f t="shared" si="54"/>
        <v>10006.7037753351</v>
      </c>
      <c r="I118" s="385">
        <f t="shared" si="54"/>
        <v>10368.932931072974</v>
      </c>
      <c r="J118" s="385">
        <f t="shared" si="54"/>
        <v>10744.959001977952</v>
      </c>
      <c r="K118" s="385">
        <f t="shared" si="54"/>
        <v>11135.353508223014</v>
      </c>
      <c r="L118" s="386">
        <f t="shared" si="54"/>
        <v>12271.928165968164</v>
      </c>
    </row>
    <row r="119" spans="1:12" x14ac:dyDescent="0.2">
      <c r="A119" s="253" t="s">
        <v>258</v>
      </c>
      <c r="B119" s="269"/>
      <c r="C119" s="274">
        <f>C118/$B$96</f>
        <v>6.1207630175073993</v>
      </c>
      <c r="D119" s="274">
        <f t="shared" ref="D119:L119" si="55">D118/$B$96</f>
        <v>6.1393573312796335</v>
      </c>
      <c r="E119" s="274">
        <f t="shared" si="55"/>
        <v>6.2773746200370173</v>
      </c>
      <c r="F119" s="274">
        <f t="shared" si="55"/>
        <v>6.4197445660907668</v>
      </c>
      <c r="G119" s="274">
        <f t="shared" si="55"/>
        <v>6.6513250827766432</v>
      </c>
      <c r="H119" s="274">
        <f t="shared" si="55"/>
        <v>6.8916692667597106</v>
      </c>
      <c r="I119" s="274">
        <f t="shared" si="55"/>
        <v>7.1411383822816621</v>
      </c>
      <c r="J119" s="274">
        <f t="shared" si="55"/>
        <v>7.4001095054944575</v>
      </c>
      <c r="K119" s="274">
        <f t="shared" si="55"/>
        <v>7.6689762453326544</v>
      </c>
      <c r="L119" s="271">
        <f t="shared" si="55"/>
        <v>8.4517411611350983</v>
      </c>
    </row>
    <row r="120" spans="1:12" x14ac:dyDescent="0.2">
      <c r="A120" s="272" t="s">
        <v>222</v>
      </c>
      <c r="B120" s="273"/>
      <c r="C120" s="387">
        <f t="shared" ref="C120:L120" si="56">$B$97/C119</f>
        <v>13.274321405733899</v>
      </c>
      <c r="D120" s="387">
        <f t="shared" si="56"/>
        <v>13.234117377199162</v>
      </c>
      <c r="E120" s="387">
        <f t="shared" si="56"/>
        <v>12.943145894683557</v>
      </c>
      <c r="F120" s="387">
        <f t="shared" si="56"/>
        <v>12.656107218327932</v>
      </c>
      <c r="G120" s="387">
        <f t="shared" si="56"/>
        <v>12.215457000156864</v>
      </c>
      <c r="H120" s="387">
        <f t="shared" si="56"/>
        <v>11.789447867820288</v>
      </c>
      <c r="I120" s="387">
        <f t="shared" si="56"/>
        <v>11.377594326461301</v>
      </c>
      <c r="J120" s="387">
        <f t="shared" si="56"/>
        <v>10.979428815532644</v>
      </c>
      <c r="K120" s="387">
        <f t="shared" si="56"/>
        <v>10.594500875155413</v>
      </c>
      <c r="L120" s="388">
        <f t="shared" si="56"/>
        <v>9.6132825170205347</v>
      </c>
    </row>
    <row r="121" spans="1:12" x14ac:dyDescent="0.2">
      <c r="A121" s="253" t="s">
        <v>259</v>
      </c>
      <c r="B121" s="269"/>
      <c r="C121" s="371">
        <f>C89+C68+C71</f>
        <v>9615.9390108977259</v>
      </c>
      <c r="D121" s="371">
        <f t="shared" ref="D121:L121" si="57">D89+D68+D71</f>
        <v>9643.1812853794618</v>
      </c>
      <c r="E121" s="371">
        <f t="shared" si="57"/>
        <v>9845.3885251630727</v>
      </c>
      <c r="F121" s="371">
        <f t="shared" si="57"/>
        <v>10053.972783547371</v>
      </c>
      <c r="G121" s="371">
        <f t="shared" si="57"/>
        <v>10393.25822733717</v>
      </c>
      <c r="H121" s="371">
        <f t="shared" si="57"/>
        <v>10745.383200076574</v>
      </c>
      <c r="I121" s="371">
        <f t="shared" si="57"/>
        <v>11110.876985059029</v>
      </c>
      <c r="J121" s="371">
        <f t="shared" si="57"/>
        <v>11490.292031391182</v>
      </c>
      <c r="K121" s="371">
        <f t="shared" si="57"/>
        <v>11884.205010133068</v>
      </c>
      <c r="L121" s="389">
        <f t="shared" si="57"/>
        <v>12271.928165968164</v>
      </c>
    </row>
    <row r="122" spans="1:12" x14ac:dyDescent="0.2">
      <c r="A122" s="253" t="s">
        <v>260</v>
      </c>
      <c r="B122" s="269"/>
      <c r="C122" s="274">
        <f>C121/$B$96</f>
        <v>6.6225475281664776</v>
      </c>
      <c r="D122" s="274">
        <f t="shared" ref="D122:L122" si="58">D121/$B$96</f>
        <v>6.6413094251924667</v>
      </c>
      <c r="E122" s="274">
        <f t="shared" si="58"/>
        <v>6.7805706096164409</v>
      </c>
      <c r="F122" s="274">
        <f t="shared" si="58"/>
        <v>6.9242236801290433</v>
      </c>
      <c r="G122" s="274">
        <f t="shared" si="58"/>
        <v>7.1578913411413012</v>
      </c>
      <c r="H122" s="274">
        <f t="shared" si="58"/>
        <v>7.4004016529452992</v>
      </c>
      <c r="I122" s="274">
        <f t="shared" si="58"/>
        <v>7.6521191357155844</v>
      </c>
      <c r="J122" s="274">
        <f t="shared" si="58"/>
        <v>7.9134242640435133</v>
      </c>
      <c r="K122" s="274">
        <f t="shared" si="58"/>
        <v>8.1847141943065207</v>
      </c>
      <c r="L122" s="271">
        <f t="shared" si="58"/>
        <v>8.4517411611350983</v>
      </c>
    </row>
    <row r="123" spans="1:12" x14ac:dyDescent="0.2">
      <c r="A123" s="272" t="s">
        <v>223</v>
      </c>
      <c r="B123" s="273"/>
      <c r="C123" s="390">
        <f t="shared" ref="C123:L123" si="59">$B$97/C122</f>
        <v>12.26853793002789</v>
      </c>
      <c r="D123" s="390">
        <f t="shared" si="59"/>
        <v>12.233878944793821</v>
      </c>
      <c r="E123" s="390">
        <f t="shared" si="59"/>
        <v>11.982616245820486</v>
      </c>
      <c r="F123" s="390">
        <f t="shared" si="59"/>
        <v>11.734019479452847</v>
      </c>
      <c r="G123" s="390">
        <f t="shared" si="59"/>
        <v>11.350965203359458</v>
      </c>
      <c r="H123" s="390">
        <f t="shared" si="59"/>
        <v>10.978995377958499</v>
      </c>
      <c r="I123" s="390">
        <f t="shared" si="59"/>
        <v>10.617839856086469</v>
      </c>
      <c r="J123" s="390">
        <f t="shared" si="59"/>
        <v>10.267233606050484</v>
      </c>
      <c r="K123" s="390">
        <f t="shared" si="59"/>
        <v>9.9269166416637447</v>
      </c>
      <c r="L123" s="391">
        <f t="shared" si="59"/>
        <v>9.6132825170205347</v>
      </c>
    </row>
    <row r="124" spans="1:12" x14ac:dyDescent="0.2">
      <c r="A124" s="253" t="s">
        <v>231</v>
      </c>
      <c r="B124" s="269"/>
      <c r="C124" s="385">
        <f>C64</f>
        <v>12247.432764693705</v>
      </c>
      <c r="D124" s="385">
        <f t="shared" ref="D124:L124" si="60">D64</f>
        <v>12282.19590005096</v>
      </c>
      <c r="E124" s="385">
        <f t="shared" si="60"/>
        <v>12540.227132043976</v>
      </c>
      <c r="F124" s="385">
        <f t="shared" si="60"/>
        <v>12806.395906331414</v>
      </c>
      <c r="G124" s="385">
        <f t="shared" si="60"/>
        <v>13239.348955648864</v>
      </c>
      <c r="H124" s="385">
        <f t="shared" si="60"/>
        <v>13688.686183280712</v>
      </c>
      <c r="I124" s="385">
        <f t="shared" si="60"/>
        <v>14155.082993433185</v>
      </c>
      <c r="J124" s="385">
        <f t="shared" si="60"/>
        <v>14639.24435158505</v>
      </c>
      <c r="K124" s="385">
        <f t="shared" si="60"/>
        <v>15141.906132199721</v>
      </c>
      <c r="L124" s="392">
        <f t="shared" si="60"/>
        <v>15663.836529614106</v>
      </c>
    </row>
    <row r="125" spans="1:12" ht="17" thickBot="1" x14ac:dyDescent="0.25">
      <c r="A125" s="277" t="s">
        <v>224</v>
      </c>
      <c r="B125" s="278"/>
      <c r="C125" s="393">
        <f>$B$114/C124</f>
        <v>10.561112273333507</v>
      </c>
      <c r="D125" s="393">
        <f t="shared" ref="D125:L125" si="61">$B$114/D124</f>
        <v>10.531220438154463</v>
      </c>
      <c r="E125" s="393">
        <f t="shared" si="61"/>
        <v>10.314527091579958</v>
      </c>
      <c r="F125" s="393">
        <f t="shared" si="61"/>
        <v>10.100149443613983</v>
      </c>
      <c r="G125" s="393">
        <f t="shared" si="61"/>
        <v>9.7698544634889348</v>
      </c>
      <c r="H125" s="393">
        <f t="shared" si="61"/>
        <v>9.4491546344321016</v>
      </c>
      <c r="I125" s="393">
        <f t="shared" si="61"/>
        <v>9.137813783786358</v>
      </c>
      <c r="J125" s="393">
        <f t="shared" si="61"/>
        <v>8.8356003480486169</v>
      </c>
      <c r="K125" s="393">
        <f t="shared" si="61"/>
        <v>8.5422873024535768</v>
      </c>
      <c r="L125" s="394">
        <f t="shared" si="61"/>
        <v>8.2576520920331777</v>
      </c>
    </row>
  </sheetData>
  <mergeCells count="12">
    <mergeCell ref="A116:L116"/>
    <mergeCell ref="A6:D6"/>
    <mergeCell ref="F6:H6"/>
    <mergeCell ref="F11:N11"/>
    <mergeCell ref="G12:J12"/>
    <mergeCell ref="K12:N12"/>
    <mergeCell ref="J19:M19"/>
    <mergeCell ref="F20:H20"/>
    <mergeCell ref="A29:L29"/>
    <mergeCell ref="A92:B92"/>
    <mergeCell ref="A99:L99"/>
    <mergeCell ref="A108:B108"/>
  </mergeCells>
  <pageMargins left="0.7" right="0.7" top="0.75" bottom="0.75" header="0.3" footer="0.3"/>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'P-DCF-tuned'!C104:L104</xm:f>
              <xm:sqref>J15</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'P-DCF-tuned'!C105:L105</xm:f>
              <xm:sqref>J16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'P-DCF-tuned'!C106:L106</xm:f>
              <xm:sqref>J17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Drivers'!B30:F30</xm:f>
              <xm:sqref>N14</xm:sqref>
            </x14:sparkline>
            <x14:sparkline>
              <xm:f>'Value Drivers'!B31:F31</xm:f>
              <xm:sqref>N15</xm:sqref>
            </x14:sparkline>
            <x14:sparkline>
              <xm:f>'Value Drivers'!B32:F32</xm:f>
              <xm:sqref>N16</xm:sqref>
            </x14:sparkline>
            <x14:sparkline>
              <xm:f>'Value Drivers'!B33:F33</xm:f>
              <xm:sqref>N17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'P-DCF-tuned'!C103:L103</xm:f>
              <xm:sqref>J14</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sheetViews>
  <sheetFormatPr baseColWidth="10" defaultColWidth="8.83203125" defaultRowHeight="16" x14ac:dyDescent="0.2"/>
  <cols>
    <col min="1" max="2" width="36.6640625" customWidth="1"/>
  </cols>
  <sheetData>
    <row r="1" spans="1:3" x14ac:dyDescent="0.2">
      <c r="A1" s="445" t="s">
        <v>267</v>
      </c>
    </row>
    <row r="3" spans="1:3" x14ac:dyDescent="0.2">
      <c r="A3" t="s">
        <v>268</v>
      </c>
      <c r="B3" t="s">
        <v>269</v>
      </c>
      <c r="C3">
        <v>0</v>
      </c>
    </row>
    <row r="4" spans="1:3" x14ac:dyDescent="0.2">
      <c r="A4" t="s">
        <v>270</v>
      </c>
    </row>
    <row r="5" spans="1:3" x14ac:dyDescent="0.2">
      <c r="A5" t="s">
        <v>271</v>
      </c>
    </row>
    <row r="7" spans="1:3" x14ac:dyDescent="0.2">
      <c r="A7" s="445" t="s">
        <v>272</v>
      </c>
      <c r="B7" t="s">
        <v>273</v>
      </c>
    </row>
    <row r="8" spans="1:3" x14ac:dyDescent="0.2">
      <c r="B8">
        <v>2</v>
      </c>
    </row>
    <row r="10" spans="1:3" x14ac:dyDescent="0.2">
      <c r="A10" t="s">
        <v>274</v>
      </c>
    </row>
    <row r="11" spans="1:3" x14ac:dyDescent="0.2">
      <c r="A11" t="e">
        <f>CB_DATA_!#REF!</f>
        <v>#REF!</v>
      </c>
      <c r="B11" t="e">
        <f>MC!#REF!</f>
        <v>#REF!</v>
      </c>
    </row>
    <row r="13" spans="1:3" x14ac:dyDescent="0.2">
      <c r="A13" t="s">
        <v>275</v>
      </c>
    </row>
    <row r="14" spans="1:3" x14ac:dyDescent="0.2">
      <c r="A14" t="s">
        <v>279</v>
      </c>
      <c r="B14" t="s">
        <v>283</v>
      </c>
    </row>
    <row r="16" spans="1:3" x14ac:dyDescent="0.2">
      <c r="A16" t="s">
        <v>276</v>
      </c>
    </row>
    <row r="19" spans="1:2" x14ac:dyDescent="0.2">
      <c r="A19" t="s">
        <v>277</v>
      </c>
    </row>
    <row r="20" spans="1:2" x14ac:dyDescent="0.2">
      <c r="A20">
        <v>34</v>
      </c>
      <c r="B20">
        <v>46</v>
      </c>
    </row>
    <row r="25" spans="1:2" x14ac:dyDescent="0.2">
      <c r="A25" s="445" t="s">
        <v>278</v>
      </c>
    </row>
    <row r="26" spans="1:2" x14ac:dyDescent="0.2">
      <c r="A26" s="446" t="s">
        <v>280</v>
      </c>
      <c r="B26" s="446" t="s">
        <v>290</v>
      </c>
    </row>
    <row r="27" spans="1:2" x14ac:dyDescent="0.2">
      <c r="A27" t="s">
        <v>281</v>
      </c>
      <c r="B27" t="s">
        <v>316</v>
      </c>
    </row>
    <row r="28" spans="1:2" x14ac:dyDescent="0.2">
      <c r="A28" s="446" t="s">
        <v>282</v>
      </c>
      <c r="B28" s="446" t="s">
        <v>282</v>
      </c>
    </row>
    <row r="29" spans="1:2" x14ac:dyDescent="0.2">
      <c r="A29" s="446" t="s">
        <v>286</v>
      </c>
      <c r="B29" s="446" t="s">
        <v>280</v>
      </c>
    </row>
    <row r="30" spans="1:2" x14ac:dyDescent="0.2">
      <c r="A30" t="s">
        <v>313</v>
      </c>
      <c r="B30" t="s">
        <v>285</v>
      </c>
    </row>
    <row r="31" spans="1:2" x14ac:dyDescent="0.2">
      <c r="A31" s="446" t="s">
        <v>282</v>
      </c>
      <c r="B31" s="446" t="s">
        <v>282</v>
      </c>
    </row>
    <row r="32" spans="1:2" x14ac:dyDescent="0.2">
      <c r="A32" s="446" t="s">
        <v>309</v>
      </c>
      <c r="B32" s="446" t="s">
        <v>289</v>
      </c>
    </row>
    <row r="33" spans="1:2" x14ac:dyDescent="0.2">
      <c r="A33" t="s">
        <v>314</v>
      </c>
      <c r="B33" t="s">
        <v>318</v>
      </c>
    </row>
    <row r="34" spans="1:2" x14ac:dyDescent="0.2">
      <c r="A34" s="446" t="s">
        <v>291</v>
      </c>
      <c r="B34" s="446" t="s">
        <v>282</v>
      </c>
    </row>
    <row r="35" spans="1:2" x14ac:dyDescent="0.2">
      <c r="B35" s="446" t="s">
        <v>288</v>
      </c>
    </row>
    <row r="36" spans="1:2" x14ac:dyDescent="0.2">
      <c r="B36" t="s">
        <v>317</v>
      </c>
    </row>
    <row r="37" spans="1:2" x14ac:dyDescent="0.2">
      <c r="B37" s="446" t="s">
        <v>282</v>
      </c>
    </row>
    <row r="38" spans="1:2" x14ac:dyDescent="0.2">
      <c r="B38" s="446" t="s">
        <v>287</v>
      </c>
    </row>
    <row r="39" spans="1:2" x14ac:dyDescent="0.2">
      <c r="B39" t="s">
        <v>311</v>
      </c>
    </row>
    <row r="40" spans="1:2" x14ac:dyDescent="0.2">
      <c r="B40" s="446" t="s">
        <v>282</v>
      </c>
    </row>
    <row r="41" spans="1:2" x14ac:dyDescent="0.2">
      <c r="B41" s="446" t="s">
        <v>286</v>
      </c>
    </row>
    <row r="42" spans="1:2" x14ac:dyDescent="0.2">
      <c r="B42" t="s">
        <v>312</v>
      </c>
    </row>
    <row r="43" spans="1:2" x14ac:dyDescent="0.2">
      <c r="B43" s="446" t="s">
        <v>282</v>
      </c>
    </row>
    <row r="44" spans="1:2" x14ac:dyDescent="0.2">
      <c r="B44" s="446" t="s">
        <v>284</v>
      </c>
    </row>
    <row r="45" spans="1:2" x14ac:dyDescent="0.2">
      <c r="B45" t="s">
        <v>315</v>
      </c>
    </row>
    <row r="46" spans="1:2" x14ac:dyDescent="0.2">
      <c r="B46" s="446" t="s">
        <v>282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zoomScale="90" zoomScaleNormal="90" zoomScalePageLayoutView="90" workbookViewId="0">
      <selection activeCell="L72" sqref="L72"/>
    </sheetView>
  </sheetViews>
  <sheetFormatPr baseColWidth="10" defaultColWidth="11" defaultRowHeight="16" x14ac:dyDescent="0.2"/>
  <cols>
    <col min="1" max="1" width="52.33203125" customWidth="1"/>
    <col min="3" max="4" width="10.83203125" customWidth="1"/>
    <col min="6" max="6" width="12.83203125" customWidth="1"/>
  </cols>
  <sheetData>
    <row r="1" spans="1:14" x14ac:dyDescent="0.2">
      <c r="A1" s="11" t="s">
        <v>2</v>
      </c>
    </row>
    <row r="2" spans="1:14" x14ac:dyDescent="0.2">
      <c r="A2" s="11" t="s">
        <v>3</v>
      </c>
    </row>
    <row r="3" spans="1:14" x14ac:dyDescent="0.2">
      <c r="A3" s="11" t="s">
        <v>261</v>
      </c>
    </row>
    <row r="4" spans="1:14" x14ac:dyDescent="0.2">
      <c r="A4" s="6" t="s">
        <v>41</v>
      </c>
    </row>
    <row r="6" spans="1:14" ht="17" thickBot="1" x14ac:dyDescent="0.25">
      <c r="A6" s="478" t="s">
        <v>164</v>
      </c>
      <c r="B6" s="478"/>
      <c r="C6" s="478"/>
      <c r="D6" s="478"/>
      <c r="F6" s="484" t="s">
        <v>201</v>
      </c>
      <c r="G6" s="484"/>
      <c r="H6" s="484"/>
    </row>
    <row r="7" spans="1:14" ht="17" thickBot="1" x14ac:dyDescent="0.25">
      <c r="A7" s="233" t="s">
        <v>202</v>
      </c>
      <c r="B7" s="234" t="s">
        <v>128</v>
      </c>
      <c r="C7" s="234" t="s">
        <v>125</v>
      </c>
      <c r="D7" s="235" t="s">
        <v>126</v>
      </c>
      <c r="F7" s="395" t="s">
        <v>203</v>
      </c>
      <c r="G7" s="432"/>
      <c r="H7" s="397">
        <v>0.1</v>
      </c>
    </row>
    <row r="8" spans="1:14" x14ac:dyDescent="0.2">
      <c r="A8" s="236" t="s">
        <v>204</v>
      </c>
      <c r="B8" s="87"/>
      <c r="C8" s="87"/>
      <c r="D8" s="150"/>
      <c r="F8" s="398" t="s">
        <v>205</v>
      </c>
      <c r="G8" s="237"/>
      <c r="H8" s="399">
        <v>6.3E-2</v>
      </c>
    </row>
    <row r="9" spans="1:14" ht="17" thickBot="1" x14ac:dyDescent="0.25">
      <c r="A9" s="98" t="s">
        <v>132</v>
      </c>
      <c r="B9" s="88">
        <v>0.03</v>
      </c>
      <c r="C9" s="88">
        <v>3.4543257689183759E-2</v>
      </c>
      <c r="D9" s="238">
        <v>1.4528406292270798E-2</v>
      </c>
      <c r="F9" s="400" t="s">
        <v>206</v>
      </c>
      <c r="G9" s="244"/>
      <c r="H9" s="401">
        <v>1.4999999999999999E-2</v>
      </c>
    </row>
    <row r="10" spans="1:14" x14ac:dyDescent="0.2">
      <c r="A10" s="98" t="s">
        <v>133</v>
      </c>
      <c r="B10" s="88">
        <v>0.01</v>
      </c>
      <c r="C10" s="88">
        <v>-4.6261841814173588E-3</v>
      </c>
      <c r="D10" s="238">
        <v>1.0670286655537931E-2</v>
      </c>
    </row>
    <row r="11" spans="1:14" ht="17" thickBot="1" x14ac:dyDescent="0.25">
      <c r="A11" s="98" t="s">
        <v>134</v>
      </c>
      <c r="B11" s="88">
        <v>1.4999999999999999E-2</v>
      </c>
      <c r="C11" s="88">
        <v>1.9996166988267561E-2</v>
      </c>
      <c r="D11" s="238">
        <v>1.4750848125145044E-2</v>
      </c>
      <c r="F11" s="484" t="s">
        <v>179</v>
      </c>
      <c r="G11" s="484"/>
      <c r="H11" s="484"/>
      <c r="I11" s="484"/>
      <c r="J11" s="484"/>
      <c r="K11" s="484"/>
      <c r="L11" s="484"/>
      <c r="M11" s="484"/>
      <c r="N11" s="484"/>
    </row>
    <row r="12" spans="1:14" x14ac:dyDescent="0.2">
      <c r="A12" s="98" t="s">
        <v>135</v>
      </c>
      <c r="B12" s="88">
        <v>-0.05</v>
      </c>
      <c r="C12" s="88">
        <v>-9.9348691895172037E-2</v>
      </c>
      <c r="D12" s="238">
        <v>9.4245954954206734E-2</v>
      </c>
      <c r="F12" s="239"/>
      <c r="G12" s="485" t="s">
        <v>207</v>
      </c>
      <c r="H12" s="486"/>
      <c r="I12" s="486"/>
      <c r="J12" s="487"/>
      <c r="K12" s="486" t="s">
        <v>208</v>
      </c>
      <c r="L12" s="486"/>
      <c r="M12" s="486"/>
      <c r="N12" s="488"/>
    </row>
    <row r="13" spans="1:14" ht="17" thickBot="1" x14ac:dyDescent="0.25">
      <c r="A13" s="98" t="s">
        <v>136</v>
      </c>
      <c r="B13" s="402">
        <v>-0.04</v>
      </c>
      <c r="C13" s="402">
        <v>-9.5988744394452596E-2</v>
      </c>
      <c r="D13" s="238">
        <v>0.10746403698030937</v>
      </c>
      <c r="F13" s="242"/>
      <c r="G13" s="243" t="s">
        <v>180</v>
      </c>
      <c r="H13" s="244" t="s">
        <v>181</v>
      </c>
      <c r="I13" s="244" t="s">
        <v>182</v>
      </c>
      <c r="J13" s="245" t="s">
        <v>166</v>
      </c>
      <c r="K13" s="244" t="s">
        <v>180</v>
      </c>
      <c r="L13" s="244" t="s">
        <v>181</v>
      </c>
      <c r="M13" s="244" t="s">
        <v>182</v>
      </c>
      <c r="N13" s="246" t="s">
        <v>166</v>
      </c>
    </row>
    <row r="14" spans="1:14" x14ac:dyDescent="0.2">
      <c r="A14" s="98" t="s">
        <v>137</v>
      </c>
      <c r="B14" s="402">
        <v>0.01</v>
      </c>
      <c r="C14" s="402">
        <v>-4.8438259485987789E-3</v>
      </c>
      <c r="D14" s="238">
        <v>3.2917905538820312E-2</v>
      </c>
      <c r="F14" s="248" t="s">
        <v>209</v>
      </c>
      <c r="G14" s="249">
        <f>MIN(C103:L103)</f>
        <v>0.12591700176280765</v>
      </c>
      <c r="H14" s="451">
        <f>AVERAGE(C103:L103)</f>
        <v>0.14228122753639788</v>
      </c>
      <c r="I14" s="250">
        <f>MAX(C103:L103)</f>
        <v>0.17387013737362927</v>
      </c>
      <c r="J14" s="251"/>
      <c r="K14" s="250">
        <f>'Value Drivers'!G30</f>
        <v>0.14325294622648868</v>
      </c>
      <c r="L14" s="250">
        <f>'Value Drivers'!H30</f>
        <v>0.15576746946007342</v>
      </c>
      <c r="M14" s="250">
        <f>'Value Drivers'!I30</f>
        <v>0.16788021519780472</v>
      </c>
      <c r="N14" s="252"/>
    </row>
    <row r="15" spans="1:14" x14ac:dyDescent="0.2">
      <c r="A15" s="98" t="s">
        <v>131</v>
      </c>
      <c r="B15" s="240" t="s">
        <v>163</v>
      </c>
      <c r="C15" s="240">
        <v>-1.0442308548299639E-2</v>
      </c>
      <c r="D15" s="238">
        <v>3.0458523126800537E-2</v>
      </c>
      <c r="F15" s="248" t="s">
        <v>210</v>
      </c>
      <c r="G15" s="249">
        <f>MIN(C104:L104)</f>
        <v>0.14123820871480053</v>
      </c>
      <c r="H15" s="250">
        <f>AVERAGE(C104:L104)</f>
        <v>0.14309730487623426</v>
      </c>
      <c r="I15" s="250">
        <f>MAX(C104:L104)</f>
        <v>0.15248943171810217</v>
      </c>
      <c r="J15" s="251"/>
      <c r="K15" s="250">
        <f>'Value Drivers'!G31</f>
        <v>0.10195699061152003</v>
      </c>
      <c r="L15" s="250">
        <f>'Value Drivers'!H31</f>
        <v>0.11238212790935427</v>
      </c>
      <c r="M15" s="250">
        <f>'Value Drivers'!I31</f>
        <v>0.11888880523978027</v>
      </c>
      <c r="N15" s="252"/>
    </row>
    <row r="16" spans="1:14" x14ac:dyDescent="0.2">
      <c r="A16" s="247" t="s">
        <v>169</v>
      </c>
      <c r="B16" s="88"/>
      <c r="C16" s="88"/>
      <c r="D16" s="403"/>
      <c r="F16" s="253" t="s">
        <v>211</v>
      </c>
      <c r="G16" s="254">
        <f>MIN(C105:L105)</f>
        <v>0.83824490122157524</v>
      </c>
      <c r="H16" s="452">
        <f>AVERAGE(C105:L105)</f>
        <v>0.93358550179265154</v>
      </c>
      <c r="I16" s="255">
        <f>MAX(C105:L105)</f>
        <v>1.0720721115014544</v>
      </c>
      <c r="J16" s="251"/>
      <c r="K16" s="255">
        <f>'Value Drivers'!G32</f>
        <v>0.73959654909921335</v>
      </c>
      <c r="L16" s="255">
        <f>'Value Drivers'!H32</f>
        <v>0.78444818741390188</v>
      </c>
      <c r="M16" s="255">
        <f>'Value Drivers'!I32</f>
        <v>0.85381420631527516</v>
      </c>
      <c r="N16" s="252"/>
    </row>
    <row r="17" spans="1:14" ht="17" thickBot="1" x14ac:dyDescent="0.25">
      <c r="A17" s="98" t="s">
        <v>100</v>
      </c>
      <c r="B17" s="88">
        <v>0.41148744406758098</v>
      </c>
      <c r="C17" s="88">
        <v>0.42499086861940905</v>
      </c>
      <c r="D17" s="238">
        <v>1.0295771862305909E-2</v>
      </c>
      <c r="F17" s="242" t="s">
        <v>212</v>
      </c>
      <c r="G17" s="256">
        <f>MIN(C106:L106)</f>
        <v>1.0635581813802581</v>
      </c>
      <c r="H17" s="257">
        <f>AVERAGE(C106:L106)</f>
        <v>1.0635581813802584</v>
      </c>
      <c r="I17" s="257">
        <f>MAX(C106:L106)</f>
        <v>1.0635581813802581</v>
      </c>
      <c r="J17" s="258"/>
      <c r="K17" s="256">
        <f>'Value Drivers'!G33</f>
        <v>1.0730906104571585</v>
      </c>
      <c r="L17" s="257">
        <f>'Value Drivers'!H33</f>
        <v>1.0851084423099289</v>
      </c>
      <c r="M17" s="257">
        <f>'Value Drivers'!I33</f>
        <v>1.0996936176985517</v>
      </c>
      <c r="N17" s="259"/>
    </row>
    <row r="18" spans="1:14" ht="17" thickBot="1" x14ac:dyDescent="0.25">
      <c r="A18" s="98" t="s">
        <v>102</v>
      </c>
      <c r="B18" s="88">
        <v>0.39387569865762201</v>
      </c>
      <c r="C18" s="88">
        <v>0.38651427752752598</v>
      </c>
      <c r="D18" s="238">
        <v>5.2654933438961958E-3</v>
      </c>
      <c r="F18" s="261" t="s">
        <v>213</v>
      </c>
      <c r="G18" s="262">
        <f>L90/B93</f>
        <v>0.49122546545033591</v>
      </c>
    </row>
    <row r="19" spans="1:14" ht="17" thickBot="1" x14ac:dyDescent="0.25">
      <c r="A19" s="98" t="s">
        <v>103</v>
      </c>
      <c r="B19" s="88">
        <v>0</v>
      </c>
      <c r="C19" s="88">
        <v>4.3104541994417661E-3</v>
      </c>
      <c r="D19" s="238">
        <v>9.638468603851225E-3</v>
      </c>
      <c r="J19" s="484" t="s">
        <v>214</v>
      </c>
      <c r="K19" s="484"/>
      <c r="L19" s="484"/>
      <c r="M19" s="484"/>
    </row>
    <row r="20" spans="1:14" ht="17" thickBot="1" x14ac:dyDescent="0.25">
      <c r="A20" s="247" t="s">
        <v>171</v>
      </c>
      <c r="B20" s="431"/>
      <c r="C20" s="431"/>
      <c r="D20" s="260"/>
      <c r="F20" s="484" t="s">
        <v>215</v>
      </c>
      <c r="G20" s="484"/>
      <c r="H20" s="484"/>
      <c r="J20" s="263" t="s">
        <v>216</v>
      </c>
      <c r="K20" s="264"/>
      <c r="L20" s="264" t="s">
        <v>140</v>
      </c>
      <c r="M20" s="265" t="s">
        <v>141</v>
      </c>
    </row>
    <row r="21" spans="1:14" x14ac:dyDescent="0.2">
      <c r="A21" s="174" t="s">
        <v>172</v>
      </c>
      <c r="B21" s="88">
        <f>C21</f>
        <v>3.1872234891259829E-2</v>
      </c>
      <c r="C21" s="88">
        <v>3.1872234891259829E-2</v>
      </c>
      <c r="D21" s="238">
        <v>2.6814467694437375E-3</v>
      </c>
      <c r="F21" s="266" t="s">
        <v>217</v>
      </c>
      <c r="G21" s="267"/>
      <c r="H21" s="450">
        <f>B97</f>
        <v>81.248975542722661</v>
      </c>
      <c r="J21" s="253" t="s">
        <v>218</v>
      </c>
      <c r="K21" s="269"/>
      <c r="L21" s="453">
        <f>C119</f>
        <v>6.1207630175073868</v>
      </c>
      <c r="M21" s="271">
        <f>D119</f>
        <v>6.1393573312796175</v>
      </c>
    </row>
    <row r="22" spans="1:14" x14ac:dyDescent="0.2">
      <c r="A22" s="174" t="s">
        <v>200</v>
      </c>
      <c r="B22" s="88">
        <f>C22</f>
        <v>1.3623960595378303E-3</v>
      </c>
      <c r="C22" s="88">
        <v>1.3623960595378303E-3</v>
      </c>
      <c r="D22" s="238">
        <v>2.9649567811904505E-4</v>
      </c>
      <c r="F22" s="253" t="s">
        <v>219</v>
      </c>
      <c r="G22" s="269"/>
      <c r="H22" s="271">
        <v>113.36</v>
      </c>
      <c r="J22" s="272" t="s">
        <v>220</v>
      </c>
      <c r="K22" s="273"/>
      <c r="L22" s="274">
        <v>5.1230000000000002</v>
      </c>
      <c r="M22" s="275">
        <v>5.5339999999999998</v>
      </c>
    </row>
    <row r="23" spans="1:14" ht="17" thickBot="1" x14ac:dyDescent="0.25">
      <c r="A23" s="180" t="s">
        <v>173</v>
      </c>
      <c r="B23" s="88">
        <v>3.7707606809025622E-2</v>
      </c>
      <c r="C23" s="88">
        <v>3.9308584879333308E-2</v>
      </c>
      <c r="D23" s="238">
        <v>1.3449807409779931E-3</v>
      </c>
      <c r="F23" s="277" t="s">
        <v>221</v>
      </c>
      <c r="G23" s="278"/>
      <c r="H23" s="279">
        <f>H21/H22-1</f>
        <v>-0.28326591793646205</v>
      </c>
      <c r="J23" s="253" t="s">
        <v>222</v>
      </c>
      <c r="K23" s="269"/>
      <c r="L23" s="454">
        <f>C120</f>
        <v>13.27432140573389</v>
      </c>
      <c r="M23" s="281">
        <f>D120</f>
        <v>13.234117377199162</v>
      </c>
    </row>
    <row r="24" spans="1:14" x14ac:dyDescent="0.2">
      <c r="A24" s="139" t="s">
        <v>175</v>
      </c>
      <c r="B24" s="141">
        <f>C24</f>
        <v>2.8291849572285688E-2</v>
      </c>
      <c r="C24" s="141">
        <v>2.8291849572285688E-2</v>
      </c>
      <c r="D24" s="238">
        <v>6.4237183024977969E-3</v>
      </c>
      <c r="J24" s="253" t="s">
        <v>223</v>
      </c>
      <c r="K24" s="269"/>
      <c r="L24" s="282">
        <f>C123</f>
        <v>12.268537930027881</v>
      </c>
      <c r="M24" s="283">
        <f>D123</f>
        <v>12.233878944793819</v>
      </c>
    </row>
    <row r="25" spans="1:14" ht="17" thickBot="1" x14ac:dyDescent="0.25">
      <c r="A25" s="276" t="s">
        <v>176</v>
      </c>
      <c r="B25" s="88"/>
      <c r="C25" s="88"/>
      <c r="D25" s="260"/>
      <c r="J25" s="277" t="s">
        <v>224</v>
      </c>
      <c r="K25" s="278"/>
      <c r="L25" s="285">
        <f>C125</f>
        <v>10.561112273333498</v>
      </c>
      <c r="M25" s="286">
        <f>D125</f>
        <v>10.53122043815446</v>
      </c>
    </row>
    <row r="26" spans="1:14" x14ac:dyDescent="0.2">
      <c r="A26" s="86" t="s">
        <v>177</v>
      </c>
      <c r="B26" s="88">
        <v>0</v>
      </c>
      <c r="C26" s="88">
        <v>5.5604784754951578E-3</v>
      </c>
      <c r="D26" s="238">
        <v>1.1906764643820402E-2</v>
      </c>
      <c r="J26" s="408"/>
      <c r="K26" s="408"/>
      <c r="L26" s="409"/>
      <c r="M26" s="409"/>
    </row>
    <row r="27" spans="1:14" ht="17" thickBot="1" x14ac:dyDescent="0.25">
      <c r="A27" s="104" t="s">
        <v>178</v>
      </c>
      <c r="B27" s="106">
        <f>B23</f>
        <v>3.7707606809025622E-2</v>
      </c>
      <c r="C27" s="106">
        <v>4.9784916608939522E-3</v>
      </c>
      <c r="D27" s="284">
        <v>3.9585635016321619E-2</v>
      </c>
      <c r="J27" s="408"/>
      <c r="K27" s="408"/>
      <c r="L27" s="409"/>
      <c r="M27" s="409"/>
    </row>
    <row r="28" spans="1:14" x14ac:dyDescent="0.2">
      <c r="J28" s="408"/>
      <c r="K28" s="408"/>
      <c r="L28" s="409"/>
      <c r="M28" s="409"/>
    </row>
    <row r="29" spans="1:14" ht="17" thickBot="1" x14ac:dyDescent="0.25">
      <c r="A29" s="478" t="s">
        <v>225</v>
      </c>
      <c r="B29" s="478"/>
      <c r="C29" s="478"/>
      <c r="D29" s="478"/>
      <c r="E29" s="478"/>
      <c r="F29" s="478"/>
      <c r="G29" s="478"/>
      <c r="H29" s="478"/>
      <c r="I29" s="478"/>
      <c r="J29" s="478"/>
      <c r="K29" s="478"/>
      <c r="L29" s="478"/>
    </row>
    <row r="30" spans="1:14" x14ac:dyDescent="0.2">
      <c r="A30" s="287" t="s">
        <v>226</v>
      </c>
      <c r="B30" s="288"/>
      <c r="C30" s="288">
        <v>1</v>
      </c>
      <c r="D30" s="288">
        <v>2</v>
      </c>
      <c r="E30" s="288">
        <v>3</v>
      </c>
      <c r="F30" s="288">
        <v>4</v>
      </c>
      <c r="G30" s="288">
        <v>5</v>
      </c>
      <c r="H30" s="288">
        <v>6</v>
      </c>
      <c r="I30" s="288">
        <v>7</v>
      </c>
      <c r="J30" s="288">
        <v>8</v>
      </c>
      <c r="K30" s="288">
        <v>9</v>
      </c>
      <c r="L30" s="289">
        <v>10</v>
      </c>
    </row>
    <row r="31" spans="1:14" ht="17" thickBot="1" x14ac:dyDescent="0.25">
      <c r="A31" s="290" t="s">
        <v>227</v>
      </c>
      <c r="B31" s="291">
        <v>2016</v>
      </c>
      <c r="C31" s="292" t="s">
        <v>140</v>
      </c>
      <c r="D31" s="292" t="s">
        <v>141</v>
      </c>
      <c r="E31" s="292" t="s">
        <v>142</v>
      </c>
      <c r="F31" s="292" t="s">
        <v>143</v>
      </c>
      <c r="G31" s="292" t="s">
        <v>144</v>
      </c>
      <c r="H31" s="292" t="s">
        <v>145</v>
      </c>
      <c r="I31" s="292" t="s">
        <v>146</v>
      </c>
      <c r="J31" s="292" t="s">
        <v>147</v>
      </c>
      <c r="K31" s="292" t="s">
        <v>148</v>
      </c>
      <c r="L31" s="293" t="s">
        <v>149</v>
      </c>
    </row>
    <row r="32" spans="1:14" x14ac:dyDescent="0.2">
      <c r="A32" s="294"/>
      <c r="B32" s="57"/>
      <c r="C32" s="57"/>
      <c r="D32" s="57"/>
      <c r="E32" s="57"/>
      <c r="F32" s="57"/>
      <c r="G32" s="57"/>
      <c r="H32" s="57"/>
      <c r="I32" s="57"/>
      <c r="J32" s="57"/>
      <c r="K32" s="57"/>
      <c r="L32" s="295"/>
      <c r="M32" s="296" t="s">
        <v>126</v>
      </c>
    </row>
    <row r="33" spans="1:16" x14ac:dyDescent="0.2">
      <c r="A33" s="80" t="s">
        <v>131</v>
      </c>
      <c r="B33" s="81">
        <f>B37+B40+B43+B46+B49+B52</f>
        <v>62799</v>
      </c>
      <c r="C33" s="81">
        <f t="shared" ref="C33:L33" si="0">C37+C40+C43+C46+C49+C52</f>
        <v>62924.529999999992</v>
      </c>
      <c r="D33" s="81">
        <f t="shared" si="0"/>
        <v>63103.135099999992</v>
      </c>
      <c r="E33" s="81">
        <f t="shared" si="0"/>
        <v>64428.841009999996</v>
      </c>
      <c r="F33" s="81">
        <f t="shared" si="0"/>
        <v>65796.35576549999</v>
      </c>
      <c r="G33" s="81">
        <f t="shared" si="0"/>
        <v>68020.770274547394</v>
      </c>
      <c r="H33" s="81">
        <f t="shared" si="0"/>
        <v>70329.362973398165</v>
      </c>
      <c r="I33" s="81">
        <f t="shared" si="0"/>
        <v>72725.603935581341</v>
      </c>
      <c r="J33" s="81">
        <f t="shared" si="0"/>
        <v>75213.115113735548</v>
      </c>
      <c r="K33" s="81">
        <f t="shared" si="0"/>
        <v>77795.677263847712</v>
      </c>
      <c r="L33" s="81">
        <f t="shared" si="0"/>
        <v>80477.237194079687</v>
      </c>
      <c r="M33" s="169"/>
    </row>
    <row r="34" spans="1:16" x14ac:dyDescent="0.2">
      <c r="A34" s="86" t="s">
        <v>228</v>
      </c>
      <c r="B34" s="87"/>
      <c r="C34" s="88">
        <f>C33/B33-1</f>
        <v>1.998917180209725E-3</v>
      </c>
      <c r="D34" s="88">
        <f t="shared" ref="D34:L34" si="1">D33/C33-1</f>
        <v>2.838401812456981E-3</v>
      </c>
      <c r="E34" s="88">
        <f>E33/D33-1</f>
        <v>2.1008558574770575E-2</v>
      </c>
      <c r="F34" s="88">
        <f t="shared" si="1"/>
        <v>2.1225195643170824E-2</v>
      </c>
      <c r="G34" s="88">
        <f t="shared" si="1"/>
        <v>3.3807564008184299E-2</v>
      </c>
      <c r="H34" s="88">
        <f t="shared" si="1"/>
        <v>3.3939525964389539E-2</v>
      </c>
      <c r="I34" s="88">
        <f t="shared" si="1"/>
        <v>3.4071700081935052E-2</v>
      </c>
      <c r="J34" s="88">
        <f t="shared" si="1"/>
        <v>3.4204063542154772E-2</v>
      </c>
      <c r="K34" s="88">
        <f t="shared" si="1"/>
        <v>3.4336593374797442E-2</v>
      </c>
      <c r="L34" s="238">
        <f t="shared" si="1"/>
        <v>3.446926647527393E-2</v>
      </c>
      <c r="M34" s="297">
        <f>D15</f>
        <v>3.0458523126800537E-2</v>
      </c>
      <c r="P34" t="s">
        <v>310</v>
      </c>
    </row>
    <row r="35" spans="1:16" x14ac:dyDescent="0.2">
      <c r="A35" s="166"/>
      <c r="B35" s="167"/>
      <c r="C35" s="167"/>
      <c r="D35" s="167"/>
      <c r="E35" s="167"/>
      <c r="F35" s="167"/>
      <c r="G35" s="167"/>
      <c r="H35" s="167"/>
      <c r="I35" s="167"/>
      <c r="J35" s="167"/>
      <c r="K35" s="167"/>
      <c r="L35" s="298"/>
      <c r="M35" s="169"/>
    </row>
    <row r="36" spans="1:16" x14ac:dyDescent="0.2">
      <c r="A36" s="299" t="s">
        <v>229</v>
      </c>
      <c r="B36" s="167"/>
      <c r="C36" s="167"/>
      <c r="D36" s="167"/>
      <c r="E36" s="167"/>
      <c r="F36" s="167"/>
      <c r="G36" s="167"/>
      <c r="H36" s="167"/>
      <c r="I36" s="167"/>
      <c r="J36" s="167"/>
      <c r="K36" s="167"/>
      <c r="L36" s="298"/>
      <c r="M36" s="169"/>
    </row>
    <row r="37" spans="1:16" x14ac:dyDescent="0.2">
      <c r="A37" s="300" t="s">
        <v>132</v>
      </c>
      <c r="B37" s="404">
        <v>15549</v>
      </c>
      <c r="C37" s="301">
        <f>B37*(1+C38)</f>
        <v>16015.470000000001</v>
      </c>
      <c r="D37" s="301">
        <f>C37*(1+D38)</f>
        <v>16495.934100000002</v>
      </c>
      <c r="E37" s="301">
        <f>D37*(1+E38)</f>
        <v>17155.771464000001</v>
      </c>
      <c r="F37" s="301">
        <f t="shared" ref="F37:L37" si="2">E37*(1+F38)</f>
        <v>17842.002322560002</v>
      </c>
      <c r="G37" s="301">
        <f t="shared" si="2"/>
        <v>18734.102438688002</v>
      </c>
      <c r="H37" s="301">
        <f t="shared" si="2"/>
        <v>19670.807560622401</v>
      </c>
      <c r="I37" s="301">
        <f t="shared" si="2"/>
        <v>20654.347938653522</v>
      </c>
      <c r="J37" s="301">
        <f t="shared" si="2"/>
        <v>21687.065335586198</v>
      </c>
      <c r="K37" s="301">
        <f t="shared" si="2"/>
        <v>22771.418602365509</v>
      </c>
      <c r="L37" s="302">
        <f t="shared" si="2"/>
        <v>23909.989532483785</v>
      </c>
      <c r="M37" s="169"/>
    </row>
    <row r="38" spans="1:16" x14ac:dyDescent="0.2">
      <c r="A38" s="86" t="s">
        <v>228</v>
      </c>
      <c r="B38" s="405"/>
      <c r="C38" s="447">
        <v>0.03</v>
      </c>
      <c r="D38" s="447">
        <v>0.03</v>
      </c>
      <c r="E38" s="447">
        <v>0.04</v>
      </c>
      <c r="F38" s="447">
        <v>0.04</v>
      </c>
      <c r="G38" s="447">
        <v>0.05</v>
      </c>
      <c r="H38" s="447">
        <v>0.05</v>
      </c>
      <c r="I38" s="447">
        <v>0.05</v>
      </c>
      <c r="J38" s="447">
        <v>0.05</v>
      </c>
      <c r="K38" s="447">
        <v>0.05</v>
      </c>
      <c r="L38" s="447">
        <v>0.05</v>
      </c>
      <c r="M38" s="297">
        <f>D9</f>
        <v>1.4528406292270798E-2</v>
      </c>
    </row>
    <row r="39" spans="1:16" x14ac:dyDescent="0.2">
      <c r="A39" s="98" t="s">
        <v>130</v>
      </c>
      <c r="B39" s="405"/>
      <c r="C39" s="305">
        <f>C37/C$33</f>
        <v>0.25451870677460764</v>
      </c>
      <c r="D39" s="305">
        <f t="shared" ref="D39:L39" si="3">D37/D$33</f>
        <v>0.26141227490296287</v>
      </c>
      <c r="E39" s="305">
        <f t="shared" si="3"/>
        <v>0.26627471789128188</v>
      </c>
      <c r="F39" s="305">
        <f t="shared" si="3"/>
        <v>0.27117006884316491</v>
      </c>
      <c r="G39" s="305">
        <f t="shared" si="3"/>
        <v>0.27541738153027195</v>
      </c>
      <c r="H39" s="305">
        <f t="shared" si="3"/>
        <v>0.27969551733410147</v>
      </c>
      <c r="I39" s="305">
        <f t="shared" si="3"/>
        <v>0.28400380087525523</v>
      </c>
      <c r="J39" s="305">
        <f t="shared" si="3"/>
        <v>0.2883415386105404</v>
      </c>
      <c r="K39" s="305">
        <f t="shared" si="3"/>
        <v>0.29270801930466095</v>
      </c>
      <c r="L39" s="305">
        <f t="shared" si="3"/>
        <v>0.29710251452621594</v>
      </c>
      <c r="M39" s="169"/>
    </row>
    <row r="40" spans="1:16" x14ac:dyDescent="0.2">
      <c r="A40" s="306" t="s">
        <v>133</v>
      </c>
      <c r="B40" s="406">
        <v>2564</v>
      </c>
      <c r="C40" s="307">
        <f>B40*(1+C41)</f>
        <v>2589.64</v>
      </c>
      <c r="D40" s="307">
        <f t="shared" ref="D40:L40" si="4">C40*(1+D41)</f>
        <v>2615.5364</v>
      </c>
      <c r="E40" s="307">
        <f>D40*(1+E41)</f>
        <v>2667.8471279999999</v>
      </c>
      <c r="F40" s="307">
        <f t="shared" si="4"/>
        <v>2721.2040705599998</v>
      </c>
      <c r="G40" s="307">
        <f t="shared" si="4"/>
        <v>2802.8401926767997</v>
      </c>
      <c r="H40" s="307">
        <f t="shared" si="4"/>
        <v>2886.9253984571037</v>
      </c>
      <c r="I40" s="307">
        <f t="shared" si="4"/>
        <v>2973.5331604108169</v>
      </c>
      <c r="J40" s="307">
        <f t="shared" si="4"/>
        <v>3062.7391552231416</v>
      </c>
      <c r="K40" s="307">
        <f t="shared" si="4"/>
        <v>3154.6213298798357</v>
      </c>
      <c r="L40" s="308">
        <f t="shared" si="4"/>
        <v>3249.2599697762307</v>
      </c>
      <c r="M40" s="169"/>
    </row>
    <row r="41" spans="1:16" x14ac:dyDescent="0.2">
      <c r="A41" s="86" t="s">
        <v>228</v>
      </c>
      <c r="B41" s="405"/>
      <c r="C41" s="447">
        <v>0.01</v>
      </c>
      <c r="D41" s="447">
        <v>0.01</v>
      </c>
      <c r="E41" s="447">
        <v>0.02</v>
      </c>
      <c r="F41" s="447">
        <v>0.02</v>
      </c>
      <c r="G41" s="447">
        <v>0.03</v>
      </c>
      <c r="H41" s="447">
        <v>0.03</v>
      </c>
      <c r="I41" s="447">
        <v>0.03</v>
      </c>
      <c r="J41" s="447">
        <v>0.03</v>
      </c>
      <c r="K41" s="447">
        <v>0.03</v>
      </c>
      <c r="L41" s="447">
        <v>0.03</v>
      </c>
      <c r="M41" s="297">
        <f>D10</f>
        <v>1.0670286655537931E-2</v>
      </c>
    </row>
    <row r="42" spans="1:16" x14ac:dyDescent="0.2">
      <c r="A42" s="98" t="s">
        <v>130</v>
      </c>
      <c r="B42" s="405"/>
      <c r="C42" s="305">
        <f>C40/C$33</f>
        <v>4.1154697540053145E-2</v>
      </c>
      <c r="D42" s="305">
        <f t="shared" ref="D42:L42" si="5">D40/D$33</f>
        <v>4.14485967433336E-2</v>
      </c>
      <c r="E42" s="305">
        <f t="shared" si="5"/>
        <v>4.1407653562880689E-2</v>
      </c>
      <c r="F42" s="305">
        <f t="shared" si="5"/>
        <v>4.1357975512480438E-2</v>
      </c>
      <c r="G42" s="305">
        <f t="shared" si="5"/>
        <v>4.1205652058391801E-2</v>
      </c>
      <c r="H42" s="305">
        <f t="shared" si="5"/>
        <v>4.1048649901024602E-2</v>
      </c>
      <c r="I42" s="305">
        <f t="shared" si="5"/>
        <v>4.0887019144518949E-2</v>
      </c>
      <c r="J42" s="305">
        <f t="shared" si="5"/>
        <v>4.072081246191888E-2</v>
      </c>
      <c r="K42" s="305">
        <f t="shared" si="5"/>
        <v>4.0550085053964999E-2</v>
      </c>
      <c r="L42" s="305">
        <f t="shared" si="5"/>
        <v>4.0374894604548663E-2</v>
      </c>
      <c r="M42" s="309"/>
    </row>
    <row r="43" spans="1:16" x14ac:dyDescent="0.2">
      <c r="A43" s="306" t="s">
        <v>134</v>
      </c>
      <c r="B43" s="406">
        <v>21312</v>
      </c>
      <c r="C43" s="307">
        <f>B43*(1+C44)</f>
        <v>21631.679999999997</v>
      </c>
      <c r="D43" s="307">
        <f t="shared" ref="D43:L43" si="6">C43*(1+D44)</f>
        <v>21956.155199999994</v>
      </c>
      <c r="E43" s="307">
        <f>D43*(1+E44)</f>
        <v>22505.059079999992</v>
      </c>
      <c r="F43" s="307">
        <f t="shared" si="6"/>
        <v>23067.68555699999</v>
      </c>
      <c r="G43" s="307">
        <f t="shared" si="6"/>
        <v>23875.054551494988</v>
      </c>
      <c r="H43" s="307">
        <f t="shared" si="6"/>
        <v>24710.68146079731</v>
      </c>
      <c r="I43" s="307">
        <f t="shared" si="6"/>
        <v>25575.555311925214</v>
      </c>
      <c r="J43" s="307">
        <f t="shared" si="6"/>
        <v>26470.699747842595</v>
      </c>
      <c r="K43" s="307">
        <f t="shared" si="6"/>
        <v>27397.174239017084</v>
      </c>
      <c r="L43" s="308">
        <f t="shared" si="6"/>
        <v>28356.075337382681</v>
      </c>
      <c r="M43" s="169"/>
    </row>
    <row r="44" spans="1:16" x14ac:dyDescent="0.2">
      <c r="A44" s="86" t="s">
        <v>228</v>
      </c>
      <c r="B44" s="405"/>
      <c r="C44" s="447">
        <v>1.4999999999999999E-2</v>
      </c>
      <c r="D44" s="447">
        <v>1.4999999999999999E-2</v>
      </c>
      <c r="E44" s="447">
        <v>2.5000000000000001E-2</v>
      </c>
      <c r="F44" s="447">
        <v>2.5000000000000001E-2</v>
      </c>
      <c r="G44" s="447">
        <v>3.5000000000000003E-2</v>
      </c>
      <c r="H44" s="447">
        <v>3.5000000000000003E-2</v>
      </c>
      <c r="I44" s="447">
        <v>3.5000000000000003E-2</v>
      </c>
      <c r="J44" s="447">
        <v>3.5000000000000003E-2</v>
      </c>
      <c r="K44" s="447">
        <v>3.5000000000000003E-2</v>
      </c>
      <c r="L44" s="447">
        <v>3.5000000000000003E-2</v>
      </c>
      <c r="M44" s="297">
        <f>D11</f>
        <v>1.4750848125145044E-2</v>
      </c>
    </row>
    <row r="45" spans="1:16" x14ac:dyDescent="0.2">
      <c r="A45" s="98" t="s">
        <v>130</v>
      </c>
      <c r="B45" s="405"/>
      <c r="C45" s="305">
        <f>C43/C$33</f>
        <v>0.34377181680975605</v>
      </c>
      <c r="D45" s="305">
        <f t="shared" ref="D45:L45" si="7">D43/D$33</f>
        <v>0.34794079826946661</v>
      </c>
      <c r="E45" s="305">
        <f t="shared" si="7"/>
        <v>0.3493010075488861</v>
      </c>
      <c r="F45" s="305">
        <f t="shared" si="7"/>
        <v>0.35059214585096249</v>
      </c>
      <c r="G45" s="305">
        <f t="shared" si="7"/>
        <v>0.35099653319316737</v>
      </c>
      <c r="H45" s="305">
        <f t="shared" si="7"/>
        <v>0.35135653752678009</v>
      </c>
      <c r="I45" s="305">
        <f t="shared" si="7"/>
        <v>0.35167195496347409</v>
      </c>
      <c r="J45" s="305">
        <f t="shared" si="7"/>
        <v>0.35194260612413419</v>
      </c>
      <c r="K45" s="305">
        <f t="shared" si="7"/>
        <v>0.35216833637296163</v>
      </c>
      <c r="L45" s="305">
        <f t="shared" si="7"/>
        <v>0.35234901602050395</v>
      </c>
      <c r="M45" s="169"/>
    </row>
    <row r="46" spans="1:16" x14ac:dyDescent="0.2">
      <c r="A46" s="306" t="s">
        <v>135</v>
      </c>
      <c r="B46" s="406">
        <v>6820</v>
      </c>
      <c r="C46" s="307">
        <f t="shared" ref="C46:L46" si="8">B46*(1+C47)</f>
        <v>6479</v>
      </c>
      <c r="D46" s="307">
        <f t="shared" si="8"/>
        <v>6155.0499999999993</v>
      </c>
      <c r="E46" s="307">
        <f t="shared" si="8"/>
        <v>6155.0499999999993</v>
      </c>
      <c r="F46" s="307">
        <f t="shared" si="8"/>
        <v>6155.0499999999993</v>
      </c>
      <c r="G46" s="307">
        <f t="shared" si="8"/>
        <v>6278.1509999999989</v>
      </c>
      <c r="H46" s="307">
        <f t="shared" si="8"/>
        <v>6403.7140199999994</v>
      </c>
      <c r="I46" s="307">
        <f t="shared" si="8"/>
        <v>6531.7883003999996</v>
      </c>
      <c r="J46" s="307">
        <f t="shared" si="8"/>
        <v>6662.4240664079998</v>
      </c>
      <c r="K46" s="307">
        <f t="shared" si="8"/>
        <v>6795.6725477361597</v>
      </c>
      <c r="L46" s="308">
        <f t="shared" si="8"/>
        <v>6931.5859986908827</v>
      </c>
      <c r="M46" s="169"/>
    </row>
    <row r="47" spans="1:16" x14ac:dyDescent="0.2">
      <c r="A47" s="86" t="s">
        <v>228</v>
      </c>
      <c r="B47" s="405"/>
      <c r="C47" s="447">
        <v>-0.05</v>
      </c>
      <c r="D47" s="447">
        <v>-0.05</v>
      </c>
      <c r="E47" s="447">
        <v>0</v>
      </c>
      <c r="F47" s="447">
        <v>0</v>
      </c>
      <c r="G47" s="447">
        <v>0.02</v>
      </c>
      <c r="H47" s="447">
        <v>0.02</v>
      </c>
      <c r="I47" s="447">
        <v>0.02</v>
      </c>
      <c r="J47" s="447">
        <v>0.02</v>
      </c>
      <c r="K47" s="447">
        <v>0.02</v>
      </c>
      <c r="L47" s="447">
        <v>0.02</v>
      </c>
      <c r="M47" s="297">
        <f>D14</f>
        <v>3.2917905538820312E-2</v>
      </c>
    </row>
    <row r="48" spans="1:16" x14ac:dyDescent="0.2">
      <c r="A48" s="98" t="s">
        <v>130</v>
      </c>
      <c r="B48" s="405"/>
      <c r="C48" s="305">
        <f>C46/C$33</f>
        <v>0.10296461491249916</v>
      </c>
      <c r="D48" s="305">
        <f t="shared" ref="D48:L48" si="9">D46/D$33</f>
        <v>9.7539527794396383E-2</v>
      </c>
      <c r="E48" s="305">
        <f t="shared" si="9"/>
        <v>9.5532527102958037E-2</v>
      </c>
      <c r="F48" s="305">
        <f t="shared" si="9"/>
        <v>9.3546974272203848E-2</v>
      </c>
      <c r="G48" s="305">
        <f t="shared" si="9"/>
        <v>9.2297558152604639E-2</v>
      </c>
      <c r="H48" s="305">
        <f t="shared" si="9"/>
        <v>9.105320664460137E-2</v>
      </c>
      <c r="I48" s="305">
        <f t="shared" si="9"/>
        <v>8.9814149995725123E-2</v>
      </c>
      <c r="J48" s="305">
        <f t="shared" si="9"/>
        <v>8.8580615978120766E-2</v>
      </c>
      <c r="K48" s="305">
        <f t="shared" si="9"/>
        <v>8.7352829703999046E-2</v>
      </c>
      <c r="L48" s="305">
        <f t="shared" si="9"/>
        <v>8.6131013443895968E-2</v>
      </c>
      <c r="M48" s="169"/>
    </row>
    <row r="49" spans="1:13" x14ac:dyDescent="0.2">
      <c r="A49" s="306" t="s">
        <v>136</v>
      </c>
      <c r="B49" s="406">
        <v>10216</v>
      </c>
      <c r="C49" s="307">
        <f t="shared" ref="C49:L49" si="10">B49*(1+C50)</f>
        <v>9807.3599999999988</v>
      </c>
      <c r="D49" s="307">
        <f t="shared" si="10"/>
        <v>9415.0655999999981</v>
      </c>
      <c r="E49" s="307">
        <f t="shared" si="10"/>
        <v>9415.0655999999981</v>
      </c>
      <c r="F49" s="307">
        <f t="shared" si="10"/>
        <v>9415.0655999999981</v>
      </c>
      <c r="G49" s="307">
        <f t="shared" si="10"/>
        <v>9603.3669119999977</v>
      </c>
      <c r="H49" s="307">
        <f t="shared" si="10"/>
        <v>9795.4342502399977</v>
      </c>
      <c r="I49" s="307">
        <f t="shared" si="10"/>
        <v>9991.3429352447984</v>
      </c>
      <c r="J49" s="307">
        <f t="shared" si="10"/>
        <v>10191.169793949695</v>
      </c>
      <c r="K49" s="307">
        <f t="shared" si="10"/>
        <v>10394.993189828689</v>
      </c>
      <c r="L49" s="308">
        <f t="shared" si="10"/>
        <v>10602.893053625263</v>
      </c>
      <c r="M49" s="169"/>
    </row>
    <row r="50" spans="1:13" x14ac:dyDescent="0.2">
      <c r="A50" s="86" t="s">
        <v>228</v>
      </c>
      <c r="B50" s="405"/>
      <c r="C50" s="447">
        <v>-0.04</v>
      </c>
      <c r="D50" s="447">
        <v>-0.04</v>
      </c>
      <c r="E50" s="447">
        <v>0</v>
      </c>
      <c r="F50" s="447">
        <v>0</v>
      </c>
      <c r="G50" s="447">
        <v>0.02</v>
      </c>
      <c r="H50" s="447">
        <v>0.02</v>
      </c>
      <c r="I50" s="447">
        <v>0.02</v>
      </c>
      <c r="J50" s="447">
        <v>0.02</v>
      </c>
      <c r="K50" s="447">
        <v>0.02</v>
      </c>
      <c r="L50" s="447">
        <v>0.02</v>
      </c>
      <c r="M50" s="297">
        <f>D18</f>
        <v>5.2654933438961958E-3</v>
      </c>
    </row>
    <row r="51" spans="1:13" x14ac:dyDescent="0.2">
      <c r="A51" s="98" t="s">
        <v>130</v>
      </c>
      <c r="B51" s="405"/>
      <c r="C51" s="305">
        <f>C49/C$33</f>
        <v>0.15585909024668124</v>
      </c>
      <c r="D51" s="305">
        <f t="shared" ref="D51:L51" si="11">D49/D$33</f>
        <v>0.14920123358498552</v>
      </c>
      <c r="E51" s="305">
        <f t="shared" si="11"/>
        <v>0.1461312271400115</v>
      </c>
      <c r="F51" s="305">
        <f t="shared" si="11"/>
        <v>0.14309402839202143</v>
      </c>
      <c r="G51" s="305">
        <f t="shared" si="11"/>
        <v>0.14118286037101038</v>
      </c>
      <c r="H51" s="305">
        <f t="shared" si="11"/>
        <v>0.13927943942766957</v>
      </c>
      <c r="I51" s="305">
        <f t="shared" si="11"/>
        <v>0.13738411775988688</v>
      </c>
      <c r="J51" s="305">
        <f t="shared" si="11"/>
        <v>0.13549724377907818</v>
      </c>
      <c r="K51" s="305">
        <f t="shared" si="11"/>
        <v>0.1336191618278941</v>
      </c>
      <c r="L51" s="305">
        <f t="shared" si="11"/>
        <v>0.13175021190222053</v>
      </c>
      <c r="M51" s="169"/>
    </row>
    <row r="52" spans="1:13" x14ac:dyDescent="0.2">
      <c r="A52" s="306" t="s">
        <v>137</v>
      </c>
      <c r="B52" s="406">
        <v>6338</v>
      </c>
      <c r="C52" s="307">
        <f>B52*(1+C53)</f>
        <v>6401.38</v>
      </c>
      <c r="D52" s="307">
        <f t="shared" ref="D52:L52" si="12">C52*(1+D53)</f>
        <v>6465.3937999999998</v>
      </c>
      <c r="E52" s="307">
        <f>D52*(1+E53)</f>
        <v>6530.0477380000002</v>
      </c>
      <c r="F52" s="307">
        <f t="shared" si="12"/>
        <v>6595.3482153800005</v>
      </c>
      <c r="G52" s="307">
        <f t="shared" si="12"/>
        <v>6727.2551796876005</v>
      </c>
      <c r="H52" s="307">
        <f t="shared" si="12"/>
        <v>6861.8002832813527</v>
      </c>
      <c r="I52" s="307">
        <f t="shared" si="12"/>
        <v>6999.0362889469798</v>
      </c>
      <c r="J52" s="307">
        <f t="shared" si="12"/>
        <v>7139.0170147259196</v>
      </c>
      <c r="K52" s="307">
        <f t="shared" si="12"/>
        <v>7281.7973550204379</v>
      </c>
      <c r="L52" s="308">
        <f t="shared" si="12"/>
        <v>7427.4333021208467</v>
      </c>
      <c r="M52" s="169"/>
    </row>
    <row r="53" spans="1:13" x14ac:dyDescent="0.2">
      <c r="A53" s="86" t="s">
        <v>228</v>
      </c>
      <c r="B53" s="405"/>
      <c r="C53" s="447">
        <v>0.01</v>
      </c>
      <c r="D53" s="447">
        <v>0.01</v>
      </c>
      <c r="E53" s="447">
        <v>0.01</v>
      </c>
      <c r="F53" s="447">
        <v>0.01</v>
      </c>
      <c r="G53" s="447">
        <v>0.02</v>
      </c>
      <c r="H53" s="447">
        <v>0.02</v>
      </c>
      <c r="I53" s="447">
        <v>0.02</v>
      </c>
      <c r="J53" s="447">
        <v>0.02</v>
      </c>
      <c r="K53" s="447">
        <v>0.02</v>
      </c>
      <c r="L53" s="447">
        <v>0.02</v>
      </c>
      <c r="M53" s="297">
        <f>D12</f>
        <v>9.4245954954206734E-2</v>
      </c>
    </row>
    <row r="54" spans="1:13" x14ac:dyDescent="0.2">
      <c r="A54" s="310" t="s">
        <v>130</v>
      </c>
      <c r="B54" s="407"/>
      <c r="C54" s="311">
        <f>C52/C$33</f>
        <v>0.10173107371640282</v>
      </c>
      <c r="D54" s="311">
        <f t="shared" ref="D54:L54" si="13">D52/D$33</f>
        <v>0.10245756870485506</v>
      </c>
      <c r="E54" s="311">
        <f t="shared" si="13"/>
        <v>0.10135286675398168</v>
      </c>
      <c r="F54" s="311">
        <f t="shared" si="13"/>
        <v>0.10023880712916687</v>
      </c>
      <c r="G54" s="311">
        <f t="shared" si="13"/>
        <v>9.8900014694553728E-2</v>
      </c>
      <c r="H54" s="311">
        <f t="shared" si="13"/>
        <v>9.7566649165822875E-2</v>
      </c>
      <c r="I54" s="311">
        <f t="shared" si="13"/>
        <v>9.623895726113961E-2</v>
      </c>
      <c r="J54" s="311">
        <f t="shared" si="13"/>
        <v>9.4917183046207595E-2</v>
      </c>
      <c r="K54" s="311">
        <f t="shared" si="13"/>
        <v>9.3601567736519328E-2</v>
      </c>
      <c r="L54" s="311">
        <f t="shared" si="13"/>
        <v>9.2292349502614959E-2</v>
      </c>
      <c r="M54" s="169"/>
    </row>
    <row r="55" spans="1:13" x14ac:dyDescent="0.2">
      <c r="A55" s="166"/>
      <c r="B55" s="167"/>
      <c r="C55" s="167"/>
      <c r="D55" s="167"/>
      <c r="E55" s="167"/>
      <c r="F55" s="167"/>
      <c r="G55" s="167"/>
      <c r="H55" s="167"/>
      <c r="I55" s="167"/>
      <c r="J55" s="167"/>
      <c r="K55" s="167"/>
      <c r="L55" s="298"/>
      <c r="M55" s="169"/>
    </row>
    <row r="56" spans="1:13" x14ac:dyDescent="0.2">
      <c r="A56" s="312" t="s">
        <v>169</v>
      </c>
      <c r="B56" s="167"/>
      <c r="C56" s="167"/>
      <c r="D56" s="167"/>
      <c r="E56" s="167"/>
      <c r="F56" s="167"/>
      <c r="G56" s="167"/>
      <c r="H56" s="167"/>
      <c r="I56" s="167"/>
      <c r="J56" s="167"/>
      <c r="K56" s="167"/>
      <c r="L56" s="298"/>
      <c r="M56" s="169"/>
    </row>
    <row r="57" spans="1:13" x14ac:dyDescent="0.2">
      <c r="A57" s="300" t="s">
        <v>100</v>
      </c>
      <c r="B57" s="314"/>
      <c r="C57" s="315">
        <f t="shared" ref="C57:L57" si="14">C58*C$33</f>
        <v>25892.654018853817</v>
      </c>
      <c r="D57" s="315">
        <f t="shared" si="14"/>
        <v>25966.147774950252</v>
      </c>
      <c r="E57" s="315">
        <f t="shared" si="14"/>
        <v>26511.65911144144</v>
      </c>
      <c r="F57" s="315">
        <f t="shared" si="14"/>
        <v>27074.374262906837</v>
      </c>
      <c r="G57" s="315">
        <f t="shared" si="14"/>
        <v>27989.692903781597</v>
      </c>
      <c r="H57" s="315">
        <f t="shared" si="14"/>
        <v>28939.649812824777</v>
      </c>
      <c r="I57" s="315">
        <f t="shared" si="14"/>
        <v>29925.672881723574</v>
      </c>
      <c r="J57" s="315">
        <f t="shared" si="14"/>
        <v>30949.252498511785</v>
      </c>
      <c r="K57" s="315">
        <f t="shared" si="14"/>
        <v>32011.944396807117</v>
      </c>
      <c r="L57" s="316">
        <f t="shared" si="14"/>
        <v>33115.372638612316</v>
      </c>
      <c r="M57" s="169"/>
    </row>
    <row r="58" spans="1:13" x14ac:dyDescent="0.2">
      <c r="A58" s="174" t="s">
        <v>230</v>
      </c>
      <c r="B58" s="87"/>
      <c r="C58" s="448">
        <v>0.41148744406758098</v>
      </c>
      <c r="D58" s="448">
        <v>0.41148744406758098</v>
      </c>
      <c r="E58" s="448">
        <v>0.41148744406758098</v>
      </c>
      <c r="F58" s="448">
        <v>0.41148744406758098</v>
      </c>
      <c r="G58" s="448">
        <v>0.41148744406758098</v>
      </c>
      <c r="H58" s="448">
        <v>0.41148744406758098</v>
      </c>
      <c r="I58" s="448">
        <v>0.41148744406758098</v>
      </c>
      <c r="J58" s="448">
        <v>0.41148744406758098</v>
      </c>
      <c r="K58" s="448">
        <v>0.41148744406758098</v>
      </c>
      <c r="L58" s="448">
        <v>0.41148744406758098</v>
      </c>
      <c r="M58" s="297">
        <f>D17</f>
        <v>1.0295771862305909E-2</v>
      </c>
    </row>
    <row r="59" spans="1:13" x14ac:dyDescent="0.2">
      <c r="A59" s="306" t="s">
        <v>102</v>
      </c>
      <c r="B59" s="319"/>
      <c r="C59" s="331">
        <f t="shared" ref="C59:L59" si="15">C60*C$33</f>
        <v>24784.443216452491</v>
      </c>
      <c r="D59" s="331">
        <f t="shared" si="15"/>
        <v>24854.791424998806</v>
      </c>
      <c r="E59" s="331">
        <f t="shared" si="15"/>
        <v>25376.954766514598</v>
      </c>
      <c r="F59" s="331">
        <f t="shared" si="15"/>
        <v>25915.585596261764</v>
      </c>
      <c r="G59" s="331">
        <f t="shared" si="15"/>
        <v>26791.728415116962</v>
      </c>
      <c r="H59" s="331">
        <f t="shared" si="15"/>
        <v>27701.026977292695</v>
      </c>
      <c r="I59" s="331">
        <f t="shared" si="15"/>
        <v>28644.848060424607</v>
      </c>
      <c r="J59" s="331">
        <f t="shared" si="15"/>
        <v>29624.618263638738</v>
      </c>
      <c r="K59" s="331">
        <f t="shared" si="15"/>
        <v>30641.826734840899</v>
      </c>
      <c r="L59" s="429">
        <f t="shared" si="15"/>
        <v>31698.028025853302</v>
      </c>
      <c r="M59" s="169"/>
    </row>
    <row r="60" spans="1:13" x14ac:dyDescent="0.2">
      <c r="A60" s="174" t="s">
        <v>230</v>
      </c>
      <c r="B60" s="87"/>
      <c r="C60" s="448">
        <v>0.39387569865762201</v>
      </c>
      <c r="D60" s="448">
        <v>0.39387569865762201</v>
      </c>
      <c r="E60" s="448">
        <v>0.39387569865762201</v>
      </c>
      <c r="F60" s="448">
        <v>0.39387569865762201</v>
      </c>
      <c r="G60" s="448">
        <v>0.39387569865762201</v>
      </c>
      <c r="H60" s="448">
        <v>0.39387569865762201</v>
      </c>
      <c r="I60" s="448">
        <v>0.39387569865762201</v>
      </c>
      <c r="J60" s="448">
        <v>0.39387569865762201</v>
      </c>
      <c r="K60" s="448">
        <v>0.39387569865762201</v>
      </c>
      <c r="L60" s="448">
        <v>0.39387569865762201</v>
      </c>
      <c r="M60" s="297">
        <f>D18</f>
        <v>5.2654933438961958E-3</v>
      </c>
    </row>
    <row r="61" spans="1:13" x14ac:dyDescent="0.2">
      <c r="A61" s="306" t="s">
        <v>103</v>
      </c>
      <c r="B61" s="319"/>
      <c r="C61" s="320">
        <f>C62*C$33</f>
        <v>0</v>
      </c>
      <c r="D61" s="320">
        <f>D62*D$33</f>
        <v>0</v>
      </c>
      <c r="E61" s="320">
        <f t="shared" ref="E61:L61" si="16">E62*E$33</f>
        <v>0</v>
      </c>
      <c r="F61" s="320">
        <f t="shared" si="16"/>
        <v>0</v>
      </c>
      <c r="G61" s="320">
        <f t="shared" si="16"/>
        <v>0</v>
      </c>
      <c r="H61" s="320">
        <f t="shared" si="16"/>
        <v>0</v>
      </c>
      <c r="I61" s="320">
        <f t="shared" si="16"/>
        <v>0</v>
      </c>
      <c r="J61" s="320">
        <f t="shared" si="16"/>
        <v>0</v>
      </c>
      <c r="K61" s="320">
        <f t="shared" si="16"/>
        <v>0</v>
      </c>
      <c r="L61" s="321">
        <f t="shared" si="16"/>
        <v>0</v>
      </c>
      <c r="M61" s="169"/>
    </row>
    <row r="62" spans="1:13" x14ac:dyDescent="0.2">
      <c r="A62" s="174" t="s">
        <v>230</v>
      </c>
      <c r="B62" s="87"/>
      <c r="C62" s="138">
        <v>0</v>
      </c>
      <c r="D62" s="138">
        <v>0</v>
      </c>
      <c r="E62" s="138">
        <v>0</v>
      </c>
      <c r="F62" s="138">
        <v>0</v>
      </c>
      <c r="G62" s="138">
        <v>0</v>
      </c>
      <c r="H62" s="138">
        <v>0</v>
      </c>
      <c r="I62" s="138">
        <v>0</v>
      </c>
      <c r="J62" s="138">
        <v>0</v>
      </c>
      <c r="K62" s="138">
        <v>0</v>
      </c>
      <c r="L62" s="138">
        <v>0</v>
      </c>
      <c r="M62" s="297">
        <f>D19</f>
        <v>9.638468603851225E-3</v>
      </c>
    </row>
    <row r="63" spans="1:13" x14ac:dyDescent="0.2">
      <c r="A63" s="166"/>
      <c r="B63" s="167"/>
      <c r="C63" s="167"/>
      <c r="D63" s="167"/>
      <c r="E63" s="167"/>
      <c r="F63" s="167"/>
      <c r="G63" s="167"/>
      <c r="H63" s="167"/>
      <c r="I63" s="167"/>
      <c r="J63" s="167"/>
      <c r="K63" s="167"/>
      <c r="L63" s="298"/>
      <c r="M63" s="169"/>
    </row>
    <row r="64" spans="1:13" x14ac:dyDescent="0.2">
      <c r="A64" s="144" t="s">
        <v>231</v>
      </c>
      <c r="B64" s="324"/>
      <c r="C64" s="324">
        <f>C33-C57-C59-C61</f>
        <v>12247.432764693687</v>
      </c>
      <c r="D64" s="324">
        <f t="shared" ref="D64:L64" si="17">D33-D57-D59-D61</f>
        <v>12282.195900050934</v>
      </c>
      <c r="E64" s="324">
        <f t="shared" si="17"/>
        <v>12540.227132043958</v>
      </c>
      <c r="F64" s="324">
        <f t="shared" si="17"/>
        <v>12806.395906331389</v>
      </c>
      <c r="G64" s="324">
        <f t="shared" si="17"/>
        <v>13239.348955648831</v>
      </c>
      <c r="H64" s="324">
        <f t="shared" si="17"/>
        <v>13688.686183280694</v>
      </c>
      <c r="I64" s="324">
        <f t="shared" si="17"/>
        <v>14155.082993433163</v>
      </c>
      <c r="J64" s="324">
        <f t="shared" si="17"/>
        <v>14639.244351585025</v>
      </c>
      <c r="K64" s="324">
        <f t="shared" si="17"/>
        <v>15141.9061321997</v>
      </c>
      <c r="L64" s="324">
        <f t="shared" si="17"/>
        <v>15663.836529614069</v>
      </c>
      <c r="M64" s="169"/>
    </row>
    <row r="65" spans="1:13" x14ac:dyDescent="0.2">
      <c r="A65" s="139" t="s">
        <v>230</v>
      </c>
      <c r="B65" s="322"/>
      <c r="C65" s="141">
        <f t="shared" ref="C65:L65" si="18">C64/C33</f>
        <v>0.1946368572747971</v>
      </c>
      <c r="D65" s="141">
        <f t="shared" si="18"/>
        <v>0.19463685727479704</v>
      </c>
      <c r="E65" s="141">
        <f t="shared" si="18"/>
        <v>0.19463685727479701</v>
      </c>
      <c r="F65" s="141">
        <f t="shared" si="18"/>
        <v>0.19463685727479701</v>
      </c>
      <c r="G65" s="141">
        <f t="shared" si="18"/>
        <v>0.19463685727479693</v>
      </c>
      <c r="H65" s="141">
        <f t="shared" si="18"/>
        <v>0.19463685727479704</v>
      </c>
      <c r="I65" s="141">
        <f t="shared" si="18"/>
        <v>0.19463685727479704</v>
      </c>
      <c r="J65" s="141">
        <f t="shared" si="18"/>
        <v>0.19463685727479701</v>
      </c>
      <c r="K65" s="141">
        <f t="shared" si="18"/>
        <v>0.19463685727479704</v>
      </c>
      <c r="L65" s="241">
        <f t="shared" si="18"/>
        <v>0.19463685727479696</v>
      </c>
      <c r="M65" s="169"/>
    </row>
    <row r="66" spans="1:13" x14ac:dyDescent="0.2">
      <c r="A66" s="166"/>
      <c r="B66" s="167"/>
      <c r="C66" s="167"/>
      <c r="D66" s="167"/>
      <c r="E66" s="167"/>
      <c r="F66" s="167"/>
      <c r="G66" s="167"/>
      <c r="H66" s="167"/>
      <c r="I66" s="167"/>
      <c r="J66" s="167"/>
      <c r="K66" s="167"/>
      <c r="L66" s="298"/>
      <c r="M66" s="169"/>
    </row>
    <row r="67" spans="1:13" x14ac:dyDescent="0.2">
      <c r="A67" s="312" t="s">
        <v>171</v>
      </c>
      <c r="B67" s="167"/>
      <c r="C67" s="167"/>
      <c r="D67" s="167"/>
      <c r="E67" s="167"/>
      <c r="F67" s="167"/>
      <c r="G67" s="167"/>
      <c r="H67" s="167"/>
      <c r="I67" s="167"/>
      <c r="J67" s="167"/>
      <c r="K67" s="167"/>
      <c r="L67" s="298"/>
      <c r="M67" s="169"/>
    </row>
    <row r="68" spans="1:13" x14ac:dyDescent="0.2">
      <c r="A68" s="313" t="s">
        <v>106</v>
      </c>
      <c r="B68" s="314"/>
      <c r="C68" s="325">
        <f>C69*B70</f>
        <v>642.86297775671073</v>
      </c>
      <c r="D68" s="325">
        <f t="shared" ref="D68:L68" si="19">D69*C70</f>
        <v>642.86297775671073</v>
      </c>
      <c r="E68" s="325">
        <f>E69*D70</f>
        <v>642.86297775671073</v>
      </c>
      <c r="F68" s="325">
        <f t="shared" si="19"/>
        <v>642.86297775671073</v>
      </c>
      <c r="G68" s="325">
        <f t="shared" si="19"/>
        <v>642.86297775671073</v>
      </c>
      <c r="H68" s="325">
        <f t="shared" si="19"/>
        <v>642.86297775671073</v>
      </c>
      <c r="I68" s="325">
        <f t="shared" si="19"/>
        <v>642.86297775671073</v>
      </c>
      <c r="J68" s="325">
        <f t="shared" si="19"/>
        <v>642.86297775671073</v>
      </c>
      <c r="K68" s="325">
        <f t="shared" si="19"/>
        <v>642.86297775671073</v>
      </c>
      <c r="L68" s="326">
        <f t="shared" si="19"/>
        <v>0</v>
      </c>
      <c r="M68" s="169"/>
    </row>
    <row r="69" spans="1:13" x14ac:dyDescent="0.2">
      <c r="A69" s="174" t="s">
        <v>232</v>
      </c>
      <c r="B69" s="138">
        <f>B21</f>
        <v>3.1872234891259829E-2</v>
      </c>
      <c r="C69" s="448">
        <v>3.1872234891259829E-2</v>
      </c>
      <c r="D69" s="448">
        <v>3.1872234891259829E-2</v>
      </c>
      <c r="E69" s="448">
        <v>3.1872234891259829E-2</v>
      </c>
      <c r="F69" s="448">
        <v>3.1872234891259829E-2</v>
      </c>
      <c r="G69" s="448">
        <v>3.1872234891259829E-2</v>
      </c>
      <c r="H69" s="448">
        <v>3.1872234891259829E-2</v>
      </c>
      <c r="I69" s="448">
        <v>3.1872234891259829E-2</v>
      </c>
      <c r="J69" s="448">
        <v>3.1872234891259829E-2</v>
      </c>
      <c r="K69" s="448">
        <v>3.1872234891259829E-2</v>
      </c>
      <c r="L69" s="327">
        <v>0</v>
      </c>
      <c r="M69" s="297">
        <f>D21</f>
        <v>2.6814467694437375E-3</v>
      </c>
    </row>
    <row r="70" spans="1:13" x14ac:dyDescent="0.2">
      <c r="A70" s="174" t="s">
        <v>233</v>
      </c>
      <c r="B70" s="328">
        <v>20170</v>
      </c>
      <c r="C70" s="329">
        <v>20170</v>
      </c>
      <c r="D70" s="329">
        <v>20170</v>
      </c>
      <c r="E70" s="329">
        <v>20170</v>
      </c>
      <c r="F70" s="329">
        <v>20170</v>
      </c>
      <c r="G70" s="329">
        <v>20170</v>
      </c>
      <c r="H70" s="329">
        <v>20170</v>
      </c>
      <c r="I70" s="329">
        <v>20170</v>
      </c>
      <c r="J70" s="329">
        <v>20170</v>
      </c>
      <c r="K70" s="330">
        <v>20170</v>
      </c>
      <c r="L70" s="330"/>
      <c r="M70" s="169"/>
    </row>
    <row r="71" spans="1:13" x14ac:dyDescent="0.2">
      <c r="A71" s="318" t="s">
        <v>262</v>
      </c>
      <c r="B71" s="319"/>
      <c r="C71" s="331">
        <f>C72*C$33</f>
        <v>85.728131720269971</v>
      </c>
      <c r="D71" s="331">
        <f>D72*D$33</f>
        <v>85.971462604723342</v>
      </c>
      <c r="E71" s="331">
        <f t="shared" ref="E71:L71" si="20">E72*E$33</f>
        <v>87.777599112613359</v>
      </c>
      <c r="F71" s="331">
        <f t="shared" si="20"/>
        <v>89.640695826866391</v>
      </c>
      <c r="G71" s="331">
        <f t="shared" si="20"/>
        <v>92.671229388771351</v>
      </c>
      <c r="H71" s="331">
        <f t="shared" si="20"/>
        <v>95.816446984763445</v>
      </c>
      <c r="I71" s="331">
        <f t="shared" si="20"/>
        <v>99.081076229344944</v>
      </c>
      <c r="J71" s="331">
        <f t="shared" si="20"/>
        <v>102.47005165651854</v>
      </c>
      <c r="K71" s="331">
        <f t="shared" si="20"/>
        <v>105.98852415334289</v>
      </c>
      <c r="L71" s="332">
        <f t="shared" si="20"/>
        <v>0</v>
      </c>
      <c r="M71" s="169"/>
    </row>
    <row r="72" spans="1:13" ht="17" thickBot="1" x14ac:dyDescent="0.25">
      <c r="A72" s="174" t="s">
        <v>230</v>
      </c>
      <c r="B72" s="87"/>
      <c r="C72" s="448">
        <v>1.3623960595378303E-3</v>
      </c>
      <c r="D72" s="448">
        <v>1.3623960595378303E-3</v>
      </c>
      <c r="E72" s="448">
        <v>1.3623960595378303E-3</v>
      </c>
      <c r="F72" s="448">
        <v>1.3623960595378303E-3</v>
      </c>
      <c r="G72" s="448">
        <v>1.3623960595378303E-3</v>
      </c>
      <c r="H72" s="448">
        <v>1.3623960595378303E-3</v>
      </c>
      <c r="I72" s="448">
        <v>1.3623960595378303E-3</v>
      </c>
      <c r="J72" s="448">
        <v>1.3623960595378303E-3</v>
      </c>
      <c r="K72" s="448">
        <v>1.3623960595378303E-3</v>
      </c>
      <c r="L72" s="333">
        <v>0</v>
      </c>
      <c r="M72" s="297">
        <f>D22</f>
        <v>2.9649567811904505E-4</v>
      </c>
    </row>
    <row r="73" spans="1:13" ht="17" thickTop="1" x14ac:dyDescent="0.2">
      <c r="A73" s="433" t="s">
        <v>234</v>
      </c>
      <c r="B73" s="434"/>
      <c r="C73" s="435">
        <f>C74*C$33</f>
        <v>2372.7334358827366</v>
      </c>
      <c r="D73" s="435">
        <f>D74*D$33</f>
        <v>2379.4682067676235</v>
      </c>
      <c r="E73" s="435">
        <f t="shared" ref="E73:L73" si="21">E74*E$33</f>
        <v>2429.4574039663053</v>
      </c>
      <c r="F73" s="435">
        <f t="shared" si="21"/>
        <v>2481.0231126722397</v>
      </c>
      <c r="G73" s="435">
        <f t="shared" si="21"/>
        <v>2564.9004603596909</v>
      </c>
      <c r="H73" s="435">
        <f t="shared" si="21"/>
        <v>2651.9519661301433</v>
      </c>
      <c r="I73" s="435">
        <f t="shared" si="21"/>
        <v>2742.3084781518273</v>
      </c>
      <c r="J73" s="435">
        <f t="shared" si="21"/>
        <v>2836.1065715907225</v>
      </c>
      <c r="K73" s="435">
        <f t="shared" si="21"/>
        <v>2933.4888097070238</v>
      </c>
      <c r="L73" s="458">
        <f t="shared" si="21"/>
        <v>3034.6040171910495</v>
      </c>
      <c r="M73" s="337"/>
    </row>
    <row r="74" spans="1:13" x14ac:dyDescent="0.2">
      <c r="A74" s="442" t="s">
        <v>230</v>
      </c>
      <c r="B74" s="443"/>
      <c r="C74" s="461">
        <v>3.7707606809025622E-2</v>
      </c>
      <c r="D74" s="461">
        <v>3.7707606809025622E-2</v>
      </c>
      <c r="E74" s="461">
        <v>3.7707606809025622E-2</v>
      </c>
      <c r="F74" s="461">
        <v>3.7707606809025622E-2</v>
      </c>
      <c r="G74" s="461">
        <v>3.7707606809025622E-2</v>
      </c>
      <c r="H74" s="461">
        <v>3.7707606809025622E-2</v>
      </c>
      <c r="I74" s="461">
        <v>3.7707606809025622E-2</v>
      </c>
      <c r="J74" s="461">
        <v>3.7707606809025622E-2</v>
      </c>
      <c r="K74" s="461">
        <v>3.7707606809025622E-2</v>
      </c>
      <c r="L74" s="462">
        <v>3.7707606809025622E-2</v>
      </c>
      <c r="M74" s="444">
        <f>D23</f>
        <v>1.3449807409779931E-3</v>
      </c>
    </row>
    <row r="75" spans="1:13" x14ac:dyDescent="0.2">
      <c r="A75" s="436" t="s">
        <v>235</v>
      </c>
      <c r="B75" s="437"/>
      <c r="C75" s="438">
        <f>C64-C68-C71-C73</f>
        <v>9146.108219333968</v>
      </c>
      <c r="D75" s="438">
        <f t="shared" ref="D75:L75" si="22">D64-D68-D71-D73</f>
        <v>9173.8932529218764</v>
      </c>
      <c r="E75" s="438">
        <f t="shared" si="22"/>
        <v>9380.129151208328</v>
      </c>
      <c r="F75" s="438">
        <f t="shared" si="22"/>
        <v>9592.8691200755711</v>
      </c>
      <c r="G75" s="438">
        <f t="shared" si="22"/>
        <v>9938.9142881436564</v>
      </c>
      <c r="H75" s="438">
        <f t="shared" si="22"/>
        <v>10298.054792409075</v>
      </c>
      <c r="I75" s="438">
        <f t="shared" si="22"/>
        <v>10670.830461295282</v>
      </c>
      <c r="J75" s="438">
        <f t="shared" si="22"/>
        <v>11057.804750581072</v>
      </c>
      <c r="K75" s="438">
        <f t="shared" si="22"/>
        <v>11459.565820582622</v>
      </c>
      <c r="L75" s="438">
        <f t="shared" si="22"/>
        <v>12629.232512423019</v>
      </c>
      <c r="M75" s="342"/>
    </row>
    <row r="76" spans="1:13" ht="17" thickBot="1" x14ac:dyDescent="0.25">
      <c r="A76" s="439" t="s">
        <v>230</v>
      </c>
      <c r="B76" s="440"/>
      <c r="C76" s="441">
        <f>C75/C$33</f>
        <v>0.14535044154217711</v>
      </c>
      <c r="D76" s="441">
        <f>D75/D$33</f>
        <v>0.14537935775114727</v>
      </c>
      <c r="E76" s="441">
        <f t="shared" ref="E76:L76" si="23">E75/E$33</f>
        <v>0.14558897854071964</v>
      </c>
      <c r="F76" s="441">
        <f t="shared" si="23"/>
        <v>0.14579635921273237</v>
      </c>
      <c r="G76" s="441">
        <f t="shared" si="23"/>
        <v>0.14611587384306182</v>
      </c>
      <c r="H76" s="441">
        <f t="shared" si="23"/>
        <v>0.14642610649415777</v>
      </c>
      <c r="I76" s="441">
        <f t="shared" si="23"/>
        <v>0.14672728563034357</v>
      </c>
      <c r="J76" s="441">
        <f t="shared" si="23"/>
        <v>0.14701963525722492</v>
      </c>
      <c r="K76" s="441">
        <f t="shared" si="23"/>
        <v>0.14730337498980778</v>
      </c>
      <c r="L76" s="441">
        <f t="shared" si="23"/>
        <v>0.15692925046577133</v>
      </c>
      <c r="M76" s="346"/>
    </row>
    <row r="77" spans="1:13" ht="17" thickTop="1" x14ac:dyDescent="0.2">
      <c r="A77" s="318" t="s">
        <v>236</v>
      </c>
      <c r="B77" s="319"/>
      <c r="C77" s="331">
        <f>C78*C$75</f>
        <v>258.76031791324232</v>
      </c>
      <c r="D77" s="331">
        <f>D78*D$75</f>
        <v>259.54640790387236</v>
      </c>
      <c r="E77" s="331">
        <f t="shared" ref="E77:L77" si="24">E78*E$75</f>
        <v>265.38120291459785</v>
      </c>
      <c r="F77" s="331">
        <f t="shared" si="24"/>
        <v>271.40001011180266</v>
      </c>
      <c r="G77" s="331">
        <f t="shared" si="24"/>
        <v>281.19026795200125</v>
      </c>
      <c r="H77" s="331">
        <f t="shared" si="24"/>
        <v>291.35101707399326</v>
      </c>
      <c r="I77" s="331">
        <f t="shared" si="24"/>
        <v>301.89753022233003</v>
      </c>
      <c r="J77" s="331">
        <f t="shared" si="24"/>
        <v>312.84574860314575</v>
      </c>
      <c r="K77" s="331">
        <f t="shared" si="24"/>
        <v>324.21231235963018</v>
      </c>
      <c r="L77" s="331">
        <f t="shared" si="24"/>
        <v>357.30434645489169</v>
      </c>
      <c r="M77" s="169"/>
    </row>
    <row r="78" spans="1:13" x14ac:dyDescent="0.2">
      <c r="A78" s="175" t="s">
        <v>230</v>
      </c>
      <c r="B78" s="322"/>
      <c r="C78" s="449">
        <v>2.8291849572285688E-2</v>
      </c>
      <c r="D78" s="449">
        <v>2.8291849572285688E-2</v>
      </c>
      <c r="E78" s="449">
        <v>2.8291849572285688E-2</v>
      </c>
      <c r="F78" s="449">
        <v>2.8291849572285688E-2</v>
      </c>
      <c r="G78" s="449">
        <v>2.8291849572285688E-2</v>
      </c>
      <c r="H78" s="449">
        <v>2.8291849572285688E-2</v>
      </c>
      <c r="I78" s="449">
        <v>2.8291849572285688E-2</v>
      </c>
      <c r="J78" s="449">
        <v>2.8291849572285688E-2</v>
      </c>
      <c r="K78" s="449">
        <v>2.8291849572285688E-2</v>
      </c>
      <c r="L78" s="449">
        <v>2.8291849572285688E-2</v>
      </c>
      <c r="M78" s="297">
        <f>D24</f>
        <v>6.4237183024977969E-3</v>
      </c>
    </row>
    <row r="79" spans="1:13" x14ac:dyDescent="0.2">
      <c r="A79" s="166"/>
      <c r="B79" s="167"/>
      <c r="C79" s="167"/>
      <c r="D79" s="167"/>
      <c r="E79" s="167"/>
      <c r="F79" s="167"/>
      <c r="G79" s="167"/>
      <c r="H79" s="167"/>
      <c r="I79" s="167"/>
      <c r="J79" s="167"/>
      <c r="K79" s="167"/>
      <c r="L79" s="298"/>
      <c r="M79" s="169"/>
    </row>
    <row r="80" spans="1:13" x14ac:dyDescent="0.2">
      <c r="A80" s="144" t="s">
        <v>237</v>
      </c>
      <c r="B80" s="314"/>
      <c r="C80" s="324">
        <f>C64-C68-C71-C77</f>
        <v>11260.081337303463</v>
      </c>
      <c r="D80" s="324">
        <f t="shared" ref="D80:L80" si="25">D64-D68-D71-D77</f>
        <v>11293.815051785628</v>
      </c>
      <c r="E80" s="324">
        <f t="shared" si="25"/>
        <v>11544.205352260036</v>
      </c>
      <c r="F80" s="324">
        <f t="shared" si="25"/>
        <v>11802.492222636007</v>
      </c>
      <c r="G80" s="324">
        <f t="shared" si="25"/>
        <v>12222.624480551347</v>
      </c>
      <c r="H80" s="324">
        <f t="shared" si="25"/>
        <v>12658.655741465225</v>
      </c>
      <c r="I80" s="324">
        <f t="shared" si="25"/>
        <v>13111.241409224778</v>
      </c>
      <c r="J80" s="324">
        <f t="shared" si="25"/>
        <v>13581.065573568649</v>
      </c>
      <c r="K80" s="324">
        <f t="shared" si="25"/>
        <v>14068.842317930015</v>
      </c>
      <c r="L80" s="324">
        <f t="shared" si="25"/>
        <v>15306.532183159177</v>
      </c>
      <c r="M80" s="169"/>
    </row>
    <row r="81" spans="1:13" x14ac:dyDescent="0.2">
      <c r="A81" s="175" t="s">
        <v>230</v>
      </c>
      <c r="B81" s="322"/>
      <c r="C81" s="141">
        <f t="shared" ref="C81:L81" si="26">C80/C33</f>
        <v>0.17894581552382616</v>
      </c>
      <c r="D81" s="141">
        <f t="shared" si="26"/>
        <v>0.17897391363976192</v>
      </c>
      <c r="E81" s="141">
        <f t="shared" si="26"/>
        <v>0.17917760386948853</v>
      </c>
      <c r="F81" s="141">
        <f t="shared" si="26"/>
        <v>0.17937911735872442</v>
      </c>
      <c r="G81" s="141">
        <f t="shared" si="26"/>
        <v>0.17968959232919648</v>
      </c>
      <c r="H81" s="141">
        <f t="shared" si="26"/>
        <v>0.17999104792479517</v>
      </c>
      <c r="I81" s="141">
        <f t="shared" si="26"/>
        <v>0.18028370614616571</v>
      </c>
      <c r="J81" s="141">
        <f t="shared" si="26"/>
        <v>0.18056778466138082</v>
      </c>
      <c r="K81" s="141">
        <f t="shared" si="26"/>
        <v>0.18084349687213175</v>
      </c>
      <c r="L81" s="141">
        <f t="shared" si="26"/>
        <v>0.1901970385271278</v>
      </c>
      <c r="M81" s="169"/>
    </row>
    <row r="82" spans="1:13" x14ac:dyDescent="0.2">
      <c r="A82" s="166"/>
      <c r="B82" s="167"/>
      <c r="C82" s="167"/>
      <c r="D82" s="167"/>
      <c r="E82" s="167"/>
      <c r="F82" s="167"/>
      <c r="G82" s="167"/>
      <c r="H82" s="167"/>
      <c r="I82" s="167"/>
      <c r="J82" s="167"/>
      <c r="K82" s="167"/>
      <c r="L82" s="298"/>
      <c r="M82" s="169"/>
    </row>
    <row r="83" spans="1:13" x14ac:dyDescent="0.2">
      <c r="A83" s="312" t="s">
        <v>176</v>
      </c>
      <c r="B83" s="167"/>
      <c r="C83" s="167"/>
      <c r="D83" s="167"/>
      <c r="E83" s="167"/>
      <c r="F83" s="167"/>
      <c r="G83" s="167"/>
      <c r="H83" s="167"/>
      <c r="I83" s="167"/>
      <c r="J83" s="167"/>
      <c r="K83" s="167"/>
      <c r="L83" s="298"/>
      <c r="M83" s="169"/>
    </row>
    <row r="84" spans="1:13" x14ac:dyDescent="0.2">
      <c r="A84" s="347" t="s">
        <v>177</v>
      </c>
      <c r="B84" s="314"/>
      <c r="C84" s="348">
        <f>C85*C$33</f>
        <v>0</v>
      </c>
      <c r="D84" s="348">
        <f>D85*D$33</f>
        <v>0</v>
      </c>
      <c r="E84" s="348">
        <f t="shared" ref="E84:L84" si="27">E85*E$33</f>
        <v>0</v>
      </c>
      <c r="F84" s="348">
        <f t="shared" si="27"/>
        <v>0</v>
      </c>
      <c r="G84" s="348">
        <f t="shared" si="27"/>
        <v>0</v>
      </c>
      <c r="H84" s="348">
        <f t="shared" si="27"/>
        <v>0</v>
      </c>
      <c r="I84" s="348">
        <f t="shared" si="27"/>
        <v>0</v>
      </c>
      <c r="J84" s="348">
        <f t="shared" si="27"/>
        <v>0</v>
      </c>
      <c r="K84" s="348">
        <f t="shared" si="27"/>
        <v>0</v>
      </c>
      <c r="L84" s="348">
        <f t="shared" si="27"/>
        <v>0</v>
      </c>
      <c r="M84" s="169"/>
    </row>
    <row r="85" spans="1:13" x14ac:dyDescent="0.2">
      <c r="A85" s="174" t="s">
        <v>230</v>
      </c>
      <c r="B85" s="87"/>
      <c r="C85" s="448">
        <v>0</v>
      </c>
      <c r="D85" s="448">
        <v>0</v>
      </c>
      <c r="E85" s="448">
        <v>0</v>
      </c>
      <c r="F85" s="448">
        <v>0</v>
      </c>
      <c r="G85" s="448">
        <v>0</v>
      </c>
      <c r="H85" s="448">
        <v>0</v>
      </c>
      <c r="I85" s="448">
        <v>0</v>
      </c>
      <c r="J85" s="448">
        <v>0</v>
      </c>
      <c r="K85" s="448">
        <v>0</v>
      </c>
      <c r="L85" s="448">
        <v>0</v>
      </c>
      <c r="M85" s="297">
        <f>D26</f>
        <v>1.1906764643820402E-2</v>
      </c>
    </row>
    <row r="86" spans="1:13" x14ac:dyDescent="0.2">
      <c r="A86" s="199" t="s">
        <v>178</v>
      </c>
      <c r="B86" s="319"/>
      <c r="C86" s="349">
        <f>C87*C$33</f>
        <v>2372.7334358827366</v>
      </c>
      <c r="D86" s="349">
        <f>D87*D$33</f>
        <v>2379.4682067676235</v>
      </c>
      <c r="E86" s="349">
        <f t="shared" ref="E86:L86" si="28">E87*E$33</f>
        <v>2429.4574039663053</v>
      </c>
      <c r="F86" s="349">
        <f t="shared" si="28"/>
        <v>2481.0231126722397</v>
      </c>
      <c r="G86" s="349">
        <f t="shared" si="28"/>
        <v>2564.9004603596909</v>
      </c>
      <c r="H86" s="349">
        <f t="shared" si="28"/>
        <v>2651.9519661301433</v>
      </c>
      <c r="I86" s="349">
        <f t="shared" si="28"/>
        <v>2742.3084781518273</v>
      </c>
      <c r="J86" s="349">
        <f t="shared" si="28"/>
        <v>2836.1065715907225</v>
      </c>
      <c r="K86" s="349">
        <f t="shared" si="28"/>
        <v>2933.4888097070238</v>
      </c>
      <c r="L86" s="349">
        <f t="shared" si="28"/>
        <v>3034.6040171910495</v>
      </c>
      <c r="M86" s="169"/>
    </row>
    <row r="87" spans="1:13" ht="17" thickBot="1" x14ac:dyDescent="0.25">
      <c r="A87" s="350" t="s">
        <v>230</v>
      </c>
      <c r="B87" s="105"/>
      <c r="C87" s="459">
        <v>3.7707606809025622E-2</v>
      </c>
      <c r="D87" s="459">
        <v>3.7707606809025622E-2</v>
      </c>
      <c r="E87" s="459">
        <v>3.7707606809025622E-2</v>
      </c>
      <c r="F87" s="459">
        <v>3.7707606809025622E-2</v>
      </c>
      <c r="G87" s="459">
        <v>3.7707606809025622E-2</v>
      </c>
      <c r="H87" s="459">
        <v>3.7707606809025622E-2</v>
      </c>
      <c r="I87" s="459">
        <v>3.7707606809025622E-2</v>
      </c>
      <c r="J87" s="459">
        <v>3.7707606809025622E-2</v>
      </c>
      <c r="K87" s="459">
        <v>3.7707606809025622E-2</v>
      </c>
      <c r="L87" s="460">
        <v>3.7707606809025622E-2</v>
      </c>
      <c r="M87" s="352">
        <f>D27</f>
        <v>3.9585635016321619E-2</v>
      </c>
    </row>
    <row r="88" spans="1:13" x14ac:dyDescent="0.2">
      <c r="A88" s="166"/>
      <c r="B88" s="167"/>
      <c r="C88" s="167"/>
      <c r="D88" s="167"/>
      <c r="E88" s="167"/>
      <c r="F88" s="167"/>
      <c r="G88" s="167"/>
      <c r="H88" s="167"/>
      <c r="I88" s="167"/>
      <c r="J88" s="167"/>
      <c r="K88" s="167"/>
      <c r="L88" s="298"/>
    </row>
    <row r="89" spans="1:13" x14ac:dyDescent="0.2">
      <c r="A89" s="353" t="s">
        <v>238</v>
      </c>
      <c r="B89" s="354"/>
      <c r="C89" s="355">
        <f>C80-C84-C86</f>
        <v>8887.347901420726</v>
      </c>
      <c r="D89" s="355">
        <f t="shared" ref="D89:L89" si="29">D80-D84-D86</f>
        <v>8914.3468450180044</v>
      </c>
      <c r="E89" s="355">
        <f t="shared" si="29"/>
        <v>9114.7479482937306</v>
      </c>
      <c r="F89" s="355">
        <f t="shared" si="29"/>
        <v>9321.4691099637676</v>
      </c>
      <c r="G89" s="355">
        <f t="shared" si="29"/>
        <v>9657.7240201916557</v>
      </c>
      <c r="H89" s="355">
        <f t="shared" si="29"/>
        <v>10006.703775335081</v>
      </c>
      <c r="I89" s="355">
        <f t="shared" si="29"/>
        <v>10368.932931072952</v>
      </c>
      <c r="J89" s="355">
        <f t="shared" si="29"/>
        <v>10744.959001977926</v>
      </c>
      <c r="K89" s="355">
        <f t="shared" si="29"/>
        <v>11135.353508222992</v>
      </c>
      <c r="L89" s="356">
        <f t="shared" si="29"/>
        <v>12271.928165968127</v>
      </c>
    </row>
    <row r="90" spans="1:13" ht="17" thickBot="1" x14ac:dyDescent="0.25">
      <c r="A90" s="357" t="s">
        <v>239</v>
      </c>
      <c r="B90" s="358"/>
      <c r="C90" s="359">
        <f>C89/(1+$H$7)^C30</f>
        <v>8079.4071831097499</v>
      </c>
      <c r="D90" s="359">
        <f t="shared" ref="D90:K90" si="30">D89/(1+$H$7)^D30</f>
        <v>7367.2287975355393</v>
      </c>
      <c r="E90" s="359">
        <f t="shared" si="30"/>
        <v>6848.0450400403661</v>
      </c>
      <c r="F90" s="359">
        <f t="shared" si="30"/>
        <v>6366.6888258751214</v>
      </c>
      <c r="G90" s="359">
        <f t="shared" si="30"/>
        <v>5996.6867763575838</v>
      </c>
      <c r="H90" s="359">
        <f t="shared" si="30"/>
        <v>5648.5234069473627</v>
      </c>
      <c r="I90" s="359">
        <f t="shared" si="30"/>
        <v>5320.9021109697997</v>
      </c>
      <c r="J90" s="359">
        <f t="shared" si="30"/>
        <v>5012.6026744737119</v>
      </c>
      <c r="K90" s="359">
        <f t="shared" si="30"/>
        <v>4722.4769025730629</v>
      </c>
      <c r="L90" s="360">
        <f>(L89*(1+H7)/(H7-H9)-K70)/(1+H7)^L30</f>
        <v>53452.950770151001</v>
      </c>
    </row>
    <row r="92" spans="1:13" ht="17" thickBot="1" x14ac:dyDescent="0.25">
      <c r="A92" s="484" t="s">
        <v>240</v>
      </c>
      <c r="B92" s="484"/>
    </row>
    <row r="93" spans="1:13" x14ac:dyDescent="0.2">
      <c r="A93" s="266" t="s">
        <v>241</v>
      </c>
      <c r="B93" s="361">
        <f>SUM(C90:L90)</f>
        <v>108815.5124880333</v>
      </c>
    </row>
    <row r="94" spans="1:13" x14ac:dyDescent="0.2">
      <c r="A94" s="362" t="s">
        <v>242</v>
      </c>
      <c r="B94" s="363">
        <f>'Value Drivers'!F39</f>
        <v>9158</v>
      </c>
    </row>
    <row r="95" spans="1:13" x14ac:dyDescent="0.2">
      <c r="A95" s="364" t="s">
        <v>243</v>
      </c>
      <c r="B95" s="365">
        <f>B93+B94</f>
        <v>117973.5124880333</v>
      </c>
    </row>
    <row r="96" spans="1:13" x14ac:dyDescent="0.2">
      <c r="A96" s="364" t="s">
        <v>244</v>
      </c>
      <c r="B96" s="366">
        <f>'Value Drivers'!F76</f>
        <v>1452</v>
      </c>
    </row>
    <row r="97" spans="1:12" ht="17" thickBot="1" x14ac:dyDescent="0.25">
      <c r="A97" s="277" t="s">
        <v>217</v>
      </c>
      <c r="B97" s="421">
        <f>B95/B96</f>
        <v>81.248975542722661</v>
      </c>
    </row>
    <row r="99" spans="1:12" ht="17" thickBot="1" x14ac:dyDescent="0.25">
      <c r="A99" s="478" t="s">
        <v>245</v>
      </c>
      <c r="B99" s="478"/>
      <c r="C99" s="478"/>
      <c r="D99" s="478"/>
      <c r="E99" s="478"/>
      <c r="F99" s="478"/>
      <c r="G99" s="478"/>
      <c r="H99" s="478"/>
      <c r="I99" s="478"/>
      <c r="J99" s="478"/>
      <c r="K99" s="478"/>
      <c r="L99" s="478"/>
    </row>
    <row r="100" spans="1:12" x14ac:dyDescent="0.2">
      <c r="A100" s="266" t="s">
        <v>246</v>
      </c>
      <c r="B100" s="367">
        <v>75067</v>
      </c>
      <c r="C100" s="368">
        <f>B100+C86-C73</f>
        <v>75067</v>
      </c>
      <c r="D100" s="368">
        <f t="shared" ref="D100:K100" si="31">C100+D86-D73</f>
        <v>75067</v>
      </c>
      <c r="E100" s="368">
        <f>D100+E86-E73</f>
        <v>75067</v>
      </c>
      <c r="F100" s="368">
        <f t="shared" si="31"/>
        <v>75067</v>
      </c>
      <c r="G100" s="368">
        <f t="shared" si="31"/>
        <v>75067</v>
      </c>
      <c r="H100" s="368">
        <f t="shared" si="31"/>
        <v>75067</v>
      </c>
      <c r="I100" s="368">
        <f t="shared" si="31"/>
        <v>75067</v>
      </c>
      <c r="J100" s="368">
        <f t="shared" si="31"/>
        <v>75067</v>
      </c>
      <c r="K100" s="368">
        <f t="shared" si="31"/>
        <v>75067</v>
      </c>
      <c r="L100" s="369">
        <f>K100+L86-L73</f>
        <v>75067</v>
      </c>
    </row>
    <row r="101" spans="1:12" x14ac:dyDescent="0.2">
      <c r="A101" s="253" t="s">
        <v>247</v>
      </c>
      <c r="B101" s="370">
        <v>-4486</v>
      </c>
      <c r="C101" s="371">
        <f>B101+C84</f>
        <v>-4486</v>
      </c>
      <c r="D101" s="371">
        <f t="shared" ref="D101:L101" si="32">C101+D84</f>
        <v>-4486</v>
      </c>
      <c r="E101" s="371">
        <f>D101+E84</f>
        <v>-4486</v>
      </c>
      <c r="F101" s="371">
        <f t="shared" si="32"/>
        <v>-4486</v>
      </c>
      <c r="G101" s="371">
        <f t="shared" si="32"/>
        <v>-4486</v>
      </c>
      <c r="H101" s="371">
        <f t="shared" si="32"/>
        <v>-4486</v>
      </c>
      <c r="I101" s="371">
        <f t="shared" si="32"/>
        <v>-4486</v>
      </c>
      <c r="J101" s="371">
        <f t="shared" si="32"/>
        <v>-4486</v>
      </c>
      <c r="K101" s="371">
        <f t="shared" si="32"/>
        <v>-4486</v>
      </c>
      <c r="L101" s="372">
        <f t="shared" si="32"/>
        <v>-4486</v>
      </c>
    </row>
    <row r="102" spans="1:12" x14ac:dyDescent="0.2">
      <c r="A102" s="272" t="s">
        <v>248</v>
      </c>
      <c r="B102" s="373">
        <f>B100+B101</f>
        <v>70581</v>
      </c>
      <c r="C102" s="373">
        <f t="shared" ref="C102:L102" si="33">C100+C101</f>
        <v>70581</v>
      </c>
      <c r="D102" s="373">
        <f t="shared" si="33"/>
        <v>70581</v>
      </c>
      <c r="E102" s="373">
        <f t="shared" si="33"/>
        <v>70581</v>
      </c>
      <c r="F102" s="373">
        <f t="shared" si="33"/>
        <v>70581</v>
      </c>
      <c r="G102" s="373">
        <f t="shared" si="33"/>
        <v>70581</v>
      </c>
      <c r="H102" s="373">
        <f t="shared" si="33"/>
        <v>70581</v>
      </c>
      <c r="I102" s="373">
        <f t="shared" si="33"/>
        <v>70581</v>
      </c>
      <c r="J102" s="373">
        <f t="shared" si="33"/>
        <v>70581</v>
      </c>
      <c r="K102" s="373">
        <f t="shared" si="33"/>
        <v>70581</v>
      </c>
      <c r="L102" s="374">
        <f t="shared" si="33"/>
        <v>70581</v>
      </c>
    </row>
    <row r="103" spans="1:12" x14ac:dyDescent="0.2">
      <c r="A103" s="253" t="s">
        <v>209</v>
      </c>
      <c r="B103" s="269"/>
      <c r="C103" s="375">
        <f>C89/C102</f>
        <v>0.12591700176280765</v>
      </c>
      <c r="D103" s="375">
        <f t="shared" ref="D103:L103" si="34">D89/D102</f>
        <v>0.12629952600583733</v>
      </c>
      <c r="E103" s="375">
        <f t="shared" si="34"/>
        <v>0.12913883266450929</v>
      </c>
      <c r="F103" s="375">
        <f t="shared" si="34"/>
        <v>0.13206768266195956</v>
      </c>
      <c r="G103" s="375">
        <f t="shared" si="34"/>
        <v>0.13683178221039169</v>
      </c>
      <c r="H103" s="375">
        <f t="shared" si="34"/>
        <v>0.14177616887455663</v>
      </c>
      <c r="I103" s="375">
        <f>I89/I102</f>
        <v>0.14690827462168221</v>
      </c>
      <c r="J103" s="375">
        <f t="shared" si="34"/>
        <v>0.1522358567033327</v>
      </c>
      <c r="K103" s="375">
        <f t="shared" si="34"/>
        <v>0.15776701248527211</v>
      </c>
      <c r="L103" s="376">
        <f t="shared" si="34"/>
        <v>0.17387013737362927</v>
      </c>
    </row>
    <row r="104" spans="1:12" x14ac:dyDescent="0.2">
      <c r="A104" s="253" t="s">
        <v>210</v>
      </c>
      <c r="B104" s="269"/>
      <c r="C104" s="375">
        <f>C89/C33</f>
        <v>0.14123820871480053</v>
      </c>
      <c r="D104" s="375">
        <f t="shared" ref="D104:L104" si="35">D89/D33</f>
        <v>0.14126630683073629</v>
      </c>
      <c r="E104" s="375">
        <f t="shared" si="35"/>
        <v>0.1414699970604629</v>
      </c>
      <c r="F104" s="375">
        <f t="shared" si="35"/>
        <v>0.14167151054969881</v>
      </c>
      <c r="G104" s="375">
        <f t="shared" si="35"/>
        <v>0.14198198552017086</v>
      </c>
      <c r="H104" s="375">
        <f t="shared" si="35"/>
        <v>0.14228344111576954</v>
      </c>
      <c r="I104" s="375">
        <f t="shared" si="35"/>
        <v>0.14257609933714011</v>
      </c>
      <c r="J104" s="375">
        <f t="shared" si="35"/>
        <v>0.14286017785235522</v>
      </c>
      <c r="K104" s="375">
        <f t="shared" si="35"/>
        <v>0.14313589006310615</v>
      </c>
      <c r="L104" s="377">
        <f t="shared" si="35"/>
        <v>0.15248943171810217</v>
      </c>
    </row>
    <row r="105" spans="1:12" x14ac:dyDescent="0.2">
      <c r="A105" s="253" t="s">
        <v>211</v>
      </c>
      <c r="B105" s="269"/>
      <c r="C105" s="255">
        <f t="shared" ref="C105:K105" si="36">C33/C100</f>
        <v>0.83824490122157524</v>
      </c>
      <c r="D105" s="255">
        <f t="shared" si="36"/>
        <v>0.84062417706848536</v>
      </c>
      <c r="E105" s="255">
        <f t="shared" si="36"/>
        <v>0.85828447933179686</v>
      </c>
      <c r="F105" s="255">
        <f t="shared" si="36"/>
        <v>0.87650173532311126</v>
      </c>
      <c r="G105" s="255">
        <f t="shared" si="36"/>
        <v>0.90613412384333192</v>
      </c>
      <c r="H105" s="255">
        <f t="shared" si="36"/>
        <v>0.93688788646673193</v>
      </c>
      <c r="I105" s="255">
        <f t="shared" si="36"/>
        <v>0.9688092495448245</v>
      </c>
      <c r="J105" s="255">
        <f t="shared" si="36"/>
        <v>1.0019464626764829</v>
      </c>
      <c r="K105" s="255">
        <f t="shared" si="36"/>
        <v>1.0363498909487219</v>
      </c>
      <c r="L105" s="378">
        <f>L33/L100</f>
        <v>1.0720721115014544</v>
      </c>
    </row>
    <row r="106" spans="1:12" ht="17" thickBot="1" x14ac:dyDescent="0.25">
      <c r="A106" s="277" t="s">
        <v>212</v>
      </c>
      <c r="B106" s="278"/>
      <c r="C106" s="379">
        <f>C100/C102</f>
        <v>1.0635581813802581</v>
      </c>
      <c r="D106" s="379">
        <f t="shared" ref="D106:L106" si="37">D100/D102</f>
        <v>1.0635581813802581</v>
      </c>
      <c r="E106" s="379">
        <f t="shared" si="37"/>
        <v>1.0635581813802581</v>
      </c>
      <c r="F106" s="379">
        <f t="shared" si="37"/>
        <v>1.0635581813802581</v>
      </c>
      <c r="G106" s="379">
        <f t="shared" si="37"/>
        <v>1.0635581813802581</v>
      </c>
      <c r="H106" s="379">
        <f t="shared" si="37"/>
        <v>1.0635581813802581</v>
      </c>
      <c r="I106" s="379">
        <f t="shared" si="37"/>
        <v>1.0635581813802581</v>
      </c>
      <c r="J106" s="379">
        <f t="shared" si="37"/>
        <v>1.0635581813802581</v>
      </c>
      <c r="K106" s="379">
        <f t="shared" si="37"/>
        <v>1.0635581813802581</v>
      </c>
      <c r="L106" s="279">
        <f t="shared" si="37"/>
        <v>1.0635581813802581</v>
      </c>
    </row>
    <row r="108" spans="1:12" ht="17" thickBot="1" x14ac:dyDescent="0.25">
      <c r="A108" s="484" t="s">
        <v>249</v>
      </c>
      <c r="B108" s="484"/>
    </row>
    <row r="109" spans="1:12" x14ac:dyDescent="0.2">
      <c r="A109" s="266" t="s">
        <v>250</v>
      </c>
      <c r="B109" s="361">
        <f>B95</f>
        <v>117973.5124880333</v>
      </c>
    </row>
    <row r="110" spans="1:12" x14ac:dyDescent="0.2">
      <c r="A110" s="362" t="s">
        <v>251</v>
      </c>
      <c r="B110" s="252">
        <v>41</v>
      </c>
    </row>
    <row r="111" spans="1:12" x14ac:dyDescent="0.2">
      <c r="A111" s="362" t="s">
        <v>252</v>
      </c>
      <c r="B111" s="380">
        <v>20490</v>
      </c>
    </row>
    <row r="112" spans="1:12" x14ac:dyDescent="0.2">
      <c r="A112" s="362" t="s">
        <v>253</v>
      </c>
      <c r="B112" s="252">
        <v>0</v>
      </c>
    </row>
    <row r="113" spans="1:12" x14ac:dyDescent="0.2">
      <c r="A113" s="362" t="s">
        <v>254</v>
      </c>
      <c r="B113" s="363">
        <f>B94</f>
        <v>9158</v>
      </c>
    </row>
    <row r="114" spans="1:12" ht="17" thickBot="1" x14ac:dyDescent="0.25">
      <c r="A114" s="381" t="s">
        <v>255</v>
      </c>
      <c r="B114" s="382">
        <f>B109+B110+B111+B112-B113</f>
        <v>129346.5124880333</v>
      </c>
    </row>
    <row r="116" spans="1:12" ht="17" thickBot="1" x14ac:dyDescent="0.25">
      <c r="A116" s="478" t="s">
        <v>256</v>
      </c>
      <c r="B116" s="478"/>
      <c r="C116" s="478"/>
      <c r="D116" s="478"/>
      <c r="E116" s="478"/>
      <c r="F116" s="478"/>
      <c r="G116" s="478"/>
      <c r="H116" s="478"/>
      <c r="I116" s="478"/>
      <c r="J116" s="478"/>
      <c r="K116" s="478"/>
      <c r="L116" s="478"/>
    </row>
    <row r="117" spans="1:12" x14ac:dyDescent="0.2">
      <c r="A117" s="263" t="s">
        <v>227</v>
      </c>
      <c r="B117" s="264"/>
      <c r="C117" s="383" t="s">
        <v>140</v>
      </c>
      <c r="D117" s="383" t="s">
        <v>141</v>
      </c>
      <c r="E117" s="383" t="s">
        <v>142</v>
      </c>
      <c r="F117" s="383" t="s">
        <v>143</v>
      </c>
      <c r="G117" s="383" t="s">
        <v>144</v>
      </c>
      <c r="H117" s="383" t="s">
        <v>145</v>
      </c>
      <c r="I117" s="383" t="s">
        <v>146</v>
      </c>
      <c r="J117" s="383" t="s">
        <v>147</v>
      </c>
      <c r="K117" s="383" t="s">
        <v>148</v>
      </c>
      <c r="L117" s="384" t="s">
        <v>149</v>
      </c>
    </row>
    <row r="118" spans="1:12" x14ac:dyDescent="0.2">
      <c r="A118" s="253" t="s">
        <v>257</v>
      </c>
      <c r="B118" s="269"/>
      <c r="C118" s="385">
        <f>C80-C73</f>
        <v>8887.347901420726</v>
      </c>
      <c r="D118" s="385">
        <f t="shared" ref="D118:L118" si="38">D80-D73</f>
        <v>8914.3468450180044</v>
      </c>
      <c r="E118" s="385">
        <f t="shared" si="38"/>
        <v>9114.7479482937306</v>
      </c>
      <c r="F118" s="385">
        <f t="shared" si="38"/>
        <v>9321.4691099637676</v>
      </c>
      <c r="G118" s="385">
        <f t="shared" si="38"/>
        <v>9657.7240201916557</v>
      </c>
      <c r="H118" s="385">
        <f t="shared" si="38"/>
        <v>10006.703775335081</v>
      </c>
      <c r="I118" s="385">
        <f t="shared" si="38"/>
        <v>10368.932931072952</v>
      </c>
      <c r="J118" s="385">
        <f t="shared" si="38"/>
        <v>10744.959001977926</v>
      </c>
      <c r="K118" s="385">
        <f t="shared" si="38"/>
        <v>11135.353508222992</v>
      </c>
      <c r="L118" s="386">
        <f t="shared" si="38"/>
        <v>12271.928165968127</v>
      </c>
    </row>
    <row r="119" spans="1:12" x14ac:dyDescent="0.2">
      <c r="A119" s="253" t="s">
        <v>258</v>
      </c>
      <c r="B119" s="269"/>
      <c r="C119" s="274">
        <f>C118/$B$96</f>
        <v>6.1207630175073868</v>
      </c>
      <c r="D119" s="274">
        <f t="shared" ref="D119:L119" si="39">D118/$B$96</f>
        <v>6.1393573312796175</v>
      </c>
      <c r="E119" s="274">
        <f t="shared" si="39"/>
        <v>6.2773746200370049</v>
      </c>
      <c r="F119" s="274">
        <f t="shared" si="39"/>
        <v>6.4197445660907491</v>
      </c>
      <c r="G119" s="274">
        <f t="shared" si="39"/>
        <v>6.6513250827766219</v>
      </c>
      <c r="H119" s="274">
        <f t="shared" si="39"/>
        <v>6.8916692667596982</v>
      </c>
      <c r="I119" s="274">
        <f t="shared" si="39"/>
        <v>7.141138382281647</v>
      </c>
      <c r="J119" s="274">
        <f t="shared" si="39"/>
        <v>7.4001095054944397</v>
      </c>
      <c r="K119" s="274">
        <f t="shared" si="39"/>
        <v>7.6689762453326393</v>
      </c>
      <c r="L119" s="271">
        <f t="shared" si="39"/>
        <v>8.4517411611350735</v>
      </c>
    </row>
    <row r="120" spans="1:12" x14ac:dyDescent="0.2">
      <c r="A120" s="272" t="s">
        <v>222</v>
      </c>
      <c r="B120" s="273"/>
      <c r="C120" s="387">
        <f t="shared" ref="C120:L120" si="40">$B$97/C119</f>
        <v>13.27432140573389</v>
      </c>
      <c r="D120" s="387">
        <f t="shared" si="40"/>
        <v>13.234117377199162</v>
      </c>
      <c r="E120" s="387">
        <f t="shared" si="40"/>
        <v>12.943145894683548</v>
      </c>
      <c r="F120" s="387">
        <f t="shared" si="40"/>
        <v>12.656107218327934</v>
      </c>
      <c r="G120" s="387">
        <f t="shared" si="40"/>
        <v>12.215457000156871</v>
      </c>
      <c r="H120" s="387">
        <f t="shared" si="40"/>
        <v>11.789447867820279</v>
      </c>
      <c r="I120" s="387">
        <f t="shared" si="40"/>
        <v>11.377594326461296</v>
      </c>
      <c r="J120" s="387">
        <f t="shared" si="40"/>
        <v>10.979428815532643</v>
      </c>
      <c r="K120" s="387">
        <f t="shared" si="40"/>
        <v>10.594500875155406</v>
      </c>
      <c r="L120" s="388">
        <f t="shared" si="40"/>
        <v>9.6132825170205383</v>
      </c>
    </row>
    <row r="121" spans="1:12" x14ac:dyDescent="0.2">
      <c r="A121" s="253" t="s">
        <v>259</v>
      </c>
      <c r="B121" s="269"/>
      <c r="C121" s="371">
        <f>C89+C68+C71</f>
        <v>9615.9390108977077</v>
      </c>
      <c r="D121" s="371">
        <f t="shared" ref="D121:L121" si="41">D89+D68+D71</f>
        <v>9643.1812853794381</v>
      </c>
      <c r="E121" s="371">
        <f t="shared" si="41"/>
        <v>9845.3885251630545</v>
      </c>
      <c r="F121" s="371">
        <f t="shared" si="41"/>
        <v>10053.972783547346</v>
      </c>
      <c r="G121" s="371">
        <f t="shared" si="41"/>
        <v>10393.258227337139</v>
      </c>
      <c r="H121" s="371">
        <f t="shared" si="41"/>
        <v>10745.383200076556</v>
      </c>
      <c r="I121" s="371">
        <f t="shared" si="41"/>
        <v>11110.876985059007</v>
      </c>
      <c r="J121" s="371">
        <f t="shared" si="41"/>
        <v>11490.292031391156</v>
      </c>
      <c r="K121" s="371">
        <f t="shared" si="41"/>
        <v>11884.205010133046</v>
      </c>
      <c r="L121" s="389">
        <f t="shared" si="41"/>
        <v>12271.928165968127</v>
      </c>
    </row>
    <row r="122" spans="1:12" x14ac:dyDescent="0.2">
      <c r="A122" s="253" t="s">
        <v>260</v>
      </c>
      <c r="B122" s="269"/>
      <c r="C122" s="274">
        <f>C121/$B$96</f>
        <v>6.6225475281664652</v>
      </c>
      <c r="D122" s="274">
        <f t="shared" ref="D122:L122" si="42">D121/$B$96</f>
        <v>6.6413094251924507</v>
      </c>
      <c r="E122" s="274">
        <f t="shared" si="42"/>
        <v>6.7805706096164284</v>
      </c>
      <c r="F122" s="274">
        <f t="shared" si="42"/>
        <v>6.9242236801290264</v>
      </c>
      <c r="G122" s="274">
        <f t="shared" si="42"/>
        <v>7.1578913411412799</v>
      </c>
      <c r="H122" s="274">
        <f t="shared" si="42"/>
        <v>7.4004016529452867</v>
      </c>
      <c r="I122" s="274">
        <f t="shared" si="42"/>
        <v>7.6521191357155693</v>
      </c>
      <c r="J122" s="274">
        <f t="shared" si="42"/>
        <v>7.9134242640434964</v>
      </c>
      <c r="K122" s="274">
        <f t="shared" si="42"/>
        <v>8.1847141943065047</v>
      </c>
      <c r="L122" s="271">
        <f t="shared" si="42"/>
        <v>8.4517411611350735</v>
      </c>
    </row>
    <row r="123" spans="1:12" x14ac:dyDescent="0.2">
      <c r="A123" s="272" t="s">
        <v>223</v>
      </c>
      <c r="B123" s="273"/>
      <c r="C123" s="390">
        <f t="shared" ref="C123:L123" si="43">$B$97/C122</f>
        <v>12.268537930027881</v>
      </c>
      <c r="D123" s="390">
        <f t="shared" si="43"/>
        <v>12.233878944793819</v>
      </c>
      <c r="E123" s="390">
        <f t="shared" si="43"/>
        <v>11.982616245820475</v>
      </c>
      <c r="F123" s="390">
        <f t="shared" si="43"/>
        <v>11.734019479452845</v>
      </c>
      <c r="G123" s="390">
        <f t="shared" si="43"/>
        <v>11.350965203359461</v>
      </c>
      <c r="H123" s="390">
        <f t="shared" si="43"/>
        <v>10.978995377958489</v>
      </c>
      <c r="I123" s="390">
        <f t="shared" si="43"/>
        <v>10.617839856086462</v>
      </c>
      <c r="J123" s="390">
        <f t="shared" si="43"/>
        <v>10.267233606050478</v>
      </c>
      <c r="K123" s="390">
        <f t="shared" si="43"/>
        <v>9.9269166416637393</v>
      </c>
      <c r="L123" s="391">
        <f t="shared" si="43"/>
        <v>9.6132825170205383</v>
      </c>
    </row>
    <row r="124" spans="1:12" x14ac:dyDescent="0.2">
      <c r="A124" s="253" t="s">
        <v>231</v>
      </c>
      <c r="B124" s="269"/>
      <c r="C124" s="385">
        <f>C64</f>
        <v>12247.432764693687</v>
      </c>
      <c r="D124" s="385">
        <f t="shared" ref="D124:L124" si="44">D64</f>
        <v>12282.195900050934</v>
      </c>
      <c r="E124" s="385">
        <f t="shared" si="44"/>
        <v>12540.227132043958</v>
      </c>
      <c r="F124" s="385">
        <f t="shared" si="44"/>
        <v>12806.395906331389</v>
      </c>
      <c r="G124" s="385">
        <f t="shared" si="44"/>
        <v>13239.348955648831</v>
      </c>
      <c r="H124" s="385">
        <f t="shared" si="44"/>
        <v>13688.686183280694</v>
      </c>
      <c r="I124" s="385">
        <f t="shared" si="44"/>
        <v>14155.082993433163</v>
      </c>
      <c r="J124" s="385">
        <f t="shared" si="44"/>
        <v>14639.244351585025</v>
      </c>
      <c r="K124" s="385">
        <f t="shared" si="44"/>
        <v>15141.9061321997</v>
      </c>
      <c r="L124" s="392">
        <f t="shared" si="44"/>
        <v>15663.836529614069</v>
      </c>
    </row>
    <row r="125" spans="1:12" ht="17" thickBot="1" x14ac:dyDescent="0.25">
      <c r="A125" s="277" t="s">
        <v>224</v>
      </c>
      <c r="B125" s="278"/>
      <c r="C125" s="393">
        <f>$B$114/C124</f>
        <v>10.561112273333498</v>
      </c>
      <c r="D125" s="393">
        <f t="shared" ref="D125:L125" si="45">$B$114/D124</f>
        <v>10.53122043815446</v>
      </c>
      <c r="E125" s="393">
        <f t="shared" si="45"/>
        <v>10.314527091579947</v>
      </c>
      <c r="F125" s="393">
        <f t="shared" si="45"/>
        <v>10.100149443613978</v>
      </c>
      <c r="G125" s="393">
        <f t="shared" si="45"/>
        <v>9.7698544634889348</v>
      </c>
      <c r="H125" s="393">
        <f t="shared" si="45"/>
        <v>9.4491546344320909</v>
      </c>
      <c r="I125" s="393">
        <f t="shared" si="45"/>
        <v>9.1378137837863491</v>
      </c>
      <c r="J125" s="393">
        <f t="shared" si="45"/>
        <v>8.8356003480486116</v>
      </c>
      <c r="K125" s="393">
        <f t="shared" si="45"/>
        <v>8.5422873024535679</v>
      </c>
      <c r="L125" s="394">
        <f t="shared" si="45"/>
        <v>8.257652092033176</v>
      </c>
    </row>
  </sheetData>
  <mergeCells count="12">
    <mergeCell ref="A116:L116"/>
    <mergeCell ref="A6:D6"/>
    <mergeCell ref="F6:H6"/>
    <mergeCell ref="F11:N11"/>
    <mergeCell ref="G12:J12"/>
    <mergeCell ref="K12:N12"/>
    <mergeCell ref="J19:M19"/>
    <mergeCell ref="F20:H20"/>
    <mergeCell ref="A29:L29"/>
    <mergeCell ref="A92:B92"/>
    <mergeCell ref="A99:L99"/>
    <mergeCell ref="A108:B108"/>
  </mergeCells>
  <pageMargins left="0.7" right="0.7" top="0.75" bottom="0.75" header="0.3" footer="0.3"/>
  <drawing r:id="rId1"/>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MC!C103:L103</xm:f>
              <xm:sqref>J14</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'Value Drivers'!B30:F30</xm:f>
              <xm:sqref>N14</xm:sqref>
            </x14:sparkline>
            <x14:sparkline>
              <xm:f>'Value Drivers'!B31:F31</xm:f>
              <xm:sqref>N15</xm:sqref>
            </x14:sparkline>
            <x14:sparkline>
              <xm:f>'Value Drivers'!B32:F32</xm:f>
              <xm:sqref>N16</xm:sqref>
            </x14:sparkline>
            <x14:sparkline>
              <xm:f>'Value Drivers'!B33:F33</xm:f>
              <xm:sqref>N17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MC!C106:L106</xm:f>
              <xm:sqref>J17</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MC!C105:L105</xm:f>
              <xm:sqref>J16</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MC!C104:L104</xm:f>
              <xm:sqref>J15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Balance Sheet</vt:lpstr>
      <vt:lpstr>Income Statement</vt:lpstr>
      <vt:lpstr>Revenue Growth</vt:lpstr>
      <vt:lpstr>Value Drivers</vt:lpstr>
      <vt:lpstr>P-DCF</vt:lpstr>
      <vt:lpstr>P-DCF-tuned</vt:lpstr>
      <vt:lpstr>MC</vt:lpstr>
      <vt:lpstr>Sheet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2017-03-14T01:50:32Z</dcterms:created>
  <dcterms:modified xsi:type="dcterms:W3CDTF">2017-05-18T19:46:39Z</dcterms:modified>
</cp:coreProperties>
</file>