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5" windowHeight="14760" tabRatio="867"/>
  </bookViews>
  <sheets>
    <sheet name="Intro (Palestine)" sheetId="21" r:id="rId1"/>
    <sheet name="Data" sheetId="22" r:id="rId2"/>
    <sheet name="Calculations 1" sheetId="23" r:id="rId3"/>
    <sheet name="Calculations 2" sheetId="24" r:id="rId4"/>
    <sheet name="Figure 1" sheetId="25" r:id="rId5"/>
    <sheet name="Figure 2.1" sheetId="26" r:id="rId6"/>
    <sheet name="Figure 2.2" sheetId="27" r:id="rId7"/>
    <sheet name="Intro (Straits Settlments)" sheetId="13" r:id="rId8"/>
    <sheet name="Data 1905-1908" sheetId="14" r:id="rId9"/>
    <sheet name="Data 1909-1923" sheetId="15" r:id="rId10"/>
    <sheet name="Data 1923-1937" sheetId="16" r:id="rId11"/>
    <sheet name="Calculations (S.S.)" sheetId="17" r:id="rId12"/>
    <sheet name="Figure 3.1" sheetId="18" r:id="rId13"/>
    <sheet name="Figure 3.2" sheetId="19" r:id="rId14"/>
    <sheet name="Figure 3.3" sheetId="20" r:id="rId15"/>
    <sheet name="Intro (West African)" sheetId="5" r:id="rId16"/>
    <sheet name="WACB data" sheetId="4" r:id="rId17"/>
    <sheet name="Nigeria data" sheetId="7" r:id="rId18"/>
    <sheet name="Calculations (WACB)" sheetId="2" r:id="rId19"/>
    <sheet name="Figure 4.1" sheetId="8" r:id="rId20"/>
    <sheet name="Figure 4.2" sheetId="11" r:id="rId21"/>
    <sheet name="Figure 4.3" sheetId="12" r:id="rId2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6" i="23" l="1"/>
  <c r="B6" i="24"/>
  <c r="D6" i="24"/>
  <c r="F6" i="24"/>
  <c r="I6" i="23"/>
  <c r="K6" i="23"/>
  <c r="I6" i="24"/>
  <c r="J6" i="24"/>
  <c r="L6" i="24"/>
  <c r="H12" i="23"/>
  <c r="B7" i="24"/>
  <c r="D7" i="24"/>
  <c r="F7" i="24"/>
  <c r="I12" i="23"/>
  <c r="K12" i="23"/>
  <c r="I7" i="24"/>
  <c r="J7" i="24"/>
  <c r="L7" i="24"/>
  <c r="D8" i="24"/>
  <c r="E8" i="24"/>
  <c r="F8" i="24"/>
  <c r="G8" i="24"/>
  <c r="I18" i="23"/>
  <c r="K18" i="23"/>
  <c r="I8" i="24"/>
  <c r="J8" i="24"/>
  <c r="K8" i="24"/>
  <c r="L8" i="24"/>
  <c r="M8" i="24"/>
  <c r="B9" i="24"/>
  <c r="C9" i="24"/>
  <c r="D9" i="24"/>
  <c r="E9" i="24"/>
  <c r="F9" i="24"/>
  <c r="G9" i="24"/>
  <c r="C24" i="23"/>
  <c r="I24" i="23"/>
  <c r="K24" i="23"/>
  <c r="I9" i="24"/>
  <c r="J9" i="24"/>
  <c r="K9" i="24"/>
  <c r="L9" i="24"/>
  <c r="M9" i="24"/>
  <c r="B10" i="24"/>
  <c r="C10" i="24"/>
  <c r="D10" i="24"/>
  <c r="E10" i="24"/>
  <c r="F10" i="24"/>
  <c r="G10" i="24"/>
  <c r="I30" i="23"/>
  <c r="K30" i="23"/>
  <c r="I10" i="24"/>
  <c r="J10" i="24"/>
  <c r="K10" i="24"/>
  <c r="L10" i="24"/>
  <c r="M10" i="24"/>
  <c r="B11" i="24"/>
  <c r="C11" i="24"/>
  <c r="D11" i="24"/>
  <c r="E11" i="24"/>
  <c r="F11" i="24"/>
  <c r="G11" i="24"/>
  <c r="I36" i="23"/>
  <c r="K36" i="23"/>
  <c r="I11" i="24"/>
  <c r="J11" i="24"/>
  <c r="K11" i="24"/>
  <c r="L11" i="24"/>
  <c r="M11" i="24"/>
  <c r="D12" i="24"/>
  <c r="E12" i="24"/>
  <c r="F12" i="24"/>
  <c r="G12" i="24"/>
  <c r="I42" i="23"/>
  <c r="K42" i="23"/>
  <c r="I12" i="24"/>
  <c r="J12" i="24"/>
  <c r="K12" i="24"/>
  <c r="L12" i="24"/>
  <c r="M12" i="24"/>
  <c r="D13" i="24"/>
  <c r="E13" i="24"/>
  <c r="F13" i="24"/>
  <c r="G13" i="24"/>
  <c r="I48" i="23"/>
  <c r="K48" i="23"/>
  <c r="I13" i="24"/>
  <c r="J13" i="24"/>
  <c r="K13" i="24"/>
  <c r="L13" i="24"/>
  <c r="M13" i="24"/>
  <c r="D14" i="24"/>
  <c r="E14" i="24"/>
  <c r="F14" i="24"/>
  <c r="G14" i="24"/>
  <c r="I54" i="23"/>
  <c r="K54" i="23"/>
  <c r="I14" i="24"/>
  <c r="J14" i="24"/>
  <c r="K14" i="24"/>
  <c r="L14" i="24"/>
  <c r="M14" i="24"/>
  <c r="D15" i="24"/>
  <c r="E15" i="24"/>
  <c r="F15" i="24"/>
  <c r="G15" i="24"/>
  <c r="I60" i="23"/>
  <c r="K60" i="23"/>
  <c r="I15" i="24"/>
  <c r="J15" i="24"/>
  <c r="K15" i="24"/>
  <c r="L15" i="24"/>
  <c r="M15" i="24"/>
  <c r="D16" i="24"/>
  <c r="E16" i="24"/>
  <c r="F16" i="24"/>
  <c r="G16" i="24"/>
  <c r="I66" i="23"/>
  <c r="K66" i="23"/>
  <c r="I16" i="24"/>
  <c r="J16" i="24"/>
  <c r="K16" i="24"/>
  <c r="L16" i="24"/>
  <c r="M16" i="24"/>
  <c r="D17" i="24"/>
  <c r="E17" i="24"/>
  <c r="F17" i="24"/>
  <c r="G17" i="24"/>
  <c r="I72" i="23"/>
  <c r="K72" i="23"/>
  <c r="I17" i="24"/>
  <c r="J17" i="24"/>
  <c r="K17" i="24"/>
  <c r="L17" i="24"/>
  <c r="M17" i="24"/>
  <c r="D18" i="24"/>
  <c r="E18" i="24"/>
  <c r="F18" i="24"/>
  <c r="G18" i="24"/>
  <c r="I78" i="23"/>
  <c r="K78" i="23"/>
  <c r="I18" i="24"/>
  <c r="J18" i="24"/>
  <c r="K18" i="24"/>
  <c r="L18" i="24"/>
  <c r="M18" i="24"/>
  <c r="B19" i="24"/>
  <c r="C19" i="24"/>
  <c r="D19" i="24"/>
  <c r="E19" i="24"/>
  <c r="F19" i="24"/>
  <c r="G19" i="24"/>
  <c r="I90" i="23"/>
  <c r="K90" i="23"/>
  <c r="I19" i="24"/>
  <c r="J19" i="24"/>
  <c r="K19" i="24"/>
  <c r="L19" i="24"/>
  <c r="M19" i="24"/>
  <c r="B20" i="24"/>
  <c r="C20" i="24"/>
  <c r="D20" i="24"/>
  <c r="E20" i="24"/>
  <c r="F20" i="24"/>
  <c r="G20" i="24"/>
  <c r="D21" i="24"/>
  <c r="E21" i="24"/>
  <c r="F21" i="24"/>
  <c r="G21" i="24"/>
  <c r="I102" i="23"/>
  <c r="K102" i="23"/>
  <c r="I21" i="24"/>
  <c r="J21" i="24"/>
  <c r="K21" i="24"/>
  <c r="L21" i="24"/>
  <c r="M21" i="24"/>
  <c r="D22" i="24"/>
  <c r="E22" i="24"/>
  <c r="F22" i="24"/>
  <c r="G22" i="24"/>
  <c r="I108" i="23"/>
  <c r="F108" i="23"/>
  <c r="K108" i="23"/>
  <c r="I22" i="24"/>
  <c r="J22" i="24"/>
  <c r="D23" i="24"/>
  <c r="E23" i="24"/>
  <c r="F23" i="24"/>
  <c r="G23" i="24"/>
  <c r="I114" i="23"/>
  <c r="K114" i="23"/>
  <c r="I23" i="24"/>
  <c r="J23" i="24"/>
  <c r="K23" i="24"/>
  <c r="L23" i="24"/>
  <c r="M23" i="24"/>
  <c r="B24" i="24"/>
  <c r="C24" i="24"/>
  <c r="D24" i="24"/>
  <c r="E24" i="24"/>
  <c r="F24" i="24"/>
  <c r="G24" i="24"/>
  <c r="C120" i="23"/>
  <c r="D120" i="23"/>
  <c r="I120" i="23"/>
  <c r="F120" i="23"/>
  <c r="K120" i="23"/>
  <c r="I24" i="24"/>
  <c r="J24" i="24"/>
  <c r="K24" i="24"/>
  <c r="L24" i="24"/>
  <c r="M24" i="24"/>
  <c r="B25" i="24"/>
  <c r="C25" i="24"/>
  <c r="D25" i="24"/>
  <c r="E25" i="24"/>
  <c r="F25" i="24"/>
  <c r="G25" i="24"/>
  <c r="I126" i="23"/>
  <c r="K126" i="23"/>
  <c r="I25" i="24"/>
  <c r="J25" i="24"/>
  <c r="K25" i="24"/>
  <c r="L25" i="24"/>
  <c r="M25" i="24"/>
  <c r="D26" i="24"/>
  <c r="E26" i="24"/>
  <c r="F26" i="24"/>
  <c r="G26" i="24"/>
  <c r="I132" i="23"/>
  <c r="F132" i="23"/>
  <c r="K132" i="23"/>
  <c r="I26" i="24"/>
  <c r="J26" i="24"/>
  <c r="K26" i="24"/>
  <c r="L26" i="24"/>
  <c r="M26" i="24"/>
  <c r="D27" i="24"/>
  <c r="E27" i="24"/>
  <c r="F27" i="24"/>
  <c r="G27" i="24"/>
  <c r="I138" i="23"/>
  <c r="K138" i="23"/>
  <c r="I27" i="24"/>
  <c r="J27" i="24"/>
  <c r="K27" i="24"/>
  <c r="L27" i="24"/>
  <c r="M27" i="24"/>
  <c r="D28" i="24"/>
  <c r="E28" i="24"/>
  <c r="F28" i="24"/>
  <c r="G28" i="24"/>
  <c r="I144" i="23"/>
  <c r="F144" i="23"/>
  <c r="K144" i="23"/>
  <c r="I28" i="24"/>
  <c r="J28" i="24"/>
  <c r="K28" i="24"/>
  <c r="L28" i="24"/>
  <c r="M28" i="24"/>
  <c r="D29" i="24"/>
  <c r="E29" i="24"/>
  <c r="F29" i="24"/>
  <c r="G29" i="24"/>
  <c r="I150" i="23"/>
  <c r="K150" i="23"/>
  <c r="I29" i="24"/>
  <c r="J29" i="24"/>
  <c r="K29" i="24"/>
  <c r="L29" i="24"/>
  <c r="M29" i="24"/>
  <c r="D30" i="24"/>
  <c r="E30" i="24"/>
  <c r="F30" i="24"/>
  <c r="G30" i="24"/>
  <c r="I156" i="23"/>
  <c r="F156" i="23"/>
  <c r="K156" i="23"/>
  <c r="I30" i="24"/>
  <c r="J30" i="24"/>
  <c r="K30" i="24"/>
  <c r="L30" i="24"/>
  <c r="M30" i="24"/>
  <c r="D31" i="24"/>
  <c r="E31" i="24"/>
  <c r="F31" i="24"/>
  <c r="G31" i="24"/>
  <c r="I162" i="23"/>
  <c r="K162" i="23"/>
  <c r="I31" i="24"/>
  <c r="J31" i="24"/>
  <c r="K31" i="24"/>
  <c r="L31" i="24"/>
  <c r="M31" i="24"/>
  <c r="D32" i="24"/>
  <c r="E32" i="24"/>
  <c r="F32" i="24"/>
  <c r="G32" i="24"/>
  <c r="I168" i="23"/>
  <c r="K168" i="23"/>
  <c r="I32" i="24"/>
  <c r="J32" i="24"/>
  <c r="K32" i="24"/>
  <c r="L32" i="24"/>
  <c r="M32" i="24"/>
  <c r="D33" i="24"/>
  <c r="E33" i="24"/>
  <c r="F33" i="24"/>
  <c r="G33" i="24"/>
  <c r="I174" i="23"/>
  <c r="K174" i="23"/>
  <c r="I33" i="24"/>
  <c r="J33" i="24"/>
  <c r="K33" i="24"/>
  <c r="L33" i="24"/>
  <c r="M33" i="24"/>
  <c r="D34" i="24"/>
  <c r="E34" i="24"/>
  <c r="F34" i="24"/>
  <c r="G34" i="24"/>
  <c r="I180" i="23"/>
  <c r="K180" i="23"/>
  <c r="I34" i="24"/>
  <c r="J34" i="24"/>
  <c r="K34" i="24"/>
  <c r="L34" i="24"/>
  <c r="M34" i="24"/>
  <c r="D35" i="24"/>
  <c r="E35" i="24"/>
  <c r="F35" i="24"/>
  <c r="G35" i="24"/>
  <c r="I186" i="23"/>
  <c r="K186" i="23"/>
  <c r="I35" i="24"/>
  <c r="J35" i="24"/>
  <c r="K35" i="24"/>
  <c r="L35" i="24"/>
  <c r="M35" i="24"/>
  <c r="D36" i="24"/>
  <c r="E36" i="24"/>
  <c r="F36" i="24"/>
  <c r="G36" i="24"/>
  <c r="I192" i="23"/>
  <c r="K192" i="23"/>
  <c r="I36" i="24"/>
  <c r="J36" i="24"/>
  <c r="K36" i="24"/>
  <c r="L36" i="24"/>
  <c r="M36" i="24"/>
  <c r="D37" i="24"/>
  <c r="E37" i="24"/>
  <c r="F37" i="24"/>
  <c r="G37" i="24"/>
  <c r="I198" i="23"/>
  <c r="K198" i="23"/>
  <c r="I37" i="24"/>
  <c r="J37" i="24"/>
  <c r="K37" i="24"/>
  <c r="L37" i="24"/>
  <c r="M37" i="24"/>
  <c r="D38" i="24"/>
  <c r="E38" i="24"/>
  <c r="F38" i="24"/>
  <c r="G38" i="24"/>
  <c r="I204" i="23"/>
  <c r="K204" i="23"/>
  <c r="I38" i="24"/>
  <c r="J38" i="24"/>
  <c r="K38" i="24"/>
  <c r="L38" i="24"/>
  <c r="M38" i="24"/>
  <c r="D39" i="24"/>
  <c r="E39" i="24"/>
  <c r="F39" i="24"/>
  <c r="G39" i="24"/>
  <c r="I210" i="23"/>
  <c r="K210" i="23"/>
  <c r="I39" i="24"/>
  <c r="J39" i="24"/>
  <c r="K39" i="24"/>
  <c r="L39" i="24"/>
  <c r="M39" i="24"/>
  <c r="D40" i="24"/>
  <c r="E40" i="24"/>
  <c r="F40" i="24"/>
  <c r="G40" i="24"/>
  <c r="I222" i="23"/>
  <c r="K222" i="23"/>
  <c r="I40" i="24"/>
  <c r="J40" i="24"/>
  <c r="K40" i="24"/>
  <c r="L40" i="24"/>
  <c r="M40" i="24"/>
  <c r="D41" i="24"/>
  <c r="E41" i="24"/>
  <c r="F41" i="24"/>
  <c r="G41" i="24"/>
  <c r="I234" i="23"/>
  <c r="K234" i="23"/>
  <c r="I41" i="24"/>
  <c r="J41" i="24"/>
  <c r="K41" i="24"/>
  <c r="L41" i="24"/>
  <c r="M41" i="24"/>
  <c r="D42" i="24"/>
  <c r="E42" i="24"/>
  <c r="F42" i="24"/>
  <c r="G42" i="24"/>
  <c r="I240" i="23"/>
  <c r="K240" i="23"/>
  <c r="I42" i="24"/>
  <c r="J42" i="24"/>
  <c r="K42" i="24"/>
  <c r="L42" i="24"/>
  <c r="M42" i="24"/>
  <c r="J6" i="23"/>
  <c r="L6" i="23"/>
  <c r="M6" i="23"/>
  <c r="H7" i="23"/>
  <c r="I7" i="23"/>
  <c r="J7" i="23"/>
  <c r="K7" i="23"/>
  <c r="L7" i="23"/>
  <c r="M7" i="23"/>
  <c r="H8" i="23"/>
  <c r="I8" i="23"/>
  <c r="J8" i="23"/>
  <c r="K8" i="23"/>
  <c r="L8" i="23"/>
  <c r="M8" i="23"/>
  <c r="H9" i="23"/>
  <c r="I9" i="23"/>
  <c r="J9" i="23"/>
  <c r="K9" i="23"/>
  <c r="L9" i="23"/>
  <c r="M9" i="23"/>
  <c r="H10" i="23"/>
  <c r="I10" i="23"/>
  <c r="J10" i="23"/>
  <c r="K10" i="23"/>
  <c r="L10" i="23"/>
  <c r="M10" i="23"/>
  <c r="H11" i="23"/>
  <c r="I11" i="23"/>
  <c r="J11" i="23"/>
  <c r="K11" i="23"/>
  <c r="L11" i="23"/>
  <c r="M11" i="23"/>
  <c r="J12" i="23"/>
  <c r="L12" i="23"/>
  <c r="M12" i="23"/>
  <c r="H13" i="23"/>
  <c r="I13" i="23"/>
  <c r="J13" i="23"/>
  <c r="K13" i="23"/>
  <c r="L13" i="23"/>
  <c r="M13" i="23"/>
  <c r="H14" i="23"/>
  <c r="I14" i="23"/>
  <c r="J14" i="23"/>
  <c r="K14" i="23"/>
  <c r="L14" i="23"/>
  <c r="M14" i="23"/>
  <c r="H15" i="23"/>
  <c r="I15" i="23"/>
  <c r="J15" i="23"/>
  <c r="K15" i="23"/>
  <c r="L15" i="23"/>
  <c r="M15" i="23"/>
  <c r="H16" i="23"/>
  <c r="I16" i="23"/>
  <c r="J16" i="23"/>
  <c r="K16" i="23"/>
  <c r="L16" i="23"/>
  <c r="M16" i="23"/>
  <c r="H17" i="23"/>
  <c r="I17" i="23"/>
  <c r="J17" i="23"/>
  <c r="K17" i="23"/>
  <c r="L17" i="23"/>
  <c r="M17" i="23"/>
  <c r="H18" i="23"/>
  <c r="J18" i="23"/>
  <c r="L18" i="23"/>
  <c r="M18" i="23"/>
  <c r="H19" i="23"/>
  <c r="I19" i="23"/>
  <c r="J19" i="23"/>
  <c r="K19" i="23"/>
  <c r="L19" i="23"/>
  <c r="M19" i="23"/>
  <c r="H20" i="23"/>
  <c r="I20" i="23"/>
  <c r="J20" i="23"/>
  <c r="K20" i="23"/>
  <c r="L20" i="23"/>
  <c r="M20" i="23"/>
  <c r="H21" i="23"/>
  <c r="I21" i="23"/>
  <c r="J21" i="23"/>
  <c r="K21" i="23"/>
  <c r="L21" i="23"/>
  <c r="M21" i="23"/>
  <c r="H22" i="23"/>
  <c r="I22" i="23"/>
  <c r="J22" i="23"/>
  <c r="K22" i="23"/>
  <c r="L22" i="23"/>
  <c r="M22" i="23"/>
  <c r="H23" i="23"/>
  <c r="I23" i="23"/>
  <c r="J23" i="23"/>
  <c r="K23" i="23"/>
  <c r="L23" i="23"/>
  <c r="M23" i="23"/>
  <c r="H24" i="23"/>
  <c r="J24" i="23"/>
  <c r="L24" i="23"/>
  <c r="M24" i="23"/>
  <c r="H25" i="23"/>
  <c r="I25" i="23"/>
  <c r="J25" i="23"/>
  <c r="K25" i="23"/>
  <c r="L25" i="23"/>
  <c r="M25" i="23"/>
  <c r="H26" i="23"/>
  <c r="I26" i="23"/>
  <c r="J26" i="23"/>
  <c r="K26" i="23"/>
  <c r="L26" i="23"/>
  <c r="M26" i="23"/>
  <c r="H27" i="23"/>
  <c r="I27" i="23"/>
  <c r="J27" i="23"/>
  <c r="K27" i="23"/>
  <c r="L27" i="23"/>
  <c r="M27" i="23"/>
  <c r="H28" i="23"/>
  <c r="I28" i="23"/>
  <c r="J28" i="23"/>
  <c r="K28" i="23"/>
  <c r="L28" i="23"/>
  <c r="M28" i="23"/>
  <c r="H29" i="23"/>
  <c r="I29" i="23"/>
  <c r="J29" i="23"/>
  <c r="K29" i="23"/>
  <c r="L29" i="23"/>
  <c r="M29" i="23"/>
  <c r="H30" i="23"/>
  <c r="J30" i="23"/>
  <c r="L30" i="23"/>
  <c r="M30" i="23"/>
  <c r="H31" i="23"/>
  <c r="I31" i="23"/>
  <c r="J31" i="23"/>
  <c r="K31" i="23"/>
  <c r="L31" i="23"/>
  <c r="M31" i="23"/>
  <c r="H32" i="23"/>
  <c r="I32" i="23"/>
  <c r="J32" i="23"/>
  <c r="K32" i="23"/>
  <c r="L32" i="23"/>
  <c r="M32" i="23"/>
  <c r="H33" i="23"/>
  <c r="I33" i="23"/>
  <c r="J33" i="23"/>
  <c r="K33" i="23"/>
  <c r="L33" i="23"/>
  <c r="M33" i="23"/>
  <c r="H34" i="23"/>
  <c r="I34" i="23"/>
  <c r="J34" i="23"/>
  <c r="K34" i="23"/>
  <c r="L34" i="23"/>
  <c r="M34" i="23"/>
  <c r="H35" i="23"/>
  <c r="I35" i="23"/>
  <c r="J35" i="23"/>
  <c r="K35" i="23"/>
  <c r="L35" i="23"/>
  <c r="M35" i="23"/>
  <c r="B36" i="23"/>
  <c r="H36" i="23"/>
  <c r="J36" i="23"/>
  <c r="L36" i="23"/>
  <c r="M36" i="23"/>
  <c r="H37" i="23"/>
  <c r="I37" i="23"/>
  <c r="J37" i="23"/>
  <c r="K37" i="23"/>
  <c r="L37" i="23"/>
  <c r="M37" i="23"/>
  <c r="H38" i="23"/>
  <c r="I38" i="23"/>
  <c r="J38" i="23"/>
  <c r="K38" i="23"/>
  <c r="L38" i="23"/>
  <c r="M38" i="23"/>
  <c r="H39" i="23"/>
  <c r="I39" i="23"/>
  <c r="J39" i="23"/>
  <c r="K39" i="23"/>
  <c r="L39" i="23"/>
  <c r="M39" i="23"/>
  <c r="H40" i="23"/>
  <c r="I40" i="23"/>
  <c r="J40" i="23"/>
  <c r="K40" i="23"/>
  <c r="L40" i="23"/>
  <c r="M40" i="23"/>
  <c r="H41" i="23"/>
  <c r="I41" i="23"/>
  <c r="J41" i="23"/>
  <c r="K41" i="23"/>
  <c r="L41" i="23"/>
  <c r="M41" i="23"/>
  <c r="H42" i="23"/>
  <c r="J42" i="23"/>
  <c r="L42" i="23"/>
  <c r="M42" i="23"/>
  <c r="H43" i="23"/>
  <c r="I43" i="23"/>
  <c r="J43" i="23"/>
  <c r="K43" i="23"/>
  <c r="L43" i="23"/>
  <c r="M43" i="23"/>
  <c r="H44" i="23"/>
  <c r="I44" i="23"/>
  <c r="J44" i="23"/>
  <c r="K44" i="23"/>
  <c r="L44" i="23"/>
  <c r="M44" i="23"/>
  <c r="H45" i="23"/>
  <c r="I45" i="23"/>
  <c r="J45" i="23"/>
  <c r="K45" i="23"/>
  <c r="L45" i="23"/>
  <c r="M45" i="23"/>
  <c r="H46" i="23"/>
  <c r="I46" i="23"/>
  <c r="J46" i="23"/>
  <c r="K46" i="23"/>
  <c r="L46" i="23"/>
  <c r="M46" i="23"/>
  <c r="H47" i="23"/>
  <c r="I47" i="23"/>
  <c r="J47" i="23"/>
  <c r="K47" i="23"/>
  <c r="L47" i="23"/>
  <c r="M47" i="23"/>
  <c r="H48" i="23"/>
  <c r="J48" i="23"/>
  <c r="L48" i="23"/>
  <c r="M48" i="23"/>
  <c r="H49" i="23"/>
  <c r="I49" i="23"/>
  <c r="J49" i="23"/>
  <c r="K49" i="23"/>
  <c r="L49" i="23"/>
  <c r="M49" i="23"/>
  <c r="H50" i="23"/>
  <c r="I50" i="23"/>
  <c r="J50" i="23"/>
  <c r="K50" i="23"/>
  <c r="L50" i="23"/>
  <c r="M50" i="23"/>
  <c r="H51" i="23"/>
  <c r="I51" i="23"/>
  <c r="J51" i="23"/>
  <c r="K51" i="23"/>
  <c r="L51" i="23"/>
  <c r="M51" i="23"/>
  <c r="H52" i="23"/>
  <c r="I52" i="23"/>
  <c r="J52" i="23"/>
  <c r="K52" i="23"/>
  <c r="L52" i="23"/>
  <c r="M52" i="23"/>
  <c r="H53" i="23"/>
  <c r="I53" i="23"/>
  <c r="J53" i="23"/>
  <c r="K53" i="23"/>
  <c r="L53" i="23"/>
  <c r="M53" i="23"/>
  <c r="H54" i="23"/>
  <c r="J54" i="23"/>
  <c r="L54" i="23"/>
  <c r="M54" i="23"/>
  <c r="H55" i="23"/>
  <c r="I55" i="23"/>
  <c r="J55" i="23"/>
  <c r="K55" i="23"/>
  <c r="L55" i="23"/>
  <c r="M55" i="23"/>
  <c r="H56" i="23"/>
  <c r="I56" i="23"/>
  <c r="J56" i="23"/>
  <c r="K56" i="23"/>
  <c r="L56" i="23"/>
  <c r="M56" i="23"/>
  <c r="H57" i="23"/>
  <c r="I57" i="23"/>
  <c r="J57" i="23"/>
  <c r="K57" i="23"/>
  <c r="L57" i="23"/>
  <c r="M57" i="23"/>
  <c r="H58" i="23"/>
  <c r="I58" i="23"/>
  <c r="J58" i="23"/>
  <c r="K58" i="23"/>
  <c r="L58" i="23"/>
  <c r="M58" i="23"/>
  <c r="H59" i="23"/>
  <c r="I59" i="23"/>
  <c r="J59" i="23"/>
  <c r="K59" i="23"/>
  <c r="L59" i="23"/>
  <c r="M59" i="23"/>
  <c r="H60" i="23"/>
  <c r="J60" i="23"/>
  <c r="L60" i="23"/>
  <c r="M60" i="23"/>
  <c r="H61" i="23"/>
  <c r="I61" i="23"/>
  <c r="J61" i="23"/>
  <c r="K61" i="23"/>
  <c r="L61" i="23"/>
  <c r="M61" i="23"/>
  <c r="H62" i="23"/>
  <c r="I62" i="23"/>
  <c r="J62" i="23"/>
  <c r="K62" i="23"/>
  <c r="L62" i="23"/>
  <c r="M62" i="23"/>
  <c r="H63" i="23"/>
  <c r="I63" i="23"/>
  <c r="J63" i="23"/>
  <c r="K63" i="23"/>
  <c r="L63" i="23"/>
  <c r="M63" i="23"/>
  <c r="H64" i="23"/>
  <c r="I64" i="23"/>
  <c r="J64" i="23"/>
  <c r="K64" i="23"/>
  <c r="L64" i="23"/>
  <c r="M64" i="23"/>
  <c r="H65" i="23"/>
  <c r="I65" i="23"/>
  <c r="J65" i="23"/>
  <c r="K65" i="23"/>
  <c r="L65" i="23"/>
  <c r="M65" i="23"/>
  <c r="H66" i="23"/>
  <c r="J66" i="23"/>
  <c r="L66" i="23"/>
  <c r="M66" i="23"/>
  <c r="H67" i="23"/>
  <c r="I67" i="23"/>
  <c r="J67" i="23"/>
  <c r="K67" i="23"/>
  <c r="L67" i="23"/>
  <c r="M67" i="23"/>
  <c r="H68" i="23"/>
  <c r="I68" i="23"/>
  <c r="J68" i="23"/>
  <c r="K68" i="23"/>
  <c r="L68" i="23"/>
  <c r="M68" i="23"/>
  <c r="H69" i="23"/>
  <c r="I69" i="23"/>
  <c r="J69" i="23"/>
  <c r="K69" i="23"/>
  <c r="L69" i="23"/>
  <c r="M69" i="23"/>
  <c r="H70" i="23"/>
  <c r="I70" i="23"/>
  <c r="J70" i="23"/>
  <c r="K70" i="23"/>
  <c r="L70" i="23"/>
  <c r="M70" i="23"/>
  <c r="H71" i="23"/>
  <c r="I71" i="23"/>
  <c r="J71" i="23"/>
  <c r="K71" i="23"/>
  <c r="L71" i="23"/>
  <c r="M71" i="23"/>
  <c r="H72" i="23"/>
  <c r="J72" i="23"/>
  <c r="L72" i="23"/>
  <c r="M72" i="23"/>
  <c r="H73" i="23"/>
  <c r="I73" i="23"/>
  <c r="J73" i="23"/>
  <c r="K73" i="23"/>
  <c r="L73" i="23"/>
  <c r="M73" i="23"/>
  <c r="H74" i="23"/>
  <c r="I74" i="23"/>
  <c r="J74" i="23"/>
  <c r="K74" i="23"/>
  <c r="L74" i="23"/>
  <c r="M74" i="23"/>
  <c r="H75" i="23"/>
  <c r="I75" i="23"/>
  <c r="J75" i="23"/>
  <c r="K75" i="23"/>
  <c r="L75" i="23"/>
  <c r="M75" i="23"/>
  <c r="H76" i="23"/>
  <c r="I76" i="23"/>
  <c r="J76" i="23"/>
  <c r="K76" i="23"/>
  <c r="L76" i="23"/>
  <c r="M76" i="23"/>
  <c r="H77" i="23"/>
  <c r="I77" i="23"/>
  <c r="J77" i="23"/>
  <c r="K77" i="23"/>
  <c r="L77" i="23"/>
  <c r="M77" i="23"/>
  <c r="H78" i="23"/>
  <c r="J78" i="23"/>
  <c r="L78" i="23"/>
  <c r="M78" i="23"/>
  <c r="H79" i="23"/>
  <c r="I79" i="23"/>
  <c r="J79" i="23"/>
  <c r="K79" i="23"/>
  <c r="L79" i="23"/>
  <c r="M79" i="23"/>
  <c r="H80" i="23"/>
  <c r="I80" i="23"/>
  <c r="J80" i="23"/>
  <c r="K80" i="23"/>
  <c r="L80" i="23"/>
  <c r="M80" i="23"/>
  <c r="H81" i="23"/>
  <c r="I81" i="23"/>
  <c r="J81" i="23"/>
  <c r="K81" i="23"/>
  <c r="L81" i="23"/>
  <c r="M81" i="23"/>
  <c r="H82" i="23"/>
  <c r="I82" i="23"/>
  <c r="J82" i="23"/>
  <c r="K82" i="23"/>
  <c r="L82" i="23"/>
  <c r="M82" i="23"/>
  <c r="H83" i="23"/>
  <c r="I83" i="23"/>
  <c r="J83" i="23"/>
  <c r="K83" i="23"/>
  <c r="L83" i="23"/>
  <c r="M83" i="23"/>
  <c r="H84" i="23"/>
  <c r="I84" i="23"/>
  <c r="J84" i="23"/>
  <c r="K84" i="23"/>
  <c r="L84" i="23"/>
  <c r="M84" i="23"/>
  <c r="H85" i="23"/>
  <c r="I85" i="23"/>
  <c r="J85" i="23"/>
  <c r="K85" i="23"/>
  <c r="L85" i="23"/>
  <c r="M85" i="23"/>
  <c r="H86" i="23"/>
  <c r="I86" i="23"/>
  <c r="J86" i="23"/>
  <c r="K86" i="23"/>
  <c r="L86" i="23"/>
  <c r="M86" i="23"/>
  <c r="H87" i="23"/>
  <c r="I87" i="23"/>
  <c r="J87" i="23"/>
  <c r="K87" i="23"/>
  <c r="L87" i="23"/>
  <c r="M87" i="23"/>
  <c r="B88" i="23"/>
  <c r="H88" i="23"/>
  <c r="I88" i="23"/>
  <c r="J88" i="23"/>
  <c r="K88" i="23"/>
  <c r="L88" i="23"/>
  <c r="M88" i="23"/>
  <c r="H89" i="23"/>
  <c r="I89" i="23"/>
  <c r="J89" i="23"/>
  <c r="K89" i="23"/>
  <c r="L89" i="23"/>
  <c r="M89" i="23"/>
  <c r="H90" i="23"/>
  <c r="J90" i="23"/>
  <c r="L90" i="23"/>
  <c r="M90" i="23"/>
  <c r="H91" i="23"/>
  <c r="I91" i="23"/>
  <c r="J91" i="23"/>
  <c r="K91" i="23"/>
  <c r="L91" i="23"/>
  <c r="M91" i="23"/>
  <c r="H92" i="23"/>
  <c r="I92" i="23"/>
  <c r="J92" i="23"/>
  <c r="K92" i="23"/>
  <c r="L92" i="23"/>
  <c r="M92" i="23"/>
  <c r="B93" i="23"/>
  <c r="H93" i="23"/>
  <c r="I93" i="23"/>
  <c r="J93" i="23"/>
  <c r="K93" i="23"/>
  <c r="L93" i="23"/>
  <c r="M93" i="23"/>
  <c r="H94" i="23"/>
  <c r="I94" i="23"/>
  <c r="J94" i="23"/>
  <c r="K94" i="23"/>
  <c r="L94" i="23"/>
  <c r="M94" i="23"/>
  <c r="H95" i="23"/>
  <c r="I95" i="23"/>
  <c r="J95" i="23"/>
  <c r="K95" i="23"/>
  <c r="L95" i="23"/>
  <c r="M95" i="23"/>
  <c r="B96" i="23"/>
  <c r="H96" i="23"/>
  <c r="I96" i="23"/>
  <c r="J96" i="23"/>
  <c r="K96" i="23"/>
  <c r="L96" i="23"/>
  <c r="M96" i="23"/>
  <c r="H97" i="23"/>
  <c r="I97" i="23"/>
  <c r="J97" i="23"/>
  <c r="K97" i="23"/>
  <c r="L97" i="23"/>
  <c r="M97" i="23"/>
  <c r="H98" i="23"/>
  <c r="I98" i="23"/>
  <c r="J98" i="23"/>
  <c r="K98" i="23"/>
  <c r="L98" i="23"/>
  <c r="M98" i="23"/>
  <c r="H99" i="23"/>
  <c r="I99" i="23"/>
  <c r="J99" i="23"/>
  <c r="K99" i="23"/>
  <c r="L99" i="23"/>
  <c r="M99" i="23"/>
  <c r="H100" i="23"/>
  <c r="I100" i="23"/>
  <c r="J100" i="23"/>
  <c r="K100" i="23"/>
  <c r="L100" i="23"/>
  <c r="M100" i="23"/>
  <c r="H101" i="23"/>
  <c r="I101" i="23"/>
  <c r="J101" i="23"/>
  <c r="K101" i="23"/>
  <c r="L101" i="23"/>
  <c r="M101" i="23"/>
  <c r="H102" i="23"/>
  <c r="J102" i="23"/>
  <c r="L102" i="23"/>
  <c r="M102" i="23"/>
  <c r="H103" i="23"/>
  <c r="I103" i="23"/>
  <c r="J103" i="23"/>
  <c r="K103" i="23"/>
  <c r="L103" i="23"/>
  <c r="M103" i="23"/>
  <c r="H104" i="23"/>
  <c r="I104" i="23"/>
  <c r="J104" i="23"/>
  <c r="K104" i="23"/>
  <c r="L104" i="23"/>
  <c r="M104" i="23"/>
  <c r="H105" i="23"/>
  <c r="I105" i="23"/>
  <c r="J105" i="23"/>
  <c r="K105" i="23"/>
  <c r="L105" i="23"/>
  <c r="M105" i="23"/>
  <c r="H106" i="23"/>
  <c r="I106" i="23"/>
  <c r="J106" i="23"/>
  <c r="K106" i="23"/>
  <c r="L106" i="23"/>
  <c r="M106" i="23"/>
  <c r="H107" i="23"/>
  <c r="I107" i="23"/>
  <c r="J107" i="23"/>
  <c r="K107" i="23"/>
  <c r="L107" i="23"/>
  <c r="M107" i="23"/>
  <c r="H108" i="23"/>
  <c r="J108" i="23"/>
  <c r="L108" i="23"/>
  <c r="M108" i="23"/>
  <c r="H109" i="23"/>
  <c r="I109" i="23"/>
  <c r="J109" i="23"/>
  <c r="K109" i="23"/>
  <c r="L109" i="23"/>
  <c r="M109" i="23"/>
  <c r="H110" i="23"/>
  <c r="I110" i="23"/>
  <c r="J110" i="23"/>
  <c r="K110" i="23"/>
  <c r="L110" i="23"/>
  <c r="M110" i="23"/>
  <c r="H111" i="23"/>
  <c r="I111" i="23"/>
  <c r="J111" i="23"/>
  <c r="K111" i="23"/>
  <c r="L111" i="23"/>
  <c r="M111" i="23"/>
  <c r="H112" i="23"/>
  <c r="I112" i="23"/>
  <c r="J112" i="23"/>
  <c r="K112" i="23"/>
  <c r="L112" i="23"/>
  <c r="M112" i="23"/>
  <c r="H113" i="23"/>
  <c r="I113" i="23"/>
  <c r="J113" i="23"/>
  <c r="K113" i="23"/>
  <c r="L113" i="23"/>
  <c r="M113" i="23"/>
  <c r="H114" i="23"/>
  <c r="J114" i="23"/>
  <c r="L114" i="23"/>
  <c r="M114" i="23"/>
  <c r="H115" i="23"/>
  <c r="I115" i="23"/>
  <c r="J115" i="23"/>
  <c r="K115" i="23"/>
  <c r="L115" i="23"/>
  <c r="M115" i="23"/>
  <c r="H116" i="23"/>
  <c r="I116" i="23"/>
  <c r="J116" i="23"/>
  <c r="K116" i="23"/>
  <c r="L116" i="23"/>
  <c r="M116" i="23"/>
  <c r="H117" i="23"/>
  <c r="I117" i="23"/>
  <c r="J117" i="23"/>
  <c r="K117" i="23"/>
  <c r="L117" i="23"/>
  <c r="M117" i="23"/>
  <c r="H118" i="23"/>
  <c r="I118" i="23"/>
  <c r="J118" i="23"/>
  <c r="K118" i="23"/>
  <c r="L118" i="23"/>
  <c r="M118" i="23"/>
  <c r="H119" i="23"/>
  <c r="I119" i="23"/>
  <c r="J119" i="23"/>
  <c r="K119" i="23"/>
  <c r="L119" i="23"/>
  <c r="M119" i="23"/>
  <c r="H120" i="23"/>
  <c r="J120" i="23"/>
  <c r="L120" i="23"/>
  <c r="M120" i="23"/>
  <c r="H121" i="23"/>
  <c r="I121" i="23"/>
  <c r="J121" i="23"/>
  <c r="K121" i="23"/>
  <c r="L121" i="23"/>
  <c r="M121" i="23"/>
  <c r="H122" i="23"/>
  <c r="I122" i="23"/>
  <c r="J122" i="23"/>
  <c r="K122" i="23"/>
  <c r="L122" i="23"/>
  <c r="M122" i="23"/>
  <c r="B123" i="23"/>
  <c r="H123" i="23"/>
  <c r="I123" i="23"/>
  <c r="J123" i="23"/>
  <c r="K123" i="23"/>
  <c r="L123" i="23"/>
  <c r="M123" i="23"/>
  <c r="B124" i="23"/>
  <c r="H124" i="23"/>
  <c r="I124" i="23"/>
  <c r="J124" i="23"/>
  <c r="K124" i="23"/>
  <c r="L124" i="23"/>
  <c r="M124" i="23"/>
  <c r="B125" i="23"/>
  <c r="H125" i="23"/>
  <c r="I125" i="23"/>
  <c r="J125" i="23"/>
  <c r="K125" i="23"/>
  <c r="L125" i="23"/>
  <c r="M125" i="23"/>
  <c r="H126" i="23"/>
  <c r="J126" i="23"/>
  <c r="L126" i="23"/>
  <c r="M126" i="23"/>
  <c r="H127" i="23"/>
  <c r="I127" i="23"/>
  <c r="J127" i="23"/>
  <c r="K127" i="23"/>
  <c r="L127" i="23"/>
  <c r="M127" i="23"/>
  <c r="H128" i="23"/>
  <c r="I128" i="23"/>
  <c r="J128" i="23"/>
  <c r="K128" i="23"/>
  <c r="L128" i="23"/>
  <c r="M128" i="23"/>
  <c r="H129" i="23"/>
  <c r="I129" i="23"/>
  <c r="J129" i="23"/>
  <c r="K129" i="23"/>
  <c r="L129" i="23"/>
  <c r="M129" i="23"/>
  <c r="H130" i="23"/>
  <c r="I130" i="23"/>
  <c r="J130" i="23"/>
  <c r="K130" i="23"/>
  <c r="L130" i="23"/>
  <c r="M130" i="23"/>
  <c r="H131" i="23"/>
  <c r="I131" i="23"/>
  <c r="J131" i="23"/>
  <c r="K131" i="23"/>
  <c r="L131" i="23"/>
  <c r="M131" i="23"/>
  <c r="H132" i="23"/>
  <c r="J132" i="23"/>
  <c r="L132" i="23"/>
  <c r="M132" i="23"/>
  <c r="H133" i="23"/>
  <c r="I133" i="23"/>
  <c r="J133" i="23"/>
  <c r="K133" i="23"/>
  <c r="L133" i="23"/>
  <c r="M133" i="23"/>
  <c r="H134" i="23"/>
  <c r="I134" i="23"/>
  <c r="J134" i="23"/>
  <c r="K134" i="23"/>
  <c r="L134" i="23"/>
  <c r="M134" i="23"/>
  <c r="H135" i="23"/>
  <c r="I135" i="23"/>
  <c r="J135" i="23"/>
  <c r="K135" i="23"/>
  <c r="L135" i="23"/>
  <c r="M135" i="23"/>
  <c r="H136" i="23"/>
  <c r="I136" i="23"/>
  <c r="J136" i="23"/>
  <c r="K136" i="23"/>
  <c r="L136" i="23"/>
  <c r="M136" i="23"/>
  <c r="H137" i="23"/>
  <c r="I137" i="23"/>
  <c r="J137" i="23"/>
  <c r="K137" i="23"/>
  <c r="L137" i="23"/>
  <c r="M137" i="23"/>
  <c r="H138" i="23"/>
  <c r="J138" i="23"/>
  <c r="L138" i="23"/>
  <c r="M138" i="23"/>
  <c r="H139" i="23"/>
  <c r="I139" i="23"/>
  <c r="J139" i="23"/>
  <c r="K139" i="23"/>
  <c r="L139" i="23"/>
  <c r="M139" i="23"/>
  <c r="H140" i="23"/>
  <c r="I140" i="23"/>
  <c r="J140" i="23"/>
  <c r="K140" i="23"/>
  <c r="L140" i="23"/>
  <c r="M140" i="23"/>
  <c r="H141" i="23"/>
  <c r="I141" i="23"/>
  <c r="J141" i="23"/>
  <c r="K141" i="23"/>
  <c r="L141" i="23"/>
  <c r="M141" i="23"/>
  <c r="H142" i="23"/>
  <c r="I142" i="23"/>
  <c r="J142" i="23"/>
  <c r="K142" i="23"/>
  <c r="L142" i="23"/>
  <c r="M142" i="23"/>
  <c r="H143" i="23"/>
  <c r="I143" i="23"/>
  <c r="J143" i="23"/>
  <c r="K143" i="23"/>
  <c r="L143" i="23"/>
  <c r="M143" i="23"/>
  <c r="H144" i="23"/>
  <c r="J144" i="23"/>
  <c r="L144" i="23"/>
  <c r="M144" i="23"/>
  <c r="H145" i="23"/>
  <c r="I145" i="23"/>
  <c r="J145" i="23"/>
  <c r="K145" i="23"/>
  <c r="L145" i="23"/>
  <c r="M145" i="23"/>
  <c r="H146" i="23"/>
  <c r="I146" i="23"/>
  <c r="J146" i="23"/>
  <c r="K146" i="23"/>
  <c r="L146" i="23"/>
  <c r="M146" i="23"/>
  <c r="H147" i="23"/>
  <c r="I147" i="23"/>
  <c r="J147" i="23"/>
  <c r="K147" i="23"/>
  <c r="L147" i="23"/>
  <c r="M147" i="23"/>
  <c r="H148" i="23"/>
  <c r="I148" i="23"/>
  <c r="J148" i="23"/>
  <c r="K148" i="23"/>
  <c r="L148" i="23"/>
  <c r="M148" i="23"/>
  <c r="H149" i="23"/>
  <c r="I149" i="23"/>
  <c r="J149" i="23"/>
  <c r="K149" i="23"/>
  <c r="L149" i="23"/>
  <c r="M149" i="23"/>
  <c r="H150" i="23"/>
  <c r="J150" i="23"/>
  <c r="L150" i="23"/>
  <c r="M150" i="23"/>
  <c r="H151" i="23"/>
  <c r="I151" i="23"/>
  <c r="J151" i="23"/>
  <c r="K151" i="23"/>
  <c r="L151" i="23"/>
  <c r="M151" i="23"/>
  <c r="H152" i="23"/>
  <c r="I152" i="23"/>
  <c r="J152" i="23"/>
  <c r="K152" i="23"/>
  <c r="L152" i="23"/>
  <c r="M152" i="23"/>
  <c r="H153" i="23"/>
  <c r="I153" i="23"/>
  <c r="J153" i="23"/>
  <c r="K153" i="23"/>
  <c r="L153" i="23"/>
  <c r="M153" i="23"/>
  <c r="H154" i="23"/>
  <c r="I154" i="23"/>
  <c r="J154" i="23"/>
  <c r="K154" i="23"/>
  <c r="L154" i="23"/>
  <c r="M154" i="23"/>
  <c r="H155" i="23"/>
  <c r="I155" i="23"/>
  <c r="J155" i="23"/>
  <c r="K155" i="23"/>
  <c r="L155" i="23"/>
  <c r="M155" i="23"/>
  <c r="H156" i="23"/>
  <c r="J156" i="23"/>
  <c r="L156" i="23"/>
  <c r="M156" i="23"/>
  <c r="H157" i="23"/>
  <c r="I157" i="23"/>
  <c r="J157" i="23"/>
  <c r="K157" i="23"/>
  <c r="L157" i="23"/>
  <c r="M157" i="23"/>
  <c r="H158" i="23"/>
  <c r="I158" i="23"/>
  <c r="J158" i="23"/>
  <c r="K158" i="23"/>
  <c r="L158" i="23"/>
  <c r="M158" i="23"/>
  <c r="H159" i="23"/>
  <c r="I159" i="23"/>
  <c r="J159" i="23"/>
  <c r="K159" i="23"/>
  <c r="L159" i="23"/>
  <c r="M159" i="23"/>
  <c r="H160" i="23"/>
  <c r="I160" i="23"/>
  <c r="J160" i="23"/>
  <c r="K160" i="23"/>
  <c r="L160" i="23"/>
  <c r="M160" i="23"/>
  <c r="H161" i="23"/>
  <c r="I161" i="23"/>
  <c r="J161" i="23"/>
  <c r="K161" i="23"/>
  <c r="L161" i="23"/>
  <c r="M161" i="23"/>
  <c r="H162" i="23"/>
  <c r="J162" i="23"/>
  <c r="L162" i="23"/>
  <c r="M162" i="23"/>
  <c r="H163" i="23"/>
  <c r="I163" i="23"/>
  <c r="J163" i="23"/>
  <c r="K163" i="23"/>
  <c r="L163" i="23"/>
  <c r="M163" i="23"/>
  <c r="H164" i="23"/>
  <c r="I164" i="23"/>
  <c r="J164" i="23"/>
  <c r="K164" i="23"/>
  <c r="L164" i="23"/>
  <c r="M164" i="23"/>
  <c r="H165" i="23"/>
  <c r="I165" i="23"/>
  <c r="J165" i="23"/>
  <c r="K165" i="23"/>
  <c r="L165" i="23"/>
  <c r="M165" i="23"/>
  <c r="H166" i="23"/>
  <c r="I166" i="23"/>
  <c r="J166" i="23"/>
  <c r="K166" i="23"/>
  <c r="L166" i="23"/>
  <c r="M166" i="23"/>
  <c r="H167" i="23"/>
  <c r="I167" i="23"/>
  <c r="J167" i="23"/>
  <c r="K167" i="23"/>
  <c r="L167" i="23"/>
  <c r="M167" i="23"/>
  <c r="H168" i="23"/>
  <c r="J168" i="23"/>
  <c r="L168" i="23"/>
  <c r="M168" i="23"/>
  <c r="H169" i="23"/>
  <c r="I169" i="23"/>
  <c r="J169" i="23"/>
  <c r="K169" i="23"/>
  <c r="L169" i="23"/>
  <c r="M169" i="23"/>
  <c r="H170" i="23"/>
  <c r="I170" i="23"/>
  <c r="J170" i="23"/>
  <c r="K170" i="23"/>
  <c r="L170" i="23"/>
  <c r="M170" i="23"/>
  <c r="H171" i="23"/>
  <c r="I171" i="23"/>
  <c r="J171" i="23"/>
  <c r="K171" i="23"/>
  <c r="L171" i="23"/>
  <c r="M171" i="23"/>
  <c r="H172" i="23"/>
  <c r="I172" i="23"/>
  <c r="J172" i="23"/>
  <c r="K172" i="23"/>
  <c r="L172" i="23"/>
  <c r="M172" i="23"/>
  <c r="H173" i="23"/>
  <c r="I173" i="23"/>
  <c r="J173" i="23"/>
  <c r="K173" i="23"/>
  <c r="L173" i="23"/>
  <c r="M173" i="23"/>
  <c r="H174" i="23"/>
  <c r="J174" i="23"/>
  <c r="L174" i="23"/>
  <c r="M174" i="23"/>
  <c r="H175" i="23"/>
  <c r="I175" i="23"/>
  <c r="J175" i="23"/>
  <c r="K175" i="23"/>
  <c r="L175" i="23"/>
  <c r="M175" i="23"/>
  <c r="H176" i="23"/>
  <c r="I176" i="23"/>
  <c r="J176" i="23"/>
  <c r="K176" i="23"/>
  <c r="L176" i="23"/>
  <c r="M176" i="23"/>
  <c r="H177" i="23"/>
  <c r="I177" i="23"/>
  <c r="J177" i="23"/>
  <c r="K177" i="23"/>
  <c r="L177" i="23"/>
  <c r="M177" i="23"/>
  <c r="H178" i="23"/>
  <c r="I178" i="23"/>
  <c r="J178" i="23"/>
  <c r="K178" i="23"/>
  <c r="L178" i="23"/>
  <c r="M178" i="23"/>
  <c r="H179" i="23"/>
  <c r="I179" i="23"/>
  <c r="J179" i="23"/>
  <c r="K179" i="23"/>
  <c r="L179" i="23"/>
  <c r="M179" i="23"/>
  <c r="H180" i="23"/>
  <c r="J180" i="23"/>
  <c r="L180" i="23"/>
  <c r="M180" i="23"/>
  <c r="H181" i="23"/>
  <c r="I181" i="23"/>
  <c r="J181" i="23"/>
  <c r="K181" i="23"/>
  <c r="L181" i="23"/>
  <c r="M181" i="23"/>
  <c r="H182" i="23"/>
  <c r="I182" i="23"/>
  <c r="J182" i="23"/>
  <c r="K182" i="23"/>
  <c r="L182" i="23"/>
  <c r="M182" i="23"/>
  <c r="H183" i="23"/>
  <c r="I183" i="23"/>
  <c r="J183" i="23"/>
  <c r="K183" i="23"/>
  <c r="L183" i="23"/>
  <c r="M183" i="23"/>
  <c r="H184" i="23"/>
  <c r="I184" i="23"/>
  <c r="J184" i="23"/>
  <c r="K184" i="23"/>
  <c r="L184" i="23"/>
  <c r="M184" i="23"/>
  <c r="H185" i="23"/>
  <c r="I185" i="23"/>
  <c r="J185" i="23"/>
  <c r="K185" i="23"/>
  <c r="L185" i="23"/>
  <c r="M185" i="23"/>
  <c r="H186" i="23"/>
  <c r="J186" i="23"/>
  <c r="L186" i="23"/>
  <c r="M186" i="23"/>
  <c r="H187" i="23"/>
  <c r="I187" i="23"/>
  <c r="J187" i="23"/>
  <c r="K187" i="23"/>
  <c r="L187" i="23"/>
  <c r="M187" i="23"/>
  <c r="H188" i="23"/>
  <c r="I188" i="23"/>
  <c r="J188" i="23"/>
  <c r="K188" i="23"/>
  <c r="L188" i="23"/>
  <c r="M188" i="23"/>
  <c r="H189" i="23"/>
  <c r="I189" i="23"/>
  <c r="J189" i="23"/>
  <c r="K189" i="23"/>
  <c r="L189" i="23"/>
  <c r="M189" i="23"/>
  <c r="H190" i="23"/>
  <c r="I190" i="23"/>
  <c r="J190" i="23"/>
  <c r="K190" i="23"/>
  <c r="L190" i="23"/>
  <c r="M190" i="23"/>
  <c r="H191" i="23"/>
  <c r="I191" i="23"/>
  <c r="J191" i="23"/>
  <c r="K191" i="23"/>
  <c r="L191" i="23"/>
  <c r="M191" i="23"/>
  <c r="H192" i="23"/>
  <c r="J192" i="23"/>
  <c r="L192" i="23"/>
  <c r="M192" i="23"/>
  <c r="H193" i="23"/>
  <c r="I193" i="23"/>
  <c r="J193" i="23"/>
  <c r="K193" i="23"/>
  <c r="L193" i="23"/>
  <c r="M193" i="23"/>
  <c r="H194" i="23"/>
  <c r="I194" i="23"/>
  <c r="J194" i="23"/>
  <c r="K194" i="23"/>
  <c r="L194" i="23"/>
  <c r="M194" i="23"/>
  <c r="H195" i="23"/>
  <c r="I195" i="23"/>
  <c r="J195" i="23"/>
  <c r="K195" i="23"/>
  <c r="L195" i="23"/>
  <c r="M195" i="23"/>
  <c r="H196" i="23"/>
  <c r="I196" i="23"/>
  <c r="J196" i="23"/>
  <c r="K196" i="23"/>
  <c r="L196" i="23"/>
  <c r="M196" i="23"/>
  <c r="H197" i="23"/>
  <c r="I197" i="23"/>
  <c r="J197" i="23"/>
  <c r="K197" i="23"/>
  <c r="L197" i="23"/>
  <c r="M197" i="23"/>
  <c r="H198" i="23"/>
  <c r="J198" i="23"/>
  <c r="L198" i="23"/>
  <c r="M198" i="23"/>
  <c r="H199" i="23"/>
  <c r="I199" i="23"/>
  <c r="J199" i="23"/>
  <c r="K199" i="23"/>
  <c r="L199" i="23"/>
  <c r="M199" i="23"/>
  <c r="H200" i="23"/>
  <c r="I200" i="23"/>
  <c r="J200" i="23"/>
  <c r="K200" i="23"/>
  <c r="L200" i="23"/>
  <c r="M200" i="23"/>
  <c r="H201" i="23"/>
  <c r="I201" i="23"/>
  <c r="J201" i="23"/>
  <c r="K201" i="23"/>
  <c r="L201" i="23"/>
  <c r="M201" i="23"/>
  <c r="H202" i="23"/>
  <c r="I202" i="23"/>
  <c r="J202" i="23"/>
  <c r="K202" i="23"/>
  <c r="L202" i="23"/>
  <c r="M202" i="23"/>
  <c r="H203" i="23"/>
  <c r="I203" i="23"/>
  <c r="J203" i="23"/>
  <c r="K203" i="23"/>
  <c r="L203" i="23"/>
  <c r="M203" i="23"/>
  <c r="H204" i="23"/>
  <c r="J204" i="23"/>
  <c r="L204" i="23"/>
  <c r="M204" i="23"/>
  <c r="H205" i="23"/>
  <c r="I205" i="23"/>
  <c r="J205" i="23"/>
  <c r="K205" i="23"/>
  <c r="L205" i="23"/>
  <c r="M205" i="23"/>
  <c r="H206" i="23"/>
  <c r="I206" i="23"/>
  <c r="J206" i="23"/>
  <c r="K206" i="23"/>
  <c r="L206" i="23"/>
  <c r="M206" i="23"/>
  <c r="H207" i="23"/>
  <c r="I207" i="23"/>
  <c r="J207" i="23"/>
  <c r="K207" i="23"/>
  <c r="L207" i="23"/>
  <c r="M207" i="23"/>
  <c r="H208" i="23"/>
  <c r="I208" i="23"/>
  <c r="J208" i="23"/>
  <c r="K208" i="23"/>
  <c r="L208" i="23"/>
  <c r="M208" i="23"/>
  <c r="H209" i="23"/>
  <c r="I209" i="23"/>
  <c r="J209" i="23"/>
  <c r="K209" i="23"/>
  <c r="L209" i="23"/>
  <c r="M209" i="23"/>
  <c r="H210" i="23"/>
  <c r="J210" i="23"/>
  <c r="L210" i="23"/>
  <c r="M210" i="23"/>
  <c r="H211" i="23"/>
  <c r="I211" i="23"/>
  <c r="J211" i="23"/>
  <c r="K211" i="23"/>
  <c r="L211" i="23"/>
  <c r="M211" i="23"/>
  <c r="H212" i="23"/>
  <c r="I212" i="23"/>
  <c r="J212" i="23"/>
  <c r="K212" i="23"/>
  <c r="L212" i="23"/>
  <c r="M212" i="23"/>
  <c r="H213" i="23"/>
  <c r="I213" i="23"/>
  <c r="J213" i="23"/>
  <c r="K213" i="23"/>
  <c r="L213" i="23"/>
  <c r="M213" i="23"/>
  <c r="H214" i="23"/>
  <c r="I214" i="23"/>
  <c r="J214" i="23"/>
  <c r="K214" i="23"/>
  <c r="L214" i="23"/>
  <c r="M214" i="23"/>
  <c r="H215" i="23"/>
  <c r="I215" i="23"/>
  <c r="J215" i="23"/>
  <c r="K215" i="23"/>
  <c r="L215" i="23"/>
  <c r="M215" i="23"/>
  <c r="H216" i="23"/>
  <c r="I216" i="23"/>
  <c r="J216" i="23"/>
  <c r="K216" i="23"/>
  <c r="L216" i="23"/>
  <c r="M216" i="23"/>
  <c r="H217" i="23"/>
  <c r="I217" i="23"/>
  <c r="J217" i="23"/>
  <c r="K217" i="23"/>
  <c r="L217" i="23"/>
  <c r="M217" i="23"/>
  <c r="H218" i="23"/>
  <c r="I218" i="23"/>
  <c r="J218" i="23"/>
  <c r="K218" i="23"/>
  <c r="L218" i="23"/>
  <c r="M218" i="23"/>
  <c r="H219" i="23"/>
  <c r="I219" i="23"/>
  <c r="J219" i="23"/>
  <c r="K219" i="23"/>
  <c r="L219" i="23"/>
  <c r="M219" i="23"/>
  <c r="H220" i="23"/>
  <c r="I220" i="23"/>
  <c r="J220" i="23"/>
  <c r="K220" i="23"/>
  <c r="L220" i="23"/>
  <c r="M220" i="23"/>
  <c r="H221" i="23"/>
  <c r="I221" i="23"/>
  <c r="J221" i="23"/>
  <c r="K221" i="23"/>
  <c r="L221" i="23"/>
  <c r="M221" i="23"/>
  <c r="H222" i="23"/>
  <c r="J222" i="23"/>
  <c r="L222" i="23"/>
  <c r="M222" i="23"/>
  <c r="H223" i="23"/>
  <c r="I223" i="23"/>
  <c r="J223" i="23"/>
  <c r="K223" i="23"/>
  <c r="L223" i="23"/>
  <c r="M223" i="23"/>
  <c r="H224" i="23"/>
  <c r="I224" i="23"/>
  <c r="J224" i="23"/>
  <c r="K224" i="23"/>
  <c r="L224" i="23"/>
  <c r="M224" i="23"/>
  <c r="H225" i="23"/>
  <c r="I225" i="23"/>
  <c r="J225" i="23"/>
  <c r="K225" i="23"/>
  <c r="L225" i="23"/>
  <c r="M225" i="23"/>
  <c r="H226" i="23"/>
  <c r="I226" i="23"/>
  <c r="J226" i="23"/>
  <c r="K226" i="23"/>
  <c r="L226" i="23"/>
  <c r="M226" i="23"/>
  <c r="H227" i="23"/>
  <c r="I227" i="23"/>
  <c r="J227" i="23"/>
  <c r="K227" i="23"/>
  <c r="L227" i="23"/>
  <c r="M227" i="23"/>
  <c r="C228" i="23"/>
  <c r="H228" i="23"/>
  <c r="I228" i="23"/>
  <c r="J228" i="23"/>
  <c r="K228" i="23"/>
  <c r="L228" i="23"/>
  <c r="M228" i="23"/>
  <c r="H229" i="23"/>
  <c r="I229" i="23"/>
  <c r="J229" i="23"/>
  <c r="K229" i="23"/>
  <c r="L229" i="23"/>
  <c r="M229" i="23"/>
  <c r="H230" i="23"/>
  <c r="I230" i="23"/>
  <c r="J230" i="23"/>
  <c r="K230" i="23"/>
  <c r="L230" i="23"/>
  <c r="M230" i="23"/>
  <c r="H231" i="23"/>
  <c r="I231" i="23"/>
  <c r="J231" i="23"/>
  <c r="K231" i="23"/>
  <c r="L231" i="23"/>
  <c r="M231" i="23"/>
  <c r="H232" i="23"/>
  <c r="I232" i="23"/>
  <c r="J232" i="23"/>
  <c r="K232" i="23"/>
  <c r="L232" i="23"/>
  <c r="M232" i="23"/>
  <c r="H233" i="23"/>
  <c r="I233" i="23"/>
  <c r="J233" i="23"/>
  <c r="K233" i="23"/>
  <c r="L233" i="23"/>
  <c r="M233" i="23"/>
  <c r="H234" i="23"/>
  <c r="J234" i="23"/>
  <c r="L234" i="23"/>
  <c r="M234" i="23"/>
  <c r="H235" i="23"/>
  <c r="I235" i="23"/>
  <c r="J235" i="23"/>
  <c r="K235" i="23"/>
  <c r="L235" i="23"/>
  <c r="M235" i="23"/>
  <c r="H236" i="23"/>
  <c r="I236" i="23"/>
  <c r="J236" i="23"/>
  <c r="K236" i="23"/>
  <c r="L236" i="23"/>
  <c r="M236" i="23"/>
  <c r="H237" i="23"/>
  <c r="I237" i="23"/>
  <c r="J237" i="23"/>
  <c r="K237" i="23"/>
  <c r="L237" i="23"/>
  <c r="M237" i="23"/>
  <c r="H238" i="23"/>
  <c r="I238" i="23"/>
  <c r="J238" i="23"/>
  <c r="K238" i="23"/>
  <c r="L238" i="23"/>
  <c r="M238" i="23"/>
  <c r="H239" i="23"/>
  <c r="I239" i="23"/>
  <c r="J239" i="23"/>
  <c r="K239" i="23"/>
  <c r="L239" i="23"/>
  <c r="M239" i="23"/>
  <c r="H240" i="23"/>
  <c r="J240" i="23"/>
  <c r="L240" i="23"/>
  <c r="M240" i="23"/>
  <c r="H241" i="23"/>
  <c r="I241" i="23"/>
  <c r="J241" i="23"/>
  <c r="K241" i="23"/>
  <c r="L241" i="23"/>
  <c r="M241" i="23"/>
  <c r="H242" i="23"/>
  <c r="I242" i="23"/>
  <c r="J242" i="23"/>
  <c r="K242" i="23"/>
  <c r="L242" i="23"/>
  <c r="M242" i="23"/>
  <c r="H243" i="23"/>
  <c r="I243" i="23"/>
  <c r="J243" i="23"/>
  <c r="K243" i="23"/>
  <c r="L243" i="23"/>
  <c r="M243" i="23"/>
  <c r="H244" i="23"/>
  <c r="I244" i="23"/>
  <c r="J244" i="23"/>
  <c r="K244" i="23"/>
  <c r="L244" i="23"/>
  <c r="M244" i="23"/>
  <c r="H245" i="23"/>
  <c r="I245" i="23"/>
  <c r="J245" i="23"/>
  <c r="K245" i="23"/>
  <c r="L245" i="23"/>
  <c r="M245" i="23"/>
  <c r="H246" i="23"/>
  <c r="I246" i="23"/>
  <c r="J246" i="23"/>
  <c r="K246" i="23"/>
  <c r="L246" i="23"/>
  <c r="M246" i="23"/>
  <c r="P6" i="22"/>
  <c r="P12" i="22"/>
  <c r="P18" i="22"/>
  <c r="P24" i="22"/>
  <c r="P30" i="22"/>
  <c r="P36" i="22"/>
  <c r="P42" i="22"/>
  <c r="P48" i="22"/>
  <c r="P54" i="22"/>
  <c r="P60" i="22"/>
  <c r="P66" i="22"/>
  <c r="P72" i="22"/>
  <c r="P77" i="22"/>
  <c r="P78" i="22"/>
  <c r="P79" i="22"/>
  <c r="P80" i="22"/>
  <c r="P81" i="22"/>
  <c r="P82" i="22"/>
  <c r="P83" i="22"/>
  <c r="P84" i="22"/>
  <c r="P85" i="22"/>
  <c r="P86" i="22"/>
  <c r="P88" i="22"/>
  <c r="P89" i="22"/>
  <c r="P90" i="22"/>
  <c r="P91" i="22"/>
  <c r="P92" i="22"/>
  <c r="P93" i="22"/>
  <c r="P94" i="22"/>
  <c r="P95" i="22"/>
  <c r="P96" i="22"/>
  <c r="P97" i="22"/>
  <c r="P98" i="22"/>
  <c r="P99" i="22"/>
  <c r="P100" i="22"/>
  <c r="P101" i="22"/>
  <c r="P102" i="22"/>
  <c r="P103" i="22"/>
  <c r="P104" i="22"/>
  <c r="P105" i="22"/>
  <c r="P106" i="22"/>
  <c r="P107" i="22"/>
  <c r="P108" i="22"/>
  <c r="P109" i="22"/>
  <c r="P110" i="22"/>
  <c r="P111" i="22"/>
  <c r="P112" i="22"/>
  <c r="P113" i="22"/>
  <c r="P114" i="22"/>
  <c r="P115" i="22"/>
  <c r="P116" i="22"/>
  <c r="P117" i="22"/>
  <c r="P118" i="22"/>
  <c r="P119" i="22"/>
  <c r="P120" i="22"/>
  <c r="P121" i="22"/>
  <c r="P122" i="22"/>
  <c r="P123" i="22"/>
  <c r="P124" i="22"/>
  <c r="P125" i="22"/>
  <c r="P126" i="22"/>
  <c r="P127" i="22"/>
  <c r="P128" i="22"/>
  <c r="P129" i="22"/>
  <c r="P130" i="22"/>
  <c r="P131" i="22"/>
  <c r="P132" i="22"/>
  <c r="P133" i="22"/>
  <c r="P134" i="22"/>
  <c r="P135" i="22"/>
  <c r="P136" i="22"/>
  <c r="P137" i="22"/>
  <c r="P138" i="22"/>
  <c r="P139" i="22"/>
  <c r="P140" i="22"/>
  <c r="P141" i="22"/>
  <c r="P142" i="22"/>
  <c r="P143" i="22"/>
  <c r="P144" i="22"/>
  <c r="P145" i="22"/>
  <c r="P146" i="22"/>
  <c r="P147" i="22"/>
  <c r="P148" i="22"/>
  <c r="P149" i="22"/>
  <c r="P150" i="22"/>
  <c r="P151" i="22"/>
  <c r="P152" i="22"/>
  <c r="P153" i="22"/>
  <c r="P154" i="22"/>
  <c r="P155" i="22"/>
  <c r="P156" i="22"/>
  <c r="P157" i="22"/>
  <c r="P158" i="22"/>
  <c r="P159" i="22"/>
  <c r="P160" i="22"/>
  <c r="P161" i="22"/>
  <c r="P162" i="22"/>
  <c r="P163" i="22"/>
  <c r="P164" i="22"/>
  <c r="P165" i="22"/>
  <c r="P166" i="22"/>
  <c r="P167" i="22"/>
  <c r="P168" i="22"/>
  <c r="P169" i="22"/>
  <c r="P170" i="22"/>
  <c r="P171" i="22"/>
  <c r="P172" i="22"/>
  <c r="P173" i="22"/>
  <c r="P174" i="22"/>
  <c r="P175" i="22"/>
  <c r="P176" i="22"/>
  <c r="P177" i="22"/>
  <c r="P178" i="22"/>
  <c r="P179" i="22"/>
  <c r="P180" i="22"/>
  <c r="P181" i="22"/>
  <c r="P182" i="22"/>
  <c r="P183" i="22"/>
  <c r="P184" i="22"/>
  <c r="P185" i="22"/>
  <c r="P186" i="22"/>
  <c r="P187" i="22"/>
  <c r="P188" i="22"/>
  <c r="P189" i="22"/>
  <c r="P190" i="22"/>
  <c r="P191" i="22"/>
  <c r="P192" i="22"/>
  <c r="P193" i="22"/>
  <c r="P194" i="22"/>
  <c r="P195" i="22"/>
  <c r="P196" i="22"/>
  <c r="P197" i="22"/>
  <c r="P198" i="22"/>
  <c r="P199" i="22"/>
  <c r="P200" i="22"/>
  <c r="P201" i="22"/>
  <c r="P202" i="22"/>
  <c r="P203" i="22"/>
  <c r="P204" i="22"/>
  <c r="P205" i="22"/>
  <c r="P206" i="22"/>
  <c r="P207"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B11" i="16"/>
  <c r="C11" i="16"/>
  <c r="D11" i="16"/>
  <c r="E11" i="16"/>
  <c r="F11" i="16"/>
  <c r="G11" i="16"/>
  <c r="H11" i="16"/>
  <c r="I11" i="16"/>
  <c r="J11" i="16"/>
  <c r="K11" i="16"/>
  <c r="L11" i="16"/>
  <c r="N11" i="16"/>
  <c r="O11" i="16"/>
  <c r="P11" i="16"/>
  <c r="Q11" i="16"/>
  <c r="R11" i="16"/>
  <c r="S11" i="16"/>
  <c r="T11" i="16"/>
  <c r="U11" i="16"/>
  <c r="V11" i="16"/>
  <c r="W11" i="16"/>
  <c r="X11" i="16"/>
  <c r="Z11" i="16"/>
  <c r="AA11" i="16"/>
  <c r="AB11" i="16"/>
  <c r="AC11" i="16"/>
  <c r="AD11" i="16"/>
  <c r="AE11" i="16"/>
  <c r="AF11" i="16"/>
  <c r="AG11" i="16"/>
  <c r="AH11" i="16"/>
  <c r="AI11" i="16"/>
  <c r="AJ11" i="16"/>
  <c r="AL11" i="16"/>
  <c r="AM11" i="16"/>
  <c r="AN11" i="16"/>
  <c r="AO11" i="16"/>
  <c r="AP11" i="16"/>
  <c r="AQ11" i="16"/>
  <c r="AR11" i="16"/>
  <c r="AS11" i="16"/>
  <c r="AT11" i="16"/>
  <c r="AU11" i="16"/>
  <c r="AV11" i="16"/>
  <c r="AX11" i="16"/>
  <c r="AY11" i="16"/>
  <c r="AZ11" i="16"/>
  <c r="BA11" i="16"/>
  <c r="BB11" i="16"/>
  <c r="BC11" i="16"/>
  <c r="BD11" i="16"/>
  <c r="BE11" i="16"/>
  <c r="BF11" i="16"/>
  <c r="BG11" i="16"/>
  <c r="BH11" i="16"/>
  <c r="BJ11" i="16"/>
  <c r="BK11" i="16"/>
  <c r="BL11" i="16"/>
  <c r="BM11" i="16"/>
  <c r="BN11" i="16"/>
  <c r="BO11" i="16"/>
  <c r="BP11" i="16"/>
  <c r="BQ11" i="16"/>
  <c r="BR11" i="16"/>
  <c r="BS11" i="16"/>
  <c r="BT11" i="16"/>
  <c r="BV11" i="16"/>
  <c r="BW11" i="16"/>
  <c r="BX11" i="16"/>
  <c r="BY11" i="16"/>
  <c r="BZ11" i="16"/>
  <c r="CA11" i="16"/>
  <c r="CB11" i="16"/>
  <c r="CC11" i="16"/>
  <c r="CD11" i="16"/>
  <c r="CE11" i="16"/>
  <c r="CF11" i="16"/>
  <c r="CH11" i="16"/>
  <c r="CI11" i="16"/>
  <c r="CJ11" i="16"/>
  <c r="CK11" i="16"/>
  <c r="CL11" i="16"/>
  <c r="CM11" i="16"/>
  <c r="CN11" i="16"/>
  <c r="CO11" i="16"/>
  <c r="CP11" i="16"/>
  <c r="CQ11" i="16"/>
  <c r="CR11" i="16"/>
  <c r="CT11" i="16"/>
  <c r="CU11" i="16"/>
  <c r="CV11" i="16"/>
  <c r="CW11" i="16"/>
  <c r="CX11" i="16"/>
  <c r="CY11" i="16"/>
  <c r="CZ11" i="16"/>
  <c r="DA11" i="16"/>
  <c r="DB11" i="16"/>
  <c r="DC11" i="16"/>
  <c r="DD11" i="16"/>
  <c r="DF11" i="16"/>
  <c r="DG11" i="16"/>
  <c r="DH11" i="16"/>
  <c r="DI11" i="16"/>
  <c r="DJ11" i="16"/>
  <c r="DK11" i="16"/>
  <c r="DL11" i="16"/>
  <c r="DM11" i="16"/>
  <c r="DN11" i="16"/>
  <c r="DO11" i="16"/>
  <c r="DP11" i="16"/>
  <c r="DR11" i="16"/>
  <c r="DS11" i="16"/>
  <c r="DT11" i="16"/>
  <c r="DU11" i="16"/>
  <c r="DV11" i="16"/>
  <c r="DW11" i="16"/>
  <c r="DX11" i="16"/>
  <c r="DY11" i="16"/>
  <c r="DZ11" i="16"/>
  <c r="EA11" i="16"/>
  <c r="EB11" i="16"/>
  <c r="ED11" i="16"/>
  <c r="EE11" i="16"/>
  <c r="EF11" i="16"/>
  <c r="EG11" i="16"/>
  <c r="EH11" i="16"/>
  <c r="EI11" i="16"/>
  <c r="EJ11" i="16"/>
  <c r="EK11" i="16"/>
  <c r="EL11" i="16"/>
  <c r="EM11" i="16"/>
  <c r="EN11" i="16"/>
  <c r="EP11" i="16"/>
  <c r="EQ11" i="16"/>
  <c r="ER11" i="16"/>
  <c r="ES11" i="16"/>
  <c r="ET11" i="16"/>
  <c r="EU11" i="16"/>
  <c r="EV11" i="16"/>
  <c r="EW11" i="16"/>
  <c r="EX11" i="16"/>
  <c r="EY11" i="16"/>
  <c r="EZ11" i="16"/>
  <c r="FB11" i="16"/>
  <c r="FC11" i="16"/>
  <c r="FD11" i="16"/>
  <c r="FE11" i="16"/>
  <c r="FF11" i="16"/>
  <c r="FG11" i="16"/>
  <c r="FH11" i="16"/>
  <c r="FI11" i="16"/>
  <c r="FJ11" i="16"/>
  <c r="FK11" i="16"/>
  <c r="FL11" i="16"/>
  <c r="B18" i="16"/>
  <c r="C18" i="16"/>
  <c r="D18" i="16"/>
  <c r="E18" i="16"/>
  <c r="F18" i="16"/>
  <c r="G18" i="16"/>
  <c r="H18" i="16"/>
  <c r="I18" i="16"/>
  <c r="J18" i="16"/>
  <c r="K18" i="16"/>
  <c r="L18" i="16"/>
  <c r="M18" i="16"/>
  <c r="N18" i="16"/>
  <c r="O18" i="16"/>
  <c r="P18" i="16"/>
  <c r="Q18" i="16"/>
  <c r="R18" i="16"/>
  <c r="S18" i="16"/>
  <c r="T18" i="16"/>
  <c r="U18" i="16"/>
  <c r="V18" i="16"/>
  <c r="W18" i="16"/>
  <c r="X18" i="16"/>
  <c r="Y18" i="16"/>
  <c r="Z18" i="16"/>
  <c r="AA18" i="16"/>
  <c r="AB18" i="16"/>
  <c r="AC18" i="16"/>
  <c r="AD18" i="16"/>
  <c r="AE18" i="16"/>
  <c r="AF18" i="16"/>
  <c r="AG18" i="16"/>
  <c r="AH18" i="16"/>
  <c r="AI18" i="16"/>
  <c r="AJ18" i="16"/>
  <c r="AK18" i="16"/>
  <c r="AL18" i="16"/>
  <c r="AM18" i="16"/>
  <c r="AN18" i="16"/>
  <c r="AO18" i="16"/>
  <c r="AP18" i="16"/>
  <c r="AQ18" i="16"/>
  <c r="AR18" i="16"/>
  <c r="AS18" i="16"/>
  <c r="AT18" i="16"/>
  <c r="AV18" i="16"/>
  <c r="AW18" i="16"/>
  <c r="AX18" i="16"/>
  <c r="AY18" i="16"/>
  <c r="AZ18" i="16"/>
  <c r="BA18" i="16"/>
  <c r="BB18" i="16"/>
  <c r="BC18" i="16"/>
  <c r="BD18" i="16"/>
  <c r="BE18" i="16"/>
  <c r="BF18" i="16"/>
  <c r="BG18" i="16"/>
  <c r="BH18" i="16"/>
  <c r="BI18" i="16"/>
  <c r="BJ18" i="16"/>
  <c r="BK18" i="16"/>
  <c r="BL18" i="16"/>
  <c r="BM18" i="16"/>
  <c r="BN18" i="16"/>
  <c r="BO18" i="16"/>
  <c r="BP18" i="16"/>
  <c r="BQ18" i="16"/>
  <c r="BR18" i="16"/>
  <c r="BS18" i="16"/>
  <c r="BT18" i="16"/>
  <c r="BU18" i="16"/>
  <c r="BV18" i="16"/>
  <c r="BW18" i="16"/>
  <c r="BX18" i="16"/>
  <c r="BY18" i="16"/>
  <c r="BZ18" i="16"/>
  <c r="CA18" i="16"/>
  <c r="CB18" i="16"/>
  <c r="CC18" i="16"/>
  <c r="CD18" i="16"/>
  <c r="CE18" i="16"/>
  <c r="CF18" i="16"/>
  <c r="CG18" i="16"/>
  <c r="CH18" i="16"/>
  <c r="CI18" i="16"/>
  <c r="CJ18" i="16"/>
  <c r="CK18" i="16"/>
  <c r="CL18" i="16"/>
  <c r="CM18" i="16"/>
  <c r="CN18" i="16"/>
  <c r="CO18" i="16"/>
  <c r="CP18" i="16"/>
  <c r="CQ18" i="16"/>
  <c r="CR18" i="16"/>
  <c r="CS18" i="16"/>
  <c r="CT18" i="16"/>
  <c r="CU18" i="16"/>
  <c r="CV18" i="16"/>
  <c r="CW18" i="16"/>
  <c r="CX18" i="16"/>
  <c r="CZ18" i="16"/>
  <c r="DA18" i="16"/>
  <c r="DB18" i="16"/>
  <c r="DC18" i="16"/>
  <c r="DE18" i="16"/>
  <c r="DF18" i="16"/>
  <c r="DG18" i="16"/>
  <c r="DH18" i="16"/>
  <c r="DI18" i="16"/>
  <c r="DJ18" i="16"/>
  <c r="DK18" i="16"/>
  <c r="DL18" i="16"/>
  <c r="DM18" i="16"/>
  <c r="DN18" i="16"/>
  <c r="DO18" i="16"/>
  <c r="DP18" i="16"/>
  <c r="DQ18" i="16"/>
  <c r="DR18" i="16"/>
  <c r="DS18" i="16"/>
  <c r="DT18" i="16"/>
  <c r="DU18" i="16"/>
  <c r="DV18" i="16"/>
  <c r="DW18" i="16"/>
  <c r="DX18" i="16"/>
  <c r="DY18" i="16"/>
  <c r="EC18" i="16"/>
  <c r="ED18" i="16"/>
  <c r="EE18" i="16"/>
  <c r="EF18" i="16"/>
  <c r="EI18" i="16"/>
  <c r="EJ18" i="16"/>
  <c r="EK18" i="16"/>
  <c r="EL18" i="16"/>
  <c r="EM18" i="16"/>
  <c r="EN18" i="16"/>
  <c r="EO18" i="16"/>
  <c r="EP18" i="16"/>
  <c r="EQ18" i="16"/>
  <c r="ER18" i="16"/>
  <c r="ES18" i="16"/>
  <c r="ET18" i="16"/>
  <c r="EU18" i="16"/>
  <c r="EV18" i="16"/>
  <c r="EW18" i="16"/>
  <c r="EX18" i="16"/>
  <c r="EY18" i="16"/>
  <c r="EZ18" i="16"/>
  <c r="FA18" i="16"/>
  <c r="FB18" i="16"/>
  <c r="FC18" i="16"/>
  <c r="FD18" i="16"/>
  <c r="FE18" i="16"/>
  <c r="FF18" i="16"/>
  <c r="FG18" i="16"/>
  <c r="FH18" i="16"/>
  <c r="FJ18" i="16"/>
  <c r="FK18" i="16"/>
  <c r="FL18" i="16"/>
  <c r="FM18" i="16"/>
  <c r="FN18" i="16"/>
  <c r="FO18" i="16"/>
  <c r="B33" i="16"/>
  <c r="C33" i="16"/>
  <c r="D33" i="16"/>
  <c r="E33" i="16"/>
  <c r="F33" i="16"/>
  <c r="G33" i="16"/>
  <c r="H33" i="16"/>
  <c r="I33" i="16"/>
  <c r="J33" i="16"/>
  <c r="K33" i="16"/>
  <c r="L33" i="16"/>
  <c r="M33" i="16"/>
  <c r="N33" i="16"/>
  <c r="O33" i="16"/>
  <c r="P33" i="16"/>
  <c r="Q33" i="16"/>
  <c r="R33" i="16"/>
  <c r="S33" i="16"/>
  <c r="T33" i="16"/>
  <c r="U33" i="16"/>
  <c r="V33" i="16"/>
  <c r="W33" i="16"/>
  <c r="X33" i="16"/>
  <c r="Y33" i="16"/>
  <c r="Z33" i="16"/>
  <c r="AA33" i="16"/>
  <c r="AB33" i="16"/>
  <c r="AC33" i="16"/>
  <c r="AD33" i="16"/>
  <c r="AE33" i="16"/>
  <c r="AF33" i="16"/>
  <c r="AG33" i="16"/>
  <c r="AH33" i="16"/>
  <c r="AI33" i="16"/>
  <c r="AJ33" i="16"/>
  <c r="AK33" i="16"/>
  <c r="AL33" i="16"/>
  <c r="AM33" i="16"/>
  <c r="AN33" i="16"/>
  <c r="AO33" i="16"/>
  <c r="AP33" i="16"/>
  <c r="AQ33" i="16"/>
  <c r="AR33" i="16"/>
  <c r="AS33" i="16"/>
  <c r="AT33" i="16"/>
  <c r="AV33" i="16"/>
  <c r="AW33" i="16"/>
  <c r="AX33" i="16"/>
  <c r="AY33" i="16"/>
  <c r="AZ33" i="16"/>
  <c r="BA33" i="16"/>
  <c r="BB33" i="16"/>
  <c r="BC33" i="16"/>
  <c r="BD33" i="16"/>
  <c r="BE33" i="16"/>
  <c r="BF33" i="16"/>
  <c r="BG33" i="16"/>
  <c r="BH33" i="16"/>
  <c r="BI33" i="16"/>
  <c r="BJ33" i="16"/>
  <c r="BK33" i="16"/>
  <c r="BL33" i="16"/>
  <c r="BM33" i="16"/>
  <c r="BN33" i="16"/>
  <c r="BO33" i="16"/>
  <c r="BP33" i="16"/>
  <c r="BQ33" i="16"/>
  <c r="BR33" i="16"/>
  <c r="BS33" i="16"/>
  <c r="BT33" i="16"/>
  <c r="BU33" i="16"/>
  <c r="BV33" i="16"/>
  <c r="BW33" i="16"/>
  <c r="BX33" i="16"/>
  <c r="BY33" i="16"/>
  <c r="BZ33" i="16"/>
  <c r="CA33" i="16"/>
  <c r="CB33" i="16"/>
  <c r="CC33" i="16"/>
  <c r="CD33" i="16"/>
  <c r="CE33" i="16"/>
  <c r="CF33" i="16"/>
  <c r="CG33" i="16"/>
  <c r="CH33" i="16"/>
  <c r="CI33" i="16"/>
  <c r="CJ33" i="16"/>
  <c r="CK33" i="16"/>
  <c r="CL33" i="16"/>
  <c r="CM33" i="16"/>
  <c r="CN33" i="16"/>
  <c r="CO33" i="16"/>
  <c r="CP33" i="16"/>
  <c r="CQ33" i="16"/>
  <c r="CR33" i="16"/>
  <c r="CS33" i="16"/>
  <c r="CT33" i="16"/>
  <c r="CU33" i="16"/>
  <c r="CV33" i="16"/>
  <c r="CW33" i="16"/>
  <c r="CX33" i="16"/>
  <c r="CZ33" i="16"/>
  <c r="DA33" i="16"/>
  <c r="DB33" i="16"/>
  <c r="DC33" i="16"/>
  <c r="DE33" i="16"/>
  <c r="DF33" i="16"/>
  <c r="DG33" i="16"/>
  <c r="DH33" i="16"/>
  <c r="DI33" i="16"/>
  <c r="DJ33" i="16"/>
  <c r="DK33" i="16"/>
  <c r="DL33" i="16"/>
  <c r="DM33" i="16"/>
  <c r="DN33" i="16"/>
  <c r="DO33" i="16"/>
  <c r="DP33" i="16"/>
  <c r="DQ33" i="16"/>
  <c r="DR33" i="16"/>
  <c r="DS33" i="16"/>
  <c r="DT33" i="16"/>
  <c r="DU33" i="16"/>
  <c r="DV33" i="16"/>
  <c r="DW33" i="16"/>
  <c r="DX33" i="16"/>
  <c r="DY33" i="16"/>
  <c r="EC33" i="16"/>
  <c r="ED33" i="16"/>
  <c r="EE33" i="16"/>
  <c r="EF33" i="16"/>
  <c r="EI33" i="16"/>
  <c r="EJ33" i="16"/>
  <c r="EK33" i="16"/>
  <c r="EL33" i="16"/>
  <c r="EM33" i="16"/>
  <c r="EN33" i="16"/>
  <c r="EO33" i="16"/>
  <c r="EP33" i="16"/>
  <c r="EQ33" i="16"/>
  <c r="ER33" i="16"/>
  <c r="ES33" i="16"/>
  <c r="ET33" i="16"/>
  <c r="EU33" i="16"/>
  <c r="EV33" i="16"/>
  <c r="EW33" i="16"/>
  <c r="EX33" i="16"/>
  <c r="EY33" i="16"/>
  <c r="EZ33" i="16"/>
  <c r="FA33" i="16"/>
  <c r="FB33" i="16"/>
  <c r="FC33" i="16"/>
  <c r="FD33" i="16"/>
  <c r="FE33" i="16"/>
  <c r="FF33" i="16"/>
  <c r="FG33" i="16"/>
  <c r="FH33" i="16"/>
  <c r="FJ33" i="16"/>
  <c r="FK33" i="16"/>
  <c r="FL33" i="16"/>
  <c r="FM33" i="16"/>
  <c r="FN33" i="16"/>
  <c r="FO33" i="16"/>
  <c r="B35" i="16"/>
  <c r="C35" i="16"/>
  <c r="D35" i="16"/>
  <c r="E35" i="16"/>
  <c r="F35" i="16"/>
  <c r="G35" i="16"/>
  <c r="H35" i="16"/>
  <c r="I35" i="16"/>
  <c r="J35" i="16"/>
  <c r="K35" i="16"/>
  <c r="L35" i="16"/>
  <c r="M35" i="16"/>
  <c r="N35" i="16"/>
  <c r="O35" i="16"/>
  <c r="P35" i="16"/>
  <c r="Q35" i="16"/>
  <c r="R35" i="16"/>
  <c r="S35" i="16"/>
  <c r="T35" i="16"/>
  <c r="U35" i="16"/>
  <c r="V35" i="16"/>
  <c r="W35" i="16"/>
  <c r="X35" i="16"/>
  <c r="Y35" i="16"/>
  <c r="Z35" i="16"/>
  <c r="AA35" i="16"/>
  <c r="AB35" i="16"/>
  <c r="AC35" i="16"/>
  <c r="AD35" i="16"/>
  <c r="AE35" i="16"/>
  <c r="AF35" i="16"/>
  <c r="AG35" i="16"/>
  <c r="AH35" i="16"/>
  <c r="AI35" i="16"/>
  <c r="AJ35" i="16"/>
  <c r="AK35" i="16"/>
  <c r="AL35" i="16"/>
  <c r="AM35" i="16"/>
  <c r="AN35" i="16"/>
  <c r="AO35" i="16"/>
  <c r="AP35" i="16"/>
  <c r="AQ35" i="16"/>
  <c r="AR35" i="16"/>
  <c r="AS35" i="16"/>
  <c r="AT35" i="16"/>
  <c r="AV35" i="16"/>
  <c r="AW35" i="16"/>
  <c r="AX35" i="16"/>
  <c r="AY35" i="16"/>
  <c r="AZ35" i="16"/>
  <c r="BA35" i="16"/>
  <c r="BB35" i="16"/>
  <c r="BC35" i="16"/>
  <c r="BD35" i="16"/>
  <c r="BE35" i="16"/>
  <c r="BF35" i="16"/>
  <c r="BG35" i="16"/>
  <c r="BH35" i="16"/>
  <c r="BI35" i="16"/>
  <c r="BJ35" i="16"/>
  <c r="BK35" i="16"/>
  <c r="BL35" i="16"/>
  <c r="BM35" i="16"/>
  <c r="BN35" i="16"/>
  <c r="BO35" i="16"/>
  <c r="BP35" i="16"/>
  <c r="BQ35" i="16"/>
  <c r="BR35" i="16"/>
  <c r="BS35" i="16"/>
  <c r="BT35" i="16"/>
  <c r="BU35" i="16"/>
  <c r="BV35" i="16"/>
  <c r="BW35" i="16"/>
  <c r="BX35" i="16"/>
  <c r="BY35" i="16"/>
  <c r="BZ35" i="16"/>
  <c r="CA35" i="16"/>
  <c r="CB35" i="16"/>
  <c r="CC35" i="16"/>
  <c r="CD35" i="16"/>
  <c r="CE35" i="16"/>
  <c r="CF35" i="16"/>
  <c r="CG35" i="16"/>
  <c r="CH35" i="16"/>
  <c r="CI35" i="16"/>
  <c r="CJ35" i="16"/>
  <c r="CK35" i="16"/>
  <c r="CL35" i="16"/>
  <c r="CM35" i="16"/>
  <c r="CN35" i="16"/>
  <c r="CO35" i="16"/>
  <c r="CP35" i="16"/>
  <c r="CQ35" i="16"/>
  <c r="CR35" i="16"/>
  <c r="CS35" i="16"/>
  <c r="CT35" i="16"/>
  <c r="CU35" i="16"/>
  <c r="CV35" i="16"/>
  <c r="CW35" i="16"/>
  <c r="CX35" i="16"/>
  <c r="CZ35" i="16"/>
  <c r="DA35" i="16"/>
  <c r="DB35" i="16"/>
  <c r="DC35" i="16"/>
  <c r="DE35" i="16"/>
  <c r="DF35" i="16"/>
  <c r="DG35" i="16"/>
  <c r="DH35" i="16"/>
  <c r="DI35" i="16"/>
  <c r="DJ35" i="16"/>
  <c r="DK35" i="16"/>
  <c r="DL35" i="16"/>
  <c r="DM35" i="16"/>
  <c r="DN35" i="16"/>
  <c r="DO35" i="16"/>
  <c r="DP35" i="16"/>
  <c r="DQ35" i="16"/>
  <c r="DR35" i="16"/>
  <c r="DS35" i="16"/>
  <c r="DT35" i="16"/>
  <c r="DU35" i="16"/>
  <c r="DV35" i="16"/>
  <c r="DW35" i="16"/>
  <c r="DX35" i="16"/>
  <c r="DY35" i="16"/>
  <c r="EC35" i="16"/>
  <c r="ED35" i="16"/>
  <c r="EE35" i="16"/>
  <c r="EF35" i="16"/>
  <c r="EI35" i="16"/>
  <c r="EJ35" i="16"/>
  <c r="EK35" i="16"/>
  <c r="EL35" i="16"/>
  <c r="EM35" i="16"/>
  <c r="EN35" i="16"/>
  <c r="EO35" i="16"/>
  <c r="EP35" i="16"/>
  <c r="EQ35" i="16"/>
  <c r="ER35" i="16"/>
  <c r="ES35" i="16"/>
  <c r="ET35" i="16"/>
  <c r="EU35" i="16"/>
  <c r="EV35" i="16"/>
  <c r="EW35" i="16"/>
  <c r="EX35" i="16"/>
  <c r="EY35" i="16"/>
  <c r="EZ35" i="16"/>
  <c r="FA35" i="16"/>
  <c r="FB35" i="16"/>
  <c r="FC35" i="16"/>
  <c r="FD35" i="16"/>
  <c r="FE35" i="16"/>
  <c r="FF35" i="16"/>
  <c r="FG35" i="16"/>
  <c r="FH35" i="16"/>
  <c r="FJ35" i="16"/>
  <c r="FK35" i="16"/>
  <c r="FL35" i="16"/>
  <c r="FM35" i="16"/>
  <c r="FN35" i="16"/>
  <c r="FO35" i="16"/>
  <c r="B38" i="16"/>
  <c r="C38" i="16"/>
  <c r="D38" i="16"/>
  <c r="E38" i="16"/>
  <c r="F38" i="16"/>
  <c r="G38" i="16"/>
  <c r="H38" i="16"/>
  <c r="I38" i="16"/>
  <c r="J38" i="16"/>
  <c r="K38" i="16"/>
  <c r="L38" i="16"/>
  <c r="M38" i="16"/>
  <c r="N38" i="16"/>
  <c r="O38" i="16"/>
  <c r="P38" i="16"/>
  <c r="Q38" i="16"/>
  <c r="R38" i="16"/>
  <c r="S38" i="16"/>
  <c r="T38" i="16"/>
  <c r="U38" i="16"/>
  <c r="V38" i="16"/>
  <c r="W38" i="16"/>
  <c r="X38" i="16"/>
  <c r="Y38" i="16"/>
  <c r="Z38" i="16"/>
  <c r="AA38" i="16"/>
  <c r="AB38" i="16"/>
  <c r="AC38" i="16"/>
  <c r="AD38" i="16"/>
  <c r="AE38" i="16"/>
  <c r="AF38" i="16"/>
  <c r="AG38" i="16"/>
  <c r="AH38" i="16"/>
  <c r="AI38" i="16"/>
  <c r="AJ38" i="16"/>
  <c r="AK38" i="16"/>
  <c r="AL38" i="16"/>
  <c r="AM38" i="16"/>
  <c r="AN38" i="16"/>
  <c r="AO38" i="16"/>
  <c r="AP38" i="16"/>
  <c r="AQ38" i="16"/>
  <c r="AR38" i="16"/>
  <c r="AS38" i="16"/>
  <c r="AT38" i="16"/>
  <c r="AU38" i="16"/>
  <c r="AV38" i="16"/>
  <c r="AW38" i="16"/>
  <c r="AX38" i="16"/>
  <c r="AY38" i="16"/>
  <c r="AZ38" i="16"/>
  <c r="BA38" i="16"/>
  <c r="BB38" i="16"/>
  <c r="BC38" i="16"/>
  <c r="BD38" i="16"/>
  <c r="BE38" i="16"/>
  <c r="BF38" i="16"/>
  <c r="BG38" i="16"/>
  <c r="BH38" i="16"/>
  <c r="BI38" i="16"/>
  <c r="BJ38" i="16"/>
  <c r="BK38" i="16"/>
  <c r="BL38" i="16"/>
  <c r="BM38" i="16"/>
  <c r="BN38" i="16"/>
  <c r="BO38" i="16"/>
  <c r="BP38" i="16"/>
  <c r="BQ38" i="16"/>
  <c r="BR38" i="16"/>
  <c r="BS38" i="16"/>
  <c r="BT38" i="16"/>
  <c r="BU38" i="16"/>
  <c r="BV38" i="16"/>
  <c r="BW38" i="16"/>
  <c r="BX38" i="16"/>
  <c r="BY38" i="16"/>
  <c r="BZ38" i="16"/>
  <c r="CA38" i="16"/>
  <c r="CB38" i="16"/>
  <c r="CC38" i="16"/>
  <c r="CD38" i="16"/>
  <c r="CE38" i="16"/>
  <c r="CF38" i="16"/>
  <c r="CG38" i="16"/>
  <c r="CH38" i="16"/>
  <c r="CI38" i="16"/>
  <c r="CJ38" i="16"/>
  <c r="CK38" i="16"/>
  <c r="CL38" i="16"/>
  <c r="CM38" i="16"/>
  <c r="CN38" i="16"/>
  <c r="CO38" i="16"/>
  <c r="CP38" i="16"/>
  <c r="CQ38" i="16"/>
  <c r="CR38" i="16"/>
  <c r="CS38" i="16"/>
  <c r="CT38" i="16"/>
  <c r="CU38" i="16"/>
  <c r="CV38" i="16"/>
  <c r="CW38" i="16"/>
  <c r="CX38" i="16"/>
  <c r="CY38" i="16"/>
  <c r="CZ38" i="16"/>
  <c r="DA38" i="16"/>
  <c r="DB38" i="16"/>
  <c r="DC38" i="16"/>
  <c r="DD38" i="16"/>
  <c r="DE38" i="16"/>
  <c r="DF38" i="16"/>
  <c r="DG38" i="16"/>
  <c r="DH38" i="16"/>
  <c r="DI38" i="16"/>
  <c r="DJ38" i="16"/>
  <c r="DK38" i="16"/>
  <c r="DL38" i="16"/>
  <c r="DM38" i="16"/>
  <c r="DN38" i="16"/>
  <c r="DO38" i="16"/>
  <c r="DP38" i="16"/>
  <c r="DQ38" i="16"/>
  <c r="DR38" i="16"/>
  <c r="DS38" i="16"/>
  <c r="DT38" i="16"/>
  <c r="DU38" i="16"/>
  <c r="DV38" i="16"/>
  <c r="DW38" i="16"/>
  <c r="DX38" i="16"/>
  <c r="DY38" i="16"/>
  <c r="DZ38" i="16"/>
  <c r="EA38" i="16"/>
  <c r="EB38" i="16"/>
  <c r="EC38" i="16"/>
  <c r="ED38" i="16"/>
  <c r="EE38" i="16"/>
  <c r="EF38" i="16"/>
  <c r="EG38" i="16"/>
  <c r="EH38" i="16"/>
  <c r="EI38" i="16"/>
  <c r="EJ38" i="16"/>
  <c r="EK38" i="16"/>
  <c r="EL38" i="16"/>
  <c r="EM38" i="16"/>
  <c r="EN38" i="16"/>
  <c r="EO38" i="16"/>
  <c r="EP38" i="16"/>
  <c r="EQ38" i="16"/>
  <c r="ER38" i="16"/>
  <c r="ES38" i="16"/>
  <c r="ET38" i="16"/>
  <c r="EU38" i="16"/>
  <c r="EV38" i="16"/>
  <c r="EW38" i="16"/>
  <c r="EX38" i="16"/>
  <c r="EY38" i="16"/>
  <c r="EZ38" i="16"/>
  <c r="FA38" i="16"/>
  <c r="FB38" i="16"/>
  <c r="FC38" i="16"/>
  <c r="FD38" i="16"/>
  <c r="FE38" i="16"/>
  <c r="FF38" i="16"/>
  <c r="FG38" i="16"/>
  <c r="FH38" i="16"/>
  <c r="FI38" i="16"/>
  <c r="FJ38" i="16"/>
  <c r="FK38" i="16"/>
  <c r="FL38" i="16"/>
  <c r="FM38" i="16"/>
  <c r="FN38" i="16"/>
  <c r="FO38" i="16"/>
  <c r="B40" i="16"/>
  <c r="B39" i="16"/>
  <c r="C40" i="16"/>
  <c r="C39" i="16"/>
  <c r="D40" i="16"/>
  <c r="D39" i="16"/>
  <c r="E40" i="16"/>
  <c r="E39" i="16"/>
  <c r="F40" i="16"/>
  <c r="F39" i="16"/>
  <c r="G40" i="16"/>
  <c r="G39" i="16"/>
  <c r="H40" i="16"/>
  <c r="H39" i="16"/>
  <c r="I40" i="16"/>
  <c r="I39" i="16"/>
  <c r="J40" i="16"/>
  <c r="J39" i="16"/>
  <c r="K40" i="16"/>
  <c r="K39" i="16"/>
  <c r="L40" i="16"/>
  <c r="L39" i="16"/>
  <c r="M40" i="16"/>
  <c r="M39" i="16"/>
  <c r="N40" i="16"/>
  <c r="N39" i="16"/>
  <c r="O40" i="16"/>
  <c r="O39" i="16"/>
  <c r="P40" i="16"/>
  <c r="P39" i="16"/>
  <c r="Q40" i="16"/>
  <c r="Q39" i="16"/>
  <c r="R40" i="16"/>
  <c r="R39" i="16"/>
  <c r="S40" i="16"/>
  <c r="S39" i="16"/>
  <c r="T40" i="16"/>
  <c r="T39" i="16"/>
  <c r="U40" i="16"/>
  <c r="U39" i="16"/>
  <c r="V40" i="16"/>
  <c r="V39" i="16"/>
  <c r="W40" i="16"/>
  <c r="W39" i="16"/>
  <c r="X40" i="16"/>
  <c r="X39" i="16"/>
  <c r="Y40" i="16"/>
  <c r="Y39" i="16"/>
  <c r="Z40" i="16"/>
  <c r="Z39" i="16"/>
  <c r="AA40" i="16"/>
  <c r="AA39" i="16"/>
  <c r="AB40" i="16"/>
  <c r="AB39" i="16"/>
  <c r="AC40" i="16"/>
  <c r="AC39" i="16"/>
  <c r="AD40" i="16"/>
  <c r="AD39" i="16"/>
  <c r="AE40" i="16"/>
  <c r="AE39" i="16"/>
  <c r="AF40" i="16"/>
  <c r="AF39" i="16"/>
  <c r="AG40" i="16"/>
  <c r="AG39" i="16"/>
  <c r="AH40" i="16"/>
  <c r="AH39" i="16"/>
  <c r="AI40" i="16"/>
  <c r="AI39" i="16"/>
  <c r="AJ40" i="16"/>
  <c r="AJ39" i="16"/>
  <c r="AK40" i="16"/>
  <c r="AK39" i="16"/>
  <c r="AL40" i="16"/>
  <c r="AL39" i="16"/>
  <c r="AM40" i="16"/>
  <c r="AM39" i="16"/>
  <c r="AN40" i="16"/>
  <c r="AN39" i="16"/>
  <c r="AO40" i="16"/>
  <c r="AO39" i="16"/>
  <c r="AP40" i="16"/>
  <c r="AP39" i="16"/>
  <c r="AQ40" i="16"/>
  <c r="AQ39" i="16"/>
  <c r="AR40" i="16"/>
  <c r="AR39" i="16"/>
  <c r="AS40" i="16"/>
  <c r="AS39" i="16"/>
  <c r="AT40" i="16"/>
  <c r="AT39" i="16"/>
  <c r="AU40" i="16"/>
  <c r="AU39" i="16"/>
  <c r="AV40" i="16"/>
  <c r="AV39" i="16"/>
  <c r="AW40" i="16"/>
  <c r="AW39" i="16"/>
  <c r="AX40" i="16"/>
  <c r="AX39" i="16"/>
  <c r="AY40" i="16"/>
  <c r="AY39" i="16"/>
  <c r="AZ40" i="16"/>
  <c r="AZ39" i="16"/>
  <c r="BA40" i="16"/>
  <c r="BA39" i="16"/>
  <c r="BB40" i="16"/>
  <c r="BB39" i="16"/>
  <c r="BC40" i="16"/>
  <c r="BC39" i="16"/>
  <c r="BD40" i="16"/>
  <c r="BD39" i="16"/>
  <c r="BE40" i="16"/>
  <c r="BE39" i="16"/>
  <c r="BF40" i="16"/>
  <c r="BF39" i="16"/>
  <c r="BG40" i="16"/>
  <c r="BG39" i="16"/>
  <c r="BH40" i="16"/>
  <c r="BH39" i="16"/>
  <c r="BI40" i="16"/>
  <c r="BI39" i="16"/>
  <c r="BJ40" i="16"/>
  <c r="BJ39" i="16"/>
  <c r="BK40" i="16"/>
  <c r="BK39" i="16"/>
  <c r="BL40" i="16"/>
  <c r="BL39" i="16"/>
  <c r="BM40" i="16"/>
  <c r="BM39" i="16"/>
  <c r="BN40" i="16"/>
  <c r="BN39" i="16"/>
  <c r="BO40" i="16"/>
  <c r="BO39" i="16"/>
  <c r="BP40" i="16"/>
  <c r="BP39" i="16"/>
  <c r="BQ40" i="16"/>
  <c r="BQ39" i="16"/>
  <c r="BR40" i="16"/>
  <c r="BR39" i="16"/>
  <c r="BS40" i="16"/>
  <c r="BS39" i="16"/>
  <c r="BT40" i="16"/>
  <c r="BT39" i="16"/>
  <c r="BU40" i="16"/>
  <c r="BU39" i="16"/>
  <c r="BV40" i="16"/>
  <c r="BV39" i="16"/>
  <c r="BW40" i="16"/>
  <c r="BW39" i="16"/>
  <c r="BX40" i="16"/>
  <c r="BX39" i="16"/>
  <c r="BY40" i="16"/>
  <c r="BY39" i="16"/>
  <c r="BZ40" i="16"/>
  <c r="BZ39" i="16"/>
  <c r="CA40" i="16"/>
  <c r="CA39" i="16"/>
  <c r="CB40" i="16"/>
  <c r="CB39" i="16"/>
  <c r="CC40" i="16"/>
  <c r="CC39" i="16"/>
  <c r="CD40" i="16"/>
  <c r="CD39" i="16"/>
  <c r="CE40" i="16"/>
  <c r="CE39" i="16"/>
  <c r="CF40" i="16"/>
  <c r="CF39" i="16"/>
  <c r="CG40" i="16"/>
  <c r="CG39" i="16"/>
  <c r="CH40" i="16"/>
  <c r="CH39" i="16"/>
  <c r="CI40" i="16"/>
  <c r="CI39" i="16"/>
  <c r="CJ40" i="16"/>
  <c r="CJ39" i="16"/>
  <c r="CK40" i="16"/>
  <c r="CK39" i="16"/>
  <c r="CL40" i="16"/>
  <c r="CL39" i="16"/>
  <c r="CM40" i="16"/>
  <c r="CM39" i="16"/>
  <c r="CN40" i="16"/>
  <c r="CN39" i="16"/>
  <c r="CO40" i="16"/>
  <c r="CO39" i="16"/>
  <c r="CP40" i="16"/>
  <c r="CP39" i="16"/>
  <c r="CQ40" i="16"/>
  <c r="CQ39" i="16"/>
  <c r="CR40" i="16"/>
  <c r="CR39" i="16"/>
  <c r="CS40" i="16"/>
  <c r="CS39" i="16"/>
  <c r="CT40" i="16"/>
  <c r="CT39" i="16"/>
  <c r="CU40" i="16"/>
  <c r="CU39" i="16"/>
  <c r="CV40" i="16"/>
  <c r="CV39" i="16"/>
  <c r="CW40" i="16"/>
  <c r="CW39" i="16"/>
  <c r="CX40" i="16"/>
  <c r="CX39" i="16"/>
  <c r="CY40" i="16"/>
  <c r="CY39" i="16"/>
  <c r="CZ40" i="16"/>
  <c r="CZ39" i="16"/>
  <c r="DA40" i="16"/>
  <c r="DA39" i="16"/>
  <c r="DB40" i="16"/>
  <c r="DB39" i="16"/>
  <c r="DC40" i="16"/>
  <c r="DC39" i="16"/>
  <c r="DD40" i="16"/>
  <c r="DD39" i="16"/>
  <c r="DE40" i="16"/>
  <c r="DE39" i="16"/>
  <c r="DF40" i="16"/>
  <c r="DF39" i="16"/>
  <c r="DG40" i="16"/>
  <c r="DG39" i="16"/>
  <c r="DH40" i="16"/>
  <c r="DH39" i="16"/>
  <c r="DI40" i="16"/>
  <c r="DI39" i="16"/>
  <c r="DJ40" i="16"/>
  <c r="DJ39" i="16"/>
  <c r="DK40" i="16"/>
  <c r="DK39" i="16"/>
  <c r="DL40" i="16"/>
  <c r="DL39" i="16"/>
  <c r="DM40" i="16"/>
  <c r="DM39" i="16"/>
  <c r="DN40" i="16"/>
  <c r="DN39" i="16"/>
  <c r="DO40" i="16"/>
  <c r="DO39" i="16"/>
  <c r="DP40" i="16"/>
  <c r="DP39" i="16"/>
  <c r="DQ40" i="16"/>
  <c r="DQ39" i="16"/>
  <c r="DR40" i="16"/>
  <c r="DR39" i="16"/>
  <c r="DS40" i="16"/>
  <c r="DS39" i="16"/>
  <c r="DT40" i="16"/>
  <c r="DT39" i="16"/>
  <c r="DU40" i="16"/>
  <c r="DU39" i="16"/>
  <c r="DV40" i="16"/>
  <c r="DV39" i="16"/>
  <c r="DW40" i="16"/>
  <c r="DW39" i="16"/>
  <c r="DX40" i="16"/>
  <c r="DX39" i="16"/>
  <c r="DY40" i="16"/>
  <c r="DY39" i="16"/>
  <c r="DZ40" i="16"/>
  <c r="DZ39" i="16"/>
  <c r="EA40" i="16"/>
  <c r="EA39" i="16"/>
  <c r="EB40" i="16"/>
  <c r="EB39" i="16"/>
  <c r="EC40" i="16"/>
  <c r="EC39" i="16"/>
  <c r="ED40" i="16"/>
  <c r="ED39" i="16"/>
  <c r="EE40" i="16"/>
  <c r="EE39" i="16"/>
  <c r="EF40" i="16"/>
  <c r="EF39" i="16"/>
  <c r="EG40" i="16"/>
  <c r="EG39" i="16"/>
  <c r="EH40" i="16"/>
  <c r="EH39" i="16"/>
  <c r="EI40" i="16"/>
  <c r="EI39" i="16"/>
  <c r="EJ40" i="16"/>
  <c r="EJ39" i="16"/>
  <c r="EK40" i="16"/>
  <c r="EK39" i="16"/>
  <c r="EL40" i="16"/>
  <c r="EL39" i="16"/>
  <c r="EM40" i="16"/>
  <c r="EM39" i="16"/>
  <c r="EN40" i="16"/>
  <c r="EN39" i="16"/>
  <c r="EO40" i="16"/>
  <c r="EO39" i="16"/>
  <c r="EP40" i="16"/>
  <c r="EP39" i="16"/>
  <c r="EQ40" i="16"/>
  <c r="EQ39" i="16"/>
  <c r="ER40" i="16"/>
  <c r="ER39" i="16"/>
  <c r="ES40" i="16"/>
  <c r="ES39" i="16"/>
  <c r="ET40" i="16"/>
  <c r="ET39" i="16"/>
  <c r="EU40" i="16"/>
  <c r="EU39" i="16"/>
  <c r="EV40" i="16"/>
  <c r="EV39" i="16"/>
  <c r="EW40" i="16"/>
  <c r="EW39" i="16"/>
  <c r="EX40" i="16"/>
  <c r="EX39" i="16"/>
  <c r="EY40" i="16"/>
  <c r="EY39" i="16"/>
  <c r="EZ40" i="16"/>
  <c r="EZ39" i="16"/>
  <c r="FA40" i="16"/>
  <c r="FA39" i="16"/>
  <c r="FB40" i="16"/>
  <c r="FB39" i="16"/>
  <c r="FC40" i="16"/>
  <c r="FC39" i="16"/>
  <c r="FD40" i="16"/>
  <c r="FD39" i="16"/>
  <c r="FE40" i="16"/>
  <c r="FE39" i="16"/>
  <c r="FF40" i="16"/>
  <c r="FF39" i="16"/>
  <c r="FG40" i="16"/>
  <c r="FG39" i="16"/>
  <c r="FH40" i="16"/>
  <c r="FH39" i="16"/>
  <c r="FI40" i="16"/>
  <c r="FI39" i="16"/>
  <c r="FJ40" i="16"/>
  <c r="FJ39" i="16"/>
  <c r="FK40" i="16"/>
  <c r="FK39" i="16"/>
  <c r="FL40" i="16"/>
  <c r="FL39" i="16"/>
  <c r="FM40" i="16"/>
  <c r="FM39" i="16"/>
  <c r="FN40" i="16"/>
  <c r="FN39" i="16"/>
  <c r="FO40" i="16"/>
  <c r="FO39" i="16"/>
  <c r="B41" i="16"/>
  <c r="C41" i="16"/>
  <c r="D41" i="16"/>
  <c r="E41" i="16"/>
  <c r="F41" i="16"/>
  <c r="G41" i="16"/>
  <c r="H41" i="16"/>
  <c r="I41" i="16"/>
  <c r="J41" i="16"/>
  <c r="K41" i="16"/>
  <c r="L41" i="16"/>
  <c r="M41" i="16"/>
  <c r="N41" i="16"/>
  <c r="O41" i="16"/>
  <c r="P41" i="16"/>
  <c r="Q41" i="16"/>
  <c r="R41" i="16"/>
  <c r="S41" i="16"/>
  <c r="T41" i="16"/>
  <c r="U41" i="16"/>
  <c r="V41" i="16"/>
  <c r="W41" i="16"/>
  <c r="X41" i="16"/>
  <c r="Y41" i="16"/>
  <c r="Z41" i="16"/>
  <c r="AA41" i="16"/>
  <c r="AB41" i="16"/>
  <c r="AC41" i="16"/>
  <c r="AD41" i="16"/>
  <c r="AE41" i="16"/>
  <c r="AF41" i="16"/>
  <c r="AG41" i="16"/>
  <c r="AH41" i="16"/>
  <c r="AI41" i="16"/>
  <c r="AJ41" i="16"/>
  <c r="AK41" i="16"/>
  <c r="AL41" i="16"/>
  <c r="AM41" i="16"/>
  <c r="AN41" i="16"/>
  <c r="AO41" i="16"/>
  <c r="AP41" i="16"/>
  <c r="AQ41" i="16"/>
  <c r="AR41" i="16"/>
  <c r="AS41" i="16"/>
  <c r="AT41" i="16"/>
  <c r="AU41" i="16"/>
  <c r="AV41" i="16"/>
  <c r="AW41" i="16"/>
  <c r="AX41" i="16"/>
  <c r="AY41" i="16"/>
  <c r="AZ41" i="16"/>
  <c r="BA41" i="16"/>
  <c r="BB41" i="16"/>
  <c r="BC41" i="16"/>
  <c r="BD41" i="16"/>
  <c r="BE41" i="16"/>
  <c r="BF41" i="16"/>
  <c r="BG41" i="16"/>
  <c r="BH41" i="16"/>
  <c r="BI41" i="16"/>
  <c r="BJ41" i="16"/>
  <c r="BK41" i="16"/>
  <c r="BL41" i="16"/>
  <c r="BM41" i="16"/>
  <c r="BN41" i="16"/>
  <c r="BO41" i="16"/>
  <c r="BP41" i="16"/>
  <c r="BQ41" i="16"/>
  <c r="BR41" i="16"/>
  <c r="BS41" i="16"/>
  <c r="BT41" i="16"/>
  <c r="BU41" i="16"/>
  <c r="BV41" i="16"/>
  <c r="BW41" i="16"/>
  <c r="BX41" i="16"/>
  <c r="BY41" i="16"/>
  <c r="BZ41" i="16"/>
  <c r="CA41" i="16"/>
  <c r="CB41" i="16"/>
  <c r="CC41" i="16"/>
  <c r="CD41" i="16"/>
  <c r="CE41" i="16"/>
  <c r="CF41" i="16"/>
  <c r="CG41" i="16"/>
  <c r="CH41" i="16"/>
  <c r="CI41" i="16"/>
  <c r="CJ41" i="16"/>
  <c r="CK41" i="16"/>
  <c r="CL41" i="16"/>
  <c r="CM41" i="16"/>
  <c r="CN41" i="16"/>
  <c r="CO41" i="16"/>
  <c r="CP41" i="16"/>
  <c r="CQ41" i="16"/>
  <c r="CR41" i="16"/>
  <c r="CS41" i="16"/>
  <c r="CT41" i="16"/>
  <c r="CU41" i="16"/>
  <c r="CV41" i="16"/>
  <c r="CW41" i="16"/>
  <c r="CX41" i="16"/>
  <c r="CY41" i="16"/>
  <c r="CZ41" i="16"/>
  <c r="DA41" i="16"/>
  <c r="DB41" i="16"/>
  <c r="DC41" i="16"/>
  <c r="DD41" i="16"/>
  <c r="DE41" i="16"/>
  <c r="DF41" i="16"/>
  <c r="DG41" i="16"/>
  <c r="DH41" i="16"/>
  <c r="DI41" i="16"/>
  <c r="DJ41" i="16"/>
  <c r="DK41" i="16"/>
  <c r="DL41" i="16"/>
  <c r="DM41" i="16"/>
  <c r="DN41" i="16"/>
  <c r="DO41" i="16"/>
  <c r="DP41" i="16"/>
  <c r="DQ41" i="16"/>
  <c r="DR41" i="16"/>
  <c r="DS41" i="16"/>
  <c r="DT41" i="16"/>
  <c r="DU41" i="16"/>
  <c r="DV41" i="16"/>
  <c r="DW41" i="16"/>
  <c r="DX41" i="16"/>
  <c r="DY41" i="16"/>
  <c r="DZ41" i="16"/>
  <c r="EA41" i="16"/>
  <c r="EB41" i="16"/>
  <c r="EC41" i="16"/>
  <c r="ED41" i="16"/>
  <c r="EE41" i="16"/>
  <c r="EF41" i="16"/>
  <c r="EG41" i="16"/>
  <c r="EH41" i="16"/>
  <c r="EI41" i="16"/>
  <c r="EJ41" i="16"/>
  <c r="EK41" i="16"/>
  <c r="EL41" i="16"/>
  <c r="EM41" i="16"/>
  <c r="EN41" i="16"/>
  <c r="EO41" i="16"/>
  <c r="EP41" i="16"/>
  <c r="EQ41" i="16"/>
  <c r="ER41" i="16"/>
  <c r="ES41" i="16"/>
  <c r="ET41" i="16"/>
  <c r="EU41" i="16"/>
  <c r="EV41" i="16"/>
  <c r="EW41" i="16"/>
  <c r="EX41" i="16"/>
  <c r="EY41" i="16"/>
  <c r="EZ41" i="16"/>
  <c r="FA41" i="16"/>
  <c r="FB41" i="16"/>
  <c r="FC41" i="16"/>
  <c r="FD41" i="16"/>
  <c r="FE41" i="16"/>
  <c r="FF41" i="16"/>
  <c r="FG41" i="16"/>
  <c r="FH41" i="16"/>
  <c r="FI41" i="16"/>
  <c r="FJ41" i="16"/>
  <c r="FK41" i="16"/>
  <c r="FL41" i="16"/>
  <c r="FM41" i="16"/>
  <c r="FN41" i="16"/>
  <c r="FO41" i="16"/>
  <c r="O42" i="16"/>
  <c r="P42" i="16"/>
  <c r="Q42" i="16"/>
  <c r="R42" i="16"/>
  <c r="S42" i="16"/>
  <c r="T42" i="16"/>
  <c r="U42" i="16"/>
  <c r="V42" i="16"/>
  <c r="W42" i="16"/>
  <c r="X42" i="16"/>
  <c r="Y42" i="16"/>
  <c r="Z42" i="16"/>
  <c r="AA42" i="16"/>
  <c r="AB42" i="16"/>
  <c r="AC42" i="16"/>
  <c r="AD42" i="16"/>
  <c r="AE42" i="16"/>
  <c r="AF42" i="16"/>
  <c r="AG42" i="16"/>
  <c r="AH42" i="16"/>
  <c r="AI42" i="16"/>
  <c r="AJ42" i="16"/>
  <c r="AK42" i="16"/>
  <c r="AL42" i="16"/>
  <c r="AM42" i="16"/>
  <c r="AN42" i="16"/>
  <c r="AO42" i="16"/>
  <c r="AP42" i="16"/>
  <c r="AQ42" i="16"/>
  <c r="AR42" i="16"/>
  <c r="AS42" i="16"/>
  <c r="AT42" i="16"/>
  <c r="AV42" i="16"/>
  <c r="AW42" i="16"/>
  <c r="AX42" i="16"/>
  <c r="AY42" i="16"/>
  <c r="AZ42" i="16"/>
  <c r="BA42" i="16"/>
  <c r="BB42" i="16"/>
  <c r="BC42" i="16"/>
  <c r="BD42" i="16"/>
  <c r="BE42" i="16"/>
  <c r="BF42" i="16"/>
  <c r="BH42" i="16"/>
  <c r="BI42" i="16"/>
  <c r="BJ42" i="16"/>
  <c r="BK42" i="16"/>
  <c r="BL42" i="16"/>
  <c r="BM42" i="16"/>
  <c r="BN42" i="16"/>
  <c r="BO42" i="16"/>
  <c r="BP42" i="16"/>
  <c r="BQ42" i="16"/>
  <c r="BR42" i="16"/>
  <c r="BS42" i="16"/>
  <c r="BT42" i="16"/>
  <c r="BU42" i="16"/>
  <c r="BV42" i="16"/>
  <c r="BW42" i="16"/>
  <c r="BX42" i="16"/>
  <c r="BY42" i="16"/>
  <c r="BZ42" i="16"/>
  <c r="CA42" i="16"/>
  <c r="CB42" i="16"/>
  <c r="CC42" i="16"/>
  <c r="CD42" i="16"/>
  <c r="CE42" i="16"/>
  <c r="CF42" i="16"/>
  <c r="CG42" i="16"/>
  <c r="CH42" i="16"/>
  <c r="CI42" i="16"/>
  <c r="CJ42" i="16"/>
  <c r="CK42" i="16"/>
  <c r="CL42" i="16"/>
  <c r="CM42" i="16"/>
  <c r="CN42" i="16"/>
  <c r="CO42" i="16"/>
  <c r="CP42" i="16"/>
  <c r="CQ42" i="16"/>
  <c r="CR42" i="16"/>
  <c r="CS42" i="16"/>
  <c r="CT42" i="16"/>
  <c r="CU42" i="16"/>
  <c r="CV42" i="16"/>
  <c r="CW42" i="16"/>
  <c r="CX42" i="16"/>
  <c r="CZ42" i="16"/>
  <c r="DA42" i="16"/>
  <c r="DB42" i="16"/>
  <c r="DC42" i="16"/>
  <c r="DE42" i="16"/>
  <c r="DF42" i="16"/>
  <c r="DG42" i="16"/>
  <c r="DH42" i="16"/>
  <c r="DI42" i="16"/>
  <c r="DJ42" i="16"/>
  <c r="DL42" i="16"/>
  <c r="DM42" i="16"/>
  <c r="DN42" i="16"/>
  <c r="DP42" i="16"/>
  <c r="DQ42" i="16"/>
  <c r="DR42" i="16"/>
  <c r="DS42" i="16"/>
  <c r="DT42" i="16"/>
  <c r="DU42" i="16"/>
  <c r="DV42" i="16"/>
  <c r="DW42" i="16"/>
  <c r="DX42" i="16"/>
  <c r="DY42" i="16"/>
  <c r="EC42" i="16"/>
  <c r="ED42" i="16"/>
  <c r="EE42" i="16"/>
  <c r="EF42" i="16"/>
  <c r="EI42" i="16"/>
  <c r="EJ42" i="16"/>
  <c r="EK42" i="16"/>
  <c r="EO42" i="16"/>
  <c r="EP42" i="16"/>
  <c r="EQ42" i="16"/>
  <c r="ER42" i="16"/>
  <c r="EU42" i="16"/>
  <c r="EV42" i="16"/>
  <c r="EW42" i="16"/>
  <c r="EX42" i="16"/>
  <c r="EY42" i="16"/>
  <c r="EZ42" i="16"/>
  <c r="FA42" i="16"/>
  <c r="FB42" i="16"/>
  <c r="FC42" i="16"/>
  <c r="FD42" i="16"/>
  <c r="FE42" i="16"/>
  <c r="FF42" i="16"/>
  <c r="FG42" i="16"/>
  <c r="FH42" i="16"/>
  <c r="FJ42" i="16"/>
  <c r="FK42" i="16"/>
  <c r="FL42" i="16"/>
  <c r="FM42" i="16"/>
  <c r="O43" i="16"/>
  <c r="P43" i="16"/>
  <c r="Q43" i="16"/>
  <c r="R43" i="16"/>
  <c r="S43" i="16"/>
  <c r="T43" i="16"/>
  <c r="U43" i="16"/>
  <c r="V43" i="16"/>
  <c r="W43" i="16"/>
  <c r="X43" i="16"/>
  <c r="Y43" i="16"/>
  <c r="Z43" i="16"/>
  <c r="AA43" i="16"/>
  <c r="AB43" i="16"/>
  <c r="AC43" i="16"/>
  <c r="AD43" i="16"/>
  <c r="AE43" i="16"/>
  <c r="AF43" i="16"/>
  <c r="AG43" i="16"/>
  <c r="AH43" i="16"/>
  <c r="AI43" i="16"/>
  <c r="AJ43" i="16"/>
  <c r="AK43" i="16"/>
  <c r="AL43" i="16"/>
  <c r="AM43" i="16"/>
  <c r="AN43" i="16"/>
  <c r="AO43" i="16"/>
  <c r="AP43" i="16"/>
  <c r="AQ43" i="16"/>
  <c r="AR43" i="16"/>
  <c r="AS43" i="16"/>
  <c r="AT43" i="16"/>
  <c r="AV43" i="16"/>
  <c r="AW43" i="16"/>
  <c r="AX43" i="16"/>
  <c r="AY43" i="16"/>
  <c r="AZ43" i="16"/>
  <c r="BA43" i="16"/>
  <c r="BB43" i="16"/>
  <c r="BC43" i="16"/>
  <c r="BD43" i="16"/>
  <c r="BE43" i="16"/>
  <c r="BF43" i="16"/>
  <c r="BH43" i="16"/>
  <c r="BI43" i="16"/>
  <c r="BJ43" i="16"/>
  <c r="BK43" i="16"/>
  <c r="BL43" i="16"/>
  <c r="BM43" i="16"/>
  <c r="BN43" i="16"/>
  <c r="BO43" i="16"/>
  <c r="BP43" i="16"/>
  <c r="BQ43" i="16"/>
  <c r="BR43" i="16"/>
  <c r="BS43" i="16"/>
  <c r="BT43" i="16"/>
  <c r="BU43" i="16"/>
  <c r="BV43" i="16"/>
  <c r="BW43" i="16"/>
  <c r="BX43" i="16"/>
  <c r="BY43" i="16"/>
  <c r="BZ43" i="16"/>
  <c r="CA43" i="16"/>
  <c r="CB43" i="16"/>
  <c r="CC43" i="16"/>
  <c r="CD43" i="16"/>
  <c r="CE43" i="16"/>
  <c r="CF43" i="16"/>
  <c r="CG43" i="16"/>
  <c r="CH43" i="16"/>
  <c r="CI43" i="16"/>
  <c r="CJ43" i="16"/>
  <c r="CK43" i="16"/>
  <c r="CL43" i="16"/>
  <c r="CM43" i="16"/>
  <c r="CN43" i="16"/>
  <c r="CO43" i="16"/>
  <c r="CP43" i="16"/>
  <c r="CQ43" i="16"/>
  <c r="CR43" i="16"/>
  <c r="CS43" i="16"/>
  <c r="CT43" i="16"/>
  <c r="CU43" i="16"/>
  <c r="CV43" i="16"/>
  <c r="CW43" i="16"/>
  <c r="CX43" i="16"/>
  <c r="CZ43" i="16"/>
  <c r="DA43" i="16"/>
  <c r="DB43" i="16"/>
  <c r="DC43" i="16"/>
  <c r="DE43" i="16"/>
  <c r="DF43" i="16"/>
  <c r="DG43" i="16"/>
  <c r="DH43" i="16"/>
  <c r="DI43" i="16"/>
  <c r="DJ43" i="16"/>
  <c r="DL43" i="16"/>
  <c r="DM43" i="16"/>
  <c r="DN43" i="16"/>
  <c r="DP43" i="16"/>
  <c r="DQ43" i="16"/>
  <c r="DR43" i="16"/>
  <c r="DS43" i="16"/>
  <c r="DT43" i="16"/>
  <c r="DU43" i="16"/>
  <c r="DV43" i="16"/>
  <c r="DW43" i="16"/>
  <c r="DX43" i="16"/>
  <c r="DY43" i="16"/>
  <c r="EC43" i="16"/>
  <c r="ED43" i="16"/>
  <c r="EE43" i="16"/>
  <c r="EF43" i="16"/>
  <c r="EI43" i="16"/>
  <c r="EJ43" i="16"/>
  <c r="EK43" i="16"/>
  <c r="EO43" i="16"/>
  <c r="EP43" i="16"/>
  <c r="EQ43" i="16"/>
  <c r="ER43" i="16"/>
  <c r="EU43" i="16"/>
  <c r="EV43" i="16"/>
  <c r="EW43" i="16"/>
  <c r="EX43" i="16"/>
  <c r="EY43" i="16"/>
  <c r="EZ43" i="16"/>
  <c r="FA43" i="16"/>
  <c r="FB43" i="16"/>
  <c r="FC43" i="16"/>
  <c r="FD43" i="16"/>
  <c r="FE43" i="16"/>
  <c r="FF43" i="16"/>
  <c r="FG43" i="16"/>
  <c r="FH43" i="16"/>
  <c r="FJ43" i="16"/>
  <c r="FK43" i="16"/>
  <c r="FL43" i="16"/>
  <c r="FM43" i="16"/>
  <c r="B44" i="16"/>
  <c r="C44" i="16"/>
  <c r="D44" i="16"/>
  <c r="E44" i="16"/>
  <c r="F44" i="16"/>
  <c r="G44" i="16"/>
  <c r="H44" i="16"/>
  <c r="I44" i="16"/>
  <c r="J44" i="16"/>
  <c r="K44" i="16"/>
  <c r="L44" i="16"/>
  <c r="M44" i="16"/>
  <c r="N44" i="16"/>
  <c r="O44" i="16"/>
  <c r="P44" i="16"/>
  <c r="Q44" i="16"/>
  <c r="R44" i="16"/>
  <c r="S44" i="16"/>
  <c r="T44" i="16"/>
  <c r="U44" i="16"/>
  <c r="V44" i="16"/>
  <c r="W44" i="16"/>
  <c r="X44" i="16"/>
  <c r="Y44" i="16"/>
  <c r="Z44" i="16"/>
  <c r="AA44" i="16"/>
  <c r="AB44" i="16"/>
  <c r="AC44" i="16"/>
  <c r="AD44" i="16"/>
  <c r="AE44" i="16"/>
  <c r="AF44" i="16"/>
  <c r="AG44" i="16"/>
  <c r="AH44" i="16"/>
  <c r="AI44" i="16"/>
  <c r="AJ44" i="16"/>
  <c r="AK44" i="16"/>
  <c r="AL44" i="16"/>
  <c r="AM44" i="16"/>
  <c r="AN44" i="16"/>
  <c r="AO44" i="16"/>
  <c r="AP44" i="16"/>
  <c r="AQ44" i="16"/>
  <c r="AR44" i="16"/>
  <c r="AS44" i="16"/>
  <c r="AT44" i="16"/>
  <c r="AV44" i="16"/>
  <c r="AW44" i="16"/>
  <c r="AX44" i="16"/>
  <c r="AY44" i="16"/>
  <c r="AZ44" i="16"/>
  <c r="BA44" i="16"/>
  <c r="BB44" i="16"/>
  <c r="BC44" i="16"/>
  <c r="BD44" i="16"/>
  <c r="BE44" i="16"/>
  <c r="BF44" i="16"/>
  <c r="BG44" i="16"/>
  <c r="BH44" i="16"/>
  <c r="BI44" i="16"/>
  <c r="BJ44" i="16"/>
  <c r="BK44" i="16"/>
  <c r="BL44" i="16"/>
  <c r="BM44" i="16"/>
  <c r="BN44" i="16"/>
  <c r="BO44" i="16"/>
  <c r="BP44" i="16"/>
  <c r="BQ44" i="16"/>
  <c r="BR44" i="16"/>
  <c r="BS44" i="16"/>
  <c r="BT44" i="16"/>
  <c r="BU44" i="16"/>
  <c r="BV44" i="16"/>
  <c r="BW44" i="16"/>
  <c r="BX44" i="16"/>
  <c r="BY44" i="16"/>
  <c r="BZ44" i="16"/>
  <c r="CA44" i="16"/>
  <c r="CB44" i="16"/>
  <c r="CC44" i="16"/>
  <c r="CD44" i="16"/>
  <c r="CE44" i="16"/>
  <c r="CF44" i="16"/>
  <c r="CG44" i="16"/>
  <c r="CH44" i="16"/>
  <c r="CI44" i="16"/>
  <c r="CJ44" i="16"/>
  <c r="CK44" i="16"/>
  <c r="CL44" i="16"/>
  <c r="CM44" i="16"/>
  <c r="CN44" i="16"/>
  <c r="CO44" i="16"/>
  <c r="CP44" i="16"/>
  <c r="CQ44" i="16"/>
  <c r="CR44" i="16"/>
  <c r="CS44" i="16"/>
  <c r="CT44" i="16"/>
  <c r="CU44" i="16"/>
  <c r="CV44" i="16"/>
  <c r="CW44" i="16"/>
  <c r="CX44" i="16"/>
  <c r="CZ44" i="16"/>
  <c r="DA44" i="16"/>
  <c r="DB44" i="16"/>
  <c r="DC44" i="16"/>
  <c r="DE44" i="16"/>
  <c r="DF44" i="16"/>
  <c r="DG44" i="16"/>
  <c r="DH44" i="16"/>
  <c r="DI44" i="16"/>
  <c r="DJ44" i="16"/>
  <c r="DK44" i="16"/>
  <c r="DL44" i="16"/>
  <c r="DM44" i="16"/>
  <c r="DN44" i="16"/>
  <c r="DO44" i="16"/>
  <c r="DP44" i="16"/>
  <c r="DQ44" i="16"/>
  <c r="DR44" i="16"/>
  <c r="DS44" i="16"/>
  <c r="DT44" i="16"/>
  <c r="DU44" i="16"/>
  <c r="DV44" i="16"/>
  <c r="DW44" i="16"/>
  <c r="DX44" i="16"/>
  <c r="DY44" i="16"/>
  <c r="EC44" i="16"/>
  <c r="ED44" i="16"/>
  <c r="EE44" i="16"/>
  <c r="EF44" i="16"/>
  <c r="EI44" i="16"/>
  <c r="EJ44" i="16"/>
  <c r="EK44" i="16"/>
  <c r="EL44" i="16"/>
  <c r="EM44" i="16"/>
  <c r="EN44" i="16"/>
  <c r="EO44" i="16"/>
  <c r="EP44" i="16"/>
  <c r="EQ44" i="16"/>
  <c r="ER44" i="16"/>
  <c r="ES44" i="16"/>
  <c r="ET44" i="16"/>
  <c r="EU44" i="16"/>
  <c r="EV44" i="16"/>
  <c r="EW44" i="16"/>
  <c r="EX44" i="16"/>
  <c r="EY44" i="16"/>
  <c r="EZ44" i="16"/>
  <c r="FA44" i="16"/>
  <c r="FB44" i="16"/>
  <c r="FC44" i="16"/>
  <c r="FD44" i="16"/>
  <c r="FE44" i="16"/>
  <c r="FF44" i="16"/>
  <c r="FG44" i="16"/>
  <c r="FH44" i="16"/>
  <c r="FJ44" i="16"/>
  <c r="FK44" i="16"/>
  <c r="FL44" i="16"/>
  <c r="FM44" i="16"/>
  <c r="FN44" i="16"/>
  <c r="FO44" i="16"/>
  <c r="B45" i="16"/>
  <c r="C45" i="16"/>
  <c r="D45" i="16"/>
  <c r="E45" i="16"/>
  <c r="F45" i="16"/>
  <c r="G45" i="16"/>
  <c r="H45" i="16"/>
  <c r="I45" i="16"/>
  <c r="J45" i="16"/>
  <c r="K45" i="16"/>
  <c r="L45" i="16"/>
  <c r="M45" i="16"/>
  <c r="N45" i="16"/>
  <c r="O45" i="16"/>
  <c r="P45" i="16"/>
  <c r="Q45" i="16"/>
  <c r="R45" i="16"/>
  <c r="S45" i="16"/>
  <c r="T45" i="16"/>
  <c r="U45" i="16"/>
  <c r="V45" i="16"/>
  <c r="W45" i="16"/>
  <c r="X45" i="16"/>
  <c r="Y45" i="16"/>
  <c r="Z45" i="16"/>
  <c r="AA45" i="16"/>
  <c r="AB45" i="16"/>
  <c r="AC45" i="16"/>
  <c r="AD45" i="16"/>
  <c r="AE45" i="16"/>
  <c r="AF45" i="16"/>
  <c r="AG45" i="16"/>
  <c r="AH45" i="16"/>
  <c r="AI45" i="16"/>
  <c r="AJ45" i="16"/>
  <c r="AK45" i="16"/>
  <c r="AL45" i="16"/>
  <c r="AM45" i="16"/>
  <c r="AN45" i="16"/>
  <c r="AO45" i="16"/>
  <c r="AP45" i="16"/>
  <c r="AQ45" i="16"/>
  <c r="AR45" i="16"/>
  <c r="AS45" i="16"/>
  <c r="AT45" i="16"/>
  <c r="AU45" i="16"/>
  <c r="AV45" i="16"/>
  <c r="AW45" i="16"/>
  <c r="AX45" i="16"/>
  <c r="AY45" i="16"/>
  <c r="AZ45" i="16"/>
  <c r="BA45" i="16"/>
  <c r="BB45" i="16"/>
  <c r="BC45" i="16"/>
  <c r="BD45" i="16"/>
  <c r="BE45" i="16"/>
  <c r="BF45" i="16"/>
  <c r="BG45" i="16"/>
  <c r="BH45" i="16"/>
  <c r="BI45" i="16"/>
  <c r="BJ45" i="16"/>
  <c r="BK45" i="16"/>
  <c r="BL45" i="16"/>
  <c r="BM45" i="16"/>
  <c r="BN45" i="16"/>
  <c r="BO45" i="16"/>
  <c r="BP45" i="16"/>
  <c r="BQ45" i="16"/>
  <c r="BR45" i="16"/>
  <c r="BS45" i="16"/>
  <c r="BT45" i="16"/>
  <c r="BU45" i="16"/>
  <c r="BV45" i="16"/>
  <c r="BW45" i="16"/>
  <c r="BX45" i="16"/>
  <c r="BY45" i="16"/>
  <c r="BZ45" i="16"/>
  <c r="CA45" i="16"/>
  <c r="CB45" i="16"/>
  <c r="CC45" i="16"/>
  <c r="CD45" i="16"/>
  <c r="CE45" i="16"/>
  <c r="CF45" i="16"/>
  <c r="CG45" i="16"/>
  <c r="CH45" i="16"/>
  <c r="CI45" i="16"/>
  <c r="CJ45" i="16"/>
  <c r="CK45" i="16"/>
  <c r="CL45" i="16"/>
  <c r="CM45" i="16"/>
  <c r="CN45" i="16"/>
  <c r="CO45" i="16"/>
  <c r="CP45" i="16"/>
  <c r="CQ45" i="16"/>
  <c r="CR45" i="16"/>
  <c r="CS45" i="16"/>
  <c r="CT45" i="16"/>
  <c r="CU45" i="16"/>
  <c r="CV45" i="16"/>
  <c r="CW45" i="16"/>
  <c r="CX45" i="16"/>
  <c r="CY45" i="16"/>
  <c r="CZ45" i="16"/>
  <c r="DA45" i="16"/>
  <c r="DB45" i="16"/>
  <c r="DC45" i="16"/>
  <c r="DD45" i="16"/>
  <c r="DE45" i="16"/>
  <c r="DF45" i="16"/>
  <c r="DG45" i="16"/>
  <c r="DH45" i="16"/>
  <c r="DI45" i="16"/>
  <c r="DJ45" i="16"/>
  <c r="DK45" i="16"/>
  <c r="DL45" i="16"/>
  <c r="DM45" i="16"/>
  <c r="DN45" i="16"/>
  <c r="DO45" i="16"/>
  <c r="DP45" i="16"/>
  <c r="DQ45" i="16"/>
  <c r="DR45" i="16"/>
  <c r="DS45" i="16"/>
  <c r="DT45" i="16"/>
  <c r="DU45" i="16"/>
  <c r="DV45" i="16"/>
  <c r="DW45" i="16"/>
  <c r="DX45" i="16"/>
  <c r="DY45" i="16"/>
  <c r="DZ45" i="16"/>
  <c r="EA45" i="16"/>
  <c r="EB45" i="16"/>
  <c r="EC45" i="16"/>
  <c r="ED45" i="16"/>
  <c r="EE45" i="16"/>
  <c r="EF45" i="16"/>
  <c r="EG45" i="16"/>
  <c r="EH45" i="16"/>
  <c r="EI45" i="16"/>
  <c r="EJ45" i="16"/>
  <c r="EK45" i="16"/>
  <c r="EL45" i="16"/>
  <c r="EM45" i="16"/>
  <c r="EN45" i="16"/>
  <c r="EO45" i="16"/>
  <c r="EP45" i="16"/>
  <c r="EQ45" i="16"/>
  <c r="ER45" i="16"/>
  <c r="ES45" i="16"/>
  <c r="ET45" i="16"/>
  <c r="EU45" i="16"/>
  <c r="EV45" i="16"/>
  <c r="EW45" i="16"/>
  <c r="EX45" i="16"/>
  <c r="EY45" i="16"/>
  <c r="EZ45" i="16"/>
  <c r="FA45" i="16"/>
  <c r="FB45" i="16"/>
  <c r="FC45" i="16"/>
  <c r="FD45" i="16"/>
  <c r="FE45" i="16"/>
  <c r="FF45" i="16"/>
  <c r="FG45" i="16"/>
  <c r="FH45" i="16"/>
  <c r="FI45" i="16"/>
  <c r="FJ45" i="16"/>
  <c r="FK45" i="16"/>
  <c r="FL45" i="16"/>
  <c r="FM45" i="16"/>
  <c r="FN45" i="16"/>
  <c r="FO45" i="16"/>
  <c r="FA14" i="15"/>
  <c r="FB14" i="15"/>
  <c r="FN14" i="15"/>
  <c r="FC14" i="15"/>
  <c r="FD14" i="15"/>
  <c r="FE14" i="15"/>
  <c r="FF14" i="15"/>
  <c r="FG14" i="15"/>
  <c r="FH14" i="15"/>
  <c r="FI14" i="15"/>
  <c r="FJ14" i="15"/>
  <c r="FK14" i="15"/>
  <c r="FL14" i="15"/>
  <c r="FM14" i="15"/>
  <c r="FO14" i="15"/>
  <c r="FP14" i="15"/>
  <c r="FQ14" i="15"/>
  <c r="FR14" i="15"/>
  <c r="FS14" i="15"/>
  <c r="FT14" i="15"/>
  <c r="FU14" i="15"/>
  <c r="FV14" i="15"/>
  <c r="FW14" i="15"/>
  <c r="FX14" i="15"/>
  <c r="FY14" i="15"/>
  <c r="FZ14" i="15"/>
  <c r="GA14" i="15"/>
  <c r="GB14" i="15"/>
  <c r="B34" i="15"/>
  <c r="C34" i="15"/>
  <c r="D34" i="15"/>
  <c r="E34" i="15"/>
  <c r="F34" i="15"/>
  <c r="G34" i="15"/>
  <c r="H34" i="15"/>
  <c r="I34" i="15"/>
  <c r="J34" i="15"/>
  <c r="K34" i="15"/>
  <c r="L34" i="15"/>
  <c r="M34" i="15"/>
  <c r="N34" i="15"/>
  <c r="O34" i="15"/>
  <c r="P34" i="15"/>
  <c r="Q34" i="15"/>
  <c r="R34" i="15"/>
  <c r="S34" i="15"/>
  <c r="T34" i="15"/>
  <c r="U34" i="15"/>
  <c r="V34" i="15"/>
  <c r="W34" i="15"/>
  <c r="X34" i="15"/>
  <c r="Y34" i="15"/>
  <c r="Z34" i="15"/>
  <c r="AA34" i="15"/>
  <c r="AB34" i="15"/>
  <c r="AC34" i="15"/>
  <c r="AD34" i="15"/>
  <c r="AE34" i="15"/>
  <c r="AF34" i="15"/>
  <c r="AG34" i="15"/>
  <c r="AH34" i="15"/>
  <c r="AI34" i="15"/>
  <c r="AJ34" i="15"/>
  <c r="AK34" i="15"/>
  <c r="AL34" i="15"/>
  <c r="AM34" i="15"/>
  <c r="AN34" i="15"/>
  <c r="AO34" i="15"/>
  <c r="AP34" i="15"/>
  <c r="AQ34" i="15"/>
  <c r="AR34" i="15"/>
  <c r="AS34" i="15"/>
  <c r="AT34" i="15"/>
  <c r="AU34" i="15"/>
  <c r="AV34" i="15"/>
  <c r="AW34" i="15"/>
  <c r="AX34" i="15"/>
  <c r="AY34" i="15"/>
  <c r="AZ34" i="15"/>
  <c r="BA34" i="15"/>
  <c r="BB34" i="15"/>
  <c r="BC34" i="15"/>
  <c r="BD34" i="15"/>
  <c r="BE34" i="15"/>
  <c r="BF34" i="15"/>
  <c r="BG34" i="15"/>
  <c r="BH34" i="15"/>
  <c r="BI34" i="15"/>
  <c r="BJ34" i="15"/>
  <c r="BK34" i="15"/>
  <c r="BL34" i="15"/>
  <c r="BM34" i="15"/>
  <c r="BN34" i="15"/>
  <c r="BO34" i="15"/>
  <c r="BP34" i="15"/>
  <c r="BQ34" i="15"/>
  <c r="BR34" i="15"/>
  <c r="BS34" i="15"/>
  <c r="BT34" i="15"/>
  <c r="BU34" i="15"/>
  <c r="BV34" i="15"/>
  <c r="BW34" i="15"/>
  <c r="BX34" i="15"/>
  <c r="BY34" i="15"/>
  <c r="BZ34" i="15"/>
  <c r="CA34" i="15"/>
  <c r="CB34" i="15"/>
  <c r="CC34" i="15"/>
  <c r="CD34" i="15"/>
  <c r="CE34" i="15"/>
  <c r="CF34" i="15"/>
  <c r="CG34" i="15"/>
  <c r="CH34" i="15"/>
  <c r="CI34" i="15"/>
  <c r="CJ34" i="15"/>
  <c r="CK34" i="15"/>
  <c r="CL34" i="15"/>
  <c r="CM34" i="15"/>
  <c r="CN34" i="15"/>
  <c r="CO34" i="15"/>
  <c r="CP34" i="15"/>
  <c r="CQ34" i="15"/>
  <c r="CR34" i="15"/>
  <c r="CS34" i="15"/>
  <c r="CT34" i="15"/>
  <c r="CU34" i="15"/>
  <c r="CV34" i="15"/>
  <c r="CW34" i="15"/>
  <c r="CX34" i="15"/>
  <c r="CY34" i="15"/>
  <c r="CZ34" i="15"/>
  <c r="DA34" i="15"/>
  <c r="DB34" i="15"/>
  <c r="DC34" i="15"/>
  <c r="DD34" i="15"/>
  <c r="DE34" i="15"/>
  <c r="DF34" i="15"/>
  <c r="DG34" i="15"/>
  <c r="DH34" i="15"/>
  <c r="DI34" i="15"/>
  <c r="DJ34" i="15"/>
  <c r="DK34" i="15"/>
  <c r="DL34" i="15"/>
  <c r="DM34" i="15"/>
  <c r="DN34" i="15"/>
  <c r="DO34" i="15"/>
  <c r="DP34" i="15"/>
  <c r="DQ34" i="15"/>
  <c r="DR34" i="15"/>
  <c r="DS34" i="15"/>
  <c r="DT34" i="15"/>
  <c r="DU34" i="15"/>
  <c r="DV34" i="15"/>
  <c r="DW34" i="15"/>
  <c r="DX34" i="15"/>
  <c r="DY34" i="15"/>
  <c r="DZ34" i="15"/>
  <c r="EA34" i="15"/>
  <c r="EB34" i="15"/>
  <c r="EC34" i="15"/>
  <c r="ED34" i="15"/>
  <c r="EE34" i="15"/>
  <c r="EF34" i="15"/>
  <c r="EG34" i="15"/>
  <c r="EH34" i="15"/>
  <c r="EI34" i="15"/>
  <c r="EJ34" i="15"/>
  <c r="EK34" i="15"/>
  <c r="EL34" i="15"/>
  <c r="EM34" i="15"/>
  <c r="EN34" i="15"/>
  <c r="EO34" i="15"/>
  <c r="EP34" i="15"/>
  <c r="EQ34" i="15"/>
  <c r="ER34" i="15"/>
  <c r="ES34" i="15"/>
  <c r="ET34" i="15"/>
  <c r="EU34" i="15"/>
  <c r="EV34" i="15"/>
  <c r="EW34" i="15"/>
  <c r="EX34" i="15"/>
  <c r="EY34" i="15"/>
  <c r="EZ34" i="15"/>
  <c r="FA34" i="15"/>
  <c r="FB34" i="15"/>
  <c r="FC34" i="15"/>
  <c r="FD34" i="15"/>
  <c r="FE34" i="15"/>
  <c r="FF34" i="15"/>
  <c r="FG34" i="15"/>
  <c r="FH34" i="15"/>
  <c r="FI34" i="15"/>
  <c r="FJ34" i="15"/>
  <c r="FK34" i="15"/>
  <c r="FL34" i="15"/>
  <c r="FM34" i="15"/>
  <c r="FN34" i="15"/>
  <c r="FO34" i="15"/>
  <c r="FP34" i="15"/>
  <c r="FQ34" i="15"/>
  <c r="FR34" i="15"/>
  <c r="FS34" i="15"/>
  <c r="FT34" i="15"/>
  <c r="FU34" i="15"/>
  <c r="FV34" i="15"/>
  <c r="FW34" i="15"/>
  <c r="FX34" i="15"/>
  <c r="FY34" i="15"/>
  <c r="FZ34" i="15"/>
  <c r="GA34" i="15"/>
  <c r="GB34" i="15"/>
  <c r="BY39" i="15"/>
  <c r="FP39" i="15"/>
  <c r="FQ39" i="15"/>
  <c r="FR39" i="15"/>
  <c r="FS39" i="15"/>
  <c r="FT39" i="15"/>
  <c r="FU39" i="15"/>
  <c r="FV39" i="15"/>
  <c r="FX39" i="15"/>
  <c r="FY39" i="15"/>
  <c r="FZ39" i="15"/>
  <c r="GA39" i="15"/>
  <c r="GB39" i="15"/>
  <c r="BY40" i="15"/>
  <c r="FP40" i="15"/>
  <c r="FQ40" i="15"/>
  <c r="FR40" i="15"/>
  <c r="FS40" i="15"/>
  <c r="FT40" i="15"/>
  <c r="FU40" i="15"/>
  <c r="FV40" i="15"/>
  <c r="FX40" i="15"/>
  <c r="FY40" i="15"/>
  <c r="FZ40" i="15"/>
  <c r="GA40" i="15"/>
  <c r="GB40" i="15"/>
  <c r="BY41" i="15"/>
  <c r="FP41" i="15"/>
  <c r="FQ41" i="15"/>
  <c r="FR41" i="15"/>
  <c r="FS41" i="15"/>
  <c r="FT41" i="15"/>
  <c r="FU41" i="15"/>
  <c r="FV41" i="15"/>
  <c r="FX41" i="15"/>
  <c r="FY41" i="15"/>
  <c r="FZ41" i="15"/>
  <c r="GA41" i="15"/>
  <c r="GB41" i="15"/>
  <c r="AY42" i="15"/>
  <c r="AZ42" i="15"/>
  <c r="BA42" i="15"/>
  <c r="BB42" i="15"/>
  <c r="BC42" i="15"/>
  <c r="BD42" i="15"/>
  <c r="BI42" i="15"/>
  <c r="BJ42" i="15"/>
  <c r="BK42" i="15"/>
  <c r="BM42" i="15"/>
  <c r="BY42" i="15"/>
  <c r="CA42" i="15"/>
  <c r="CF42" i="15"/>
  <c r="CG42" i="15"/>
  <c r="CH42" i="15"/>
  <c r="CI42" i="15"/>
  <c r="CJ42" i="15"/>
  <c r="CK42" i="15"/>
  <c r="CL42" i="15"/>
  <c r="CM42" i="15"/>
  <c r="CN42" i="15"/>
  <c r="CO42" i="15"/>
  <c r="CQ42" i="15"/>
  <c r="CR42" i="15"/>
  <c r="CS42" i="15"/>
  <c r="CT42" i="15"/>
  <c r="CU42" i="15"/>
  <c r="CV42" i="15"/>
  <c r="CW42" i="15"/>
  <c r="CX42" i="15"/>
  <c r="CY42" i="15"/>
  <c r="CZ42" i="15"/>
  <c r="DA42" i="15"/>
  <c r="DB42" i="15"/>
  <c r="DC42" i="15"/>
  <c r="DD42" i="15"/>
  <c r="DE42" i="15"/>
  <c r="DF42" i="15"/>
  <c r="DG42" i="15"/>
  <c r="DH42" i="15"/>
  <c r="DI42" i="15"/>
  <c r="DJ42" i="15"/>
  <c r="DK42" i="15"/>
  <c r="DL42" i="15"/>
  <c r="DM42" i="15"/>
  <c r="DN42" i="15"/>
  <c r="DO42" i="15"/>
  <c r="DP42" i="15"/>
  <c r="DQ42" i="15"/>
  <c r="DR42" i="15"/>
  <c r="DS42" i="15"/>
  <c r="DT42" i="15"/>
  <c r="DU42" i="15"/>
  <c r="DV42" i="15"/>
  <c r="DX42" i="15"/>
  <c r="DY42" i="15"/>
  <c r="DZ42" i="15"/>
  <c r="EA42" i="15"/>
  <c r="EB42" i="15"/>
  <c r="EC42" i="15"/>
  <c r="ED42" i="15"/>
  <c r="EE42" i="15"/>
  <c r="EF42" i="15"/>
  <c r="EG42" i="15"/>
  <c r="EH42" i="15"/>
  <c r="EI42" i="15"/>
  <c r="EJ42" i="15"/>
  <c r="EK42" i="15"/>
  <c r="EL42" i="15"/>
  <c r="EM42" i="15"/>
  <c r="EO42" i="15"/>
  <c r="EP42" i="15"/>
  <c r="EQ42" i="15"/>
  <c r="ER42" i="15"/>
  <c r="ES42" i="15"/>
  <c r="EU42" i="15"/>
  <c r="EV42" i="15"/>
  <c r="EW42" i="15"/>
  <c r="EX42" i="15"/>
  <c r="EZ42" i="15"/>
  <c r="FA42" i="15"/>
  <c r="FB42" i="15"/>
  <c r="FC42" i="15"/>
  <c r="FD42" i="15"/>
  <c r="FE42" i="15"/>
  <c r="FF42" i="15"/>
  <c r="FG42" i="15"/>
  <c r="FH42" i="15"/>
  <c r="FI42" i="15"/>
  <c r="FJ42" i="15"/>
  <c r="FK42" i="15"/>
  <c r="FL42" i="15"/>
  <c r="FM42" i="15"/>
  <c r="FN42" i="15"/>
  <c r="FO42" i="15"/>
  <c r="FP42" i="15"/>
  <c r="FQ42" i="15"/>
  <c r="FR42" i="15"/>
  <c r="FS42" i="15"/>
  <c r="FT42" i="15"/>
  <c r="FU42" i="15"/>
  <c r="FV42" i="15"/>
  <c r="FX42" i="15"/>
  <c r="FY42" i="15"/>
  <c r="FZ42" i="15"/>
  <c r="GA42" i="15"/>
  <c r="GB42" i="15"/>
  <c r="C54" i="15"/>
  <c r="D54" i="15"/>
  <c r="E54" i="15"/>
  <c r="F54" i="15"/>
  <c r="G54" i="15"/>
  <c r="H54" i="15"/>
  <c r="I54" i="15"/>
  <c r="J54" i="15"/>
  <c r="K54" i="15"/>
  <c r="L54" i="15"/>
  <c r="M54" i="15"/>
  <c r="N54" i="15"/>
  <c r="O54" i="15"/>
  <c r="P54" i="15"/>
  <c r="Q54" i="15"/>
  <c r="R54" i="15"/>
  <c r="S54" i="15"/>
  <c r="T54" i="15"/>
  <c r="U54" i="15"/>
  <c r="V54" i="15"/>
  <c r="W54" i="15"/>
  <c r="X54" i="15"/>
  <c r="Y54" i="15"/>
  <c r="Z54" i="15"/>
  <c r="AA54" i="15"/>
  <c r="AB54" i="15"/>
  <c r="AC54" i="15"/>
  <c r="AD54" i="15"/>
  <c r="AE54" i="15"/>
  <c r="AF54" i="15"/>
  <c r="AG54" i="15"/>
  <c r="AH54" i="15"/>
  <c r="AI54" i="15"/>
  <c r="AJ54" i="15"/>
  <c r="AK54" i="15"/>
  <c r="AL54" i="15"/>
  <c r="AM54" i="15"/>
  <c r="AN54" i="15"/>
  <c r="AO54" i="15"/>
  <c r="AP54" i="15"/>
  <c r="AQ54" i="15"/>
  <c r="AR54" i="15"/>
  <c r="AS54" i="15"/>
  <c r="AT54" i="15"/>
  <c r="AU54" i="15"/>
  <c r="AV54" i="15"/>
  <c r="AW54" i="15"/>
  <c r="AX54" i="15"/>
  <c r="AY54" i="15"/>
  <c r="AZ54" i="15"/>
  <c r="BA54" i="15"/>
  <c r="BB54" i="15"/>
  <c r="BC54" i="15"/>
  <c r="BD54" i="15"/>
  <c r="BE54" i="15"/>
  <c r="BF54" i="15"/>
  <c r="BG54" i="15"/>
  <c r="BH54" i="15"/>
  <c r="BI54" i="15"/>
  <c r="BJ54" i="15"/>
  <c r="BK54" i="15"/>
  <c r="BL54" i="15"/>
  <c r="BM54" i="15"/>
  <c r="BN54" i="15"/>
  <c r="BO54" i="15"/>
  <c r="BP54" i="15"/>
  <c r="BQ54" i="15"/>
  <c r="BR54" i="15"/>
  <c r="BS54" i="15"/>
  <c r="BT54" i="15"/>
  <c r="BU54" i="15"/>
  <c r="BV54" i="15"/>
  <c r="BW54" i="15"/>
  <c r="BX54" i="15"/>
  <c r="BY54" i="15"/>
  <c r="CA54" i="15"/>
  <c r="CB54" i="15"/>
  <c r="CC54" i="15"/>
  <c r="CD54" i="15"/>
  <c r="CE54" i="15"/>
  <c r="CF54" i="15"/>
  <c r="CG54" i="15"/>
  <c r="CH54" i="15"/>
  <c r="CI54" i="15"/>
  <c r="CJ54" i="15"/>
  <c r="CK54" i="15"/>
  <c r="CL54" i="15"/>
  <c r="CM54" i="15"/>
  <c r="CN54" i="15"/>
  <c r="CO54" i="15"/>
  <c r="CP54" i="15"/>
  <c r="CQ54" i="15"/>
  <c r="CR54" i="15"/>
  <c r="CS54" i="15"/>
  <c r="CT54" i="15"/>
  <c r="CU54" i="15"/>
  <c r="CV54" i="15"/>
  <c r="CW54" i="15"/>
  <c r="CX54" i="15"/>
  <c r="CY54" i="15"/>
  <c r="CZ54" i="15"/>
  <c r="DA54" i="15"/>
  <c r="DB54" i="15"/>
  <c r="DC54" i="15"/>
  <c r="DD54" i="15"/>
  <c r="DE54" i="15"/>
  <c r="DF54" i="15"/>
  <c r="DG54" i="15"/>
  <c r="DH54" i="15"/>
  <c r="DI54" i="15"/>
  <c r="DJ54" i="15"/>
  <c r="DK54" i="15"/>
  <c r="DL54" i="15"/>
  <c r="DM54" i="15"/>
  <c r="DN54" i="15"/>
  <c r="DO54" i="15"/>
  <c r="DP54" i="15"/>
  <c r="DQ54" i="15"/>
  <c r="DR54" i="15"/>
  <c r="DS54" i="15"/>
  <c r="DT54" i="15"/>
  <c r="DU54" i="15"/>
  <c r="DV54" i="15"/>
  <c r="DW54" i="15"/>
  <c r="DX54" i="15"/>
  <c r="DY54" i="15"/>
  <c r="DZ54" i="15"/>
  <c r="EA54" i="15"/>
  <c r="EB54" i="15"/>
  <c r="EC54" i="15"/>
  <c r="ED54" i="15"/>
  <c r="EE54" i="15"/>
  <c r="EF54" i="15"/>
  <c r="EG54" i="15"/>
  <c r="EH54" i="15"/>
  <c r="EI54" i="15"/>
  <c r="EJ54" i="15"/>
  <c r="EK54" i="15"/>
  <c r="EL54" i="15"/>
  <c r="EM54" i="15"/>
  <c r="EO54" i="15"/>
  <c r="EP54" i="15"/>
  <c r="EQ54" i="15"/>
  <c r="ER54" i="15"/>
  <c r="ES54" i="15"/>
  <c r="EU54" i="15"/>
  <c r="EV54" i="15"/>
  <c r="EW54" i="15"/>
  <c r="EX54" i="15"/>
  <c r="EZ54" i="15"/>
  <c r="FA54" i="15"/>
  <c r="FB54" i="15"/>
  <c r="FC54" i="15"/>
  <c r="FD54" i="15"/>
  <c r="FE54" i="15"/>
  <c r="FF54" i="15"/>
  <c r="FG54" i="15"/>
  <c r="FH54" i="15"/>
  <c r="FI54" i="15"/>
  <c r="FJ54" i="15"/>
  <c r="FK54" i="15"/>
  <c r="FL54" i="15"/>
  <c r="FM54" i="15"/>
  <c r="FN54" i="15"/>
  <c r="FO54" i="15"/>
  <c r="FP54" i="15"/>
  <c r="FQ54" i="15"/>
  <c r="FR54" i="15"/>
  <c r="FS54" i="15"/>
  <c r="FT54" i="15"/>
  <c r="FU54" i="15"/>
  <c r="FV54" i="15"/>
  <c r="FX54" i="15"/>
  <c r="FY54" i="15"/>
  <c r="FZ54" i="15"/>
  <c r="GA54" i="15"/>
  <c r="GB54" i="15"/>
  <c r="C56" i="15"/>
  <c r="C55" i="15"/>
  <c r="D56" i="15"/>
  <c r="D55" i="15"/>
  <c r="E56" i="15"/>
  <c r="E55" i="15"/>
  <c r="F56" i="15"/>
  <c r="F55" i="15"/>
  <c r="G56" i="15"/>
  <c r="G55" i="15"/>
  <c r="H56" i="15"/>
  <c r="H55" i="15"/>
  <c r="I56" i="15"/>
  <c r="I55" i="15"/>
  <c r="J56" i="15"/>
  <c r="J55" i="15"/>
  <c r="K56" i="15"/>
  <c r="K55" i="15"/>
  <c r="L56" i="15"/>
  <c r="L55" i="15"/>
  <c r="M56" i="15"/>
  <c r="M55" i="15"/>
  <c r="N56" i="15"/>
  <c r="N55" i="15"/>
  <c r="O56" i="15"/>
  <c r="O55" i="15"/>
  <c r="P56" i="15"/>
  <c r="P55" i="15"/>
  <c r="Q56" i="15"/>
  <c r="Q55" i="15"/>
  <c r="R56" i="15"/>
  <c r="R55" i="15"/>
  <c r="S56" i="15"/>
  <c r="S55" i="15"/>
  <c r="T56" i="15"/>
  <c r="T55" i="15"/>
  <c r="U56" i="15"/>
  <c r="U55" i="15"/>
  <c r="V56" i="15"/>
  <c r="V55" i="15"/>
  <c r="W56" i="15"/>
  <c r="W55" i="15"/>
  <c r="X56" i="15"/>
  <c r="X55" i="15"/>
  <c r="Y56" i="15"/>
  <c r="Y55" i="15"/>
  <c r="Z56" i="15"/>
  <c r="Z55" i="15"/>
  <c r="AA56" i="15"/>
  <c r="AA55" i="15"/>
  <c r="AB56" i="15"/>
  <c r="AB55" i="15"/>
  <c r="AC56" i="15"/>
  <c r="AC55" i="15"/>
  <c r="AD56" i="15"/>
  <c r="AD55" i="15"/>
  <c r="AE56" i="15"/>
  <c r="AE55" i="15"/>
  <c r="AF56" i="15"/>
  <c r="AF55" i="15"/>
  <c r="AG56" i="15"/>
  <c r="AG55" i="15"/>
  <c r="AH56" i="15"/>
  <c r="AH55" i="15"/>
  <c r="AI56" i="15"/>
  <c r="AI55" i="15"/>
  <c r="AJ56" i="15"/>
  <c r="AJ55" i="15"/>
  <c r="AK56" i="15"/>
  <c r="AK55" i="15"/>
  <c r="AL56" i="15"/>
  <c r="AL55" i="15"/>
  <c r="AM56" i="15"/>
  <c r="AM55" i="15"/>
  <c r="AN56" i="15"/>
  <c r="AN55" i="15"/>
  <c r="AO56" i="15"/>
  <c r="AO55" i="15"/>
  <c r="AP56" i="15"/>
  <c r="AP55" i="15"/>
  <c r="AQ56" i="15"/>
  <c r="AQ55" i="15"/>
  <c r="AR56" i="15"/>
  <c r="AR55" i="15"/>
  <c r="AS56" i="15"/>
  <c r="AS55" i="15"/>
  <c r="AT56" i="15"/>
  <c r="AT55" i="15"/>
  <c r="AU56" i="15"/>
  <c r="AU55" i="15"/>
  <c r="AV56" i="15"/>
  <c r="AV55" i="15"/>
  <c r="AW56" i="15"/>
  <c r="AW55" i="15"/>
  <c r="AX56" i="15"/>
  <c r="AX55" i="15"/>
  <c r="AY56" i="15"/>
  <c r="AY55" i="15"/>
  <c r="AZ56" i="15"/>
  <c r="AZ55" i="15"/>
  <c r="BA56" i="15"/>
  <c r="BA55" i="15"/>
  <c r="BB56" i="15"/>
  <c r="BB55" i="15"/>
  <c r="BC56" i="15"/>
  <c r="BC55" i="15"/>
  <c r="BD56" i="15"/>
  <c r="BD55" i="15"/>
  <c r="BE56" i="15"/>
  <c r="BE55" i="15"/>
  <c r="BF56" i="15"/>
  <c r="BF55" i="15"/>
  <c r="BG56" i="15"/>
  <c r="BG55" i="15"/>
  <c r="BH56" i="15"/>
  <c r="BH55" i="15"/>
  <c r="BI56" i="15"/>
  <c r="BI55" i="15"/>
  <c r="BJ56" i="15"/>
  <c r="BJ55" i="15"/>
  <c r="BK56" i="15"/>
  <c r="BK55" i="15"/>
  <c r="BL56" i="15"/>
  <c r="BL55" i="15"/>
  <c r="BM56" i="15"/>
  <c r="BM55" i="15"/>
  <c r="BN56" i="15"/>
  <c r="BN55" i="15"/>
  <c r="BO56" i="15"/>
  <c r="BO55" i="15"/>
  <c r="BP56" i="15"/>
  <c r="BP55" i="15"/>
  <c r="BQ56" i="15"/>
  <c r="BQ55" i="15"/>
  <c r="BR56" i="15"/>
  <c r="BR55" i="15"/>
  <c r="BS56" i="15"/>
  <c r="BS55" i="15"/>
  <c r="BT56" i="15"/>
  <c r="BT55" i="15"/>
  <c r="BU56" i="15"/>
  <c r="BU55" i="15"/>
  <c r="BV56" i="15"/>
  <c r="BV55" i="15"/>
  <c r="BW56" i="15"/>
  <c r="BW55" i="15"/>
  <c r="BX56" i="15"/>
  <c r="BX55" i="15"/>
  <c r="BY56" i="15"/>
  <c r="BY55" i="15"/>
  <c r="CA56" i="15"/>
  <c r="CA55" i="15"/>
  <c r="CB56" i="15"/>
  <c r="CB55" i="15"/>
  <c r="CC56" i="15"/>
  <c r="CC55" i="15"/>
  <c r="CD56" i="15"/>
  <c r="CD55" i="15"/>
  <c r="CE56" i="15"/>
  <c r="CE55" i="15"/>
  <c r="CF56" i="15"/>
  <c r="CF55" i="15"/>
  <c r="CG56" i="15"/>
  <c r="CG55" i="15"/>
  <c r="CH56" i="15"/>
  <c r="CH55" i="15"/>
  <c r="CI56" i="15"/>
  <c r="CI55" i="15"/>
  <c r="CJ56" i="15"/>
  <c r="CJ55" i="15"/>
  <c r="CK56" i="15"/>
  <c r="CK55" i="15"/>
  <c r="CL56" i="15"/>
  <c r="CL55" i="15"/>
  <c r="CM56" i="15"/>
  <c r="CM55" i="15"/>
  <c r="CN56" i="15"/>
  <c r="CN55" i="15"/>
  <c r="CO56" i="15"/>
  <c r="CO55" i="15"/>
  <c r="CP56" i="15"/>
  <c r="CP55" i="15"/>
  <c r="CQ56" i="15"/>
  <c r="CQ55" i="15"/>
  <c r="CR56" i="15"/>
  <c r="CR55" i="15"/>
  <c r="CS56" i="15"/>
  <c r="CS55" i="15"/>
  <c r="CT56" i="15"/>
  <c r="CT55" i="15"/>
  <c r="CU56" i="15"/>
  <c r="CU55" i="15"/>
  <c r="CV56" i="15"/>
  <c r="CV55" i="15"/>
  <c r="CW56" i="15"/>
  <c r="CW55" i="15"/>
  <c r="CX56" i="15"/>
  <c r="CX55" i="15"/>
  <c r="CY56" i="15"/>
  <c r="CY55" i="15"/>
  <c r="CZ56" i="15"/>
  <c r="CZ55" i="15"/>
  <c r="DA56" i="15"/>
  <c r="DA55" i="15"/>
  <c r="DB56" i="15"/>
  <c r="DB55" i="15"/>
  <c r="DC56" i="15"/>
  <c r="DC55" i="15"/>
  <c r="DD56" i="15"/>
  <c r="DD55" i="15"/>
  <c r="DE56" i="15"/>
  <c r="DE55" i="15"/>
  <c r="DF56" i="15"/>
  <c r="DF55" i="15"/>
  <c r="DG56" i="15"/>
  <c r="DG55" i="15"/>
  <c r="DH56" i="15"/>
  <c r="DH55" i="15"/>
  <c r="DI56" i="15"/>
  <c r="DI55" i="15"/>
  <c r="DJ56" i="15"/>
  <c r="DJ55" i="15"/>
  <c r="DK56" i="15"/>
  <c r="DK55" i="15"/>
  <c r="DL56" i="15"/>
  <c r="DL55" i="15"/>
  <c r="DM56" i="15"/>
  <c r="DM55" i="15"/>
  <c r="DN56" i="15"/>
  <c r="DN55" i="15"/>
  <c r="DO56" i="15"/>
  <c r="DO55" i="15"/>
  <c r="DP56" i="15"/>
  <c r="DP55" i="15"/>
  <c r="DQ56" i="15"/>
  <c r="DQ55" i="15"/>
  <c r="DR56" i="15"/>
  <c r="DR55" i="15"/>
  <c r="DS56" i="15"/>
  <c r="DS55" i="15"/>
  <c r="DT56" i="15"/>
  <c r="DT55" i="15"/>
  <c r="DU56" i="15"/>
  <c r="DU55" i="15"/>
  <c r="DV56" i="15"/>
  <c r="DV55" i="15"/>
  <c r="DW56" i="15"/>
  <c r="DW55" i="15"/>
  <c r="DX56" i="15"/>
  <c r="DX55" i="15"/>
  <c r="DY56" i="15"/>
  <c r="DY55" i="15"/>
  <c r="DZ56" i="15"/>
  <c r="DZ55" i="15"/>
  <c r="EA56" i="15"/>
  <c r="EA55" i="15"/>
  <c r="EB56" i="15"/>
  <c r="EB55" i="15"/>
  <c r="EC56" i="15"/>
  <c r="EC55" i="15"/>
  <c r="ED56" i="15"/>
  <c r="ED55" i="15"/>
  <c r="EE56" i="15"/>
  <c r="EE55" i="15"/>
  <c r="EF56" i="15"/>
  <c r="EF55" i="15"/>
  <c r="EG56" i="15"/>
  <c r="EG55" i="15"/>
  <c r="EH56" i="15"/>
  <c r="EH55" i="15"/>
  <c r="EI56" i="15"/>
  <c r="EI55" i="15"/>
  <c r="EJ56" i="15"/>
  <c r="EJ55" i="15"/>
  <c r="EK56" i="15"/>
  <c r="EK55" i="15"/>
  <c r="EL56" i="15"/>
  <c r="EL55" i="15"/>
  <c r="EM56" i="15"/>
  <c r="EM55" i="15"/>
  <c r="EO56" i="15"/>
  <c r="EO55" i="15"/>
  <c r="EP56" i="15"/>
  <c r="EP55" i="15"/>
  <c r="EQ56" i="15"/>
  <c r="EQ55" i="15"/>
  <c r="ER56" i="15"/>
  <c r="ER55" i="15"/>
  <c r="ES56" i="15"/>
  <c r="ES55" i="15"/>
  <c r="EU56" i="15"/>
  <c r="EU55" i="15"/>
  <c r="EV56" i="15"/>
  <c r="EV55" i="15"/>
  <c r="EW56" i="15"/>
  <c r="EW55" i="15"/>
  <c r="EX56" i="15"/>
  <c r="EX55" i="15"/>
  <c r="EZ56" i="15"/>
  <c r="EZ55" i="15"/>
  <c r="FA56" i="15"/>
  <c r="FA55" i="15"/>
  <c r="FB56" i="15"/>
  <c r="FB55" i="15"/>
  <c r="FC56" i="15"/>
  <c r="FC55" i="15"/>
  <c r="FD56" i="15"/>
  <c r="FD55" i="15"/>
  <c r="FE56" i="15"/>
  <c r="FE55" i="15"/>
  <c r="FF56" i="15"/>
  <c r="FF55" i="15"/>
  <c r="FG56" i="15"/>
  <c r="FG55" i="15"/>
  <c r="FH56" i="15"/>
  <c r="FH55" i="15"/>
  <c r="FI56" i="15"/>
  <c r="FI55" i="15"/>
  <c r="FJ56" i="15"/>
  <c r="FJ55" i="15"/>
  <c r="FK56" i="15"/>
  <c r="FK55" i="15"/>
  <c r="FL56" i="15"/>
  <c r="FL55" i="15"/>
  <c r="FM56" i="15"/>
  <c r="FM55" i="15"/>
  <c r="FN56" i="15"/>
  <c r="FN55" i="15"/>
  <c r="FO56" i="15"/>
  <c r="FO55" i="15"/>
  <c r="FP56" i="15"/>
  <c r="FP55" i="15"/>
  <c r="FQ56" i="15"/>
  <c r="FQ55" i="15"/>
  <c r="FR56" i="15"/>
  <c r="FR55" i="15"/>
  <c r="FS56" i="15"/>
  <c r="FS55" i="15"/>
  <c r="FT56" i="15"/>
  <c r="FT55" i="15"/>
  <c r="FU56" i="15"/>
  <c r="FU55" i="15"/>
  <c r="FV56" i="15"/>
  <c r="FV55" i="15"/>
  <c r="FX56" i="15"/>
  <c r="FX55" i="15"/>
  <c r="FY56" i="15"/>
  <c r="FY55" i="15"/>
  <c r="FZ56" i="15"/>
  <c r="FZ55" i="15"/>
  <c r="GA56" i="15"/>
  <c r="GA55" i="15"/>
  <c r="GB56" i="15"/>
  <c r="GB55" i="15"/>
  <c r="C57" i="15"/>
  <c r="D57" i="15"/>
  <c r="E57" i="15"/>
  <c r="F57" i="15"/>
  <c r="G57" i="15"/>
  <c r="H57" i="15"/>
  <c r="I57" i="15"/>
  <c r="J57" i="15"/>
  <c r="K57" i="15"/>
  <c r="L57" i="15"/>
  <c r="M57" i="15"/>
  <c r="N57" i="15"/>
  <c r="O57" i="15"/>
  <c r="P57" i="15"/>
  <c r="Q57" i="15"/>
  <c r="R57" i="15"/>
  <c r="S57" i="15"/>
  <c r="T57" i="15"/>
  <c r="U57" i="15"/>
  <c r="V57" i="15"/>
  <c r="W57" i="15"/>
  <c r="X57" i="15"/>
  <c r="Y57" i="15"/>
  <c r="Z57" i="15"/>
  <c r="AA57" i="15"/>
  <c r="AB57" i="15"/>
  <c r="AC57" i="15"/>
  <c r="AD57" i="15"/>
  <c r="AE57" i="15"/>
  <c r="AF57" i="15"/>
  <c r="AG57" i="15"/>
  <c r="AH57" i="15"/>
  <c r="AI57" i="15"/>
  <c r="AJ57" i="15"/>
  <c r="AK57" i="15"/>
  <c r="AL57" i="15"/>
  <c r="AM57" i="15"/>
  <c r="AN57" i="15"/>
  <c r="AO57" i="15"/>
  <c r="AP57" i="15"/>
  <c r="AQ57" i="15"/>
  <c r="AR57" i="15"/>
  <c r="AS57" i="15"/>
  <c r="AT57" i="15"/>
  <c r="AU57" i="15"/>
  <c r="AV57" i="15"/>
  <c r="AW57" i="15"/>
  <c r="AX57" i="15"/>
  <c r="AY57" i="15"/>
  <c r="AZ57" i="15"/>
  <c r="BA57" i="15"/>
  <c r="BB57" i="15"/>
  <c r="BC57" i="15"/>
  <c r="BD57" i="15"/>
  <c r="BE57" i="15"/>
  <c r="BF57" i="15"/>
  <c r="BG57" i="15"/>
  <c r="BH57" i="15"/>
  <c r="BI57" i="15"/>
  <c r="BJ57" i="15"/>
  <c r="BK57" i="15"/>
  <c r="BL57" i="15"/>
  <c r="BM57" i="15"/>
  <c r="BN57" i="15"/>
  <c r="BO57" i="15"/>
  <c r="BP57" i="15"/>
  <c r="BQ57" i="15"/>
  <c r="BR57" i="15"/>
  <c r="BS57" i="15"/>
  <c r="BT57" i="15"/>
  <c r="BU57" i="15"/>
  <c r="BV57" i="15"/>
  <c r="BW57" i="15"/>
  <c r="BX57" i="15"/>
  <c r="BY57" i="15"/>
  <c r="CA57" i="15"/>
  <c r="CB57" i="15"/>
  <c r="CC57" i="15"/>
  <c r="CD57" i="15"/>
  <c r="CE57" i="15"/>
  <c r="CF57" i="15"/>
  <c r="CG57" i="15"/>
  <c r="CH57" i="15"/>
  <c r="CI57" i="15"/>
  <c r="CJ57" i="15"/>
  <c r="CK57" i="15"/>
  <c r="CL57" i="15"/>
  <c r="CM57" i="15"/>
  <c r="CN57" i="15"/>
  <c r="CO57" i="15"/>
  <c r="CP57" i="15"/>
  <c r="CQ57" i="15"/>
  <c r="CR57" i="15"/>
  <c r="CS57" i="15"/>
  <c r="CT57" i="15"/>
  <c r="CU57" i="15"/>
  <c r="CV57" i="15"/>
  <c r="CW57" i="15"/>
  <c r="CX57" i="15"/>
  <c r="CY57" i="15"/>
  <c r="CZ57" i="15"/>
  <c r="DA57" i="15"/>
  <c r="DB57" i="15"/>
  <c r="DC57" i="15"/>
  <c r="DD57" i="15"/>
  <c r="DE57" i="15"/>
  <c r="DF57" i="15"/>
  <c r="DG57" i="15"/>
  <c r="DH57" i="15"/>
  <c r="DI57" i="15"/>
  <c r="DJ57" i="15"/>
  <c r="DK57" i="15"/>
  <c r="DL57" i="15"/>
  <c r="DM57" i="15"/>
  <c r="DN57" i="15"/>
  <c r="DO57" i="15"/>
  <c r="DP57" i="15"/>
  <c r="DQ57" i="15"/>
  <c r="DR57" i="15"/>
  <c r="DS57" i="15"/>
  <c r="DT57" i="15"/>
  <c r="DU57" i="15"/>
  <c r="DV57" i="15"/>
  <c r="DW57" i="15"/>
  <c r="DX57" i="15"/>
  <c r="DY57" i="15"/>
  <c r="DZ57" i="15"/>
  <c r="EA57" i="15"/>
  <c r="EB57" i="15"/>
  <c r="EC57" i="15"/>
  <c r="ED57" i="15"/>
  <c r="EE57" i="15"/>
  <c r="EF57" i="15"/>
  <c r="EG57" i="15"/>
  <c r="EH57" i="15"/>
  <c r="EI57" i="15"/>
  <c r="EJ57" i="15"/>
  <c r="EK57" i="15"/>
  <c r="EL57" i="15"/>
  <c r="EM57" i="15"/>
  <c r="EO57" i="15"/>
  <c r="EP57" i="15"/>
  <c r="EQ57" i="15"/>
  <c r="ER57" i="15"/>
  <c r="ES57" i="15"/>
  <c r="EU57" i="15"/>
  <c r="EV57" i="15"/>
  <c r="EW57" i="15"/>
  <c r="EX57" i="15"/>
  <c r="EZ57" i="15"/>
  <c r="FA57" i="15"/>
  <c r="FB57" i="15"/>
  <c r="FC57" i="15"/>
  <c r="FD57" i="15"/>
  <c r="FE57" i="15"/>
  <c r="FF57" i="15"/>
  <c r="FG57" i="15"/>
  <c r="FH57" i="15"/>
  <c r="FI57" i="15"/>
  <c r="FJ57" i="15"/>
  <c r="FK57" i="15"/>
  <c r="FL57" i="15"/>
  <c r="FM57" i="15"/>
  <c r="FN57" i="15"/>
  <c r="FO57" i="15"/>
  <c r="FP57" i="15"/>
  <c r="FQ57" i="15"/>
  <c r="FR57" i="15"/>
  <c r="FS57" i="15"/>
  <c r="FT57" i="15"/>
  <c r="FU57" i="15"/>
  <c r="FV57" i="15"/>
  <c r="FX57" i="15"/>
  <c r="FY57" i="15"/>
  <c r="FZ57" i="15"/>
  <c r="GA57" i="15"/>
  <c r="GB57" i="15"/>
  <c r="Q58" i="15"/>
  <c r="AC58" i="15"/>
  <c r="AF58" i="15"/>
  <c r="AG58" i="15"/>
  <c r="AH58" i="15"/>
  <c r="AK58" i="15"/>
  <c r="AL58" i="15"/>
  <c r="AM58" i="15"/>
  <c r="AO58" i="15"/>
  <c r="AR58" i="15"/>
  <c r="AS58" i="15"/>
  <c r="AT58" i="15"/>
  <c r="AX58" i="15"/>
  <c r="BM58" i="15"/>
  <c r="BY58" i="15"/>
  <c r="CK58" i="15"/>
  <c r="CM58" i="15"/>
  <c r="CR58" i="15"/>
  <c r="CS58" i="15"/>
  <c r="CT58" i="15"/>
  <c r="CU58" i="15"/>
  <c r="CV58" i="15"/>
  <c r="CW58" i="15"/>
  <c r="CX58" i="15"/>
  <c r="CY58" i="15"/>
  <c r="DA58" i="15"/>
  <c r="DC58" i="15"/>
  <c r="DD58" i="15"/>
  <c r="DE58" i="15"/>
  <c r="DF58" i="15"/>
  <c r="DG58" i="15"/>
  <c r="DH58" i="15"/>
  <c r="DI58" i="15"/>
  <c r="DJ58" i="15"/>
  <c r="DM58" i="15"/>
  <c r="DN58" i="15"/>
  <c r="DO58" i="15"/>
  <c r="DP58" i="15"/>
  <c r="DQ58" i="15"/>
  <c r="DR58" i="15"/>
  <c r="DS58" i="15"/>
  <c r="DT58" i="15"/>
  <c r="DU58" i="15"/>
  <c r="DV58" i="15"/>
  <c r="DX58" i="15"/>
  <c r="DY58" i="15"/>
  <c r="DZ58" i="15"/>
  <c r="EA58" i="15"/>
  <c r="EB58" i="15"/>
  <c r="EC58" i="15"/>
  <c r="ED58" i="15"/>
  <c r="EE58" i="15"/>
  <c r="EF58" i="15"/>
  <c r="EG58" i="15"/>
  <c r="EH58" i="15"/>
  <c r="EJ58" i="15"/>
  <c r="EK58" i="15"/>
  <c r="EL58" i="15"/>
  <c r="EM58" i="15"/>
  <c r="EO58" i="15"/>
  <c r="EP58" i="15"/>
  <c r="EQ58" i="15"/>
  <c r="ER58" i="15"/>
  <c r="ES58" i="15"/>
  <c r="EU58" i="15"/>
  <c r="EV58" i="15"/>
  <c r="EW58" i="15"/>
  <c r="EX58" i="15"/>
  <c r="FQ58" i="15"/>
  <c r="FR58" i="15"/>
  <c r="FT58" i="15"/>
  <c r="FV58" i="15"/>
  <c r="FX58" i="15"/>
  <c r="FY58" i="15"/>
  <c r="FZ58" i="15"/>
  <c r="GA58" i="15"/>
  <c r="GB58" i="15"/>
  <c r="Q59" i="15"/>
  <c r="AC59" i="15"/>
  <c r="AF59" i="15"/>
  <c r="AG59" i="15"/>
  <c r="AH59" i="15"/>
  <c r="AK59" i="15"/>
  <c r="AL59" i="15"/>
  <c r="AM59" i="15"/>
  <c r="AO59" i="15"/>
  <c r="AR59" i="15"/>
  <c r="AS59" i="15"/>
  <c r="AT59" i="15"/>
  <c r="AX59" i="15"/>
  <c r="BM59" i="15"/>
  <c r="BY59" i="15"/>
  <c r="CK59" i="15"/>
  <c r="CM59" i="15"/>
  <c r="CR59" i="15"/>
  <c r="CS59" i="15"/>
  <c r="CT59" i="15"/>
  <c r="CU59" i="15"/>
  <c r="CV59" i="15"/>
  <c r="CW59" i="15"/>
  <c r="CX59" i="15"/>
  <c r="CY59" i="15"/>
  <c r="DA59" i="15"/>
  <c r="DC59" i="15"/>
  <c r="DD59" i="15"/>
  <c r="DE59" i="15"/>
  <c r="DF59" i="15"/>
  <c r="DG59" i="15"/>
  <c r="DH59" i="15"/>
  <c r="DI59" i="15"/>
  <c r="DJ59" i="15"/>
  <c r="DM59" i="15"/>
  <c r="DN59" i="15"/>
  <c r="DO59" i="15"/>
  <c r="DP59" i="15"/>
  <c r="DQ59" i="15"/>
  <c r="DR59" i="15"/>
  <c r="DS59" i="15"/>
  <c r="DT59" i="15"/>
  <c r="DU59" i="15"/>
  <c r="DV59" i="15"/>
  <c r="DX59" i="15"/>
  <c r="DY59" i="15"/>
  <c r="DZ59" i="15"/>
  <c r="EA59" i="15"/>
  <c r="EB59" i="15"/>
  <c r="EC59" i="15"/>
  <c r="ED59" i="15"/>
  <c r="EE59" i="15"/>
  <c r="EF59" i="15"/>
  <c r="EG59" i="15"/>
  <c r="EH59" i="15"/>
  <c r="EJ59" i="15"/>
  <c r="EK59" i="15"/>
  <c r="EL59" i="15"/>
  <c r="EM59" i="15"/>
  <c r="EO59" i="15"/>
  <c r="EP59" i="15"/>
  <c r="EQ59" i="15"/>
  <c r="ER59" i="15"/>
  <c r="ES59" i="15"/>
  <c r="EU59" i="15"/>
  <c r="EV59" i="15"/>
  <c r="EW59" i="15"/>
  <c r="EX59" i="15"/>
  <c r="FQ59" i="15"/>
  <c r="FR59" i="15"/>
  <c r="FT59" i="15"/>
  <c r="FV59" i="15"/>
  <c r="FX59" i="15"/>
  <c r="FY59" i="15"/>
  <c r="FZ59" i="15"/>
  <c r="GA59" i="15"/>
  <c r="GB59" i="15"/>
  <c r="C60" i="15"/>
  <c r="D60" i="15"/>
  <c r="E60" i="15"/>
  <c r="F60" i="15"/>
  <c r="Q60" i="15"/>
  <c r="T60" i="15"/>
  <c r="U60" i="15"/>
  <c r="V60" i="15"/>
  <c r="W60" i="15"/>
  <c r="Y60" i="15"/>
  <c r="Z60" i="15"/>
  <c r="AA60" i="15"/>
  <c r="AC60" i="15"/>
  <c r="AD60" i="15"/>
  <c r="AF60" i="15"/>
  <c r="AG60" i="15"/>
  <c r="AH60" i="15"/>
  <c r="AJ60" i="15"/>
  <c r="AK60" i="15"/>
  <c r="AL60" i="15"/>
  <c r="AM60" i="15"/>
  <c r="AN60" i="15"/>
  <c r="AO60" i="15"/>
  <c r="AQ60" i="15"/>
  <c r="AR60" i="15"/>
  <c r="AS60" i="15"/>
  <c r="AT60" i="15"/>
  <c r="AX60" i="15"/>
  <c r="AY60" i="15"/>
  <c r="AZ60" i="15"/>
  <c r="BA60" i="15"/>
  <c r="BB60" i="15"/>
  <c r="BC60" i="15"/>
  <c r="BD60" i="15"/>
  <c r="BI60" i="15"/>
  <c r="BJ60" i="15"/>
  <c r="BK60" i="15"/>
  <c r="BM60" i="15"/>
  <c r="BY60" i="15"/>
  <c r="CA60" i="15"/>
  <c r="CF60" i="15"/>
  <c r="CG60" i="15"/>
  <c r="CH60" i="15"/>
  <c r="CI60" i="15"/>
  <c r="CJ60" i="15"/>
  <c r="CK60" i="15"/>
  <c r="CL60" i="15"/>
  <c r="CM60" i="15"/>
  <c r="CN60" i="15"/>
  <c r="CO60" i="15"/>
  <c r="CQ60" i="15"/>
  <c r="CR60" i="15"/>
  <c r="CS60" i="15"/>
  <c r="CT60" i="15"/>
  <c r="CU60" i="15"/>
  <c r="CV60" i="15"/>
  <c r="CW60" i="15"/>
  <c r="CX60" i="15"/>
  <c r="CY60" i="15"/>
  <c r="DA60" i="15"/>
  <c r="DB60" i="15"/>
  <c r="DC60" i="15"/>
  <c r="DD60" i="15"/>
  <c r="DE60" i="15"/>
  <c r="DF60" i="15"/>
  <c r="DG60" i="15"/>
  <c r="DH60" i="15"/>
  <c r="DI60" i="15"/>
  <c r="DJ60" i="15"/>
  <c r="DL60" i="15"/>
  <c r="DM60" i="15"/>
  <c r="DN60" i="15"/>
  <c r="DO60" i="15"/>
  <c r="DP60" i="15"/>
  <c r="DQ60" i="15"/>
  <c r="DR60" i="15"/>
  <c r="DS60" i="15"/>
  <c r="DT60" i="15"/>
  <c r="DU60" i="15"/>
  <c r="DV60" i="15"/>
  <c r="DX60" i="15"/>
  <c r="DY60" i="15"/>
  <c r="DZ60" i="15"/>
  <c r="EA60" i="15"/>
  <c r="EB60" i="15"/>
  <c r="EC60" i="15"/>
  <c r="ED60" i="15"/>
  <c r="EE60" i="15"/>
  <c r="EF60" i="15"/>
  <c r="EG60" i="15"/>
  <c r="EH60" i="15"/>
  <c r="EI60" i="15"/>
  <c r="EJ60" i="15"/>
  <c r="EK60" i="15"/>
  <c r="EL60" i="15"/>
  <c r="EM60" i="15"/>
  <c r="EO60" i="15"/>
  <c r="EP60" i="15"/>
  <c r="EQ60" i="15"/>
  <c r="ER60" i="15"/>
  <c r="ES60" i="15"/>
  <c r="EU60" i="15"/>
  <c r="EV60" i="15"/>
  <c r="EW60" i="15"/>
  <c r="EX60" i="15"/>
  <c r="EZ60" i="15"/>
  <c r="FA60" i="15"/>
  <c r="FC60" i="15"/>
  <c r="FD60" i="15"/>
  <c r="FE60" i="15"/>
  <c r="FF60" i="15"/>
  <c r="FH60" i="15"/>
  <c r="FI60" i="15"/>
  <c r="FJ60" i="15"/>
  <c r="FK60" i="15"/>
  <c r="FL60" i="15"/>
  <c r="FM60" i="15"/>
  <c r="FN60" i="15"/>
  <c r="FP60" i="15"/>
  <c r="FQ60" i="15"/>
  <c r="FR60" i="15"/>
  <c r="FT60" i="15"/>
  <c r="FV60" i="15"/>
  <c r="FX60" i="15"/>
  <c r="FY60" i="15"/>
  <c r="FZ60" i="15"/>
  <c r="GA60" i="15"/>
  <c r="GB60" i="15"/>
  <c r="C61" i="15"/>
  <c r="D61" i="15"/>
  <c r="E61" i="15"/>
  <c r="F61" i="15"/>
  <c r="G61" i="15"/>
  <c r="H61" i="15"/>
  <c r="I61" i="15"/>
  <c r="J61" i="15"/>
  <c r="K61" i="15"/>
  <c r="L61" i="15"/>
  <c r="M61" i="15"/>
  <c r="N61" i="15"/>
  <c r="O61" i="15"/>
  <c r="P61" i="15"/>
  <c r="Q61" i="15"/>
  <c r="R61" i="15"/>
  <c r="S61" i="15"/>
  <c r="T61" i="15"/>
  <c r="U61" i="15"/>
  <c r="V61" i="15"/>
  <c r="W61" i="15"/>
  <c r="X61" i="15"/>
  <c r="Y61" i="15"/>
  <c r="Z61" i="15"/>
  <c r="AA61" i="15"/>
  <c r="AB61" i="15"/>
  <c r="AC61" i="15"/>
  <c r="AD61" i="15"/>
  <c r="AE61" i="15"/>
  <c r="AF61" i="15"/>
  <c r="AG61" i="15"/>
  <c r="AH61" i="15"/>
  <c r="AI61" i="15"/>
  <c r="AJ61" i="15"/>
  <c r="AK61" i="15"/>
  <c r="AL61" i="15"/>
  <c r="AM61" i="15"/>
  <c r="AN61" i="15"/>
  <c r="AO61" i="15"/>
  <c r="AP61" i="15"/>
  <c r="AQ61" i="15"/>
  <c r="AR61" i="15"/>
  <c r="AS61" i="15"/>
  <c r="AT61" i="15"/>
  <c r="AU61" i="15"/>
  <c r="AV61" i="15"/>
  <c r="AW61" i="15"/>
  <c r="AX61" i="15"/>
  <c r="AY61" i="15"/>
  <c r="AZ61" i="15"/>
  <c r="BA61" i="15"/>
  <c r="BB61" i="15"/>
  <c r="BC61" i="15"/>
  <c r="BD61" i="15"/>
  <c r="BE61" i="15"/>
  <c r="BF61" i="15"/>
  <c r="BG61" i="15"/>
  <c r="BH61" i="15"/>
  <c r="BI61" i="15"/>
  <c r="BJ61" i="15"/>
  <c r="BK61" i="15"/>
  <c r="BL61" i="15"/>
  <c r="BM61" i="15"/>
  <c r="BN61" i="15"/>
  <c r="BO61" i="15"/>
  <c r="BP61" i="15"/>
  <c r="BQ61" i="15"/>
  <c r="BR61" i="15"/>
  <c r="BS61" i="15"/>
  <c r="BT61" i="15"/>
  <c r="BU61" i="15"/>
  <c r="BV61" i="15"/>
  <c r="BW61" i="15"/>
  <c r="BX61" i="15"/>
  <c r="BY61" i="15"/>
  <c r="CA61" i="15"/>
  <c r="CB61" i="15"/>
  <c r="CC61" i="15"/>
  <c r="CD61" i="15"/>
  <c r="CE61" i="15"/>
  <c r="CF61" i="15"/>
  <c r="CG61" i="15"/>
  <c r="CH61" i="15"/>
  <c r="CI61" i="15"/>
  <c r="CJ61" i="15"/>
  <c r="CK61" i="15"/>
  <c r="CL61" i="15"/>
  <c r="CM61" i="15"/>
  <c r="CN61" i="15"/>
  <c r="CO61" i="15"/>
  <c r="CP61" i="15"/>
  <c r="CQ61" i="15"/>
  <c r="CR61" i="15"/>
  <c r="CS61" i="15"/>
  <c r="CT61" i="15"/>
  <c r="CU61" i="15"/>
  <c r="CV61" i="15"/>
  <c r="CW61" i="15"/>
  <c r="CX61" i="15"/>
  <c r="CY61" i="15"/>
  <c r="CZ61" i="15"/>
  <c r="DA61" i="15"/>
  <c r="DB61" i="15"/>
  <c r="DC61" i="15"/>
  <c r="DD61" i="15"/>
  <c r="DE61" i="15"/>
  <c r="DF61" i="15"/>
  <c r="DG61" i="15"/>
  <c r="DH61" i="15"/>
  <c r="DI61" i="15"/>
  <c r="DJ61" i="15"/>
  <c r="DK61" i="15"/>
  <c r="DL61" i="15"/>
  <c r="DM61" i="15"/>
  <c r="DN61" i="15"/>
  <c r="DO61" i="15"/>
  <c r="DP61" i="15"/>
  <c r="DQ61" i="15"/>
  <c r="DR61" i="15"/>
  <c r="DS61" i="15"/>
  <c r="DT61" i="15"/>
  <c r="DU61" i="15"/>
  <c r="DV61" i="15"/>
  <c r="DW61" i="15"/>
  <c r="DX61" i="15"/>
  <c r="DY61" i="15"/>
  <c r="DZ61" i="15"/>
  <c r="EA61" i="15"/>
  <c r="EB61" i="15"/>
  <c r="EC61" i="15"/>
  <c r="ED61" i="15"/>
  <c r="EE61" i="15"/>
  <c r="EF61" i="15"/>
  <c r="EG61" i="15"/>
  <c r="EH61" i="15"/>
  <c r="EI61" i="15"/>
  <c r="EJ61" i="15"/>
  <c r="EK61" i="15"/>
  <c r="EL61" i="15"/>
  <c r="EM61" i="15"/>
  <c r="EO61" i="15"/>
  <c r="EP61" i="15"/>
  <c r="EQ61" i="15"/>
  <c r="ER61" i="15"/>
  <c r="ES61" i="15"/>
  <c r="EU61" i="15"/>
  <c r="EV61" i="15"/>
  <c r="EW61" i="15"/>
  <c r="EX61" i="15"/>
  <c r="EZ61" i="15"/>
  <c r="FA61" i="15"/>
  <c r="FB61" i="15"/>
  <c r="FC61" i="15"/>
  <c r="FD61" i="15"/>
  <c r="FE61" i="15"/>
  <c r="FF61" i="15"/>
  <c r="FG61" i="15"/>
  <c r="FH61" i="15"/>
  <c r="FI61" i="15"/>
  <c r="FJ61" i="15"/>
  <c r="FK61" i="15"/>
  <c r="FL61" i="15"/>
  <c r="FM61" i="15"/>
  <c r="FN61" i="15"/>
  <c r="FO61" i="15"/>
  <c r="FP61" i="15"/>
  <c r="FQ61" i="15"/>
  <c r="FR61" i="15"/>
  <c r="FS61" i="15"/>
  <c r="FT61" i="15"/>
  <c r="FU61" i="15"/>
  <c r="FV61" i="15"/>
  <c r="FX61" i="15"/>
  <c r="FY61" i="15"/>
  <c r="FZ61" i="15"/>
  <c r="GA61" i="15"/>
  <c r="GB61" i="15"/>
  <c r="B21" i="14"/>
  <c r="C21" i="14"/>
  <c r="D21" i="14"/>
  <c r="E21" i="14"/>
  <c r="F21" i="14"/>
  <c r="G21" i="14"/>
  <c r="I21" i="14"/>
  <c r="J21" i="14"/>
  <c r="K21" i="14"/>
  <c r="L21" i="14"/>
  <c r="M21" i="14"/>
  <c r="N21" i="14"/>
  <c r="O21" i="14"/>
  <c r="P21" i="14"/>
  <c r="Q21" i="14"/>
  <c r="R21" i="14"/>
  <c r="S21" i="14"/>
  <c r="T21" i="14"/>
  <c r="V21" i="14"/>
  <c r="W21" i="14"/>
  <c r="X21" i="14"/>
  <c r="Z21" i="14"/>
  <c r="AA21" i="14"/>
  <c r="AG21" i="14"/>
  <c r="AH21" i="14"/>
  <c r="AI21" i="14"/>
  <c r="AK21" i="14"/>
  <c r="AL21" i="14"/>
  <c r="AM21" i="14"/>
  <c r="AN21" i="14"/>
  <c r="AO21" i="14"/>
  <c r="AP21" i="14"/>
  <c r="AQ21" i="14"/>
  <c r="B22" i="14"/>
  <c r="C22" i="14"/>
  <c r="D22" i="14"/>
  <c r="E22" i="14"/>
  <c r="F22" i="14"/>
  <c r="G22" i="14"/>
  <c r="I22" i="14"/>
  <c r="J22" i="14"/>
  <c r="K22" i="14"/>
  <c r="L22" i="14"/>
  <c r="M22" i="14"/>
  <c r="N22" i="14"/>
  <c r="O22" i="14"/>
  <c r="P22" i="14"/>
  <c r="R22" i="14"/>
  <c r="S22" i="14"/>
  <c r="T22" i="14"/>
  <c r="V22" i="14"/>
  <c r="W22" i="14"/>
  <c r="X22" i="14"/>
  <c r="Z22" i="14"/>
  <c r="AA22" i="14"/>
  <c r="AG22" i="14"/>
  <c r="AH22" i="14"/>
  <c r="AI22" i="14"/>
  <c r="AK22" i="14"/>
  <c r="AL22" i="14"/>
  <c r="AM22" i="14"/>
  <c r="AN22" i="14"/>
  <c r="AO22" i="14"/>
  <c r="AP22" i="14"/>
  <c r="AQ22" i="14"/>
  <c r="AS22" i="14"/>
  <c r="AT22" i="14"/>
  <c r="AW22" i="14"/>
  <c r="AX22" i="14"/>
  <c r="Q23" i="14"/>
  <c r="R23" i="14"/>
  <c r="S23" i="14"/>
  <c r="T23" i="14"/>
  <c r="V23" i="14"/>
  <c r="W23" i="14"/>
  <c r="X23" i="14"/>
  <c r="Z23" i="14"/>
  <c r="AA23" i="14"/>
  <c r="AG23" i="14"/>
  <c r="AH23" i="14"/>
  <c r="AI23" i="14"/>
  <c r="AK23" i="14"/>
  <c r="AL23" i="14"/>
  <c r="AM23" i="14"/>
  <c r="AN23" i="14"/>
  <c r="AO23" i="14"/>
  <c r="AP23" i="14"/>
  <c r="AQ23" i="14"/>
  <c r="AS23" i="14"/>
  <c r="AT23" i="14"/>
  <c r="AW23" i="14"/>
  <c r="AX23" i="14"/>
  <c r="C26" i="14"/>
  <c r="D26" i="14"/>
  <c r="E26" i="14"/>
  <c r="F26" i="14"/>
  <c r="G26" i="14"/>
  <c r="I26" i="14"/>
  <c r="J26" i="14"/>
  <c r="K26" i="14"/>
  <c r="M26" i="14"/>
  <c r="N26" i="14"/>
  <c r="O26" i="14"/>
  <c r="P26" i="14"/>
  <c r="Q26" i="14"/>
  <c r="R26" i="14"/>
  <c r="S26" i="14"/>
  <c r="T26" i="14"/>
  <c r="V26" i="14"/>
  <c r="W26" i="14"/>
  <c r="X26" i="14"/>
  <c r="Z26" i="14"/>
  <c r="AA26" i="14"/>
  <c r="AG26" i="14"/>
  <c r="AH26" i="14"/>
  <c r="AK26" i="14"/>
  <c r="AL26" i="14"/>
  <c r="AM26" i="14"/>
  <c r="AN26" i="14"/>
  <c r="AO26" i="14"/>
  <c r="AP26" i="14"/>
  <c r="AQ26" i="14"/>
  <c r="AS26" i="14"/>
  <c r="AT26" i="14"/>
  <c r="AW26" i="14"/>
  <c r="AX26" i="14"/>
  <c r="N36" i="14"/>
  <c r="O36" i="14"/>
  <c r="P36" i="14"/>
  <c r="Q36" i="14"/>
  <c r="R36" i="14"/>
  <c r="S36" i="14"/>
  <c r="T36" i="14"/>
  <c r="V36" i="14"/>
  <c r="W36" i="14"/>
  <c r="X36" i="14"/>
  <c r="AA36" i="14"/>
  <c r="AG36" i="14"/>
  <c r="AH36" i="14"/>
  <c r="AM36" i="14"/>
  <c r="AN36" i="14"/>
  <c r="AP36" i="14"/>
  <c r="AQ36" i="14"/>
  <c r="AX36" i="14"/>
  <c r="C37" i="14"/>
  <c r="D37" i="14"/>
  <c r="E37" i="14"/>
  <c r="F37" i="14"/>
  <c r="G37" i="14"/>
  <c r="K37" i="14"/>
  <c r="L37" i="14"/>
  <c r="M37" i="14"/>
  <c r="N37" i="14"/>
  <c r="O37" i="14"/>
  <c r="P37" i="14"/>
  <c r="Q37" i="14"/>
  <c r="R37" i="14"/>
  <c r="S37" i="14"/>
  <c r="T37" i="14"/>
  <c r="V37" i="14"/>
  <c r="AA37" i="14"/>
  <c r="AH37" i="14"/>
  <c r="AI37" i="14"/>
  <c r="AM37" i="14"/>
  <c r="AN37" i="14"/>
  <c r="AO37" i="14"/>
  <c r="AP37" i="14"/>
  <c r="AQ37" i="14"/>
  <c r="AS37" i="14"/>
  <c r="AT37" i="14"/>
  <c r="AW37" i="14"/>
  <c r="AX37" i="14"/>
  <c r="N38" i="14"/>
  <c r="O38" i="14"/>
  <c r="P38" i="14"/>
  <c r="Q38" i="14"/>
  <c r="R38" i="14"/>
  <c r="S38" i="14"/>
  <c r="T38" i="14"/>
  <c r="V38" i="14"/>
  <c r="W38" i="14"/>
  <c r="X38" i="14"/>
  <c r="Z38" i="14"/>
  <c r="AA38" i="14"/>
  <c r="AG38" i="14"/>
  <c r="AH38" i="14"/>
  <c r="AI38" i="14"/>
  <c r="AK38" i="14"/>
  <c r="AL38" i="14"/>
  <c r="AM38" i="14"/>
  <c r="AN38" i="14"/>
  <c r="AO38" i="14"/>
  <c r="AP38" i="14"/>
  <c r="AQ38" i="14"/>
  <c r="AS38" i="14"/>
  <c r="AT38" i="14"/>
  <c r="AW38" i="14"/>
  <c r="AX38" i="14"/>
  <c r="C39" i="14"/>
  <c r="D39" i="14"/>
  <c r="E39" i="14"/>
  <c r="F39" i="14"/>
  <c r="G39" i="14"/>
  <c r="I39" i="14"/>
  <c r="J39" i="14"/>
  <c r="K39" i="14"/>
  <c r="L39" i="14"/>
  <c r="M39" i="14"/>
  <c r="N39" i="14"/>
  <c r="O39" i="14"/>
  <c r="P39" i="14"/>
  <c r="Q39" i="14"/>
  <c r="R39" i="14"/>
  <c r="S39" i="14"/>
  <c r="T39" i="14"/>
  <c r="V39" i="14"/>
  <c r="W39" i="14"/>
  <c r="X39" i="14"/>
  <c r="Z39" i="14"/>
  <c r="AA39" i="14"/>
  <c r="AG39" i="14"/>
  <c r="AH39" i="14"/>
  <c r="AI39" i="14"/>
  <c r="AK39" i="14"/>
  <c r="AL39" i="14"/>
  <c r="AM39" i="14"/>
  <c r="AN39" i="14"/>
  <c r="AO39" i="14"/>
  <c r="AP39" i="14"/>
  <c r="AQ39" i="14"/>
  <c r="AS39" i="14"/>
  <c r="AT39" i="14"/>
  <c r="AW39" i="14"/>
  <c r="AX39" i="14"/>
  <c r="AI40" i="14"/>
  <c r="AK40" i="14"/>
  <c r="AL40" i="14"/>
  <c r="AM40" i="14"/>
  <c r="AN40" i="14"/>
  <c r="AO40" i="14"/>
  <c r="AP40" i="14"/>
  <c r="AQ40" i="14"/>
  <c r="AS40" i="14"/>
  <c r="AT40" i="14"/>
  <c r="AW40" i="14"/>
  <c r="AX40" i="14"/>
  <c r="AN42" i="14"/>
  <c r="AO42" i="14"/>
  <c r="AP42" i="14"/>
  <c r="AQ42" i="14"/>
  <c r="AS42" i="14"/>
  <c r="AT42" i="14"/>
  <c r="AX42" i="14"/>
  <c r="AN43" i="14"/>
  <c r="AO43" i="14"/>
  <c r="AP43" i="14"/>
  <c r="AQ43" i="14"/>
  <c r="AS43" i="14"/>
  <c r="AT43" i="14"/>
  <c r="AX43" i="14"/>
  <c r="B47" i="14"/>
  <c r="C47" i="14"/>
  <c r="D47" i="14"/>
  <c r="E47" i="14"/>
  <c r="F47" i="14"/>
  <c r="G47" i="14"/>
  <c r="H47" i="14"/>
  <c r="I47" i="14"/>
  <c r="J47" i="14"/>
  <c r="K47" i="14"/>
  <c r="L47" i="14"/>
  <c r="M47" i="14"/>
  <c r="N47" i="14"/>
  <c r="O47" i="14"/>
  <c r="P47" i="14"/>
  <c r="Q47" i="14"/>
  <c r="R47" i="14"/>
  <c r="S47" i="14"/>
  <c r="T47" i="14"/>
  <c r="U47" i="14"/>
  <c r="V47" i="14"/>
  <c r="W47" i="14"/>
  <c r="X47" i="14"/>
  <c r="Y47" i="14"/>
  <c r="Z47" i="14"/>
  <c r="AA47" i="14"/>
  <c r="AB47" i="14"/>
  <c r="AC47" i="14"/>
  <c r="AD47" i="14"/>
  <c r="AE47" i="14"/>
  <c r="AF47" i="14"/>
  <c r="AG47" i="14"/>
  <c r="AH47" i="14"/>
  <c r="AI47" i="14"/>
  <c r="AK47" i="14"/>
  <c r="AL47" i="14"/>
  <c r="AM47" i="14"/>
  <c r="AN47" i="14"/>
  <c r="AO47" i="14"/>
  <c r="AP47" i="14"/>
  <c r="AQ47" i="14"/>
  <c r="AR47" i="14"/>
  <c r="AS47" i="14"/>
  <c r="AT47" i="14"/>
  <c r="AU47" i="14"/>
  <c r="AV47" i="14"/>
  <c r="AW47" i="14"/>
  <c r="AX47" i="14"/>
  <c r="B54" i="14"/>
  <c r="C54" i="14"/>
  <c r="D54" i="14"/>
  <c r="E54" i="14"/>
  <c r="F54" i="14"/>
  <c r="G54" i="14"/>
  <c r="I54" i="14"/>
  <c r="J54" i="14"/>
  <c r="K54" i="14"/>
  <c r="L54" i="14"/>
  <c r="M54" i="14"/>
  <c r="N54" i="14"/>
  <c r="O54" i="14"/>
  <c r="P54" i="14"/>
  <c r="Q54" i="14"/>
  <c r="R54" i="14"/>
  <c r="S54" i="14"/>
  <c r="T54" i="14"/>
  <c r="V54" i="14"/>
  <c r="W54" i="14"/>
  <c r="X54" i="14"/>
  <c r="Y54" i="14"/>
  <c r="Z54" i="14"/>
  <c r="AA54" i="14"/>
  <c r="AG54" i="14"/>
  <c r="AH54" i="14"/>
  <c r="AI54" i="14"/>
  <c r="AK54" i="14"/>
  <c r="AL54" i="14"/>
  <c r="AM54" i="14"/>
  <c r="AN54" i="14"/>
  <c r="AO54" i="14"/>
  <c r="AP54" i="14"/>
  <c r="AQ54" i="14"/>
  <c r="AS54" i="14"/>
  <c r="AT54" i="14"/>
  <c r="AW54" i="14"/>
  <c r="AX54" i="14"/>
  <c r="B56" i="14"/>
  <c r="C56" i="14"/>
  <c r="D56" i="14"/>
  <c r="E56" i="14"/>
  <c r="F56" i="14"/>
  <c r="G56" i="14"/>
  <c r="I56" i="14"/>
  <c r="J56" i="14"/>
  <c r="K56" i="14"/>
  <c r="L56" i="14"/>
  <c r="M56" i="14"/>
  <c r="N56" i="14"/>
  <c r="O56" i="14"/>
  <c r="P56" i="14"/>
  <c r="Q56" i="14"/>
  <c r="R56" i="14"/>
  <c r="S56" i="14"/>
  <c r="T56" i="14"/>
  <c r="V56" i="14"/>
  <c r="W56" i="14"/>
  <c r="X56" i="14"/>
  <c r="Y56" i="14"/>
  <c r="Z56" i="14"/>
  <c r="AA56" i="14"/>
  <c r="AG56" i="14"/>
  <c r="AH56" i="14"/>
  <c r="AI56" i="14"/>
  <c r="AK56" i="14"/>
  <c r="AL56" i="14"/>
  <c r="AM56" i="14"/>
  <c r="AN56" i="14"/>
  <c r="AO56" i="14"/>
  <c r="AP56" i="14"/>
  <c r="AQ56" i="14"/>
  <c r="AS56" i="14"/>
  <c r="AT56" i="14"/>
  <c r="AW56" i="14"/>
  <c r="AX56" i="14"/>
  <c r="B60" i="14"/>
  <c r="C60" i="14"/>
  <c r="D60" i="14"/>
  <c r="E60" i="14"/>
  <c r="F60" i="14"/>
  <c r="G60" i="14"/>
  <c r="I60" i="14"/>
  <c r="J60" i="14"/>
  <c r="K60" i="14"/>
  <c r="L60" i="14"/>
  <c r="M60" i="14"/>
  <c r="N60" i="14"/>
  <c r="O60" i="14"/>
  <c r="P60" i="14"/>
  <c r="Q60" i="14"/>
  <c r="R60" i="14"/>
  <c r="S60" i="14"/>
  <c r="T60" i="14"/>
  <c r="V60" i="14"/>
  <c r="W60" i="14"/>
  <c r="X60" i="14"/>
  <c r="Y60" i="14"/>
  <c r="Z60" i="14"/>
  <c r="AA60" i="14"/>
  <c r="AG60" i="14"/>
  <c r="AH60" i="14"/>
  <c r="AI60" i="14"/>
  <c r="AK60" i="14"/>
  <c r="AL60" i="14"/>
  <c r="AM60" i="14"/>
  <c r="AN60" i="14"/>
  <c r="AO60" i="14"/>
  <c r="AP60" i="14"/>
  <c r="AQ60" i="14"/>
  <c r="AS60" i="14"/>
  <c r="AT60" i="14"/>
  <c r="AW60" i="14"/>
  <c r="AX60" i="14"/>
  <c r="B62" i="14"/>
  <c r="C62" i="14"/>
  <c r="D62" i="14"/>
  <c r="E62" i="14"/>
  <c r="F62" i="14"/>
  <c r="G62" i="14"/>
  <c r="H62" i="14"/>
  <c r="I62" i="14"/>
  <c r="J62" i="14"/>
  <c r="K62" i="14"/>
  <c r="L62" i="14"/>
  <c r="M62" i="14"/>
  <c r="N62" i="14"/>
  <c r="O62" i="14"/>
  <c r="P62" i="14"/>
  <c r="Q62" i="14"/>
  <c r="R62" i="14"/>
  <c r="S62" i="14"/>
  <c r="T62" i="14"/>
  <c r="U62" i="14"/>
  <c r="V62" i="14"/>
  <c r="W62" i="14"/>
  <c r="X62" i="14"/>
  <c r="Y62" i="14"/>
  <c r="Z62" i="14"/>
  <c r="AA62" i="14"/>
  <c r="AB62" i="14"/>
  <c r="AC62" i="14"/>
  <c r="AD62" i="14"/>
  <c r="AE62" i="14"/>
  <c r="AF62" i="14"/>
  <c r="AG62" i="14"/>
  <c r="AH62" i="14"/>
  <c r="AI62" i="14"/>
  <c r="AK62" i="14"/>
  <c r="AL62" i="14"/>
  <c r="AM62" i="14"/>
  <c r="AN62" i="14"/>
  <c r="AO62" i="14"/>
  <c r="AP62" i="14"/>
  <c r="AQ62" i="14"/>
  <c r="AR62" i="14"/>
  <c r="AS62" i="14"/>
  <c r="AT62" i="14"/>
  <c r="AU62" i="14"/>
  <c r="AV62" i="14"/>
  <c r="AW62" i="14"/>
  <c r="AX62" i="14"/>
  <c r="B65" i="14"/>
  <c r="C65" i="14"/>
  <c r="D65" i="14"/>
  <c r="E65" i="14"/>
  <c r="F65" i="14"/>
  <c r="G65" i="14"/>
  <c r="H65" i="14"/>
  <c r="I65" i="14"/>
  <c r="J65" i="14"/>
  <c r="K65" i="14"/>
  <c r="L65" i="14"/>
  <c r="M65" i="14"/>
  <c r="N65" i="14"/>
  <c r="O65" i="14"/>
  <c r="P65" i="14"/>
  <c r="Q65" i="14"/>
  <c r="R65" i="14"/>
  <c r="S65" i="14"/>
  <c r="T65" i="14"/>
  <c r="U65" i="14"/>
  <c r="V65" i="14"/>
  <c r="W65" i="14"/>
  <c r="X65" i="14"/>
  <c r="Y65" i="14"/>
  <c r="Z65" i="14"/>
  <c r="AA65" i="14"/>
  <c r="AB65" i="14"/>
  <c r="AC65" i="14"/>
  <c r="AD65" i="14"/>
  <c r="AE65" i="14"/>
  <c r="AF65" i="14"/>
  <c r="AG65" i="14"/>
  <c r="AH65" i="14"/>
  <c r="AI65" i="14"/>
  <c r="AJ65" i="14"/>
  <c r="AK65" i="14"/>
  <c r="AL65" i="14"/>
  <c r="AM65" i="14"/>
  <c r="AN65" i="14"/>
  <c r="AO65" i="14"/>
  <c r="AP65" i="14"/>
  <c r="AQ65" i="14"/>
  <c r="AR65" i="14"/>
  <c r="AS65" i="14"/>
  <c r="AT65" i="14"/>
  <c r="AU65" i="14"/>
  <c r="AV65" i="14"/>
  <c r="AW65" i="14"/>
  <c r="AX65" i="14"/>
  <c r="B67" i="14"/>
  <c r="B66" i="14"/>
  <c r="C67" i="14"/>
  <c r="C66" i="14"/>
  <c r="D67" i="14"/>
  <c r="D66" i="14"/>
  <c r="E67" i="14"/>
  <c r="E66" i="14"/>
  <c r="F67" i="14"/>
  <c r="F66" i="14"/>
  <c r="G67" i="14"/>
  <c r="G66" i="14"/>
  <c r="H67" i="14"/>
  <c r="H66" i="14"/>
  <c r="I67" i="14"/>
  <c r="I66" i="14"/>
  <c r="J67" i="14"/>
  <c r="J66" i="14"/>
  <c r="K67" i="14"/>
  <c r="K66" i="14"/>
  <c r="L67" i="14"/>
  <c r="L66" i="14"/>
  <c r="M67" i="14"/>
  <c r="M66" i="14"/>
  <c r="N67" i="14"/>
  <c r="N66" i="14"/>
  <c r="O67" i="14"/>
  <c r="O66" i="14"/>
  <c r="P67" i="14"/>
  <c r="P66" i="14"/>
  <c r="Q67" i="14"/>
  <c r="Q66" i="14"/>
  <c r="R67" i="14"/>
  <c r="R66" i="14"/>
  <c r="S67" i="14"/>
  <c r="S66" i="14"/>
  <c r="T67" i="14"/>
  <c r="T66" i="14"/>
  <c r="U67" i="14"/>
  <c r="U66" i="14"/>
  <c r="V67" i="14"/>
  <c r="V66" i="14"/>
  <c r="W67" i="14"/>
  <c r="W66" i="14"/>
  <c r="X67" i="14"/>
  <c r="X66" i="14"/>
  <c r="Y67" i="14"/>
  <c r="Y66" i="14"/>
  <c r="Z67" i="14"/>
  <c r="Z66" i="14"/>
  <c r="AA67" i="14"/>
  <c r="AA66" i="14"/>
  <c r="AB67" i="14"/>
  <c r="AB66" i="14"/>
  <c r="AC67" i="14"/>
  <c r="AC66" i="14"/>
  <c r="AD67" i="14"/>
  <c r="AD66" i="14"/>
  <c r="AE67" i="14"/>
  <c r="AE66" i="14"/>
  <c r="AF67" i="14"/>
  <c r="AF66" i="14"/>
  <c r="AG67" i="14"/>
  <c r="AG66" i="14"/>
  <c r="AH67" i="14"/>
  <c r="AH66" i="14"/>
  <c r="AI67" i="14"/>
  <c r="AI66" i="14"/>
  <c r="AJ67" i="14"/>
  <c r="AJ66" i="14"/>
  <c r="AK67" i="14"/>
  <c r="AK66" i="14"/>
  <c r="AL67" i="14"/>
  <c r="AL66" i="14"/>
  <c r="AM67" i="14"/>
  <c r="AM66" i="14"/>
  <c r="AN67" i="14"/>
  <c r="AN66" i="14"/>
  <c r="AO67" i="14"/>
  <c r="AO66" i="14"/>
  <c r="AP67" i="14"/>
  <c r="AP66" i="14"/>
  <c r="AQ67" i="14"/>
  <c r="AQ66" i="14"/>
  <c r="AR67" i="14"/>
  <c r="AR66" i="14"/>
  <c r="AS67" i="14"/>
  <c r="AS66" i="14"/>
  <c r="AT67" i="14"/>
  <c r="AT66" i="14"/>
  <c r="AU67" i="14"/>
  <c r="AU66" i="14"/>
  <c r="AV67" i="14"/>
  <c r="AV66" i="14"/>
  <c r="AW67" i="14"/>
  <c r="AW66" i="14"/>
  <c r="AX67" i="14"/>
  <c r="AX66" i="14"/>
  <c r="B68" i="14"/>
  <c r="C68" i="14"/>
  <c r="D68" i="14"/>
  <c r="E68" i="14"/>
  <c r="F68" i="14"/>
  <c r="G68" i="14"/>
  <c r="H68" i="14"/>
  <c r="I68" i="14"/>
  <c r="J68" i="14"/>
  <c r="K68" i="14"/>
  <c r="L68" i="14"/>
  <c r="M68" i="14"/>
  <c r="N68" i="14"/>
  <c r="O68" i="14"/>
  <c r="P68" i="14"/>
  <c r="Q68" i="14"/>
  <c r="R68" i="14"/>
  <c r="S68" i="14"/>
  <c r="T68" i="14"/>
  <c r="U68" i="14"/>
  <c r="V68" i="14"/>
  <c r="W68" i="14"/>
  <c r="X68" i="14"/>
  <c r="Y68" i="14"/>
  <c r="Z68" i="14"/>
  <c r="AA68" i="14"/>
  <c r="AB68" i="14"/>
  <c r="AC68" i="14"/>
  <c r="AD68" i="14"/>
  <c r="AE68" i="14"/>
  <c r="AF68" i="14"/>
  <c r="AG68" i="14"/>
  <c r="AH68" i="14"/>
  <c r="AI68" i="14"/>
  <c r="AJ68" i="14"/>
  <c r="AK68" i="14"/>
  <c r="AL68" i="14"/>
  <c r="AM68" i="14"/>
  <c r="AN68" i="14"/>
  <c r="AO68" i="14"/>
  <c r="AP68" i="14"/>
  <c r="AQ68" i="14"/>
  <c r="AR68" i="14"/>
  <c r="AS68" i="14"/>
  <c r="AT68" i="14"/>
  <c r="AU68" i="14"/>
  <c r="AV68" i="14"/>
  <c r="AW68" i="14"/>
  <c r="AX68" i="14"/>
  <c r="N69" i="14"/>
  <c r="O69" i="14"/>
  <c r="P69" i="14"/>
  <c r="Q69" i="14"/>
  <c r="R69" i="14"/>
  <c r="S69" i="14"/>
  <c r="V69" i="14"/>
  <c r="W69" i="14"/>
  <c r="X69" i="14"/>
  <c r="Z69" i="14"/>
  <c r="AA69" i="14"/>
  <c r="AH69" i="14"/>
  <c r="AI69" i="14"/>
  <c r="AL69" i="14"/>
  <c r="AS69" i="14"/>
  <c r="AT69" i="14"/>
  <c r="AW69" i="14"/>
  <c r="AX69" i="14"/>
  <c r="N70" i="14"/>
  <c r="O70" i="14"/>
  <c r="P70" i="14"/>
  <c r="Q70" i="14"/>
  <c r="R70" i="14"/>
  <c r="S70" i="14"/>
  <c r="V70" i="14"/>
  <c r="W70" i="14"/>
  <c r="X70" i="14"/>
  <c r="Z70" i="14"/>
  <c r="AA70" i="14"/>
  <c r="AH70" i="14"/>
  <c r="AI70" i="14"/>
  <c r="AL70" i="14"/>
  <c r="AS70" i="14"/>
  <c r="AT70" i="14"/>
  <c r="AW70" i="14"/>
  <c r="AX70" i="14"/>
  <c r="B71" i="14"/>
  <c r="C71" i="14"/>
  <c r="D71" i="14"/>
  <c r="E71" i="14"/>
  <c r="F71" i="14"/>
  <c r="G71" i="14"/>
  <c r="I71" i="14"/>
  <c r="J71" i="14"/>
  <c r="K71" i="14"/>
  <c r="L71" i="14"/>
  <c r="M71" i="14"/>
  <c r="N71" i="14"/>
  <c r="O71" i="14"/>
  <c r="P71" i="14"/>
  <c r="Q71" i="14"/>
  <c r="R71" i="14"/>
  <c r="S71" i="14"/>
  <c r="T71" i="14"/>
  <c r="V71" i="14"/>
  <c r="W71" i="14"/>
  <c r="X71" i="14"/>
  <c r="Z71" i="14"/>
  <c r="AA71" i="14"/>
  <c r="AG71" i="14"/>
  <c r="AH71" i="14"/>
  <c r="AI71" i="14"/>
  <c r="AK71" i="14"/>
  <c r="AL71" i="14"/>
  <c r="AM71" i="14"/>
  <c r="AN71" i="14"/>
  <c r="AO71" i="14"/>
  <c r="AP71" i="14"/>
  <c r="AQ71" i="14"/>
  <c r="AS71" i="14"/>
  <c r="AT71" i="14"/>
  <c r="AW71" i="14"/>
  <c r="AX71" i="14"/>
  <c r="B72" i="14"/>
  <c r="C72" i="14"/>
  <c r="D72" i="14"/>
  <c r="E72" i="14"/>
  <c r="F72" i="14"/>
  <c r="G72" i="14"/>
  <c r="H72" i="14"/>
  <c r="I72" i="14"/>
  <c r="J72" i="14"/>
  <c r="K72" i="14"/>
  <c r="L72" i="14"/>
  <c r="M72" i="14"/>
  <c r="N72" i="14"/>
  <c r="O72" i="14"/>
  <c r="P72" i="14"/>
  <c r="Q72" i="14"/>
  <c r="R72" i="14"/>
  <c r="S72" i="14"/>
  <c r="T72" i="14"/>
  <c r="U72" i="14"/>
  <c r="V72" i="14"/>
  <c r="W72" i="14"/>
  <c r="X72" i="14"/>
  <c r="Y72" i="14"/>
  <c r="Z72" i="14"/>
  <c r="AA72" i="14"/>
  <c r="AB72" i="14"/>
  <c r="AC72" i="14"/>
  <c r="AD72" i="14"/>
  <c r="AE72" i="14"/>
  <c r="AF72" i="14"/>
  <c r="AG72" i="14"/>
  <c r="AH72" i="14"/>
  <c r="AI72" i="14"/>
  <c r="AJ72" i="14"/>
  <c r="AK72" i="14"/>
  <c r="AL72" i="14"/>
  <c r="AM72" i="14"/>
  <c r="AN72" i="14"/>
  <c r="AO72" i="14"/>
  <c r="AP72" i="14"/>
  <c r="AQ72" i="14"/>
  <c r="AR72" i="14"/>
  <c r="AS72" i="14"/>
  <c r="AT72" i="14"/>
  <c r="AU72" i="14"/>
  <c r="AV72" i="14"/>
  <c r="AW72" i="14"/>
  <c r="AX72" i="14"/>
  <c r="CN31" i="4"/>
  <c r="CN33" i="4"/>
  <c r="BL9" i="2"/>
  <c r="BU8" i="2"/>
  <c r="BU18" i="2"/>
  <c r="BS8" i="2"/>
  <c r="BU9" i="2"/>
  <c r="BS9" i="2"/>
  <c r="BT8" i="2"/>
  <c r="BS18" i="2"/>
  <c r="BS19" i="2"/>
  <c r="BS20" i="2"/>
  <c r="BR8" i="2"/>
  <c r="BR9" i="2"/>
  <c r="BQ8" i="2"/>
  <c r="BQ9" i="2"/>
  <c r="BP8" i="2"/>
  <c r="BP9" i="2"/>
  <c r="BO8" i="2"/>
  <c r="BO9" i="2"/>
  <c r="BN8" i="2"/>
  <c r="BN9" i="2"/>
  <c r="BM8" i="2"/>
  <c r="BM9" i="2"/>
  <c r="BM10" i="2"/>
  <c r="BM13" i="2"/>
  <c r="BL8" i="2"/>
  <c r="BK8" i="2"/>
  <c r="BK9" i="2"/>
  <c r="BJ8" i="2"/>
  <c r="BI8" i="2"/>
  <c r="BI18" i="2"/>
  <c r="BJ9" i="2"/>
  <c r="BI9" i="2"/>
  <c r="BH8" i="2"/>
  <c r="BH9" i="2"/>
  <c r="BG8" i="2"/>
  <c r="BG9" i="2"/>
  <c r="BF8" i="2"/>
  <c r="BF9" i="2"/>
  <c r="BE8" i="2"/>
  <c r="BE9" i="2"/>
  <c r="BD8" i="2"/>
  <c r="BD18" i="2"/>
  <c r="BD9" i="2"/>
  <c r="BC8" i="2"/>
  <c r="BC9" i="2"/>
  <c r="BB8" i="2"/>
  <c r="BB9" i="2"/>
  <c r="BA8" i="2"/>
  <c r="BA9" i="2"/>
  <c r="AZ8" i="2"/>
  <c r="AZ9" i="2"/>
  <c r="AY8" i="2"/>
  <c r="AY9" i="2"/>
  <c r="AX8" i="2"/>
  <c r="AX18" i="2"/>
  <c r="AX9" i="2"/>
  <c r="AW8" i="2"/>
  <c r="AW9" i="2"/>
  <c r="AW10" i="2"/>
  <c r="AW13" i="2"/>
  <c r="AV8" i="2"/>
  <c r="AV9" i="2"/>
  <c r="AU8" i="2"/>
  <c r="AU9" i="2"/>
  <c r="AT8" i="2"/>
  <c r="AT9" i="2"/>
  <c r="AS8" i="2"/>
  <c r="AS9" i="2"/>
  <c r="AR8" i="2"/>
  <c r="AR9" i="2"/>
  <c r="AQ8" i="2"/>
  <c r="AQ9" i="2"/>
  <c r="AP8" i="2"/>
  <c r="AO8" i="2"/>
  <c r="AO18" i="2"/>
  <c r="AP9" i="2"/>
  <c r="AO9" i="2"/>
  <c r="AM8" i="2"/>
  <c r="AM9" i="2"/>
  <c r="AN8" i="2"/>
  <c r="AL8" i="2"/>
  <c r="AN9" i="2"/>
  <c r="AL9" i="2"/>
  <c r="AK8" i="2"/>
  <c r="AK9" i="2"/>
  <c r="AJ8" i="2"/>
  <c r="AJ18" i="2"/>
  <c r="AJ19" i="2"/>
  <c r="AJ20" i="2"/>
  <c r="AJ9" i="2"/>
  <c r="AI8" i="2"/>
  <c r="AI9" i="2"/>
  <c r="AH8" i="2"/>
  <c r="AH9" i="2"/>
  <c r="AG8" i="2"/>
  <c r="AG9" i="2"/>
  <c r="AF8" i="2"/>
  <c r="AF9" i="2"/>
  <c r="AF10" i="2"/>
  <c r="AF13" i="2"/>
  <c r="AE8" i="2"/>
  <c r="AE9" i="2"/>
  <c r="AC8" i="2"/>
  <c r="AC9" i="2"/>
  <c r="AE12" i="2"/>
  <c r="AD8" i="2"/>
  <c r="AD18" i="2"/>
  <c r="AD19" i="2"/>
  <c r="AD20" i="2"/>
  <c r="AD9" i="2"/>
  <c r="AB8" i="2"/>
  <c r="AB9" i="2"/>
  <c r="AB10" i="2"/>
  <c r="AB13" i="2"/>
  <c r="AA8" i="2"/>
  <c r="AA9" i="2"/>
  <c r="Z8" i="2"/>
  <c r="Y8" i="2"/>
  <c r="Y18" i="2"/>
  <c r="Y19" i="2"/>
  <c r="Y20" i="2"/>
  <c r="Z9" i="2"/>
  <c r="Y9" i="2"/>
  <c r="X8" i="2"/>
  <c r="X9" i="2"/>
  <c r="W8" i="2"/>
  <c r="W9" i="2"/>
  <c r="W10" i="2"/>
  <c r="W13" i="2"/>
  <c r="V8" i="2"/>
  <c r="V9" i="2"/>
  <c r="U8" i="2"/>
  <c r="U9" i="2"/>
  <c r="T8" i="2"/>
  <c r="T9" i="2"/>
  <c r="S8" i="2"/>
  <c r="S9" i="2"/>
  <c r="R8" i="2"/>
  <c r="R9" i="2"/>
  <c r="R10" i="2"/>
  <c r="R13" i="2"/>
  <c r="Q8" i="2"/>
  <c r="Q9" i="2"/>
  <c r="P8" i="2"/>
  <c r="N8" i="2"/>
  <c r="P9" i="2"/>
  <c r="N9" i="2"/>
  <c r="P12" i="2"/>
  <c r="O8" i="2"/>
  <c r="O9" i="2"/>
  <c r="N10" i="2"/>
  <c r="M8" i="2"/>
  <c r="M9" i="2"/>
  <c r="L8" i="2"/>
  <c r="J8" i="2"/>
  <c r="L9" i="2"/>
  <c r="J9" i="2"/>
  <c r="L12" i="2"/>
  <c r="K8" i="2"/>
  <c r="K9" i="2"/>
  <c r="J10" i="2"/>
  <c r="I8" i="2"/>
  <c r="I9" i="2"/>
  <c r="H8" i="2"/>
  <c r="H9" i="2"/>
  <c r="G8" i="2"/>
  <c r="G9" i="2"/>
  <c r="F8" i="2"/>
  <c r="F9" i="2"/>
  <c r="E8" i="2"/>
  <c r="E9" i="2"/>
  <c r="D8" i="2"/>
  <c r="D9" i="2"/>
  <c r="D10" i="2"/>
  <c r="D13" i="2"/>
  <c r="C8" i="2"/>
  <c r="C9" i="2"/>
  <c r="B8" i="2"/>
  <c r="B9" i="2"/>
  <c r="B10" i="2"/>
  <c r="B13" i="2"/>
  <c r="Y10" i="2"/>
  <c r="BD10" i="2"/>
  <c r="BT19" i="2"/>
  <c r="CF39" i="4"/>
  <c r="BD19" i="2"/>
  <c r="AY19" i="2"/>
  <c r="AY18" i="2"/>
  <c r="B19" i="2"/>
  <c r="C19" i="2"/>
  <c r="D19" i="2"/>
  <c r="E19" i="2"/>
  <c r="F19" i="2"/>
  <c r="G19" i="2"/>
  <c r="H19" i="2"/>
  <c r="I19" i="2"/>
  <c r="J19" i="2"/>
  <c r="K19" i="2"/>
  <c r="L19" i="2"/>
  <c r="M19" i="2"/>
  <c r="N19" i="2"/>
  <c r="O19" i="2"/>
  <c r="P19" i="2"/>
  <c r="Q19" i="2"/>
  <c r="R19" i="2"/>
  <c r="S19" i="2"/>
  <c r="T19" i="2"/>
  <c r="U19" i="2"/>
  <c r="V19" i="2"/>
  <c r="W19" i="2"/>
  <c r="X19" i="2"/>
  <c r="Z19" i="2"/>
  <c r="AA19" i="2"/>
  <c r="AB19" i="2"/>
  <c r="AC19" i="2"/>
  <c r="AE19" i="2"/>
  <c r="AF19" i="2"/>
  <c r="AG19" i="2"/>
  <c r="AH19" i="2"/>
  <c r="AI19" i="2"/>
  <c r="AK19" i="2"/>
  <c r="AL19" i="2"/>
  <c r="AM19" i="2"/>
  <c r="AN19" i="2"/>
  <c r="AQ19" i="2"/>
  <c r="AR19" i="2"/>
  <c r="AS19" i="2"/>
  <c r="AT19" i="2"/>
  <c r="AU18" i="2"/>
  <c r="AU19" i="2"/>
  <c r="AV19" i="2"/>
  <c r="AW19" i="2"/>
  <c r="AX19" i="2"/>
  <c r="AZ19" i="2"/>
  <c r="BA19" i="2"/>
  <c r="BB19" i="2"/>
  <c r="BE19" i="2"/>
  <c r="BF19" i="2"/>
  <c r="BG19" i="2"/>
  <c r="BH19" i="2"/>
  <c r="BI19" i="2"/>
  <c r="BJ19" i="2"/>
  <c r="BK19" i="2"/>
  <c r="BL19" i="2"/>
  <c r="BM19" i="2"/>
  <c r="BN19" i="2"/>
  <c r="BO19" i="2"/>
  <c r="BP19" i="2"/>
  <c r="BQ19" i="2"/>
  <c r="BR19" i="2"/>
  <c r="AL23" i="2"/>
  <c r="BM26" i="4"/>
  <c r="BN20" i="4"/>
  <c r="B22" i="2"/>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Q22" i="2"/>
  <c r="AR22" i="2"/>
  <c r="AS22" i="2"/>
  <c r="AT22" i="2"/>
  <c r="AM22" i="2"/>
  <c r="AN22" i="2"/>
  <c r="AO22" i="2"/>
  <c r="BG24" i="2"/>
  <c r="BG25" i="2"/>
  <c r="BH24" i="2"/>
  <c r="BH25" i="2"/>
  <c r="BI24" i="2"/>
  <c r="BI25" i="2"/>
  <c r="BJ24" i="2"/>
  <c r="BJ25" i="2"/>
  <c r="BK25" i="2"/>
  <c r="BL25" i="2"/>
  <c r="BM25" i="2"/>
  <c r="BN25" i="2"/>
  <c r="AO19" i="2"/>
  <c r="AL22" i="2"/>
  <c r="BM22" i="2"/>
  <c r="BN22" i="2"/>
  <c r="AD20" i="4"/>
  <c r="AE20" i="4"/>
  <c r="AF20" i="4"/>
  <c r="AG20" i="4"/>
  <c r="AH20" i="4"/>
  <c r="AI20" i="4"/>
  <c r="AJ20" i="4"/>
  <c r="AK20" i="4"/>
  <c r="AL20" i="4"/>
  <c r="AM20" i="4"/>
  <c r="AN20" i="4"/>
  <c r="AO20" i="4"/>
  <c r="AP20" i="4"/>
  <c r="AQ20" i="4"/>
  <c r="AR20" i="4"/>
  <c r="AS20" i="4"/>
  <c r="AT20" i="4"/>
  <c r="AU20" i="4"/>
  <c r="AV20" i="4"/>
  <c r="AW20" i="4"/>
  <c r="AX20" i="4"/>
  <c r="AY20" i="4"/>
  <c r="AZ20" i="4"/>
  <c r="BA20" i="4"/>
  <c r="BB20" i="4"/>
  <c r="BC20" i="4"/>
  <c r="BD20" i="4"/>
  <c r="BE20" i="4"/>
  <c r="BF20" i="4"/>
  <c r="BG20" i="4"/>
  <c r="BH20" i="4"/>
  <c r="BI20" i="4"/>
  <c r="BJ20" i="4"/>
  <c r="BK20" i="4"/>
  <c r="BL20" i="4"/>
  <c r="BM20" i="4"/>
  <c r="BO20" i="4"/>
  <c r="BP20" i="4"/>
  <c r="BQ20" i="4"/>
  <c r="BS20" i="4"/>
  <c r="BT20" i="4"/>
  <c r="BU20" i="4"/>
  <c r="BV20" i="4"/>
  <c r="BW20" i="4"/>
  <c r="BX20" i="4"/>
  <c r="BY20" i="4"/>
  <c r="BZ20" i="4"/>
  <c r="CA20" i="4"/>
  <c r="CB20" i="4"/>
  <c r="CC20" i="4"/>
  <c r="CD20" i="4"/>
  <c r="CE20" i="4"/>
  <c r="CF20" i="4"/>
  <c r="CG20" i="4"/>
  <c r="CH20" i="4"/>
  <c r="CI20" i="4"/>
  <c r="CJ20" i="4"/>
  <c r="CK20" i="4"/>
  <c r="CL20" i="4"/>
  <c r="CM20" i="4"/>
  <c r="CN20" i="4"/>
  <c r="CO20" i="4"/>
  <c r="CP20" i="4"/>
  <c r="CQ20" i="4"/>
  <c r="CR20" i="4"/>
  <c r="CS20" i="4"/>
  <c r="CT20" i="4"/>
  <c r="V18" i="2"/>
  <c r="V20" i="2"/>
  <c r="AW18" i="2"/>
  <c r="BE18" i="2"/>
  <c r="AI18" i="2"/>
  <c r="BL18" i="2"/>
  <c r="BM18" i="2"/>
  <c r="BM20" i="2"/>
  <c r="BB18" i="2"/>
  <c r="BB20" i="2"/>
  <c r="BC18" i="2"/>
  <c r="BC19" i="2"/>
  <c r="R18" i="2"/>
  <c r="R20" i="2"/>
  <c r="Z18" i="2"/>
  <c r="Z20" i="2"/>
  <c r="AT10" i="2"/>
  <c r="AT13" i="2"/>
  <c r="BB10" i="2"/>
  <c r="BB13" i="2"/>
  <c r="AK10" i="2"/>
  <c r="AK13" i="2"/>
  <c r="D12" i="2"/>
  <c r="P18" i="2"/>
  <c r="U12" i="2"/>
  <c r="AK18" i="2"/>
  <c r="AR10" i="2"/>
  <c r="BQ12" i="2"/>
  <c r="AV12" i="2"/>
  <c r="AV10" i="2"/>
  <c r="AV14" i="2"/>
  <c r="N12" i="2"/>
  <c r="BF18" i="2"/>
  <c r="BR12" i="2"/>
  <c r="BR10" i="2"/>
  <c r="BR13" i="2"/>
  <c r="BU12" i="2"/>
  <c r="AF18" i="2"/>
  <c r="AE18" i="2"/>
  <c r="AE20" i="2"/>
  <c r="AT18" i="2"/>
  <c r="AT20" i="2"/>
  <c r="AD12" i="2"/>
  <c r="AY10" i="2"/>
  <c r="BA10" i="2"/>
  <c r="AM12" i="2"/>
  <c r="AY12" i="2"/>
  <c r="BA13" i="2"/>
  <c r="L10" i="2"/>
  <c r="L13" i="2"/>
  <c r="BC20" i="2"/>
  <c r="E18" i="2"/>
  <c r="E20" i="2"/>
  <c r="F18" i="2"/>
  <c r="F20" i="2"/>
  <c r="I10" i="2"/>
  <c r="J18" i="2"/>
  <c r="J20" i="2"/>
  <c r="N18" i="2"/>
  <c r="N20" i="2"/>
  <c r="Q10" i="2"/>
  <c r="Q13" i="2"/>
  <c r="S10" i="2"/>
  <c r="S13" i="2"/>
  <c r="U18" i="2"/>
  <c r="U20" i="2"/>
  <c r="Y12" i="2"/>
  <c r="AC12" i="2"/>
  <c r="AK12" i="2"/>
  <c r="AL18" i="2"/>
  <c r="Z12" i="2"/>
  <c r="AC18" i="2"/>
  <c r="BJ10" i="2"/>
  <c r="BJ13" i="2"/>
  <c r="P20" i="2"/>
  <c r="AI20" i="2"/>
  <c r="AM10" i="2"/>
  <c r="BH10" i="2"/>
  <c r="BF20" i="2"/>
  <c r="BG26" i="2"/>
  <c r="BG27" i="2"/>
  <c r="BH13" i="2"/>
  <c r="BJ14" i="2"/>
  <c r="BL10" i="2"/>
  <c r="BL14" i="2"/>
  <c r="BN12" i="2"/>
  <c r="AV13" i="2"/>
  <c r="W12" i="2"/>
  <c r="BJ12" i="2"/>
  <c r="U10" i="2"/>
  <c r="U14" i="2"/>
  <c r="BH18" i="2"/>
  <c r="BH20" i="2"/>
  <c r="G18" i="2"/>
  <c r="I18" i="2"/>
  <c r="I20" i="2"/>
  <c r="BL12" i="2"/>
  <c r="O18" i="2"/>
  <c r="O20" i="2"/>
  <c r="G10" i="2"/>
  <c r="G13" i="2"/>
  <c r="BD20" i="2"/>
  <c r="AE10" i="2"/>
  <c r="AE13" i="2"/>
  <c r="AI10" i="2"/>
  <c r="AI13" i="2"/>
  <c r="AQ10" i="2"/>
  <c r="AQ13" i="2"/>
  <c r="AY14" i="2"/>
  <c r="Q18" i="2"/>
  <c r="Q20" i="2"/>
  <c r="E10" i="2"/>
  <c r="E13" i="2"/>
  <c r="AF20" i="2"/>
  <c r="G14" i="2"/>
  <c r="AY13" i="2"/>
  <c r="BI20" i="2"/>
  <c r="AU20" i="2"/>
  <c r="AY20" i="2"/>
  <c r="AA12" i="2"/>
  <c r="AC10" i="2"/>
  <c r="AC13" i="2"/>
  <c r="BU10" i="2"/>
  <c r="BU13" i="2"/>
  <c r="H18" i="2"/>
  <c r="H20" i="2"/>
  <c r="K18" i="2"/>
  <c r="K20" i="2"/>
  <c r="S18" i="2"/>
  <c r="S20" i="2"/>
  <c r="Z10" i="2"/>
  <c r="AV18" i="2"/>
  <c r="AV20" i="2"/>
  <c r="AO20" i="2"/>
  <c r="K10" i="2"/>
  <c r="K13" i="2"/>
  <c r="BD12" i="2"/>
  <c r="BA14" i="2"/>
  <c r="I14" i="2"/>
  <c r="I13" i="2"/>
  <c r="AM13" i="2"/>
  <c r="AM14" i="2"/>
  <c r="F10" i="2"/>
  <c r="F14" i="2"/>
  <c r="J12" i="2"/>
  <c r="Q12" i="2"/>
  <c r="V10" i="2"/>
  <c r="V13" i="2"/>
  <c r="AA10" i="2"/>
  <c r="AA13" i="2"/>
  <c r="AF12" i="2"/>
  <c r="AH12" i="2"/>
  <c r="AJ10" i="2"/>
  <c r="AJ13" i="2"/>
  <c r="AZ12" i="2"/>
  <c r="BN10" i="2"/>
  <c r="BN13" i="2"/>
  <c r="AK20" i="2"/>
  <c r="AC20" i="2"/>
  <c r="G20" i="2"/>
  <c r="AX20" i="2"/>
  <c r="AW20" i="2"/>
  <c r="AD10" i="2"/>
  <c r="AD13" i="2"/>
  <c r="AZ10" i="2"/>
  <c r="BE10" i="2"/>
  <c r="BE13" i="2"/>
  <c r="L14" i="2"/>
  <c r="S14" i="2"/>
  <c r="BL20" i="2"/>
  <c r="BE20" i="2"/>
  <c r="AL20" i="2"/>
  <c r="G12" i="2"/>
  <c r="I12" i="2"/>
  <c r="K14" i="2"/>
  <c r="S12" i="2"/>
  <c r="F13" i="2"/>
  <c r="BD13" i="2"/>
  <c r="BD14" i="2"/>
  <c r="Y14" i="2"/>
  <c r="Y13" i="2"/>
  <c r="AL12" i="2"/>
  <c r="AL10" i="2"/>
  <c r="AS10" i="2"/>
  <c r="AR18" i="2"/>
  <c r="AR20" i="2"/>
  <c r="AS18" i="2"/>
  <c r="AS20" i="2"/>
  <c r="AU12" i="2"/>
  <c r="BH12" i="2"/>
  <c r="BF10" i="2"/>
  <c r="BO10" i="2"/>
  <c r="BN18" i="2"/>
  <c r="BN20" i="2"/>
  <c r="BO12" i="2"/>
  <c r="BP18" i="2"/>
  <c r="BP20" i="2"/>
  <c r="BQ10" i="2"/>
  <c r="BQ18" i="2"/>
  <c r="BQ20" i="2"/>
  <c r="J13" i="2"/>
  <c r="BF12" i="2"/>
  <c r="AR13" i="2"/>
  <c r="AT14" i="2"/>
  <c r="C18" i="2"/>
  <c r="C20" i="2"/>
  <c r="F12" i="2"/>
  <c r="D18" i="2"/>
  <c r="D20" i="2"/>
  <c r="M12" i="2"/>
  <c r="M10" i="2"/>
  <c r="M18" i="2"/>
  <c r="M20" i="2"/>
  <c r="L18" i="2"/>
  <c r="L20" i="2"/>
  <c r="O12" i="2"/>
  <c r="T12" i="2"/>
  <c r="T10" i="2"/>
  <c r="T18" i="2"/>
  <c r="T20" i="2"/>
  <c r="AI12" i="2"/>
  <c r="AG10" i="2"/>
  <c r="AG12" i="2"/>
  <c r="BE12" i="2"/>
  <c r="BC10" i="2"/>
  <c r="BE14" i="2"/>
  <c r="BI12" i="2"/>
  <c r="BI10" i="2"/>
  <c r="BK12" i="2"/>
  <c r="BK18" i="2"/>
  <c r="BK20" i="2"/>
  <c r="BK10" i="2"/>
  <c r="BM14" i="2"/>
  <c r="BM12" i="2"/>
  <c r="BJ18" i="2"/>
  <c r="BJ20" i="2"/>
  <c r="AJ12" i="2"/>
  <c r="D14" i="2"/>
  <c r="H12" i="2"/>
  <c r="AH18" i="2"/>
  <c r="AH20" i="2"/>
  <c r="AH10" i="2"/>
  <c r="AJ14" i="2"/>
  <c r="P10" i="2"/>
  <c r="R14" i="2"/>
  <c r="R12" i="2"/>
  <c r="X10" i="2"/>
  <c r="X12" i="2"/>
  <c r="X18" i="2"/>
  <c r="X20" i="2"/>
  <c r="W18" i="2"/>
  <c r="W20" i="2"/>
  <c r="AD14" i="2"/>
  <c r="AO10" i="2"/>
  <c r="AO12" i="2"/>
  <c r="AQ12" i="2"/>
  <c r="AT12" i="2"/>
  <c r="AQ18" i="2"/>
  <c r="AQ20" i="2"/>
  <c r="AX12" i="2"/>
  <c r="AX10" i="2"/>
  <c r="AZ18" i="2"/>
  <c r="AZ20" i="2"/>
  <c r="BA18" i="2"/>
  <c r="BA20" i="2"/>
  <c r="BA12" i="2"/>
  <c r="BC12" i="2"/>
  <c r="BO18" i="2"/>
  <c r="BO20" i="2"/>
  <c r="BP12" i="2"/>
  <c r="BP10" i="2"/>
  <c r="K12" i="2"/>
  <c r="H10" i="2"/>
  <c r="J14" i="2"/>
  <c r="AG18" i="2"/>
  <c r="AG20" i="2"/>
  <c r="V12" i="2"/>
  <c r="AS12" i="2"/>
  <c r="O10" i="2"/>
  <c r="E12" i="2"/>
  <c r="C10" i="2"/>
  <c r="B18" i="2"/>
  <c r="B20" i="2"/>
  <c r="N14" i="2"/>
  <c r="N13" i="2"/>
  <c r="AB18" i="2"/>
  <c r="AB20" i="2"/>
  <c r="AA18" i="2"/>
  <c r="AA20" i="2"/>
  <c r="AB12" i="2"/>
  <c r="AN10" i="2"/>
  <c r="AM18" i="2"/>
  <c r="AM20" i="2"/>
  <c r="AN18" i="2"/>
  <c r="AN20" i="2"/>
  <c r="AN12" i="2"/>
  <c r="AU10" i="2"/>
  <c r="AW12" i="2"/>
  <c r="BG12" i="2"/>
  <c r="BG10" i="2"/>
  <c r="BG18" i="2"/>
  <c r="BG20" i="2"/>
  <c r="BT18" i="2"/>
  <c r="BT20" i="2"/>
  <c r="BT12" i="2"/>
  <c r="BS10" i="2"/>
  <c r="BR18" i="2"/>
  <c r="BR20" i="2"/>
  <c r="BS12" i="2"/>
  <c r="AC14" i="2"/>
  <c r="BB12" i="2"/>
  <c r="BL13" i="2"/>
  <c r="AE14" i="2"/>
  <c r="AK14" i="2"/>
  <c r="U13" i="2"/>
  <c r="W14" i="2"/>
  <c r="AA14" i="2"/>
  <c r="AF14" i="2"/>
  <c r="BN14" i="2"/>
  <c r="V14" i="2"/>
  <c r="AB14" i="2"/>
  <c r="Z13" i="2"/>
  <c r="AZ13" i="2"/>
  <c r="BB14" i="2"/>
  <c r="O13" i="2"/>
  <c r="O14" i="2"/>
  <c r="B21" i="2"/>
  <c r="C21" i="2"/>
  <c r="BI14" i="2"/>
  <c r="BI13" i="2"/>
  <c r="Q14" i="2"/>
  <c r="M14" i="2"/>
  <c r="M13" i="2"/>
  <c r="AS14" i="2"/>
  <c r="AS13" i="2"/>
  <c r="BS13" i="2"/>
  <c r="BU14" i="2"/>
  <c r="BS14" i="2"/>
  <c r="H14" i="2"/>
  <c r="H13" i="2"/>
  <c r="AO14" i="2"/>
  <c r="AO13" i="2"/>
  <c r="AQ14" i="2"/>
  <c r="BH14" i="2"/>
  <c r="BF13" i="2"/>
  <c r="BF14" i="2"/>
  <c r="C13" i="2"/>
  <c r="E14" i="2"/>
  <c r="BP14" i="2"/>
  <c r="BP13" i="2"/>
  <c r="BR14" i="2"/>
  <c r="AX14" i="2"/>
  <c r="AX13" i="2"/>
  <c r="AZ14" i="2"/>
  <c r="P14" i="2"/>
  <c r="P13" i="2"/>
  <c r="BK13" i="2"/>
  <c r="BK14" i="2"/>
  <c r="AG13" i="2"/>
  <c r="AI14" i="2"/>
  <c r="AG14" i="2"/>
  <c r="AL14" i="2"/>
  <c r="AL13" i="2"/>
  <c r="BG14" i="2"/>
  <c r="BG13" i="2"/>
  <c r="AU14" i="2"/>
  <c r="AU13" i="2"/>
  <c r="AW14" i="2"/>
  <c r="AN13" i="2"/>
  <c r="AN14" i="2"/>
  <c r="X13" i="2"/>
  <c r="Z14" i="2"/>
  <c r="X14" i="2"/>
  <c r="AH14" i="2"/>
  <c r="AH13" i="2"/>
  <c r="BC13" i="2"/>
  <c r="BC14" i="2"/>
  <c r="T13" i="2"/>
  <c r="T14" i="2"/>
  <c r="BQ13" i="2"/>
  <c r="BQ14" i="2"/>
  <c r="BO13" i="2"/>
  <c r="BO14" i="2"/>
</calcChain>
</file>

<file path=xl/sharedStrings.xml><?xml version="1.0" encoding="utf-8"?>
<sst xmlns="http://schemas.openxmlformats.org/spreadsheetml/2006/main" count="2261" uniqueCount="1135">
  <si>
    <t>WACB--Nigeria only</t>
    <phoneticPr fontId="8" type="noConversion"/>
  </si>
  <si>
    <t xml:space="preserve">   Investment at cost price on account of the Note Guarantee Fund / Investment Reserve Account</t>
    <phoneticPr fontId="8" type="noConversion"/>
  </si>
  <si>
    <t xml:space="preserve">   Total of Currency Reserve Fund and Investment Reserve Account</t>
    <phoneticPr fontId="8" type="noConversion"/>
  </si>
  <si>
    <t xml:space="preserve">   On deposit at bankers (also called "cash on deposit")</t>
    <phoneticPr fontId="8" type="noConversion"/>
  </si>
  <si>
    <t xml:space="preserve">   In transit for investment</t>
    <phoneticPr fontId="8" type="noConversion"/>
  </si>
  <si>
    <t xml:space="preserve">   Securities: nominal value</t>
    <phoneticPr fontId="8" type="noConversion"/>
  </si>
  <si>
    <t xml:space="preserve">   Securities: cost price</t>
    <phoneticPr fontId="8" type="noConversion"/>
  </si>
  <si>
    <t xml:space="preserve">   Securities: market value ("valuation at date")</t>
    <phoneticPr fontId="8" type="noConversion"/>
  </si>
  <si>
    <t xml:space="preserve">   Total investments, with securities at nominal value</t>
    <phoneticPr fontId="8" type="noConversion"/>
  </si>
  <si>
    <t xml:space="preserve">   Total investments, with securities at cost price</t>
    <phoneticPr fontId="8" type="noConversion"/>
  </si>
  <si>
    <t xml:space="preserve">   Total investments, with securities at market value</t>
    <phoneticPr fontId="8" type="noConversion"/>
  </si>
  <si>
    <t>Memo items</t>
    <phoneticPr fontId="8" type="noConversion"/>
  </si>
  <si>
    <t>Coins in circulation:</t>
  </si>
  <si>
    <t>10/1/1959--Nigeria return mentions some WACB data</t>
  </si>
  <si>
    <t>1924-1958</t>
  </si>
  <si>
    <t>Semiannual for West African Currency Board simplified balance sheet</t>
  </si>
  <si>
    <t>Quarterly for West African Currency Board notes, and later for simplified balance sheet</t>
  </si>
  <si>
    <t>Monthly for West African Currency Board currency in Nigeria</t>
  </si>
  <si>
    <t xml:space="preserve">   Total</t>
    <phoneticPr fontId="8" type="noConversion"/>
  </si>
  <si>
    <t>6/31/1959</t>
    <phoneticPr fontId="8" type="noConversion"/>
  </si>
  <si>
    <t>Not found--used WACB 1959 annual report instead</t>
    <phoneticPr fontId="8" type="noConversion"/>
  </si>
  <si>
    <t>1959M6</t>
    <phoneticPr fontId="8" type="noConversion"/>
  </si>
  <si>
    <t>887867 interpolated</t>
    <phoneticPr fontId="8" type="noConversion"/>
  </si>
  <si>
    <t>NA in Nigeria Gazette</t>
    <phoneticPr fontId="8" type="noConversion"/>
  </si>
  <si>
    <t>Other assets:</t>
    <phoneticPr fontId="8" type="noConversion"/>
  </si>
  <si>
    <t xml:space="preserve">   Currency Reserve Fund</t>
    <phoneticPr fontId="8" type="noConversion"/>
  </si>
  <si>
    <t>Not found--used WACB 1943 annual report instead</t>
    <phoneticPr fontId="8" type="noConversion"/>
  </si>
  <si>
    <t>NA in annual report</t>
  </si>
  <si>
    <t>NA in annual report</t>
    <phoneticPr fontId="8" type="noConversion"/>
  </si>
  <si>
    <t>Not found--used WACB 1944 annual report instead--only note data available</t>
    <phoneticPr fontId="8" type="noConversion"/>
  </si>
  <si>
    <t>Not found--used WACB 1946 annual report instead</t>
    <phoneticPr fontId="8" type="noConversion"/>
  </si>
  <si>
    <t>Currency Notes</t>
    <phoneticPr fontId="8" type="noConversion"/>
  </si>
  <si>
    <t>Not found--used WACB 1955 annual report instead</t>
    <phoneticPr fontId="8" type="noConversion"/>
  </si>
  <si>
    <t>The summaries of balance sheet items in the Note Guarantee Fund focus on notes and omit coins in circulation, counting only coins held in reserves</t>
    <phoneticPr fontId="8" type="noConversion"/>
  </si>
  <si>
    <t>Total currency in circulation</t>
    <phoneticPr fontId="8" type="noConversion"/>
  </si>
  <si>
    <t>"Investments" do not include all assets of the currency board; notably, they exclude bank deposits</t>
  </si>
  <si>
    <t>Coins in circulation--Nigeria only</t>
  </si>
  <si>
    <t>Issues(+) or withdrawals(-) from previous month--Nigeria only</t>
  </si>
  <si>
    <t>Change in banks' cash holdings from previous month--Nigeria only</t>
  </si>
  <si>
    <t>Cash holdings by banks this month--Nigeria only</t>
  </si>
  <si>
    <t xml:space="preserve">   Nigeria</t>
  </si>
  <si>
    <t>1960M1</t>
  </si>
  <si>
    <t>Central Bank of Nigeria</t>
  </si>
  <si>
    <t>Liabilities</t>
  </si>
  <si>
    <t>1930M6</t>
  </si>
  <si>
    <t>1930M12</t>
  </si>
  <si>
    <t>1931M6</t>
  </si>
  <si>
    <t>1931M12</t>
  </si>
  <si>
    <t>1932M6</t>
  </si>
  <si>
    <t>1932M12</t>
  </si>
  <si>
    <t>1933M6</t>
  </si>
  <si>
    <t>1955M3</t>
  </si>
  <si>
    <t>1958M6</t>
  </si>
  <si>
    <t>1958M7</t>
  </si>
  <si>
    <t>1958M8</t>
  </si>
  <si>
    <t>1958M9</t>
  </si>
  <si>
    <t>1958M10</t>
  </si>
  <si>
    <t>1958M11</t>
  </si>
  <si>
    <t>1958M12</t>
  </si>
  <si>
    <t xml:space="preserve">   Gambia</t>
  </si>
  <si>
    <t xml:space="preserve">   Total</t>
  </si>
  <si>
    <t xml:space="preserve">   Lagos, Nigeria</t>
  </si>
  <si>
    <t>Capital subscribed and paid up</t>
  </si>
  <si>
    <t>Nigerian Currency in circulation</t>
  </si>
  <si>
    <t>other liabilities</t>
  </si>
  <si>
    <t>Assets</t>
  </si>
  <si>
    <t>United Kingdom Government Securities and Balances with Banks in the United Kingdom</t>
  </si>
  <si>
    <t>West African Currency Board Notes and Coin</t>
  </si>
  <si>
    <t>Total External Reserve</t>
  </si>
  <si>
    <t>Balance with Banks in Nigeria</t>
  </si>
  <si>
    <t>Other Assets</t>
  </si>
  <si>
    <t>Total External Reserve--Proportion to Total Demand Liabilities</t>
  </si>
  <si>
    <t>Total External Reseve--Proportion to Nigerian currency in circulation</t>
  </si>
  <si>
    <t>Deposits (Total)</t>
  </si>
  <si>
    <t xml:space="preserve">     Federal and Regional Government</t>
  </si>
  <si>
    <t xml:space="preserve">     Bakners</t>
  </si>
  <si>
    <t xml:space="preserve">     Other</t>
  </si>
  <si>
    <t xml:space="preserve"> less Unissued West African currency board currency held</t>
  </si>
  <si>
    <t>West African Currency Board</t>
  </si>
  <si>
    <t>Negative numbers for notes in circulation mean that more notes were redeemed than issued in a particular place</t>
    <phoneticPr fontId="8" type="noConversion"/>
  </si>
  <si>
    <t>1954M3</t>
  </si>
  <si>
    <t>1954M6</t>
  </si>
  <si>
    <t>1954M9</t>
  </si>
  <si>
    <t>1955M6</t>
  </si>
  <si>
    <t>1956M3</t>
  </si>
  <si>
    <t>1956M6</t>
  </si>
  <si>
    <t>1956M9</t>
  </si>
  <si>
    <t>1957M3</t>
  </si>
  <si>
    <t>1957M6</t>
  </si>
  <si>
    <t>1957M9</t>
  </si>
  <si>
    <t>1958M3</t>
  </si>
  <si>
    <t>1952M5</t>
  </si>
  <si>
    <t>1952M7</t>
  </si>
  <si>
    <t>1952M8</t>
  </si>
  <si>
    <t>1953M1</t>
  </si>
  <si>
    <t>1953M2</t>
  </si>
  <si>
    <t>1953M4</t>
  </si>
  <si>
    <t>1953M5</t>
  </si>
  <si>
    <t>1953M7</t>
  </si>
  <si>
    <t>1953M8</t>
  </si>
  <si>
    <t>1954M1</t>
  </si>
  <si>
    <t>1954M2</t>
  </si>
  <si>
    <t>1954M4</t>
  </si>
  <si>
    <t>1954M5</t>
  </si>
  <si>
    <t>1954M7</t>
  </si>
  <si>
    <t>1954M8</t>
  </si>
  <si>
    <t>1955M1</t>
  </si>
  <si>
    <t>1955M2</t>
  </si>
  <si>
    <t>1955M4</t>
  </si>
  <si>
    <t>1955M5</t>
  </si>
  <si>
    <t>1955M7</t>
  </si>
  <si>
    <t>1955M8</t>
  </si>
  <si>
    <t>1956M1</t>
  </si>
  <si>
    <t>1956M2</t>
  </si>
  <si>
    <t>1956M4</t>
  </si>
  <si>
    <t>1956M5</t>
  </si>
  <si>
    <t>1956M7</t>
  </si>
  <si>
    <t>1956M8</t>
  </si>
  <si>
    <t>1957M1</t>
  </si>
  <si>
    <t>1957M2</t>
  </si>
  <si>
    <t>1957M4</t>
  </si>
  <si>
    <t>1957M5</t>
  </si>
  <si>
    <t>1957M7</t>
  </si>
  <si>
    <t>1957M8</t>
  </si>
  <si>
    <t>1958M1</t>
  </si>
  <si>
    <t>1958M2</t>
  </si>
  <si>
    <t>1958M4</t>
  </si>
  <si>
    <t>1958M5</t>
  </si>
  <si>
    <t>Data are of the following frequency:</t>
  </si>
  <si>
    <t>December 1916-March or December 1923</t>
  </si>
  <si>
    <t>December 1945-1951</t>
  </si>
  <si>
    <t>May 1952-May 1958</t>
  </si>
  <si>
    <t>Notes in circulation--Nigeria only</t>
    <phoneticPr fontId="8" type="noConversion"/>
  </si>
  <si>
    <t>Total currency in circulation--Nigeria only</t>
    <phoneticPr fontId="8" type="noConversion"/>
  </si>
  <si>
    <t xml:space="preserve">          by Banks</t>
  </si>
  <si>
    <t xml:space="preserve">     Coins (Total)</t>
  </si>
  <si>
    <t xml:space="preserve">     Net Change</t>
  </si>
  <si>
    <t xml:space="preserve">     Notes</t>
  </si>
  <si>
    <t xml:space="preserve">     Coins</t>
  </si>
  <si>
    <t xml:space="preserve">     Total</t>
  </si>
  <si>
    <t>WACB</t>
  </si>
  <si>
    <t>"As-of" date for statement (date format)</t>
  </si>
  <si>
    <t>WACB</t>
    <phoneticPr fontId="8" type="noConversion"/>
  </si>
  <si>
    <t>Statement (return) is for:</t>
    <phoneticPr fontId="8" type="noConversion"/>
  </si>
  <si>
    <t xml:space="preserve">   Total coins in circulation</t>
    <phoneticPr fontId="8" type="noConversion"/>
  </si>
  <si>
    <t>WACB</t>
    <phoneticPr fontId="8" type="noConversion"/>
  </si>
  <si>
    <t>4/31/1959</t>
  </si>
  <si>
    <t>2/31/1959</t>
  </si>
  <si>
    <t>1959M1</t>
  </si>
  <si>
    <t>1959M2</t>
  </si>
  <si>
    <t>1959M3</t>
  </si>
  <si>
    <t>1959M4</t>
  </si>
  <si>
    <t>1959M5</t>
  </si>
  <si>
    <t>1959M6</t>
  </si>
  <si>
    <t>1959M12</t>
  </si>
  <si>
    <t>Central Bank  of Nigeria</t>
    <phoneticPr fontId="8" type="noConversion"/>
  </si>
  <si>
    <t>For a long time in West Africa, coin circulation exceeded note circulation</t>
    <phoneticPr fontId="8" type="noConversion"/>
  </si>
  <si>
    <t>Note Guarantee Fund</t>
    <phoneticPr fontId="8" type="noConversion"/>
  </si>
  <si>
    <t>I got the total MB, NFA, and NDA from the West Africa Raw Data template (the rows that contain those data are highlighted in yellow)</t>
  </si>
  <si>
    <t>I calculated the reserve pass through with the same months in different years to eliminate the affect of seasonality</t>
  </si>
  <si>
    <t>Sheet</t>
  </si>
  <si>
    <t>Description</t>
  </si>
  <si>
    <t>Intro</t>
  </si>
  <si>
    <t>This sheet</t>
  </si>
  <si>
    <t>1916M12</t>
  </si>
  <si>
    <t>1917M12</t>
  </si>
  <si>
    <t>1918M12</t>
  </si>
  <si>
    <t>1919M12</t>
  </si>
  <si>
    <t>1920M12</t>
  </si>
  <si>
    <t>1921M12</t>
  </si>
  <si>
    <t>1922M12</t>
  </si>
  <si>
    <t>1923M12</t>
  </si>
  <si>
    <t>1924M12</t>
  </si>
  <si>
    <t>1925M12</t>
  </si>
  <si>
    <t>1926M12</t>
  </si>
  <si>
    <t>1927M12</t>
  </si>
  <si>
    <t>1928M12</t>
  </si>
  <si>
    <t>1929M12</t>
  </si>
  <si>
    <t>1933M12</t>
  </si>
  <si>
    <t>1934M12</t>
  </si>
  <si>
    <t>1935M12</t>
  </si>
  <si>
    <t>1936M12</t>
  </si>
  <si>
    <t>1937M12</t>
  </si>
  <si>
    <t>1938M12</t>
  </si>
  <si>
    <t>1939M12</t>
  </si>
  <si>
    <t>1940M12</t>
  </si>
  <si>
    <t>1941M12</t>
  </si>
  <si>
    <t>1942M12</t>
  </si>
  <si>
    <t>1943M12</t>
  </si>
  <si>
    <t>1944M12</t>
  </si>
  <si>
    <t>1945M12</t>
  </si>
  <si>
    <t>1946M12</t>
  </si>
  <si>
    <t>1947M12</t>
  </si>
  <si>
    <t>1948M12</t>
  </si>
  <si>
    <t>1949M12</t>
  </si>
  <si>
    <t>1950M12</t>
  </si>
  <si>
    <t>1951M12</t>
  </si>
  <si>
    <t>1952M10</t>
  </si>
  <si>
    <t>1952M11</t>
  </si>
  <si>
    <t>1952M12</t>
  </si>
  <si>
    <t>1953M10</t>
  </si>
  <si>
    <t>1953M11</t>
  </si>
  <si>
    <t>1953M12</t>
  </si>
  <si>
    <t>1954M10</t>
  </si>
  <si>
    <t>1954M11</t>
  </si>
  <si>
    <t>1954M12</t>
  </si>
  <si>
    <t>1955M10</t>
  </si>
  <si>
    <t>1955M11</t>
  </si>
  <si>
    <t>1955M12</t>
  </si>
  <si>
    <t>1956M10</t>
  </si>
  <si>
    <t>1956M11</t>
  </si>
  <si>
    <t>1956M12</t>
  </si>
  <si>
    <t>1957M10</t>
  </si>
  <si>
    <t>1957M11</t>
  </si>
  <si>
    <t>1957M12</t>
  </si>
  <si>
    <t>1917M3</t>
  </si>
  <si>
    <t>1917M6</t>
  </si>
  <si>
    <t>1917M9</t>
  </si>
  <si>
    <t>1918M3</t>
  </si>
  <si>
    <t>1918M6</t>
  </si>
  <si>
    <t>1918M9</t>
  </si>
  <si>
    <t>1919M3</t>
  </si>
  <si>
    <t>1919M6</t>
  </si>
  <si>
    <t>1919M9</t>
  </si>
  <si>
    <t>1920M3</t>
  </si>
  <si>
    <t>1920M6</t>
  </si>
  <si>
    <t xml:space="preserve">   Gold Coast</t>
  </si>
  <si>
    <t xml:space="preserve">   Sierra Leone</t>
  </si>
  <si>
    <t>4/31/1955</t>
  </si>
  <si>
    <t>4/31/1956</t>
  </si>
  <si>
    <t>6/31/1956</t>
  </si>
  <si>
    <t>9/31/1956</t>
  </si>
  <si>
    <t>11/31/1956</t>
  </si>
  <si>
    <t>2/31/1957</t>
  </si>
  <si>
    <t>4/31/1957</t>
  </si>
  <si>
    <t>"As-of" date for statement (month format)</t>
  </si>
  <si>
    <t>WACB</t>
    <phoneticPr fontId="8" type="noConversion"/>
  </si>
  <si>
    <t>Total (Net Foreign Assets)</t>
  </si>
  <si>
    <t>Total (Net Domestic Assets)</t>
  </si>
  <si>
    <t>Coin portion of Note Guarantee Fund (to Dec. 1917) / coins on hand (from March 1918) in:</t>
    <phoneticPr fontId="8" type="noConversion"/>
  </si>
  <si>
    <t>1955M9</t>
    <phoneticPr fontId="8" type="noConversion"/>
  </si>
  <si>
    <t>Mislabeled as Aug. statement in Gazette</t>
    <phoneticPr fontId="8" type="noConversion"/>
  </si>
  <si>
    <t>no. 25, v. 46</t>
    <phoneticPr fontId="8" type="noConversion"/>
  </si>
  <si>
    <t>no. 32, v. 46</t>
    <phoneticPr fontId="8" type="noConversion"/>
  </si>
  <si>
    <t>no. 45, v. 46</t>
    <phoneticPr fontId="8" type="noConversion"/>
  </si>
  <si>
    <t>no. 4, v. 47</t>
    <phoneticPr fontId="8" type="noConversion"/>
  </si>
  <si>
    <t>1920M9</t>
  </si>
  <si>
    <t>1921M3</t>
  </si>
  <si>
    <t>1921M6</t>
  </si>
  <si>
    <t>1921M9</t>
  </si>
  <si>
    <t>1922M3</t>
  </si>
  <si>
    <t>1922M6</t>
  </si>
  <si>
    <t>1922M9</t>
  </si>
  <si>
    <t>1923M3</t>
  </si>
  <si>
    <t>1923M6</t>
  </si>
  <si>
    <t>1923M9</t>
  </si>
  <si>
    <t>1924M6</t>
  </si>
  <si>
    <t>1925M6</t>
  </si>
  <si>
    <t>1926M6</t>
  </si>
  <si>
    <t>1927M6</t>
  </si>
  <si>
    <t>1928M6</t>
  </si>
  <si>
    <t>1929M6</t>
  </si>
  <si>
    <t>1934M6</t>
  </si>
  <si>
    <t>1935M6</t>
  </si>
  <si>
    <t>1936M6</t>
  </si>
  <si>
    <t>1937M6</t>
  </si>
  <si>
    <t>1938M6</t>
  </si>
  <si>
    <t>1939M6</t>
  </si>
  <si>
    <t>1940M6</t>
  </si>
  <si>
    <t>1941M6</t>
  </si>
  <si>
    <t>1942M6</t>
  </si>
  <si>
    <t>1943M6</t>
  </si>
  <si>
    <t>1944M6</t>
  </si>
  <si>
    <t>1945M6</t>
  </si>
  <si>
    <t>1946M6</t>
  </si>
  <si>
    <t>1947M6</t>
  </si>
  <si>
    <t>1948M6</t>
  </si>
  <si>
    <t>1949M6</t>
  </si>
  <si>
    <t>1950M6</t>
  </si>
  <si>
    <t>1951M6</t>
  </si>
  <si>
    <t>1952M6</t>
  </si>
  <si>
    <t>1952M9</t>
  </si>
  <si>
    <t>1953M3</t>
  </si>
  <si>
    <t>1953M6</t>
  </si>
  <si>
    <t>1953M9</t>
  </si>
  <si>
    <t xml:space="preserve">   Accra, Gold Coast</t>
  </si>
  <si>
    <t xml:space="preserve">   Freetown, Sierra Leone</t>
  </si>
  <si>
    <t xml:space="preserve">   Bathurst, Gambia</t>
  </si>
  <si>
    <t xml:space="preserve">   Silver</t>
  </si>
  <si>
    <t xml:space="preserve">   Alloy</t>
  </si>
  <si>
    <t xml:space="preserve">   Nickel-bronze</t>
  </si>
  <si>
    <t xml:space="preserve">   Nickel-brass and old alloy</t>
  </si>
  <si>
    <t xml:space="preserve">   Cupro-nickel</t>
  </si>
  <si>
    <t xml:space="preserve">   Bronze</t>
  </si>
  <si>
    <t>Selected liabilities--WACB</t>
  </si>
  <si>
    <t>Selected liabilities--Nigeria only</t>
  </si>
  <si>
    <t>Selected assets--WACB</t>
  </si>
  <si>
    <t>(Merged into Currency Reserve Fund)</t>
  </si>
  <si>
    <t>WACB</t>
    <phoneticPr fontId="8" type="noConversion"/>
  </si>
  <si>
    <t>6/31/1957</t>
  </si>
  <si>
    <t>9/31/1957</t>
  </si>
  <si>
    <t>11/31/1957</t>
  </si>
  <si>
    <t>2/31/1958</t>
  </si>
  <si>
    <t>4/31/1958</t>
  </si>
  <si>
    <t>Notes in circulation in:</t>
  </si>
  <si>
    <t xml:space="preserve">     Notes (Total)</t>
  </si>
  <si>
    <t xml:space="preserve">          by Currency Board</t>
  </si>
  <si>
    <t>Change in monetary base</t>
  </si>
  <si>
    <t>Reserve ratio (Total currency in circulation/Total of currency reserve fund and Investment reserve account)</t>
  </si>
  <si>
    <t>Change in securities (used nominal value)</t>
  </si>
  <si>
    <t>Avg difference</t>
  </si>
  <si>
    <t>Difference</t>
  </si>
  <si>
    <t>&lt;From 1923&gt;</t>
  </si>
  <si>
    <t>WACB: Total Currency in circulation</t>
  </si>
  <si>
    <t>Nigeria: Total Currency in circulation (1952~1955)</t>
  </si>
  <si>
    <t>Proportion of Nigerian currency outstanding to WACB currency outstanding</t>
  </si>
  <si>
    <t>not sure whether "On deposit with bankers" in the "Data--WACB" sheet should be added to  "Total of Currency Reserve Fund and Investment Reserve Account" because it was a foreign asset or whether it should be counted as a domestic asset.</t>
  </si>
  <si>
    <t xml:space="preserve">NA </t>
  </si>
  <si>
    <t>NA</t>
  </si>
  <si>
    <t>no. 25, v. 46--Nigeria return mentions some WACB data; also used WACB annual report 1958</t>
  </si>
  <si>
    <t>Central Bank of Nigeria; began operations 1 July 1959</t>
  </si>
  <si>
    <t>Total (Monetary Base)</t>
  </si>
  <si>
    <t>Reserve Pass Through, year over year</t>
  </si>
  <si>
    <t>Values NA; previous period values inserted as placeholders</t>
  </si>
  <si>
    <t>Net domestic / monetary base</t>
  </si>
  <si>
    <t>Change in net domestic assets/ previous periods monetary base</t>
  </si>
  <si>
    <t>West African Currency Board High-Frequency Data</t>
  </si>
  <si>
    <t>Authorship</t>
  </si>
  <si>
    <r>
      <t xml:space="preserve">Most data are from the </t>
    </r>
    <r>
      <rPr>
        <i/>
        <sz val="10"/>
        <color indexed="8"/>
        <rFont val="Arial"/>
        <family val="2"/>
      </rPr>
      <t>Nigeria Gazette;</t>
    </r>
    <r>
      <rPr>
        <sz val="10"/>
        <color indexed="8"/>
        <rFont val="Arial"/>
        <family val="2"/>
      </rPr>
      <t xml:space="preserve"> where issues of it were missing, the annual report of the West African Currency Board was used if possible</t>
    </r>
  </si>
  <si>
    <r>
      <t xml:space="preserve">Some data are still missing because some issues of the </t>
    </r>
    <r>
      <rPr>
        <i/>
        <sz val="10"/>
        <color indexed="8"/>
        <rFont val="Arial"/>
        <family val="2"/>
      </rPr>
      <t>Nigeria Gazette</t>
    </r>
    <r>
      <rPr>
        <i/>
        <sz val="10"/>
        <color indexed="8"/>
        <rFont val="Arial"/>
        <family val="2"/>
      </rPr>
      <t xml:space="preserve"> </t>
    </r>
    <r>
      <rPr>
        <sz val="10"/>
        <color indexed="8"/>
        <rFont val="Arial"/>
        <family val="2"/>
      </rPr>
      <t>were unavailable in the libraries consulted in Washington and London</t>
    </r>
  </si>
  <si>
    <r>
      <t xml:space="preserve">Nicholas Krus took photos of the </t>
    </r>
    <r>
      <rPr>
        <i/>
        <sz val="10"/>
        <color indexed="8"/>
        <rFont val="Arial"/>
        <family val="2"/>
      </rPr>
      <t>Nigeria Gazette</t>
    </r>
    <r>
      <rPr>
        <sz val="10"/>
        <color indexed="8"/>
        <rFont val="Arial"/>
        <family val="2"/>
      </rPr>
      <t xml:space="preserve"> and the annual report of the West African Currency Board</t>
    </r>
  </si>
  <si>
    <t>Remarks on the data and calculations</t>
  </si>
  <si>
    <t>Sources</t>
  </si>
  <si>
    <t>WEST AFRICA--CALCULATIONS</t>
  </si>
  <si>
    <t>Calculations</t>
  </si>
  <si>
    <t>Figure 4.1</t>
  </si>
  <si>
    <t>Figure 4.2</t>
  </si>
  <si>
    <t>Figure 4.3</t>
  </si>
  <si>
    <t>Data from the Nigeria Gazette for Nigeria only</t>
  </si>
  <si>
    <t>Tests of currency board orthodoxy</t>
  </si>
  <si>
    <t>Detail of test of currency board orthodoxy</t>
  </si>
  <si>
    <t>WEST AFRICAN CURRENCY BOARD--DATA</t>
  </si>
  <si>
    <t>WEST AFRICAN CURRENCY BOARD--NIGERIA DATA</t>
  </si>
  <si>
    <t>WACB data</t>
  </si>
  <si>
    <t>Nigeria data</t>
  </si>
  <si>
    <t>missing</t>
  </si>
  <si>
    <r>
      <t>Source (</t>
    </r>
    <r>
      <rPr>
        <b/>
        <i/>
        <sz val="10"/>
        <color indexed="8"/>
        <rFont val="Arial"/>
        <family val="2"/>
      </rPr>
      <t>Nigeria Gazette</t>
    </r>
    <r>
      <rPr>
        <b/>
        <sz val="10"/>
        <color indexed="8"/>
        <rFont val="Arial"/>
        <family val="2"/>
      </rPr>
      <t xml:space="preserve"> unless specified) and date</t>
    </r>
  </si>
  <si>
    <t>http://krieger.jhu.edu/iae/economics/</t>
  </si>
  <si>
    <t>"Tests of Currency Board Orthodoxy Using High-Frequency Data from Palestine, the Straits Settlements, and West Africa"</t>
  </si>
  <si>
    <t>It is part of work for the following working paper by Seung Jae Oh:</t>
  </si>
  <si>
    <t>Bryant Lie and Seung Jae (Johnny) Oh compiled this spreadsheet</t>
  </si>
  <si>
    <t>Semiannual, apparently, but a lot of data are missing</t>
  </si>
  <si>
    <t>To provide long series of data, we have filled in some totals ourselves where the sources gave the components but did not sum them</t>
  </si>
  <si>
    <t>Only the data for the West African Currency Board overall, which start in December 1923, give the overall monetary base</t>
  </si>
  <si>
    <r>
      <t xml:space="preserve">Data from the </t>
    </r>
    <r>
      <rPr>
        <i/>
        <sz val="10"/>
        <color indexed="8"/>
        <rFont val="Arial"/>
        <family val="2"/>
      </rPr>
      <t>Nigeria Gazette</t>
    </r>
    <r>
      <rPr>
        <sz val="10"/>
        <color indexed="8"/>
        <rFont val="Arial"/>
        <family val="2"/>
      </rPr>
      <t xml:space="preserve"> and the annual report of the West African Currency Board (WACB) for West Africa as a whole</t>
    </r>
  </si>
  <si>
    <t>The assets of the Commissioners of Currency included Indian securities denominated in rupees, although the primary assets were sterling-denominated securities</t>
  </si>
  <si>
    <t>My additions are indicated by square brackets or by comments that these are my calculations</t>
  </si>
  <si>
    <t>In monthly classifications of the form "1924M1" to indicate January 1924, I classify beginning of month statements (in this case, 1 February 1924) as being for the end of the previous month</t>
  </si>
  <si>
    <t>The date of statements changed from the end of the month in the early statements to the start of the month beginning in December 1923</t>
  </si>
  <si>
    <t>The style of presentation of financial information changed substantially from period to period</t>
  </si>
  <si>
    <r>
      <t xml:space="preserve">Nicholas Krus took photos of the </t>
    </r>
    <r>
      <rPr>
        <i/>
        <sz val="10"/>
        <color theme="1"/>
        <rFont val="Arial"/>
        <family val="2"/>
      </rPr>
      <t>Gazette</t>
    </r>
    <r>
      <rPr>
        <sz val="10"/>
        <color theme="1"/>
        <rFont val="Arial"/>
        <family val="2"/>
      </rPr>
      <t xml:space="preserve"> and the annual reports</t>
    </r>
  </si>
  <si>
    <r>
      <t xml:space="preserve">Some data are still missing because some issues of the </t>
    </r>
    <r>
      <rPr>
        <i/>
        <sz val="10"/>
        <color theme="1"/>
        <rFont val="Arial"/>
        <family val="2"/>
      </rPr>
      <t>Gazette</t>
    </r>
    <r>
      <rPr>
        <i/>
        <sz val="10"/>
        <color indexed="8"/>
        <rFont val="Arial"/>
        <family val="2"/>
      </rPr>
      <t xml:space="preserve"> </t>
    </r>
    <r>
      <rPr>
        <sz val="10"/>
        <color indexed="8"/>
        <rFont val="Arial"/>
        <family val="2"/>
      </rPr>
      <t>were unavailable in the libraries consulted in Washington and London</t>
    </r>
  </si>
  <si>
    <r>
      <t xml:space="preserve">Data are from the </t>
    </r>
    <r>
      <rPr>
        <i/>
        <sz val="10"/>
        <color theme="1"/>
        <rFont val="Arial"/>
        <family val="2"/>
      </rPr>
      <t>Colony of Singapore Government Gazette,</t>
    </r>
    <r>
      <rPr>
        <sz val="10"/>
        <color theme="1"/>
        <rFont val="Arial"/>
        <family val="2"/>
      </rPr>
      <t xml:space="preserve"> later called the </t>
    </r>
    <r>
      <rPr>
        <i/>
        <sz val="10"/>
        <color theme="1"/>
        <rFont val="Arial"/>
        <family val="2"/>
      </rPr>
      <t>Straits Settlements Government Gazette,</t>
    </r>
    <r>
      <rPr>
        <sz val="10"/>
        <color theme="1"/>
        <rFont val="Arial"/>
        <family val="2"/>
      </rPr>
      <t xml:space="preserve"> and from the annual reports of the Commissioners of Currency</t>
    </r>
  </si>
  <si>
    <t>It is part of work for the following working paper:</t>
  </si>
  <si>
    <t>Seung Jae (Johnny) Oh compiled this spreadsheet</t>
  </si>
  <si>
    <t>Figure 3.3</t>
  </si>
  <si>
    <t>Test of currency board orthodoxy</t>
  </si>
  <si>
    <t>Figure 3.2</t>
  </si>
  <si>
    <t>Figure 3.1</t>
  </si>
  <si>
    <t>Data from the specified period, on a separate sheet because the balance sheet differed from that of other periods</t>
  </si>
  <si>
    <t>Data 1923-1937</t>
  </si>
  <si>
    <t>Data 1909-1923</t>
  </si>
  <si>
    <t>Data 1905-1908</t>
  </si>
  <si>
    <t>Straits Settlements Commissioners of Currency High-Frequency Data</t>
  </si>
  <si>
    <t>Gross domestic assets (in Straits dollars)</t>
  </si>
  <si>
    <t>Net domestic assets / monetary base (%)</t>
  </si>
  <si>
    <t>Change in net domestic assets (%)</t>
  </si>
  <si>
    <t>Reserve pass-through (%)</t>
  </si>
  <si>
    <t>[Balance check (should be zero)]</t>
  </si>
  <si>
    <r>
      <t>Monetary base</t>
    </r>
    <r>
      <rPr>
        <sz val="10"/>
        <color rgb="FFFF0000"/>
        <rFont val="Arial"/>
        <family val="2"/>
      </rPr>
      <t xml:space="preserve"> (notes only; no coin data here)</t>
    </r>
  </si>
  <si>
    <t>Net domestic assets</t>
  </si>
  <si>
    <t>Net foreign assets</t>
  </si>
  <si>
    <t>Calculations from original data</t>
  </si>
  <si>
    <t>[Sum]</t>
  </si>
  <si>
    <t>Difference against present value</t>
  </si>
  <si>
    <t>Original cost of Securities</t>
  </si>
  <si>
    <t>Present value of Securities</t>
  </si>
  <si>
    <t>Depreciation Fund investments</t>
  </si>
  <si>
    <t>Sum</t>
  </si>
  <si>
    <t>Difference against present Value</t>
  </si>
  <si>
    <t>Original Cost of Securities</t>
  </si>
  <si>
    <t>Present Value of Securities</t>
  </si>
  <si>
    <t>[Date]</t>
  </si>
  <si>
    <t>Value of Securities calculated at the latest known Market Rates</t>
  </si>
  <si>
    <t>[Memo items]</t>
  </si>
  <si>
    <t xml:space="preserve">   [Exchange rate adjustment--our addition to make balance check equal zero]</t>
  </si>
  <si>
    <t>Total</t>
  </si>
  <si>
    <r>
      <t xml:space="preserve">   </t>
    </r>
    <r>
      <rPr>
        <i/>
        <sz val="10"/>
        <color theme="1"/>
        <rFont val="Arial"/>
        <family val="2"/>
      </rPr>
      <t xml:space="preserve">Deduct </t>
    </r>
    <r>
      <rPr>
        <sz val="10"/>
        <color theme="1"/>
        <rFont val="Arial"/>
        <family val="2"/>
      </rPr>
      <t>Equivalent of nine Telegraphic Transfers</t>
    </r>
  </si>
  <si>
    <r>
      <t xml:space="preserve">   </t>
    </r>
    <r>
      <rPr>
        <i/>
        <sz val="10"/>
        <color theme="1"/>
        <rFont val="Arial"/>
        <family val="2"/>
      </rPr>
      <t xml:space="preserve">Add </t>
    </r>
    <r>
      <rPr>
        <sz val="10"/>
        <color theme="1"/>
        <rFont val="Arial"/>
        <family val="2"/>
      </rPr>
      <t>Balance due to the vault in respect of the $1,000,000 old dollars sent to Calcutta for sale as bullion (This amount is the loss on the sale. It will be recovered from the Gold Standard Reserve Fund)</t>
    </r>
  </si>
  <si>
    <r>
      <t xml:space="preserve">   </t>
    </r>
    <r>
      <rPr>
        <i/>
        <sz val="10"/>
        <rFont val="Arial"/>
        <family val="2"/>
      </rPr>
      <t xml:space="preserve">Add </t>
    </r>
    <r>
      <rPr>
        <sz val="10"/>
        <rFont val="Arial"/>
        <family val="2"/>
      </rPr>
      <t>Amount to be recovered hereafter from the Gold Standard Reserve Fund to cover loss on sale of $2,000,000 old dollars at 7.018 per cent discount</t>
    </r>
  </si>
  <si>
    <t>[C. Miscellaneous]</t>
  </si>
  <si>
    <r>
      <t xml:space="preserve">   Less </t>
    </r>
    <r>
      <rPr>
        <sz val="10"/>
        <color theme="1"/>
        <rFont val="Arial"/>
        <family val="2"/>
      </rPr>
      <t>advanced from Colonial Funds</t>
    </r>
  </si>
  <si>
    <t xml:space="preserve">   By remittance to the Comptroller and Auditor-General, Calcutta, for investment</t>
  </si>
  <si>
    <t xml:space="preserve">   By investments made in Indian Government Paper according to the annexed Statements</t>
  </si>
  <si>
    <t xml:space="preserve">   By remittance to the Crown Agents for investment</t>
  </si>
  <si>
    <t xml:space="preserve">   By investments made by the Crown Agents according to the annexed Statement</t>
  </si>
  <si>
    <t xml:space="preserve">   Silver in the vault advanced from Colonial Funds</t>
  </si>
  <si>
    <t xml:space="preserve">   By silver in the vault</t>
  </si>
  <si>
    <t>[B.] In Securities</t>
  </si>
  <si>
    <t xml:space="preserve">   Coin taken out to be reminted</t>
  </si>
  <si>
    <t xml:space="preserve">   By silver held at Penang</t>
  </si>
  <si>
    <t>[A2.] In Silver</t>
  </si>
  <si>
    <t xml:space="preserve">   Exchange rate (Straits dollars per pound sterling)</t>
  </si>
  <si>
    <r>
      <t xml:space="preserve">   Equivalent </t>
    </r>
    <r>
      <rPr>
        <sz val="10"/>
        <color rgb="FFFF0000"/>
        <rFont val="Arial"/>
        <family val="2"/>
      </rPr>
      <t>in Straits dollars</t>
    </r>
    <r>
      <rPr>
        <sz val="10"/>
        <color theme="1"/>
        <rFont val="Arial"/>
        <family val="2"/>
      </rPr>
      <t xml:space="preserve"> at 2 shillings 4 pence sterling per Straits dollar</t>
    </r>
  </si>
  <si>
    <t xml:space="preserve">   [Sum (in pounds sterling)]</t>
  </si>
  <si>
    <t xml:space="preserve">   By remittance to the Comptroller and Auditor-General, Calcutta, for investment (in pounds sterling)</t>
  </si>
  <si>
    <t xml:space="preserve">   By investments made in Indian Government Paper according to the annexed Statements (in pounds sterling)</t>
  </si>
  <si>
    <t xml:space="preserve">   By remittance to the Crown Agents for investment (in pounds sterling)</t>
  </si>
  <si>
    <t xml:space="preserve">   By investments made by the Crown Agents according to the annexed Statement (in pounds sterling)</t>
  </si>
  <si>
    <t xml:space="preserve">   By gold held by the Crown Agents (in pounds sterling)</t>
  </si>
  <si>
    <t xml:space="preserve">   By gold in the vault (in pounds sterling)</t>
  </si>
  <si>
    <r>
      <t xml:space="preserve">[A1.] In Gold [most values in this section are </t>
    </r>
    <r>
      <rPr>
        <b/>
        <sz val="10"/>
        <color rgb="FFFF0000"/>
        <rFont val="Arial"/>
        <family val="2"/>
      </rPr>
      <t>pounds sterling</t>
    </r>
    <r>
      <rPr>
        <b/>
        <sz val="10"/>
        <color theme="1"/>
        <rFont val="Arial"/>
        <family val="2"/>
      </rPr>
      <t>]</t>
    </r>
  </si>
  <si>
    <t xml:space="preserve">   Average amount during the month ended on the month</t>
  </si>
  <si>
    <t xml:space="preserve">   Amount on the month</t>
  </si>
  <si>
    <t>[A.] Coin Portion of the Note Guarantee Fund</t>
  </si>
  <si>
    <t>Assets (Reserve), from monthly statements</t>
  </si>
  <si>
    <t xml:space="preserve">Average amount of currency notes in circulation during the month previous to  </t>
  </si>
  <si>
    <t>Whole amount of currency notes in circulation on the month</t>
  </si>
  <si>
    <t>Liabilities--notes, from monthly statements</t>
  </si>
  <si>
    <r>
      <t xml:space="preserve">Source date in </t>
    </r>
    <r>
      <rPr>
        <b/>
        <i/>
        <sz val="10"/>
        <color theme="1"/>
        <rFont val="Arial"/>
        <family val="2"/>
      </rPr>
      <t>Gazette</t>
    </r>
  </si>
  <si>
    <t>"As of" date (date format)</t>
  </si>
  <si>
    <t>1908M12</t>
  </si>
  <si>
    <t>1908M11</t>
  </si>
  <si>
    <t>1908M10</t>
  </si>
  <si>
    <t>1908M9</t>
  </si>
  <si>
    <t>1908M8</t>
  </si>
  <si>
    <t>1908M7</t>
  </si>
  <si>
    <t>1908M6</t>
  </si>
  <si>
    <t>1908M5</t>
  </si>
  <si>
    <t>1908M4</t>
  </si>
  <si>
    <t>1908M3</t>
  </si>
  <si>
    <t>1908M2</t>
  </si>
  <si>
    <t>1908M1</t>
  </si>
  <si>
    <t>1907M12</t>
  </si>
  <si>
    <t>1907M11</t>
  </si>
  <si>
    <t>1907M10</t>
  </si>
  <si>
    <t>1907M9</t>
  </si>
  <si>
    <t>1907M8</t>
  </si>
  <si>
    <t>1907M7</t>
  </si>
  <si>
    <t>1907M6</t>
  </si>
  <si>
    <t>1907M5</t>
  </si>
  <si>
    <t>1907M4</t>
  </si>
  <si>
    <t>1907M3</t>
  </si>
  <si>
    <t>1907M2</t>
  </si>
  <si>
    <t>1907M1</t>
  </si>
  <si>
    <t>1906M12</t>
  </si>
  <si>
    <t>1906M11</t>
  </si>
  <si>
    <t>1906M10</t>
  </si>
  <si>
    <t>1906M9</t>
  </si>
  <si>
    <t>1906M8</t>
  </si>
  <si>
    <t>1906M7</t>
  </si>
  <si>
    <t>1906M6</t>
  </si>
  <si>
    <t>1906M5</t>
  </si>
  <si>
    <t>1906M4</t>
  </si>
  <si>
    <t>1906M3</t>
  </si>
  <si>
    <t>1906M2</t>
  </si>
  <si>
    <t>1906M1</t>
  </si>
  <si>
    <t>1905M12</t>
  </si>
  <si>
    <t>1905M11</t>
  </si>
  <si>
    <t>1905M10</t>
  </si>
  <si>
    <t>1905M9</t>
  </si>
  <si>
    <t>1905M8</t>
  </si>
  <si>
    <t>1905M7</t>
  </si>
  <si>
    <t>1905M6</t>
  </si>
  <si>
    <t>1905M5</t>
  </si>
  <si>
    <t>1905M4</t>
  </si>
  <si>
    <t>1905M3</t>
  </si>
  <si>
    <t>1905M2</t>
  </si>
  <si>
    <t>1905M1</t>
  </si>
  <si>
    <t>1904M12</t>
  </si>
  <si>
    <t>"As of" date (month format)</t>
  </si>
  <si>
    <t>1905-1909 data; Straits dollars unless specified</t>
  </si>
  <si>
    <t>STRAITS SETTLEMENTS COMMISSIONERS OF CURRENCY</t>
  </si>
  <si>
    <r>
      <t>Monetary base</t>
    </r>
    <r>
      <rPr>
        <sz val="10"/>
        <color rgb="FFFF0000"/>
        <rFont val="Arial"/>
        <family val="2"/>
      </rPr>
      <t xml:space="preserve"> (notes only until late 1921, then notes and coins)</t>
    </r>
  </si>
  <si>
    <t>Net foreign assets (in Straits dollars)</t>
  </si>
  <si>
    <t xml:space="preserve">   Silver held in Penang (.500 fine)</t>
  </si>
  <si>
    <t xml:space="preserve">   Silver held in Singapore (.500 fine)</t>
  </si>
  <si>
    <t xml:space="preserve">   Silver held in Penang (.900 fine)</t>
  </si>
  <si>
    <t xml:space="preserve">   Silver held in Singapore (.900 fine)</t>
  </si>
  <si>
    <t xml:space="preserve">   Silver held in Bombay (.900 fine)</t>
  </si>
  <si>
    <t>[Silver]</t>
  </si>
  <si>
    <t>[Memo items--assets--from monthly statements]</t>
  </si>
  <si>
    <t xml:space="preserve">   Equivalent in Straits dollars at 2 shillings 2 pence (28 pence) sterling per Straits dollar</t>
  </si>
  <si>
    <t xml:space="preserve">   Pence</t>
  </si>
  <si>
    <t xml:space="preserve">   Shillings</t>
  </si>
  <si>
    <t xml:space="preserve">   Pounds</t>
  </si>
  <si>
    <t>.</t>
  </si>
  <si>
    <t xml:space="preserve">   Total Straits Settlements Securities:</t>
  </si>
  <si>
    <t>Total Cost (including Indian Govt. Securities) (in Straits dollars)</t>
  </si>
  <si>
    <t>Dec. 31, 1913</t>
  </si>
  <si>
    <t>[Date of valuation of securities]</t>
  </si>
  <si>
    <t>Investment Portion of the Note Guarantee Fund</t>
  </si>
  <si>
    <t>Total [of all coin reserve assets]</t>
  </si>
  <si>
    <t xml:space="preserve">   Silver Coin (not legal tender)</t>
  </si>
  <si>
    <t xml:space="preserve">   Silver Coin (legal tender)</t>
  </si>
  <si>
    <t xml:space="preserve">   Gold </t>
  </si>
  <si>
    <t>In London</t>
  </si>
  <si>
    <t>In Transit and with the Master of the Mint</t>
  </si>
  <si>
    <t>With the Crown Agents [London]</t>
  </si>
  <si>
    <t xml:space="preserve">    Silver Coin (not legal tender)</t>
  </si>
  <si>
    <t xml:space="preserve">    Silver Coin (legal tender)</t>
  </si>
  <si>
    <t xml:space="preserve">    Gold</t>
  </si>
  <si>
    <t>In the Colony</t>
  </si>
  <si>
    <r>
      <t>Equivalent in Straits dollars [</t>
    </r>
    <r>
      <rPr>
        <sz val="10"/>
        <color rgb="FFFF0000"/>
        <rFont val="Arial"/>
        <family val="2"/>
      </rPr>
      <t xml:space="preserve">red indicates interpolations </t>
    </r>
    <r>
      <rPr>
        <sz val="10"/>
        <color theme="1"/>
        <rFont val="Arial"/>
        <family val="2"/>
      </rPr>
      <t>for months between available annual reports]</t>
    </r>
  </si>
  <si>
    <t xml:space="preserve">    Pence (through 1922 only)</t>
  </si>
  <si>
    <t xml:space="preserve">    Shillings (through 1922 only)</t>
  </si>
  <si>
    <t xml:space="preserve">    Pounds sterling (through 1922 only)</t>
  </si>
  <si>
    <t>Liabilities--coins, from annual reports</t>
  </si>
  <si>
    <t>1/12/1923--missing</t>
  </si>
  <si>
    <t>1923M11 (true end of month)</t>
  </si>
  <si>
    <t>1923M10</t>
  </si>
  <si>
    <t>1923M8</t>
  </si>
  <si>
    <t>1923M7</t>
  </si>
  <si>
    <t>1923M5</t>
  </si>
  <si>
    <t>1923M4 (Apr. securities)</t>
  </si>
  <si>
    <t>1923M4 (Feb. securities)</t>
  </si>
  <si>
    <t>1923M2</t>
  </si>
  <si>
    <t>1923M1</t>
  </si>
  <si>
    <t>1922M12 (Dec. securities)</t>
  </si>
  <si>
    <t>1922M12 (Oct. securities)</t>
  </si>
  <si>
    <t>1922M11</t>
  </si>
  <si>
    <t>1922M10</t>
  </si>
  <si>
    <t>1922M8</t>
  </si>
  <si>
    <t>1922M7</t>
  </si>
  <si>
    <t>1922M5</t>
  </si>
  <si>
    <t>1922M4 (Apr. securities)</t>
  </si>
  <si>
    <t>1922M4 (Feb. securities)</t>
  </si>
  <si>
    <t>1922M2</t>
  </si>
  <si>
    <t>1922M1</t>
  </si>
  <si>
    <t>1921M12 (Dec. securities)</t>
  </si>
  <si>
    <t>1921M12 (Oct. securities</t>
  </si>
  <si>
    <t>1921M11</t>
  </si>
  <si>
    <t>1921M10</t>
  </si>
  <si>
    <t>1921M8</t>
  </si>
  <si>
    <t>1921M7</t>
  </si>
  <si>
    <t>1921M5</t>
  </si>
  <si>
    <t>1921M4</t>
  </si>
  <si>
    <t>1921M2</t>
  </si>
  <si>
    <t>1921M1</t>
  </si>
  <si>
    <t>1920M11</t>
  </si>
  <si>
    <t>1920M10</t>
  </si>
  <si>
    <t>1920M8</t>
  </si>
  <si>
    <t>1920M7</t>
  </si>
  <si>
    <t>1920M5</t>
  </si>
  <si>
    <t>1920M4</t>
  </si>
  <si>
    <t>1920M2</t>
  </si>
  <si>
    <t>1920M1</t>
  </si>
  <si>
    <t>1919M11</t>
  </si>
  <si>
    <t>1919M10</t>
  </si>
  <si>
    <t>1919M8</t>
  </si>
  <si>
    <t>1919M7</t>
  </si>
  <si>
    <t>1919M5</t>
  </si>
  <si>
    <t>1919M4</t>
  </si>
  <si>
    <t>1919M2</t>
  </si>
  <si>
    <t>1919M1</t>
  </si>
  <si>
    <t>1918M11</t>
  </si>
  <si>
    <t>1918M10</t>
  </si>
  <si>
    <t>1918M8</t>
  </si>
  <si>
    <t>1918M7</t>
  </si>
  <si>
    <t>1918M5</t>
  </si>
  <si>
    <t>1918M4</t>
  </si>
  <si>
    <t>1918M2</t>
  </si>
  <si>
    <t>1918M1</t>
  </si>
  <si>
    <t>1917M11</t>
  </si>
  <si>
    <t>1917M10</t>
  </si>
  <si>
    <t>1917M8</t>
  </si>
  <si>
    <t>1917M7</t>
  </si>
  <si>
    <t>1917M5</t>
  </si>
  <si>
    <t>1917M4</t>
  </si>
  <si>
    <t>1917M2</t>
  </si>
  <si>
    <t>1917M1</t>
  </si>
  <si>
    <t>1916M11</t>
  </si>
  <si>
    <t>1916M10</t>
  </si>
  <si>
    <t>1916M9</t>
  </si>
  <si>
    <t>1916M8</t>
  </si>
  <si>
    <t>1916M7</t>
  </si>
  <si>
    <t>1916M6</t>
  </si>
  <si>
    <t>1916M5</t>
  </si>
  <si>
    <t>1916M4</t>
  </si>
  <si>
    <t>1916M3</t>
  </si>
  <si>
    <t>1916M2</t>
  </si>
  <si>
    <t>1916M1</t>
  </si>
  <si>
    <t>1915M12</t>
  </si>
  <si>
    <t>1915M11</t>
  </si>
  <si>
    <t>1915M10</t>
  </si>
  <si>
    <t>1915M9</t>
  </si>
  <si>
    <t>1915M8</t>
  </si>
  <si>
    <t>1915M7</t>
  </si>
  <si>
    <t>1915M6</t>
  </si>
  <si>
    <t>1915M5</t>
  </si>
  <si>
    <t>1915M4</t>
  </si>
  <si>
    <t>1915M3</t>
  </si>
  <si>
    <t>1915M2</t>
  </si>
  <si>
    <t>1915M1</t>
  </si>
  <si>
    <t>1914M12</t>
  </si>
  <si>
    <t>1914M11</t>
  </si>
  <si>
    <t>1914M10</t>
  </si>
  <si>
    <t>1914M9</t>
  </si>
  <si>
    <t>1914M8</t>
  </si>
  <si>
    <t>1914M7</t>
  </si>
  <si>
    <t>1914M6</t>
  </si>
  <si>
    <t>1914M5</t>
  </si>
  <si>
    <t>1914M4</t>
  </si>
  <si>
    <t>1914M3</t>
  </si>
  <si>
    <t>1914M2</t>
  </si>
  <si>
    <t>1914M1</t>
  </si>
  <si>
    <t>1913M12</t>
  </si>
  <si>
    <t>1913M11</t>
  </si>
  <si>
    <t>1913M10</t>
  </si>
  <si>
    <t>1913M9</t>
  </si>
  <si>
    <t>1913M8</t>
  </si>
  <si>
    <t>1913M7</t>
  </si>
  <si>
    <t>1913M6</t>
  </si>
  <si>
    <t>1913M5</t>
  </si>
  <si>
    <t>1913M4</t>
  </si>
  <si>
    <t>1913M3</t>
  </si>
  <si>
    <t>1913M2</t>
  </si>
  <si>
    <t>1913M1</t>
  </si>
  <si>
    <t>1912M12</t>
  </si>
  <si>
    <t>1912M11</t>
  </si>
  <si>
    <t>1912M10</t>
  </si>
  <si>
    <t>1912M9</t>
  </si>
  <si>
    <t>1912M8</t>
  </si>
  <si>
    <t>1912M7</t>
  </si>
  <si>
    <t>1912M6</t>
  </si>
  <si>
    <t>1912M5</t>
  </si>
  <si>
    <t>1912M4</t>
  </si>
  <si>
    <t>1912M3</t>
  </si>
  <si>
    <t>1912M2</t>
  </si>
  <si>
    <t>1912M1</t>
  </si>
  <si>
    <t>1911M12</t>
  </si>
  <si>
    <t>1911M11</t>
  </si>
  <si>
    <t>1911M10</t>
  </si>
  <si>
    <t>1911M9</t>
  </si>
  <si>
    <t>1911M8</t>
  </si>
  <si>
    <t>1911M7</t>
  </si>
  <si>
    <t>1911M6</t>
  </si>
  <si>
    <t>1911M5</t>
  </si>
  <si>
    <t>1911M4</t>
  </si>
  <si>
    <t>1911M3</t>
  </si>
  <si>
    <t>1911M2</t>
  </si>
  <si>
    <t>1911M1</t>
  </si>
  <si>
    <t>1910M12</t>
  </si>
  <si>
    <t>1910M11</t>
  </si>
  <si>
    <t>1910M10</t>
  </si>
  <si>
    <t>1910M9</t>
  </si>
  <si>
    <t>1910M8</t>
  </si>
  <si>
    <t>1910M7</t>
  </si>
  <si>
    <t>1910M6</t>
  </si>
  <si>
    <t>1910M5</t>
  </si>
  <si>
    <t>1910M4</t>
  </si>
  <si>
    <t>1910M3</t>
  </si>
  <si>
    <t>1910M2</t>
  </si>
  <si>
    <t>1910M1</t>
  </si>
  <si>
    <t>1909M12</t>
  </si>
  <si>
    <t>1909M11</t>
  </si>
  <si>
    <t>1909M10</t>
  </si>
  <si>
    <t>1909M9</t>
  </si>
  <si>
    <t>1909M8</t>
  </si>
  <si>
    <t>1909M7</t>
  </si>
  <si>
    <t>1909M6</t>
  </si>
  <si>
    <t>1909M5</t>
  </si>
  <si>
    <t>1909M4</t>
  </si>
  <si>
    <t>1909M3</t>
  </si>
  <si>
    <t>1909M2</t>
  </si>
  <si>
    <t>1909M1</t>
  </si>
  <si>
    <t>some figures wrong</t>
  </si>
  <si>
    <t>1909-1923 data; Straits dollars unless specified</t>
  </si>
  <si>
    <t>recheck date for securities valuation</t>
  </si>
  <si>
    <t>First page photo too blurry to read</t>
  </si>
  <si>
    <t>Second page photo too blurry to read</t>
  </si>
  <si>
    <t>First page photo blurry</t>
  </si>
  <si>
    <r>
      <t xml:space="preserve">Monetary base </t>
    </r>
    <r>
      <rPr>
        <sz val="10"/>
        <color rgb="FFFF0000"/>
        <rFont val="Arial"/>
        <family val="2"/>
      </rPr>
      <t>(notes and coins)</t>
    </r>
  </si>
  <si>
    <t>Total [of Liquid Portion]</t>
  </si>
  <si>
    <t xml:space="preserve">   [Sum]</t>
  </si>
  <si>
    <t xml:space="preserve">   Held by Colonial Govt. on deposit</t>
  </si>
  <si>
    <t xml:space="preserve">   Silver (Legal tender) Face Value</t>
  </si>
  <si>
    <t xml:space="preserve">   Sterling</t>
  </si>
  <si>
    <t>[B. Liquid Portion] in London</t>
  </si>
  <si>
    <t xml:space="preserve">   Silver (Legal Tender) held by Mint Master, Bombay</t>
  </si>
  <si>
    <t xml:space="preserve">   Legal tender Silver (face value) sent to Bombay for reminting</t>
  </si>
  <si>
    <t xml:space="preserve">   Silver in Transit (Face Value)</t>
  </si>
  <si>
    <t xml:space="preserve">   Gold</t>
  </si>
  <si>
    <t>[A. Liquid Portion] in Colony</t>
  </si>
  <si>
    <t>[Memo item:] Excess of Assets over Liabilities on Note Issue</t>
  </si>
  <si>
    <t xml:space="preserve">   Total Currency Guarantee Fund</t>
  </si>
  <si>
    <t xml:space="preserve">    Cash balance of Currency Commissioners' Income Account as at the month</t>
  </si>
  <si>
    <t xml:space="preserve">    Currency Guarantee Fund Investment Portion valued at liquid prices of the month</t>
  </si>
  <si>
    <t xml:space="preserve">    Currency Guarantee Fund Liquid Portion on the month</t>
  </si>
  <si>
    <t>[Currency Guarantee Fund]</t>
  </si>
  <si>
    <r>
      <t>Coins in circulation [</t>
    </r>
    <r>
      <rPr>
        <sz val="10"/>
        <color rgb="FFFF0000"/>
        <rFont val="Arial"/>
        <family val="2"/>
      </rPr>
      <t>red indicates our interpolations</t>
    </r>
    <r>
      <rPr>
        <sz val="10"/>
        <color theme="1"/>
        <rFont val="Arial"/>
        <family val="2"/>
      </rPr>
      <t xml:space="preserve"> for months between available annual reports]</t>
    </r>
  </si>
  <si>
    <t>107875.228.69</t>
  </si>
  <si>
    <t>118672335..39</t>
  </si>
  <si>
    <t>Average amount of Currency Notes in Circulation on the date</t>
  </si>
  <si>
    <t>Whole amount of Currency Notes in Circulation on the date</t>
  </si>
  <si>
    <t>1937M11</t>
  </si>
  <si>
    <t>1937M10</t>
  </si>
  <si>
    <t>1937M9</t>
  </si>
  <si>
    <t>1937M8</t>
  </si>
  <si>
    <t>1937M7</t>
  </si>
  <si>
    <t>1937M5</t>
  </si>
  <si>
    <t>1937M4</t>
  </si>
  <si>
    <t>1937M3</t>
  </si>
  <si>
    <t>1937M2</t>
  </si>
  <si>
    <t>1937M1</t>
  </si>
  <si>
    <t>1936M11</t>
  </si>
  <si>
    <t>1936M10</t>
  </si>
  <si>
    <t>1936M9</t>
  </si>
  <si>
    <t>1936M8</t>
  </si>
  <si>
    <t>1936M7</t>
  </si>
  <si>
    <t>1936M5</t>
  </si>
  <si>
    <t>1936M4</t>
  </si>
  <si>
    <t>1936M3</t>
  </si>
  <si>
    <t>1936M2</t>
  </si>
  <si>
    <t>1936M1</t>
  </si>
  <si>
    <t>1935M11</t>
  </si>
  <si>
    <t>1935M10</t>
  </si>
  <si>
    <t>1935M9</t>
  </si>
  <si>
    <t>1935M8</t>
  </si>
  <si>
    <t>1935M7</t>
  </si>
  <si>
    <t>1935M5</t>
  </si>
  <si>
    <t>1935M4</t>
  </si>
  <si>
    <t>1935M3</t>
  </si>
  <si>
    <t>1935M2</t>
  </si>
  <si>
    <t>1935M1</t>
  </si>
  <si>
    <t>1934M11</t>
  </si>
  <si>
    <t>1934M10</t>
  </si>
  <si>
    <t>1934M9</t>
  </si>
  <si>
    <t>1934M8</t>
  </si>
  <si>
    <t>1934M7</t>
  </si>
  <si>
    <t>1934M5</t>
  </si>
  <si>
    <t>1934M4</t>
  </si>
  <si>
    <t>1934M3</t>
  </si>
  <si>
    <t>1934M2</t>
  </si>
  <si>
    <t>1934M1</t>
  </si>
  <si>
    <t>1933M11</t>
  </si>
  <si>
    <t>1933M10</t>
  </si>
  <si>
    <t>1933M9</t>
  </si>
  <si>
    <t>1933M8</t>
  </si>
  <si>
    <t>1933M7</t>
  </si>
  <si>
    <t>1933M5</t>
  </si>
  <si>
    <t>1933M4</t>
  </si>
  <si>
    <t>1933M3</t>
  </si>
  <si>
    <t>1933M2</t>
  </si>
  <si>
    <t>1933M1</t>
  </si>
  <si>
    <t>1932M11</t>
  </si>
  <si>
    <t>1932M10</t>
  </si>
  <si>
    <t>1932M9</t>
  </si>
  <si>
    <t>1932M8</t>
  </si>
  <si>
    <t>1932M7</t>
  </si>
  <si>
    <t>1932M5</t>
  </si>
  <si>
    <t>1932M4</t>
  </si>
  <si>
    <t>1932M3</t>
  </si>
  <si>
    <t>1932M2</t>
  </si>
  <si>
    <t>1932M1</t>
  </si>
  <si>
    <t>1931M11</t>
  </si>
  <si>
    <t>1931M10</t>
  </si>
  <si>
    <t>1931M9</t>
  </si>
  <si>
    <t>1931M8</t>
  </si>
  <si>
    <t>1931M7</t>
  </si>
  <si>
    <t>1931M5</t>
  </si>
  <si>
    <t>1931M4</t>
  </si>
  <si>
    <t>1931M3</t>
  </si>
  <si>
    <t>1931M2</t>
  </si>
  <si>
    <t>1931M1</t>
  </si>
  <si>
    <t>1930M11</t>
  </si>
  <si>
    <t>1930M10</t>
  </si>
  <si>
    <t>1930M9</t>
  </si>
  <si>
    <t>1930M8</t>
  </si>
  <si>
    <t>1930M7</t>
  </si>
  <si>
    <t>1930M5</t>
  </si>
  <si>
    <t>1930M4</t>
  </si>
  <si>
    <t>1930M3</t>
  </si>
  <si>
    <t>1930M2</t>
  </si>
  <si>
    <t>1930M1</t>
  </si>
  <si>
    <t>1929M11</t>
  </si>
  <si>
    <t>1929M10</t>
  </si>
  <si>
    <t>1929M9</t>
  </si>
  <si>
    <t>1929M8</t>
  </si>
  <si>
    <t>1929M7</t>
  </si>
  <si>
    <t>1929M5</t>
  </si>
  <si>
    <t>1929M4</t>
  </si>
  <si>
    <t>1929M3</t>
  </si>
  <si>
    <t>1929M2</t>
  </si>
  <si>
    <t>1929M1</t>
  </si>
  <si>
    <t>1928M11</t>
  </si>
  <si>
    <t>1928M10</t>
  </si>
  <si>
    <t>1928M9</t>
  </si>
  <si>
    <t>1928M8</t>
  </si>
  <si>
    <t>1928M7</t>
  </si>
  <si>
    <t>1928M5</t>
  </si>
  <si>
    <t>1928M4</t>
  </si>
  <si>
    <t>1928M3</t>
  </si>
  <si>
    <t>1928M2</t>
  </si>
  <si>
    <t>1928M1</t>
  </si>
  <si>
    <t>1927M11</t>
  </si>
  <si>
    <t>1927M10</t>
  </si>
  <si>
    <t>1927M9</t>
  </si>
  <si>
    <t>1927M8</t>
  </si>
  <si>
    <t>1927M7</t>
  </si>
  <si>
    <t>1927M5</t>
  </si>
  <si>
    <t>1927M4</t>
  </si>
  <si>
    <t>1927M3</t>
  </si>
  <si>
    <t>1927M2</t>
  </si>
  <si>
    <t>1927M1</t>
  </si>
  <si>
    <t>1926M11</t>
  </si>
  <si>
    <t>1926M10</t>
  </si>
  <si>
    <t>1926M9</t>
  </si>
  <si>
    <t>1926M8</t>
  </si>
  <si>
    <t>1926M7</t>
  </si>
  <si>
    <t>1926M5</t>
  </si>
  <si>
    <t>1926M4</t>
  </si>
  <si>
    <t>1926M3</t>
  </si>
  <si>
    <t>1926M2</t>
  </si>
  <si>
    <t>1926M1</t>
  </si>
  <si>
    <t>1925M11</t>
  </si>
  <si>
    <t>1925M10</t>
  </si>
  <si>
    <t>1925M9</t>
  </si>
  <si>
    <t>1925M8</t>
  </si>
  <si>
    <t>1925M7</t>
  </si>
  <si>
    <t>1925M5</t>
  </si>
  <si>
    <t>1925M4</t>
  </si>
  <si>
    <t>1925M3</t>
  </si>
  <si>
    <t>1925M2</t>
  </si>
  <si>
    <t>1925M1</t>
  </si>
  <si>
    <t>1924M11</t>
  </si>
  <si>
    <t>1924M10</t>
  </si>
  <si>
    <t>1924M9</t>
  </si>
  <si>
    <t>1924M8</t>
  </si>
  <si>
    <t>1924M7</t>
  </si>
  <si>
    <t>1924M5</t>
  </si>
  <si>
    <t>1924M4</t>
  </si>
  <si>
    <t>1924M3</t>
  </si>
  <si>
    <t>1924M2</t>
  </si>
  <si>
    <t>1924M1</t>
  </si>
  <si>
    <t>1923M12 revised</t>
  </si>
  <si>
    <t>1923M11 (1 day later)</t>
  </si>
  <si>
    <t>1924-1937 data; Straits dollars unless specified</t>
  </si>
  <si>
    <t>From 1 Dec. 1923, statement is for first day of month, not last</t>
  </si>
  <si>
    <t>Monetary base (notes only; no coin data here)</t>
  </si>
  <si>
    <t>Date of statement</t>
  </si>
  <si>
    <t>I report data on currency after March 1948 but make no calculations involving them since only annual data on securities were readily available, and this project was specifically about high-frequency data</t>
  </si>
  <si>
    <t>In the "Selected data and calculations" sheet, March data for bank deposits are actual figures; September data are interpolations</t>
    <phoneticPr fontId="9" type="noConversion"/>
  </si>
  <si>
    <t>Net foreign assets are calculated assuming that bank deposits were domestic assets (definition #1 in the Analysis and Graph sheet) and, separately, assuming that they were foreign assets (definition #2 in the Analysis and Graph sheet)</t>
  </si>
  <si>
    <t>They first appear in the 1936 annual report and cease with the 1941 annual report</t>
    <phoneticPr fontId="9" type="noConversion"/>
  </si>
  <si>
    <t>In the annual reports, bank deposits not specified as being at the Westminster Bank (in London) may have been domestic assets; it is unclear from the annual balance sheets</t>
    <phoneticPr fontId="9" type="noConversion"/>
  </si>
  <si>
    <t>By definition, assets = liabilities, so the proxy seems a good one</t>
  </si>
  <si>
    <t>These two items comprise almost all the liabilities of the full balance sheet given in the annual report</t>
    <phoneticPr fontId="9" type="noConversion"/>
  </si>
  <si>
    <t>The calculations here use the Currency Reserve plus the Investment Reserve as a proxy for the total assets of the Palestine Currency Board</t>
  </si>
  <si>
    <t>On the asset side, semiannual data on investments include only securities; they exclude a major item--the currency board's substantial deposits at the Westminster Bank--and other, typically minor, items</t>
  </si>
  <si>
    <t>The first mention we found of the Investment Reserve is on page 7 of the Palestine Currency Board's annual report of 31 March 1930</t>
    <phoneticPr fontId="9" type="noConversion"/>
  </si>
  <si>
    <t>The Investment Reserve, which only existed as a balance sheet item for part of the life of the Palestine Currency Board, constituted net worth</t>
    <phoneticPr fontId="9" type="noConversion"/>
  </si>
  <si>
    <t>The Currency Reserve constituted notes and coins in circulation plus net worth</t>
    <phoneticPr fontId="9" type="noConversion"/>
  </si>
  <si>
    <r>
      <t xml:space="preserve">Before February 1934, when reporting in the </t>
    </r>
    <r>
      <rPr>
        <i/>
        <sz val="10"/>
        <color theme="1"/>
        <rFont val="Arial"/>
        <family val="2"/>
      </rPr>
      <t>Palestine Gazette</t>
    </r>
    <r>
      <rPr>
        <sz val="10"/>
        <color theme="1"/>
        <rFont val="Arial"/>
        <family val="2"/>
      </rPr>
      <t xml:space="preserve"> begins for monthly data on currency, no precise figures seem to be published, so to find figures it will be necessary to consult archival material from the currency board</t>
    </r>
  </si>
  <si>
    <t>The annual report of the Palestine Currency Board for the year ending 31 March 1935 has a chart on page 5 showing monthly data for notes, coins, and total currency in circulation starting from March 1930</t>
  </si>
  <si>
    <t>All data were initially reported semiannually, in March (the end of the currency board's financial year) and September</t>
  </si>
  <si>
    <r>
      <t xml:space="preserve">The </t>
    </r>
    <r>
      <rPr>
        <i/>
        <sz val="10"/>
        <color theme="1"/>
        <rFont val="Arial"/>
        <family val="2"/>
      </rPr>
      <t>Palestine Gazette</t>
    </r>
    <r>
      <rPr>
        <sz val="10"/>
        <color theme="1"/>
        <rFont val="Arial"/>
        <family val="2"/>
      </rPr>
      <t xml:space="preserve"> ceased publication in May 1948 when the State of Israel was established, so the last data it has for the Palestine Currency Board are from March 1948. The currency board continued, serving a diminished clientele, until 31 March 1952.</t>
    </r>
  </si>
  <si>
    <t xml:space="preserve">The Palestine Currency Board began operations on 1 November 1927. </t>
  </si>
  <si>
    <r>
      <t xml:space="preserve">Nicholas Krus took photos of the </t>
    </r>
    <r>
      <rPr>
        <i/>
        <sz val="10"/>
        <color theme="1"/>
        <rFont val="Arial"/>
        <family val="2"/>
      </rPr>
      <t>Palestine Gazette</t>
    </r>
    <r>
      <rPr>
        <sz val="10"/>
        <color theme="1"/>
        <rFont val="Arial"/>
        <family val="2"/>
      </rPr>
      <t xml:space="preserve"> and the annual reports of the Palestine Currency Board</t>
    </r>
  </si>
  <si>
    <r>
      <t xml:space="preserve">Some data are still missing because some issues of the </t>
    </r>
    <r>
      <rPr>
        <i/>
        <sz val="10"/>
        <color theme="1"/>
        <rFont val="Arial"/>
        <family val="2"/>
      </rPr>
      <t>Palestine Gazette</t>
    </r>
    <r>
      <rPr>
        <i/>
        <sz val="10"/>
        <color indexed="8"/>
        <rFont val="Arial"/>
        <family val="2"/>
      </rPr>
      <t xml:space="preserve"> </t>
    </r>
    <r>
      <rPr>
        <sz val="10"/>
        <color indexed="8"/>
        <rFont val="Arial"/>
        <family val="2"/>
      </rPr>
      <t>were unavailable in the libraries consulted in Washington and London</t>
    </r>
  </si>
  <si>
    <r>
      <t xml:space="preserve">Most data are from the </t>
    </r>
    <r>
      <rPr>
        <i/>
        <sz val="10"/>
        <color indexed="8"/>
        <rFont val="Arial"/>
        <family val="2"/>
      </rPr>
      <t>Palestine Gazette;</t>
    </r>
    <r>
      <rPr>
        <sz val="10"/>
        <color theme="1"/>
        <rFont val="Arial"/>
        <family val="2"/>
      </rPr>
      <t xml:space="preserve"> where issues of it were missing, the annual report of the Palestine Currency Board was used if possible</t>
    </r>
  </si>
  <si>
    <t>Further tests of currency board orthodoxy, zooming in on the main data</t>
  </si>
  <si>
    <t>Figure 2.2</t>
  </si>
  <si>
    <t>Further tests of currency board orthodoxy</t>
  </si>
  <si>
    <t>Figure 2.1</t>
  </si>
  <si>
    <t>Figure 1</t>
  </si>
  <si>
    <t>Ratios calculated from the data</t>
  </si>
  <si>
    <t>Calculations 2</t>
  </si>
  <si>
    <t>Balance sheet calculations from the data</t>
  </si>
  <si>
    <t>Calculations 1</t>
  </si>
  <si>
    <r>
      <t xml:space="preserve">Data from the </t>
    </r>
    <r>
      <rPr>
        <i/>
        <sz val="10"/>
        <color theme="1"/>
        <rFont val="Arial"/>
        <family val="2"/>
      </rPr>
      <t>Palestine Gazette</t>
    </r>
    <r>
      <rPr>
        <sz val="10"/>
        <color theme="1"/>
        <rFont val="Arial"/>
        <family val="2"/>
      </rPr>
      <t xml:space="preserve"> and the annual report of the Palestine Currency Board</t>
    </r>
  </si>
  <si>
    <t>Data</t>
  </si>
  <si>
    <t>Palestine Currency Board High-Frequency Data</t>
  </si>
  <si>
    <t>Data on securities are available in the Palestine Currency Board's annual report</t>
  </si>
  <si>
    <t>not applicable</t>
  </si>
  <si>
    <t>Palestine Currency Board annual report 3/31/1952 (currency)</t>
  </si>
  <si>
    <t>1952M3</t>
  </si>
  <si>
    <t>1952M2</t>
  </si>
  <si>
    <t>1952M1</t>
  </si>
  <si>
    <t>1951M11</t>
  </si>
  <si>
    <t>1951M10</t>
  </si>
  <si>
    <t>We found no seminannual data on securities</t>
  </si>
  <si>
    <t>1951M9</t>
  </si>
  <si>
    <t>1951M8</t>
  </si>
  <si>
    <t>1951M7</t>
  </si>
  <si>
    <t>1951M5</t>
  </si>
  <si>
    <t>1951M4</t>
  </si>
  <si>
    <t>1951M3</t>
  </si>
  <si>
    <t>1951M2</t>
  </si>
  <si>
    <t>1951M1</t>
  </si>
  <si>
    <t>1950M11</t>
  </si>
  <si>
    <t>1950M10</t>
  </si>
  <si>
    <t>1950M9</t>
  </si>
  <si>
    <t>1950M8</t>
  </si>
  <si>
    <t>1950M7</t>
  </si>
  <si>
    <t>1950M5</t>
  </si>
  <si>
    <t>1950M4</t>
  </si>
  <si>
    <t>1950M3</t>
  </si>
  <si>
    <t>1950M2</t>
  </si>
  <si>
    <t>1950M1</t>
  </si>
  <si>
    <t>1949M11</t>
  </si>
  <si>
    <t>1949M10</t>
  </si>
  <si>
    <t>1949M9</t>
  </si>
  <si>
    <t>1949M8</t>
  </si>
  <si>
    <t>1949M7</t>
  </si>
  <si>
    <t>1949M5</t>
  </si>
  <si>
    <t>1949M4</t>
  </si>
  <si>
    <t>1949M3</t>
  </si>
  <si>
    <t>1949M2</t>
  </si>
  <si>
    <t>1949M1</t>
  </si>
  <si>
    <t>1948M11</t>
  </si>
  <si>
    <t>1948M10</t>
  </si>
  <si>
    <t>1948M9</t>
  </si>
  <si>
    <t>1948M8</t>
  </si>
  <si>
    <t>1948M7</t>
  </si>
  <si>
    <t>1948M5</t>
  </si>
  <si>
    <t>1948M4</t>
  </si>
  <si>
    <r>
      <t xml:space="preserve">Last data in </t>
    </r>
    <r>
      <rPr>
        <i/>
        <sz val="10"/>
        <color indexed="8"/>
        <rFont val="Arial"/>
        <family val="2"/>
      </rPr>
      <t>Palestine Gazette,</t>
    </r>
    <r>
      <rPr>
        <sz val="10"/>
        <color indexed="8"/>
        <rFont val="Arial"/>
        <family val="2"/>
      </rPr>
      <t xml:space="preserve"> which ceased publication after the State of Israel was established in May 1948</t>
    </r>
  </si>
  <si>
    <t>4/22/1948 (currency); annual report 3/31/1948 (securities)</t>
    <phoneticPr fontId="9" type="noConversion"/>
  </si>
  <si>
    <t>1948M3</t>
  </si>
  <si>
    <t>1948M2</t>
  </si>
  <si>
    <t>1948M1</t>
  </si>
  <si>
    <t>1947M11</t>
  </si>
  <si>
    <t>1947M10</t>
  </si>
  <si>
    <t>10/9/1947 (currency);  4/1/1948 (securities)</t>
  </si>
  <si>
    <t>1947M9</t>
  </si>
  <si>
    <t>1947M8</t>
  </si>
  <si>
    <t>1947M7</t>
  </si>
  <si>
    <t>1947M5</t>
  </si>
  <si>
    <t>1947M4</t>
  </si>
  <si>
    <t>4/10/1947 (currency);   8/11/1947 (securities)</t>
  </si>
  <si>
    <t>1947M3</t>
  </si>
  <si>
    <t>1947M2</t>
  </si>
  <si>
    <t>1947M1</t>
  </si>
  <si>
    <t>1946M11</t>
  </si>
  <si>
    <t>1946M10</t>
  </si>
  <si>
    <t>10/10/1946 (currency); 5/1/1947 (securities)</t>
  </si>
  <si>
    <t>1946M9</t>
  </si>
  <si>
    <t>1946M8</t>
  </si>
  <si>
    <t>1946M7</t>
  </si>
  <si>
    <t>1946M5</t>
  </si>
  <si>
    <t>1946M4</t>
  </si>
  <si>
    <t>4/11/1946 (currency);  8/22/1946 (securities)</t>
  </si>
  <si>
    <t>1946M3</t>
  </si>
  <si>
    <t>1946M2</t>
  </si>
  <si>
    <t>1946M1</t>
  </si>
  <si>
    <t>1945M11</t>
  </si>
  <si>
    <t>1945M10</t>
  </si>
  <si>
    <t>10/11/1945; 4/11/1946 (securities)</t>
  </si>
  <si>
    <t>1945M9</t>
  </si>
  <si>
    <t>1945M8</t>
  </si>
  <si>
    <t>1945M7</t>
  </si>
  <si>
    <t>1945M5</t>
  </si>
  <si>
    <t>510/1945</t>
  </si>
  <si>
    <t>1945M4</t>
  </si>
  <si>
    <t>2/14/1945 (currency);   9/6/1945 (securities)</t>
  </si>
  <si>
    <t>1945M3</t>
  </si>
  <si>
    <t>1945M2</t>
  </si>
  <si>
    <t>1945M1</t>
  </si>
  <si>
    <t>1944M11</t>
  </si>
  <si>
    <t>1944M10</t>
  </si>
  <si>
    <t>10/12/1944 (currency);  4/19/1945  (securities)</t>
  </si>
  <si>
    <t>1944M9</t>
  </si>
  <si>
    <t>1944M8</t>
  </si>
  <si>
    <t>1944M7</t>
  </si>
  <si>
    <t>1944M5</t>
  </si>
  <si>
    <t>1944M4</t>
  </si>
  <si>
    <t>4/6/1944 (currency);   12/7/1944 (securities)</t>
  </si>
  <si>
    <t>1944M3</t>
  </si>
  <si>
    <t>1944M2</t>
  </si>
  <si>
    <t>1944M1</t>
  </si>
  <si>
    <t>1943M11</t>
  </si>
  <si>
    <t>1943M10</t>
  </si>
  <si>
    <t>10/7/1943 (currency);   5/11/1944 (securities)</t>
  </si>
  <si>
    <t>1943M9</t>
  </si>
  <si>
    <t>1943M8</t>
  </si>
  <si>
    <t>1943M7</t>
  </si>
  <si>
    <t>1943M5</t>
  </si>
  <si>
    <t>1943M4</t>
  </si>
  <si>
    <t>4/8/1943 (currency);   9/23/1943 (securities)</t>
  </si>
  <si>
    <t>1943M3</t>
  </si>
  <si>
    <t>1943M2</t>
  </si>
  <si>
    <t>1943M1</t>
  </si>
  <si>
    <t>1942M11</t>
  </si>
  <si>
    <t>1942M10</t>
  </si>
  <si>
    <t>10/8/1942 (currency);   4/1/1943 (securities)</t>
  </si>
  <si>
    <t>1942M9</t>
  </si>
  <si>
    <t>1942M8</t>
  </si>
  <si>
    <t>1942M7</t>
  </si>
  <si>
    <t>1942M5</t>
  </si>
  <si>
    <t>5//7/1942</t>
  </si>
  <si>
    <t>1942M4</t>
  </si>
  <si>
    <t>4/9/1942 (currency);   9/24/1942 (securities)</t>
  </si>
  <si>
    <t>1942M3</t>
  </si>
  <si>
    <t>1942M2</t>
  </si>
  <si>
    <t>1942M1</t>
  </si>
  <si>
    <t>1941M11</t>
  </si>
  <si>
    <t>1941M10</t>
  </si>
  <si>
    <t>10/9/1941 (currency);  4/30/1942 (securities)</t>
  </si>
  <si>
    <t>1941M9</t>
  </si>
  <si>
    <t>1941M8</t>
  </si>
  <si>
    <t>1941M7</t>
  </si>
  <si>
    <t>1941M5</t>
  </si>
  <si>
    <t>1941M4</t>
  </si>
  <si>
    <t>4/10/1941 (currency);  11/13/1941</t>
  </si>
  <si>
    <t>1941M3</t>
  </si>
  <si>
    <t>1941M2</t>
  </si>
  <si>
    <t>1941M1</t>
  </si>
  <si>
    <t>1940M11</t>
  </si>
  <si>
    <t>1940M10</t>
  </si>
  <si>
    <t>10/10/1940 (currency);   7/17/1941 (securities)</t>
  </si>
  <si>
    <t>1940M9</t>
  </si>
  <si>
    <t>1940M8</t>
  </si>
  <si>
    <t>1940M7</t>
  </si>
  <si>
    <t>1940M5</t>
  </si>
  <si>
    <t>1940M4</t>
  </si>
  <si>
    <t>4/4/1940 (currency);   1/16/1941 (securities)</t>
  </si>
  <si>
    <t>1940M3</t>
  </si>
  <si>
    <t>1940M2</t>
  </si>
  <si>
    <t>1940M1</t>
  </si>
  <si>
    <t>1939M11</t>
  </si>
  <si>
    <t>1939M10</t>
  </si>
  <si>
    <t>10/12/1939 (currency);  4/25/1940 (securities)</t>
  </si>
  <si>
    <t>1939M9</t>
  </si>
  <si>
    <t>1939M8</t>
  </si>
  <si>
    <t>1939M7</t>
  </si>
  <si>
    <t>1939M5</t>
  </si>
  <si>
    <t>1939M4</t>
  </si>
  <si>
    <t>4/6/1939 (currency);  8/24/1939 (securities)</t>
  </si>
  <si>
    <t>1939M3</t>
  </si>
  <si>
    <t>1939M2</t>
  </si>
  <si>
    <t>1939M1</t>
  </si>
  <si>
    <t>1938M11</t>
  </si>
  <si>
    <t>1938M10</t>
  </si>
  <si>
    <t>10/13/1938 (currency);   2/9/1939 (securities)</t>
  </si>
  <si>
    <t>1938M9</t>
  </si>
  <si>
    <t>1938M8</t>
  </si>
  <si>
    <t>1938M7</t>
  </si>
  <si>
    <t>7/71938</t>
  </si>
  <si>
    <t>1938M5</t>
  </si>
  <si>
    <t>1938M4</t>
  </si>
  <si>
    <t>4/7/1938 (currency); 8/25/1938 (securities)</t>
  </si>
  <si>
    <t>1938M3</t>
  </si>
  <si>
    <t>1938M2</t>
  </si>
  <si>
    <t>1938M1</t>
  </si>
  <si>
    <t>10/14/1937 (currency);  3/3/1938 (securities)</t>
  </si>
  <si>
    <t>4/8/1937 (currency);   9/23/1937 (securities)</t>
    <phoneticPr fontId="6" type="noConversion"/>
  </si>
  <si>
    <t>10/8/1936 (currency);   1/28/1937 (securities)</t>
  </si>
  <si>
    <t>4/9/1936 (currency);   8/20/1936 (securities)</t>
  </si>
  <si>
    <r>
      <t xml:space="preserve">Unable to locate </t>
    </r>
    <r>
      <rPr>
        <i/>
        <sz val="10"/>
        <color indexed="8"/>
        <rFont val="Arial"/>
        <family val="2"/>
      </rPr>
      <t>Palestine Gazette</t>
    </r>
    <r>
      <rPr>
        <sz val="10"/>
        <color indexed="8"/>
        <rFont val="Arial"/>
        <family val="2"/>
      </rPr>
      <t xml:space="preserve"> issue with data on currency</t>
    </r>
  </si>
  <si>
    <t>Data missing</t>
  </si>
  <si>
    <t>Missing</t>
  </si>
  <si>
    <t>10/17/1935 (currency); 3/5/1936 (securities)</t>
  </si>
  <si>
    <t>4/11/1935 (currency); 7/25/1935 (securities)</t>
  </si>
  <si>
    <r>
      <t xml:space="preserve">Approximate figures for total notes and total coins and notes are from from viewing the chart in the Palestine Currency Board annual report; unable to locate </t>
    </r>
    <r>
      <rPr>
        <i/>
        <sz val="10"/>
        <color indexed="8"/>
        <rFont val="Arial"/>
        <family val="2"/>
      </rPr>
      <t>Palestine Gazette</t>
    </r>
    <r>
      <rPr>
        <sz val="10"/>
        <color indexed="8"/>
        <rFont val="Arial"/>
        <family val="2"/>
      </rPr>
      <t xml:space="preserve"> issue with data on currency</t>
    </r>
  </si>
  <si>
    <t>4,750,000 est.</t>
  </si>
  <si>
    <t>4,250,000 est.</t>
  </si>
  <si>
    <t>Palestine Currency Board annual report 3/31/1935, estimate from chart on page 5</t>
  </si>
  <si>
    <r>
      <t xml:space="preserve">Unable to locate </t>
    </r>
    <r>
      <rPr>
        <i/>
        <sz val="10"/>
        <color indexed="8"/>
        <rFont val="Arial"/>
        <family val="2"/>
      </rPr>
      <t>Palestine Gazette</t>
    </r>
    <r>
      <rPr>
        <sz val="10"/>
        <color indexed="8"/>
        <rFont val="Arial"/>
        <family val="2"/>
      </rPr>
      <t xml:space="preserve"> issue with data on securities</t>
    </r>
  </si>
  <si>
    <t>10/11/1934 (currency)</t>
    <phoneticPr fontId="6" type="noConversion"/>
  </si>
  <si>
    <t>4/19/1934 (currency);  7/26/1934 (securities)</t>
  </si>
  <si>
    <t>Monthly data on currency begin</t>
  </si>
  <si>
    <t>none</t>
  </si>
  <si>
    <t>10/19/1933 (currency);  2/1/1934 (securities)</t>
  </si>
  <si>
    <t>4/20/1933 (currency);  8/10/1933 (securities)</t>
  </si>
  <si>
    <t>10/13/1932 (currency);  2/2/1933 (securities)</t>
  </si>
  <si>
    <t>4/16/1932 (currency);  10/27/1932 (securities)</t>
  </si>
  <si>
    <t>10/16/1931 (currency);  3/1/1932 (securities)</t>
  </si>
  <si>
    <t>4/16/1931 (currency);  9/16/1931 (securities)</t>
  </si>
  <si>
    <t>11/1/1930 (currency); 4/16/1931 (securities)</t>
  </si>
  <si>
    <t>Approximate monthly figures of total coins and notes in circulation for all months from here until February 1934 can be estimated from the Palestine Currency Board annual report of 31 March 1935; see the chart on p. 5 of the report; we have not included those figures here exept for December 1934</t>
  </si>
  <si>
    <t>4/16/1930 (currency); 11/1/1930 (securities)</t>
  </si>
  <si>
    <t>10/16/1929  (currency); 2/16/1930 (securities)</t>
  </si>
  <si>
    <t>9/16/1929  (currency);  12/16/1929  (securities)</t>
  </si>
  <si>
    <t>10/16/1928 (currency);  2/1/1929 (securities)</t>
  </si>
  <si>
    <t>Currency board opened 1 November 1927; this was the end of its first financial year</t>
  </si>
  <si>
    <t>8/1/1928 (currency);  8/1/1928 (securities)</t>
  </si>
  <si>
    <t>Consistency check for notes and coins in circulation (should be zero)</t>
    <phoneticPr fontId="9" type="noConversion"/>
  </si>
  <si>
    <t>Value of securities at mean market price</t>
  </si>
  <si>
    <t>Cost of securities</t>
  </si>
  <si>
    <t>Nominal value of securities</t>
  </si>
  <si>
    <t>Investment Reserve Account (only listed in gazette 1930?-1943)</t>
    <phoneticPr fontId="6" type="noConversion"/>
  </si>
  <si>
    <t>Total of Currency Reserve Fund</t>
  </si>
  <si>
    <t>Total coins and notes in circulation [monetary base]</t>
  </si>
  <si>
    <t>Total notes</t>
  </si>
  <si>
    <t>Bronze coins</t>
  </si>
  <si>
    <t>Nickel coins</t>
  </si>
  <si>
    <t>Silver coins</t>
  </si>
  <si>
    <r>
      <t>Source (</t>
    </r>
    <r>
      <rPr>
        <b/>
        <i/>
        <sz val="10"/>
        <color indexed="8"/>
        <rFont val="Arial"/>
        <family val="2"/>
      </rPr>
      <t>Palestine Gazette</t>
    </r>
    <r>
      <rPr>
        <b/>
        <sz val="10"/>
        <color indexed="8"/>
        <rFont val="Arial"/>
        <family val="2"/>
      </rPr>
      <t xml:space="preserve"> unless specified)</t>
    </r>
  </si>
  <si>
    <t>Remarks</t>
  </si>
  <si>
    <t>Check</t>
  </si>
  <si>
    <t>[Selected assets--excludes bank deposits, etc.]</t>
    <phoneticPr fontId="9" type="noConversion"/>
  </si>
  <si>
    <t>[Selected liabilities--includes the major items]</t>
    <phoneticPr fontId="9" type="noConversion"/>
  </si>
  <si>
    <r>
      <t xml:space="preserve">Data are from the </t>
    </r>
    <r>
      <rPr>
        <i/>
        <sz val="10"/>
        <color indexed="8"/>
        <rFont val="Arial"/>
        <family val="2"/>
      </rPr>
      <t>Palestine Gazette,</t>
    </r>
    <r>
      <rPr>
        <sz val="10"/>
        <color indexed="8"/>
        <rFont val="Arial"/>
        <family val="2"/>
      </rPr>
      <t xml:space="preserve"> except when the annual report of the Palestine Currency Board is specified; "missing" indicates that some issues of the </t>
    </r>
    <r>
      <rPr>
        <i/>
        <sz val="10"/>
        <color indexed="8"/>
        <rFont val="Arial"/>
        <family val="2"/>
      </rPr>
      <t>Palestine Gazette</t>
    </r>
    <r>
      <rPr>
        <sz val="10"/>
        <color indexed="8"/>
        <rFont val="Arial"/>
        <family val="2"/>
      </rPr>
      <t xml:space="preserve"> could not be found in the libraries searched</t>
    </r>
  </si>
  <si>
    <t>Figures are in Palestine pounds at the end of the period</t>
  </si>
  <si>
    <t>PALESTINE CURRENCY BOARD--DATA</t>
  </si>
  <si>
    <t>Annual report lists no bank deposits</t>
  </si>
  <si>
    <t>Bank deposits for September are interpolated from figures from March found in the annual reports</t>
  </si>
  <si>
    <t>Net foreign assets 2/monetary base (%)</t>
    <phoneticPr fontId="9" type="noConversion"/>
  </si>
  <si>
    <t>Net foreign assets 1/monetary base (%)</t>
    <phoneticPr fontId="9" type="noConversion"/>
  </si>
  <si>
    <t>Net foreign assets 2 (assumes bank deposits are domestic assets)</t>
  </si>
  <si>
    <t>Net foreign assets 1 (assumes bank deposits are foreign assets)</t>
    <phoneticPr fontId="9" type="noConversion"/>
  </si>
  <si>
    <r>
      <t>Gross</t>
    </r>
    <r>
      <rPr>
        <b/>
        <sz val="11"/>
        <color theme="1"/>
        <rFont val="Calibri"/>
        <family val="2"/>
        <scheme val="minor"/>
      </rPr>
      <t xml:space="preserve"> foreign assets </t>
    </r>
    <r>
      <rPr>
        <b/>
        <sz val="11"/>
        <color indexed="8"/>
        <rFont val="Calibri"/>
        <family val="2"/>
      </rPr>
      <t xml:space="preserve">(proxy) </t>
    </r>
    <r>
      <rPr>
        <b/>
        <sz val="11"/>
        <color theme="1"/>
        <rFont val="Calibri"/>
        <family val="2"/>
        <scheme val="minor"/>
      </rPr>
      <t>= Currency Reserve Fund + Investment Reserve Account</t>
    </r>
  </si>
  <si>
    <t>Monetary base</t>
    <phoneticPr fontId="9" type="noConversion"/>
  </si>
  <si>
    <t>Bank deposits (possibly domestic)</t>
  </si>
  <si>
    <t>Calculations</t>
    <phoneticPr fontId="9" type="noConversion"/>
  </si>
  <si>
    <t>[Selected assets]</t>
    <phoneticPr fontId="9" type="noConversion"/>
  </si>
  <si>
    <r>
      <t>Liabilty data are from the "Data" sheet and the sources cited there; March figures for bank depsits are from the annual report;</t>
    </r>
    <r>
      <rPr>
        <i/>
        <sz val="11"/>
        <color theme="1"/>
        <rFont val="Calibri"/>
        <family val="2"/>
        <scheme val="minor"/>
      </rPr>
      <t xml:space="preserve"> </t>
    </r>
    <r>
      <rPr>
        <sz val="11"/>
        <color indexed="8"/>
        <rFont val="Calibri"/>
        <family val="2"/>
      </rPr>
      <t>September figures for bank deposits are interpolations</t>
    </r>
  </si>
  <si>
    <t>PALESTINE CURRENCY BOARD--CALCULATIONS 1</t>
  </si>
  <si>
    <t>compare the ratio of the same months of different years to eliminate seasonal effects</t>
  </si>
  <si>
    <t>NDA = MB - NFA#1; negative number can come from foreign assets exceeding the monetary base</t>
  </si>
  <si>
    <t>NFA is calculated in column N in the Palestinian monthly data template</t>
  </si>
  <si>
    <t>MB is total coins and notes in circulation in "Palestinian Monthly Data template"</t>
  </si>
  <si>
    <t>Notes</t>
  </si>
  <si>
    <t>Change in NDA / previous period's MB, #2</t>
  </si>
  <si>
    <t>NDA/MB, #1</t>
  </si>
  <si>
    <t>Reserve Pass Through #2</t>
  </si>
  <si>
    <t>NDA#2: Net domestic assets under defintion #2 of net domestic assets</t>
  </si>
  <si>
    <t>NFA#2: Net foreign assets, definition 2</t>
  </si>
  <si>
    <t>Change in NDA / previous period's MB, #1</t>
  </si>
  <si>
    <t>Reserve Pass Through #1</t>
  </si>
  <si>
    <t>NDA#1: Net domestic assets under defintion #1 of net domestic assets</t>
  </si>
  <si>
    <t>NFA#1: Net foreign assets, definition 1</t>
  </si>
  <si>
    <t>MB: Monetary base</t>
  </si>
  <si>
    <t>PALESTINE CURRENCY BOARD--CALCULATIONS 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</si>
</sst>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_-[$£-809]* #,##0.00_-;\-[$£-809]* #,##0.00_-;_-[$£-809]* &quot;-&quot;??_-;_-@_-"/>
    <numFmt numFmtId="165" formatCode="#,##0.0000"/>
    <numFmt numFmtId="166" formatCode="0.0000"/>
    <numFmt numFmtId="167" formatCode="[$-409]mmm\ d\,\ yyyy;@"/>
    <numFmt numFmtId="168" formatCode="[$-409]d\-mmm\-yyyy;@"/>
    <numFmt numFmtId="169" formatCode="_([$$-409]* #,##0.00_);_([$$-409]* \(#,##0.00\);_([$$-409]* &quot;-&quot;??_);_(@_)"/>
    <numFmt numFmtId="170" formatCode="[$-409]mmmm\ d\,\ yyyy;@"/>
    <numFmt numFmtId="171" formatCode="#,##0.000"/>
    <numFmt numFmtId="172" formatCode="m/d/yyyy;@"/>
  </numFmts>
  <fonts count="31" x14ac:knownFonts="1">
    <font>
      <sz val="11"/>
      <color indexed="8"/>
      <name val="Calibri"/>
      <family val="2"/>
    </font>
    <font>
      <sz val="12"/>
      <color theme="1"/>
      <name val="Calibri"/>
      <family val="2"/>
      <scheme val="minor"/>
    </font>
    <font>
      <sz val="10"/>
      <color theme="1"/>
      <name val="Arial"/>
      <family val="2"/>
    </font>
    <font>
      <sz val="11"/>
      <color indexed="8"/>
      <name val="Calibri"/>
      <family val="2"/>
    </font>
    <font>
      <sz val="11"/>
      <color indexed="8"/>
      <name val="Calibri"/>
      <family val="2"/>
    </font>
    <font>
      <b/>
      <sz val="10"/>
      <color indexed="8"/>
      <name val="Arial"/>
      <family val="2"/>
    </font>
    <font>
      <sz val="10"/>
      <color indexed="8"/>
      <name val="Arial"/>
      <family val="2"/>
    </font>
    <font>
      <b/>
      <i/>
      <sz val="10"/>
      <color indexed="8"/>
      <name val="Arial"/>
      <family val="2"/>
    </font>
    <font>
      <sz val="8"/>
      <name val="Verdana"/>
      <family val="2"/>
    </font>
    <font>
      <sz val="10"/>
      <name val="Arial"/>
      <family val="2"/>
    </font>
    <font>
      <b/>
      <sz val="10"/>
      <name val="Arial"/>
      <family val="2"/>
    </font>
    <font>
      <sz val="10"/>
      <color indexed="10"/>
      <name val="Arial"/>
      <family val="2"/>
    </font>
    <font>
      <i/>
      <sz val="10"/>
      <color indexed="8"/>
      <name val="Arial"/>
      <family val="2"/>
    </font>
    <font>
      <b/>
      <sz val="14"/>
      <color indexed="8"/>
      <name val="Arial"/>
      <family val="2"/>
    </font>
    <font>
      <sz val="10"/>
      <color rgb="FFFF0000"/>
      <name val="Arial"/>
      <family val="2"/>
    </font>
    <font>
      <b/>
      <sz val="10"/>
      <color theme="1"/>
      <name val="Arial"/>
      <family val="2"/>
    </font>
    <font>
      <sz val="10"/>
      <color theme="1"/>
      <name val="Arial"/>
      <family val="2"/>
    </font>
    <font>
      <sz val="10"/>
      <color rgb="FF000000"/>
      <name val="Arial"/>
      <family val="2"/>
    </font>
    <font>
      <u/>
      <sz val="11"/>
      <color theme="10"/>
      <name val="Calibri"/>
      <family val="2"/>
    </font>
    <font>
      <i/>
      <sz val="10"/>
      <color theme="1"/>
      <name val="Arial"/>
      <family val="2"/>
    </font>
    <font>
      <u/>
      <sz val="12"/>
      <color theme="10"/>
      <name val="Calibri"/>
      <family val="2"/>
      <scheme val="minor"/>
    </font>
    <font>
      <b/>
      <sz val="14"/>
      <color theme="1"/>
      <name val="Arial"/>
      <family val="2"/>
    </font>
    <font>
      <i/>
      <sz val="10"/>
      <name val="Arial"/>
      <family val="2"/>
    </font>
    <font>
      <b/>
      <sz val="10"/>
      <color rgb="FFFF0000"/>
      <name val="Arial"/>
      <family val="2"/>
    </font>
    <font>
      <b/>
      <i/>
      <sz val="10"/>
      <color theme="1"/>
      <name val="Arial"/>
      <family val="2"/>
    </font>
    <font>
      <b/>
      <sz val="10"/>
      <color rgb="FF000000"/>
      <name val="Arial"/>
      <family val="2"/>
    </font>
    <font>
      <sz val="11"/>
      <color theme="1"/>
      <name val="Calibri"/>
      <family val="2"/>
      <scheme val="minor"/>
    </font>
    <font>
      <u/>
      <sz val="11"/>
      <color theme="10"/>
      <name val="Calibri"/>
      <family val="2"/>
      <scheme val="minor"/>
    </font>
    <font>
      <b/>
      <sz val="11"/>
      <color indexed="8"/>
      <name val="Calibri"/>
      <family val="2"/>
    </font>
    <font>
      <b/>
      <sz val="11"/>
      <color theme="1"/>
      <name val="Calibri"/>
      <family val="2"/>
      <scheme val="minor"/>
    </font>
    <font>
      <i/>
      <sz val="11"/>
      <color theme="1"/>
      <name val="Calibri"/>
      <family val="2"/>
      <scheme val="minor"/>
    </font>
  </fonts>
  <fills count="13">
    <fill>
      <patternFill patternType="none"/>
    </fill>
    <fill>
      <patternFill patternType="gray125"/>
    </fill>
    <fill>
      <patternFill patternType="solid">
        <fgColor indexed="45"/>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rgb="FF000000"/>
      </patternFill>
    </fill>
    <fill>
      <patternFill patternType="solid">
        <fgColor theme="0" tint="-0.499984740745262"/>
        <bgColor indexed="64"/>
      </patternFill>
    </fill>
  </fills>
  <borders count="1">
    <border>
      <left/>
      <right/>
      <top/>
      <bottom/>
      <diagonal/>
    </border>
  </borders>
  <cellStyleXfs count="16">
    <xf numFmtId="0" fontId="0" fillId="0" borderId="0"/>
    <xf numFmtId="43" fontId="3"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0" fontId="18" fillId="0" borderId="0" applyNumberFormat="0" applyFill="0" applyBorder="0" applyAlignment="0" applyProtection="0"/>
    <xf numFmtId="0" fontId="1" fillId="0" borderId="0"/>
    <xf numFmtId="0" fontId="20"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6" fillId="0" borderId="0"/>
    <xf numFmtId="0" fontId="27" fillId="0" borderId="0" applyNumberFormat="0" applyFill="0" applyBorder="0" applyAlignment="0" applyProtection="0"/>
    <xf numFmtId="43" fontId="26" fillId="0" borderId="0" applyFont="0" applyFill="0" applyBorder="0" applyAlignment="0" applyProtection="0"/>
    <xf numFmtId="0" fontId="2" fillId="0" borderId="0"/>
    <xf numFmtId="9" fontId="26" fillId="0" borderId="0" applyFont="0" applyFill="0" applyBorder="0" applyAlignment="0" applyProtection="0"/>
  </cellStyleXfs>
  <cellXfs count="237">
    <xf numFmtId="0" fontId="0" fillId="0" borderId="0" xfId="0"/>
    <xf numFmtId="165" fontId="9" fillId="0" borderId="0" xfId="1" applyNumberFormat="1" applyFont="1" applyFill="1" applyBorder="1" applyAlignment="1">
      <alignment horizontal="right"/>
    </xf>
    <xf numFmtId="165" fontId="5" fillId="0" borderId="0" xfId="0" applyNumberFormat="1" applyFont="1" applyBorder="1" applyAlignment="1"/>
    <xf numFmtId="165" fontId="6" fillId="0" borderId="0" xfId="0" applyNumberFormat="1" applyFont="1" applyAlignment="1">
      <alignment horizontal="right"/>
    </xf>
    <xf numFmtId="165" fontId="6" fillId="0" borderId="0" xfId="1" applyNumberFormat="1" applyFont="1" applyBorder="1" applyAlignment="1">
      <alignment horizontal="right"/>
    </xf>
    <xf numFmtId="165" fontId="6" fillId="0" borderId="0" xfId="0" applyNumberFormat="1" applyFont="1" applyBorder="1" applyAlignment="1"/>
    <xf numFmtId="165" fontId="6" fillId="0" borderId="0" xfId="0" applyNumberFormat="1" applyFont="1" applyBorder="1" applyAlignment="1">
      <alignment horizontal="center"/>
    </xf>
    <xf numFmtId="165" fontId="6" fillId="0" borderId="0" xfId="1" applyNumberFormat="1" applyFont="1" applyFill="1" applyBorder="1" applyAlignment="1">
      <alignment horizontal="right"/>
    </xf>
    <xf numFmtId="165" fontId="6" fillId="0" borderId="0" xfId="0" applyNumberFormat="1" applyFont="1" applyFill="1" applyBorder="1" applyAlignment="1">
      <alignment horizontal="center"/>
    </xf>
    <xf numFmtId="165" fontId="6" fillId="0" borderId="0" xfId="0" applyNumberFormat="1" applyFont="1" applyFill="1" applyBorder="1" applyAlignment="1"/>
    <xf numFmtId="0" fontId="6" fillId="0" borderId="0" xfId="0" applyNumberFormat="1" applyFont="1" applyBorder="1" applyAlignment="1">
      <alignment horizontal="center"/>
    </xf>
    <xf numFmtId="0" fontId="6" fillId="2" borderId="0" xfId="0" applyNumberFormat="1" applyFont="1" applyFill="1" applyBorder="1" applyAlignment="1">
      <alignment horizontal="center"/>
    </xf>
    <xf numFmtId="14" fontId="5" fillId="0" borderId="0" xfId="0" applyNumberFormat="1" applyFont="1" applyAlignment="1">
      <alignment horizontal="center"/>
    </xf>
    <xf numFmtId="0" fontId="6" fillId="0" borderId="0" xfId="0" applyNumberFormat="1" applyFont="1" applyFill="1" applyBorder="1" applyAlignment="1">
      <alignment horizontal="left"/>
    </xf>
    <xf numFmtId="0" fontId="6" fillId="0" borderId="0" xfId="0" applyNumberFormat="1" applyFont="1" applyBorder="1" applyAlignment="1"/>
    <xf numFmtId="0" fontId="6" fillId="0" borderId="0" xfId="0" applyNumberFormat="1" applyFont="1" applyFill="1" applyBorder="1" applyAlignment="1"/>
    <xf numFmtId="0" fontId="6" fillId="2" borderId="0" xfId="0" applyNumberFormat="1" applyFont="1" applyFill="1" applyBorder="1" applyAlignment="1"/>
    <xf numFmtId="166" fontId="6" fillId="0" borderId="0" xfId="0" applyNumberFormat="1" applyFont="1" applyFill="1" applyBorder="1" applyAlignment="1"/>
    <xf numFmtId="0" fontId="5" fillId="0" borderId="0" xfId="0" applyNumberFormat="1" applyFont="1" applyFill="1" applyBorder="1" applyAlignment="1"/>
    <xf numFmtId="0" fontId="5" fillId="0" borderId="0" xfId="0" applyNumberFormat="1" applyFont="1" applyBorder="1" applyAlignment="1"/>
    <xf numFmtId="165" fontId="6" fillId="0" borderId="0" xfId="0" applyNumberFormat="1" applyFont="1"/>
    <xf numFmtId="0" fontId="5" fillId="0" borderId="0" xfId="0" applyNumberFormat="1" applyFont="1" applyBorder="1" applyAlignment="1">
      <alignment horizontal="left"/>
    </xf>
    <xf numFmtId="14"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5" fillId="2" borderId="0" xfId="0" applyNumberFormat="1" applyFont="1" applyFill="1" applyBorder="1" applyAlignment="1"/>
    <xf numFmtId="165" fontId="6" fillId="0" borderId="0" xfId="0" applyNumberFormat="1" applyFont="1" applyAlignment="1"/>
    <xf numFmtId="0" fontId="6" fillId="0" borderId="0" xfId="0" applyFont="1" applyAlignment="1"/>
    <xf numFmtId="165" fontId="6" fillId="2" borderId="0" xfId="0" applyNumberFormat="1" applyFont="1" applyFill="1" applyBorder="1" applyAlignment="1">
      <alignment horizontal="center"/>
    </xf>
    <xf numFmtId="165" fontId="6" fillId="2" borderId="0" xfId="0" applyNumberFormat="1" applyFont="1" applyFill="1" applyBorder="1" applyAlignment="1"/>
    <xf numFmtId="165" fontId="6" fillId="0" borderId="0" xfId="0" applyNumberFormat="1" applyFont="1" applyFill="1" applyAlignment="1"/>
    <xf numFmtId="14" fontId="5" fillId="3" borderId="0" xfId="0" applyNumberFormat="1" applyFont="1" applyFill="1" applyBorder="1" applyAlignment="1">
      <alignment horizontal="center"/>
    </xf>
    <xf numFmtId="164" fontId="6" fillId="0" borderId="0" xfId="1" applyNumberFormat="1" applyFont="1" applyFill="1" applyBorder="1" applyAlignment="1">
      <alignment horizontal="right"/>
    </xf>
    <xf numFmtId="164" fontId="6" fillId="0" borderId="0" xfId="1" applyNumberFormat="1" applyFont="1" applyFill="1" applyBorder="1" applyAlignment="1">
      <alignment horizontal="center"/>
    </xf>
    <xf numFmtId="14" fontId="10" fillId="0" borderId="0" xfId="0" applyNumberFormat="1" applyFont="1" applyFill="1" applyBorder="1" applyAlignment="1">
      <alignment horizontal="center"/>
    </xf>
    <xf numFmtId="0" fontId="5" fillId="0" borderId="0" xfId="0" applyFont="1" applyFill="1" applyBorder="1"/>
    <xf numFmtId="0" fontId="6" fillId="0" borderId="0" xfId="0" applyFont="1" applyFill="1" applyBorder="1" applyAlignment="1">
      <alignment horizontal="center"/>
    </xf>
    <xf numFmtId="0" fontId="6" fillId="0" borderId="0" xfId="0" applyFont="1" applyFill="1" applyBorder="1"/>
    <xf numFmtId="164" fontId="6" fillId="0" borderId="0" xfId="2" applyNumberFormat="1" applyFont="1" applyFill="1" applyBorder="1"/>
    <xf numFmtId="164" fontId="6" fillId="0" borderId="0" xfId="0" applyNumberFormat="1" applyFont="1" applyFill="1" applyBorder="1"/>
    <xf numFmtId="164" fontId="6" fillId="0" borderId="0" xfId="0" applyNumberFormat="1" applyFont="1" applyFill="1" applyBorder="1" applyAlignment="1">
      <alignment horizontal="center"/>
    </xf>
    <xf numFmtId="9" fontId="6" fillId="0" borderId="0" xfId="4" applyFont="1" applyFill="1" applyBorder="1"/>
    <xf numFmtId="9" fontId="6" fillId="0" borderId="0" xfId="4" applyFont="1" applyFill="1" applyBorder="1" applyAlignment="1">
      <alignment horizontal="center"/>
    </xf>
    <xf numFmtId="9" fontId="11" fillId="0" borderId="0" xfId="4" applyFont="1" applyFill="1" applyBorder="1"/>
    <xf numFmtId="9" fontId="5" fillId="0" borderId="0" xfId="4" applyFont="1" applyFill="1" applyBorder="1"/>
    <xf numFmtId="165" fontId="6" fillId="0" borderId="0" xfId="1" applyNumberFormat="1" applyFont="1" applyFill="1" applyAlignment="1"/>
    <xf numFmtId="165" fontId="6" fillId="0" borderId="0" xfId="1" applyNumberFormat="1" applyFont="1" applyFill="1" applyAlignment="1">
      <alignment wrapText="1"/>
    </xf>
    <xf numFmtId="0" fontId="5" fillId="0" borderId="0" xfId="0" applyFont="1" applyFill="1"/>
    <xf numFmtId="0" fontId="6" fillId="0" borderId="0" xfId="0" applyFont="1" applyFill="1"/>
    <xf numFmtId="0" fontId="14" fillId="0" borderId="0" xfId="0" applyFont="1" applyFill="1"/>
    <xf numFmtId="0" fontId="11" fillId="0" borderId="0" xfId="0" applyFont="1" applyFill="1"/>
    <xf numFmtId="10" fontId="6" fillId="0" borderId="0" xfId="4" applyNumberFormat="1" applyFont="1" applyFill="1"/>
    <xf numFmtId="10" fontId="6" fillId="0" borderId="0" xfId="0" applyNumberFormat="1" applyFont="1" applyFill="1"/>
    <xf numFmtId="9" fontId="6" fillId="0" borderId="0" xfId="4" applyFont="1" applyFill="1"/>
    <xf numFmtId="9" fontId="6" fillId="0" borderId="0" xfId="0" applyNumberFormat="1" applyFont="1" applyFill="1"/>
    <xf numFmtId="164" fontId="6" fillId="0" borderId="0" xfId="0" applyNumberFormat="1" applyFont="1" applyFill="1"/>
    <xf numFmtId="10" fontId="6" fillId="0" borderId="0" xfId="4" applyNumberFormat="1" applyFont="1" applyFill="1" applyBorder="1"/>
    <xf numFmtId="10" fontId="6" fillId="0" borderId="0" xfId="4" applyNumberFormat="1" applyFont="1" applyFill="1" applyBorder="1" applyAlignment="1">
      <alignment horizontal="center"/>
    </xf>
    <xf numFmtId="10" fontId="6" fillId="3" borderId="0" xfId="1" applyNumberFormat="1" applyFont="1" applyFill="1" applyBorder="1" applyAlignment="1">
      <alignment horizontal="right"/>
    </xf>
    <xf numFmtId="9" fontId="6" fillId="3" borderId="0" xfId="4" applyFont="1" applyFill="1" applyBorder="1" applyAlignment="1">
      <alignment horizontal="center"/>
    </xf>
    <xf numFmtId="0" fontId="6" fillId="3" borderId="0" xfId="0" applyFont="1" applyFill="1"/>
    <xf numFmtId="164" fontId="6" fillId="3" borderId="0" xfId="1" applyNumberFormat="1" applyFont="1" applyFill="1" applyBorder="1" applyAlignment="1">
      <alignment horizontal="right"/>
    </xf>
    <xf numFmtId="0" fontId="6" fillId="3" borderId="0" xfId="1" applyNumberFormat="1" applyFont="1" applyFill="1" applyBorder="1" applyAlignment="1">
      <alignment horizontal="right"/>
    </xf>
    <xf numFmtId="0" fontId="5" fillId="0" borderId="0" xfId="0" applyFont="1"/>
    <xf numFmtId="0" fontId="6" fillId="0" borderId="0" xfId="0" applyFont="1"/>
    <xf numFmtId="0" fontId="13" fillId="0" borderId="0" xfId="0" applyFont="1"/>
    <xf numFmtId="0" fontId="15" fillId="0" borderId="0" xfId="0" applyFont="1"/>
    <xf numFmtId="0" fontId="16" fillId="0" borderId="0" xfId="0" applyFont="1"/>
    <xf numFmtId="0" fontId="5" fillId="4" borderId="0" xfId="0" applyNumberFormat="1" applyFont="1" applyFill="1" applyBorder="1" applyAlignment="1"/>
    <xf numFmtId="165" fontId="6" fillId="4" borderId="0" xfId="1" applyNumberFormat="1" applyFont="1" applyFill="1" applyBorder="1" applyAlignment="1">
      <alignment horizontal="right"/>
    </xf>
    <xf numFmtId="165" fontId="6" fillId="4" borderId="0" xfId="0" applyNumberFormat="1" applyFont="1" applyFill="1" applyBorder="1" applyAlignment="1"/>
    <xf numFmtId="0" fontId="6" fillId="5" borderId="0" xfId="0" applyNumberFormat="1" applyFont="1" applyFill="1" applyBorder="1" applyAlignment="1"/>
    <xf numFmtId="165" fontId="6" fillId="5" borderId="0" xfId="1" applyNumberFormat="1" applyFont="1" applyFill="1" applyBorder="1" applyAlignment="1">
      <alignment horizontal="right"/>
    </xf>
    <xf numFmtId="165" fontId="6" fillId="5" borderId="0" xfId="0" applyNumberFormat="1" applyFont="1" applyFill="1" applyBorder="1" applyAlignment="1"/>
    <xf numFmtId="0" fontId="17" fillId="0" borderId="0" xfId="0" applyFont="1"/>
    <xf numFmtId="0" fontId="18" fillId="0" borderId="0" xfId="5"/>
    <xf numFmtId="0" fontId="2" fillId="0" borderId="0" xfId="0" applyFont="1"/>
    <xf numFmtId="0" fontId="2" fillId="0" borderId="0" xfId="6" applyFont="1"/>
    <xf numFmtId="0" fontId="15" fillId="0" borderId="0" xfId="6" applyFont="1"/>
    <xf numFmtId="0" fontId="5" fillId="0" borderId="0" xfId="6" applyFont="1"/>
    <xf numFmtId="0" fontId="2" fillId="0" borderId="0" xfId="6" applyFont="1" applyFill="1"/>
    <xf numFmtId="0" fontId="20" fillId="0" borderId="0" xfId="7"/>
    <xf numFmtId="0" fontId="17" fillId="0" borderId="0" xfId="6" applyFont="1"/>
    <xf numFmtId="0" fontId="21" fillId="0" borderId="0" xfId="6" applyFont="1"/>
    <xf numFmtId="0" fontId="2" fillId="0" borderId="0" xfId="6" applyNumberFormat="1" applyFont="1" applyAlignment="1"/>
    <xf numFmtId="39" fontId="2" fillId="0" borderId="0" xfId="6" applyNumberFormat="1" applyFont="1" applyAlignment="1" applyProtection="1">
      <alignment horizontal="right"/>
    </xf>
    <xf numFmtId="10" fontId="2" fillId="0" borderId="0" xfId="8" applyNumberFormat="1" applyFont="1" applyFill="1" applyAlignment="1" applyProtection="1">
      <alignment horizontal="right"/>
    </xf>
    <xf numFmtId="0" fontId="2" fillId="0" borderId="0" xfId="9" applyNumberFormat="1" applyFont="1" applyFill="1" applyBorder="1" applyAlignment="1"/>
    <xf numFmtId="39" fontId="2" fillId="0" borderId="0" xfId="8" applyNumberFormat="1" applyFont="1" applyFill="1" applyAlignment="1" applyProtection="1">
      <alignment horizontal="right"/>
    </xf>
    <xf numFmtId="0" fontId="2" fillId="0" borderId="0" xfId="6" applyNumberFormat="1" applyFont="1" applyFill="1" applyAlignment="1"/>
    <xf numFmtId="39" fontId="2" fillId="0" borderId="0" xfId="8" applyNumberFormat="1" applyFont="1" applyAlignment="1" applyProtection="1">
      <alignment horizontal="right"/>
    </xf>
    <xf numFmtId="0" fontId="15" fillId="6" borderId="0" xfId="6" applyNumberFormat="1" applyFont="1" applyFill="1" applyAlignment="1"/>
    <xf numFmtId="0" fontId="15" fillId="0" borderId="0" xfId="6" applyNumberFormat="1" applyFont="1" applyFill="1" applyAlignment="1"/>
    <xf numFmtId="167" fontId="2" fillId="0" borderId="0" xfId="6" applyNumberFormat="1" applyFont="1"/>
    <xf numFmtId="167" fontId="2" fillId="0" borderId="0" xfId="8" applyNumberFormat="1" applyFont="1" applyAlignment="1" applyProtection="1">
      <alignment horizontal="right"/>
    </xf>
    <xf numFmtId="168" fontId="2" fillId="0" borderId="0" xfId="8" applyNumberFormat="1" applyFont="1" applyAlignment="1" applyProtection="1">
      <alignment horizontal="right"/>
    </xf>
    <xf numFmtId="168" fontId="2" fillId="0" borderId="0" xfId="8" applyNumberFormat="1" applyFont="1" applyFill="1" applyAlignment="1" applyProtection="1">
      <alignment horizontal="right"/>
    </xf>
    <xf numFmtId="0" fontId="15" fillId="7" borderId="0" xfId="6" applyNumberFormat="1" applyFont="1" applyFill="1" applyAlignment="1"/>
    <xf numFmtId="39" fontId="2" fillId="0" borderId="0" xfId="8" applyNumberFormat="1" applyFont="1" applyAlignment="1">
      <alignment horizontal="right"/>
    </xf>
    <xf numFmtId="0" fontId="15" fillId="0" borderId="0" xfId="6" applyNumberFormat="1" applyFont="1" applyAlignment="1"/>
    <xf numFmtId="0" fontId="9" fillId="0" borderId="0" xfId="6" applyNumberFormat="1" applyFont="1" applyFill="1" applyAlignment="1"/>
    <xf numFmtId="0" fontId="19" fillId="0" borderId="0" xfId="6" applyNumberFormat="1" applyFont="1" applyAlignment="1"/>
    <xf numFmtId="39" fontId="2" fillId="0" borderId="0" xfId="8" applyNumberFormat="1" applyFont="1" applyAlignment="1" applyProtection="1">
      <alignment horizontal="right" wrapText="1"/>
    </xf>
    <xf numFmtId="0" fontId="2" fillId="0" borderId="0" xfId="6" quotePrefix="1" applyNumberFormat="1" applyFont="1" applyAlignment="1"/>
    <xf numFmtId="0" fontId="15" fillId="0" borderId="0" xfId="6" applyNumberFormat="1" applyFont="1" applyAlignment="1">
      <alignment vertical="top"/>
    </xf>
    <xf numFmtId="0" fontId="15" fillId="8" borderId="0" xfId="6" applyNumberFormat="1" applyFont="1" applyFill="1" applyAlignment="1"/>
    <xf numFmtId="39" fontId="15" fillId="0" borderId="0" xfId="8" applyNumberFormat="1" applyFont="1" applyAlignment="1">
      <alignment horizontal="right"/>
    </xf>
    <xf numFmtId="39" fontId="15" fillId="0" borderId="0" xfId="8" applyNumberFormat="1" applyFont="1" applyFill="1" applyAlignment="1">
      <alignment horizontal="right"/>
    </xf>
    <xf numFmtId="0" fontId="15" fillId="9" borderId="0" xfId="6" applyNumberFormat="1" applyFont="1" applyFill="1" applyAlignment="1"/>
    <xf numFmtId="168" fontId="15" fillId="0" borderId="0" xfId="6" applyNumberFormat="1" applyFont="1" applyAlignment="1">
      <alignment horizontal="center"/>
    </xf>
    <xf numFmtId="168" fontId="15" fillId="3" borderId="0" xfId="6" applyNumberFormat="1" applyFont="1" applyFill="1" applyAlignment="1">
      <alignment horizontal="center"/>
    </xf>
    <xf numFmtId="168" fontId="15" fillId="0" borderId="0" xfId="6" applyNumberFormat="1" applyFont="1" applyFill="1" applyAlignment="1">
      <alignment horizontal="center"/>
    </xf>
    <xf numFmtId="0" fontId="15" fillId="0" borderId="0" xfId="6" applyFont="1" applyFill="1" applyAlignment="1">
      <alignment horizontal="center"/>
    </xf>
    <xf numFmtId="0" fontId="2" fillId="0" borderId="0" xfId="6" applyFont="1" applyBorder="1"/>
    <xf numFmtId="0" fontId="2" fillId="0" borderId="0" xfId="6" applyNumberFormat="1" applyFont="1" applyBorder="1" applyAlignment="1"/>
    <xf numFmtId="0" fontId="2" fillId="0" borderId="0" xfId="6" applyNumberFormat="1" applyFont="1" applyFill="1" applyBorder="1" applyAlignment="1"/>
    <xf numFmtId="4" fontId="2" fillId="0" borderId="0" xfId="6" applyNumberFormat="1" applyFont="1" applyBorder="1"/>
    <xf numFmtId="0" fontId="2" fillId="0" borderId="0" xfId="6" applyFont="1" applyFill="1" applyBorder="1"/>
    <xf numFmtId="10" fontId="2" fillId="0" borderId="0" xfId="9" applyNumberFormat="1" applyFont="1" applyFill="1" applyBorder="1"/>
    <xf numFmtId="44" fontId="2" fillId="0" borderId="0" xfId="6" applyNumberFormat="1" applyFont="1" applyFill="1" applyBorder="1"/>
    <xf numFmtId="4" fontId="2" fillId="0" borderId="0" xfId="6" applyNumberFormat="1" applyFont="1" applyFill="1" applyBorder="1"/>
    <xf numFmtId="0" fontId="15" fillId="0" borderId="0" xfId="6" applyNumberFormat="1" applyFont="1" applyFill="1" applyBorder="1" applyAlignment="1"/>
    <xf numFmtId="2" fontId="2" fillId="0" borderId="0" xfId="6" applyNumberFormat="1" applyFont="1" applyBorder="1"/>
    <xf numFmtId="44" fontId="2" fillId="0" borderId="0" xfId="6" applyNumberFormat="1" applyFont="1" applyBorder="1"/>
    <xf numFmtId="0" fontId="15" fillId="0" borderId="0" xfId="6" applyNumberFormat="1" applyFont="1" applyBorder="1" applyAlignment="1"/>
    <xf numFmtId="4" fontId="2" fillId="3" borderId="0" xfId="6" applyNumberFormat="1" applyFont="1" applyFill="1" applyBorder="1"/>
    <xf numFmtId="0" fontId="2" fillId="0" borderId="0" xfId="6" applyNumberFormat="1" applyFont="1" applyBorder="1"/>
    <xf numFmtId="167" fontId="2" fillId="0" borderId="0" xfId="6" applyNumberFormat="1" applyFont="1" applyBorder="1"/>
    <xf numFmtId="167" fontId="2" fillId="0" borderId="0" xfId="6" applyNumberFormat="1" applyFont="1" applyFill="1" applyBorder="1"/>
    <xf numFmtId="167" fontId="14" fillId="0" borderId="0" xfId="6" applyNumberFormat="1" applyFont="1" applyBorder="1"/>
    <xf numFmtId="167" fontId="2" fillId="0" borderId="0" xfId="6" applyNumberFormat="1" applyFont="1" applyFill="1" applyBorder="1" applyAlignment="1">
      <alignment horizontal="right"/>
    </xf>
    <xf numFmtId="4" fontId="14" fillId="0" borderId="0" xfId="6" applyNumberFormat="1" applyFont="1" applyFill="1" applyBorder="1"/>
    <xf numFmtId="0" fontId="15" fillId="10" borderId="0" xfId="6" applyNumberFormat="1" applyFont="1" applyFill="1" applyBorder="1" applyAlignment="1"/>
    <xf numFmtId="2" fontId="2" fillId="0" borderId="0" xfId="6" applyNumberFormat="1" applyFont="1" applyFill="1" applyBorder="1"/>
    <xf numFmtId="164" fontId="2" fillId="0" borderId="0" xfId="10" applyNumberFormat="1" applyFont="1" applyFill="1" applyBorder="1"/>
    <xf numFmtId="4" fontId="2" fillId="0" borderId="0" xfId="10" applyNumberFormat="1" applyFont="1" applyFill="1" applyBorder="1"/>
    <xf numFmtId="4" fontId="6" fillId="0" borderId="0" xfId="10" applyNumberFormat="1" applyFont="1" applyFill="1" applyBorder="1"/>
    <xf numFmtId="0" fontId="2" fillId="0" borderId="0" xfId="10" applyNumberFormat="1" applyFont="1" applyFill="1" applyBorder="1" applyAlignment="1"/>
    <xf numFmtId="0" fontId="15" fillId="9" borderId="0" xfId="6" applyNumberFormat="1" applyFont="1" applyFill="1" applyBorder="1" applyAlignment="1"/>
    <xf numFmtId="4" fontId="15" fillId="0" borderId="0" xfId="6" applyNumberFormat="1" applyFont="1" applyBorder="1"/>
    <xf numFmtId="4" fontId="15" fillId="0" borderId="0" xfId="6" applyNumberFormat="1" applyFont="1" applyFill="1" applyBorder="1"/>
    <xf numFmtId="168" fontId="15" fillId="0" borderId="0" xfId="6" applyNumberFormat="1" applyFont="1" applyBorder="1" applyAlignment="1">
      <alignment horizontal="center"/>
    </xf>
    <xf numFmtId="168" fontId="15" fillId="3" borderId="0" xfId="6" applyNumberFormat="1" applyFont="1" applyFill="1" applyBorder="1" applyAlignment="1">
      <alignment horizontal="center"/>
    </xf>
    <xf numFmtId="168" fontId="15" fillId="0" borderId="0" xfId="6" applyNumberFormat="1" applyFont="1" applyFill="1" applyBorder="1" applyAlignment="1">
      <alignment horizontal="center"/>
    </xf>
    <xf numFmtId="168" fontId="25" fillId="11" borderId="0" xfId="6" applyNumberFormat="1" applyFont="1" applyFill="1" applyAlignment="1">
      <alignment horizontal="center"/>
    </xf>
    <xf numFmtId="0" fontId="15" fillId="0" borderId="0" xfId="6" applyFont="1" applyBorder="1" applyAlignment="1">
      <alignment horizontal="center"/>
    </xf>
    <xf numFmtId="0" fontId="15" fillId="0" borderId="0" xfId="6" applyFont="1" applyBorder="1" applyAlignment="1">
      <alignment horizontal="left"/>
    </xf>
    <xf numFmtId="0" fontId="15" fillId="0" borderId="0" xfId="6" applyFont="1" applyFill="1" applyBorder="1" applyAlignment="1">
      <alignment horizontal="center"/>
    </xf>
    <xf numFmtId="0" fontId="15" fillId="0" borderId="0" xfId="6" applyFont="1" applyFill="1" applyBorder="1" applyAlignment="1">
      <alignment horizontal="left"/>
    </xf>
    <xf numFmtId="0" fontId="15" fillId="0" borderId="0" xfId="6" applyFont="1" applyAlignment="1">
      <alignment horizontal="center"/>
    </xf>
    <xf numFmtId="0" fontId="2" fillId="3" borderId="0" xfId="6" applyFont="1" applyFill="1" applyBorder="1"/>
    <xf numFmtId="0" fontId="14" fillId="0" borderId="0" xfId="6" applyFont="1" applyFill="1" applyBorder="1"/>
    <xf numFmtId="0" fontId="14" fillId="3" borderId="0" xfId="6" applyFont="1" applyFill="1" applyBorder="1"/>
    <xf numFmtId="0" fontId="2" fillId="0" borderId="0" xfId="6" applyNumberFormat="1" applyFont="1" applyFill="1" applyBorder="1" applyAlignment="1">
      <alignment horizontal="left"/>
    </xf>
    <xf numFmtId="10" fontId="2" fillId="0" borderId="0" xfId="6" applyNumberFormat="1" applyFont="1" applyFill="1" applyBorder="1"/>
    <xf numFmtId="164" fontId="2" fillId="0" borderId="0" xfId="6" applyNumberFormat="1" applyFont="1" applyFill="1" applyBorder="1"/>
    <xf numFmtId="0" fontId="15" fillId="0" borderId="0" xfId="6" applyNumberFormat="1" applyFont="1" applyFill="1" applyBorder="1" applyAlignment="1">
      <alignment horizontal="left"/>
    </xf>
    <xf numFmtId="0" fontId="15" fillId="4" borderId="0" xfId="6" applyNumberFormat="1" applyFont="1" applyFill="1" applyAlignment="1"/>
    <xf numFmtId="169" fontId="2" fillId="0" borderId="0" xfId="6" applyNumberFormat="1" applyFont="1" applyFill="1" applyBorder="1"/>
    <xf numFmtId="0" fontId="2" fillId="0" borderId="0" xfId="6" applyFont="1" applyFill="1" applyBorder="1" applyAlignment="1">
      <alignment horizontal="center"/>
    </xf>
    <xf numFmtId="170" fontId="15" fillId="0" borderId="0" xfId="6" applyNumberFormat="1" applyFont="1" applyFill="1" applyBorder="1" applyAlignment="1">
      <alignment horizontal="center"/>
    </xf>
    <xf numFmtId="0" fontId="15" fillId="3" borderId="0" xfId="6" applyFont="1" applyFill="1" applyBorder="1" applyAlignment="1">
      <alignment horizontal="center"/>
    </xf>
    <xf numFmtId="0" fontId="15" fillId="0" borderId="0" xfId="6" applyNumberFormat="1" applyFont="1" applyFill="1" applyAlignment="1">
      <alignment horizontal="left"/>
    </xf>
    <xf numFmtId="0" fontId="15" fillId="0" borderId="0" xfId="6" applyNumberFormat="1" applyFont="1" applyBorder="1" applyAlignment="1">
      <alignment horizontal="left"/>
    </xf>
    <xf numFmtId="10" fontId="2" fillId="0" borderId="0" xfId="9" applyNumberFormat="1" applyFont="1"/>
    <xf numFmtId="10" fontId="2" fillId="0" borderId="0" xfId="9" applyNumberFormat="1" applyFont="1" applyFill="1" applyBorder="1" applyAlignment="1"/>
    <xf numFmtId="39" fontId="2" fillId="0" borderId="0" xfId="8" applyNumberFormat="1" applyFont="1" applyFill="1" applyAlignment="1">
      <alignment horizontal="right"/>
    </xf>
    <xf numFmtId="167" fontId="15" fillId="0" borderId="0" xfId="6" applyNumberFormat="1" applyFont="1" applyFill="1" applyAlignment="1">
      <alignment horizontal="center"/>
    </xf>
    <xf numFmtId="0" fontId="2" fillId="0" borderId="0" xfId="11" applyFont="1"/>
    <xf numFmtId="0" fontId="15" fillId="0" borderId="0" xfId="11" applyFont="1"/>
    <xf numFmtId="0" fontId="27" fillId="0" borderId="0" xfId="12" applyFill="1"/>
    <xf numFmtId="0" fontId="2" fillId="0" borderId="0" xfId="11" applyFont="1" applyFill="1"/>
    <xf numFmtId="0" fontId="5" fillId="0" borderId="0" xfId="11" applyFont="1"/>
    <xf numFmtId="0" fontId="21" fillId="0" borderId="0" xfId="11" applyFont="1"/>
    <xf numFmtId="0" fontId="6" fillId="0" borderId="0" xfId="11" applyFont="1"/>
    <xf numFmtId="171" fontId="6" fillId="0" borderId="0" xfId="13" applyNumberFormat="1" applyFont="1"/>
    <xf numFmtId="0" fontId="6" fillId="0" borderId="0" xfId="11" applyFont="1" applyAlignment="1">
      <alignment horizontal="left"/>
    </xf>
    <xf numFmtId="0" fontId="6" fillId="0" borderId="0" xfId="11" applyFont="1" applyAlignment="1"/>
    <xf numFmtId="171" fontId="6" fillId="12" borderId="0" xfId="13" applyNumberFormat="1" applyFont="1" applyFill="1"/>
    <xf numFmtId="171" fontId="6" fillId="0" borderId="0" xfId="13" applyNumberFormat="1" applyFont="1" applyFill="1" applyAlignment="1"/>
    <xf numFmtId="171" fontId="2" fillId="0" borderId="0" xfId="13" applyNumberFormat="1" applyFont="1"/>
    <xf numFmtId="168" fontId="6" fillId="0" borderId="0" xfId="11" applyNumberFormat="1" applyFont="1" applyFill="1" applyBorder="1" applyAlignment="1">
      <alignment horizontal="left" vertical="top"/>
    </xf>
    <xf numFmtId="0" fontId="2" fillId="0" borderId="0" xfId="14" applyNumberFormat="1" applyFont="1" applyFill="1" applyBorder="1" applyAlignment="1"/>
    <xf numFmtId="171" fontId="6" fillId="12" borderId="0" xfId="13" applyNumberFormat="1" applyFont="1" applyFill="1" applyAlignment="1"/>
    <xf numFmtId="172" fontId="6" fillId="0" borderId="0" xfId="11" applyNumberFormat="1" applyFont="1" applyFill="1" applyAlignment="1">
      <alignment horizontal="left"/>
    </xf>
    <xf numFmtId="0" fontId="6" fillId="0" borderId="0" xfId="11" applyFont="1" applyFill="1"/>
    <xf numFmtId="0" fontId="6" fillId="0" borderId="0" xfId="11" applyFont="1" applyFill="1" applyAlignment="1"/>
    <xf numFmtId="171" fontId="6" fillId="0" borderId="0" xfId="13" applyNumberFormat="1" applyFont="1" applyFill="1"/>
    <xf numFmtId="172" fontId="9" fillId="0" borderId="0" xfId="11" applyNumberFormat="1" applyFont="1" applyFill="1" applyAlignment="1">
      <alignment horizontal="left"/>
    </xf>
    <xf numFmtId="172" fontId="6" fillId="0" borderId="0" xfId="11" applyNumberFormat="1" applyFont="1" applyAlignment="1">
      <alignment horizontal="left"/>
    </xf>
    <xf numFmtId="171" fontId="6" fillId="0" borderId="0" xfId="13" applyNumberFormat="1" applyFont="1" applyFill="1" applyAlignment="1">
      <alignment horizontal="right"/>
    </xf>
    <xf numFmtId="171" fontId="6" fillId="3" borderId="0" xfId="13" applyNumberFormat="1" applyFont="1" applyFill="1" applyAlignment="1"/>
    <xf numFmtId="172" fontId="6" fillId="3" borderId="0" xfId="11" applyNumberFormat="1" applyFont="1" applyFill="1" applyAlignment="1">
      <alignment horizontal="left"/>
    </xf>
    <xf numFmtId="0" fontId="6" fillId="0" borderId="0" xfId="11" applyNumberFormat="1" applyFont="1" applyFill="1" applyBorder="1" applyAlignment="1">
      <alignment vertical="top"/>
    </xf>
    <xf numFmtId="171" fontId="5" fillId="0" borderId="0" xfId="13" applyNumberFormat="1" applyFont="1"/>
    <xf numFmtId="171" fontId="5" fillId="12" borderId="0" xfId="13" applyNumberFormat="1" applyFont="1" applyFill="1" applyAlignment="1"/>
    <xf numFmtId="171" fontId="5" fillId="0" borderId="0" xfId="13" applyNumberFormat="1" applyFont="1" applyFill="1" applyAlignment="1"/>
    <xf numFmtId="172" fontId="5" fillId="0" borderId="0" xfId="11" applyNumberFormat="1" applyFont="1" applyFill="1" applyAlignment="1">
      <alignment horizontal="left"/>
    </xf>
    <xf numFmtId="0" fontId="5" fillId="0" borderId="0" xfId="11" applyNumberFormat="1" applyFont="1" applyBorder="1" applyAlignment="1"/>
    <xf numFmtId="0" fontId="5" fillId="3" borderId="0" xfId="11" applyFont="1" applyFill="1"/>
    <xf numFmtId="171" fontId="5" fillId="6" borderId="0" xfId="13" applyNumberFormat="1" applyFont="1" applyFill="1"/>
    <xf numFmtId="171" fontId="6" fillId="4" borderId="0" xfId="13" applyNumberFormat="1" applyFont="1" applyFill="1" applyAlignment="1"/>
    <xf numFmtId="171" fontId="5" fillId="4" borderId="0" xfId="13" applyNumberFormat="1" applyFont="1" applyFill="1" applyAlignment="1"/>
    <xf numFmtId="171" fontId="6" fillId="9" borderId="0" xfId="13" applyNumberFormat="1" applyFont="1" applyFill="1" applyAlignment="1"/>
    <xf numFmtId="171" fontId="5" fillId="9" borderId="0" xfId="13" applyNumberFormat="1" applyFont="1" applyFill="1" applyAlignment="1"/>
    <xf numFmtId="49" fontId="6" fillId="0" borderId="0" xfId="11" applyNumberFormat="1" applyFont="1" applyFill="1" applyAlignment="1">
      <alignment horizontal="left"/>
    </xf>
    <xf numFmtId="49" fontId="6" fillId="0" borderId="0" xfId="11" applyNumberFormat="1" applyFont="1" applyFill="1" applyAlignment="1"/>
    <xf numFmtId="49" fontId="5" fillId="0" borderId="0" xfId="11" applyNumberFormat="1" applyFont="1" applyFill="1" applyAlignment="1">
      <alignment horizontal="left"/>
    </xf>
    <xf numFmtId="49" fontId="5" fillId="0" borderId="0" xfId="11" applyNumberFormat="1" applyFont="1" applyFill="1" applyAlignment="1"/>
    <xf numFmtId="0" fontId="26" fillId="0" borderId="0" xfId="11"/>
    <xf numFmtId="171" fontId="26" fillId="0" borderId="0" xfId="11" applyNumberFormat="1"/>
    <xf numFmtId="0" fontId="26" fillId="0" borderId="0" xfId="11" applyFill="1"/>
    <xf numFmtId="171" fontId="26" fillId="0" borderId="0" xfId="11" applyNumberFormat="1" applyFill="1"/>
    <xf numFmtId="171" fontId="26" fillId="0" borderId="0" xfId="11" applyNumberFormat="1" applyFont="1" applyFill="1" applyAlignment="1"/>
    <xf numFmtId="171" fontId="6" fillId="0" borderId="0" xfId="11" applyNumberFormat="1" applyFont="1" applyFill="1" applyAlignment="1"/>
    <xf numFmtId="171" fontId="0" fillId="0" borderId="0" xfId="13" applyNumberFormat="1" applyFont="1"/>
    <xf numFmtId="0" fontId="26" fillId="0" borderId="0" xfId="11" applyNumberFormat="1" applyFont="1" applyFill="1" applyBorder="1" applyAlignment="1">
      <alignment horizontal="left" vertical="top"/>
    </xf>
    <xf numFmtId="171" fontId="5" fillId="0" borderId="0" xfId="11" applyNumberFormat="1" applyFont="1" applyFill="1" applyAlignment="1"/>
    <xf numFmtId="171" fontId="28" fillId="0" borderId="0" xfId="11" applyNumberFormat="1" applyFont="1" applyFill="1" applyAlignment="1"/>
    <xf numFmtId="171" fontId="29" fillId="6" borderId="0" xfId="11" applyNumberFormat="1" applyFont="1" applyFill="1" applyAlignment="1"/>
    <xf numFmtId="171" fontId="28" fillId="6" borderId="0" xfId="11" applyNumberFormat="1" applyFont="1" applyFill="1"/>
    <xf numFmtId="171" fontId="5" fillId="4" borderId="0" xfId="11" applyNumberFormat="1" applyFont="1" applyFill="1" applyAlignment="1"/>
    <xf numFmtId="171" fontId="5" fillId="9" borderId="0" xfId="11" applyNumberFormat="1" applyFont="1" applyFill="1" applyAlignment="1"/>
    <xf numFmtId="0" fontId="26" fillId="0" borderId="0" xfId="11" applyAlignment="1">
      <alignment horizontal="left"/>
    </xf>
    <xf numFmtId="165" fontId="2" fillId="0" borderId="0" xfId="11" applyNumberFormat="1" applyFont="1" applyFill="1"/>
    <xf numFmtId="165" fontId="2" fillId="0" borderId="0" xfId="11" applyNumberFormat="1" applyFont="1" applyFill="1" applyAlignment="1"/>
    <xf numFmtId="0" fontId="2" fillId="0" borderId="0" xfId="11" applyNumberFormat="1" applyFont="1" applyFill="1" applyBorder="1" applyAlignment="1">
      <alignment horizontal="left"/>
    </xf>
    <xf numFmtId="0" fontId="14" fillId="0" borderId="0" xfId="11" applyFont="1" applyFill="1" applyAlignment="1">
      <alignment vertical="top" wrapText="1"/>
    </xf>
    <xf numFmtId="0" fontId="2" fillId="0" borderId="0" xfId="11" applyNumberFormat="1" applyFont="1" applyFill="1" applyBorder="1" applyAlignment="1">
      <alignment horizontal="left" vertical="top"/>
    </xf>
    <xf numFmtId="171" fontId="2" fillId="0" borderId="0" xfId="11" applyNumberFormat="1" applyFont="1" applyFill="1"/>
    <xf numFmtId="171" fontId="2" fillId="0" borderId="0" xfId="15" applyNumberFormat="1" applyFont="1" applyFill="1"/>
    <xf numFmtId="171" fontId="2" fillId="0" borderId="0" xfId="13" applyNumberFormat="1" applyFont="1" applyFill="1" applyAlignment="1"/>
    <xf numFmtId="171" fontId="2" fillId="0" borderId="0" xfId="13" applyNumberFormat="1" applyFont="1" applyFill="1"/>
    <xf numFmtId="0" fontId="2" fillId="0" borderId="0" xfId="11" applyFont="1" applyFill="1" applyAlignment="1"/>
    <xf numFmtId="9" fontId="5" fillId="0" borderId="0" xfId="15" applyFont="1" applyFill="1" applyBorder="1" applyAlignment="1"/>
    <xf numFmtId="0" fontId="15" fillId="0" borderId="0" xfId="11" applyFont="1" applyFill="1" applyAlignment="1"/>
    <xf numFmtId="165" fontId="5" fillId="0" borderId="0" xfId="11" applyNumberFormat="1" applyFont="1" applyFill="1" applyAlignment="1"/>
  </cellXfs>
  <cellStyles count="16">
    <cellStyle name="Comma" xfId="1" builtinId="3"/>
    <cellStyle name="Comma 2" xfId="8"/>
    <cellStyle name="Comma 3" xfId="13"/>
    <cellStyle name="Currency 2" xfId="10"/>
    <cellStyle name="Hyperlink" xfId="5" builtinId="8"/>
    <cellStyle name="Hyperlink 2" xfId="7"/>
    <cellStyle name="Hyperlink 3" xfId="12"/>
    <cellStyle name="Normal" xfId="0" builtinId="0"/>
    <cellStyle name="Normal 2" xfId="2"/>
    <cellStyle name="Normal 2 2" xfId="14"/>
    <cellStyle name="Normal 3" xfId="3"/>
    <cellStyle name="Normal 4" xfId="6"/>
    <cellStyle name="Normal 5" xfId="11"/>
    <cellStyle name="Percent" xfId="4" builtinId="5"/>
    <cellStyle name="Percent 2" xfId="9"/>
    <cellStyle name="Percent 3" xfId="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4.xml"/><Relationship Id="rId18" Type="http://schemas.openxmlformats.org/officeDocument/2006/relationships/worksheet" Target="worksheets/sheet1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8.xml"/><Relationship Id="rId7" Type="http://schemas.openxmlformats.org/officeDocument/2006/relationships/chartsheet" Target="chartsheets/sheet3.xml"/><Relationship Id="rId12" Type="http://schemas.openxmlformats.org/officeDocument/2006/relationships/worksheet" Target="worksheets/sheet9.xml"/><Relationship Id="rId17" Type="http://schemas.openxmlformats.org/officeDocument/2006/relationships/worksheet" Target="worksheets/sheet1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0.xml"/><Relationship Id="rId20" Type="http://schemas.openxmlformats.org/officeDocument/2006/relationships/chartsheet" Target="chartsheets/sheet7.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8.xml"/><Relationship Id="rId24" Type="http://schemas.openxmlformats.org/officeDocument/2006/relationships/styles" Target="styles.xml"/><Relationship Id="rId5" Type="http://schemas.openxmlformats.org/officeDocument/2006/relationships/chartsheet" Target="chartsheets/sheet1.xml"/><Relationship Id="rId15" Type="http://schemas.openxmlformats.org/officeDocument/2006/relationships/chartsheet" Target="chartsheets/sheet6.xml"/><Relationship Id="rId23" Type="http://schemas.openxmlformats.org/officeDocument/2006/relationships/theme" Target="theme/theme1.xml"/><Relationship Id="rId10" Type="http://schemas.openxmlformats.org/officeDocument/2006/relationships/worksheet" Target="worksheets/sheet7.xml"/><Relationship Id="rId19" Type="http://schemas.openxmlformats.org/officeDocument/2006/relationships/worksheet" Target="worksheets/sheet13.xml"/><Relationship Id="rId4" Type="http://schemas.openxmlformats.org/officeDocument/2006/relationships/worksheet" Target="worksheets/sheet4.xml"/><Relationship Id="rId9" Type="http://schemas.openxmlformats.org/officeDocument/2006/relationships/worksheet" Target="worksheets/sheet6.xml"/><Relationship Id="rId14" Type="http://schemas.openxmlformats.org/officeDocument/2006/relationships/chartsheet" Target="chartsheets/sheet5.xml"/><Relationship Id="rId22" Type="http://schemas.openxmlformats.org/officeDocument/2006/relationships/chartsheet" Target="chart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600" i="1"/>
              <a:t>Figure 1: </a:t>
            </a:r>
            <a:r>
              <a:rPr lang="en-US" sz="1600"/>
              <a:t>Palestine Currency Board - Test of Currency Board Orthodoxy</a:t>
            </a:r>
          </a:p>
          <a:p>
            <a:pPr>
              <a:defRPr/>
            </a:pPr>
            <a:r>
              <a:rPr lang="en-US" sz="1400" b="0"/>
              <a:t>Using</a:t>
            </a:r>
            <a:r>
              <a:rPr lang="en-US" sz="1400" b="0" baseline="0"/>
              <a:t> D</a:t>
            </a:r>
            <a:r>
              <a:rPr lang="en-US" sz="1400" b="0"/>
              <a:t>efintion #</a:t>
            </a:r>
            <a:r>
              <a:rPr lang="en-US" sz="1400" b="0" baseline="0"/>
              <a:t>1</a:t>
            </a:r>
          </a:p>
        </c:rich>
      </c:tx>
      <c:overlay val="0"/>
    </c:title>
    <c:autoTitleDeleted val="0"/>
    <c:plotArea>
      <c:layout>
        <c:manualLayout>
          <c:layoutTarget val="inner"/>
          <c:xMode val="edge"/>
          <c:yMode val="edge"/>
          <c:x val="6.0455090700488802E-2"/>
          <c:y val="0.114590948858665"/>
          <c:w val="0.90785904508395598"/>
          <c:h val="0.70874683846337505"/>
        </c:manualLayout>
      </c:layout>
      <c:lineChart>
        <c:grouping val="standard"/>
        <c:varyColors val="0"/>
        <c:ser>
          <c:idx val="0"/>
          <c:order val="0"/>
          <c:tx>
            <c:v>Reserve Pass-Through</c:v>
          </c:tx>
          <c:marker>
            <c:symbol val="none"/>
          </c:marker>
          <c:cat>
            <c:strRef>
              <c:f>'Calculations 2'!$A$6:$A$42</c:f>
              <c:strCache>
                <c:ptCount val="37"/>
                <c:pt idx="0">
                  <c:v>1928M3</c:v>
                </c:pt>
                <c:pt idx="1">
                  <c:v>1928M9</c:v>
                </c:pt>
                <c:pt idx="2">
                  <c:v>1929M3</c:v>
                </c:pt>
                <c:pt idx="3">
                  <c:v>1929M9</c:v>
                </c:pt>
                <c:pt idx="4">
                  <c:v>1930M3</c:v>
                </c:pt>
                <c:pt idx="5">
                  <c:v>1930M9</c:v>
                </c:pt>
                <c:pt idx="6">
                  <c:v>1931M3</c:v>
                </c:pt>
                <c:pt idx="7">
                  <c:v>1931M9</c:v>
                </c:pt>
                <c:pt idx="8">
                  <c:v>1932M3</c:v>
                </c:pt>
                <c:pt idx="9">
                  <c:v>1932M9</c:v>
                </c:pt>
                <c:pt idx="10">
                  <c:v>1933M3</c:v>
                </c:pt>
                <c:pt idx="11">
                  <c:v>1933M9</c:v>
                </c:pt>
                <c:pt idx="12">
                  <c:v>1934M3</c:v>
                </c:pt>
                <c:pt idx="13">
                  <c:v>1935M3</c:v>
                </c:pt>
                <c:pt idx="14">
                  <c:v>1935M9</c:v>
                </c:pt>
                <c:pt idx="15">
                  <c:v>1936M3</c:v>
                </c:pt>
                <c:pt idx="16">
                  <c:v>1936M9</c:v>
                </c:pt>
                <c:pt idx="17">
                  <c:v>1937M3</c:v>
                </c:pt>
                <c:pt idx="18">
                  <c:v>1937M9</c:v>
                </c:pt>
                <c:pt idx="19">
                  <c:v>1938M3</c:v>
                </c:pt>
                <c:pt idx="20">
                  <c:v>1938M9</c:v>
                </c:pt>
                <c:pt idx="21">
                  <c:v>1939M3</c:v>
                </c:pt>
                <c:pt idx="22">
                  <c:v>1939M9</c:v>
                </c:pt>
                <c:pt idx="23">
                  <c:v>1940M3</c:v>
                </c:pt>
                <c:pt idx="24">
                  <c:v>1940M9</c:v>
                </c:pt>
                <c:pt idx="25">
                  <c:v>1941M3</c:v>
                </c:pt>
                <c:pt idx="26">
                  <c:v>1941M9</c:v>
                </c:pt>
                <c:pt idx="27">
                  <c:v>1942M3</c:v>
                </c:pt>
                <c:pt idx="28">
                  <c:v>1942M9</c:v>
                </c:pt>
                <c:pt idx="29">
                  <c:v>1943M3</c:v>
                </c:pt>
                <c:pt idx="30">
                  <c:v>1943M9</c:v>
                </c:pt>
                <c:pt idx="31">
                  <c:v>1944M3</c:v>
                </c:pt>
                <c:pt idx="32">
                  <c:v>1944M9</c:v>
                </c:pt>
                <c:pt idx="33">
                  <c:v>1945M3</c:v>
                </c:pt>
                <c:pt idx="34">
                  <c:v>1946M3</c:v>
                </c:pt>
                <c:pt idx="35">
                  <c:v>1947M3</c:v>
                </c:pt>
                <c:pt idx="36">
                  <c:v>1947M9</c:v>
                </c:pt>
              </c:strCache>
            </c:strRef>
          </c:cat>
          <c:val>
            <c:numRef>
              <c:f>'Calculations 2'!$E$6:$E$42</c:f>
              <c:numCache>
                <c:formatCode>#,##0.000</c:formatCode>
                <c:ptCount val="37"/>
                <c:pt idx="2">
                  <c:v>1.368313985809529</c:v>
                </c:pt>
                <c:pt idx="3">
                  <c:v>0.81272402967500301</c:v>
                </c:pt>
                <c:pt idx="4">
                  <c:v>0.92845564255046509</c:v>
                </c:pt>
                <c:pt idx="5">
                  <c:v>0.82597497402468745</c:v>
                </c:pt>
                <c:pt idx="6">
                  <c:v>0.56678764452364094</c:v>
                </c:pt>
                <c:pt idx="7">
                  <c:v>0.377029210484704</c:v>
                </c:pt>
                <c:pt idx="8">
                  <c:v>0.36886802717753492</c:v>
                </c:pt>
                <c:pt idx="9">
                  <c:v>0.63892364340505947</c:v>
                </c:pt>
                <c:pt idx="10">
                  <c:v>0.56430801666831087</c:v>
                </c:pt>
                <c:pt idx="11">
                  <c:v>0.76870935978562127</c:v>
                </c:pt>
                <c:pt idx="12">
                  <c:v>0.95691874923090237</c:v>
                </c:pt>
                <c:pt idx="13">
                  <c:v>1.1094183624571696</c:v>
                </c:pt>
                <c:pt idx="14">
                  <c:v>1.1050483528507786</c:v>
                </c:pt>
                <c:pt idx="15">
                  <c:v>0.69512374696958235</c:v>
                </c:pt>
                <c:pt idx="16">
                  <c:v>1.3943146826670421</c:v>
                </c:pt>
                <c:pt idx="17">
                  <c:v>0.83377609617376081</c:v>
                </c:pt>
                <c:pt idx="18">
                  <c:v>0.64487135838922127</c:v>
                </c:pt>
                <c:pt idx="19">
                  <c:v>0.62980806548166557</c:v>
                </c:pt>
                <c:pt idx="20">
                  <c:v>0.78299230594040192</c:v>
                </c:pt>
                <c:pt idx="21">
                  <c:v>0.82188439185084594</c:v>
                </c:pt>
                <c:pt idx="22">
                  <c:v>0.98863845350595148</c:v>
                </c:pt>
                <c:pt idx="23">
                  <c:v>0.94897243560436473</c:v>
                </c:pt>
                <c:pt idx="24">
                  <c:v>1.0107213186394093</c:v>
                </c:pt>
                <c:pt idx="25">
                  <c:v>0.97247526448052657</c:v>
                </c:pt>
                <c:pt idx="26">
                  <c:v>0.9272402197188867</c:v>
                </c:pt>
                <c:pt idx="27">
                  <c:v>1.0005530318506628</c:v>
                </c:pt>
                <c:pt idx="28">
                  <c:v>0.99085001652225013</c:v>
                </c:pt>
                <c:pt idx="29">
                  <c:v>0.97235445777631546</c:v>
                </c:pt>
                <c:pt idx="30">
                  <c:v>0.96999003225642966</c:v>
                </c:pt>
                <c:pt idx="31">
                  <c:v>0.94700982688508861</c:v>
                </c:pt>
                <c:pt idx="32">
                  <c:v>0.89836964577502443</c:v>
                </c:pt>
                <c:pt idx="33">
                  <c:v>0.93276722212678187</c:v>
                </c:pt>
                <c:pt idx="34">
                  <c:v>0.82828176862463998</c:v>
                </c:pt>
                <c:pt idx="35">
                  <c:v>0.59281892984977003</c:v>
                </c:pt>
                <c:pt idx="36">
                  <c:v>1.2517244888849581</c:v>
                </c:pt>
              </c:numCache>
            </c:numRef>
          </c:val>
          <c:smooth val="0"/>
        </c:ser>
        <c:ser>
          <c:idx val="1"/>
          <c:order val="1"/>
          <c:tx>
            <c:v>Net Domestic Assets / Monetary Base</c:v>
          </c:tx>
          <c:marker>
            <c:symbol val="none"/>
          </c:marker>
          <c:cat>
            <c:strRef>
              <c:f>'Calculations 2'!$A$6:$A$42</c:f>
              <c:strCache>
                <c:ptCount val="37"/>
                <c:pt idx="0">
                  <c:v>1928M3</c:v>
                </c:pt>
                <c:pt idx="1">
                  <c:v>1928M9</c:v>
                </c:pt>
                <c:pt idx="2">
                  <c:v>1929M3</c:v>
                </c:pt>
                <c:pt idx="3">
                  <c:v>1929M9</c:v>
                </c:pt>
                <c:pt idx="4">
                  <c:v>1930M3</c:v>
                </c:pt>
                <c:pt idx="5">
                  <c:v>1930M9</c:v>
                </c:pt>
                <c:pt idx="6">
                  <c:v>1931M3</c:v>
                </c:pt>
                <c:pt idx="7">
                  <c:v>1931M9</c:v>
                </c:pt>
                <c:pt idx="8">
                  <c:v>1932M3</c:v>
                </c:pt>
                <c:pt idx="9">
                  <c:v>1932M9</c:v>
                </c:pt>
                <c:pt idx="10">
                  <c:v>1933M3</c:v>
                </c:pt>
                <c:pt idx="11">
                  <c:v>1933M9</c:v>
                </c:pt>
                <c:pt idx="12">
                  <c:v>1934M3</c:v>
                </c:pt>
                <c:pt idx="13">
                  <c:v>1935M3</c:v>
                </c:pt>
                <c:pt idx="14">
                  <c:v>1935M9</c:v>
                </c:pt>
                <c:pt idx="15">
                  <c:v>1936M3</c:v>
                </c:pt>
                <c:pt idx="16">
                  <c:v>1936M9</c:v>
                </c:pt>
                <c:pt idx="17">
                  <c:v>1937M3</c:v>
                </c:pt>
                <c:pt idx="18">
                  <c:v>1937M9</c:v>
                </c:pt>
                <c:pt idx="19">
                  <c:v>1938M3</c:v>
                </c:pt>
                <c:pt idx="20">
                  <c:v>1938M9</c:v>
                </c:pt>
                <c:pt idx="21">
                  <c:v>1939M3</c:v>
                </c:pt>
                <c:pt idx="22">
                  <c:v>1939M9</c:v>
                </c:pt>
                <c:pt idx="23">
                  <c:v>1940M3</c:v>
                </c:pt>
                <c:pt idx="24">
                  <c:v>1940M9</c:v>
                </c:pt>
                <c:pt idx="25">
                  <c:v>1941M3</c:v>
                </c:pt>
                <c:pt idx="26">
                  <c:v>1941M9</c:v>
                </c:pt>
                <c:pt idx="27">
                  <c:v>1942M3</c:v>
                </c:pt>
                <c:pt idx="28">
                  <c:v>1942M9</c:v>
                </c:pt>
                <c:pt idx="29">
                  <c:v>1943M3</c:v>
                </c:pt>
                <c:pt idx="30">
                  <c:v>1943M9</c:v>
                </c:pt>
                <c:pt idx="31">
                  <c:v>1944M3</c:v>
                </c:pt>
                <c:pt idx="32">
                  <c:v>1944M9</c:v>
                </c:pt>
                <c:pt idx="33">
                  <c:v>1945M3</c:v>
                </c:pt>
                <c:pt idx="34">
                  <c:v>1946M3</c:v>
                </c:pt>
                <c:pt idx="35">
                  <c:v>1947M3</c:v>
                </c:pt>
                <c:pt idx="36">
                  <c:v>1947M9</c:v>
                </c:pt>
              </c:strCache>
            </c:strRef>
          </c:cat>
          <c:val>
            <c:numRef>
              <c:f>'Calculations 2'!$F$6:$F$42</c:f>
              <c:numCache>
                <c:formatCode>#,##0.000</c:formatCode>
                <c:ptCount val="37"/>
                <c:pt idx="0">
                  <c:v>3.7839868429139722E-2</c:v>
                </c:pt>
                <c:pt idx="1">
                  <c:v>3.0217673127230518E-2</c:v>
                </c:pt>
                <c:pt idx="2">
                  <c:v>2.494020129062282E-2</c:v>
                </c:pt>
                <c:pt idx="3">
                  <c:v>1.2332069349295753E-2</c:v>
                </c:pt>
                <c:pt idx="4">
                  <c:v>5.9113563310860141E-3</c:v>
                </c:pt>
                <c:pt idx="5">
                  <c:v>-1.6211834292064868E-3</c:v>
                </c:pt>
                <c:pt idx="6">
                  <c:v>-4.9995885492626881E-2</c:v>
                </c:pt>
                <c:pt idx="7">
                  <c:v>-5.4422774791327705E-2</c:v>
                </c:pt>
                <c:pt idx="8">
                  <c:v>-7.6890060561926987E-2</c:v>
                </c:pt>
                <c:pt idx="9">
                  <c:v>-8.0664247513685908E-2</c:v>
                </c:pt>
                <c:pt idx="10">
                  <c:v>-0.17864356959817554</c:v>
                </c:pt>
                <c:pt idx="11">
                  <c:v>-0.13872561914647011</c:v>
                </c:pt>
                <c:pt idx="12">
                  <c:v>-0.13766691590919197</c:v>
                </c:pt>
                <c:pt idx="13">
                  <c:v>-5.0956048695875056E-2</c:v>
                </c:pt>
                <c:pt idx="14">
                  <c:v>-3.0883582711630192E-2</c:v>
                </c:pt>
                <c:pt idx="15">
                  <c:v>-0.10751563328212375</c:v>
                </c:pt>
                <c:pt idx="16">
                  <c:v>-0.10768052548738977</c:v>
                </c:pt>
                <c:pt idx="17">
                  <c:v>-9.7557322073499569E-2</c:v>
                </c:pt>
                <c:pt idx="18">
                  <c:v>-2.2732660055938624E-2</c:v>
                </c:pt>
                <c:pt idx="19">
                  <c:v>-3.7173496456673026E-2</c:v>
                </c:pt>
                <c:pt idx="20">
                  <c:v>-8.885284317209545E-2</c:v>
                </c:pt>
                <c:pt idx="21">
                  <c:v>-7.9914369710139682E-2</c:v>
                </c:pt>
                <c:pt idx="22">
                  <c:v>-6.1219686955319187E-2</c:v>
                </c:pt>
                <c:pt idx="23">
                  <c:v>-7.3892531504019227E-2</c:v>
                </c:pt>
                <c:pt idx="24">
                  <c:v>-5.7624043812307985E-2</c:v>
                </c:pt>
                <c:pt idx="25">
                  <c:v>-6.3573716925400356E-2</c:v>
                </c:pt>
                <c:pt idx="26">
                  <c:v>-6.0898074845118055E-2</c:v>
                </c:pt>
                <c:pt idx="27">
                  <c:v>-4.9247852662274411E-2</c:v>
                </c:pt>
                <c:pt idx="28">
                  <c:v>-4.1241532098991979E-2</c:v>
                </c:pt>
                <c:pt idx="29">
                  <c:v>-3.9604208805369669E-2</c:v>
                </c:pt>
                <c:pt idx="30">
                  <c:v>-3.7529812685080703E-2</c:v>
                </c:pt>
                <c:pt idx="31">
                  <c:v>-4.4262046781637095E-2</c:v>
                </c:pt>
                <c:pt idx="32">
                  <c:v>-5.0735709761305932E-2</c:v>
                </c:pt>
                <c:pt idx="33">
                  <c:v>-4.8814826481928211E-2</c:v>
                </c:pt>
                <c:pt idx="34">
                  <c:v>-6.9409332227262921E-2</c:v>
                </c:pt>
                <c:pt idx="35">
                  <c:v>-8.4204634729382485E-2</c:v>
                </c:pt>
                <c:pt idx="36">
                  <c:v>-8.907573461314458E-2</c:v>
                </c:pt>
              </c:numCache>
            </c:numRef>
          </c:val>
          <c:smooth val="0"/>
        </c:ser>
        <c:ser>
          <c:idx val="2"/>
          <c:order val="2"/>
          <c:tx>
            <c:v>Change in Net Domestic Assets / Previous Period's Monetary Base</c:v>
          </c:tx>
          <c:marker>
            <c:symbol val="none"/>
          </c:marker>
          <c:cat>
            <c:strRef>
              <c:f>'Calculations 2'!$A$6:$A$42</c:f>
              <c:strCache>
                <c:ptCount val="37"/>
                <c:pt idx="0">
                  <c:v>1928M3</c:v>
                </c:pt>
                <c:pt idx="1">
                  <c:v>1928M9</c:v>
                </c:pt>
                <c:pt idx="2">
                  <c:v>1929M3</c:v>
                </c:pt>
                <c:pt idx="3">
                  <c:v>1929M9</c:v>
                </c:pt>
                <c:pt idx="4">
                  <c:v>1930M3</c:v>
                </c:pt>
                <c:pt idx="5">
                  <c:v>1930M9</c:v>
                </c:pt>
                <c:pt idx="6">
                  <c:v>1931M3</c:v>
                </c:pt>
                <c:pt idx="7">
                  <c:v>1931M9</c:v>
                </c:pt>
                <c:pt idx="8">
                  <c:v>1932M3</c:v>
                </c:pt>
                <c:pt idx="9">
                  <c:v>1932M9</c:v>
                </c:pt>
                <c:pt idx="10">
                  <c:v>1933M3</c:v>
                </c:pt>
                <c:pt idx="11">
                  <c:v>1933M9</c:v>
                </c:pt>
                <c:pt idx="12">
                  <c:v>1934M3</c:v>
                </c:pt>
                <c:pt idx="13">
                  <c:v>1935M3</c:v>
                </c:pt>
                <c:pt idx="14">
                  <c:v>1935M9</c:v>
                </c:pt>
                <c:pt idx="15">
                  <c:v>1936M3</c:v>
                </c:pt>
                <c:pt idx="16">
                  <c:v>1936M9</c:v>
                </c:pt>
                <c:pt idx="17">
                  <c:v>1937M3</c:v>
                </c:pt>
                <c:pt idx="18">
                  <c:v>1937M9</c:v>
                </c:pt>
                <c:pt idx="19">
                  <c:v>1938M3</c:v>
                </c:pt>
                <c:pt idx="20">
                  <c:v>1938M9</c:v>
                </c:pt>
                <c:pt idx="21">
                  <c:v>1939M3</c:v>
                </c:pt>
                <c:pt idx="22">
                  <c:v>1939M9</c:v>
                </c:pt>
                <c:pt idx="23">
                  <c:v>1940M3</c:v>
                </c:pt>
                <c:pt idx="24">
                  <c:v>1940M9</c:v>
                </c:pt>
                <c:pt idx="25">
                  <c:v>1941M3</c:v>
                </c:pt>
                <c:pt idx="26">
                  <c:v>1941M9</c:v>
                </c:pt>
                <c:pt idx="27">
                  <c:v>1942M3</c:v>
                </c:pt>
                <c:pt idx="28">
                  <c:v>1942M9</c:v>
                </c:pt>
                <c:pt idx="29">
                  <c:v>1943M3</c:v>
                </c:pt>
                <c:pt idx="30">
                  <c:v>1943M9</c:v>
                </c:pt>
                <c:pt idx="31">
                  <c:v>1944M3</c:v>
                </c:pt>
                <c:pt idx="32">
                  <c:v>1944M9</c:v>
                </c:pt>
                <c:pt idx="33">
                  <c:v>1945M3</c:v>
                </c:pt>
                <c:pt idx="34">
                  <c:v>1946M3</c:v>
                </c:pt>
                <c:pt idx="35">
                  <c:v>1947M3</c:v>
                </c:pt>
                <c:pt idx="36">
                  <c:v>1947M9</c:v>
                </c:pt>
              </c:strCache>
            </c:strRef>
          </c:cat>
          <c:val>
            <c:numRef>
              <c:f>'Calculations 2'!$G$6:$G$42</c:f>
              <c:numCache>
                <c:formatCode>#,##0.000</c:formatCode>
                <c:ptCount val="37"/>
                <c:pt idx="2">
                  <c:v>-1.421693296625744E-2</c:v>
                </c:pt>
                <c:pt idx="3">
                  <c:v>-1.697703293797543E-2</c:v>
                </c:pt>
                <c:pt idx="4">
                  <c:v>-1.7673077826705769E-2</c:v>
                </c:pt>
                <c:pt idx="5">
                  <c:v>-1.4061450335516562E-2</c:v>
                </c:pt>
                <c:pt idx="6">
                  <c:v>-5.982016586702972E-2</c:v>
                </c:pt>
                <c:pt idx="7">
                  <c:v>-5.4599966852656195E-2</c:v>
                </c:pt>
                <c:pt idx="8">
                  <c:v>-2.8159633953730619E-2</c:v>
                </c:pt>
                <c:pt idx="9">
                  <c:v>-3.0610695533915901E-2</c:v>
                </c:pt>
                <c:pt idx="10">
                  <c:v>-0.1323845120503869</c:v>
                </c:pt>
                <c:pt idx="11">
                  <c:v>-0.10773324165420542</c:v>
                </c:pt>
                <c:pt idx="12">
                  <c:v>-1.9912350478299132E-2</c:v>
                </c:pt>
                <c:pt idx="13">
                  <c:v>5.7870480433351017E-2</c:v>
                </c:pt>
                <c:pt idx="14">
                  <c:v>8.0598642991984618E-2</c:v>
                </c:pt>
                <c:pt idx="15">
                  <c:v>-7.4927024653594812E-2</c:v>
                </c:pt>
                <c:pt idx="16">
                  <c:v>-5.5619196926154163E-2</c:v>
                </c:pt>
                <c:pt idx="17">
                  <c:v>1.9501084098383987E-2</c:v>
                </c:pt>
                <c:pt idx="18">
                  <c:v>8.8605482546365966E-2</c:v>
                </c:pt>
                <c:pt idx="19">
                  <c:v>6.4460523277025755E-2</c:v>
                </c:pt>
                <c:pt idx="20">
                  <c:v>-9.7320396179439411E-2</c:v>
                </c:pt>
                <c:pt idx="21">
                  <c:v>-6.7708460184933983E-2</c:v>
                </c:pt>
                <c:pt idx="22">
                  <c:v>-6.3860628219564895E-3</c:v>
                </c:pt>
                <c:pt idx="23">
                  <c:v>-1.6092653166688384E-2</c:v>
                </c:pt>
                <c:pt idx="24">
                  <c:v>5.5899455989978208E-4</c:v>
                </c:pt>
                <c:pt idx="25">
                  <c:v>-8.2807531384019948E-3</c:v>
                </c:pt>
                <c:pt idx="26">
                  <c:v>-1.4621193209906569E-2</c:v>
                </c:pt>
                <c:pt idx="27">
                  <c:v>1.5899976163816251E-4</c:v>
                </c:pt>
                <c:pt idx="28">
                  <c:v>-5.6711852144939378E-3</c:v>
                </c:pt>
                <c:pt idx="29">
                  <c:v>-2.4540592470252778E-2</c:v>
                </c:pt>
                <c:pt idx="30">
                  <c:v>-1.7421951602194959E-2</c:v>
                </c:pt>
                <c:pt idx="31">
                  <c:v>-2.2289055928006545E-2</c:v>
                </c:pt>
                <c:pt idx="32">
                  <c:v>-2.3944650606415891E-2</c:v>
                </c:pt>
                <c:pt idx="33">
                  <c:v>-1.4105867611973449E-2</c:v>
                </c:pt>
                <c:pt idx="34">
                  <c:v>-2.8072000977977258E-2</c:v>
                </c:pt>
                <c:pt idx="35">
                  <c:v>-4.0334602959219812E-2</c:v>
                </c:pt>
                <c:pt idx="36">
                  <c:v>-1.3629418458704013E-2</c:v>
                </c:pt>
              </c:numCache>
            </c:numRef>
          </c:val>
          <c:smooth val="0"/>
        </c:ser>
        <c:dLbls>
          <c:showLegendKey val="0"/>
          <c:showVal val="0"/>
          <c:showCatName val="0"/>
          <c:showSerName val="0"/>
          <c:showPercent val="0"/>
          <c:showBubbleSize val="0"/>
        </c:dLbls>
        <c:marker val="1"/>
        <c:smooth val="0"/>
        <c:axId val="208626432"/>
        <c:axId val="208627968"/>
      </c:lineChart>
      <c:catAx>
        <c:axId val="208626432"/>
        <c:scaling>
          <c:orientation val="minMax"/>
        </c:scaling>
        <c:delete val="0"/>
        <c:axPos val="b"/>
        <c:numFmt formatCode="General" sourceLinked="1"/>
        <c:majorTickMark val="out"/>
        <c:minorTickMark val="none"/>
        <c:tickLblPos val="low"/>
        <c:txPr>
          <a:bodyPr/>
          <a:lstStyle/>
          <a:p>
            <a:pPr>
              <a:defRPr kern="1200" baseline="0"/>
            </a:pPr>
            <a:endParaRPr lang="en-US"/>
          </a:p>
        </c:txPr>
        <c:crossAx val="208627968"/>
        <c:crosses val="autoZero"/>
        <c:auto val="1"/>
        <c:lblAlgn val="ctr"/>
        <c:lblOffset val="100"/>
        <c:noMultiLvlLbl val="0"/>
      </c:catAx>
      <c:valAx>
        <c:axId val="208627968"/>
        <c:scaling>
          <c:orientation val="minMax"/>
        </c:scaling>
        <c:delete val="0"/>
        <c:axPos val="l"/>
        <c:majorGridlines/>
        <c:numFmt formatCode="0%" sourceLinked="0"/>
        <c:majorTickMark val="out"/>
        <c:minorTickMark val="none"/>
        <c:tickLblPos val="nextTo"/>
        <c:crossAx val="208626432"/>
        <c:crosses val="autoZero"/>
        <c:crossBetween val="between"/>
      </c:valAx>
    </c:plotArea>
    <c:legend>
      <c:legendPos val="r"/>
      <c:layout>
        <c:manualLayout>
          <c:xMode val="edge"/>
          <c:yMode val="edge"/>
          <c:x val="0.66038855609388503"/>
          <c:y val="0.125627455658952"/>
          <c:w val="0.27944373001463002"/>
          <c:h val="0.158078262944405"/>
        </c:manualLayout>
      </c:layout>
      <c:overlay val="0"/>
      <c:spPr>
        <a:solidFill>
          <a:schemeClr val="bg1"/>
        </a:solidFill>
        <a:ln>
          <a:solidFill>
            <a:schemeClr val="tx1">
              <a:lumMod val="50000"/>
              <a:lumOff val="50000"/>
            </a:schemeClr>
          </a:solidFill>
        </a:ln>
      </c:sp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a:pPr>
            <a:r>
              <a:rPr lang="en-US" sz="1600" b="1" i="1" baseline="0">
                <a:effectLst/>
              </a:rPr>
              <a:t>Figure 2.1: </a:t>
            </a:r>
            <a:r>
              <a:rPr lang="en-US" sz="1600" b="1" i="0" baseline="0">
                <a:effectLst/>
              </a:rPr>
              <a:t>Palestine Currency Board - Test of Currency Board Orthodoxy</a:t>
            </a:r>
            <a:endParaRPr lang="en-US" sz="1600">
              <a:effectLst/>
            </a:endParaRPr>
          </a:p>
          <a:p>
            <a:pPr algn="ctr">
              <a:defRPr/>
            </a:pPr>
            <a:r>
              <a:rPr lang="en-US" sz="1400" b="0" i="0" baseline="0">
                <a:effectLst/>
              </a:rPr>
              <a:t>Using Defintion #2</a:t>
            </a:r>
            <a:endParaRPr lang="en-US" sz="1400">
              <a:effectLst/>
            </a:endParaRPr>
          </a:p>
        </c:rich>
      </c:tx>
      <c:overlay val="0"/>
    </c:title>
    <c:autoTitleDeleted val="0"/>
    <c:plotArea>
      <c:layout>
        <c:manualLayout>
          <c:layoutTarget val="inner"/>
          <c:xMode val="edge"/>
          <c:yMode val="edge"/>
          <c:x val="6.7847620675201503E-2"/>
          <c:y val="0.114499644203231"/>
          <c:w val="0.89756530715696903"/>
          <c:h val="0.69283016660698304"/>
        </c:manualLayout>
      </c:layout>
      <c:lineChart>
        <c:grouping val="standard"/>
        <c:varyColors val="0"/>
        <c:ser>
          <c:idx val="0"/>
          <c:order val="0"/>
          <c:tx>
            <c:v>Reserve Pass-Through</c:v>
          </c:tx>
          <c:marker>
            <c:symbol val="none"/>
          </c:marker>
          <c:cat>
            <c:strRef>
              <c:f>'Calculations 2'!$A$6:$A$42</c:f>
              <c:strCache>
                <c:ptCount val="37"/>
                <c:pt idx="0">
                  <c:v>1928M3</c:v>
                </c:pt>
                <c:pt idx="1">
                  <c:v>1928M9</c:v>
                </c:pt>
                <c:pt idx="2">
                  <c:v>1929M3</c:v>
                </c:pt>
                <c:pt idx="3">
                  <c:v>1929M9</c:v>
                </c:pt>
                <c:pt idx="4">
                  <c:v>1930M3</c:v>
                </c:pt>
                <c:pt idx="5">
                  <c:v>1930M9</c:v>
                </c:pt>
                <c:pt idx="6">
                  <c:v>1931M3</c:v>
                </c:pt>
                <c:pt idx="7">
                  <c:v>1931M9</c:v>
                </c:pt>
                <c:pt idx="8">
                  <c:v>1932M3</c:v>
                </c:pt>
                <c:pt idx="9">
                  <c:v>1932M9</c:v>
                </c:pt>
                <c:pt idx="10">
                  <c:v>1933M3</c:v>
                </c:pt>
                <c:pt idx="11">
                  <c:v>1933M9</c:v>
                </c:pt>
                <c:pt idx="12">
                  <c:v>1934M3</c:v>
                </c:pt>
                <c:pt idx="13">
                  <c:v>1935M3</c:v>
                </c:pt>
                <c:pt idx="14">
                  <c:v>1935M9</c:v>
                </c:pt>
                <c:pt idx="15">
                  <c:v>1936M3</c:v>
                </c:pt>
                <c:pt idx="16">
                  <c:v>1936M9</c:v>
                </c:pt>
                <c:pt idx="17">
                  <c:v>1937M3</c:v>
                </c:pt>
                <c:pt idx="18">
                  <c:v>1937M9</c:v>
                </c:pt>
                <c:pt idx="19">
                  <c:v>1938M3</c:v>
                </c:pt>
                <c:pt idx="20">
                  <c:v>1938M9</c:v>
                </c:pt>
                <c:pt idx="21">
                  <c:v>1939M3</c:v>
                </c:pt>
                <c:pt idx="22">
                  <c:v>1939M9</c:v>
                </c:pt>
                <c:pt idx="23">
                  <c:v>1940M3</c:v>
                </c:pt>
                <c:pt idx="24">
                  <c:v>1940M9</c:v>
                </c:pt>
                <c:pt idx="25">
                  <c:v>1941M3</c:v>
                </c:pt>
                <c:pt idx="26">
                  <c:v>1941M9</c:v>
                </c:pt>
                <c:pt idx="27">
                  <c:v>1942M3</c:v>
                </c:pt>
                <c:pt idx="28">
                  <c:v>1942M9</c:v>
                </c:pt>
                <c:pt idx="29">
                  <c:v>1943M3</c:v>
                </c:pt>
                <c:pt idx="30">
                  <c:v>1943M9</c:v>
                </c:pt>
                <c:pt idx="31">
                  <c:v>1944M3</c:v>
                </c:pt>
                <c:pt idx="32">
                  <c:v>1944M9</c:v>
                </c:pt>
                <c:pt idx="33">
                  <c:v>1945M3</c:v>
                </c:pt>
                <c:pt idx="34">
                  <c:v>1946M3</c:v>
                </c:pt>
                <c:pt idx="35">
                  <c:v>1947M3</c:v>
                </c:pt>
                <c:pt idx="36">
                  <c:v>1947M9</c:v>
                </c:pt>
              </c:strCache>
            </c:strRef>
          </c:cat>
          <c:val>
            <c:numRef>
              <c:f>'Calculations 2'!$K$8:$K$42</c:f>
              <c:numCache>
                <c:formatCode>#,##0.000</c:formatCode>
                <c:ptCount val="35"/>
                <c:pt idx="0">
                  <c:v>1.368313985809529</c:v>
                </c:pt>
                <c:pt idx="1">
                  <c:v>0.81272402967500301</c:v>
                </c:pt>
                <c:pt idx="2">
                  <c:v>0.86290749260734234</c:v>
                </c:pt>
                <c:pt idx="3">
                  <c:v>0.69112417491728317</c:v>
                </c:pt>
                <c:pt idx="4">
                  <c:v>0.63722510694707346</c:v>
                </c:pt>
                <c:pt idx="5">
                  <c:v>0.45350303887347315</c:v>
                </c:pt>
                <c:pt idx="6">
                  <c:v>0.36886802717753492</c:v>
                </c:pt>
                <c:pt idx="7">
                  <c:v>0.63892364340505947</c:v>
                </c:pt>
                <c:pt idx="8">
                  <c:v>0.56430801666831087</c:v>
                </c:pt>
                <c:pt idx="9">
                  <c:v>0.76870935978562127</c:v>
                </c:pt>
                <c:pt idx="10">
                  <c:v>0.95691874923090237</c:v>
                </c:pt>
                <c:pt idx="11">
                  <c:v>0.88903312000987089</c:v>
                </c:pt>
                <c:pt idx="13">
                  <c:v>-6.9404010317725096</c:v>
                </c:pt>
                <c:pt idx="15">
                  <c:v>0.89493818244023615</c:v>
                </c:pt>
                <c:pt idx="16">
                  <c:v>1.2269784654660341</c:v>
                </c:pt>
                <c:pt idx="17">
                  <c:v>15.590353563487675</c:v>
                </c:pt>
                <c:pt idx="18">
                  <c:v>0.84430521331472008</c:v>
                </c:pt>
                <c:pt idx="19">
                  <c:v>1.0336357882092493</c:v>
                </c:pt>
                <c:pt idx="20">
                  <c:v>1.1988386450543989</c:v>
                </c:pt>
                <c:pt idx="21">
                  <c:v>2.9221920895124516</c:v>
                </c:pt>
                <c:pt idx="22">
                  <c:v>0.74317329072252325</c:v>
                </c:pt>
                <c:pt idx="23">
                  <c:v>0.57188872777348121</c:v>
                </c:pt>
                <c:pt idx="24">
                  <c:v>0.66265047897680507</c:v>
                </c:pt>
                <c:pt idx="25">
                  <c:v>1.0005530318506628</c:v>
                </c:pt>
                <c:pt idx="26">
                  <c:v>0.99085001652225013</c:v>
                </c:pt>
                <c:pt idx="27">
                  <c:v>0.97235445777631546</c:v>
                </c:pt>
                <c:pt idx="28">
                  <c:v>0.96999003225642966</c:v>
                </c:pt>
                <c:pt idx="29">
                  <c:v>0.94700982688508861</c:v>
                </c:pt>
                <c:pt idx="30">
                  <c:v>0.89836964577502443</c:v>
                </c:pt>
                <c:pt idx="31">
                  <c:v>0.93276722212678187</c:v>
                </c:pt>
                <c:pt idx="32">
                  <c:v>0.82828176862463998</c:v>
                </c:pt>
                <c:pt idx="33">
                  <c:v>0.59281892984977003</c:v>
                </c:pt>
                <c:pt idx="34">
                  <c:v>1.2517244888849581</c:v>
                </c:pt>
              </c:numCache>
            </c:numRef>
          </c:val>
          <c:smooth val="0"/>
        </c:ser>
        <c:ser>
          <c:idx val="1"/>
          <c:order val="1"/>
          <c:tx>
            <c:v>Net Domestic Assets / Monetary Base</c:v>
          </c:tx>
          <c:marker>
            <c:symbol val="none"/>
          </c:marker>
          <c:cat>
            <c:strRef>
              <c:f>'Calculations 2'!$A$6:$A$42</c:f>
              <c:strCache>
                <c:ptCount val="37"/>
                <c:pt idx="0">
                  <c:v>1928M3</c:v>
                </c:pt>
                <c:pt idx="1">
                  <c:v>1928M9</c:v>
                </c:pt>
                <c:pt idx="2">
                  <c:v>1929M3</c:v>
                </c:pt>
                <c:pt idx="3">
                  <c:v>1929M9</c:v>
                </c:pt>
                <c:pt idx="4">
                  <c:v>1930M3</c:v>
                </c:pt>
                <c:pt idx="5">
                  <c:v>1930M9</c:v>
                </c:pt>
                <c:pt idx="6">
                  <c:v>1931M3</c:v>
                </c:pt>
                <c:pt idx="7">
                  <c:v>1931M9</c:v>
                </c:pt>
                <c:pt idx="8">
                  <c:v>1932M3</c:v>
                </c:pt>
                <c:pt idx="9">
                  <c:v>1932M9</c:v>
                </c:pt>
                <c:pt idx="10">
                  <c:v>1933M3</c:v>
                </c:pt>
                <c:pt idx="11">
                  <c:v>1933M9</c:v>
                </c:pt>
                <c:pt idx="12">
                  <c:v>1934M3</c:v>
                </c:pt>
                <c:pt idx="13">
                  <c:v>1935M3</c:v>
                </c:pt>
                <c:pt idx="14">
                  <c:v>1935M9</c:v>
                </c:pt>
                <c:pt idx="15">
                  <c:v>1936M3</c:v>
                </c:pt>
                <c:pt idx="16">
                  <c:v>1936M9</c:v>
                </c:pt>
                <c:pt idx="17">
                  <c:v>1937M3</c:v>
                </c:pt>
                <c:pt idx="18">
                  <c:v>1937M9</c:v>
                </c:pt>
                <c:pt idx="19">
                  <c:v>1938M3</c:v>
                </c:pt>
                <c:pt idx="20">
                  <c:v>1938M9</c:v>
                </c:pt>
                <c:pt idx="21">
                  <c:v>1939M3</c:v>
                </c:pt>
                <c:pt idx="22">
                  <c:v>1939M9</c:v>
                </c:pt>
                <c:pt idx="23">
                  <c:v>1940M3</c:v>
                </c:pt>
                <c:pt idx="24">
                  <c:v>1940M9</c:v>
                </c:pt>
                <c:pt idx="25">
                  <c:v>1941M3</c:v>
                </c:pt>
                <c:pt idx="26">
                  <c:v>1941M9</c:v>
                </c:pt>
                <c:pt idx="27">
                  <c:v>1942M3</c:v>
                </c:pt>
                <c:pt idx="28">
                  <c:v>1942M9</c:v>
                </c:pt>
                <c:pt idx="29">
                  <c:v>1943M3</c:v>
                </c:pt>
                <c:pt idx="30">
                  <c:v>1943M9</c:v>
                </c:pt>
                <c:pt idx="31">
                  <c:v>1944M3</c:v>
                </c:pt>
                <c:pt idx="32">
                  <c:v>1944M9</c:v>
                </c:pt>
                <c:pt idx="33">
                  <c:v>1945M3</c:v>
                </c:pt>
                <c:pt idx="34">
                  <c:v>1946M3</c:v>
                </c:pt>
                <c:pt idx="35">
                  <c:v>1947M3</c:v>
                </c:pt>
                <c:pt idx="36">
                  <c:v>1947M9</c:v>
                </c:pt>
              </c:strCache>
            </c:strRef>
          </c:cat>
          <c:val>
            <c:numRef>
              <c:f>'Calculations 2'!$L$6:$L$42</c:f>
              <c:numCache>
                <c:formatCode>#,##0.000</c:formatCode>
                <c:ptCount val="37"/>
                <c:pt idx="0">
                  <c:v>-0.96216013157086022</c:v>
                </c:pt>
                <c:pt idx="1">
                  <c:v>-0.96978232687276944</c:v>
                </c:pt>
                <c:pt idx="2">
                  <c:v>-0.9750597987093772</c:v>
                </c:pt>
                <c:pt idx="3">
                  <c:v>-0.98766793065070424</c:v>
                </c:pt>
                <c:pt idx="4">
                  <c:v>-1.009352265632963</c:v>
                </c:pt>
                <c:pt idx="5">
                  <c:v>-1.0164006012196811</c:v>
                </c:pt>
                <c:pt idx="6">
                  <c:v>-1.0499958854926268</c:v>
                </c:pt>
                <c:pt idx="7">
                  <c:v>-1.0544227747913277</c:v>
                </c:pt>
                <c:pt idx="8">
                  <c:v>-1.0768900605619269</c:v>
                </c:pt>
                <c:pt idx="9">
                  <c:v>-1.0806642475136858</c:v>
                </c:pt>
                <c:pt idx="10">
                  <c:v>-1.1786435695981756</c:v>
                </c:pt>
                <c:pt idx="11">
                  <c:v>-1.1387256191464701</c:v>
                </c:pt>
                <c:pt idx="12">
                  <c:v>-1.1376669159091919</c:v>
                </c:pt>
                <c:pt idx="13">
                  <c:v>-1.1335825880591919</c:v>
                </c:pt>
                <c:pt idx="15">
                  <c:v>-0.94715988726670342</c:v>
                </c:pt>
                <c:pt idx="17">
                  <c:v>-0.92870247432191744</c:v>
                </c:pt>
                <c:pt idx="18">
                  <c:v>-0.97145916590486658</c:v>
                </c:pt>
                <c:pt idx="19">
                  <c:v>-1.035194668878892</c:v>
                </c:pt>
                <c:pt idx="20">
                  <c:v>-1.0268012027749298</c:v>
                </c:pt>
                <c:pt idx="21">
                  <c:v>-1.0190698539153598</c:v>
                </c:pt>
                <c:pt idx="22">
                  <c:v>-0.95798307850315034</c:v>
                </c:pt>
                <c:pt idx="23">
                  <c:v>-0.86316004293479331</c:v>
                </c:pt>
                <c:pt idx="24">
                  <c:v>-0.97738607582993176</c:v>
                </c:pt>
                <c:pt idx="25">
                  <c:v>-1.0635737169254003</c:v>
                </c:pt>
                <c:pt idx="26">
                  <c:v>-1.060898074845118</c:v>
                </c:pt>
                <c:pt idx="27">
                  <c:v>-1.0492478526622744</c:v>
                </c:pt>
                <c:pt idx="28">
                  <c:v>-1.0412415320989921</c:v>
                </c:pt>
                <c:pt idx="29">
                  <c:v>-1.0396042088053696</c:v>
                </c:pt>
                <c:pt idx="30">
                  <c:v>-1.0375298126850807</c:v>
                </c:pt>
                <c:pt idx="31">
                  <c:v>-1.044262046781637</c:v>
                </c:pt>
                <c:pt idx="32">
                  <c:v>-1.0507357097613059</c:v>
                </c:pt>
                <c:pt idx="33">
                  <c:v>-1.0488148264819281</c:v>
                </c:pt>
                <c:pt idx="34">
                  <c:v>-1.0694093322272629</c:v>
                </c:pt>
                <c:pt idx="35">
                  <c:v>-1.0842046347293826</c:v>
                </c:pt>
                <c:pt idx="36">
                  <c:v>-1.0890757346131446</c:v>
                </c:pt>
              </c:numCache>
            </c:numRef>
          </c:val>
          <c:smooth val="0"/>
        </c:ser>
        <c:ser>
          <c:idx val="2"/>
          <c:order val="2"/>
          <c:tx>
            <c:v>Change in Net Domestic Assets / Previous Period's Monetary Base</c:v>
          </c:tx>
          <c:marker>
            <c:symbol val="none"/>
          </c:marker>
          <c:cat>
            <c:strRef>
              <c:f>'Calculations 2'!$A$6:$A$42</c:f>
              <c:strCache>
                <c:ptCount val="37"/>
                <c:pt idx="0">
                  <c:v>1928M3</c:v>
                </c:pt>
                <c:pt idx="1">
                  <c:v>1928M9</c:v>
                </c:pt>
                <c:pt idx="2">
                  <c:v>1929M3</c:v>
                </c:pt>
                <c:pt idx="3">
                  <c:v>1929M9</c:v>
                </c:pt>
                <c:pt idx="4">
                  <c:v>1930M3</c:v>
                </c:pt>
                <c:pt idx="5">
                  <c:v>1930M9</c:v>
                </c:pt>
                <c:pt idx="6">
                  <c:v>1931M3</c:v>
                </c:pt>
                <c:pt idx="7">
                  <c:v>1931M9</c:v>
                </c:pt>
                <c:pt idx="8">
                  <c:v>1932M3</c:v>
                </c:pt>
                <c:pt idx="9">
                  <c:v>1932M9</c:v>
                </c:pt>
                <c:pt idx="10">
                  <c:v>1933M3</c:v>
                </c:pt>
                <c:pt idx="11">
                  <c:v>1933M9</c:v>
                </c:pt>
                <c:pt idx="12">
                  <c:v>1934M3</c:v>
                </c:pt>
                <c:pt idx="13">
                  <c:v>1935M3</c:v>
                </c:pt>
                <c:pt idx="14">
                  <c:v>1935M9</c:v>
                </c:pt>
                <c:pt idx="15">
                  <c:v>1936M3</c:v>
                </c:pt>
                <c:pt idx="16">
                  <c:v>1936M9</c:v>
                </c:pt>
                <c:pt idx="17">
                  <c:v>1937M3</c:v>
                </c:pt>
                <c:pt idx="18">
                  <c:v>1937M9</c:v>
                </c:pt>
                <c:pt idx="19">
                  <c:v>1938M3</c:v>
                </c:pt>
                <c:pt idx="20">
                  <c:v>1938M9</c:v>
                </c:pt>
                <c:pt idx="21">
                  <c:v>1939M3</c:v>
                </c:pt>
                <c:pt idx="22">
                  <c:v>1939M9</c:v>
                </c:pt>
                <c:pt idx="23">
                  <c:v>1940M3</c:v>
                </c:pt>
                <c:pt idx="24">
                  <c:v>1940M9</c:v>
                </c:pt>
                <c:pt idx="25">
                  <c:v>1941M3</c:v>
                </c:pt>
                <c:pt idx="26">
                  <c:v>1941M9</c:v>
                </c:pt>
                <c:pt idx="27">
                  <c:v>1942M3</c:v>
                </c:pt>
                <c:pt idx="28">
                  <c:v>1942M9</c:v>
                </c:pt>
                <c:pt idx="29">
                  <c:v>1943M3</c:v>
                </c:pt>
                <c:pt idx="30">
                  <c:v>1943M9</c:v>
                </c:pt>
                <c:pt idx="31">
                  <c:v>1944M3</c:v>
                </c:pt>
                <c:pt idx="32">
                  <c:v>1944M9</c:v>
                </c:pt>
                <c:pt idx="33">
                  <c:v>1945M3</c:v>
                </c:pt>
                <c:pt idx="34">
                  <c:v>1946M3</c:v>
                </c:pt>
                <c:pt idx="35">
                  <c:v>1947M3</c:v>
                </c:pt>
                <c:pt idx="36">
                  <c:v>1947M9</c:v>
                </c:pt>
              </c:strCache>
            </c:strRef>
          </c:cat>
          <c:val>
            <c:numRef>
              <c:f>'Calculations 2'!$M$6:$M$42</c:f>
              <c:numCache>
                <c:formatCode>#,##0.000</c:formatCode>
                <c:ptCount val="37"/>
                <c:pt idx="2">
                  <c:v>3.8600035605516288E-2</c:v>
                </c:pt>
                <c:pt idx="3">
                  <c:v>-9.0652489523955701E-2</c:v>
                </c:pt>
                <c:pt idx="4">
                  <c:v>-0.26578699213051232</c:v>
                </c:pt>
                <c:pt idx="5">
                  <c:v>-9.6567105598753616E-2</c:v>
                </c:pt>
                <c:pt idx="6">
                  <c:v>-0.12282146520123186</c:v>
                </c:pt>
                <c:pt idx="7">
                  <c:v>-7.2865087813291776E-2</c:v>
                </c:pt>
                <c:pt idx="8">
                  <c:v>-4.4617663446519469E-2</c:v>
                </c:pt>
                <c:pt idx="9">
                  <c:v>-8.4776239083012919E-2</c:v>
                </c:pt>
                <c:pt idx="10">
                  <c:v>-0.30384885909090398</c:v>
                </c:pt>
                <c:pt idx="11">
                  <c:v>-0.46579161852096401</c:v>
                </c:pt>
                <c:pt idx="12">
                  <c:v>-0.46220455819686518</c:v>
                </c:pt>
                <c:pt idx="13">
                  <c:v>-0.66000053301929118</c:v>
                </c:pt>
                <c:pt idx="15">
                  <c:v>2.4614581056862879E-2</c:v>
                </c:pt>
                <c:pt idx="17">
                  <c:v>0.10930038204489236</c:v>
                </c:pt>
                <c:pt idx="18">
                  <c:v>0.13113271191032075</c:v>
                </c:pt>
                <c:pt idx="19">
                  <c:v>7.0342715204910547E-3</c:v>
                </c:pt>
                <c:pt idx="20">
                  <c:v>-0.41589793082342402</c:v>
                </c:pt>
                <c:pt idx="21">
                  <c:v>-0.30226241951203531</c:v>
                </c:pt>
                <c:pt idx="22">
                  <c:v>-0.46352429372822873</c:v>
                </c:pt>
                <c:pt idx="23">
                  <c:v>-0.10241596206182195</c:v>
                </c:pt>
                <c:pt idx="24">
                  <c:v>-7.090889392766983E-2</c:v>
                </c:pt>
                <c:pt idx="25">
                  <c:v>-0.51158018000456984</c:v>
                </c:pt>
                <c:pt idx="26">
                  <c:v>-0.28118955350691188</c:v>
                </c:pt>
                <c:pt idx="27">
                  <c:v>-0.28750561373206035</c:v>
                </c:pt>
                <c:pt idx="28">
                  <c:v>-0.61980278197054839</c:v>
                </c:pt>
                <c:pt idx="29">
                  <c:v>-0.88768714578613939</c:v>
                </c:pt>
                <c:pt idx="30">
                  <c:v>-0.5805388313330534</c:v>
                </c:pt>
                <c:pt idx="31">
                  <c:v>-0.42062621459401173</c:v>
                </c:pt>
                <c:pt idx="32">
                  <c:v>-0.23560530501950691</c:v>
                </c:pt>
                <c:pt idx="33">
                  <c:v>-0.20980640779967633</c:v>
                </c:pt>
                <c:pt idx="34">
                  <c:v>-0.1634771145331359</c:v>
                </c:pt>
                <c:pt idx="35">
                  <c:v>-9.9058148612700264E-2</c:v>
                </c:pt>
                <c:pt idx="36">
                  <c:v>5.4144189622062779E-2</c:v>
                </c:pt>
              </c:numCache>
            </c:numRef>
          </c:val>
          <c:smooth val="0"/>
        </c:ser>
        <c:dLbls>
          <c:showLegendKey val="0"/>
          <c:showVal val="0"/>
          <c:showCatName val="0"/>
          <c:showSerName val="0"/>
          <c:showPercent val="0"/>
          <c:showBubbleSize val="0"/>
        </c:dLbls>
        <c:marker val="1"/>
        <c:smooth val="0"/>
        <c:axId val="208966784"/>
        <c:axId val="208968320"/>
      </c:lineChart>
      <c:catAx>
        <c:axId val="208966784"/>
        <c:scaling>
          <c:orientation val="minMax"/>
        </c:scaling>
        <c:delete val="0"/>
        <c:axPos val="b"/>
        <c:numFmt formatCode="General" sourceLinked="0"/>
        <c:majorTickMark val="out"/>
        <c:minorTickMark val="none"/>
        <c:tickLblPos val="low"/>
        <c:crossAx val="208968320"/>
        <c:crosses val="autoZero"/>
        <c:auto val="1"/>
        <c:lblAlgn val="ctr"/>
        <c:lblOffset val="100"/>
        <c:noMultiLvlLbl val="0"/>
      </c:catAx>
      <c:valAx>
        <c:axId val="208968320"/>
        <c:scaling>
          <c:orientation val="minMax"/>
        </c:scaling>
        <c:delete val="0"/>
        <c:axPos val="l"/>
        <c:majorGridlines/>
        <c:numFmt formatCode="0%" sourceLinked="0"/>
        <c:majorTickMark val="out"/>
        <c:minorTickMark val="none"/>
        <c:tickLblPos val="nextTo"/>
        <c:crossAx val="208966784"/>
        <c:crosses val="autoZero"/>
        <c:crossBetween val="between"/>
      </c:valAx>
    </c:plotArea>
    <c:legend>
      <c:legendPos val="r"/>
      <c:layout>
        <c:manualLayout>
          <c:xMode val="edge"/>
          <c:yMode val="edge"/>
          <c:x val="0.68849025949657305"/>
          <c:y val="0.138037384648176"/>
          <c:w val="0.276314370403558"/>
          <c:h val="0.15189653108878601"/>
        </c:manualLayout>
      </c:layout>
      <c:overlay val="0"/>
      <c:spPr>
        <a:solidFill>
          <a:schemeClr val="bg1"/>
        </a:solidFill>
        <a:ln>
          <a:solidFill>
            <a:schemeClr val="tx1">
              <a:lumMod val="50000"/>
              <a:lumOff val="50000"/>
            </a:schemeClr>
          </a:solidFill>
        </a:ln>
      </c:spPr>
    </c:legend>
    <c:plotVisOnly val="1"/>
    <c:dispBlanksAs val="span"/>
    <c:showDLblsOverMax val="0"/>
  </c:chart>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600" b="1" i="1" baseline="0">
                <a:effectLst/>
              </a:rPr>
              <a:t>Figure 2.2: </a:t>
            </a:r>
            <a:r>
              <a:rPr lang="en-US" sz="1600" b="1" i="0" baseline="0">
                <a:effectLst/>
              </a:rPr>
              <a:t>Palestine Currency Board - Test of Currency Board Orthodoxy</a:t>
            </a:r>
            <a:endParaRPr lang="en-US"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400" b="0" i="0" baseline="0">
                <a:effectLst/>
              </a:rPr>
              <a:t>Using Defintion #</a:t>
            </a:r>
            <a:r>
              <a:rPr lang="en-US" sz="1400" b="0" i="0" u="none" strike="noStrike" kern="1200" baseline="0">
                <a:solidFill>
                  <a:sysClr val="windowText" lastClr="000000"/>
                </a:solidFill>
                <a:effectLst/>
                <a:latin typeface="+mn-lt"/>
                <a:ea typeface="+mn-ea"/>
                <a:cs typeface="+mn-cs"/>
              </a:rPr>
              <a:t>2 (only data points from -125% to 300% shown)</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en-US" sz="1400" b="0" i="0">
              <a:effectLst/>
            </a:endParaRPr>
          </a:p>
        </c:rich>
      </c:tx>
      <c:overlay val="0"/>
    </c:title>
    <c:autoTitleDeleted val="0"/>
    <c:plotArea>
      <c:layout>
        <c:manualLayout>
          <c:layoutTarget val="inner"/>
          <c:xMode val="edge"/>
          <c:yMode val="edge"/>
          <c:x val="6.7847620675201503E-2"/>
          <c:y val="0.114499644203231"/>
          <c:w val="0.89756530715696903"/>
          <c:h val="0.71099749774021004"/>
        </c:manualLayout>
      </c:layout>
      <c:lineChart>
        <c:grouping val="standard"/>
        <c:varyColors val="0"/>
        <c:ser>
          <c:idx val="0"/>
          <c:order val="0"/>
          <c:tx>
            <c:v>Reserve Pass-Through</c:v>
          </c:tx>
          <c:marker>
            <c:symbol val="none"/>
          </c:marker>
          <c:cat>
            <c:strRef>
              <c:f>'Calculations 2'!$A$6:$A$42</c:f>
              <c:strCache>
                <c:ptCount val="37"/>
                <c:pt idx="0">
                  <c:v>1928M3</c:v>
                </c:pt>
                <c:pt idx="1">
                  <c:v>1928M9</c:v>
                </c:pt>
                <c:pt idx="2">
                  <c:v>1929M3</c:v>
                </c:pt>
                <c:pt idx="3">
                  <c:v>1929M9</c:v>
                </c:pt>
                <c:pt idx="4">
                  <c:v>1930M3</c:v>
                </c:pt>
                <c:pt idx="5">
                  <c:v>1930M9</c:v>
                </c:pt>
                <c:pt idx="6">
                  <c:v>1931M3</c:v>
                </c:pt>
                <c:pt idx="7">
                  <c:v>1931M9</c:v>
                </c:pt>
                <c:pt idx="8">
                  <c:v>1932M3</c:v>
                </c:pt>
                <c:pt idx="9">
                  <c:v>1932M9</c:v>
                </c:pt>
                <c:pt idx="10">
                  <c:v>1933M3</c:v>
                </c:pt>
                <c:pt idx="11">
                  <c:v>1933M9</c:v>
                </c:pt>
                <c:pt idx="12">
                  <c:v>1934M3</c:v>
                </c:pt>
                <c:pt idx="13">
                  <c:v>1935M3</c:v>
                </c:pt>
                <c:pt idx="14">
                  <c:v>1935M9</c:v>
                </c:pt>
                <c:pt idx="15">
                  <c:v>1936M3</c:v>
                </c:pt>
                <c:pt idx="16">
                  <c:v>1936M9</c:v>
                </c:pt>
                <c:pt idx="17">
                  <c:v>1937M3</c:v>
                </c:pt>
                <c:pt idx="18">
                  <c:v>1937M9</c:v>
                </c:pt>
                <c:pt idx="19">
                  <c:v>1938M3</c:v>
                </c:pt>
                <c:pt idx="20">
                  <c:v>1938M9</c:v>
                </c:pt>
                <c:pt idx="21">
                  <c:v>1939M3</c:v>
                </c:pt>
                <c:pt idx="22">
                  <c:v>1939M9</c:v>
                </c:pt>
                <c:pt idx="23">
                  <c:v>1940M3</c:v>
                </c:pt>
                <c:pt idx="24">
                  <c:v>1940M9</c:v>
                </c:pt>
                <c:pt idx="25">
                  <c:v>1941M3</c:v>
                </c:pt>
                <c:pt idx="26">
                  <c:v>1941M9</c:v>
                </c:pt>
                <c:pt idx="27">
                  <c:v>1942M3</c:v>
                </c:pt>
                <c:pt idx="28">
                  <c:v>1942M9</c:v>
                </c:pt>
                <c:pt idx="29">
                  <c:v>1943M3</c:v>
                </c:pt>
                <c:pt idx="30">
                  <c:v>1943M9</c:v>
                </c:pt>
                <c:pt idx="31">
                  <c:v>1944M3</c:v>
                </c:pt>
                <c:pt idx="32">
                  <c:v>1944M9</c:v>
                </c:pt>
                <c:pt idx="33">
                  <c:v>1945M3</c:v>
                </c:pt>
                <c:pt idx="34">
                  <c:v>1946M3</c:v>
                </c:pt>
                <c:pt idx="35">
                  <c:v>1947M3</c:v>
                </c:pt>
                <c:pt idx="36">
                  <c:v>1947M9</c:v>
                </c:pt>
              </c:strCache>
            </c:strRef>
          </c:cat>
          <c:val>
            <c:numRef>
              <c:f>'Calculations 2'!$K$8:$K$42</c:f>
              <c:numCache>
                <c:formatCode>#,##0.000</c:formatCode>
                <c:ptCount val="35"/>
                <c:pt idx="0">
                  <c:v>1.368313985809529</c:v>
                </c:pt>
                <c:pt idx="1">
                  <c:v>0.81272402967500301</c:v>
                </c:pt>
                <c:pt idx="2">
                  <c:v>0.86290749260734234</c:v>
                </c:pt>
                <c:pt idx="3">
                  <c:v>0.69112417491728317</c:v>
                </c:pt>
                <c:pt idx="4">
                  <c:v>0.63722510694707346</c:v>
                </c:pt>
                <c:pt idx="5">
                  <c:v>0.45350303887347315</c:v>
                </c:pt>
                <c:pt idx="6">
                  <c:v>0.36886802717753492</c:v>
                </c:pt>
                <c:pt idx="7">
                  <c:v>0.63892364340505947</c:v>
                </c:pt>
                <c:pt idx="8">
                  <c:v>0.56430801666831087</c:v>
                </c:pt>
                <c:pt idx="9">
                  <c:v>0.76870935978562127</c:v>
                </c:pt>
                <c:pt idx="10">
                  <c:v>0.95691874923090237</c:v>
                </c:pt>
                <c:pt idx="11">
                  <c:v>0.88903312000987089</c:v>
                </c:pt>
                <c:pt idx="13">
                  <c:v>-6.9404010317725096</c:v>
                </c:pt>
                <c:pt idx="15">
                  <c:v>0.89493818244023615</c:v>
                </c:pt>
                <c:pt idx="16">
                  <c:v>1.2269784654660341</c:v>
                </c:pt>
                <c:pt idx="17">
                  <c:v>15.590353563487675</c:v>
                </c:pt>
                <c:pt idx="18">
                  <c:v>0.84430521331472008</c:v>
                </c:pt>
                <c:pt idx="19">
                  <c:v>1.0336357882092493</c:v>
                </c:pt>
                <c:pt idx="20">
                  <c:v>1.1988386450543989</c:v>
                </c:pt>
                <c:pt idx="21">
                  <c:v>2.9221920895124516</c:v>
                </c:pt>
                <c:pt idx="22">
                  <c:v>0.74317329072252325</c:v>
                </c:pt>
                <c:pt idx="23">
                  <c:v>0.57188872777348121</c:v>
                </c:pt>
                <c:pt idx="24">
                  <c:v>0.66265047897680507</c:v>
                </c:pt>
                <c:pt idx="25">
                  <c:v>1.0005530318506628</c:v>
                </c:pt>
                <c:pt idx="26">
                  <c:v>0.99085001652225013</c:v>
                </c:pt>
                <c:pt idx="27">
                  <c:v>0.97235445777631546</c:v>
                </c:pt>
                <c:pt idx="28">
                  <c:v>0.96999003225642966</c:v>
                </c:pt>
                <c:pt idx="29">
                  <c:v>0.94700982688508861</c:v>
                </c:pt>
                <c:pt idx="30">
                  <c:v>0.89836964577502443</c:v>
                </c:pt>
                <c:pt idx="31">
                  <c:v>0.93276722212678187</c:v>
                </c:pt>
                <c:pt idx="32">
                  <c:v>0.82828176862463998</c:v>
                </c:pt>
                <c:pt idx="33">
                  <c:v>0.59281892984977003</c:v>
                </c:pt>
                <c:pt idx="34">
                  <c:v>1.2517244888849581</c:v>
                </c:pt>
              </c:numCache>
            </c:numRef>
          </c:val>
          <c:smooth val="0"/>
        </c:ser>
        <c:ser>
          <c:idx val="1"/>
          <c:order val="1"/>
          <c:tx>
            <c:v>Net Domestic Assets / Monetary Base</c:v>
          </c:tx>
          <c:marker>
            <c:symbol val="none"/>
          </c:marker>
          <c:cat>
            <c:strRef>
              <c:f>'Calculations 2'!$A$6:$A$42</c:f>
              <c:strCache>
                <c:ptCount val="37"/>
                <c:pt idx="0">
                  <c:v>1928M3</c:v>
                </c:pt>
                <c:pt idx="1">
                  <c:v>1928M9</c:v>
                </c:pt>
                <c:pt idx="2">
                  <c:v>1929M3</c:v>
                </c:pt>
                <c:pt idx="3">
                  <c:v>1929M9</c:v>
                </c:pt>
                <c:pt idx="4">
                  <c:v>1930M3</c:v>
                </c:pt>
                <c:pt idx="5">
                  <c:v>1930M9</c:v>
                </c:pt>
                <c:pt idx="6">
                  <c:v>1931M3</c:v>
                </c:pt>
                <c:pt idx="7">
                  <c:v>1931M9</c:v>
                </c:pt>
                <c:pt idx="8">
                  <c:v>1932M3</c:v>
                </c:pt>
                <c:pt idx="9">
                  <c:v>1932M9</c:v>
                </c:pt>
                <c:pt idx="10">
                  <c:v>1933M3</c:v>
                </c:pt>
                <c:pt idx="11">
                  <c:v>1933M9</c:v>
                </c:pt>
                <c:pt idx="12">
                  <c:v>1934M3</c:v>
                </c:pt>
                <c:pt idx="13">
                  <c:v>1935M3</c:v>
                </c:pt>
                <c:pt idx="14">
                  <c:v>1935M9</c:v>
                </c:pt>
                <c:pt idx="15">
                  <c:v>1936M3</c:v>
                </c:pt>
                <c:pt idx="16">
                  <c:v>1936M9</c:v>
                </c:pt>
                <c:pt idx="17">
                  <c:v>1937M3</c:v>
                </c:pt>
                <c:pt idx="18">
                  <c:v>1937M9</c:v>
                </c:pt>
                <c:pt idx="19">
                  <c:v>1938M3</c:v>
                </c:pt>
                <c:pt idx="20">
                  <c:v>1938M9</c:v>
                </c:pt>
                <c:pt idx="21">
                  <c:v>1939M3</c:v>
                </c:pt>
                <c:pt idx="22">
                  <c:v>1939M9</c:v>
                </c:pt>
                <c:pt idx="23">
                  <c:v>1940M3</c:v>
                </c:pt>
                <c:pt idx="24">
                  <c:v>1940M9</c:v>
                </c:pt>
                <c:pt idx="25">
                  <c:v>1941M3</c:v>
                </c:pt>
                <c:pt idx="26">
                  <c:v>1941M9</c:v>
                </c:pt>
                <c:pt idx="27">
                  <c:v>1942M3</c:v>
                </c:pt>
                <c:pt idx="28">
                  <c:v>1942M9</c:v>
                </c:pt>
                <c:pt idx="29">
                  <c:v>1943M3</c:v>
                </c:pt>
                <c:pt idx="30">
                  <c:v>1943M9</c:v>
                </c:pt>
                <c:pt idx="31">
                  <c:v>1944M3</c:v>
                </c:pt>
                <c:pt idx="32">
                  <c:v>1944M9</c:v>
                </c:pt>
                <c:pt idx="33">
                  <c:v>1945M3</c:v>
                </c:pt>
                <c:pt idx="34">
                  <c:v>1946M3</c:v>
                </c:pt>
                <c:pt idx="35">
                  <c:v>1947M3</c:v>
                </c:pt>
                <c:pt idx="36">
                  <c:v>1947M9</c:v>
                </c:pt>
              </c:strCache>
            </c:strRef>
          </c:cat>
          <c:val>
            <c:numRef>
              <c:f>'Calculations 2'!$L$6:$L$42</c:f>
              <c:numCache>
                <c:formatCode>#,##0.000</c:formatCode>
                <c:ptCount val="37"/>
                <c:pt idx="0">
                  <c:v>-0.96216013157086022</c:v>
                </c:pt>
                <c:pt idx="1">
                  <c:v>-0.96978232687276944</c:v>
                </c:pt>
                <c:pt idx="2">
                  <c:v>-0.9750597987093772</c:v>
                </c:pt>
                <c:pt idx="3">
                  <c:v>-0.98766793065070424</c:v>
                </c:pt>
                <c:pt idx="4">
                  <c:v>-1.009352265632963</c:v>
                </c:pt>
                <c:pt idx="5">
                  <c:v>-1.0164006012196811</c:v>
                </c:pt>
                <c:pt idx="6">
                  <c:v>-1.0499958854926268</c:v>
                </c:pt>
                <c:pt idx="7">
                  <c:v>-1.0544227747913277</c:v>
                </c:pt>
                <c:pt idx="8">
                  <c:v>-1.0768900605619269</c:v>
                </c:pt>
                <c:pt idx="9">
                  <c:v>-1.0806642475136858</c:v>
                </c:pt>
                <c:pt idx="10">
                  <c:v>-1.1786435695981756</c:v>
                </c:pt>
                <c:pt idx="11">
                  <c:v>-1.1387256191464701</c:v>
                </c:pt>
                <c:pt idx="12">
                  <c:v>-1.1376669159091919</c:v>
                </c:pt>
                <c:pt idx="13">
                  <c:v>-1.1335825880591919</c:v>
                </c:pt>
                <c:pt idx="15">
                  <c:v>-0.94715988726670342</c:v>
                </c:pt>
                <c:pt idx="17">
                  <c:v>-0.92870247432191744</c:v>
                </c:pt>
                <c:pt idx="18">
                  <c:v>-0.97145916590486658</c:v>
                </c:pt>
                <c:pt idx="19">
                  <c:v>-1.035194668878892</c:v>
                </c:pt>
                <c:pt idx="20">
                  <c:v>-1.0268012027749298</c:v>
                </c:pt>
                <c:pt idx="21">
                  <c:v>-1.0190698539153598</c:v>
                </c:pt>
                <c:pt idx="22">
                  <c:v>-0.95798307850315034</c:v>
                </c:pt>
                <c:pt idx="23">
                  <c:v>-0.86316004293479331</c:v>
                </c:pt>
                <c:pt idx="24">
                  <c:v>-0.97738607582993176</c:v>
                </c:pt>
                <c:pt idx="25">
                  <c:v>-1.0635737169254003</c:v>
                </c:pt>
                <c:pt idx="26">
                  <c:v>-1.060898074845118</c:v>
                </c:pt>
                <c:pt idx="27">
                  <c:v>-1.0492478526622744</c:v>
                </c:pt>
                <c:pt idx="28">
                  <c:v>-1.0412415320989921</c:v>
                </c:pt>
                <c:pt idx="29">
                  <c:v>-1.0396042088053696</c:v>
                </c:pt>
                <c:pt idx="30">
                  <c:v>-1.0375298126850807</c:v>
                </c:pt>
                <c:pt idx="31">
                  <c:v>-1.044262046781637</c:v>
                </c:pt>
                <c:pt idx="32">
                  <c:v>-1.0507357097613059</c:v>
                </c:pt>
                <c:pt idx="33">
                  <c:v>-1.0488148264819281</c:v>
                </c:pt>
                <c:pt idx="34">
                  <c:v>-1.0694093322272629</c:v>
                </c:pt>
                <c:pt idx="35">
                  <c:v>-1.0842046347293826</c:v>
                </c:pt>
                <c:pt idx="36">
                  <c:v>-1.0890757346131446</c:v>
                </c:pt>
              </c:numCache>
            </c:numRef>
          </c:val>
          <c:smooth val="0"/>
        </c:ser>
        <c:ser>
          <c:idx val="2"/>
          <c:order val="2"/>
          <c:tx>
            <c:v>Change in Net Domestic Assets / Previous Period's Monetary Base</c:v>
          </c:tx>
          <c:marker>
            <c:symbol val="none"/>
          </c:marker>
          <c:cat>
            <c:strRef>
              <c:f>'Calculations 2'!$A$6:$A$42</c:f>
              <c:strCache>
                <c:ptCount val="37"/>
                <c:pt idx="0">
                  <c:v>1928M3</c:v>
                </c:pt>
                <c:pt idx="1">
                  <c:v>1928M9</c:v>
                </c:pt>
                <c:pt idx="2">
                  <c:v>1929M3</c:v>
                </c:pt>
                <c:pt idx="3">
                  <c:v>1929M9</c:v>
                </c:pt>
                <c:pt idx="4">
                  <c:v>1930M3</c:v>
                </c:pt>
                <c:pt idx="5">
                  <c:v>1930M9</c:v>
                </c:pt>
                <c:pt idx="6">
                  <c:v>1931M3</c:v>
                </c:pt>
                <c:pt idx="7">
                  <c:v>1931M9</c:v>
                </c:pt>
                <c:pt idx="8">
                  <c:v>1932M3</c:v>
                </c:pt>
                <c:pt idx="9">
                  <c:v>1932M9</c:v>
                </c:pt>
                <c:pt idx="10">
                  <c:v>1933M3</c:v>
                </c:pt>
                <c:pt idx="11">
                  <c:v>1933M9</c:v>
                </c:pt>
                <c:pt idx="12">
                  <c:v>1934M3</c:v>
                </c:pt>
                <c:pt idx="13">
                  <c:v>1935M3</c:v>
                </c:pt>
                <c:pt idx="14">
                  <c:v>1935M9</c:v>
                </c:pt>
                <c:pt idx="15">
                  <c:v>1936M3</c:v>
                </c:pt>
                <c:pt idx="16">
                  <c:v>1936M9</c:v>
                </c:pt>
                <c:pt idx="17">
                  <c:v>1937M3</c:v>
                </c:pt>
                <c:pt idx="18">
                  <c:v>1937M9</c:v>
                </c:pt>
                <c:pt idx="19">
                  <c:v>1938M3</c:v>
                </c:pt>
                <c:pt idx="20">
                  <c:v>1938M9</c:v>
                </c:pt>
                <c:pt idx="21">
                  <c:v>1939M3</c:v>
                </c:pt>
                <c:pt idx="22">
                  <c:v>1939M9</c:v>
                </c:pt>
                <c:pt idx="23">
                  <c:v>1940M3</c:v>
                </c:pt>
                <c:pt idx="24">
                  <c:v>1940M9</c:v>
                </c:pt>
                <c:pt idx="25">
                  <c:v>1941M3</c:v>
                </c:pt>
                <c:pt idx="26">
                  <c:v>1941M9</c:v>
                </c:pt>
                <c:pt idx="27">
                  <c:v>1942M3</c:v>
                </c:pt>
                <c:pt idx="28">
                  <c:v>1942M9</c:v>
                </c:pt>
                <c:pt idx="29">
                  <c:v>1943M3</c:v>
                </c:pt>
                <c:pt idx="30">
                  <c:v>1943M9</c:v>
                </c:pt>
                <c:pt idx="31">
                  <c:v>1944M3</c:v>
                </c:pt>
                <c:pt idx="32">
                  <c:v>1944M9</c:v>
                </c:pt>
                <c:pt idx="33">
                  <c:v>1945M3</c:v>
                </c:pt>
                <c:pt idx="34">
                  <c:v>1946M3</c:v>
                </c:pt>
                <c:pt idx="35">
                  <c:v>1947M3</c:v>
                </c:pt>
                <c:pt idx="36">
                  <c:v>1947M9</c:v>
                </c:pt>
              </c:strCache>
            </c:strRef>
          </c:cat>
          <c:val>
            <c:numRef>
              <c:f>'Calculations 2'!$M$6:$M$42</c:f>
              <c:numCache>
                <c:formatCode>#,##0.000</c:formatCode>
                <c:ptCount val="37"/>
                <c:pt idx="2">
                  <c:v>3.8600035605516288E-2</c:v>
                </c:pt>
                <c:pt idx="3">
                  <c:v>-9.0652489523955701E-2</c:v>
                </c:pt>
                <c:pt idx="4">
                  <c:v>-0.26578699213051232</c:v>
                </c:pt>
                <c:pt idx="5">
                  <c:v>-9.6567105598753616E-2</c:v>
                </c:pt>
                <c:pt idx="6">
                  <c:v>-0.12282146520123186</c:v>
                </c:pt>
                <c:pt idx="7">
                  <c:v>-7.2865087813291776E-2</c:v>
                </c:pt>
                <c:pt idx="8">
                  <c:v>-4.4617663446519469E-2</c:v>
                </c:pt>
                <c:pt idx="9">
                  <c:v>-8.4776239083012919E-2</c:v>
                </c:pt>
                <c:pt idx="10">
                  <c:v>-0.30384885909090398</c:v>
                </c:pt>
                <c:pt idx="11">
                  <c:v>-0.46579161852096401</c:v>
                </c:pt>
                <c:pt idx="12">
                  <c:v>-0.46220455819686518</c:v>
                </c:pt>
                <c:pt idx="13">
                  <c:v>-0.66000053301929118</c:v>
                </c:pt>
                <c:pt idx="15">
                  <c:v>2.4614581056862879E-2</c:v>
                </c:pt>
                <c:pt idx="17">
                  <c:v>0.10930038204489236</c:v>
                </c:pt>
                <c:pt idx="18">
                  <c:v>0.13113271191032075</c:v>
                </c:pt>
                <c:pt idx="19">
                  <c:v>7.0342715204910547E-3</c:v>
                </c:pt>
                <c:pt idx="20">
                  <c:v>-0.41589793082342402</c:v>
                </c:pt>
                <c:pt idx="21">
                  <c:v>-0.30226241951203531</c:v>
                </c:pt>
                <c:pt idx="22">
                  <c:v>-0.46352429372822873</c:v>
                </c:pt>
                <c:pt idx="23">
                  <c:v>-0.10241596206182195</c:v>
                </c:pt>
                <c:pt idx="24">
                  <c:v>-7.090889392766983E-2</c:v>
                </c:pt>
                <c:pt idx="25">
                  <c:v>-0.51158018000456984</c:v>
                </c:pt>
                <c:pt idx="26">
                  <c:v>-0.28118955350691188</c:v>
                </c:pt>
                <c:pt idx="27">
                  <c:v>-0.28750561373206035</c:v>
                </c:pt>
                <c:pt idx="28">
                  <c:v>-0.61980278197054839</c:v>
                </c:pt>
                <c:pt idx="29">
                  <c:v>-0.88768714578613939</c:v>
                </c:pt>
                <c:pt idx="30">
                  <c:v>-0.5805388313330534</c:v>
                </c:pt>
                <c:pt idx="31">
                  <c:v>-0.42062621459401173</c:v>
                </c:pt>
                <c:pt idx="32">
                  <c:v>-0.23560530501950691</c:v>
                </c:pt>
                <c:pt idx="33">
                  <c:v>-0.20980640779967633</c:v>
                </c:pt>
                <c:pt idx="34">
                  <c:v>-0.1634771145331359</c:v>
                </c:pt>
                <c:pt idx="35">
                  <c:v>-9.9058148612700264E-2</c:v>
                </c:pt>
                <c:pt idx="36">
                  <c:v>5.4144189622062779E-2</c:v>
                </c:pt>
              </c:numCache>
            </c:numRef>
          </c:val>
          <c:smooth val="0"/>
        </c:ser>
        <c:dLbls>
          <c:showLegendKey val="0"/>
          <c:showVal val="0"/>
          <c:showCatName val="0"/>
          <c:showSerName val="0"/>
          <c:showPercent val="0"/>
          <c:showBubbleSize val="0"/>
        </c:dLbls>
        <c:marker val="1"/>
        <c:smooth val="0"/>
        <c:axId val="208681600"/>
        <c:axId val="208687488"/>
      </c:lineChart>
      <c:catAx>
        <c:axId val="208681600"/>
        <c:scaling>
          <c:orientation val="minMax"/>
        </c:scaling>
        <c:delete val="0"/>
        <c:axPos val="b"/>
        <c:numFmt formatCode="General" sourceLinked="0"/>
        <c:majorTickMark val="out"/>
        <c:minorTickMark val="none"/>
        <c:tickLblPos val="low"/>
        <c:crossAx val="208687488"/>
        <c:crosses val="autoZero"/>
        <c:auto val="1"/>
        <c:lblAlgn val="ctr"/>
        <c:lblOffset val="100"/>
        <c:noMultiLvlLbl val="0"/>
      </c:catAx>
      <c:valAx>
        <c:axId val="208687488"/>
        <c:scaling>
          <c:orientation val="minMax"/>
          <c:max val="3"/>
          <c:min val="-1.25"/>
        </c:scaling>
        <c:delete val="0"/>
        <c:axPos val="l"/>
        <c:majorGridlines/>
        <c:numFmt formatCode="0%" sourceLinked="0"/>
        <c:majorTickMark val="out"/>
        <c:minorTickMark val="none"/>
        <c:tickLblPos val="nextTo"/>
        <c:crossAx val="208681600"/>
        <c:crosses val="autoZero"/>
        <c:crossBetween val="between"/>
        <c:majorUnit val="0.25"/>
      </c:valAx>
    </c:plotArea>
    <c:legend>
      <c:legendPos val="r"/>
      <c:layout>
        <c:manualLayout>
          <c:xMode val="edge"/>
          <c:yMode val="edge"/>
          <c:x val="0.68849025949657305"/>
          <c:y val="0.12592583055935799"/>
          <c:w val="0.276314370403558"/>
          <c:h val="0.15189653108878601"/>
        </c:manualLayout>
      </c:layout>
      <c:overlay val="0"/>
      <c:spPr>
        <a:solidFill>
          <a:schemeClr val="bg1"/>
        </a:solidFill>
        <a:ln>
          <a:solidFill>
            <a:schemeClr val="tx1">
              <a:lumMod val="50000"/>
              <a:lumOff val="50000"/>
            </a:schemeClr>
          </a:solidFill>
        </a:ln>
      </c:spPr>
    </c:legend>
    <c:plotVisOnly val="1"/>
    <c:dispBlanksAs val="span"/>
    <c:showDLblsOverMax val="0"/>
  </c:chart>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550" b="1" i="1" baseline="0">
                <a:effectLst/>
                <a:latin typeface="+mn-lt"/>
              </a:rPr>
              <a:t>Figure 3.1: </a:t>
            </a:r>
            <a:r>
              <a:rPr lang="en-US" sz="1550" b="1" i="0" baseline="0">
                <a:effectLst/>
                <a:latin typeface="+mn-lt"/>
              </a:rPr>
              <a:t>Straits Settlements Currency Board - Test of Currency Board Orthodoxy</a:t>
            </a:r>
            <a:endParaRPr lang="en-US" sz="1550">
              <a:effectLst/>
              <a:latin typeface="+mn-lt"/>
            </a:endParaRPr>
          </a:p>
        </c:rich>
      </c:tx>
      <c:overlay val="0"/>
    </c:title>
    <c:autoTitleDeleted val="0"/>
    <c:plotArea>
      <c:layout>
        <c:manualLayout>
          <c:layoutTarget val="inner"/>
          <c:xMode val="edge"/>
          <c:yMode val="edge"/>
          <c:x val="6.0412598741603901E-2"/>
          <c:y val="7.8780732075098697E-2"/>
          <c:w val="0.92283888534138303"/>
          <c:h val="0.72974792935725397"/>
        </c:manualLayout>
      </c:layout>
      <c:lineChart>
        <c:grouping val="standard"/>
        <c:varyColors val="0"/>
        <c:ser>
          <c:idx val="0"/>
          <c:order val="0"/>
          <c:tx>
            <c:v>Reserve Pass-Through</c:v>
          </c:tx>
          <c:marker>
            <c:symbol val="none"/>
          </c:marker>
          <c:cat>
            <c:numRef>
              <c:f>'Calculations (S.S.)'!$B$1:$OH$1</c:f>
              <c:numCache>
                <c:formatCode>[$-409]d\-mmm\-yyyy;@</c:formatCode>
                <c:ptCount val="397"/>
                <c:pt idx="0">
                  <c:v>1827</c:v>
                </c:pt>
                <c:pt idx="1">
                  <c:v>1858</c:v>
                </c:pt>
                <c:pt idx="2">
                  <c:v>1886</c:v>
                </c:pt>
                <c:pt idx="3">
                  <c:v>1917</c:v>
                </c:pt>
                <c:pt idx="4">
                  <c:v>1947</c:v>
                </c:pt>
                <c:pt idx="5">
                  <c:v>1978</c:v>
                </c:pt>
                <c:pt idx="6">
                  <c:v>2008</c:v>
                </c:pt>
                <c:pt idx="7">
                  <c:v>2039</c:v>
                </c:pt>
                <c:pt idx="8">
                  <c:v>2070</c:v>
                </c:pt>
                <c:pt idx="9">
                  <c:v>2100</c:v>
                </c:pt>
                <c:pt idx="10">
                  <c:v>2131</c:v>
                </c:pt>
                <c:pt idx="11">
                  <c:v>2161</c:v>
                </c:pt>
                <c:pt idx="12">
                  <c:v>2192</c:v>
                </c:pt>
                <c:pt idx="13">
                  <c:v>2223</c:v>
                </c:pt>
                <c:pt idx="14">
                  <c:v>2251</c:v>
                </c:pt>
                <c:pt idx="15">
                  <c:v>2282</c:v>
                </c:pt>
                <c:pt idx="16">
                  <c:v>2312</c:v>
                </c:pt>
                <c:pt idx="17">
                  <c:v>2343</c:v>
                </c:pt>
                <c:pt idx="18">
                  <c:v>2373</c:v>
                </c:pt>
                <c:pt idx="19">
                  <c:v>2404</c:v>
                </c:pt>
                <c:pt idx="20">
                  <c:v>2435</c:v>
                </c:pt>
                <c:pt idx="21">
                  <c:v>2465</c:v>
                </c:pt>
                <c:pt idx="22">
                  <c:v>2496</c:v>
                </c:pt>
                <c:pt idx="23">
                  <c:v>2526</c:v>
                </c:pt>
                <c:pt idx="24">
                  <c:v>2557</c:v>
                </c:pt>
                <c:pt idx="25">
                  <c:v>2588</c:v>
                </c:pt>
                <c:pt idx="26">
                  <c:v>2616</c:v>
                </c:pt>
                <c:pt idx="27">
                  <c:v>2647</c:v>
                </c:pt>
                <c:pt idx="28">
                  <c:v>2677</c:v>
                </c:pt>
                <c:pt idx="29">
                  <c:v>2708</c:v>
                </c:pt>
                <c:pt idx="30">
                  <c:v>2738</c:v>
                </c:pt>
                <c:pt idx="31">
                  <c:v>2769</c:v>
                </c:pt>
                <c:pt idx="32">
                  <c:v>2800</c:v>
                </c:pt>
                <c:pt idx="33">
                  <c:v>2830</c:v>
                </c:pt>
                <c:pt idx="34">
                  <c:v>2861</c:v>
                </c:pt>
                <c:pt idx="35">
                  <c:v>2891</c:v>
                </c:pt>
                <c:pt idx="36">
                  <c:v>2922</c:v>
                </c:pt>
                <c:pt idx="37">
                  <c:v>2953</c:v>
                </c:pt>
                <c:pt idx="38">
                  <c:v>2982</c:v>
                </c:pt>
                <c:pt idx="39">
                  <c:v>3013</c:v>
                </c:pt>
                <c:pt idx="40">
                  <c:v>3043</c:v>
                </c:pt>
                <c:pt idx="41">
                  <c:v>3074</c:v>
                </c:pt>
                <c:pt idx="42">
                  <c:v>3104</c:v>
                </c:pt>
                <c:pt idx="43">
                  <c:v>3135</c:v>
                </c:pt>
                <c:pt idx="44">
                  <c:v>3166</c:v>
                </c:pt>
                <c:pt idx="45">
                  <c:v>3196</c:v>
                </c:pt>
                <c:pt idx="46">
                  <c:v>3227</c:v>
                </c:pt>
                <c:pt idx="47">
                  <c:v>3257</c:v>
                </c:pt>
                <c:pt idx="48">
                  <c:v>3288</c:v>
                </c:pt>
                <c:pt idx="49">
                  <c:v>3319</c:v>
                </c:pt>
                <c:pt idx="50">
                  <c:v>3347</c:v>
                </c:pt>
                <c:pt idx="51">
                  <c:v>3378</c:v>
                </c:pt>
                <c:pt idx="52">
                  <c:v>3408</c:v>
                </c:pt>
                <c:pt idx="53">
                  <c:v>3439</c:v>
                </c:pt>
                <c:pt idx="54">
                  <c:v>3469</c:v>
                </c:pt>
                <c:pt idx="55">
                  <c:v>3500</c:v>
                </c:pt>
                <c:pt idx="56">
                  <c:v>3531</c:v>
                </c:pt>
                <c:pt idx="57">
                  <c:v>3561</c:v>
                </c:pt>
                <c:pt idx="58">
                  <c:v>3592</c:v>
                </c:pt>
                <c:pt idx="59">
                  <c:v>3622</c:v>
                </c:pt>
                <c:pt idx="60">
                  <c:v>3653</c:v>
                </c:pt>
                <c:pt idx="61">
                  <c:v>3684</c:v>
                </c:pt>
                <c:pt idx="62">
                  <c:v>3712</c:v>
                </c:pt>
                <c:pt idx="63">
                  <c:v>3743</c:v>
                </c:pt>
                <c:pt idx="64">
                  <c:v>3773</c:v>
                </c:pt>
                <c:pt idx="65">
                  <c:v>3804</c:v>
                </c:pt>
                <c:pt idx="66">
                  <c:v>3834</c:v>
                </c:pt>
                <c:pt idx="67">
                  <c:v>3865</c:v>
                </c:pt>
                <c:pt idx="68">
                  <c:v>3896</c:v>
                </c:pt>
                <c:pt idx="69">
                  <c:v>3926</c:v>
                </c:pt>
                <c:pt idx="70">
                  <c:v>3957</c:v>
                </c:pt>
                <c:pt idx="71">
                  <c:v>3987</c:v>
                </c:pt>
                <c:pt idx="72">
                  <c:v>4018</c:v>
                </c:pt>
                <c:pt idx="73">
                  <c:v>4049</c:v>
                </c:pt>
                <c:pt idx="74">
                  <c:v>4077</c:v>
                </c:pt>
                <c:pt idx="75">
                  <c:v>4108</c:v>
                </c:pt>
                <c:pt idx="76">
                  <c:v>4138</c:v>
                </c:pt>
                <c:pt idx="77">
                  <c:v>4169</c:v>
                </c:pt>
                <c:pt idx="78">
                  <c:v>4199</c:v>
                </c:pt>
                <c:pt idx="79">
                  <c:v>4230</c:v>
                </c:pt>
                <c:pt idx="80">
                  <c:v>4261</c:v>
                </c:pt>
                <c:pt idx="81">
                  <c:v>4291</c:v>
                </c:pt>
                <c:pt idx="82">
                  <c:v>4322</c:v>
                </c:pt>
                <c:pt idx="83">
                  <c:v>4352</c:v>
                </c:pt>
                <c:pt idx="84">
                  <c:v>4383</c:v>
                </c:pt>
                <c:pt idx="85">
                  <c:v>4414</c:v>
                </c:pt>
                <c:pt idx="86">
                  <c:v>4443</c:v>
                </c:pt>
                <c:pt idx="87">
                  <c:v>4474</c:v>
                </c:pt>
                <c:pt idx="88">
                  <c:v>4504</c:v>
                </c:pt>
                <c:pt idx="89">
                  <c:v>4535</c:v>
                </c:pt>
                <c:pt idx="90">
                  <c:v>4565</c:v>
                </c:pt>
                <c:pt idx="91">
                  <c:v>4596</c:v>
                </c:pt>
                <c:pt idx="92">
                  <c:v>4627</c:v>
                </c:pt>
                <c:pt idx="93">
                  <c:v>4657</c:v>
                </c:pt>
                <c:pt idx="94">
                  <c:v>4688</c:v>
                </c:pt>
                <c:pt idx="95">
                  <c:v>4718</c:v>
                </c:pt>
                <c:pt idx="96">
                  <c:v>4749</c:v>
                </c:pt>
                <c:pt idx="97">
                  <c:v>4780</c:v>
                </c:pt>
                <c:pt idx="98">
                  <c:v>4808</c:v>
                </c:pt>
                <c:pt idx="99">
                  <c:v>4839</c:v>
                </c:pt>
                <c:pt idx="100">
                  <c:v>4869</c:v>
                </c:pt>
                <c:pt idx="101">
                  <c:v>4900</c:v>
                </c:pt>
                <c:pt idx="102">
                  <c:v>4930</c:v>
                </c:pt>
                <c:pt idx="103">
                  <c:v>4961</c:v>
                </c:pt>
                <c:pt idx="104">
                  <c:v>4992</c:v>
                </c:pt>
                <c:pt idx="105">
                  <c:v>5022</c:v>
                </c:pt>
                <c:pt idx="106">
                  <c:v>5053</c:v>
                </c:pt>
                <c:pt idx="107">
                  <c:v>5083</c:v>
                </c:pt>
                <c:pt idx="108">
                  <c:v>5114</c:v>
                </c:pt>
                <c:pt idx="109">
                  <c:v>5145</c:v>
                </c:pt>
                <c:pt idx="110">
                  <c:v>5173</c:v>
                </c:pt>
                <c:pt idx="111">
                  <c:v>5204</c:v>
                </c:pt>
                <c:pt idx="112">
                  <c:v>5234</c:v>
                </c:pt>
                <c:pt idx="113">
                  <c:v>5265</c:v>
                </c:pt>
                <c:pt idx="114">
                  <c:v>5295</c:v>
                </c:pt>
                <c:pt idx="115">
                  <c:v>5326</c:v>
                </c:pt>
                <c:pt idx="116">
                  <c:v>5357</c:v>
                </c:pt>
                <c:pt idx="117">
                  <c:v>5387</c:v>
                </c:pt>
                <c:pt idx="118">
                  <c:v>5418</c:v>
                </c:pt>
                <c:pt idx="119">
                  <c:v>5448</c:v>
                </c:pt>
                <c:pt idx="120">
                  <c:v>5479</c:v>
                </c:pt>
                <c:pt idx="121">
                  <c:v>5510</c:v>
                </c:pt>
                <c:pt idx="122">
                  <c:v>5538</c:v>
                </c:pt>
                <c:pt idx="123">
                  <c:v>5569</c:v>
                </c:pt>
                <c:pt idx="124">
                  <c:v>5599</c:v>
                </c:pt>
                <c:pt idx="125">
                  <c:v>5630</c:v>
                </c:pt>
                <c:pt idx="126">
                  <c:v>5660</c:v>
                </c:pt>
                <c:pt idx="127">
                  <c:v>5691</c:v>
                </c:pt>
                <c:pt idx="128">
                  <c:v>5722</c:v>
                </c:pt>
                <c:pt idx="129">
                  <c:v>5752</c:v>
                </c:pt>
                <c:pt idx="130">
                  <c:v>5783</c:v>
                </c:pt>
                <c:pt idx="131">
                  <c:v>5813</c:v>
                </c:pt>
                <c:pt idx="132">
                  <c:v>5844</c:v>
                </c:pt>
                <c:pt idx="133">
                  <c:v>5875</c:v>
                </c:pt>
                <c:pt idx="134">
                  <c:v>5904</c:v>
                </c:pt>
                <c:pt idx="135">
                  <c:v>5935</c:v>
                </c:pt>
                <c:pt idx="136">
                  <c:v>5965</c:v>
                </c:pt>
                <c:pt idx="137">
                  <c:v>5996</c:v>
                </c:pt>
                <c:pt idx="138">
                  <c:v>6026</c:v>
                </c:pt>
                <c:pt idx="139">
                  <c:v>6057</c:v>
                </c:pt>
                <c:pt idx="140">
                  <c:v>6088</c:v>
                </c:pt>
                <c:pt idx="141">
                  <c:v>6118</c:v>
                </c:pt>
                <c:pt idx="142">
                  <c:v>6149</c:v>
                </c:pt>
                <c:pt idx="143">
                  <c:v>6179</c:v>
                </c:pt>
                <c:pt idx="144">
                  <c:v>6210</c:v>
                </c:pt>
                <c:pt idx="145">
                  <c:v>6241</c:v>
                </c:pt>
                <c:pt idx="146">
                  <c:v>6269</c:v>
                </c:pt>
                <c:pt idx="147">
                  <c:v>6300</c:v>
                </c:pt>
                <c:pt idx="148">
                  <c:v>6330</c:v>
                </c:pt>
                <c:pt idx="149">
                  <c:v>6361</c:v>
                </c:pt>
                <c:pt idx="150">
                  <c:v>6391</c:v>
                </c:pt>
                <c:pt idx="151">
                  <c:v>6422</c:v>
                </c:pt>
                <c:pt idx="152">
                  <c:v>6453</c:v>
                </c:pt>
                <c:pt idx="153">
                  <c:v>6483</c:v>
                </c:pt>
                <c:pt idx="154">
                  <c:v>6514</c:v>
                </c:pt>
                <c:pt idx="155">
                  <c:v>6544</c:v>
                </c:pt>
                <c:pt idx="156">
                  <c:v>6575</c:v>
                </c:pt>
                <c:pt idx="157">
                  <c:v>6606</c:v>
                </c:pt>
                <c:pt idx="158">
                  <c:v>6634</c:v>
                </c:pt>
                <c:pt idx="159">
                  <c:v>6665</c:v>
                </c:pt>
                <c:pt idx="160">
                  <c:v>6695</c:v>
                </c:pt>
                <c:pt idx="161">
                  <c:v>6726</c:v>
                </c:pt>
                <c:pt idx="162">
                  <c:v>6756</c:v>
                </c:pt>
                <c:pt idx="163">
                  <c:v>6787</c:v>
                </c:pt>
                <c:pt idx="164">
                  <c:v>6818</c:v>
                </c:pt>
                <c:pt idx="165">
                  <c:v>6848</c:v>
                </c:pt>
                <c:pt idx="166">
                  <c:v>6879</c:v>
                </c:pt>
                <c:pt idx="167">
                  <c:v>6909</c:v>
                </c:pt>
                <c:pt idx="168">
                  <c:v>6940</c:v>
                </c:pt>
                <c:pt idx="169">
                  <c:v>6971</c:v>
                </c:pt>
                <c:pt idx="170">
                  <c:v>6999</c:v>
                </c:pt>
                <c:pt idx="171">
                  <c:v>7030</c:v>
                </c:pt>
                <c:pt idx="172">
                  <c:v>7060</c:v>
                </c:pt>
                <c:pt idx="173">
                  <c:v>7091</c:v>
                </c:pt>
                <c:pt idx="174">
                  <c:v>7121</c:v>
                </c:pt>
                <c:pt idx="175">
                  <c:v>7152</c:v>
                </c:pt>
                <c:pt idx="176">
                  <c:v>7183</c:v>
                </c:pt>
                <c:pt idx="177">
                  <c:v>7213</c:v>
                </c:pt>
                <c:pt idx="178">
                  <c:v>7244</c:v>
                </c:pt>
                <c:pt idx="179">
                  <c:v>7274</c:v>
                </c:pt>
                <c:pt idx="180">
                  <c:v>7305</c:v>
                </c:pt>
                <c:pt idx="181">
                  <c:v>7336</c:v>
                </c:pt>
                <c:pt idx="182">
                  <c:v>7365</c:v>
                </c:pt>
                <c:pt idx="183">
                  <c:v>7396</c:v>
                </c:pt>
                <c:pt idx="184">
                  <c:v>7426</c:v>
                </c:pt>
                <c:pt idx="185">
                  <c:v>7457</c:v>
                </c:pt>
                <c:pt idx="186">
                  <c:v>7487</c:v>
                </c:pt>
                <c:pt idx="187">
                  <c:v>7518</c:v>
                </c:pt>
                <c:pt idx="188">
                  <c:v>7549</c:v>
                </c:pt>
                <c:pt idx="189">
                  <c:v>7579</c:v>
                </c:pt>
                <c:pt idx="190">
                  <c:v>7610</c:v>
                </c:pt>
                <c:pt idx="191">
                  <c:v>7640</c:v>
                </c:pt>
                <c:pt idx="192">
                  <c:v>7671</c:v>
                </c:pt>
                <c:pt idx="193">
                  <c:v>7702</c:v>
                </c:pt>
                <c:pt idx="194">
                  <c:v>7730</c:v>
                </c:pt>
                <c:pt idx="195">
                  <c:v>7761</c:v>
                </c:pt>
                <c:pt idx="196">
                  <c:v>7791</c:v>
                </c:pt>
                <c:pt idx="197">
                  <c:v>7822</c:v>
                </c:pt>
                <c:pt idx="198">
                  <c:v>7852</c:v>
                </c:pt>
                <c:pt idx="199">
                  <c:v>7883</c:v>
                </c:pt>
                <c:pt idx="200">
                  <c:v>7914</c:v>
                </c:pt>
                <c:pt idx="201">
                  <c:v>7944</c:v>
                </c:pt>
                <c:pt idx="202">
                  <c:v>7975</c:v>
                </c:pt>
                <c:pt idx="203">
                  <c:v>8005</c:v>
                </c:pt>
                <c:pt idx="204">
                  <c:v>8036</c:v>
                </c:pt>
                <c:pt idx="205">
                  <c:v>8067</c:v>
                </c:pt>
                <c:pt idx="206">
                  <c:v>8095</c:v>
                </c:pt>
                <c:pt idx="207">
                  <c:v>8126</c:v>
                </c:pt>
                <c:pt idx="208">
                  <c:v>8156</c:v>
                </c:pt>
                <c:pt idx="209">
                  <c:v>8187</c:v>
                </c:pt>
                <c:pt idx="210">
                  <c:v>8217</c:v>
                </c:pt>
                <c:pt idx="211">
                  <c:v>8248</c:v>
                </c:pt>
                <c:pt idx="212">
                  <c:v>8279</c:v>
                </c:pt>
                <c:pt idx="213">
                  <c:v>8309</c:v>
                </c:pt>
                <c:pt idx="214">
                  <c:v>8340</c:v>
                </c:pt>
                <c:pt idx="215">
                  <c:v>8370</c:v>
                </c:pt>
                <c:pt idx="216">
                  <c:v>8401</c:v>
                </c:pt>
                <c:pt idx="217">
                  <c:v>8432</c:v>
                </c:pt>
                <c:pt idx="218">
                  <c:v>8460</c:v>
                </c:pt>
                <c:pt idx="219">
                  <c:v>8491</c:v>
                </c:pt>
                <c:pt idx="220">
                  <c:v>8521</c:v>
                </c:pt>
                <c:pt idx="221">
                  <c:v>8552</c:v>
                </c:pt>
                <c:pt idx="222">
                  <c:v>8582</c:v>
                </c:pt>
                <c:pt idx="223">
                  <c:v>8613</c:v>
                </c:pt>
                <c:pt idx="224">
                  <c:v>8644</c:v>
                </c:pt>
                <c:pt idx="225">
                  <c:v>8674</c:v>
                </c:pt>
                <c:pt idx="226">
                  <c:v>8705</c:v>
                </c:pt>
                <c:pt idx="227">
                  <c:v>8735</c:v>
                </c:pt>
                <c:pt idx="228">
                  <c:v>8766</c:v>
                </c:pt>
                <c:pt idx="229">
                  <c:v>8797</c:v>
                </c:pt>
                <c:pt idx="230">
                  <c:v>8826</c:v>
                </c:pt>
                <c:pt idx="231">
                  <c:v>8857</c:v>
                </c:pt>
                <c:pt idx="232">
                  <c:v>8887</c:v>
                </c:pt>
                <c:pt idx="233">
                  <c:v>8918</c:v>
                </c:pt>
                <c:pt idx="234">
                  <c:v>8948</c:v>
                </c:pt>
                <c:pt idx="235">
                  <c:v>8979</c:v>
                </c:pt>
                <c:pt idx="236">
                  <c:v>9010</c:v>
                </c:pt>
                <c:pt idx="237">
                  <c:v>9040</c:v>
                </c:pt>
                <c:pt idx="238">
                  <c:v>9071</c:v>
                </c:pt>
                <c:pt idx="239">
                  <c:v>9101</c:v>
                </c:pt>
                <c:pt idx="240">
                  <c:v>9132</c:v>
                </c:pt>
                <c:pt idx="241">
                  <c:v>9163</c:v>
                </c:pt>
                <c:pt idx="242">
                  <c:v>9191</c:v>
                </c:pt>
                <c:pt idx="243">
                  <c:v>9222</c:v>
                </c:pt>
                <c:pt idx="244">
                  <c:v>9252</c:v>
                </c:pt>
                <c:pt idx="245">
                  <c:v>9283</c:v>
                </c:pt>
                <c:pt idx="246">
                  <c:v>9313</c:v>
                </c:pt>
                <c:pt idx="247">
                  <c:v>9344</c:v>
                </c:pt>
                <c:pt idx="248">
                  <c:v>9375</c:v>
                </c:pt>
                <c:pt idx="249">
                  <c:v>9405</c:v>
                </c:pt>
                <c:pt idx="250">
                  <c:v>9436</c:v>
                </c:pt>
                <c:pt idx="251">
                  <c:v>9466</c:v>
                </c:pt>
                <c:pt idx="252">
                  <c:v>9497</c:v>
                </c:pt>
                <c:pt idx="253">
                  <c:v>9528</c:v>
                </c:pt>
                <c:pt idx="254">
                  <c:v>9556</c:v>
                </c:pt>
                <c:pt idx="255">
                  <c:v>9587</c:v>
                </c:pt>
                <c:pt idx="256">
                  <c:v>9617</c:v>
                </c:pt>
                <c:pt idx="257">
                  <c:v>9648</c:v>
                </c:pt>
                <c:pt idx="258">
                  <c:v>9678</c:v>
                </c:pt>
                <c:pt idx="259">
                  <c:v>9709</c:v>
                </c:pt>
                <c:pt idx="260">
                  <c:v>9740</c:v>
                </c:pt>
                <c:pt idx="261">
                  <c:v>9770</c:v>
                </c:pt>
                <c:pt idx="262">
                  <c:v>9801</c:v>
                </c:pt>
                <c:pt idx="263">
                  <c:v>9831</c:v>
                </c:pt>
                <c:pt idx="264">
                  <c:v>9862</c:v>
                </c:pt>
                <c:pt idx="265">
                  <c:v>9893</c:v>
                </c:pt>
                <c:pt idx="266">
                  <c:v>9921</c:v>
                </c:pt>
                <c:pt idx="267">
                  <c:v>9952</c:v>
                </c:pt>
                <c:pt idx="268">
                  <c:v>9982</c:v>
                </c:pt>
                <c:pt idx="269">
                  <c:v>10013</c:v>
                </c:pt>
                <c:pt idx="270">
                  <c:v>10043</c:v>
                </c:pt>
                <c:pt idx="271">
                  <c:v>10074</c:v>
                </c:pt>
                <c:pt idx="272">
                  <c:v>10105</c:v>
                </c:pt>
                <c:pt idx="273">
                  <c:v>10135</c:v>
                </c:pt>
                <c:pt idx="274">
                  <c:v>10166</c:v>
                </c:pt>
                <c:pt idx="275">
                  <c:v>10196</c:v>
                </c:pt>
                <c:pt idx="276">
                  <c:v>10227</c:v>
                </c:pt>
                <c:pt idx="277">
                  <c:v>10258</c:v>
                </c:pt>
                <c:pt idx="278">
                  <c:v>10287</c:v>
                </c:pt>
                <c:pt idx="279">
                  <c:v>10318</c:v>
                </c:pt>
                <c:pt idx="280">
                  <c:v>10348</c:v>
                </c:pt>
                <c:pt idx="281">
                  <c:v>10379</c:v>
                </c:pt>
                <c:pt idx="282">
                  <c:v>10409</c:v>
                </c:pt>
                <c:pt idx="283">
                  <c:v>10440</c:v>
                </c:pt>
                <c:pt idx="284">
                  <c:v>10471</c:v>
                </c:pt>
                <c:pt idx="285">
                  <c:v>10501</c:v>
                </c:pt>
                <c:pt idx="286">
                  <c:v>10532</c:v>
                </c:pt>
                <c:pt idx="287">
                  <c:v>10562</c:v>
                </c:pt>
                <c:pt idx="288">
                  <c:v>10593</c:v>
                </c:pt>
                <c:pt idx="289">
                  <c:v>10624</c:v>
                </c:pt>
                <c:pt idx="290">
                  <c:v>10652</c:v>
                </c:pt>
                <c:pt idx="291">
                  <c:v>10683</c:v>
                </c:pt>
                <c:pt idx="292">
                  <c:v>10713</c:v>
                </c:pt>
                <c:pt idx="293">
                  <c:v>10744</c:v>
                </c:pt>
                <c:pt idx="294">
                  <c:v>10774</c:v>
                </c:pt>
                <c:pt idx="295">
                  <c:v>10805</c:v>
                </c:pt>
                <c:pt idx="296">
                  <c:v>10836</c:v>
                </c:pt>
                <c:pt idx="297">
                  <c:v>10866</c:v>
                </c:pt>
                <c:pt idx="298">
                  <c:v>10897</c:v>
                </c:pt>
                <c:pt idx="299">
                  <c:v>10927</c:v>
                </c:pt>
                <c:pt idx="300">
                  <c:v>10958</c:v>
                </c:pt>
                <c:pt idx="301">
                  <c:v>10989</c:v>
                </c:pt>
                <c:pt idx="302">
                  <c:v>11017</c:v>
                </c:pt>
                <c:pt idx="303">
                  <c:v>11048</c:v>
                </c:pt>
                <c:pt idx="304">
                  <c:v>11078</c:v>
                </c:pt>
                <c:pt idx="305">
                  <c:v>11109</c:v>
                </c:pt>
                <c:pt idx="306">
                  <c:v>11139</c:v>
                </c:pt>
                <c:pt idx="307">
                  <c:v>11170</c:v>
                </c:pt>
                <c:pt idx="308">
                  <c:v>11201</c:v>
                </c:pt>
                <c:pt idx="309">
                  <c:v>11231</c:v>
                </c:pt>
                <c:pt idx="310">
                  <c:v>11262</c:v>
                </c:pt>
                <c:pt idx="311">
                  <c:v>11292</c:v>
                </c:pt>
                <c:pt idx="312">
                  <c:v>11323</c:v>
                </c:pt>
                <c:pt idx="313">
                  <c:v>11354</c:v>
                </c:pt>
                <c:pt idx="314">
                  <c:v>11382</c:v>
                </c:pt>
                <c:pt idx="315">
                  <c:v>11413</c:v>
                </c:pt>
                <c:pt idx="316">
                  <c:v>11443</c:v>
                </c:pt>
                <c:pt idx="317">
                  <c:v>11474</c:v>
                </c:pt>
                <c:pt idx="318">
                  <c:v>11504</c:v>
                </c:pt>
                <c:pt idx="319">
                  <c:v>11535</c:v>
                </c:pt>
                <c:pt idx="320">
                  <c:v>11566</c:v>
                </c:pt>
                <c:pt idx="321">
                  <c:v>11596</c:v>
                </c:pt>
                <c:pt idx="322">
                  <c:v>11627</c:v>
                </c:pt>
                <c:pt idx="323">
                  <c:v>11657</c:v>
                </c:pt>
                <c:pt idx="324">
                  <c:v>11688</c:v>
                </c:pt>
                <c:pt idx="325">
                  <c:v>11719</c:v>
                </c:pt>
                <c:pt idx="326">
                  <c:v>11748</c:v>
                </c:pt>
                <c:pt idx="327">
                  <c:v>11779</c:v>
                </c:pt>
                <c:pt idx="328">
                  <c:v>11809</c:v>
                </c:pt>
                <c:pt idx="329">
                  <c:v>11840</c:v>
                </c:pt>
                <c:pt idx="330">
                  <c:v>11870</c:v>
                </c:pt>
                <c:pt idx="331">
                  <c:v>11901</c:v>
                </c:pt>
                <c:pt idx="332">
                  <c:v>11932</c:v>
                </c:pt>
                <c:pt idx="333">
                  <c:v>11962</c:v>
                </c:pt>
                <c:pt idx="334">
                  <c:v>11993</c:v>
                </c:pt>
                <c:pt idx="335">
                  <c:v>12023</c:v>
                </c:pt>
                <c:pt idx="336">
                  <c:v>12054</c:v>
                </c:pt>
                <c:pt idx="337">
                  <c:v>12085</c:v>
                </c:pt>
                <c:pt idx="338">
                  <c:v>12113</c:v>
                </c:pt>
                <c:pt idx="339">
                  <c:v>12144</c:v>
                </c:pt>
                <c:pt idx="340">
                  <c:v>12174</c:v>
                </c:pt>
                <c:pt idx="341">
                  <c:v>12205</c:v>
                </c:pt>
                <c:pt idx="342">
                  <c:v>12235</c:v>
                </c:pt>
                <c:pt idx="343">
                  <c:v>12266</c:v>
                </c:pt>
                <c:pt idx="344">
                  <c:v>12297</c:v>
                </c:pt>
                <c:pt idx="345">
                  <c:v>12327</c:v>
                </c:pt>
                <c:pt idx="346">
                  <c:v>12358</c:v>
                </c:pt>
                <c:pt idx="347">
                  <c:v>12388</c:v>
                </c:pt>
                <c:pt idx="348">
                  <c:v>12419</c:v>
                </c:pt>
                <c:pt idx="349">
                  <c:v>12450</c:v>
                </c:pt>
                <c:pt idx="350">
                  <c:v>12478</c:v>
                </c:pt>
                <c:pt idx="351">
                  <c:v>12509</c:v>
                </c:pt>
                <c:pt idx="352">
                  <c:v>12539</c:v>
                </c:pt>
                <c:pt idx="353">
                  <c:v>12570</c:v>
                </c:pt>
                <c:pt idx="354">
                  <c:v>12600</c:v>
                </c:pt>
                <c:pt idx="355">
                  <c:v>12631</c:v>
                </c:pt>
                <c:pt idx="356">
                  <c:v>12662</c:v>
                </c:pt>
                <c:pt idx="357">
                  <c:v>12692</c:v>
                </c:pt>
                <c:pt idx="358">
                  <c:v>12723</c:v>
                </c:pt>
                <c:pt idx="359">
                  <c:v>12753</c:v>
                </c:pt>
                <c:pt idx="360">
                  <c:v>12784</c:v>
                </c:pt>
                <c:pt idx="361">
                  <c:v>12815</c:v>
                </c:pt>
                <c:pt idx="362">
                  <c:v>12843</c:v>
                </c:pt>
                <c:pt idx="363">
                  <c:v>12874</c:v>
                </c:pt>
                <c:pt idx="364">
                  <c:v>12904</c:v>
                </c:pt>
                <c:pt idx="365">
                  <c:v>12935</c:v>
                </c:pt>
                <c:pt idx="366">
                  <c:v>12965</c:v>
                </c:pt>
                <c:pt idx="367">
                  <c:v>12996</c:v>
                </c:pt>
                <c:pt idx="368">
                  <c:v>13027</c:v>
                </c:pt>
                <c:pt idx="369">
                  <c:v>13057</c:v>
                </c:pt>
                <c:pt idx="370">
                  <c:v>13088</c:v>
                </c:pt>
                <c:pt idx="371">
                  <c:v>13118</c:v>
                </c:pt>
                <c:pt idx="372">
                  <c:v>13149</c:v>
                </c:pt>
                <c:pt idx="373">
                  <c:v>13180</c:v>
                </c:pt>
                <c:pt idx="374">
                  <c:v>13209</c:v>
                </c:pt>
                <c:pt idx="375">
                  <c:v>13240</c:v>
                </c:pt>
                <c:pt idx="376">
                  <c:v>13270</c:v>
                </c:pt>
                <c:pt idx="377">
                  <c:v>13301</c:v>
                </c:pt>
                <c:pt idx="378">
                  <c:v>13331</c:v>
                </c:pt>
                <c:pt idx="379">
                  <c:v>13362</c:v>
                </c:pt>
                <c:pt idx="380">
                  <c:v>13393</c:v>
                </c:pt>
                <c:pt idx="381">
                  <c:v>13423</c:v>
                </c:pt>
                <c:pt idx="382">
                  <c:v>13454</c:v>
                </c:pt>
                <c:pt idx="383">
                  <c:v>13484</c:v>
                </c:pt>
                <c:pt idx="384">
                  <c:v>13515</c:v>
                </c:pt>
                <c:pt idx="385">
                  <c:v>13546</c:v>
                </c:pt>
                <c:pt idx="386">
                  <c:v>13574</c:v>
                </c:pt>
                <c:pt idx="387">
                  <c:v>13605</c:v>
                </c:pt>
                <c:pt idx="388">
                  <c:v>13635</c:v>
                </c:pt>
                <c:pt idx="389">
                  <c:v>13666</c:v>
                </c:pt>
                <c:pt idx="390">
                  <c:v>13696</c:v>
                </c:pt>
                <c:pt idx="391">
                  <c:v>13727</c:v>
                </c:pt>
                <c:pt idx="392">
                  <c:v>13758</c:v>
                </c:pt>
                <c:pt idx="393">
                  <c:v>13788</c:v>
                </c:pt>
                <c:pt idx="394">
                  <c:v>13819</c:v>
                </c:pt>
                <c:pt idx="395">
                  <c:v>13849</c:v>
                </c:pt>
                <c:pt idx="396">
                  <c:v>13880</c:v>
                </c:pt>
              </c:numCache>
            </c:numRef>
          </c:cat>
          <c:val>
            <c:numRef>
              <c:f>'Calculations (S.S.)'!$B$7:$OH$7</c:f>
              <c:numCache>
                <c:formatCode>0.00%</c:formatCode>
                <c:ptCount val="397"/>
                <c:pt idx="12">
                  <c:v>1</c:v>
                </c:pt>
                <c:pt idx="13">
                  <c:v>1</c:v>
                </c:pt>
                <c:pt idx="14">
                  <c:v>1</c:v>
                </c:pt>
                <c:pt idx="15">
                  <c:v>1</c:v>
                </c:pt>
                <c:pt idx="16">
                  <c:v>1</c:v>
                </c:pt>
                <c:pt idx="17">
                  <c:v>1</c:v>
                </c:pt>
                <c:pt idx="20">
                  <c:v>1</c:v>
                </c:pt>
                <c:pt idx="21">
                  <c:v>1</c:v>
                </c:pt>
                <c:pt idx="22">
                  <c:v>1</c:v>
                </c:pt>
                <c:pt idx="24">
                  <c:v>1</c:v>
                </c:pt>
                <c:pt idx="25">
                  <c:v>1</c:v>
                </c:pt>
                <c:pt idx="32">
                  <c:v>2.3229733889543462</c:v>
                </c:pt>
                <c:pt idx="33">
                  <c:v>1.1747574364178959</c:v>
                </c:pt>
                <c:pt idx="36">
                  <c:v>1</c:v>
                </c:pt>
                <c:pt idx="43">
                  <c:v>1.3257188702962768</c:v>
                </c:pt>
                <c:pt idx="44">
                  <c:v>1.3742047443622794</c:v>
                </c:pt>
                <c:pt idx="47">
                  <c:v>-0.32278597744713855</c:v>
                </c:pt>
                <c:pt idx="48">
                  <c:v>1</c:v>
                </c:pt>
                <c:pt idx="64">
                  <c:v>6.2403774028217933</c:v>
                </c:pt>
                <c:pt idx="76">
                  <c:v>-24.216669918061758</c:v>
                </c:pt>
                <c:pt idx="79">
                  <c:v>-2.6539771009416087</c:v>
                </c:pt>
                <c:pt idx="80">
                  <c:v>-0.96529019647100756</c:v>
                </c:pt>
                <c:pt idx="81">
                  <c:v>-5.2167848258858855</c:v>
                </c:pt>
                <c:pt idx="84">
                  <c:v>1.9122987052170244</c:v>
                </c:pt>
                <c:pt idx="85">
                  <c:v>1.5152239972569028</c:v>
                </c:pt>
                <c:pt idx="86">
                  <c:v>1.5410255657564011</c:v>
                </c:pt>
                <c:pt idx="88">
                  <c:v>1.7910590086566871</c:v>
                </c:pt>
                <c:pt idx="91">
                  <c:v>1.6282599501146786</c:v>
                </c:pt>
                <c:pt idx="92">
                  <c:v>1.6202980037864296</c:v>
                </c:pt>
                <c:pt idx="93">
                  <c:v>-6.2156502808142031</c:v>
                </c:pt>
                <c:pt idx="97">
                  <c:v>-0.80799508847520762</c:v>
                </c:pt>
                <c:pt idx="112">
                  <c:v>0.81391987773187247</c:v>
                </c:pt>
                <c:pt idx="124">
                  <c:v>-3.0361831603165945</c:v>
                </c:pt>
                <c:pt idx="136">
                  <c:v>0.76273019584525281</c:v>
                </c:pt>
                <c:pt idx="138">
                  <c:v>0.95806743223927948</c:v>
                </c:pt>
                <c:pt idx="143">
                  <c:v>0.93948297352182153</c:v>
                </c:pt>
                <c:pt idx="144">
                  <c:v>0.94382474550290529</c:v>
                </c:pt>
                <c:pt idx="145">
                  <c:v>0.92765295125369052</c:v>
                </c:pt>
                <c:pt idx="146">
                  <c:v>0.99857968543202291</c:v>
                </c:pt>
                <c:pt idx="147">
                  <c:v>0.98836076451979615</c:v>
                </c:pt>
                <c:pt idx="148">
                  <c:v>0.99120444741955305</c:v>
                </c:pt>
                <c:pt idx="149">
                  <c:v>0.99510211691177497</c:v>
                </c:pt>
                <c:pt idx="150">
                  <c:v>0.99325420785939178</c:v>
                </c:pt>
                <c:pt idx="152">
                  <c:v>1.2460297349430265</c:v>
                </c:pt>
                <c:pt idx="154">
                  <c:v>0.9288737312178651</c:v>
                </c:pt>
                <c:pt idx="155">
                  <c:v>0.92818125702255705</c:v>
                </c:pt>
                <c:pt idx="156">
                  <c:v>0.9125576621513587</c:v>
                </c:pt>
                <c:pt idx="157">
                  <c:v>0.91263920949857968</c:v>
                </c:pt>
                <c:pt idx="158">
                  <c:v>0.87259434233254385</c:v>
                </c:pt>
                <c:pt idx="159">
                  <c:v>0.84711112580649139</c:v>
                </c:pt>
                <c:pt idx="160">
                  <c:v>0.80943273275942373</c:v>
                </c:pt>
                <c:pt idx="161">
                  <c:v>0.70098165829708148</c:v>
                </c:pt>
                <c:pt idx="164">
                  <c:v>0.17063432173196649</c:v>
                </c:pt>
                <c:pt idx="165">
                  <c:v>-0.75240478569510272</c:v>
                </c:pt>
                <c:pt idx="166">
                  <c:v>-0.57447370327590253</c:v>
                </c:pt>
                <c:pt idx="167">
                  <c:v>-0.5625848455679</c:v>
                </c:pt>
                <c:pt idx="168">
                  <c:v>-0.92601519936254706</c:v>
                </c:pt>
                <c:pt idx="169">
                  <c:v>-0.96986260523585965</c:v>
                </c:pt>
                <c:pt idx="170">
                  <c:v>-1.0337965963453504</c:v>
                </c:pt>
                <c:pt idx="171">
                  <c:v>-1.010098681193037</c:v>
                </c:pt>
                <c:pt idx="172">
                  <c:v>-1.0868115392816899</c:v>
                </c:pt>
                <c:pt idx="173">
                  <c:v>9.2159225424080907E-2</c:v>
                </c:pt>
                <c:pt idx="175">
                  <c:v>0.98536289258240572</c:v>
                </c:pt>
                <c:pt idx="176">
                  <c:v>0.98759898589695072</c:v>
                </c:pt>
                <c:pt idx="177">
                  <c:v>0.99360094679241651</c:v>
                </c:pt>
                <c:pt idx="178">
                  <c:v>0.99236319216535473</c:v>
                </c:pt>
                <c:pt idx="179">
                  <c:v>0.99412063683864038</c:v>
                </c:pt>
                <c:pt idx="180">
                  <c:v>0.97689440100675562</c:v>
                </c:pt>
                <c:pt idx="181">
                  <c:v>0.97799787132425586</c:v>
                </c:pt>
                <c:pt idx="182">
                  <c:v>0.97783570680286425</c:v>
                </c:pt>
                <c:pt idx="183">
                  <c:v>0.97254922525542287</c:v>
                </c:pt>
                <c:pt idx="184">
                  <c:v>0.96221311831302703</c:v>
                </c:pt>
                <c:pt idx="185">
                  <c:v>0.95087226999550212</c:v>
                </c:pt>
                <c:pt idx="187">
                  <c:v>0.93436580966322236</c:v>
                </c:pt>
                <c:pt idx="188">
                  <c:v>0.90151338594657959</c:v>
                </c:pt>
                <c:pt idx="189">
                  <c:v>1.4246307919255459</c:v>
                </c:pt>
                <c:pt idx="190">
                  <c:v>1.1547346364122293</c:v>
                </c:pt>
                <c:pt idx="192">
                  <c:v>1.0213544353449315</c:v>
                </c:pt>
                <c:pt idx="193">
                  <c:v>1.0168867524832412</c:v>
                </c:pt>
                <c:pt idx="194">
                  <c:v>1.0159888528176462</c:v>
                </c:pt>
                <c:pt idx="195">
                  <c:v>1.0191155615770549</c:v>
                </c:pt>
                <c:pt idx="196">
                  <c:v>1.0212005877871413</c:v>
                </c:pt>
                <c:pt idx="198">
                  <c:v>1.019830323896598</c:v>
                </c:pt>
                <c:pt idx="199">
                  <c:v>1.0308002079459591</c:v>
                </c:pt>
                <c:pt idx="200">
                  <c:v>1.0409907799600784</c:v>
                </c:pt>
                <c:pt idx="201">
                  <c:v>1.0375933937950472</c:v>
                </c:pt>
                <c:pt idx="217">
                  <c:v>1.2859713333623208</c:v>
                </c:pt>
                <c:pt idx="218">
                  <c:v>1.3677468344115211</c:v>
                </c:pt>
                <c:pt idx="220">
                  <c:v>0.82788702963898819</c:v>
                </c:pt>
                <c:pt idx="221">
                  <c:v>0.83281184914486506</c:v>
                </c:pt>
                <c:pt idx="223">
                  <c:v>0.8705196249897531</c:v>
                </c:pt>
                <c:pt idx="224">
                  <c:v>0.8885445375983102</c:v>
                </c:pt>
                <c:pt idx="225">
                  <c:v>0.89840164392461463</c:v>
                </c:pt>
                <c:pt idx="226">
                  <c:v>0.90368534859576433</c:v>
                </c:pt>
                <c:pt idx="227">
                  <c:v>0.89329099433333226</c:v>
                </c:pt>
                <c:pt idx="240">
                  <c:v>0.60997678395733301</c:v>
                </c:pt>
                <c:pt idx="241">
                  <c:v>0.53373306147303679</c:v>
                </c:pt>
                <c:pt idx="242">
                  <c:v>0.40116340106716974</c:v>
                </c:pt>
                <c:pt idx="243">
                  <c:v>0.41539790351323003</c:v>
                </c:pt>
                <c:pt idx="244">
                  <c:v>0.40593430966295002</c:v>
                </c:pt>
                <c:pt idx="245">
                  <c:v>0.4316970539603589</c:v>
                </c:pt>
                <c:pt idx="246">
                  <c:v>0.66118968410129086</c:v>
                </c:pt>
                <c:pt idx="247">
                  <c:v>0.86021758549117144</c:v>
                </c:pt>
                <c:pt idx="248">
                  <c:v>0.91805561789589751</c:v>
                </c:pt>
                <c:pt idx="249">
                  <c:v>0.93010437994545159</c:v>
                </c:pt>
                <c:pt idx="250">
                  <c:v>0.86807276089169605</c:v>
                </c:pt>
                <c:pt idx="251">
                  <c:v>0.91623877294674216</c:v>
                </c:pt>
                <c:pt idx="252">
                  <c:v>1.2622472733302612</c:v>
                </c:pt>
                <c:pt idx="253">
                  <c:v>1.2457008706310584</c:v>
                </c:pt>
                <c:pt idx="254">
                  <c:v>1.2418369943518346</c:v>
                </c:pt>
                <c:pt idx="255">
                  <c:v>1.2361777721385772</c:v>
                </c:pt>
                <c:pt idx="256">
                  <c:v>1.2262328477262578</c:v>
                </c:pt>
                <c:pt idx="257">
                  <c:v>1.1839530742265791</c:v>
                </c:pt>
                <c:pt idx="258">
                  <c:v>1.1956658219883383</c:v>
                </c:pt>
                <c:pt idx="259">
                  <c:v>1.1991710022995692</c:v>
                </c:pt>
                <c:pt idx="260">
                  <c:v>1.1678980736551685</c:v>
                </c:pt>
                <c:pt idx="261">
                  <c:v>1.1999471761588303</c:v>
                </c:pt>
                <c:pt idx="262">
                  <c:v>1.3462612726112404</c:v>
                </c:pt>
                <c:pt idx="263">
                  <c:v>1.5190838765866823</c:v>
                </c:pt>
                <c:pt idx="264">
                  <c:v>0.61364386740295751</c:v>
                </c:pt>
                <c:pt idx="265">
                  <c:v>0.28849745284746092</c:v>
                </c:pt>
                <c:pt idx="266">
                  <c:v>0.12023102217489082</c:v>
                </c:pt>
                <c:pt idx="267">
                  <c:v>3.8548234069151217</c:v>
                </c:pt>
                <c:pt idx="268">
                  <c:v>2.2286500167314318</c:v>
                </c:pt>
                <c:pt idx="269">
                  <c:v>1.5122008761654102</c:v>
                </c:pt>
                <c:pt idx="270">
                  <c:v>1.3158527497746149</c:v>
                </c:pt>
                <c:pt idx="271">
                  <c:v>1.1785580831141673</c:v>
                </c:pt>
                <c:pt idx="273">
                  <c:v>1.135415339616064</c:v>
                </c:pt>
                <c:pt idx="274">
                  <c:v>1.1387341513271911</c:v>
                </c:pt>
                <c:pt idx="275">
                  <c:v>1.1558429607912584</c:v>
                </c:pt>
                <c:pt idx="276">
                  <c:v>1.1568006338666816</c:v>
                </c:pt>
                <c:pt idx="277">
                  <c:v>1.1295563739445698</c:v>
                </c:pt>
                <c:pt idx="278">
                  <c:v>1.1666111392001555</c:v>
                </c:pt>
                <c:pt idx="279">
                  <c:v>1.2337164509058958</c:v>
                </c:pt>
                <c:pt idx="280">
                  <c:v>1.2535804769876033</c:v>
                </c:pt>
                <c:pt idx="281">
                  <c:v>1.32079429630539</c:v>
                </c:pt>
                <c:pt idx="282">
                  <c:v>1.5767661625605112</c:v>
                </c:pt>
                <c:pt idx="283">
                  <c:v>1.9131867216662441</c:v>
                </c:pt>
                <c:pt idx="285">
                  <c:v>-0.29680101144547599</c:v>
                </c:pt>
                <c:pt idx="286">
                  <c:v>5.6046386583984614E-2</c:v>
                </c:pt>
                <c:pt idx="287">
                  <c:v>3.3603063641388549E-2</c:v>
                </c:pt>
                <c:pt idx="288">
                  <c:v>1.2610778278075057E-2</c:v>
                </c:pt>
                <c:pt idx="289">
                  <c:v>-5.6200249150010304E-2</c:v>
                </c:pt>
                <c:pt idx="290">
                  <c:v>-1.2625107964600917</c:v>
                </c:pt>
                <c:pt idx="291">
                  <c:v>-1.2153310223854563</c:v>
                </c:pt>
                <c:pt idx="292">
                  <c:v>0.44056464881021329</c:v>
                </c:pt>
                <c:pt idx="293">
                  <c:v>0.56566027807238983</c:v>
                </c:pt>
                <c:pt idx="294">
                  <c:v>0.47546121207134528</c:v>
                </c:pt>
                <c:pt idx="295">
                  <c:v>0.50425910571379873</c:v>
                </c:pt>
                <c:pt idx="296">
                  <c:v>0.53237839114819274</c:v>
                </c:pt>
                <c:pt idx="297">
                  <c:v>0.54855864882372518</c:v>
                </c:pt>
                <c:pt idx="298">
                  <c:v>0.54884860994929707</c:v>
                </c:pt>
                <c:pt idx="299">
                  <c:v>0.53945030721649612</c:v>
                </c:pt>
                <c:pt idx="300">
                  <c:v>0.55614598095879364</c:v>
                </c:pt>
                <c:pt idx="301">
                  <c:v>0.41282172155591629</c:v>
                </c:pt>
                <c:pt idx="302">
                  <c:v>0.42412859361610544</c:v>
                </c:pt>
                <c:pt idx="303">
                  <c:v>0.4447684323478418</c:v>
                </c:pt>
                <c:pt idx="304">
                  <c:v>0.87313547606438502</c:v>
                </c:pt>
                <c:pt idx="305">
                  <c:v>1.0158212078427602</c:v>
                </c:pt>
                <c:pt idx="306">
                  <c:v>0.97696165099692078</c:v>
                </c:pt>
                <c:pt idx="307">
                  <c:v>0.99456487438492969</c:v>
                </c:pt>
                <c:pt idx="308">
                  <c:v>1.0202780996468832</c:v>
                </c:pt>
                <c:pt idx="309">
                  <c:v>1.1094371653247466</c:v>
                </c:pt>
                <c:pt idx="310">
                  <c:v>1.1276580781370495</c:v>
                </c:pt>
                <c:pt idx="311">
                  <c:v>1.1352443193907569</c:v>
                </c:pt>
                <c:pt idx="312">
                  <c:v>1.1204512784547271</c:v>
                </c:pt>
                <c:pt idx="313">
                  <c:v>1.7976979893581537</c:v>
                </c:pt>
                <c:pt idx="314">
                  <c:v>1.969198428727414</c:v>
                </c:pt>
                <c:pt idx="315">
                  <c:v>1.8512814327934042</c:v>
                </c:pt>
                <c:pt idx="316">
                  <c:v>1.6315749744327956</c:v>
                </c:pt>
                <c:pt idx="317">
                  <c:v>1.4695441584016542</c:v>
                </c:pt>
                <c:pt idx="318">
                  <c:v>1.6608737594090279</c:v>
                </c:pt>
                <c:pt idx="319">
                  <c:v>1.6624789659065904</c:v>
                </c:pt>
                <c:pt idx="320">
                  <c:v>1.6362935708739763</c:v>
                </c:pt>
                <c:pt idx="321">
                  <c:v>1.3428878569521381</c:v>
                </c:pt>
                <c:pt idx="322">
                  <c:v>1.2531666501278036</c:v>
                </c:pt>
                <c:pt idx="323">
                  <c:v>0.90875373507407931</c:v>
                </c:pt>
                <c:pt idx="324">
                  <c:v>1.0012541310602296</c:v>
                </c:pt>
                <c:pt idx="325">
                  <c:v>0.93370344708941444</c:v>
                </c:pt>
                <c:pt idx="326">
                  <c:v>0.85277088586300054</c:v>
                </c:pt>
                <c:pt idx="327">
                  <c:v>0.99058567088990701</c:v>
                </c:pt>
                <c:pt idx="329">
                  <c:v>-13.195364895228931</c:v>
                </c:pt>
                <c:pt idx="330">
                  <c:v>20.793969076578819</c:v>
                </c:pt>
                <c:pt idx="331">
                  <c:v>-6.2006271941684323</c:v>
                </c:pt>
                <c:pt idx="332">
                  <c:v>-0.13880847709456201</c:v>
                </c:pt>
                <c:pt idx="334">
                  <c:v>0.34414602539121175</c:v>
                </c:pt>
                <c:pt idx="335">
                  <c:v>0.22294247504478415</c:v>
                </c:pt>
                <c:pt idx="336">
                  <c:v>0.20865029015845654</c:v>
                </c:pt>
                <c:pt idx="337">
                  <c:v>3.5836516561294475E-2</c:v>
                </c:pt>
                <c:pt idx="338">
                  <c:v>2.7914955732680723E-2</c:v>
                </c:pt>
                <c:pt idx="339">
                  <c:v>-1.1508559737142921E-2</c:v>
                </c:pt>
                <c:pt idx="341">
                  <c:v>-0.37581280683928597</c:v>
                </c:pt>
                <c:pt idx="342">
                  <c:v>-0.35385220407723339</c:v>
                </c:pt>
                <c:pt idx="343">
                  <c:v>-0.67672478662151769</c:v>
                </c:pt>
                <c:pt idx="344">
                  <c:v>-29.711707695742025</c:v>
                </c:pt>
                <c:pt idx="346">
                  <c:v>-2.0172183834678155</c:v>
                </c:pt>
                <c:pt idx="347">
                  <c:v>-6.9872364592202283</c:v>
                </c:pt>
                <c:pt idx="348">
                  <c:v>2.2389154429251774</c:v>
                </c:pt>
                <c:pt idx="349">
                  <c:v>-0.34655575635790448</c:v>
                </c:pt>
                <c:pt idx="350">
                  <c:v>-0.36202205094168843</c:v>
                </c:pt>
                <c:pt idx="351">
                  <c:v>-0.34710782751398267</c:v>
                </c:pt>
                <c:pt idx="352">
                  <c:v>6.019587737596245E-2</c:v>
                </c:pt>
                <c:pt idx="353">
                  <c:v>9.4298689932153859E-2</c:v>
                </c:pt>
                <c:pt idx="354">
                  <c:v>0.11451605812755335</c:v>
                </c:pt>
                <c:pt idx="358">
                  <c:v>0.48562996660956531</c:v>
                </c:pt>
                <c:pt idx="359">
                  <c:v>0.5000038540716536</c:v>
                </c:pt>
                <c:pt idx="360">
                  <c:v>0.54135835952304556</c:v>
                </c:pt>
                <c:pt idx="361">
                  <c:v>0.55760006391262029</c:v>
                </c:pt>
                <c:pt idx="364">
                  <c:v>0.86206915607121548</c:v>
                </c:pt>
                <c:pt idx="365">
                  <c:v>1.0142589483607147</c:v>
                </c:pt>
                <c:pt idx="366">
                  <c:v>0.94978002028236586</c:v>
                </c:pt>
                <c:pt idx="370">
                  <c:v>1.1323297263746388</c:v>
                </c:pt>
                <c:pt idx="371">
                  <c:v>-17.517933042138814</c:v>
                </c:pt>
                <c:pt idx="372">
                  <c:v>-8.3206099788614587</c:v>
                </c:pt>
                <c:pt idx="373">
                  <c:v>-2.0515867746214766</c:v>
                </c:pt>
                <c:pt idx="376">
                  <c:v>0.17821924728472188</c:v>
                </c:pt>
                <c:pt idx="377">
                  <c:v>0.15379709470753619</c:v>
                </c:pt>
                <c:pt idx="378">
                  <c:v>0.17236534753712288</c:v>
                </c:pt>
                <c:pt idx="379">
                  <c:v>0.18348932983469121</c:v>
                </c:pt>
                <c:pt idx="380">
                  <c:v>0.39816312915481339</c:v>
                </c:pt>
                <c:pt idx="381">
                  <c:v>0.86795339197796884</c:v>
                </c:pt>
                <c:pt idx="382">
                  <c:v>0.44741708001426822</c:v>
                </c:pt>
                <c:pt idx="383">
                  <c:v>0.45793494288544584</c:v>
                </c:pt>
                <c:pt idx="384">
                  <c:v>0.44937369910034236</c:v>
                </c:pt>
                <c:pt idx="385">
                  <c:v>0.5719460530986975</c:v>
                </c:pt>
                <c:pt idx="386">
                  <c:v>0.6905512143203808</c:v>
                </c:pt>
                <c:pt idx="387">
                  <c:v>0.80817437071919485</c:v>
                </c:pt>
                <c:pt idx="388">
                  <c:v>0.9229765777042046</c:v>
                </c:pt>
                <c:pt idx="389">
                  <c:v>0.93746889398770872</c:v>
                </c:pt>
                <c:pt idx="391">
                  <c:v>0.93495987001023939</c:v>
                </c:pt>
                <c:pt idx="392">
                  <c:v>0.97079262583216264</c:v>
                </c:pt>
                <c:pt idx="393">
                  <c:v>0.82017112627049749</c:v>
                </c:pt>
                <c:pt idx="394">
                  <c:v>0.93906126547868662</c:v>
                </c:pt>
              </c:numCache>
            </c:numRef>
          </c:val>
          <c:smooth val="0"/>
        </c:ser>
        <c:ser>
          <c:idx val="1"/>
          <c:order val="1"/>
          <c:tx>
            <c:v>Net Domestic Assets / Monetary Base</c:v>
          </c:tx>
          <c:marker>
            <c:symbol val="none"/>
          </c:marker>
          <c:cat>
            <c:numRef>
              <c:f>'Calculations (S.S.)'!$B$1:$OH$1</c:f>
              <c:numCache>
                <c:formatCode>[$-409]d\-mmm\-yyyy;@</c:formatCode>
                <c:ptCount val="397"/>
                <c:pt idx="0">
                  <c:v>1827</c:v>
                </c:pt>
                <c:pt idx="1">
                  <c:v>1858</c:v>
                </c:pt>
                <c:pt idx="2">
                  <c:v>1886</c:v>
                </c:pt>
                <c:pt idx="3">
                  <c:v>1917</c:v>
                </c:pt>
                <c:pt idx="4">
                  <c:v>1947</c:v>
                </c:pt>
                <c:pt idx="5">
                  <c:v>1978</c:v>
                </c:pt>
                <c:pt idx="6">
                  <c:v>2008</c:v>
                </c:pt>
                <c:pt idx="7">
                  <c:v>2039</c:v>
                </c:pt>
                <c:pt idx="8">
                  <c:v>2070</c:v>
                </c:pt>
                <c:pt idx="9">
                  <c:v>2100</c:v>
                </c:pt>
                <c:pt idx="10">
                  <c:v>2131</c:v>
                </c:pt>
                <c:pt idx="11">
                  <c:v>2161</c:v>
                </c:pt>
                <c:pt idx="12">
                  <c:v>2192</c:v>
                </c:pt>
                <c:pt idx="13">
                  <c:v>2223</c:v>
                </c:pt>
                <c:pt idx="14">
                  <c:v>2251</c:v>
                </c:pt>
                <c:pt idx="15">
                  <c:v>2282</c:v>
                </c:pt>
                <c:pt idx="16">
                  <c:v>2312</c:v>
                </c:pt>
                <c:pt idx="17">
                  <c:v>2343</c:v>
                </c:pt>
                <c:pt idx="18">
                  <c:v>2373</c:v>
                </c:pt>
                <c:pt idx="19">
                  <c:v>2404</c:v>
                </c:pt>
                <c:pt idx="20">
                  <c:v>2435</c:v>
                </c:pt>
                <c:pt idx="21">
                  <c:v>2465</c:v>
                </c:pt>
                <c:pt idx="22">
                  <c:v>2496</c:v>
                </c:pt>
                <c:pt idx="23">
                  <c:v>2526</c:v>
                </c:pt>
                <c:pt idx="24">
                  <c:v>2557</c:v>
                </c:pt>
                <c:pt idx="25">
                  <c:v>2588</c:v>
                </c:pt>
                <c:pt idx="26">
                  <c:v>2616</c:v>
                </c:pt>
                <c:pt idx="27">
                  <c:v>2647</c:v>
                </c:pt>
                <c:pt idx="28">
                  <c:v>2677</c:v>
                </c:pt>
                <c:pt idx="29">
                  <c:v>2708</c:v>
                </c:pt>
                <c:pt idx="30">
                  <c:v>2738</c:v>
                </c:pt>
                <c:pt idx="31">
                  <c:v>2769</c:v>
                </c:pt>
                <c:pt idx="32">
                  <c:v>2800</c:v>
                </c:pt>
                <c:pt idx="33">
                  <c:v>2830</c:v>
                </c:pt>
                <c:pt idx="34">
                  <c:v>2861</c:v>
                </c:pt>
                <c:pt idx="35">
                  <c:v>2891</c:v>
                </c:pt>
                <c:pt idx="36">
                  <c:v>2922</c:v>
                </c:pt>
                <c:pt idx="37">
                  <c:v>2953</c:v>
                </c:pt>
                <c:pt idx="38">
                  <c:v>2982</c:v>
                </c:pt>
                <c:pt idx="39">
                  <c:v>3013</c:v>
                </c:pt>
                <c:pt idx="40">
                  <c:v>3043</c:v>
                </c:pt>
                <c:pt idx="41">
                  <c:v>3074</c:v>
                </c:pt>
                <c:pt idx="42">
                  <c:v>3104</c:v>
                </c:pt>
                <c:pt idx="43">
                  <c:v>3135</c:v>
                </c:pt>
                <c:pt idx="44">
                  <c:v>3166</c:v>
                </c:pt>
                <c:pt idx="45">
                  <c:v>3196</c:v>
                </c:pt>
                <c:pt idx="46">
                  <c:v>3227</c:v>
                </c:pt>
                <c:pt idx="47">
                  <c:v>3257</c:v>
                </c:pt>
                <c:pt idx="48">
                  <c:v>3288</c:v>
                </c:pt>
                <c:pt idx="49">
                  <c:v>3319</c:v>
                </c:pt>
                <c:pt idx="50">
                  <c:v>3347</c:v>
                </c:pt>
                <c:pt idx="51">
                  <c:v>3378</c:v>
                </c:pt>
                <c:pt idx="52">
                  <c:v>3408</c:v>
                </c:pt>
                <c:pt idx="53">
                  <c:v>3439</c:v>
                </c:pt>
                <c:pt idx="54">
                  <c:v>3469</c:v>
                </c:pt>
                <c:pt idx="55">
                  <c:v>3500</c:v>
                </c:pt>
                <c:pt idx="56">
                  <c:v>3531</c:v>
                </c:pt>
                <c:pt idx="57">
                  <c:v>3561</c:v>
                </c:pt>
                <c:pt idx="58">
                  <c:v>3592</c:v>
                </c:pt>
                <c:pt idx="59">
                  <c:v>3622</c:v>
                </c:pt>
                <c:pt idx="60">
                  <c:v>3653</c:v>
                </c:pt>
                <c:pt idx="61">
                  <c:v>3684</c:v>
                </c:pt>
                <c:pt idx="62">
                  <c:v>3712</c:v>
                </c:pt>
                <c:pt idx="63">
                  <c:v>3743</c:v>
                </c:pt>
                <c:pt idx="64">
                  <c:v>3773</c:v>
                </c:pt>
                <c:pt idx="65">
                  <c:v>3804</c:v>
                </c:pt>
                <c:pt idx="66">
                  <c:v>3834</c:v>
                </c:pt>
                <c:pt idx="67">
                  <c:v>3865</c:v>
                </c:pt>
                <c:pt idx="68">
                  <c:v>3896</c:v>
                </c:pt>
                <c:pt idx="69">
                  <c:v>3926</c:v>
                </c:pt>
                <c:pt idx="70">
                  <c:v>3957</c:v>
                </c:pt>
                <c:pt idx="71">
                  <c:v>3987</c:v>
                </c:pt>
                <c:pt idx="72">
                  <c:v>4018</c:v>
                </c:pt>
                <c:pt idx="73">
                  <c:v>4049</c:v>
                </c:pt>
                <c:pt idx="74">
                  <c:v>4077</c:v>
                </c:pt>
                <c:pt idx="75">
                  <c:v>4108</c:v>
                </c:pt>
                <c:pt idx="76">
                  <c:v>4138</c:v>
                </c:pt>
                <c:pt idx="77">
                  <c:v>4169</c:v>
                </c:pt>
                <c:pt idx="78">
                  <c:v>4199</c:v>
                </c:pt>
                <c:pt idx="79">
                  <c:v>4230</c:v>
                </c:pt>
                <c:pt idx="80">
                  <c:v>4261</c:v>
                </c:pt>
                <c:pt idx="81">
                  <c:v>4291</c:v>
                </c:pt>
                <c:pt idx="82">
                  <c:v>4322</c:v>
                </c:pt>
                <c:pt idx="83">
                  <c:v>4352</c:v>
                </c:pt>
                <c:pt idx="84">
                  <c:v>4383</c:v>
                </c:pt>
                <c:pt idx="85">
                  <c:v>4414</c:v>
                </c:pt>
                <c:pt idx="86">
                  <c:v>4443</c:v>
                </c:pt>
                <c:pt idx="87">
                  <c:v>4474</c:v>
                </c:pt>
                <c:pt idx="88">
                  <c:v>4504</c:v>
                </c:pt>
                <c:pt idx="89">
                  <c:v>4535</c:v>
                </c:pt>
                <c:pt idx="90">
                  <c:v>4565</c:v>
                </c:pt>
                <c:pt idx="91">
                  <c:v>4596</c:v>
                </c:pt>
                <c:pt idx="92">
                  <c:v>4627</c:v>
                </c:pt>
                <c:pt idx="93">
                  <c:v>4657</c:v>
                </c:pt>
                <c:pt idx="94">
                  <c:v>4688</c:v>
                </c:pt>
                <c:pt idx="95">
                  <c:v>4718</c:v>
                </c:pt>
                <c:pt idx="96">
                  <c:v>4749</c:v>
                </c:pt>
                <c:pt idx="97">
                  <c:v>4780</c:v>
                </c:pt>
                <c:pt idx="98">
                  <c:v>4808</c:v>
                </c:pt>
                <c:pt idx="99">
                  <c:v>4839</c:v>
                </c:pt>
                <c:pt idx="100">
                  <c:v>4869</c:v>
                </c:pt>
                <c:pt idx="101">
                  <c:v>4900</c:v>
                </c:pt>
                <c:pt idx="102">
                  <c:v>4930</c:v>
                </c:pt>
                <c:pt idx="103">
                  <c:v>4961</c:v>
                </c:pt>
                <c:pt idx="104">
                  <c:v>4992</c:v>
                </c:pt>
                <c:pt idx="105">
                  <c:v>5022</c:v>
                </c:pt>
                <c:pt idx="106">
                  <c:v>5053</c:v>
                </c:pt>
                <c:pt idx="107">
                  <c:v>5083</c:v>
                </c:pt>
                <c:pt idx="108">
                  <c:v>5114</c:v>
                </c:pt>
                <c:pt idx="109">
                  <c:v>5145</c:v>
                </c:pt>
                <c:pt idx="110">
                  <c:v>5173</c:v>
                </c:pt>
                <c:pt idx="111">
                  <c:v>5204</c:v>
                </c:pt>
                <c:pt idx="112">
                  <c:v>5234</c:v>
                </c:pt>
                <c:pt idx="113">
                  <c:v>5265</c:v>
                </c:pt>
                <c:pt idx="114">
                  <c:v>5295</c:v>
                </c:pt>
                <c:pt idx="115">
                  <c:v>5326</c:v>
                </c:pt>
                <c:pt idx="116">
                  <c:v>5357</c:v>
                </c:pt>
                <c:pt idx="117">
                  <c:v>5387</c:v>
                </c:pt>
                <c:pt idx="118">
                  <c:v>5418</c:v>
                </c:pt>
                <c:pt idx="119">
                  <c:v>5448</c:v>
                </c:pt>
                <c:pt idx="120">
                  <c:v>5479</c:v>
                </c:pt>
                <c:pt idx="121">
                  <c:v>5510</c:v>
                </c:pt>
                <c:pt idx="122">
                  <c:v>5538</c:v>
                </c:pt>
                <c:pt idx="123">
                  <c:v>5569</c:v>
                </c:pt>
                <c:pt idx="124">
                  <c:v>5599</c:v>
                </c:pt>
                <c:pt idx="125">
                  <c:v>5630</c:v>
                </c:pt>
                <c:pt idx="126">
                  <c:v>5660</c:v>
                </c:pt>
                <c:pt idx="127">
                  <c:v>5691</c:v>
                </c:pt>
                <c:pt idx="128">
                  <c:v>5722</c:v>
                </c:pt>
                <c:pt idx="129">
                  <c:v>5752</c:v>
                </c:pt>
                <c:pt idx="130">
                  <c:v>5783</c:v>
                </c:pt>
                <c:pt idx="131">
                  <c:v>5813</c:v>
                </c:pt>
                <c:pt idx="132">
                  <c:v>5844</c:v>
                </c:pt>
                <c:pt idx="133">
                  <c:v>5875</c:v>
                </c:pt>
                <c:pt idx="134">
                  <c:v>5904</c:v>
                </c:pt>
                <c:pt idx="135">
                  <c:v>5935</c:v>
                </c:pt>
                <c:pt idx="136">
                  <c:v>5965</c:v>
                </c:pt>
                <c:pt idx="137">
                  <c:v>5996</c:v>
                </c:pt>
                <c:pt idx="138">
                  <c:v>6026</c:v>
                </c:pt>
                <c:pt idx="139">
                  <c:v>6057</c:v>
                </c:pt>
                <c:pt idx="140">
                  <c:v>6088</c:v>
                </c:pt>
                <c:pt idx="141">
                  <c:v>6118</c:v>
                </c:pt>
                <c:pt idx="142">
                  <c:v>6149</c:v>
                </c:pt>
                <c:pt idx="143">
                  <c:v>6179</c:v>
                </c:pt>
                <c:pt idx="144">
                  <c:v>6210</c:v>
                </c:pt>
                <c:pt idx="145">
                  <c:v>6241</c:v>
                </c:pt>
                <c:pt idx="146">
                  <c:v>6269</c:v>
                </c:pt>
                <c:pt idx="147">
                  <c:v>6300</c:v>
                </c:pt>
                <c:pt idx="148">
                  <c:v>6330</c:v>
                </c:pt>
                <c:pt idx="149">
                  <c:v>6361</c:v>
                </c:pt>
                <c:pt idx="150">
                  <c:v>6391</c:v>
                </c:pt>
                <c:pt idx="151">
                  <c:v>6422</c:v>
                </c:pt>
                <c:pt idx="152">
                  <c:v>6453</c:v>
                </c:pt>
                <c:pt idx="153">
                  <c:v>6483</c:v>
                </c:pt>
                <c:pt idx="154">
                  <c:v>6514</c:v>
                </c:pt>
                <c:pt idx="155">
                  <c:v>6544</c:v>
                </c:pt>
                <c:pt idx="156">
                  <c:v>6575</c:v>
                </c:pt>
                <c:pt idx="157">
                  <c:v>6606</c:v>
                </c:pt>
                <c:pt idx="158">
                  <c:v>6634</c:v>
                </c:pt>
                <c:pt idx="159">
                  <c:v>6665</c:v>
                </c:pt>
                <c:pt idx="160">
                  <c:v>6695</c:v>
                </c:pt>
                <c:pt idx="161">
                  <c:v>6726</c:v>
                </c:pt>
                <c:pt idx="162">
                  <c:v>6756</c:v>
                </c:pt>
                <c:pt idx="163">
                  <c:v>6787</c:v>
                </c:pt>
                <c:pt idx="164">
                  <c:v>6818</c:v>
                </c:pt>
                <c:pt idx="165">
                  <c:v>6848</c:v>
                </c:pt>
                <c:pt idx="166">
                  <c:v>6879</c:v>
                </c:pt>
                <c:pt idx="167">
                  <c:v>6909</c:v>
                </c:pt>
                <c:pt idx="168">
                  <c:v>6940</c:v>
                </c:pt>
                <c:pt idx="169">
                  <c:v>6971</c:v>
                </c:pt>
                <c:pt idx="170">
                  <c:v>6999</c:v>
                </c:pt>
                <c:pt idx="171">
                  <c:v>7030</c:v>
                </c:pt>
                <c:pt idx="172">
                  <c:v>7060</c:v>
                </c:pt>
                <c:pt idx="173">
                  <c:v>7091</c:v>
                </c:pt>
                <c:pt idx="174">
                  <c:v>7121</c:v>
                </c:pt>
                <c:pt idx="175">
                  <c:v>7152</c:v>
                </c:pt>
                <c:pt idx="176">
                  <c:v>7183</c:v>
                </c:pt>
                <c:pt idx="177">
                  <c:v>7213</c:v>
                </c:pt>
                <c:pt idx="178">
                  <c:v>7244</c:v>
                </c:pt>
                <c:pt idx="179">
                  <c:v>7274</c:v>
                </c:pt>
                <c:pt idx="180">
                  <c:v>7305</c:v>
                </c:pt>
                <c:pt idx="181">
                  <c:v>7336</c:v>
                </c:pt>
                <c:pt idx="182">
                  <c:v>7365</c:v>
                </c:pt>
                <c:pt idx="183">
                  <c:v>7396</c:v>
                </c:pt>
                <c:pt idx="184">
                  <c:v>7426</c:v>
                </c:pt>
                <c:pt idx="185">
                  <c:v>7457</c:v>
                </c:pt>
                <c:pt idx="186">
                  <c:v>7487</c:v>
                </c:pt>
                <c:pt idx="187">
                  <c:v>7518</c:v>
                </c:pt>
                <c:pt idx="188">
                  <c:v>7549</c:v>
                </c:pt>
                <c:pt idx="189">
                  <c:v>7579</c:v>
                </c:pt>
                <c:pt idx="190">
                  <c:v>7610</c:v>
                </c:pt>
                <c:pt idx="191">
                  <c:v>7640</c:v>
                </c:pt>
                <c:pt idx="192">
                  <c:v>7671</c:v>
                </c:pt>
                <c:pt idx="193">
                  <c:v>7702</c:v>
                </c:pt>
                <c:pt idx="194">
                  <c:v>7730</c:v>
                </c:pt>
                <c:pt idx="195">
                  <c:v>7761</c:v>
                </c:pt>
                <c:pt idx="196">
                  <c:v>7791</c:v>
                </c:pt>
                <c:pt idx="197">
                  <c:v>7822</c:v>
                </c:pt>
                <c:pt idx="198">
                  <c:v>7852</c:v>
                </c:pt>
                <c:pt idx="199">
                  <c:v>7883</c:v>
                </c:pt>
                <c:pt idx="200">
                  <c:v>7914</c:v>
                </c:pt>
                <c:pt idx="201">
                  <c:v>7944</c:v>
                </c:pt>
                <c:pt idx="202">
                  <c:v>7975</c:v>
                </c:pt>
                <c:pt idx="203">
                  <c:v>8005</c:v>
                </c:pt>
                <c:pt idx="204">
                  <c:v>8036</c:v>
                </c:pt>
                <c:pt idx="205">
                  <c:v>8067</c:v>
                </c:pt>
                <c:pt idx="206">
                  <c:v>8095</c:v>
                </c:pt>
                <c:pt idx="207">
                  <c:v>8126</c:v>
                </c:pt>
                <c:pt idx="208">
                  <c:v>8156</c:v>
                </c:pt>
                <c:pt idx="209">
                  <c:v>8187</c:v>
                </c:pt>
                <c:pt idx="210">
                  <c:v>8217</c:v>
                </c:pt>
                <c:pt idx="211">
                  <c:v>8248</c:v>
                </c:pt>
                <c:pt idx="212">
                  <c:v>8279</c:v>
                </c:pt>
                <c:pt idx="213">
                  <c:v>8309</c:v>
                </c:pt>
                <c:pt idx="214">
                  <c:v>8340</c:v>
                </c:pt>
                <c:pt idx="215">
                  <c:v>8370</c:v>
                </c:pt>
                <c:pt idx="216">
                  <c:v>8401</c:v>
                </c:pt>
                <c:pt idx="217">
                  <c:v>8432</c:v>
                </c:pt>
                <c:pt idx="218">
                  <c:v>8460</c:v>
                </c:pt>
                <c:pt idx="219">
                  <c:v>8491</c:v>
                </c:pt>
                <c:pt idx="220">
                  <c:v>8521</c:v>
                </c:pt>
                <c:pt idx="221">
                  <c:v>8552</c:v>
                </c:pt>
                <c:pt idx="222">
                  <c:v>8582</c:v>
                </c:pt>
                <c:pt idx="223">
                  <c:v>8613</c:v>
                </c:pt>
                <c:pt idx="224">
                  <c:v>8644</c:v>
                </c:pt>
                <c:pt idx="225">
                  <c:v>8674</c:v>
                </c:pt>
                <c:pt idx="226">
                  <c:v>8705</c:v>
                </c:pt>
                <c:pt idx="227">
                  <c:v>8735</c:v>
                </c:pt>
                <c:pt idx="228">
                  <c:v>8766</c:v>
                </c:pt>
                <c:pt idx="229">
                  <c:v>8797</c:v>
                </c:pt>
                <c:pt idx="230">
                  <c:v>8826</c:v>
                </c:pt>
                <c:pt idx="231">
                  <c:v>8857</c:v>
                </c:pt>
                <c:pt idx="232">
                  <c:v>8887</c:v>
                </c:pt>
                <c:pt idx="233">
                  <c:v>8918</c:v>
                </c:pt>
                <c:pt idx="234">
                  <c:v>8948</c:v>
                </c:pt>
                <c:pt idx="235">
                  <c:v>8979</c:v>
                </c:pt>
                <c:pt idx="236">
                  <c:v>9010</c:v>
                </c:pt>
                <c:pt idx="237">
                  <c:v>9040</c:v>
                </c:pt>
                <c:pt idx="238">
                  <c:v>9071</c:v>
                </c:pt>
                <c:pt idx="239">
                  <c:v>9101</c:v>
                </c:pt>
                <c:pt idx="240">
                  <c:v>9132</c:v>
                </c:pt>
                <c:pt idx="241">
                  <c:v>9163</c:v>
                </c:pt>
                <c:pt idx="242">
                  <c:v>9191</c:v>
                </c:pt>
                <c:pt idx="243">
                  <c:v>9222</c:v>
                </c:pt>
                <c:pt idx="244">
                  <c:v>9252</c:v>
                </c:pt>
                <c:pt idx="245">
                  <c:v>9283</c:v>
                </c:pt>
                <c:pt idx="246">
                  <c:v>9313</c:v>
                </c:pt>
                <c:pt idx="247">
                  <c:v>9344</c:v>
                </c:pt>
                <c:pt idx="248">
                  <c:v>9375</c:v>
                </c:pt>
                <c:pt idx="249">
                  <c:v>9405</c:v>
                </c:pt>
                <c:pt idx="250">
                  <c:v>9436</c:v>
                </c:pt>
                <c:pt idx="251">
                  <c:v>9466</c:v>
                </c:pt>
                <c:pt idx="252">
                  <c:v>9497</c:v>
                </c:pt>
                <c:pt idx="253">
                  <c:v>9528</c:v>
                </c:pt>
                <c:pt idx="254">
                  <c:v>9556</c:v>
                </c:pt>
                <c:pt idx="255">
                  <c:v>9587</c:v>
                </c:pt>
                <c:pt idx="256">
                  <c:v>9617</c:v>
                </c:pt>
                <c:pt idx="257">
                  <c:v>9648</c:v>
                </c:pt>
                <c:pt idx="258">
                  <c:v>9678</c:v>
                </c:pt>
                <c:pt idx="259">
                  <c:v>9709</c:v>
                </c:pt>
                <c:pt idx="260">
                  <c:v>9740</c:v>
                </c:pt>
                <c:pt idx="261">
                  <c:v>9770</c:v>
                </c:pt>
                <c:pt idx="262">
                  <c:v>9801</c:v>
                </c:pt>
                <c:pt idx="263">
                  <c:v>9831</c:v>
                </c:pt>
                <c:pt idx="264">
                  <c:v>9862</c:v>
                </c:pt>
                <c:pt idx="265">
                  <c:v>9893</c:v>
                </c:pt>
                <c:pt idx="266">
                  <c:v>9921</c:v>
                </c:pt>
                <c:pt idx="267">
                  <c:v>9952</c:v>
                </c:pt>
                <c:pt idx="268">
                  <c:v>9982</c:v>
                </c:pt>
                <c:pt idx="269">
                  <c:v>10013</c:v>
                </c:pt>
                <c:pt idx="270">
                  <c:v>10043</c:v>
                </c:pt>
                <c:pt idx="271">
                  <c:v>10074</c:v>
                </c:pt>
                <c:pt idx="272">
                  <c:v>10105</c:v>
                </c:pt>
                <c:pt idx="273">
                  <c:v>10135</c:v>
                </c:pt>
                <c:pt idx="274">
                  <c:v>10166</c:v>
                </c:pt>
                <c:pt idx="275">
                  <c:v>10196</c:v>
                </c:pt>
                <c:pt idx="276">
                  <c:v>10227</c:v>
                </c:pt>
                <c:pt idx="277">
                  <c:v>10258</c:v>
                </c:pt>
                <c:pt idx="278">
                  <c:v>10287</c:v>
                </c:pt>
                <c:pt idx="279">
                  <c:v>10318</c:v>
                </c:pt>
                <c:pt idx="280">
                  <c:v>10348</c:v>
                </c:pt>
                <c:pt idx="281">
                  <c:v>10379</c:v>
                </c:pt>
                <c:pt idx="282">
                  <c:v>10409</c:v>
                </c:pt>
                <c:pt idx="283">
                  <c:v>10440</c:v>
                </c:pt>
                <c:pt idx="284">
                  <c:v>10471</c:v>
                </c:pt>
                <c:pt idx="285">
                  <c:v>10501</c:v>
                </c:pt>
                <c:pt idx="286">
                  <c:v>10532</c:v>
                </c:pt>
                <c:pt idx="287">
                  <c:v>10562</c:v>
                </c:pt>
                <c:pt idx="288">
                  <c:v>10593</c:v>
                </c:pt>
                <c:pt idx="289">
                  <c:v>10624</c:v>
                </c:pt>
                <c:pt idx="290">
                  <c:v>10652</c:v>
                </c:pt>
                <c:pt idx="291">
                  <c:v>10683</c:v>
                </c:pt>
                <c:pt idx="292">
                  <c:v>10713</c:v>
                </c:pt>
                <c:pt idx="293">
                  <c:v>10744</c:v>
                </c:pt>
                <c:pt idx="294">
                  <c:v>10774</c:v>
                </c:pt>
                <c:pt idx="295">
                  <c:v>10805</c:v>
                </c:pt>
                <c:pt idx="296">
                  <c:v>10836</c:v>
                </c:pt>
                <c:pt idx="297">
                  <c:v>10866</c:v>
                </c:pt>
                <c:pt idx="298">
                  <c:v>10897</c:v>
                </c:pt>
                <c:pt idx="299">
                  <c:v>10927</c:v>
                </c:pt>
                <c:pt idx="300">
                  <c:v>10958</c:v>
                </c:pt>
                <c:pt idx="301">
                  <c:v>10989</c:v>
                </c:pt>
                <c:pt idx="302">
                  <c:v>11017</c:v>
                </c:pt>
                <c:pt idx="303">
                  <c:v>11048</c:v>
                </c:pt>
                <c:pt idx="304">
                  <c:v>11078</c:v>
                </c:pt>
                <c:pt idx="305">
                  <c:v>11109</c:v>
                </c:pt>
                <c:pt idx="306">
                  <c:v>11139</c:v>
                </c:pt>
                <c:pt idx="307">
                  <c:v>11170</c:v>
                </c:pt>
                <c:pt idx="308">
                  <c:v>11201</c:v>
                </c:pt>
                <c:pt idx="309">
                  <c:v>11231</c:v>
                </c:pt>
                <c:pt idx="310">
                  <c:v>11262</c:v>
                </c:pt>
                <c:pt idx="311">
                  <c:v>11292</c:v>
                </c:pt>
                <c:pt idx="312">
                  <c:v>11323</c:v>
                </c:pt>
                <c:pt idx="313">
                  <c:v>11354</c:v>
                </c:pt>
                <c:pt idx="314">
                  <c:v>11382</c:v>
                </c:pt>
                <c:pt idx="315">
                  <c:v>11413</c:v>
                </c:pt>
                <c:pt idx="316">
                  <c:v>11443</c:v>
                </c:pt>
                <c:pt idx="317">
                  <c:v>11474</c:v>
                </c:pt>
                <c:pt idx="318">
                  <c:v>11504</c:v>
                </c:pt>
                <c:pt idx="319">
                  <c:v>11535</c:v>
                </c:pt>
                <c:pt idx="320">
                  <c:v>11566</c:v>
                </c:pt>
                <c:pt idx="321">
                  <c:v>11596</c:v>
                </c:pt>
                <c:pt idx="322">
                  <c:v>11627</c:v>
                </c:pt>
                <c:pt idx="323">
                  <c:v>11657</c:v>
                </c:pt>
                <c:pt idx="324">
                  <c:v>11688</c:v>
                </c:pt>
                <c:pt idx="325">
                  <c:v>11719</c:v>
                </c:pt>
                <c:pt idx="326">
                  <c:v>11748</c:v>
                </c:pt>
                <c:pt idx="327">
                  <c:v>11779</c:v>
                </c:pt>
                <c:pt idx="328">
                  <c:v>11809</c:v>
                </c:pt>
                <c:pt idx="329">
                  <c:v>11840</c:v>
                </c:pt>
                <c:pt idx="330">
                  <c:v>11870</c:v>
                </c:pt>
                <c:pt idx="331">
                  <c:v>11901</c:v>
                </c:pt>
                <c:pt idx="332">
                  <c:v>11932</c:v>
                </c:pt>
                <c:pt idx="333">
                  <c:v>11962</c:v>
                </c:pt>
                <c:pt idx="334">
                  <c:v>11993</c:v>
                </c:pt>
                <c:pt idx="335">
                  <c:v>12023</c:v>
                </c:pt>
                <c:pt idx="336">
                  <c:v>12054</c:v>
                </c:pt>
                <c:pt idx="337">
                  <c:v>12085</c:v>
                </c:pt>
                <c:pt idx="338">
                  <c:v>12113</c:v>
                </c:pt>
                <c:pt idx="339">
                  <c:v>12144</c:v>
                </c:pt>
                <c:pt idx="340">
                  <c:v>12174</c:v>
                </c:pt>
                <c:pt idx="341">
                  <c:v>12205</c:v>
                </c:pt>
                <c:pt idx="342">
                  <c:v>12235</c:v>
                </c:pt>
                <c:pt idx="343">
                  <c:v>12266</c:v>
                </c:pt>
                <c:pt idx="344">
                  <c:v>12297</c:v>
                </c:pt>
                <c:pt idx="345">
                  <c:v>12327</c:v>
                </c:pt>
                <c:pt idx="346">
                  <c:v>12358</c:v>
                </c:pt>
                <c:pt idx="347">
                  <c:v>12388</c:v>
                </c:pt>
                <c:pt idx="348">
                  <c:v>12419</c:v>
                </c:pt>
                <c:pt idx="349">
                  <c:v>12450</c:v>
                </c:pt>
                <c:pt idx="350">
                  <c:v>12478</c:v>
                </c:pt>
                <c:pt idx="351">
                  <c:v>12509</c:v>
                </c:pt>
                <c:pt idx="352">
                  <c:v>12539</c:v>
                </c:pt>
                <c:pt idx="353">
                  <c:v>12570</c:v>
                </c:pt>
                <c:pt idx="354">
                  <c:v>12600</c:v>
                </c:pt>
                <c:pt idx="355">
                  <c:v>12631</c:v>
                </c:pt>
                <c:pt idx="356">
                  <c:v>12662</c:v>
                </c:pt>
                <c:pt idx="357">
                  <c:v>12692</c:v>
                </c:pt>
                <c:pt idx="358">
                  <c:v>12723</c:v>
                </c:pt>
                <c:pt idx="359">
                  <c:v>12753</c:v>
                </c:pt>
                <c:pt idx="360">
                  <c:v>12784</c:v>
                </c:pt>
                <c:pt idx="361">
                  <c:v>12815</c:v>
                </c:pt>
                <c:pt idx="362">
                  <c:v>12843</c:v>
                </c:pt>
                <c:pt idx="363">
                  <c:v>12874</c:v>
                </c:pt>
                <c:pt idx="364">
                  <c:v>12904</c:v>
                </c:pt>
                <c:pt idx="365">
                  <c:v>12935</c:v>
                </c:pt>
                <c:pt idx="366">
                  <c:v>12965</c:v>
                </c:pt>
                <c:pt idx="367">
                  <c:v>12996</c:v>
                </c:pt>
                <c:pt idx="368">
                  <c:v>13027</c:v>
                </c:pt>
                <c:pt idx="369">
                  <c:v>13057</c:v>
                </c:pt>
                <c:pt idx="370">
                  <c:v>13088</c:v>
                </c:pt>
                <c:pt idx="371">
                  <c:v>13118</c:v>
                </c:pt>
                <c:pt idx="372">
                  <c:v>13149</c:v>
                </c:pt>
                <c:pt idx="373">
                  <c:v>13180</c:v>
                </c:pt>
                <c:pt idx="374">
                  <c:v>13209</c:v>
                </c:pt>
                <c:pt idx="375">
                  <c:v>13240</c:v>
                </c:pt>
                <c:pt idx="376">
                  <c:v>13270</c:v>
                </c:pt>
                <c:pt idx="377">
                  <c:v>13301</c:v>
                </c:pt>
                <c:pt idx="378">
                  <c:v>13331</c:v>
                </c:pt>
                <c:pt idx="379">
                  <c:v>13362</c:v>
                </c:pt>
                <c:pt idx="380">
                  <c:v>13393</c:v>
                </c:pt>
                <c:pt idx="381">
                  <c:v>13423</c:v>
                </c:pt>
                <c:pt idx="382">
                  <c:v>13454</c:v>
                </c:pt>
                <c:pt idx="383">
                  <c:v>13484</c:v>
                </c:pt>
                <c:pt idx="384">
                  <c:v>13515</c:v>
                </c:pt>
                <c:pt idx="385">
                  <c:v>13546</c:v>
                </c:pt>
                <c:pt idx="386">
                  <c:v>13574</c:v>
                </c:pt>
                <c:pt idx="387">
                  <c:v>13605</c:v>
                </c:pt>
                <c:pt idx="388">
                  <c:v>13635</c:v>
                </c:pt>
                <c:pt idx="389">
                  <c:v>13666</c:v>
                </c:pt>
                <c:pt idx="390">
                  <c:v>13696</c:v>
                </c:pt>
                <c:pt idx="391">
                  <c:v>13727</c:v>
                </c:pt>
                <c:pt idx="392">
                  <c:v>13758</c:v>
                </c:pt>
                <c:pt idx="393">
                  <c:v>13788</c:v>
                </c:pt>
                <c:pt idx="394">
                  <c:v>13819</c:v>
                </c:pt>
                <c:pt idx="395">
                  <c:v>13849</c:v>
                </c:pt>
                <c:pt idx="396">
                  <c:v>13880</c:v>
                </c:pt>
              </c:numCache>
            </c:numRef>
          </c:cat>
          <c:val>
            <c:numRef>
              <c:f>'Calculations (S.S.)'!$B$9:$OH$9</c:f>
              <c:numCache>
                <c:formatCode>0.00%</c:formatCode>
                <c:ptCount val="397"/>
                <c:pt idx="0">
                  <c:v>0</c:v>
                </c:pt>
                <c:pt idx="1">
                  <c:v>0</c:v>
                </c:pt>
                <c:pt idx="2">
                  <c:v>0</c:v>
                </c:pt>
                <c:pt idx="3">
                  <c:v>0</c:v>
                </c:pt>
                <c:pt idx="4">
                  <c:v>0</c:v>
                </c:pt>
                <c:pt idx="5">
                  <c:v>0</c:v>
                </c:pt>
                <c:pt idx="7">
                  <c:v>0</c:v>
                </c:pt>
                <c:pt idx="8">
                  <c:v>0</c:v>
                </c:pt>
                <c:pt idx="9">
                  <c:v>0</c:v>
                </c:pt>
                <c:pt idx="10">
                  <c:v>0</c:v>
                </c:pt>
                <c:pt idx="11">
                  <c:v>0</c:v>
                </c:pt>
                <c:pt idx="12">
                  <c:v>0</c:v>
                </c:pt>
                <c:pt idx="13">
                  <c:v>0</c:v>
                </c:pt>
                <c:pt idx="14">
                  <c:v>0</c:v>
                </c:pt>
                <c:pt idx="15">
                  <c:v>0</c:v>
                </c:pt>
                <c:pt idx="16">
                  <c:v>0</c:v>
                </c:pt>
                <c:pt idx="17">
                  <c:v>0</c:v>
                </c:pt>
                <c:pt idx="18">
                  <c:v>0</c:v>
                </c:pt>
                <c:pt idx="20">
                  <c:v>0</c:v>
                </c:pt>
                <c:pt idx="21">
                  <c:v>0</c:v>
                </c:pt>
                <c:pt idx="22">
                  <c:v>0</c:v>
                </c:pt>
                <c:pt idx="24">
                  <c:v>0</c:v>
                </c:pt>
                <c:pt idx="25">
                  <c:v>0</c:v>
                </c:pt>
                <c:pt idx="31">
                  <c:v>4.5480030600752321E-2</c:v>
                </c:pt>
                <c:pt idx="32">
                  <c:v>4.6205025439715317E-2</c:v>
                </c:pt>
                <c:pt idx="33">
                  <c:v>1.2376245931712184E-2</c:v>
                </c:pt>
                <c:pt idx="35">
                  <c:v>-0.20179333653806458</c:v>
                </c:pt>
                <c:pt idx="36">
                  <c:v>0</c:v>
                </c:pt>
                <c:pt idx="37">
                  <c:v>0</c:v>
                </c:pt>
                <c:pt idx="38">
                  <c:v>0</c:v>
                </c:pt>
                <c:pt idx="39">
                  <c:v>0</c:v>
                </c:pt>
                <c:pt idx="40">
                  <c:v>0</c:v>
                </c:pt>
                <c:pt idx="41">
                  <c:v>0</c:v>
                </c:pt>
                <c:pt idx="43">
                  <c:v>0</c:v>
                </c:pt>
                <c:pt idx="44">
                  <c:v>0</c:v>
                </c:pt>
                <c:pt idx="47">
                  <c:v>0</c:v>
                </c:pt>
                <c:pt idx="48">
                  <c:v>0</c:v>
                </c:pt>
                <c:pt idx="50">
                  <c:v>0.18805040325774314</c:v>
                </c:pt>
                <c:pt idx="51">
                  <c:v>0.18682313636021558</c:v>
                </c:pt>
                <c:pt idx="52">
                  <c:v>0.18700822334967865</c:v>
                </c:pt>
                <c:pt idx="53">
                  <c:v>0.20276987964365586</c:v>
                </c:pt>
                <c:pt idx="64">
                  <c:v>0.25955132107333612</c:v>
                </c:pt>
                <c:pt idx="67">
                  <c:v>0.27860031903722698</c:v>
                </c:pt>
                <c:pt idx="68">
                  <c:v>0.3069164917125255</c:v>
                </c:pt>
                <c:pt idx="69">
                  <c:v>0.28092419686202857</c:v>
                </c:pt>
                <c:pt idx="70">
                  <c:v>0.27910360064528889</c:v>
                </c:pt>
                <c:pt idx="72">
                  <c:v>0.38328840520873275</c:v>
                </c:pt>
                <c:pt idx="73">
                  <c:v>0.38352128957255938</c:v>
                </c:pt>
                <c:pt idx="74">
                  <c:v>0.38284893551021915</c:v>
                </c:pt>
                <c:pt idx="76">
                  <c:v>0.36986424855170369</c:v>
                </c:pt>
                <c:pt idx="77">
                  <c:v>0.36972291503265059</c:v>
                </c:pt>
                <c:pt idx="79">
                  <c:v>0.37403050300427831</c:v>
                </c:pt>
                <c:pt idx="80">
                  <c:v>0.40456075304185529</c:v>
                </c:pt>
                <c:pt idx="81">
                  <c:v>0.37475676884788212</c:v>
                </c:pt>
                <c:pt idx="83">
                  <c:v>0.3827803813663711</c:v>
                </c:pt>
                <c:pt idx="84">
                  <c:v>0.38907882540394811</c:v>
                </c:pt>
                <c:pt idx="85">
                  <c:v>0.3798432875095582</c:v>
                </c:pt>
                <c:pt idx="86">
                  <c:v>0.38024412214432657</c:v>
                </c:pt>
                <c:pt idx="87">
                  <c:v>0.38194748573207649</c:v>
                </c:pt>
                <c:pt idx="88">
                  <c:v>0.37447347684186527</c:v>
                </c:pt>
                <c:pt idx="90">
                  <c:v>0.36337865049965401</c:v>
                </c:pt>
                <c:pt idx="91">
                  <c:v>0.37549872123014943</c:v>
                </c:pt>
                <c:pt idx="92">
                  <c:v>0.40127771609585056</c:v>
                </c:pt>
                <c:pt idx="93">
                  <c:v>0.44639565472303078</c:v>
                </c:pt>
                <c:pt idx="97">
                  <c:v>0.47288774249087967</c:v>
                </c:pt>
                <c:pt idx="98">
                  <c:v>-4.5593478211692927E-2</c:v>
                </c:pt>
                <c:pt idx="99">
                  <c:v>-4.4272167729693349E-2</c:v>
                </c:pt>
                <c:pt idx="100">
                  <c:v>-4.4765724670141595E-2</c:v>
                </c:pt>
                <c:pt idx="101">
                  <c:v>-5.304285059214852E-2</c:v>
                </c:pt>
                <c:pt idx="102">
                  <c:v>-5.3212132480537196E-2</c:v>
                </c:pt>
                <c:pt idx="103">
                  <c:v>-5.3348448516778273E-2</c:v>
                </c:pt>
                <c:pt idx="108">
                  <c:v>-5.4904191706342177E-2</c:v>
                </c:pt>
                <c:pt idx="109">
                  <c:v>-5.4287495982448662E-2</c:v>
                </c:pt>
                <c:pt idx="110">
                  <c:v>-5.4178981778732899E-2</c:v>
                </c:pt>
                <c:pt idx="112">
                  <c:v>-5.3902848101484005E-2</c:v>
                </c:pt>
                <c:pt idx="124">
                  <c:v>8.0052313971873124E-2</c:v>
                </c:pt>
                <c:pt idx="126">
                  <c:v>-5.6663716975151194E-3</c:v>
                </c:pt>
                <c:pt idx="131">
                  <c:v>-5.367174259988193E-3</c:v>
                </c:pt>
                <c:pt idx="132">
                  <c:v>-5.1944737648655023E-3</c:v>
                </c:pt>
                <c:pt idx="133">
                  <c:v>-5.4336862046447136E-3</c:v>
                </c:pt>
                <c:pt idx="134">
                  <c:v>-1.7046097990525214E-2</c:v>
                </c:pt>
                <c:pt idx="135">
                  <c:v>-1.4330484013620807E-2</c:v>
                </c:pt>
                <c:pt idx="136">
                  <c:v>-1.4749240029768731E-2</c:v>
                </c:pt>
                <c:pt idx="137">
                  <c:v>-1.5480686905390969E-2</c:v>
                </c:pt>
                <c:pt idx="138">
                  <c:v>-1.4857649865741096E-2</c:v>
                </c:pt>
                <c:pt idx="139">
                  <c:v>-1.3656839472543902E-2</c:v>
                </c:pt>
                <c:pt idx="140">
                  <c:v>-1.2898582425311798E-2</c:v>
                </c:pt>
                <c:pt idx="142">
                  <c:v>-1.3931129777815007E-2</c:v>
                </c:pt>
                <c:pt idx="143">
                  <c:v>-1.4661058419976827E-2</c:v>
                </c:pt>
                <c:pt idx="144">
                  <c:v>-1.3686775838648663E-2</c:v>
                </c:pt>
                <c:pt idx="145">
                  <c:v>-1.4451563133364681E-2</c:v>
                </c:pt>
                <c:pt idx="146">
                  <c:v>-1.4053448437671714E-2</c:v>
                </c:pt>
                <c:pt idx="147">
                  <c:v>-1.3882279398314039E-2</c:v>
                </c:pt>
                <c:pt idx="148">
                  <c:v>-1.3589565608541864E-2</c:v>
                </c:pt>
                <c:pt idx="149">
                  <c:v>-1.3075848928927852E-2</c:v>
                </c:pt>
                <c:pt idx="150">
                  <c:v>-1.301365559823839E-2</c:v>
                </c:pt>
                <c:pt idx="152">
                  <c:v>3.9290755124483816E-2</c:v>
                </c:pt>
                <c:pt idx="153">
                  <c:v>-3.0837611418825257E-2</c:v>
                </c:pt>
                <c:pt idx="154">
                  <c:v>-3.0694243713167674E-2</c:v>
                </c:pt>
                <c:pt idx="155">
                  <c:v>-3.1166366221868958E-2</c:v>
                </c:pt>
                <c:pt idx="156">
                  <c:v>-3.1303238601216171E-2</c:v>
                </c:pt>
                <c:pt idx="157">
                  <c:v>-3.1977631123368086E-2</c:v>
                </c:pt>
                <c:pt idx="158">
                  <c:v>-3.1602316703365461E-2</c:v>
                </c:pt>
                <c:pt idx="159">
                  <c:v>-3.1590337930253197E-2</c:v>
                </c:pt>
                <c:pt idx="160">
                  <c:v>-3.1716716184754322E-2</c:v>
                </c:pt>
                <c:pt idx="161">
                  <c:v>-3.2347637306858107E-2</c:v>
                </c:pt>
                <c:pt idx="163">
                  <c:v>-4.7816133989993473E-2</c:v>
                </c:pt>
                <c:pt idx="164">
                  <c:v>-4.8125340895709447E-2</c:v>
                </c:pt>
                <c:pt idx="165">
                  <c:v>-4.7489438830247664E-2</c:v>
                </c:pt>
                <c:pt idx="166">
                  <c:v>-4.7063861244941087E-2</c:v>
                </c:pt>
                <c:pt idx="167">
                  <c:v>-4.7706970147704662E-2</c:v>
                </c:pt>
                <c:pt idx="168">
                  <c:v>-4.7435009165544426E-2</c:v>
                </c:pt>
                <c:pt idx="169">
                  <c:v>-4.7245940162545456E-2</c:v>
                </c:pt>
                <c:pt idx="170">
                  <c:v>-4.7028348762174509E-2</c:v>
                </c:pt>
                <c:pt idx="171">
                  <c:v>-4.6928523354067837E-2</c:v>
                </c:pt>
                <c:pt idx="172">
                  <c:v>-4.6548223074801581E-2</c:v>
                </c:pt>
                <c:pt idx="173">
                  <c:v>-4.7432357564662367E-2</c:v>
                </c:pt>
                <c:pt idx="175">
                  <c:v>-4.4334035827053614E-2</c:v>
                </c:pt>
                <c:pt idx="176">
                  <c:v>-4.240448572743509E-2</c:v>
                </c:pt>
                <c:pt idx="177">
                  <c:v>-3.3246557047967827E-2</c:v>
                </c:pt>
                <c:pt idx="178">
                  <c:v>-3.1696938489040469E-2</c:v>
                </c:pt>
                <c:pt idx="179">
                  <c:v>-3.050345600537829E-2</c:v>
                </c:pt>
                <c:pt idx="180">
                  <c:v>-3.5419995206917777E-2</c:v>
                </c:pt>
                <c:pt idx="181">
                  <c:v>-3.4172550996673261E-2</c:v>
                </c:pt>
                <c:pt idx="182">
                  <c:v>-3.4162139846165188E-2</c:v>
                </c:pt>
                <c:pt idx="183">
                  <c:v>-3.8003102135481269E-2</c:v>
                </c:pt>
                <c:pt idx="184">
                  <c:v>-4.3527401572820916E-2</c:v>
                </c:pt>
                <c:pt idx="185">
                  <c:v>-4.8898914260112981E-2</c:v>
                </c:pt>
                <c:pt idx="186">
                  <c:v>-4.8947421804093415E-2</c:v>
                </c:pt>
                <c:pt idx="187">
                  <c:v>-5.1039494131184152E-2</c:v>
                </c:pt>
                <c:pt idx="188">
                  <c:v>-5.3810681650100105E-2</c:v>
                </c:pt>
                <c:pt idx="189">
                  <c:v>-5.5027934693872335E-2</c:v>
                </c:pt>
                <c:pt idx="190">
                  <c:v>-6.3030854186145027E-2</c:v>
                </c:pt>
                <c:pt idx="192">
                  <c:v>-7.5921789254064287E-2</c:v>
                </c:pt>
                <c:pt idx="193">
                  <c:v>-7.9826971254445669E-2</c:v>
                </c:pt>
                <c:pt idx="194">
                  <c:v>-8.0748721402060769E-2</c:v>
                </c:pt>
                <c:pt idx="195">
                  <c:v>-8.3107520685183081E-2</c:v>
                </c:pt>
                <c:pt idx="196">
                  <c:v>-8.2346308333157425E-2</c:v>
                </c:pt>
                <c:pt idx="198">
                  <c:v>-8.9293817904743306E-2</c:v>
                </c:pt>
                <c:pt idx="199">
                  <c:v>-9.6127578262722724E-2</c:v>
                </c:pt>
                <c:pt idx="200">
                  <c:v>-9.8330083988316552E-2</c:v>
                </c:pt>
                <c:pt idx="201">
                  <c:v>-9.8465963587571023E-2</c:v>
                </c:pt>
                <c:pt idx="203">
                  <c:v>-0.12253237356863057</c:v>
                </c:pt>
                <c:pt idx="204">
                  <c:v>5.8410447496625731E-2</c:v>
                </c:pt>
                <c:pt idx="205">
                  <c:v>5.6007448527385338E-2</c:v>
                </c:pt>
                <c:pt idx="206">
                  <c:v>5.4695347967504554E-2</c:v>
                </c:pt>
                <c:pt idx="207">
                  <c:v>5.8248169922919667E-2</c:v>
                </c:pt>
                <c:pt idx="208">
                  <c:v>4.0409372415987597E-2</c:v>
                </c:pt>
                <c:pt idx="209">
                  <c:v>4.1981493695299146E-2</c:v>
                </c:pt>
                <c:pt idx="211">
                  <c:v>3.9192344589689246E-2</c:v>
                </c:pt>
                <c:pt idx="212">
                  <c:v>3.5794668934213354E-2</c:v>
                </c:pt>
                <c:pt idx="213">
                  <c:v>3.5052671867492592E-2</c:v>
                </c:pt>
                <c:pt idx="214">
                  <c:v>3.4767489181480114E-2</c:v>
                </c:pt>
                <c:pt idx="215">
                  <c:v>3.3923749006324978E-2</c:v>
                </c:pt>
                <c:pt idx="216">
                  <c:v>3.2555191532071912E-2</c:v>
                </c:pt>
                <c:pt idx="217">
                  <c:v>3.2504153898483795E-2</c:v>
                </c:pt>
                <c:pt idx="218">
                  <c:v>3.1489411339721572E-2</c:v>
                </c:pt>
                <c:pt idx="220">
                  <c:v>2.4608024811057703E-2</c:v>
                </c:pt>
                <c:pt idx="221">
                  <c:v>2.5943059224324806E-2</c:v>
                </c:pt>
                <c:pt idx="223">
                  <c:v>2.6278081234575684E-2</c:v>
                </c:pt>
                <c:pt idx="224">
                  <c:v>2.4600187816403683E-2</c:v>
                </c:pt>
                <c:pt idx="225">
                  <c:v>2.2520224895117791E-2</c:v>
                </c:pt>
                <c:pt idx="226">
                  <c:v>2.2731503046765366E-2</c:v>
                </c:pt>
                <c:pt idx="227">
                  <c:v>2.230869744876177E-2</c:v>
                </c:pt>
                <c:pt idx="228">
                  <c:v>-0.28220869895366618</c:v>
                </c:pt>
                <c:pt idx="229">
                  <c:v>-0.27165199727095835</c:v>
                </c:pt>
                <c:pt idx="230">
                  <c:v>-0.23886846049869406</c:v>
                </c:pt>
                <c:pt idx="231">
                  <c:v>-0.24731381838595154</c:v>
                </c:pt>
                <c:pt idx="232">
                  <c:v>-0.24712704097072399</c:v>
                </c:pt>
                <c:pt idx="233">
                  <c:v>-0.2516593241440464</c:v>
                </c:pt>
                <c:pt idx="234">
                  <c:v>-0.26670033889348316</c:v>
                </c:pt>
                <c:pt idx="235">
                  <c:v>-0.27830513244853677</c:v>
                </c:pt>
                <c:pt idx="236">
                  <c:v>-0.28233100521416915</c:v>
                </c:pt>
                <c:pt idx="237">
                  <c:v>-0.28365510166499469</c:v>
                </c:pt>
                <c:pt idx="238">
                  <c:v>-0.28056163391036421</c:v>
                </c:pt>
                <c:pt idx="239">
                  <c:v>-0.2904082614978577</c:v>
                </c:pt>
                <c:pt idx="240">
                  <c:v>-0.29475615625207169</c:v>
                </c:pt>
                <c:pt idx="241">
                  <c:v>-0.29750743852853256</c:v>
                </c:pt>
                <c:pt idx="242">
                  <c:v>-0.28852787387800966</c:v>
                </c:pt>
                <c:pt idx="243">
                  <c:v>-0.2934497968128808</c:v>
                </c:pt>
                <c:pt idx="244">
                  <c:v>-0.29579926985817739</c:v>
                </c:pt>
                <c:pt idx="245">
                  <c:v>-0.29428489163073585</c:v>
                </c:pt>
                <c:pt idx="246">
                  <c:v>-0.2859306570773234</c:v>
                </c:pt>
                <c:pt idx="247">
                  <c:v>-0.25889316059344541</c:v>
                </c:pt>
                <c:pt idx="248">
                  <c:v>-0.24491608169852527</c:v>
                </c:pt>
                <c:pt idx="249">
                  <c:v>-0.23760052537861348</c:v>
                </c:pt>
                <c:pt idx="250">
                  <c:v>-0.24660485836958462</c:v>
                </c:pt>
                <c:pt idx="251">
                  <c:v>-0.22674042255744351</c:v>
                </c:pt>
                <c:pt idx="252">
                  <c:v>-8.6614474809461647E-2</c:v>
                </c:pt>
                <c:pt idx="253">
                  <c:v>-8.4093357146092423E-2</c:v>
                </c:pt>
                <c:pt idx="254">
                  <c:v>-8.2983279665204787E-2</c:v>
                </c:pt>
                <c:pt idx="255">
                  <c:v>-8.7367619487341078E-2</c:v>
                </c:pt>
                <c:pt idx="256">
                  <c:v>-9.1612322522385173E-2</c:v>
                </c:pt>
                <c:pt idx="257">
                  <c:v>-0.10311165896814954</c:v>
                </c:pt>
                <c:pt idx="258">
                  <c:v>-0.10546640021774925</c:v>
                </c:pt>
                <c:pt idx="259">
                  <c:v>-0.11546912486206171</c:v>
                </c:pt>
                <c:pt idx="260">
                  <c:v>-0.12211610775754886</c:v>
                </c:pt>
                <c:pt idx="261">
                  <c:v>-0.11938417532948198</c:v>
                </c:pt>
                <c:pt idx="262">
                  <c:v>-0.12010562332255062</c:v>
                </c:pt>
                <c:pt idx="263">
                  <c:v>-0.11864193077638187</c:v>
                </c:pt>
                <c:pt idx="264">
                  <c:v>-0.11968203237492689</c:v>
                </c:pt>
                <c:pt idx="265">
                  <c:v>-0.1243924292072098</c:v>
                </c:pt>
                <c:pt idx="266">
                  <c:v>-0.12646597674110671</c:v>
                </c:pt>
                <c:pt idx="267">
                  <c:v>-0.14201960539893072</c:v>
                </c:pt>
                <c:pt idx="268">
                  <c:v>-0.14829095207855653</c:v>
                </c:pt>
                <c:pt idx="269">
                  <c:v>-0.15442491548216888</c:v>
                </c:pt>
                <c:pt idx="270">
                  <c:v>-0.16364184883427524</c:v>
                </c:pt>
                <c:pt idx="271">
                  <c:v>-0.1701295051239054</c:v>
                </c:pt>
                <c:pt idx="273">
                  <c:v>-0.19216369978531045</c:v>
                </c:pt>
                <c:pt idx="274">
                  <c:v>-0.19742145041491244</c:v>
                </c:pt>
                <c:pt idx="275">
                  <c:v>-0.19948253266431343</c:v>
                </c:pt>
                <c:pt idx="276">
                  <c:v>-0.20103089513589828</c:v>
                </c:pt>
                <c:pt idx="277">
                  <c:v>-0.19958635149643378</c:v>
                </c:pt>
                <c:pt idx="278">
                  <c:v>-0.20876056896085304</c:v>
                </c:pt>
                <c:pt idx="279">
                  <c:v>-0.21368311650005167</c:v>
                </c:pt>
                <c:pt idx="280">
                  <c:v>-0.21461728753543771</c:v>
                </c:pt>
                <c:pt idx="281">
                  <c:v>-0.21710940234830289</c:v>
                </c:pt>
                <c:pt idx="282">
                  <c:v>-0.23274359496251965</c:v>
                </c:pt>
                <c:pt idx="283">
                  <c:v>-0.23148511707811253</c:v>
                </c:pt>
                <c:pt idx="284">
                  <c:v>-0.22906295184447426</c:v>
                </c:pt>
                <c:pt idx="285">
                  <c:v>-0.23867640372815052</c:v>
                </c:pt>
                <c:pt idx="286">
                  <c:v>-0.24043186729066732</c:v>
                </c:pt>
                <c:pt idx="287">
                  <c:v>-0.24368422105585019</c:v>
                </c:pt>
                <c:pt idx="288">
                  <c:v>-0.25356428297226341</c:v>
                </c:pt>
                <c:pt idx="289">
                  <c:v>-0.26022391480828949</c:v>
                </c:pt>
                <c:pt idx="290">
                  <c:v>-0.27030364369076809</c:v>
                </c:pt>
                <c:pt idx="291">
                  <c:v>-0.27816729616591401</c:v>
                </c:pt>
                <c:pt idx="292">
                  <c:v>-0.17956379536193257</c:v>
                </c:pt>
                <c:pt idx="293">
                  <c:v>-0.18144354796401824</c:v>
                </c:pt>
                <c:pt idx="294">
                  <c:v>-0.18944636505385579</c:v>
                </c:pt>
                <c:pt idx="295">
                  <c:v>-0.19113562724825919</c:v>
                </c:pt>
                <c:pt idx="296">
                  <c:v>-0.19106529669352196</c:v>
                </c:pt>
                <c:pt idx="297">
                  <c:v>-0.19310630975317838</c:v>
                </c:pt>
                <c:pt idx="298">
                  <c:v>-0.19410586666755833</c:v>
                </c:pt>
                <c:pt idx="299">
                  <c:v>-0.19462457555781956</c:v>
                </c:pt>
                <c:pt idx="300">
                  <c:v>-0.20920208353776718</c:v>
                </c:pt>
                <c:pt idx="301">
                  <c:v>-0.15383405761209792</c:v>
                </c:pt>
                <c:pt idx="302">
                  <c:v>-0.16248209640611774</c:v>
                </c:pt>
                <c:pt idx="303">
                  <c:v>-0.1711702744011564</c:v>
                </c:pt>
                <c:pt idx="304">
                  <c:v>-0.18472442316025203</c:v>
                </c:pt>
                <c:pt idx="305">
                  <c:v>-0.21045429657152331</c:v>
                </c:pt>
                <c:pt idx="306">
                  <c:v>-0.21578268976625062</c:v>
                </c:pt>
                <c:pt idx="307">
                  <c:v>-0.2203701646201616</c:v>
                </c:pt>
                <c:pt idx="308">
                  <c:v>-0.2285668608701264</c:v>
                </c:pt>
                <c:pt idx="309">
                  <c:v>-0.24460709370572906</c:v>
                </c:pt>
                <c:pt idx="310">
                  <c:v>-0.25899046648123158</c:v>
                </c:pt>
                <c:pt idx="311">
                  <c:v>-0.26075177847198189</c:v>
                </c:pt>
                <c:pt idx="312">
                  <c:v>-0.27584463429952244</c:v>
                </c:pt>
                <c:pt idx="313">
                  <c:v>-0.28677893842666091</c:v>
                </c:pt>
                <c:pt idx="314">
                  <c:v>-0.29591160071305167</c:v>
                </c:pt>
                <c:pt idx="315">
                  <c:v>-0.299302608337082</c:v>
                </c:pt>
                <c:pt idx="316">
                  <c:v>-0.29696084534147832</c:v>
                </c:pt>
                <c:pt idx="317">
                  <c:v>-0.3214603812866344</c:v>
                </c:pt>
                <c:pt idx="318">
                  <c:v>-0.33166375927828629</c:v>
                </c:pt>
                <c:pt idx="319">
                  <c:v>-0.3373424713141292</c:v>
                </c:pt>
                <c:pt idx="320">
                  <c:v>-0.37768083605507574</c:v>
                </c:pt>
                <c:pt idx="321">
                  <c:v>-0.39313100633085357</c:v>
                </c:pt>
                <c:pt idx="322">
                  <c:v>-0.39399681736046843</c:v>
                </c:pt>
                <c:pt idx="323">
                  <c:v>-0.30665633259329744</c:v>
                </c:pt>
                <c:pt idx="324">
                  <c:v>-0.35095982846780205</c:v>
                </c:pt>
                <c:pt idx="325">
                  <c:v>-0.32688163577347518</c:v>
                </c:pt>
                <c:pt idx="326">
                  <c:v>-0.31717830333171754</c:v>
                </c:pt>
                <c:pt idx="327">
                  <c:v>-0.34405453895061039</c:v>
                </c:pt>
                <c:pt idx="329">
                  <c:v>-0.43375134370187507</c:v>
                </c:pt>
                <c:pt idx="330">
                  <c:v>-0.43399134304577369</c:v>
                </c:pt>
                <c:pt idx="331">
                  <c:v>-0.45626885254165761</c:v>
                </c:pt>
                <c:pt idx="332">
                  <c:v>-0.49077009358711826</c:v>
                </c:pt>
                <c:pt idx="334">
                  <c:v>-0.50031251333936311</c:v>
                </c:pt>
                <c:pt idx="335">
                  <c:v>-0.51578656581186755</c:v>
                </c:pt>
                <c:pt idx="336">
                  <c:v>-0.53923982287631267</c:v>
                </c:pt>
                <c:pt idx="337">
                  <c:v>-0.47018454384765812</c:v>
                </c:pt>
                <c:pt idx="338">
                  <c:v>-0.47935039428107268</c:v>
                </c:pt>
                <c:pt idx="339">
                  <c:v>-0.49184776251446805</c:v>
                </c:pt>
                <c:pt idx="340">
                  <c:v>-0.5065238075008025</c:v>
                </c:pt>
                <c:pt idx="341">
                  <c:v>-0.52426596111928181</c:v>
                </c:pt>
                <c:pt idx="342">
                  <c:v>-0.52813041691901108</c:v>
                </c:pt>
                <c:pt idx="343">
                  <c:v>-0.51987079370440581</c:v>
                </c:pt>
                <c:pt idx="344">
                  <c:v>-0.52353517286190188</c:v>
                </c:pt>
                <c:pt idx="345">
                  <c:v>-0.53210161469822048</c:v>
                </c:pt>
                <c:pt idx="346">
                  <c:v>-0.54207978796874545</c:v>
                </c:pt>
                <c:pt idx="347">
                  <c:v>-0.55096837672902321</c:v>
                </c:pt>
                <c:pt idx="348">
                  <c:v>-0.56221082746938933</c:v>
                </c:pt>
                <c:pt idx="349">
                  <c:v>-0.56133334915182931</c:v>
                </c:pt>
                <c:pt idx="350">
                  <c:v>-0.56637493932056582</c:v>
                </c:pt>
                <c:pt idx="351">
                  <c:v>-0.57108523657646926</c:v>
                </c:pt>
                <c:pt idx="352">
                  <c:v>-0.57695839287956463</c:v>
                </c:pt>
                <c:pt idx="353">
                  <c:v>-0.58670855300769031</c:v>
                </c:pt>
                <c:pt idx="354">
                  <c:v>-0.58883588950571653</c:v>
                </c:pt>
                <c:pt idx="358">
                  <c:v>-0.57762191048878631</c:v>
                </c:pt>
                <c:pt idx="359">
                  <c:v>-0.58425472559676861</c:v>
                </c:pt>
                <c:pt idx="360">
                  <c:v>-0.58503026057361052</c:v>
                </c:pt>
                <c:pt idx="361">
                  <c:v>-0.58282408357358162</c:v>
                </c:pt>
                <c:pt idx="364">
                  <c:v>-0.53611880148911051</c:v>
                </c:pt>
                <c:pt idx="365">
                  <c:v>-0.52787845786117238</c:v>
                </c:pt>
                <c:pt idx="366">
                  <c:v>-0.53733386988159448</c:v>
                </c:pt>
                <c:pt idx="367">
                  <c:v>-0.54074789149625657</c:v>
                </c:pt>
                <c:pt idx="368">
                  <c:v>-0.54509202939178703</c:v>
                </c:pt>
                <c:pt idx="369">
                  <c:v>-0.55442875295812843</c:v>
                </c:pt>
                <c:pt idx="370">
                  <c:v>-0.55145267559050881</c:v>
                </c:pt>
                <c:pt idx="371">
                  <c:v>-0.53128997782844145</c:v>
                </c:pt>
                <c:pt idx="372">
                  <c:v>-0.54023707930337628</c:v>
                </c:pt>
                <c:pt idx="373">
                  <c:v>-0.5560251379002491</c:v>
                </c:pt>
                <c:pt idx="374">
                  <c:v>-0.56036692468923266</c:v>
                </c:pt>
                <c:pt idx="375">
                  <c:v>-0.56897305523637676</c:v>
                </c:pt>
                <c:pt idx="376">
                  <c:v>-0.57309639702361148</c:v>
                </c:pt>
                <c:pt idx="377">
                  <c:v>-0.57379546342285637</c:v>
                </c:pt>
                <c:pt idx="378">
                  <c:v>-0.57767735526901776</c:v>
                </c:pt>
                <c:pt idx="379">
                  <c:v>-0.578508974262118</c:v>
                </c:pt>
                <c:pt idx="380">
                  <c:v>-0.57377132265090014</c:v>
                </c:pt>
                <c:pt idx="381">
                  <c:v>-0.54247875453094219</c:v>
                </c:pt>
                <c:pt idx="382">
                  <c:v>-0.57758881112925642</c:v>
                </c:pt>
                <c:pt idx="383">
                  <c:v>-0.56895618803840042</c:v>
                </c:pt>
                <c:pt idx="384">
                  <c:v>-0.57954923209161735</c:v>
                </c:pt>
                <c:pt idx="385">
                  <c:v>-0.56903906287851491</c:v>
                </c:pt>
                <c:pt idx="386">
                  <c:v>-0.54943650707036129</c:v>
                </c:pt>
                <c:pt idx="387">
                  <c:v>-0.52478151350635405</c:v>
                </c:pt>
                <c:pt idx="388">
                  <c:v>-0.50811404656766135</c:v>
                </c:pt>
                <c:pt idx="389">
                  <c:v>-0.48769163802933208</c:v>
                </c:pt>
                <c:pt idx="391">
                  <c:v>-0.49215745137847805</c:v>
                </c:pt>
                <c:pt idx="392">
                  <c:v>-0.49081265644465832</c:v>
                </c:pt>
                <c:pt idx="393">
                  <c:v>-0.4897743513839003</c:v>
                </c:pt>
                <c:pt idx="394">
                  <c:v>-0.48091131057437714</c:v>
                </c:pt>
                <c:pt idx="395">
                  <c:v>-0.72287006964280698</c:v>
                </c:pt>
                <c:pt idx="396" formatCode="General">
                  <c:v>-0.72577327335553121</c:v>
                </c:pt>
              </c:numCache>
            </c:numRef>
          </c:val>
          <c:smooth val="0"/>
        </c:ser>
        <c:ser>
          <c:idx val="2"/>
          <c:order val="2"/>
          <c:tx>
            <c:v>Change in Net Domestic Assets / Previous Period's Net Domestic Assets</c:v>
          </c:tx>
          <c:marker>
            <c:symbol val="none"/>
          </c:marker>
          <c:cat>
            <c:numRef>
              <c:f>'Calculations (S.S.)'!$B$1:$OH$1</c:f>
              <c:numCache>
                <c:formatCode>[$-409]d\-mmm\-yyyy;@</c:formatCode>
                <c:ptCount val="397"/>
                <c:pt idx="0">
                  <c:v>1827</c:v>
                </c:pt>
                <c:pt idx="1">
                  <c:v>1858</c:v>
                </c:pt>
                <c:pt idx="2">
                  <c:v>1886</c:v>
                </c:pt>
                <c:pt idx="3">
                  <c:v>1917</c:v>
                </c:pt>
                <c:pt idx="4">
                  <c:v>1947</c:v>
                </c:pt>
                <c:pt idx="5">
                  <c:v>1978</c:v>
                </c:pt>
                <c:pt idx="6">
                  <c:v>2008</c:v>
                </c:pt>
                <c:pt idx="7">
                  <c:v>2039</c:v>
                </c:pt>
                <c:pt idx="8">
                  <c:v>2070</c:v>
                </c:pt>
                <c:pt idx="9">
                  <c:v>2100</c:v>
                </c:pt>
                <c:pt idx="10">
                  <c:v>2131</c:v>
                </c:pt>
                <c:pt idx="11">
                  <c:v>2161</c:v>
                </c:pt>
                <c:pt idx="12">
                  <c:v>2192</c:v>
                </c:pt>
                <c:pt idx="13">
                  <c:v>2223</c:v>
                </c:pt>
                <c:pt idx="14">
                  <c:v>2251</c:v>
                </c:pt>
                <c:pt idx="15">
                  <c:v>2282</c:v>
                </c:pt>
                <c:pt idx="16">
                  <c:v>2312</c:v>
                </c:pt>
                <c:pt idx="17">
                  <c:v>2343</c:v>
                </c:pt>
                <c:pt idx="18">
                  <c:v>2373</c:v>
                </c:pt>
                <c:pt idx="19">
                  <c:v>2404</c:v>
                </c:pt>
                <c:pt idx="20">
                  <c:v>2435</c:v>
                </c:pt>
                <c:pt idx="21">
                  <c:v>2465</c:v>
                </c:pt>
                <c:pt idx="22">
                  <c:v>2496</c:v>
                </c:pt>
                <c:pt idx="23">
                  <c:v>2526</c:v>
                </c:pt>
                <c:pt idx="24">
                  <c:v>2557</c:v>
                </c:pt>
                <c:pt idx="25">
                  <c:v>2588</c:v>
                </c:pt>
                <c:pt idx="26">
                  <c:v>2616</c:v>
                </c:pt>
                <c:pt idx="27">
                  <c:v>2647</c:v>
                </c:pt>
                <c:pt idx="28">
                  <c:v>2677</c:v>
                </c:pt>
                <c:pt idx="29">
                  <c:v>2708</c:v>
                </c:pt>
                <c:pt idx="30">
                  <c:v>2738</c:v>
                </c:pt>
                <c:pt idx="31">
                  <c:v>2769</c:v>
                </c:pt>
                <c:pt idx="32">
                  <c:v>2800</c:v>
                </c:pt>
                <c:pt idx="33">
                  <c:v>2830</c:v>
                </c:pt>
                <c:pt idx="34">
                  <c:v>2861</c:v>
                </c:pt>
                <c:pt idx="35">
                  <c:v>2891</c:v>
                </c:pt>
                <c:pt idx="36">
                  <c:v>2922</c:v>
                </c:pt>
                <c:pt idx="37">
                  <c:v>2953</c:v>
                </c:pt>
                <c:pt idx="38">
                  <c:v>2982</c:v>
                </c:pt>
                <c:pt idx="39">
                  <c:v>3013</c:v>
                </c:pt>
                <c:pt idx="40">
                  <c:v>3043</c:v>
                </c:pt>
                <c:pt idx="41">
                  <c:v>3074</c:v>
                </c:pt>
                <c:pt idx="42">
                  <c:v>3104</c:v>
                </c:pt>
                <c:pt idx="43">
                  <c:v>3135</c:v>
                </c:pt>
                <c:pt idx="44">
                  <c:v>3166</c:v>
                </c:pt>
                <c:pt idx="45">
                  <c:v>3196</c:v>
                </c:pt>
                <c:pt idx="46">
                  <c:v>3227</c:v>
                </c:pt>
                <c:pt idx="47">
                  <c:v>3257</c:v>
                </c:pt>
                <c:pt idx="48">
                  <c:v>3288</c:v>
                </c:pt>
                <c:pt idx="49">
                  <c:v>3319</c:v>
                </c:pt>
                <c:pt idx="50">
                  <c:v>3347</c:v>
                </c:pt>
                <c:pt idx="51">
                  <c:v>3378</c:v>
                </c:pt>
                <c:pt idx="52">
                  <c:v>3408</c:v>
                </c:pt>
                <c:pt idx="53">
                  <c:v>3439</c:v>
                </c:pt>
                <c:pt idx="54">
                  <c:v>3469</c:v>
                </c:pt>
                <c:pt idx="55">
                  <c:v>3500</c:v>
                </c:pt>
                <c:pt idx="56">
                  <c:v>3531</c:v>
                </c:pt>
                <c:pt idx="57">
                  <c:v>3561</c:v>
                </c:pt>
                <c:pt idx="58">
                  <c:v>3592</c:v>
                </c:pt>
                <c:pt idx="59">
                  <c:v>3622</c:v>
                </c:pt>
                <c:pt idx="60">
                  <c:v>3653</c:v>
                </c:pt>
                <c:pt idx="61">
                  <c:v>3684</c:v>
                </c:pt>
                <c:pt idx="62">
                  <c:v>3712</c:v>
                </c:pt>
                <c:pt idx="63">
                  <c:v>3743</c:v>
                </c:pt>
                <c:pt idx="64">
                  <c:v>3773</c:v>
                </c:pt>
                <c:pt idx="65">
                  <c:v>3804</c:v>
                </c:pt>
                <c:pt idx="66">
                  <c:v>3834</c:v>
                </c:pt>
                <c:pt idx="67">
                  <c:v>3865</c:v>
                </c:pt>
                <c:pt idx="68">
                  <c:v>3896</c:v>
                </c:pt>
                <c:pt idx="69">
                  <c:v>3926</c:v>
                </c:pt>
                <c:pt idx="70">
                  <c:v>3957</c:v>
                </c:pt>
                <c:pt idx="71">
                  <c:v>3987</c:v>
                </c:pt>
                <c:pt idx="72">
                  <c:v>4018</c:v>
                </c:pt>
                <c:pt idx="73">
                  <c:v>4049</c:v>
                </c:pt>
                <c:pt idx="74">
                  <c:v>4077</c:v>
                </c:pt>
                <c:pt idx="75">
                  <c:v>4108</c:v>
                </c:pt>
                <c:pt idx="76">
                  <c:v>4138</c:v>
                </c:pt>
                <c:pt idx="77">
                  <c:v>4169</c:v>
                </c:pt>
                <c:pt idx="78">
                  <c:v>4199</c:v>
                </c:pt>
                <c:pt idx="79">
                  <c:v>4230</c:v>
                </c:pt>
                <c:pt idx="80">
                  <c:v>4261</c:v>
                </c:pt>
                <c:pt idx="81">
                  <c:v>4291</c:v>
                </c:pt>
                <c:pt idx="82">
                  <c:v>4322</c:v>
                </c:pt>
                <c:pt idx="83">
                  <c:v>4352</c:v>
                </c:pt>
                <c:pt idx="84">
                  <c:v>4383</c:v>
                </c:pt>
                <c:pt idx="85">
                  <c:v>4414</c:v>
                </c:pt>
                <c:pt idx="86">
                  <c:v>4443</c:v>
                </c:pt>
                <c:pt idx="87">
                  <c:v>4474</c:v>
                </c:pt>
                <c:pt idx="88">
                  <c:v>4504</c:v>
                </c:pt>
                <c:pt idx="89">
                  <c:v>4535</c:v>
                </c:pt>
                <c:pt idx="90">
                  <c:v>4565</c:v>
                </c:pt>
                <c:pt idx="91">
                  <c:v>4596</c:v>
                </c:pt>
                <c:pt idx="92">
                  <c:v>4627</c:v>
                </c:pt>
                <c:pt idx="93">
                  <c:v>4657</c:v>
                </c:pt>
                <c:pt idx="94">
                  <c:v>4688</c:v>
                </c:pt>
                <c:pt idx="95">
                  <c:v>4718</c:v>
                </c:pt>
                <c:pt idx="96">
                  <c:v>4749</c:v>
                </c:pt>
                <c:pt idx="97">
                  <c:v>4780</c:v>
                </c:pt>
                <c:pt idx="98">
                  <c:v>4808</c:v>
                </c:pt>
                <c:pt idx="99">
                  <c:v>4839</c:v>
                </c:pt>
                <c:pt idx="100">
                  <c:v>4869</c:v>
                </c:pt>
                <c:pt idx="101">
                  <c:v>4900</c:v>
                </c:pt>
                <c:pt idx="102">
                  <c:v>4930</c:v>
                </c:pt>
                <c:pt idx="103">
                  <c:v>4961</c:v>
                </c:pt>
                <c:pt idx="104">
                  <c:v>4992</c:v>
                </c:pt>
                <c:pt idx="105">
                  <c:v>5022</c:v>
                </c:pt>
                <c:pt idx="106">
                  <c:v>5053</c:v>
                </c:pt>
                <c:pt idx="107">
                  <c:v>5083</c:v>
                </c:pt>
                <c:pt idx="108">
                  <c:v>5114</c:v>
                </c:pt>
                <c:pt idx="109">
                  <c:v>5145</c:v>
                </c:pt>
                <c:pt idx="110">
                  <c:v>5173</c:v>
                </c:pt>
                <c:pt idx="111">
                  <c:v>5204</c:v>
                </c:pt>
                <c:pt idx="112">
                  <c:v>5234</c:v>
                </c:pt>
                <c:pt idx="113">
                  <c:v>5265</c:v>
                </c:pt>
                <c:pt idx="114">
                  <c:v>5295</c:v>
                </c:pt>
                <c:pt idx="115">
                  <c:v>5326</c:v>
                </c:pt>
                <c:pt idx="116">
                  <c:v>5357</c:v>
                </c:pt>
                <c:pt idx="117">
                  <c:v>5387</c:v>
                </c:pt>
                <c:pt idx="118">
                  <c:v>5418</c:v>
                </c:pt>
                <c:pt idx="119">
                  <c:v>5448</c:v>
                </c:pt>
                <c:pt idx="120">
                  <c:v>5479</c:v>
                </c:pt>
                <c:pt idx="121">
                  <c:v>5510</c:v>
                </c:pt>
                <c:pt idx="122">
                  <c:v>5538</c:v>
                </c:pt>
                <c:pt idx="123">
                  <c:v>5569</c:v>
                </c:pt>
                <c:pt idx="124">
                  <c:v>5599</c:v>
                </c:pt>
                <c:pt idx="125">
                  <c:v>5630</c:v>
                </c:pt>
                <c:pt idx="126">
                  <c:v>5660</c:v>
                </c:pt>
                <c:pt idx="127">
                  <c:v>5691</c:v>
                </c:pt>
                <c:pt idx="128">
                  <c:v>5722</c:v>
                </c:pt>
                <c:pt idx="129">
                  <c:v>5752</c:v>
                </c:pt>
                <c:pt idx="130">
                  <c:v>5783</c:v>
                </c:pt>
                <c:pt idx="131">
                  <c:v>5813</c:v>
                </c:pt>
                <c:pt idx="132">
                  <c:v>5844</c:v>
                </c:pt>
                <c:pt idx="133">
                  <c:v>5875</c:v>
                </c:pt>
                <c:pt idx="134">
                  <c:v>5904</c:v>
                </c:pt>
                <c:pt idx="135">
                  <c:v>5935</c:v>
                </c:pt>
                <c:pt idx="136">
                  <c:v>5965</c:v>
                </c:pt>
                <c:pt idx="137">
                  <c:v>5996</c:v>
                </c:pt>
                <c:pt idx="138">
                  <c:v>6026</c:v>
                </c:pt>
                <c:pt idx="139">
                  <c:v>6057</c:v>
                </c:pt>
                <c:pt idx="140">
                  <c:v>6088</c:v>
                </c:pt>
                <c:pt idx="141">
                  <c:v>6118</c:v>
                </c:pt>
                <c:pt idx="142">
                  <c:v>6149</c:v>
                </c:pt>
                <c:pt idx="143">
                  <c:v>6179</c:v>
                </c:pt>
                <c:pt idx="144">
                  <c:v>6210</c:v>
                </c:pt>
                <c:pt idx="145">
                  <c:v>6241</c:v>
                </c:pt>
                <c:pt idx="146">
                  <c:v>6269</c:v>
                </c:pt>
                <c:pt idx="147">
                  <c:v>6300</c:v>
                </c:pt>
                <c:pt idx="148">
                  <c:v>6330</c:v>
                </c:pt>
                <c:pt idx="149">
                  <c:v>6361</c:v>
                </c:pt>
                <c:pt idx="150">
                  <c:v>6391</c:v>
                </c:pt>
                <c:pt idx="151">
                  <c:v>6422</c:v>
                </c:pt>
                <c:pt idx="152">
                  <c:v>6453</c:v>
                </c:pt>
                <c:pt idx="153">
                  <c:v>6483</c:v>
                </c:pt>
                <c:pt idx="154">
                  <c:v>6514</c:v>
                </c:pt>
                <c:pt idx="155">
                  <c:v>6544</c:v>
                </c:pt>
                <c:pt idx="156">
                  <c:v>6575</c:v>
                </c:pt>
                <c:pt idx="157">
                  <c:v>6606</c:v>
                </c:pt>
                <c:pt idx="158">
                  <c:v>6634</c:v>
                </c:pt>
                <c:pt idx="159">
                  <c:v>6665</c:v>
                </c:pt>
                <c:pt idx="160">
                  <c:v>6695</c:v>
                </c:pt>
                <c:pt idx="161">
                  <c:v>6726</c:v>
                </c:pt>
                <c:pt idx="162">
                  <c:v>6756</c:v>
                </c:pt>
                <c:pt idx="163">
                  <c:v>6787</c:v>
                </c:pt>
                <c:pt idx="164">
                  <c:v>6818</c:v>
                </c:pt>
                <c:pt idx="165">
                  <c:v>6848</c:v>
                </c:pt>
                <c:pt idx="166">
                  <c:v>6879</c:v>
                </c:pt>
                <c:pt idx="167">
                  <c:v>6909</c:v>
                </c:pt>
                <c:pt idx="168">
                  <c:v>6940</c:v>
                </c:pt>
                <c:pt idx="169">
                  <c:v>6971</c:v>
                </c:pt>
                <c:pt idx="170">
                  <c:v>6999</c:v>
                </c:pt>
                <c:pt idx="171">
                  <c:v>7030</c:v>
                </c:pt>
                <c:pt idx="172">
                  <c:v>7060</c:v>
                </c:pt>
                <c:pt idx="173">
                  <c:v>7091</c:v>
                </c:pt>
                <c:pt idx="174">
                  <c:v>7121</c:v>
                </c:pt>
                <c:pt idx="175">
                  <c:v>7152</c:v>
                </c:pt>
                <c:pt idx="176">
                  <c:v>7183</c:v>
                </c:pt>
                <c:pt idx="177">
                  <c:v>7213</c:v>
                </c:pt>
                <c:pt idx="178">
                  <c:v>7244</c:v>
                </c:pt>
                <c:pt idx="179">
                  <c:v>7274</c:v>
                </c:pt>
                <c:pt idx="180">
                  <c:v>7305</c:v>
                </c:pt>
                <c:pt idx="181">
                  <c:v>7336</c:v>
                </c:pt>
                <c:pt idx="182">
                  <c:v>7365</c:v>
                </c:pt>
                <c:pt idx="183">
                  <c:v>7396</c:v>
                </c:pt>
                <c:pt idx="184">
                  <c:v>7426</c:v>
                </c:pt>
                <c:pt idx="185">
                  <c:v>7457</c:v>
                </c:pt>
                <c:pt idx="186">
                  <c:v>7487</c:v>
                </c:pt>
                <c:pt idx="187">
                  <c:v>7518</c:v>
                </c:pt>
                <c:pt idx="188">
                  <c:v>7549</c:v>
                </c:pt>
                <c:pt idx="189">
                  <c:v>7579</c:v>
                </c:pt>
                <c:pt idx="190">
                  <c:v>7610</c:v>
                </c:pt>
                <c:pt idx="191">
                  <c:v>7640</c:v>
                </c:pt>
                <c:pt idx="192">
                  <c:v>7671</c:v>
                </c:pt>
                <c:pt idx="193">
                  <c:v>7702</c:v>
                </c:pt>
                <c:pt idx="194">
                  <c:v>7730</c:v>
                </c:pt>
                <c:pt idx="195">
                  <c:v>7761</c:v>
                </c:pt>
                <c:pt idx="196">
                  <c:v>7791</c:v>
                </c:pt>
                <c:pt idx="197">
                  <c:v>7822</c:v>
                </c:pt>
                <c:pt idx="198">
                  <c:v>7852</c:v>
                </c:pt>
                <c:pt idx="199">
                  <c:v>7883</c:v>
                </c:pt>
                <c:pt idx="200">
                  <c:v>7914</c:v>
                </c:pt>
                <c:pt idx="201">
                  <c:v>7944</c:v>
                </c:pt>
                <c:pt idx="202">
                  <c:v>7975</c:v>
                </c:pt>
                <c:pt idx="203">
                  <c:v>8005</c:v>
                </c:pt>
                <c:pt idx="204">
                  <c:v>8036</c:v>
                </c:pt>
                <c:pt idx="205">
                  <c:v>8067</c:v>
                </c:pt>
                <c:pt idx="206">
                  <c:v>8095</c:v>
                </c:pt>
                <c:pt idx="207">
                  <c:v>8126</c:v>
                </c:pt>
                <c:pt idx="208">
                  <c:v>8156</c:v>
                </c:pt>
                <c:pt idx="209">
                  <c:v>8187</c:v>
                </c:pt>
                <c:pt idx="210">
                  <c:v>8217</c:v>
                </c:pt>
                <c:pt idx="211">
                  <c:v>8248</c:v>
                </c:pt>
                <c:pt idx="212">
                  <c:v>8279</c:v>
                </c:pt>
                <c:pt idx="213">
                  <c:v>8309</c:v>
                </c:pt>
                <c:pt idx="214">
                  <c:v>8340</c:v>
                </c:pt>
                <c:pt idx="215">
                  <c:v>8370</c:v>
                </c:pt>
                <c:pt idx="216">
                  <c:v>8401</c:v>
                </c:pt>
                <c:pt idx="217">
                  <c:v>8432</c:v>
                </c:pt>
                <c:pt idx="218">
                  <c:v>8460</c:v>
                </c:pt>
                <c:pt idx="219">
                  <c:v>8491</c:v>
                </c:pt>
                <c:pt idx="220">
                  <c:v>8521</c:v>
                </c:pt>
                <c:pt idx="221">
                  <c:v>8552</c:v>
                </c:pt>
                <c:pt idx="222">
                  <c:v>8582</c:v>
                </c:pt>
                <c:pt idx="223">
                  <c:v>8613</c:v>
                </c:pt>
                <c:pt idx="224">
                  <c:v>8644</c:v>
                </c:pt>
                <c:pt idx="225">
                  <c:v>8674</c:v>
                </c:pt>
                <c:pt idx="226">
                  <c:v>8705</c:v>
                </c:pt>
                <c:pt idx="227">
                  <c:v>8735</c:v>
                </c:pt>
                <c:pt idx="228">
                  <c:v>8766</c:v>
                </c:pt>
                <c:pt idx="229">
                  <c:v>8797</c:v>
                </c:pt>
                <c:pt idx="230">
                  <c:v>8826</c:v>
                </c:pt>
                <c:pt idx="231">
                  <c:v>8857</c:v>
                </c:pt>
                <c:pt idx="232">
                  <c:v>8887</c:v>
                </c:pt>
                <c:pt idx="233">
                  <c:v>8918</c:v>
                </c:pt>
                <c:pt idx="234">
                  <c:v>8948</c:v>
                </c:pt>
                <c:pt idx="235">
                  <c:v>8979</c:v>
                </c:pt>
                <c:pt idx="236">
                  <c:v>9010</c:v>
                </c:pt>
                <c:pt idx="237">
                  <c:v>9040</c:v>
                </c:pt>
                <c:pt idx="238">
                  <c:v>9071</c:v>
                </c:pt>
                <c:pt idx="239">
                  <c:v>9101</c:v>
                </c:pt>
                <c:pt idx="240">
                  <c:v>9132</c:v>
                </c:pt>
                <c:pt idx="241">
                  <c:v>9163</c:v>
                </c:pt>
                <c:pt idx="242">
                  <c:v>9191</c:v>
                </c:pt>
                <c:pt idx="243">
                  <c:v>9222</c:v>
                </c:pt>
                <c:pt idx="244">
                  <c:v>9252</c:v>
                </c:pt>
                <c:pt idx="245">
                  <c:v>9283</c:v>
                </c:pt>
                <c:pt idx="246">
                  <c:v>9313</c:v>
                </c:pt>
                <c:pt idx="247">
                  <c:v>9344</c:v>
                </c:pt>
                <c:pt idx="248">
                  <c:v>9375</c:v>
                </c:pt>
                <c:pt idx="249">
                  <c:v>9405</c:v>
                </c:pt>
                <c:pt idx="250">
                  <c:v>9436</c:v>
                </c:pt>
                <c:pt idx="251">
                  <c:v>9466</c:v>
                </c:pt>
                <c:pt idx="252">
                  <c:v>9497</c:v>
                </c:pt>
                <c:pt idx="253">
                  <c:v>9528</c:v>
                </c:pt>
                <c:pt idx="254">
                  <c:v>9556</c:v>
                </c:pt>
                <c:pt idx="255">
                  <c:v>9587</c:v>
                </c:pt>
                <c:pt idx="256">
                  <c:v>9617</c:v>
                </c:pt>
                <c:pt idx="257">
                  <c:v>9648</c:v>
                </c:pt>
                <c:pt idx="258">
                  <c:v>9678</c:v>
                </c:pt>
                <c:pt idx="259">
                  <c:v>9709</c:v>
                </c:pt>
                <c:pt idx="260">
                  <c:v>9740</c:v>
                </c:pt>
                <c:pt idx="261">
                  <c:v>9770</c:v>
                </c:pt>
                <c:pt idx="262">
                  <c:v>9801</c:v>
                </c:pt>
                <c:pt idx="263">
                  <c:v>9831</c:v>
                </c:pt>
                <c:pt idx="264">
                  <c:v>9862</c:v>
                </c:pt>
                <c:pt idx="265">
                  <c:v>9893</c:v>
                </c:pt>
                <c:pt idx="266">
                  <c:v>9921</c:v>
                </c:pt>
                <c:pt idx="267">
                  <c:v>9952</c:v>
                </c:pt>
                <c:pt idx="268">
                  <c:v>9982</c:v>
                </c:pt>
                <c:pt idx="269">
                  <c:v>10013</c:v>
                </c:pt>
                <c:pt idx="270">
                  <c:v>10043</c:v>
                </c:pt>
                <c:pt idx="271">
                  <c:v>10074</c:v>
                </c:pt>
                <c:pt idx="272">
                  <c:v>10105</c:v>
                </c:pt>
                <c:pt idx="273">
                  <c:v>10135</c:v>
                </c:pt>
                <c:pt idx="274">
                  <c:v>10166</c:v>
                </c:pt>
                <c:pt idx="275">
                  <c:v>10196</c:v>
                </c:pt>
                <c:pt idx="276">
                  <c:v>10227</c:v>
                </c:pt>
                <c:pt idx="277">
                  <c:v>10258</c:v>
                </c:pt>
                <c:pt idx="278">
                  <c:v>10287</c:v>
                </c:pt>
                <c:pt idx="279">
                  <c:v>10318</c:v>
                </c:pt>
                <c:pt idx="280">
                  <c:v>10348</c:v>
                </c:pt>
                <c:pt idx="281">
                  <c:v>10379</c:v>
                </c:pt>
                <c:pt idx="282">
                  <c:v>10409</c:v>
                </c:pt>
                <c:pt idx="283">
                  <c:v>10440</c:v>
                </c:pt>
                <c:pt idx="284">
                  <c:v>10471</c:v>
                </c:pt>
                <c:pt idx="285">
                  <c:v>10501</c:v>
                </c:pt>
                <c:pt idx="286">
                  <c:v>10532</c:v>
                </c:pt>
                <c:pt idx="287">
                  <c:v>10562</c:v>
                </c:pt>
                <c:pt idx="288">
                  <c:v>10593</c:v>
                </c:pt>
                <c:pt idx="289">
                  <c:v>10624</c:v>
                </c:pt>
                <c:pt idx="290">
                  <c:v>10652</c:v>
                </c:pt>
                <c:pt idx="291">
                  <c:v>10683</c:v>
                </c:pt>
                <c:pt idx="292">
                  <c:v>10713</c:v>
                </c:pt>
                <c:pt idx="293">
                  <c:v>10744</c:v>
                </c:pt>
                <c:pt idx="294">
                  <c:v>10774</c:v>
                </c:pt>
                <c:pt idx="295">
                  <c:v>10805</c:v>
                </c:pt>
                <c:pt idx="296">
                  <c:v>10836</c:v>
                </c:pt>
                <c:pt idx="297">
                  <c:v>10866</c:v>
                </c:pt>
                <c:pt idx="298">
                  <c:v>10897</c:v>
                </c:pt>
                <c:pt idx="299">
                  <c:v>10927</c:v>
                </c:pt>
                <c:pt idx="300">
                  <c:v>10958</c:v>
                </c:pt>
                <c:pt idx="301">
                  <c:v>10989</c:v>
                </c:pt>
                <c:pt idx="302">
                  <c:v>11017</c:v>
                </c:pt>
                <c:pt idx="303">
                  <c:v>11048</c:v>
                </c:pt>
                <c:pt idx="304">
                  <c:v>11078</c:v>
                </c:pt>
                <c:pt idx="305">
                  <c:v>11109</c:v>
                </c:pt>
                <c:pt idx="306">
                  <c:v>11139</c:v>
                </c:pt>
                <c:pt idx="307">
                  <c:v>11170</c:v>
                </c:pt>
                <c:pt idx="308">
                  <c:v>11201</c:v>
                </c:pt>
                <c:pt idx="309">
                  <c:v>11231</c:v>
                </c:pt>
                <c:pt idx="310">
                  <c:v>11262</c:v>
                </c:pt>
                <c:pt idx="311">
                  <c:v>11292</c:v>
                </c:pt>
                <c:pt idx="312">
                  <c:v>11323</c:v>
                </c:pt>
                <c:pt idx="313">
                  <c:v>11354</c:v>
                </c:pt>
                <c:pt idx="314">
                  <c:v>11382</c:v>
                </c:pt>
                <c:pt idx="315">
                  <c:v>11413</c:v>
                </c:pt>
                <c:pt idx="316">
                  <c:v>11443</c:v>
                </c:pt>
                <c:pt idx="317">
                  <c:v>11474</c:v>
                </c:pt>
                <c:pt idx="318">
                  <c:v>11504</c:v>
                </c:pt>
                <c:pt idx="319">
                  <c:v>11535</c:v>
                </c:pt>
                <c:pt idx="320">
                  <c:v>11566</c:v>
                </c:pt>
                <c:pt idx="321">
                  <c:v>11596</c:v>
                </c:pt>
                <c:pt idx="322">
                  <c:v>11627</c:v>
                </c:pt>
                <c:pt idx="323">
                  <c:v>11657</c:v>
                </c:pt>
                <c:pt idx="324">
                  <c:v>11688</c:v>
                </c:pt>
                <c:pt idx="325">
                  <c:v>11719</c:v>
                </c:pt>
                <c:pt idx="326">
                  <c:v>11748</c:v>
                </c:pt>
                <c:pt idx="327">
                  <c:v>11779</c:v>
                </c:pt>
                <c:pt idx="328">
                  <c:v>11809</c:v>
                </c:pt>
                <c:pt idx="329">
                  <c:v>11840</c:v>
                </c:pt>
                <c:pt idx="330">
                  <c:v>11870</c:v>
                </c:pt>
                <c:pt idx="331">
                  <c:v>11901</c:v>
                </c:pt>
                <c:pt idx="332">
                  <c:v>11932</c:v>
                </c:pt>
                <c:pt idx="333">
                  <c:v>11962</c:v>
                </c:pt>
                <c:pt idx="334">
                  <c:v>11993</c:v>
                </c:pt>
                <c:pt idx="335">
                  <c:v>12023</c:v>
                </c:pt>
                <c:pt idx="336">
                  <c:v>12054</c:v>
                </c:pt>
                <c:pt idx="337">
                  <c:v>12085</c:v>
                </c:pt>
                <c:pt idx="338">
                  <c:v>12113</c:v>
                </c:pt>
                <c:pt idx="339">
                  <c:v>12144</c:v>
                </c:pt>
                <c:pt idx="340">
                  <c:v>12174</c:v>
                </c:pt>
                <c:pt idx="341">
                  <c:v>12205</c:v>
                </c:pt>
                <c:pt idx="342">
                  <c:v>12235</c:v>
                </c:pt>
                <c:pt idx="343">
                  <c:v>12266</c:v>
                </c:pt>
                <c:pt idx="344">
                  <c:v>12297</c:v>
                </c:pt>
                <c:pt idx="345">
                  <c:v>12327</c:v>
                </c:pt>
                <c:pt idx="346">
                  <c:v>12358</c:v>
                </c:pt>
                <c:pt idx="347">
                  <c:v>12388</c:v>
                </c:pt>
                <c:pt idx="348">
                  <c:v>12419</c:v>
                </c:pt>
                <c:pt idx="349">
                  <c:v>12450</c:v>
                </c:pt>
                <c:pt idx="350">
                  <c:v>12478</c:v>
                </c:pt>
                <c:pt idx="351">
                  <c:v>12509</c:v>
                </c:pt>
                <c:pt idx="352">
                  <c:v>12539</c:v>
                </c:pt>
                <c:pt idx="353">
                  <c:v>12570</c:v>
                </c:pt>
                <c:pt idx="354">
                  <c:v>12600</c:v>
                </c:pt>
                <c:pt idx="355">
                  <c:v>12631</c:v>
                </c:pt>
                <c:pt idx="356">
                  <c:v>12662</c:v>
                </c:pt>
                <c:pt idx="357">
                  <c:v>12692</c:v>
                </c:pt>
                <c:pt idx="358">
                  <c:v>12723</c:v>
                </c:pt>
                <c:pt idx="359">
                  <c:v>12753</c:v>
                </c:pt>
                <c:pt idx="360">
                  <c:v>12784</c:v>
                </c:pt>
                <c:pt idx="361">
                  <c:v>12815</c:v>
                </c:pt>
                <c:pt idx="362">
                  <c:v>12843</c:v>
                </c:pt>
                <c:pt idx="363">
                  <c:v>12874</c:v>
                </c:pt>
                <c:pt idx="364">
                  <c:v>12904</c:v>
                </c:pt>
                <c:pt idx="365">
                  <c:v>12935</c:v>
                </c:pt>
                <c:pt idx="366">
                  <c:v>12965</c:v>
                </c:pt>
                <c:pt idx="367">
                  <c:v>12996</c:v>
                </c:pt>
                <c:pt idx="368">
                  <c:v>13027</c:v>
                </c:pt>
                <c:pt idx="369">
                  <c:v>13057</c:v>
                </c:pt>
                <c:pt idx="370">
                  <c:v>13088</c:v>
                </c:pt>
                <c:pt idx="371">
                  <c:v>13118</c:v>
                </c:pt>
                <c:pt idx="372">
                  <c:v>13149</c:v>
                </c:pt>
                <c:pt idx="373">
                  <c:v>13180</c:v>
                </c:pt>
                <c:pt idx="374">
                  <c:v>13209</c:v>
                </c:pt>
                <c:pt idx="375">
                  <c:v>13240</c:v>
                </c:pt>
                <c:pt idx="376">
                  <c:v>13270</c:v>
                </c:pt>
                <c:pt idx="377">
                  <c:v>13301</c:v>
                </c:pt>
                <c:pt idx="378">
                  <c:v>13331</c:v>
                </c:pt>
                <c:pt idx="379">
                  <c:v>13362</c:v>
                </c:pt>
                <c:pt idx="380">
                  <c:v>13393</c:v>
                </c:pt>
                <c:pt idx="381">
                  <c:v>13423</c:v>
                </c:pt>
                <c:pt idx="382">
                  <c:v>13454</c:v>
                </c:pt>
                <c:pt idx="383">
                  <c:v>13484</c:v>
                </c:pt>
                <c:pt idx="384">
                  <c:v>13515</c:v>
                </c:pt>
                <c:pt idx="385">
                  <c:v>13546</c:v>
                </c:pt>
                <c:pt idx="386">
                  <c:v>13574</c:v>
                </c:pt>
                <c:pt idx="387">
                  <c:v>13605</c:v>
                </c:pt>
                <c:pt idx="388">
                  <c:v>13635</c:v>
                </c:pt>
                <c:pt idx="389">
                  <c:v>13666</c:v>
                </c:pt>
                <c:pt idx="390">
                  <c:v>13696</c:v>
                </c:pt>
                <c:pt idx="391">
                  <c:v>13727</c:v>
                </c:pt>
                <c:pt idx="392">
                  <c:v>13758</c:v>
                </c:pt>
                <c:pt idx="393">
                  <c:v>13788</c:v>
                </c:pt>
                <c:pt idx="394">
                  <c:v>13819</c:v>
                </c:pt>
                <c:pt idx="395">
                  <c:v>13849</c:v>
                </c:pt>
                <c:pt idx="396">
                  <c:v>13880</c:v>
                </c:pt>
              </c:numCache>
            </c:numRef>
          </c:cat>
          <c:val>
            <c:numRef>
              <c:f>'Calculations (S.S.)'!$B$8:$OH$8</c:f>
              <c:numCache>
                <c:formatCode>0.00%</c:formatCode>
                <c:ptCount val="397"/>
                <c:pt idx="12">
                  <c:v>0</c:v>
                </c:pt>
                <c:pt idx="13">
                  <c:v>0</c:v>
                </c:pt>
                <c:pt idx="14">
                  <c:v>0</c:v>
                </c:pt>
                <c:pt idx="15">
                  <c:v>0</c:v>
                </c:pt>
                <c:pt idx="16">
                  <c:v>0</c:v>
                </c:pt>
                <c:pt idx="17">
                  <c:v>0</c:v>
                </c:pt>
                <c:pt idx="20">
                  <c:v>0</c:v>
                </c:pt>
                <c:pt idx="21">
                  <c:v>0</c:v>
                </c:pt>
                <c:pt idx="22">
                  <c:v>0</c:v>
                </c:pt>
                <c:pt idx="24">
                  <c:v>0</c:v>
                </c:pt>
                <c:pt idx="25">
                  <c:v>0</c:v>
                </c:pt>
                <c:pt idx="32">
                  <c:v>5.028462519625411E-2</c:v>
                </c:pt>
                <c:pt idx="33">
                  <c:v>1.3499333993858388E-2</c:v>
                </c:pt>
                <c:pt idx="36">
                  <c:v>0</c:v>
                </c:pt>
                <c:pt idx="43">
                  <c:v>-4.5480030600752321E-2</c:v>
                </c:pt>
                <c:pt idx="44">
                  <c:v>-4.6205025439715317E-2</c:v>
                </c:pt>
                <c:pt idx="47">
                  <c:v>0.20179333653806458</c:v>
                </c:pt>
                <c:pt idx="48">
                  <c:v>0</c:v>
                </c:pt>
                <c:pt idx="64">
                  <c:v>0.10499499917856045</c:v>
                </c:pt>
                <c:pt idx="76">
                  <c:v>0.1710799934116079</c:v>
                </c:pt>
                <c:pt idx="79">
                  <c:v>0.13102565122346019</c:v>
                </c:pt>
                <c:pt idx="80">
                  <c:v>0.1218584976287759</c:v>
                </c:pt>
                <c:pt idx="81">
                  <c:v>0.13687701600216276</c:v>
                </c:pt>
                <c:pt idx="84">
                  <c:v>3.1394713253098408E-2</c:v>
                </c:pt>
                <c:pt idx="85">
                  <c:v>3.1413788543986701E-2</c:v>
                </c:pt>
                <c:pt idx="86">
                  <c:v>3.1358694295956807E-2</c:v>
                </c:pt>
                <c:pt idx="88">
                  <c:v>3.0295161426236315E-2</c:v>
                </c:pt>
                <c:pt idx="91">
                  <c:v>5.4741819711699821E-2</c:v>
                </c:pt>
                <c:pt idx="92">
                  <c:v>6.8128488838537629E-2</c:v>
                </c:pt>
                <c:pt idx="93">
                  <c:v>0.11639717769120693</c:v>
                </c:pt>
                <c:pt idx="97">
                  <c:v>0.11797701951317832</c:v>
                </c:pt>
                <c:pt idx="112">
                  <c:v>-1.1956027449319733E-2</c:v>
                </c:pt>
                <c:pt idx="124">
                  <c:v>0.14253864646141107</c:v>
                </c:pt>
                <c:pt idx="136">
                  <c:v>-9.9520108238812688E-2</c:v>
                </c:pt>
                <c:pt idx="138">
                  <c:v>-1.391489519079874E-2</c:v>
                </c:pt>
                <c:pt idx="143">
                  <c:v>-1.203251152656518E-2</c:v>
                </c:pt>
                <c:pt idx="144">
                  <c:v>-1.102835416680123E-2</c:v>
                </c:pt>
                <c:pt idx="145">
                  <c:v>-1.1068977989951583E-2</c:v>
                </c:pt>
                <c:pt idx="146">
                  <c:v>-3.3698923900431709E-4</c:v>
                </c:pt>
                <c:pt idx="147">
                  <c:v>-2.506292233669665E-3</c:v>
                </c:pt>
                <c:pt idx="148">
                  <c:v>-2.1820535774452364E-3</c:v>
                </c:pt>
                <c:pt idx="149">
                  <c:v>-1.4516550018700621E-3</c:v>
                </c:pt>
                <c:pt idx="150">
                  <c:v>-2.0127910971579205E-3</c:v>
                </c:pt>
                <c:pt idx="152">
                  <c:v>6.5154411922465752E-2</c:v>
                </c:pt>
                <c:pt idx="154">
                  <c:v>-2.7978232379360937E-2</c:v>
                </c:pt>
                <c:pt idx="155">
                  <c:v>-2.7637466698857194E-2</c:v>
                </c:pt>
                <c:pt idx="156">
                  <c:v>-2.616373593660816E-2</c:v>
                </c:pt>
                <c:pt idx="157">
                  <c:v>-2.6317921515564235E-2</c:v>
                </c:pt>
                <c:pt idx="158">
                  <c:v>-2.2396402199145831E-2</c:v>
                </c:pt>
                <c:pt idx="159">
                  <c:v>-2.1465159795710585E-2</c:v>
                </c:pt>
                <c:pt idx="160">
                  <c:v>-2.0949376483558459E-2</c:v>
                </c:pt>
                <c:pt idx="161">
                  <c:v>-2.0853117941697173E-2</c:v>
                </c:pt>
                <c:pt idx="164">
                  <c:v>-8.8290288540976217E-2</c:v>
                </c:pt>
                <c:pt idx="165">
                  <c:v>-1.6319083647549335E-2</c:v>
                </c:pt>
                <c:pt idx="166">
                  <c:v>-1.609326311574788E-2</c:v>
                </c:pt>
                <c:pt idx="167">
                  <c:v>-1.6261297168227714E-2</c:v>
                </c:pt>
                <c:pt idx="168">
                  <c:v>-1.5772065974914241E-2</c:v>
                </c:pt>
                <c:pt idx="169">
                  <c:v>-1.492121827477612E-2</c:v>
                </c:pt>
                <c:pt idx="170">
                  <c:v>-1.5065883309128598E-2</c:v>
                </c:pt>
                <c:pt idx="171">
                  <c:v>-1.4984811420742067E-2</c:v>
                </c:pt>
                <c:pt idx="172">
                  <c:v>-1.4480466829003107E-2</c:v>
                </c:pt>
                <c:pt idx="173">
                  <c:v>-1.5157705880608914E-2</c:v>
                </c:pt>
                <c:pt idx="175">
                  <c:v>-1.7546073286225541E-3</c:v>
                </c:pt>
                <c:pt idx="176">
                  <c:v>-2.4067215220596929E-3</c:v>
                </c:pt>
                <c:pt idx="177">
                  <c:v>-3.4218805580492877E-3</c:v>
                </c:pt>
                <c:pt idx="178">
                  <c:v>-4.9271099532173955E-3</c:v>
                </c:pt>
                <c:pt idx="179">
                  <c:v>-4.1377268833601624E-3</c:v>
                </c:pt>
                <c:pt idx="180">
                  <c:v>-2.4148763989753075E-2</c:v>
                </c:pt>
                <c:pt idx="181">
                  <c:v>-2.5190790737706619E-2</c:v>
                </c:pt>
                <c:pt idx="182">
                  <c:v>-2.5369529017445585E-2</c:v>
                </c:pt>
                <c:pt idx="183">
                  <c:v>-2.5765782009793486E-2</c:v>
                </c:pt>
                <c:pt idx="184">
                  <c:v>-2.7869689851609463E-2</c:v>
                </c:pt>
                <c:pt idx="185">
                  <c:v>-2.738336486808645E-2</c:v>
                </c:pt>
                <c:pt idx="187">
                  <c:v>-2.4525848438315432E-2</c:v>
                </c:pt>
                <c:pt idx="188">
                  <c:v>-2.2478137721110354E-2</c:v>
                </c:pt>
                <c:pt idx="189">
                  <c:v>-1.8386836542843052E-2</c:v>
                </c:pt>
                <c:pt idx="190">
                  <c:v>-2.1310095896563509E-2</c:v>
                </c:pt>
                <c:pt idx="192">
                  <c:v>-8.7453476208078276E-3</c:v>
                </c:pt>
                <c:pt idx="193">
                  <c:v>-7.8619334982117373E-3</c:v>
                </c:pt>
                <c:pt idx="194">
                  <c:v>-7.598451759820702E-3</c:v>
                </c:pt>
                <c:pt idx="195">
                  <c:v>-8.3053841497460184E-3</c:v>
                </c:pt>
                <c:pt idx="196">
                  <c:v>-7.8161520026993527E-3</c:v>
                </c:pt>
                <c:pt idx="198">
                  <c:v>-7.2147802998077841E-3</c:v>
                </c:pt>
                <c:pt idx="199">
                  <c:v>-1.0691646961991347E-2</c:v>
                </c:pt>
                <c:pt idx="200">
                  <c:v>-1.2730143336576096E-2</c:v>
                </c:pt>
                <c:pt idx="201">
                  <c:v>-1.1684107933719831E-2</c:v>
                </c:pt>
                <c:pt idx="217">
                  <c:v>-2.7526786923008199E-2</c:v>
                </c:pt>
                <c:pt idx="218">
                  <c:v>-2.6284282737610243E-2</c:v>
                </c:pt>
                <c:pt idx="220">
                  <c:v>-1.412893420862834E-2</c:v>
                </c:pt>
                <c:pt idx="221">
                  <c:v>-1.420298580981438E-2</c:v>
                </c:pt>
                <c:pt idx="223">
                  <c:v>-1.0975242829093583E-2</c:v>
                </c:pt>
                <c:pt idx="224">
                  <c:v>-9.3590148671842417E-3</c:v>
                </c:pt>
                <c:pt idx="225">
                  <c:v>-1.0451203517000218E-2</c:v>
                </c:pt>
                <c:pt idx="226">
                  <c:v>-9.9201931808567297E-3</c:v>
                </c:pt>
                <c:pt idx="227">
                  <c:v>-9.787258032611686E-3</c:v>
                </c:pt>
                <c:pt idx="240">
                  <c:v>-2.3278445009507192E-2</c:v>
                </c:pt>
                <c:pt idx="241">
                  <c:v>-3.9207883648051618E-2</c:v>
                </c:pt>
                <c:pt idx="242">
                  <c:v>-6.1557655959894951E-2</c:v>
                </c:pt>
                <c:pt idx="243">
                  <c:v>-5.8290417145237444E-2</c:v>
                </c:pt>
                <c:pt idx="244">
                  <c:v>-6.100226494069072E-2</c:v>
                </c:pt>
                <c:pt idx="245">
                  <c:v>-5.4897745757081243E-2</c:v>
                </c:pt>
                <c:pt idx="246">
                  <c:v>-4.3506997206860736E-2</c:v>
                </c:pt>
                <c:pt idx="247">
                  <c:v>-3.2722934216205077E-2</c:v>
                </c:pt>
                <c:pt idx="248">
                  <c:v>-2.1454832276309801E-2</c:v>
                </c:pt>
                <c:pt idx="249">
                  <c:v>-2.130418808761023E-2</c:v>
                </c:pt>
                <c:pt idx="250">
                  <c:v>-5.4536409887729301E-2</c:v>
                </c:pt>
                <c:pt idx="251">
                  <c:v>-4.3011689240445926E-2</c:v>
                </c:pt>
                <c:pt idx="252">
                  <c:v>0.1469001367581072</c:v>
                </c:pt>
                <c:pt idx="253">
                  <c:v>0.14962226296291148</c:v>
                </c:pt>
                <c:pt idx="254">
                  <c:v>0.14412848763202926</c:v>
                </c:pt>
                <c:pt idx="255">
                  <c:v>0.14141459288593106</c:v>
                </c:pt>
                <c:pt idx="256">
                  <c:v>0.13643758621056537</c:v>
                </c:pt>
                <c:pt idx="257">
                  <c:v>0.11491234025808715</c:v>
                </c:pt>
                <c:pt idx="258">
                  <c:v>0.10973945242985685</c:v>
                </c:pt>
                <c:pt idx="259">
                  <c:v>8.460507886738515E-2</c:v>
                </c:pt>
                <c:pt idx="260">
                  <c:v>6.6398500209764108E-2</c:v>
                </c:pt>
                <c:pt idx="261">
                  <c:v>6.8872074222714699E-2</c:v>
                </c:pt>
                <c:pt idx="262">
                  <c:v>8.6231657269742953E-2</c:v>
                </c:pt>
                <c:pt idx="263">
                  <c:v>8.0239250531680462E-2</c:v>
                </c:pt>
                <c:pt idx="264">
                  <c:v>-4.0828643557645337E-2</c:v>
                </c:pt>
                <c:pt idx="265">
                  <c:v>-4.2439651149165272E-2</c:v>
                </c:pt>
                <c:pt idx="266">
                  <c:v>-4.4247429750220751E-2</c:v>
                </c:pt>
                <c:pt idx="267">
                  <c:v>-4.5857950989176201E-2</c:v>
                </c:pt>
                <c:pt idx="268">
                  <c:v>-4.4664532671323712E-2</c:v>
                </c:pt>
                <c:pt idx="269">
                  <c:v>-3.5244611198445151E-2</c:v>
                </c:pt>
                <c:pt idx="270">
                  <c:v>-3.459247246988735E-2</c:v>
                </c:pt>
                <c:pt idx="271">
                  <c:v>-2.5747662325584921E-2</c:v>
                </c:pt>
                <c:pt idx="273">
                  <c:v>-2.7871712345784356E-2</c:v>
                </c:pt>
                <c:pt idx="274">
                  <c:v>-2.9504888069628248E-2</c:v>
                </c:pt>
                <c:pt idx="275">
                  <c:v>-3.2603520949128148E-2</c:v>
                </c:pt>
                <c:pt idx="276">
                  <c:v>-3.2760870960851861E-2</c:v>
                </c:pt>
                <c:pt idx="277">
                  <c:v>-2.7441804729497261E-2</c:v>
                </c:pt>
                <c:pt idx="278">
                  <c:v>-3.3429421609938517E-2</c:v>
                </c:pt>
                <c:pt idx="279">
                  <c:v>-3.3676988825967598E-2</c:v>
                </c:pt>
                <c:pt idx="280">
                  <c:v>-3.2182172687985379E-2</c:v>
                </c:pt>
                <c:pt idx="281">
                  <c:v>-3.3098160763904434E-2</c:v>
                </c:pt>
                <c:pt idx="282">
                  <c:v>-4.2231117384854078E-2</c:v>
                </c:pt>
                <c:pt idx="283">
                  <c:v>-4.1317559618415586E-2</c:v>
                </c:pt>
                <c:pt idx="285">
                  <c:v>-4.4103494675962196E-2</c:v>
                </c:pt>
                <c:pt idx="286">
                  <c:v>-4.3633300712205406E-2</c:v>
                </c:pt>
                <c:pt idx="287">
                  <c:v>-4.4579421600555176E-2</c:v>
                </c:pt>
                <c:pt idx="288">
                  <c:v>-5.2704069054303582E-2</c:v>
                </c:pt>
                <c:pt idx="289">
                  <c:v>-5.9809413843129877E-2</c:v>
                </c:pt>
                <c:pt idx="290">
                  <c:v>-5.347698168306244E-2</c:v>
                </c:pt>
                <c:pt idx="291">
                  <c:v>-5.5946583743388907E-2</c:v>
                </c:pt>
                <c:pt idx="292">
                  <c:v>4.0826786734336713E-2</c:v>
                </c:pt>
                <c:pt idx="293">
                  <c:v>4.6701524868993954E-2</c:v>
                </c:pt>
                <c:pt idx="294">
                  <c:v>5.2273735297471181E-2</c:v>
                </c:pt>
                <c:pt idx="295">
                  <c:v>5.0087493909081578E-2</c:v>
                </c:pt>
                <c:pt idx="296">
                  <c:v>4.8560808030847724E-2</c:v>
                </c:pt>
                <c:pt idx="297">
                  <c:v>5.9541409699491198E-2</c:v>
                </c:pt>
                <c:pt idx="298">
                  <c:v>6.0647212711779482E-2</c:v>
                </c:pt>
                <c:pt idx="299">
                  <c:v>6.3546075000494529E-2</c:v>
                </c:pt>
                <c:pt idx="300">
                  <c:v>6.0121869863377565E-2</c:v>
                </c:pt>
                <c:pt idx="301">
                  <c:v>0.11929181779295869</c:v>
                </c:pt>
                <c:pt idx="302">
                  <c:v>0.12247825937354381</c:v>
                </c:pt>
                <c:pt idx="303">
                  <c:v>0.12399931210941932</c:v>
                </c:pt>
                <c:pt idx="304">
                  <c:v>1.9018214932163907E-2</c:v>
                </c:pt>
                <c:pt idx="305">
                  <c:v>-1.9990191519030985E-3</c:v>
                </c:pt>
                <c:pt idx="306">
                  <c:v>3.2312698517573258E-3</c:v>
                </c:pt>
                <c:pt idx="307">
                  <c:v>7.434050271168946E-4</c:v>
                </c:pt>
                <c:pt idx="308">
                  <c:v>-3.0000823299881399E-3</c:v>
                </c:pt>
                <c:pt idx="309">
                  <c:v>-1.480016278632092E-2</c:v>
                </c:pt>
                <c:pt idx="310">
                  <c:v>-1.9735122156519593E-2</c:v>
                </c:pt>
                <c:pt idx="311">
                  <c:v>-2.0737610033239793E-2</c:v>
                </c:pt>
                <c:pt idx="312">
                  <c:v>-1.8688647102595702E-2</c:v>
                </c:pt>
                <c:pt idx="313">
                  <c:v>-8.0754371904767933E-2</c:v>
                </c:pt>
                <c:pt idx="314">
                  <c:v>-8.3329515619178757E-2</c:v>
                </c:pt>
                <c:pt idx="315">
                  <c:v>-7.7613941316724999E-2</c:v>
                </c:pt>
                <c:pt idx="316">
                  <c:v>-6.3512609194562572E-2</c:v>
                </c:pt>
                <c:pt idx="317">
                  <c:v>-5.5334751729583312E-2</c:v>
                </c:pt>
                <c:pt idx="318">
                  <c:v>-6.320141380467631E-2</c:v>
                </c:pt>
                <c:pt idx="319">
                  <c:v>-6.3346240966694708E-2</c:v>
                </c:pt>
                <c:pt idx="320">
                  <c:v>-7.5644580951105586E-2</c:v>
                </c:pt>
                <c:pt idx="321">
                  <c:v>-5.8481800437898912E-2</c:v>
                </c:pt>
                <c:pt idx="322">
                  <c:v>-4.5760655055763537E-2</c:v>
                </c:pt>
                <c:pt idx="323">
                  <c:v>2.2347785395373687E-2</c:v>
                </c:pt>
                <c:pt idx="324">
                  <c:v>-2.6712944967159278E-4</c:v>
                </c:pt>
                <c:pt idx="325">
                  <c:v>1.1128151019949767E-2</c:v>
                </c:pt>
                <c:pt idx="326">
                  <c:v>2.5404012528916775E-2</c:v>
                </c:pt>
                <c:pt idx="327">
                  <c:v>1.2712972820648576E-3</c:v>
                </c:pt>
                <c:pt idx="329">
                  <c:v>-8.0025172810154144E-2</c:v>
                </c:pt>
                <c:pt idx="330">
                  <c:v>-7.0283951287728866E-2</c:v>
                </c:pt>
                <c:pt idx="331">
                  <c:v>-8.5380189147080982E-2</c:v>
                </c:pt>
                <c:pt idx="332">
                  <c:v>-0.1067061405970078</c:v>
                </c:pt>
                <c:pt idx="334">
                  <c:v>-0.14416250735695099</c:v>
                </c:pt>
                <c:pt idx="335">
                  <c:v>-0.24545291129891753</c:v>
                </c:pt>
                <c:pt idx="336">
                  <c:v>-0.21948609588935869</c:v>
                </c:pt>
                <c:pt idx="337">
                  <c:v>-0.14585182287432652</c:v>
                </c:pt>
                <c:pt idx="338">
                  <c:v>-0.16443559673888655</c:v>
                </c:pt>
                <c:pt idx="339">
                  <c:v>-0.1469707668045164</c:v>
                </c:pt>
                <c:pt idx="341">
                  <c:v>-7.9176060638791748E-2</c:v>
                </c:pt>
                <c:pt idx="342">
                  <c:v>-8.2720659077250874E-2</c:v>
                </c:pt>
                <c:pt idx="343">
                  <c:v>-5.2571432711151403E-2</c:v>
                </c:pt>
                <c:pt idx="344">
                  <c:v>-2.1749307222920202E-2</c:v>
                </c:pt>
                <c:pt idx="346">
                  <c:v>-3.0656732489682505E-2</c:v>
                </c:pt>
                <c:pt idx="347">
                  <c:v>-2.3739617423499223E-2</c:v>
                </c:pt>
                <c:pt idx="348">
                  <c:v>-1.1394327380645256E-2</c:v>
                </c:pt>
                <c:pt idx="349">
                  <c:v>-7.9642995121913959E-2</c:v>
                </c:pt>
                <c:pt idx="350">
                  <c:v>-7.5637932028347399E-2</c:v>
                </c:pt>
                <c:pt idx="351">
                  <c:v>-6.9073277717191683E-2</c:v>
                </c:pt>
                <c:pt idx="352">
                  <c:v>-7.3137381621478786E-2</c:v>
                </c:pt>
                <c:pt idx="353">
                  <c:v>-6.6505137782975829E-2</c:v>
                </c:pt>
                <c:pt idx="354">
                  <c:v>-6.5709356016789761E-2</c:v>
                </c:pt>
                <c:pt idx="358">
                  <c:v>-7.8174292037723372E-2</c:v>
                </c:pt>
                <c:pt idx="359">
                  <c:v>-8.0066021384865321E-2</c:v>
                </c:pt>
                <c:pt idx="360">
                  <c:v>-7.3739848074874728E-2</c:v>
                </c:pt>
                <c:pt idx="361">
                  <c:v>-8.0971956047131324E-2</c:v>
                </c:pt>
                <c:pt idx="364">
                  <c:v>-1.7373020626310316E-2</c:v>
                </c:pt>
                <c:pt idx="365">
                  <c:v>1.5261226522315615E-3</c:v>
                </c:pt>
                <c:pt idx="366">
                  <c:v>-5.6210984615402164E-3</c:v>
                </c:pt>
                <c:pt idx="370">
                  <c:v>4.5760691271848506E-3</c:v>
                </c:pt>
                <c:pt idx="371">
                  <c:v>3.5248747834592607E-2</c:v>
                </c:pt>
                <c:pt idx="372">
                  <c:v>3.0219200572056754E-2</c:v>
                </c:pt>
                <c:pt idx="373">
                  <c:v>1.9506930913069109E-2</c:v>
                </c:pt>
                <c:pt idx="376">
                  <c:v>-4.2225709722385242E-2</c:v>
                </c:pt>
                <c:pt idx="377">
                  <c:v>-5.1263085829885306E-2</c:v>
                </c:pt>
                <c:pt idx="378">
                  <c:v>-4.5860951841298771E-2</c:v>
                </c:pt>
                <c:pt idx="379">
                  <c:v>-4.3403777844555E-2</c:v>
                </c:pt>
                <c:pt idx="380">
                  <c:v>-4.6226767521701448E-2</c:v>
                </c:pt>
                <c:pt idx="381">
                  <c:v>-4.6574920569504271E-3</c:v>
                </c:pt>
                <c:pt idx="382">
                  <c:v>-4.9097059077180739E-2</c:v>
                </c:pt>
                <c:pt idx="383">
                  <c:v>-7.2526024460802918E-2</c:v>
                </c:pt>
                <c:pt idx="384">
                  <c:v>-7.4593015723018963E-2</c:v>
                </c:pt>
                <c:pt idx="385">
                  <c:v>-5.429796691057498E-2</c:v>
                </c:pt>
                <c:pt idx="386">
                  <c:v>-4.834405515074703E-2</c:v>
                </c:pt>
                <c:pt idx="387">
                  <c:v>-3.6493582939833347E-2</c:v>
                </c:pt>
                <c:pt idx="388">
                  <c:v>-1.2769773412488639E-2</c:v>
                </c:pt>
                <c:pt idx="389">
                  <c:v>-1.3642386378483373E-2</c:v>
                </c:pt>
                <c:pt idx="391">
                  <c:v>-1.4214654475917871E-2</c:v>
                </c:pt>
                <c:pt idx="392">
                  <c:v>-5.4173210036137336E-3</c:v>
                </c:pt>
                <c:pt idx="393">
                  <c:v>-4.2717705876975168E-2</c:v>
                </c:pt>
                <c:pt idx="394">
                  <c:v>-1.5080395437088265E-2</c:v>
                </c:pt>
              </c:numCache>
            </c:numRef>
          </c:val>
          <c:smooth val="0"/>
        </c:ser>
        <c:dLbls>
          <c:showLegendKey val="0"/>
          <c:showVal val="0"/>
          <c:showCatName val="0"/>
          <c:showSerName val="0"/>
          <c:showPercent val="0"/>
          <c:showBubbleSize val="0"/>
        </c:dLbls>
        <c:marker val="1"/>
        <c:smooth val="0"/>
        <c:axId val="222087808"/>
        <c:axId val="223244672"/>
      </c:lineChart>
      <c:dateAx>
        <c:axId val="222087808"/>
        <c:scaling>
          <c:orientation val="minMax"/>
          <c:max val="13912"/>
        </c:scaling>
        <c:delete val="0"/>
        <c:axPos val="b"/>
        <c:numFmt formatCode="yyyy" sourceLinked="0"/>
        <c:majorTickMark val="none"/>
        <c:minorTickMark val="none"/>
        <c:tickLblPos val="low"/>
        <c:crossAx val="223244672"/>
        <c:crosses val="autoZero"/>
        <c:auto val="0"/>
        <c:lblOffset val="100"/>
        <c:baseTimeUnit val="months"/>
        <c:majorUnit val="12"/>
        <c:majorTimeUnit val="months"/>
      </c:dateAx>
      <c:valAx>
        <c:axId val="223244672"/>
        <c:scaling>
          <c:orientation val="minMax"/>
          <c:max val="3"/>
          <c:min val="-3"/>
        </c:scaling>
        <c:delete val="0"/>
        <c:axPos val="l"/>
        <c:majorGridlines/>
        <c:numFmt formatCode="0%" sourceLinked="0"/>
        <c:majorTickMark val="none"/>
        <c:minorTickMark val="none"/>
        <c:tickLblPos val="nextTo"/>
        <c:crossAx val="222087808"/>
        <c:crosses val="autoZero"/>
        <c:crossBetween val="between"/>
      </c:valAx>
    </c:plotArea>
    <c:legend>
      <c:legendPos val="r"/>
      <c:layout>
        <c:manualLayout>
          <c:xMode val="edge"/>
          <c:yMode val="edge"/>
          <c:x val="4.6296813559259402E-2"/>
          <c:y val="0.87925731939813401"/>
          <c:w val="0.93448640994589405"/>
          <c:h val="4.2851691256791502E-2"/>
        </c:manualLayout>
      </c:layout>
      <c:overlay val="0"/>
      <c:spPr>
        <a:solidFill>
          <a:schemeClr val="bg1"/>
        </a:solidFill>
        <a:ln>
          <a:solidFill>
            <a:schemeClr val="tx1">
              <a:lumMod val="50000"/>
              <a:lumOff val="50000"/>
            </a:schemeClr>
          </a:solidFill>
        </a:ln>
      </c:spPr>
    </c:legend>
    <c:plotVisOnly val="1"/>
    <c:dispBlanksAs val="span"/>
    <c:showDLblsOverMax val="0"/>
  </c:chart>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550" b="1" i="1" baseline="0">
                <a:effectLst/>
                <a:latin typeface="+mn-lt"/>
              </a:rPr>
              <a:t>Figure 3.2: </a:t>
            </a:r>
            <a:r>
              <a:rPr lang="en-US" sz="1550" b="1" i="0" baseline="0">
                <a:effectLst/>
                <a:latin typeface="+mn-lt"/>
              </a:rPr>
              <a:t>Straits Settlements Currency Board - Test of Currency Board Orthodoxy</a:t>
            </a:r>
            <a:endParaRPr lang="en-US" sz="1550">
              <a:effectLst/>
              <a:latin typeface="+mn-lt"/>
            </a:endParaRPr>
          </a:p>
        </c:rich>
      </c:tx>
      <c:layout>
        <c:manualLayout>
          <c:xMode val="edge"/>
          <c:yMode val="edge"/>
          <c:x val="0.163499285997565"/>
          <c:y val="2.22067987362282E-2"/>
        </c:manualLayout>
      </c:layout>
      <c:overlay val="0"/>
    </c:title>
    <c:autoTitleDeleted val="0"/>
    <c:plotArea>
      <c:layout>
        <c:manualLayout>
          <c:layoutTarget val="inner"/>
          <c:xMode val="edge"/>
          <c:yMode val="edge"/>
          <c:x val="6.7268421277494897E-2"/>
          <c:y val="9.0993215781323203E-2"/>
          <c:w val="0.91738418032777402"/>
          <c:h val="0.76946832979602797"/>
        </c:manualLayout>
      </c:layout>
      <c:lineChart>
        <c:grouping val="standard"/>
        <c:varyColors val="0"/>
        <c:ser>
          <c:idx val="0"/>
          <c:order val="0"/>
          <c:tx>
            <c:v>Reserve Pass-Through</c:v>
          </c:tx>
          <c:marker>
            <c:symbol val="none"/>
          </c:marker>
          <c:cat>
            <c:numRef>
              <c:f>'Calculations (S.S.)'!$B$1:$OH$1</c:f>
              <c:numCache>
                <c:formatCode>[$-409]d\-mmm\-yyyy;@</c:formatCode>
                <c:ptCount val="397"/>
                <c:pt idx="0">
                  <c:v>1827</c:v>
                </c:pt>
                <c:pt idx="1">
                  <c:v>1858</c:v>
                </c:pt>
                <c:pt idx="2">
                  <c:v>1886</c:v>
                </c:pt>
                <c:pt idx="3">
                  <c:v>1917</c:v>
                </c:pt>
                <c:pt idx="4">
                  <c:v>1947</c:v>
                </c:pt>
                <c:pt idx="5">
                  <c:v>1978</c:v>
                </c:pt>
                <c:pt idx="6">
                  <c:v>2008</c:v>
                </c:pt>
                <c:pt idx="7">
                  <c:v>2039</c:v>
                </c:pt>
                <c:pt idx="8">
                  <c:v>2070</c:v>
                </c:pt>
                <c:pt idx="9">
                  <c:v>2100</c:v>
                </c:pt>
                <c:pt idx="10">
                  <c:v>2131</c:v>
                </c:pt>
                <c:pt idx="11">
                  <c:v>2161</c:v>
                </c:pt>
                <c:pt idx="12">
                  <c:v>2192</c:v>
                </c:pt>
                <c:pt idx="13">
                  <c:v>2223</c:v>
                </c:pt>
                <c:pt idx="14">
                  <c:v>2251</c:v>
                </c:pt>
                <c:pt idx="15">
                  <c:v>2282</c:v>
                </c:pt>
                <c:pt idx="16">
                  <c:v>2312</c:v>
                </c:pt>
                <c:pt idx="17">
                  <c:v>2343</c:v>
                </c:pt>
                <c:pt idx="18">
                  <c:v>2373</c:v>
                </c:pt>
                <c:pt idx="19">
                  <c:v>2404</c:v>
                </c:pt>
                <c:pt idx="20">
                  <c:v>2435</c:v>
                </c:pt>
                <c:pt idx="21">
                  <c:v>2465</c:v>
                </c:pt>
                <c:pt idx="22">
                  <c:v>2496</c:v>
                </c:pt>
                <c:pt idx="23">
                  <c:v>2526</c:v>
                </c:pt>
                <c:pt idx="24">
                  <c:v>2557</c:v>
                </c:pt>
                <c:pt idx="25">
                  <c:v>2588</c:v>
                </c:pt>
                <c:pt idx="26">
                  <c:v>2616</c:v>
                </c:pt>
                <c:pt idx="27">
                  <c:v>2647</c:v>
                </c:pt>
                <c:pt idx="28">
                  <c:v>2677</c:v>
                </c:pt>
                <c:pt idx="29">
                  <c:v>2708</c:v>
                </c:pt>
                <c:pt idx="30">
                  <c:v>2738</c:v>
                </c:pt>
                <c:pt idx="31">
                  <c:v>2769</c:v>
                </c:pt>
                <c:pt idx="32">
                  <c:v>2800</c:v>
                </c:pt>
                <c:pt idx="33">
                  <c:v>2830</c:v>
                </c:pt>
                <c:pt idx="34">
                  <c:v>2861</c:v>
                </c:pt>
                <c:pt idx="35">
                  <c:v>2891</c:v>
                </c:pt>
                <c:pt idx="36">
                  <c:v>2922</c:v>
                </c:pt>
                <c:pt idx="37">
                  <c:v>2953</c:v>
                </c:pt>
                <c:pt idx="38">
                  <c:v>2982</c:v>
                </c:pt>
                <c:pt idx="39">
                  <c:v>3013</c:v>
                </c:pt>
                <c:pt idx="40">
                  <c:v>3043</c:v>
                </c:pt>
                <c:pt idx="41">
                  <c:v>3074</c:v>
                </c:pt>
                <c:pt idx="42">
                  <c:v>3104</c:v>
                </c:pt>
                <c:pt idx="43">
                  <c:v>3135</c:v>
                </c:pt>
                <c:pt idx="44">
                  <c:v>3166</c:v>
                </c:pt>
                <c:pt idx="45">
                  <c:v>3196</c:v>
                </c:pt>
                <c:pt idx="46">
                  <c:v>3227</c:v>
                </c:pt>
                <c:pt idx="47">
                  <c:v>3257</c:v>
                </c:pt>
                <c:pt idx="48">
                  <c:v>3288</c:v>
                </c:pt>
                <c:pt idx="49">
                  <c:v>3319</c:v>
                </c:pt>
                <c:pt idx="50">
                  <c:v>3347</c:v>
                </c:pt>
                <c:pt idx="51">
                  <c:v>3378</c:v>
                </c:pt>
                <c:pt idx="52">
                  <c:v>3408</c:v>
                </c:pt>
                <c:pt idx="53">
                  <c:v>3439</c:v>
                </c:pt>
                <c:pt idx="54">
                  <c:v>3469</c:v>
                </c:pt>
                <c:pt idx="55">
                  <c:v>3500</c:v>
                </c:pt>
                <c:pt idx="56">
                  <c:v>3531</c:v>
                </c:pt>
                <c:pt idx="57">
                  <c:v>3561</c:v>
                </c:pt>
                <c:pt idx="58">
                  <c:v>3592</c:v>
                </c:pt>
                <c:pt idx="59">
                  <c:v>3622</c:v>
                </c:pt>
                <c:pt idx="60">
                  <c:v>3653</c:v>
                </c:pt>
                <c:pt idx="61">
                  <c:v>3684</c:v>
                </c:pt>
                <c:pt idx="62">
                  <c:v>3712</c:v>
                </c:pt>
                <c:pt idx="63">
                  <c:v>3743</c:v>
                </c:pt>
                <c:pt idx="64">
                  <c:v>3773</c:v>
                </c:pt>
                <c:pt idx="65">
                  <c:v>3804</c:v>
                </c:pt>
                <c:pt idx="66">
                  <c:v>3834</c:v>
                </c:pt>
                <c:pt idx="67">
                  <c:v>3865</c:v>
                </c:pt>
                <c:pt idx="68">
                  <c:v>3896</c:v>
                </c:pt>
                <c:pt idx="69">
                  <c:v>3926</c:v>
                </c:pt>
                <c:pt idx="70">
                  <c:v>3957</c:v>
                </c:pt>
                <c:pt idx="71">
                  <c:v>3987</c:v>
                </c:pt>
                <c:pt idx="72">
                  <c:v>4018</c:v>
                </c:pt>
                <c:pt idx="73">
                  <c:v>4049</c:v>
                </c:pt>
                <c:pt idx="74">
                  <c:v>4077</c:v>
                </c:pt>
                <c:pt idx="75">
                  <c:v>4108</c:v>
                </c:pt>
                <c:pt idx="76">
                  <c:v>4138</c:v>
                </c:pt>
                <c:pt idx="77">
                  <c:v>4169</c:v>
                </c:pt>
                <c:pt idx="78">
                  <c:v>4199</c:v>
                </c:pt>
                <c:pt idx="79">
                  <c:v>4230</c:v>
                </c:pt>
                <c:pt idx="80">
                  <c:v>4261</c:v>
                </c:pt>
                <c:pt idx="81">
                  <c:v>4291</c:v>
                </c:pt>
                <c:pt idx="82">
                  <c:v>4322</c:v>
                </c:pt>
                <c:pt idx="83">
                  <c:v>4352</c:v>
                </c:pt>
                <c:pt idx="84">
                  <c:v>4383</c:v>
                </c:pt>
                <c:pt idx="85">
                  <c:v>4414</c:v>
                </c:pt>
                <c:pt idx="86">
                  <c:v>4443</c:v>
                </c:pt>
                <c:pt idx="87">
                  <c:v>4474</c:v>
                </c:pt>
                <c:pt idx="88">
                  <c:v>4504</c:v>
                </c:pt>
                <c:pt idx="89">
                  <c:v>4535</c:v>
                </c:pt>
                <c:pt idx="90">
                  <c:v>4565</c:v>
                </c:pt>
                <c:pt idx="91">
                  <c:v>4596</c:v>
                </c:pt>
                <c:pt idx="92">
                  <c:v>4627</c:v>
                </c:pt>
                <c:pt idx="93">
                  <c:v>4657</c:v>
                </c:pt>
                <c:pt idx="94">
                  <c:v>4688</c:v>
                </c:pt>
                <c:pt idx="95">
                  <c:v>4718</c:v>
                </c:pt>
                <c:pt idx="96">
                  <c:v>4749</c:v>
                </c:pt>
                <c:pt idx="97">
                  <c:v>4780</c:v>
                </c:pt>
                <c:pt idx="98">
                  <c:v>4808</c:v>
                </c:pt>
                <c:pt idx="99">
                  <c:v>4839</c:v>
                </c:pt>
                <c:pt idx="100">
                  <c:v>4869</c:v>
                </c:pt>
                <c:pt idx="101">
                  <c:v>4900</c:v>
                </c:pt>
                <c:pt idx="102">
                  <c:v>4930</c:v>
                </c:pt>
                <c:pt idx="103">
                  <c:v>4961</c:v>
                </c:pt>
                <c:pt idx="104">
                  <c:v>4992</c:v>
                </c:pt>
                <c:pt idx="105">
                  <c:v>5022</c:v>
                </c:pt>
                <c:pt idx="106">
                  <c:v>5053</c:v>
                </c:pt>
                <c:pt idx="107">
                  <c:v>5083</c:v>
                </c:pt>
                <c:pt idx="108">
                  <c:v>5114</c:v>
                </c:pt>
                <c:pt idx="109">
                  <c:v>5145</c:v>
                </c:pt>
                <c:pt idx="110">
                  <c:v>5173</c:v>
                </c:pt>
                <c:pt idx="111">
                  <c:v>5204</c:v>
                </c:pt>
                <c:pt idx="112">
                  <c:v>5234</c:v>
                </c:pt>
                <c:pt idx="113">
                  <c:v>5265</c:v>
                </c:pt>
                <c:pt idx="114">
                  <c:v>5295</c:v>
                </c:pt>
                <c:pt idx="115">
                  <c:v>5326</c:v>
                </c:pt>
                <c:pt idx="116">
                  <c:v>5357</c:v>
                </c:pt>
                <c:pt idx="117">
                  <c:v>5387</c:v>
                </c:pt>
                <c:pt idx="118">
                  <c:v>5418</c:v>
                </c:pt>
                <c:pt idx="119">
                  <c:v>5448</c:v>
                </c:pt>
                <c:pt idx="120">
                  <c:v>5479</c:v>
                </c:pt>
                <c:pt idx="121">
                  <c:v>5510</c:v>
                </c:pt>
                <c:pt idx="122">
                  <c:v>5538</c:v>
                </c:pt>
                <c:pt idx="123">
                  <c:v>5569</c:v>
                </c:pt>
                <c:pt idx="124">
                  <c:v>5599</c:v>
                </c:pt>
                <c:pt idx="125">
                  <c:v>5630</c:v>
                </c:pt>
                <c:pt idx="126">
                  <c:v>5660</c:v>
                </c:pt>
                <c:pt idx="127">
                  <c:v>5691</c:v>
                </c:pt>
                <c:pt idx="128">
                  <c:v>5722</c:v>
                </c:pt>
                <c:pt idx="129">
                  <c:v>5752</c:v>
                </c:pt>
                <c:pt idx="130">
                  <c:v>5783</c:v>
                </c:pt>
                <c:pt idx="131">
                  <c:v>5813</c:v>
                </c:pt>
                <c:pt idx="132">
                  <c:v>5844</c:v>
                </c:pt>
                <c:pt idx="133">
                  <c:v>5875</c:v>
                </c:pt>
                <c:pt idx="134">
                  <c:v>5904</c:v>
                </c:pt>
                <c:pt idx="135">
                  <c:v>5935</c:v>
                </c:pt>
                <c:pt idx="136">
                  <c:v>5965</c:v>
                </c:pt>
                <c:pt idx="137">
                  <c:v>5996</c:v>
                </c:pt>
                <c:pt idx="138">
                  <c:v>6026</c:v>
                </c:pt>
                <c:pt idx="139">
                  <c:v>6057</c:v>
                </c:pt>
                <c:pt idx="140">
                  <c:v>6088</c:v>
                </c:pt>
                <c:pt idx="141">
                  <c:v>6118</c:v>
                </c:pt>
                <c:pt idx="142">
                  <c:v>6149</c:v>
                </c:pt>
                <c:pt idx="143">
                  <c:v>6179</c:v>
                </c:pt>
                <c:pt idx="144">
                  <c:v>6210</c:v>
                </c:pt>
                <c:pt idx="145">
                  <c:v>6241</c:v>
                </c:pt>
                <c:pt idx="146">
                  <c:v>6269</c:v>
                </c:pt>
                <c:pt idx="147">
                  <c:v>6300</c:v>
                </c:pt>
                <c:pt idx="148">
                  <c:v>6330</c:v>
                </c:pt>
                <c:pt idx="149">
                  <c:v>6361</c:v>
                </c:pt>
                <c:pt idx="150">
                  <c:v>6391</c:v>
                </c:pt>
                <c:pt idx="151">
                  <c:v>6422</c:v>
                </c:pt>
                <c:pt idx="152">
                  <c:v>6453</c:v>
                </c:pt>
                <c:pt idx="153">
                  <c:v>6483</c:v>
                </c:pt>
                <c:pt idx="154">
                  <c:v>6514</c:v>
                </c:pt>
                <c:pt idx="155">
                  <c:v>6544</c:v>
                </c:pt>
                <c:pt idx="156">
                  <c:v>6575</c:v>
                </c:pt>
                <c:pt idx="157">
                  <c:v>6606</c:v>
                </c:pt>
                <c:pt idx="158">
                  <c:v>6634</c:v>
                </c:pt>
                <c:pt idx="159">
                  <c:v>6665</c:v>
                </c:pt>
                <c:pt idx="160">
                  <c:v>6695</c:v>
                </c:pt>
                <c:pt idx="161">
                  <c:v>6726</c:v>
                </c:pt>
                <c:pt idx="162">
                  <c:v>6756</c:v>
                </c:pt>
                <c:pt idx="163">
                  <c:v>6787</c:v>
                </c:pt>
                <c:pt idx="164">
                  <c:v>6818</c:v>
                </c:pt>
                <c:pt idx="165">
                  <c:v>6848</c:v>
                </c:pt>
                <c:pt idx="166">
                  <c:v>6879</c:v>
                </c:pt>
                <c:pt idx="167">
                  <c:v>6909</c:v>
                </c:pt>
                <c:pt idx="168">
                  <c:v>6940</c:v>
                </c:pt>
                <c:pt idx="169">
                  <c:v>6971</c:v>
                </c:pt>
                <c:pt idx="170">
                  <c:v>6999</c:v>
                </c:pt>
                <c:pt idx="171">
                  <c:v>7030</c:v>
                </c:pt>
                <c:pt idx="172">
                  <c:v>7060</c:v>
                </c:pt>
                <c:pt idx="173">
                  <c:v>7091</c:v>
                </c:pt>
                <c:pt idx="174">
                  <c:v>7121</c:v>
                </c:pt>
                <c:pt idx="175">
                  <c:v>7152</c:v>
                </c:pt>
                <c:pt idx="176">
                  <c:v>7183</c:v>
                </c:pt>
                <c:pt idx="177">
                  <c:v>7213</c:v>
                </c:pt>
                <c:pt idx="178">
                  <c:v>7244</c:v>
                </c:pt>
                <c:pt idx="179">
                  <c:v>7274</c:v>
                </c:pt>
                <c:pt idx="180">
                  <c:v>7305</c:v>
                </c:pt>
                <c:pt idx="181">
                  <c:v>7336</c:v>
                </c:pt>
                <c:pt idx="182">
                  <c:v>7365</c:v>
                </c:pt>
                <c:pt idx="183">
                  <c:v>7396</c:v>
                </c:pt>
                <c:pt idx="184">
                  <c:v>7426</c:v>
                </c:pt>
                <c:pt idx="185">
                  <c:v>7457</c:v>
                </c:pt>
                <c:pt idx="186">
                  <c:v>7487</c:v>
                </c:pt>
                <c:pt idx="187">
                  <c:v>7518</c:v>
                </c:pt>
                <c:pt idx="188">
                  <c:v>7549</c:v>
                </c:pt>
                <c:pt idx="189">
                  <c:v>7579</c:v>
                </c:pt>
                <c:pt idx="190">
                  <c:v>7610</c:v>
                </c:pt>
                <c:pt idx="191">
                  <c:v>7640</c:v>
                </c:pt>
                <c:pt idx="192">
                  <c:v>7671</c:v>
                </c:pt>
                <c:pt idx="193">
                  <c:v>7702</c:v>
                </c:pt>
                <c:pt idx="194">
                  <c:v>7730</c:v>
                </c:pt>
                <c:pt idx="195">
                  <c:v>7761</c:v>
                </c:pt>
                <c:pt idx="196">
                  <c:v>7791</c:v>
                </c:pt>
                <c:pt idx="197">
                  <c:v>7822</c:v>
                </c:pt>
                <c:pt idx="198">
                  <c:v>7852</c:v>
                </c:pt>
                <c:pt idx="199">
                  <c:v>7883</c:v>
                </c:pt>
                <c:pt idx="200">
                  <c:v>7914</c:v>
                </c:pt>
                <c:pt idx="201">
                  <c:v>7944</c:v>
                </c:pt>
                <c:pt idx="202">
                  <c:v>7975</c:v>
                </c:pt>
                <c:pt idx="203">
                  <c:v>8005</c:v>
                </c:pt>
                <c:pt idx="204">
                  <c:v>8036</c:v>
                </c:pt>
                <c:pt idx="205">
                  <c:v>8067</c:v>
                </c:pt>
                <c:pt idx="206">
                  <c:v>8095</c:v>
                </c:pt>
                <c:pt idx="207">
                  <c:v>8126</c:v>
                </c:pt>
                <c:pt idx="208">
                  <c:v>8156</c:v>
                </c:pt>
                <c:pt idx="209">
                  <c:v>8187</c:v>
                </c:pt>
                <c:pt idx="210">
                  <c:v>8217</c:v>
                </c:pt>
                <c:pt idx="211">
                  <c:v>8248</c:v>
                </c:pt>
                <c:pt idx="212">
                  <c:v>8279</c:v>
                </c:pt>
                <c:pt idx="213">
                  <c:v>8309</c:v>
                </c:pt>
                <c:pt idx="214">
                  <c:v>8340</c:v>
                </c:pt>
                <c:pt idx="215">
                  <c:v>8370</c:v>
                </c:pt>
                <c:pt idx="216">
                  <c:v>8401</c:v>
                </c:pt>
                <c:pt idx="217">
                  <c:v>8432</c:v>
                </c:pt>
                <c:pt idx="218">
                  <c:v>8460</c:v>
                </c:pt>
                <c:pt idx="219">
                  <c:v>8491</c:v>
                </c:pt>
                <c:pt idx="220">
                  <c:v>8521</c:v>
                </c:pt>
                <c:pt idx="221">
                  <c:v>8552</c:v>
                </c:pt>
                <c:pt idx="222">
                  <c:v>8582</c:v>
                </c:pt>
                <c:pt idx="223">
                  <c:v>8613</c:v>
                </c:pt>
                <c:pt idx="224">
                  <c:v>8644</c:v>
                </c:pt>
                <c:pt idx="225">
                  <c:v>8674</c:v>
                </c:pt>
                <c:pt idx="226">
                  <c:v>8705</c:v>
                </c:pt>
                <c:pt idx="227">
                  <c:v>8735</c:v>
                </c:pt>
                <c:pt idx="228">
                  <c:v>8766</c:v>
                </c:pt>
                <c:pt idx="229">
                  <c:v>8797</c:v>
                </c:pt>
                <c:pt idx="230">
                  <c:v>8826</c:v>
                </c:pt>
                <c:pt idx="231">
                  <c:v>8857</c:v>
                </c:pt>
                <c:pt idx="232">
                  <c:v>8887</c:v>
                </c:pt>
                <c:pt idx="233">
                  <c:v>8918</c:v>
                </c:pt>
                <c:pt idx="234">
                  <c:v>8948</c:v>
                </c:pt>
                <c:pt idx="235">
                  <c:v>8979</c:v>
                </c:pt>
                <c:pt idx="236">
                  <c:v>9010</c:v>
                </c:pt>
                <c:pt idx="237">
                  <c:v>9040</c:v>
                </c:pt>
                <c:pt idx="238">
                  <c:v>9071</c:v>
                </c:pt>
                <c:pt idx="239">
                  <c:v>9101</c:v>
                </c:pt>
                <c:pt idx="240">
                  <c:v>9132</c:v>
                </c:pt>
                <c:pt idx="241">
                  <c:v>9163</c:v>
                </c:pt>
                <c:pt idx="242">
                  <c:v>9191</c:v>
                </c:pt>
                <c:pt idx="243">
                  <c:v>9222</c:v>
                </c:pt>
                <c:pt idx="244">
                  <c:v>9252</c:v>
                </c:pt>
                <c:pt idx="245">
                  <c:v>9283</c:v>
                </c:pt>
                <c:pt idx="246">
                  <c:v>9313</c:v>
                </c:pt>
                <c:pt idx="247">
                  <c:v>9344</c:v>
                </c:pt>
                <c:pt idx="248">
                  <c:v>9375</c:v>
                </c:pt>
                <c:pt idx="249">
                  <c:v>9405</c:v>
                </c:pt>
                <c:pt idx="250">
                  <c:v>9436</c:v>
                </c:pt>
                <c:pt idx="251">
                  <c:v>9466</c:v>
                </c:pt>
                <c:pt idx="252">
                  <c:v>9497</c:v>
                </c:pt>
                <c:pt idx="253">
                  <c:v>9528</c:v>
                </c:pt>
                <c:pt idx="254">
                  <c:v>9556</c:v>
                </c:pt>
                <c:pt idx="255">
                  <c:v>9587</c:v>
                </c:pt>
                <c:pt idx="256">
                  <c:v>9617</c:v>
                </c:pt>
                <c:pt idx="257">
                  <c:v>9648</c:v>
                </c:pt>
                <c:pt idx="258">
                  <c:v>9678</c:v>
                </c:pt>
                <c:pt idx="259">
                  <c:v>9709</c:v>
                </c:pt>
                <c:pt idx="260">
                  <c:v>9740</c:v>
                </c:pt>
                <c:pt idx="261">
                  <c:v>9770</c:v>
                </c:pt>
                <c:pt idx="262">
                  <c:v>9801</c:v>
                </c:pt>
                <c:pt idx="263">
                  <c:v>9831</c:v>
                </c:pt>
                <c:pt idx="264">
                  <c:v>9862</c:v>
                </c:pt>
                <c:pt idx="265">
                  <c:v>9893</c:v>
                </c:pt>
                <c:pt idx="266">
                  <c:v>9921</c:v>
                </c:pt>
                <c:pt idx="267">
                  <c:v>9952</c:v>
                </c:pt>
                <c:pt idx="268">
                  <c:v>9982</c:v>
                </c:pt>
                <c:pt idx="269">
                  <c:v>10013</c:v>
                </c:pt>
                <c:pt idx="270">
                  <c:v>10043</c:v>
                </c:pt>
                <c:pt idx="271">
                  <c:v>10074</c:v>
                </c:pt>
                <c:pt idx="272">
                  <c:v>10105</c:v>
                </c:pt>
                <c:pt idx="273">
                  <c:v>10135</c:v>
                </c:pt>
                <c:pt idx="274">
                  <c:v>10166</c:v>
                </c:pt>
                <c:pt idx="275">
                  <c:v>10196</c:v>
                </c:pt>
                <c:pt idx="276">
                  <c:v>10227</c:v>
                </c:pt>
                <c:pt idx="277">
                  <c:v>10258</c:v>
                </c:pt>
                <c:pt idx="278">
                  <c:v>10287</c:v>
                </c:pt>
                <c:pt idx="279">
                  <c:v>10318</c:v>
                </c:pt>
                <c:pt idx="280">
                  <c:v>10348</c:v>
                </c:pt>
                <c:pt idx="281">
                  <c:v>10379</c:v>
                </c:pt>
                <c:pt idx="282">
                  <c:v>10409</c:v>
                </c:pt>
                <c:pt idx="283">
                  <c:v>10440</c:v>
                </c:pt>
                <c:pt idx="284">
                  <c:v>10471</c:v>
                </c:pt>
                <c:pt idx="285">
                  <c:v>10501</c:v>
                </c:pt>
                <c:pt idx="286">
                  <c:v>10532</c:v>
                </c:pt>
                <c:pt idx="287">
                  <c:v>10562</c:v>
                </c:pt>
                <c:pt idx="288">
                  <c:v>10593</c:v>
                </c:pt>
                <c:pt idx="289">
                  <c:v>10624</c:v>
                </c:pt>
                <c:pt idx="290">
                  <c:v>10652</c:v>
                </c:pt>
                <c:pt idx="291">
                  <c:v>10683</c:v>
                </c:pt>
                <c:pt idx="292">
                  <c:v>10713</c:v>
                </c:pt>
                <c:pt idx="293">
                  <c:v>10744</c:v>
                </c:pt>
                <c:pt idx="294">
                  <c:v>10774</c:v>
                </c:pt>
                <c:pt idx="295">
                  <c:v>10805</c:v>
                </c:pt>
                <c:pt idx="296">
                  <c:v>10836</c:v>
                </c:pt>
                <c:pt idx="297">
                  <c:v>10866</c:v>
                </c:pt>
                <c:pt idx="298">
                  <c:v>10897</c:v>
                </c:pt>
                <c:pt idx="299">
                  <c:v>10927</c:v>
                </c:pt>
                <c:pt idx="300">
                  <c:v>10958</c:v>
                </c:pt>
                <c:pt idx="301">
                  <c:v>10989</c:v>
                </c:pt>
                <c:pt idx="302">
                  <c:v>11017</c:v>
                </c:pt>
                <c:pt idx="303">
                  <c:v>11048</c:v>
                </c:pt>
                <c:pt idx="304">
                  <c:v>11078</c:v>
                </c:pt>
                <c:pt idx="305">
                  <c:v>11109</c:v>
                </c:pt>
                <c:pt idx="306">
                  <c:v>11139</c:v>
                </c:pt>
                <c:pt idx="307">
                  <c:v>11170</c:v>
                </c:pt>
                <c:pt idx="308">
                  <c:v>11201</c:v>
                </c:pt>
                <c:pt idx="309">
                  <c:v>11231</c:v>
                </c:pt>
                <c:pt idx="310">
                  <c:v>11262</c:v>
                </c:pt>
                <c:pt idx="311">
                  <c:v>11292</c:v>
                </c:pt>
                <c:pt idx="312">
                  <c:v>11323</c:v>
                </c:pt>
                <c:pt idx="313">
                  <c:v>11354</c:v>
                </c:pt>
                <c:pt idx="314">
                  <c:v>11382</c:v>
                </c:pt>
                <c:pt idx="315">
                  <c:v>11413</c:v>
                </c:pt>
                <c:pt idx="316">
                  <c:v>11443</c:v>
                </c:pt>
                <c:pt idx="317">
                  <c:v>11474</c:v>
                </c:pt>
                <c:pt idx="318">
                  <c:v>11504</c:v>
                </c:pt>
                <c:pt idx="319">
                  <c:v>11535</c:v>
                </c:pt>
                <c:pt idx="320">
                  <c:v>11566</c:v>
                </c:pt>
                <c:pt idx="321">
                  <c:v>11596</c:v>
                </c:pt>
                <c:pt idx="322">
                  <c:v>11627</c:v>
                </c:pt>
                <c:pt idx="323">
                  <c:v>11657</c:v>
                </c:pt>
                <c:pt idx="324">
                  <c:v>11688</c:v>
                </c:pt>
                <c:pt idx="325">
                  <c:v>11719</c:v>
                </c:pt>
                <c:pt idx="326">
                  <c:v>11748</c:v>
                </c:pt>
                <c:pt idx="327">
                  <c:v>11779</c:v>
                </c:pt>
                <c:pt idx="328">
                  <c:v>11809</c:v>
                </c:pt>
                <c:pt idx="329">
                  <c:v>11840</c:v>
                </c:pt>
                <c:pt idx="330">
                  <c:v>11870</c:v>
                </c:pt>
                <c:pt idx="331">
                  <c:v>11901</c:v>
                </c:pt>
                <c:pt idx="332">
                  <c:v>11932</c:v>
                </c:pt>
                <c:pt idx="333">
                  <c:v>11962</c:v>
                </c:pt>
                <c:pt idx="334">
                  <c:v>11993</c:v>
                </c:pt>
                <c:pt idx="335">
                  <c:v>12023</c:v>
                </c:pt>
                <c:pt idx="336">
                  <c:v>12054</c:v>
                </c:pt>
                <c:pt idx="337">
                  <c:v>12085</c:v>
                </c:pt>
                <c:pt idx="338">
                  <c:v>12113</c:v>
                </c:pt>
                <c:pt idx="339">
                  <c:v>12144</c:v>
                </c:pt>
                <c:pt idx="340">
                  <c:v>12174</c:v>
                </c:pt>
                <c:pt idx="341">
                  <c:v>12205</c:v>
                </c:pt>
                <c:pt idx="342">
                  <c:v>12235</c:v>
                </c:pt>
                <c:pt idx="343">
                  <c:v>12266</c:v>
                </c:pt>
                <c:pt idx="344">
                  <c:v>12297</c:v>
                </c:pt>
                <c:pt idx="345">
                  <c:v>12327</c:v>
                </c:pt>
                <c:pt idx="346">
                  <c:v>12358</c:v>
                </c:pt>
                <c:pt idx="347">
                  <c:v>12388</c:v>
                </c:pt>
                <c:pt idx="348">
                  <c:v>12419</c:v>
                </c:pt>
                <c:pt idx="349">
                  <c:v>12450</c:v>
                </c:pt>
                <c:pt idx="350">
                  <c:v>12478</c:v>
                </c:pt>
                <c:pt idx="351">
                  <c:v>12509</c:v>
                </c:pt>
                <c:pt idx="352">
                  <c:v>12539</c:v>
                </c:pt>
                <c:pt idx="353">
                  <c:v>12570</c:v>
                </c:pt>
                <c:pt idx="354">
                  <c:v>12600</c:v>
                </c:pt>
                <c:pt idx="355">
                  <c:v>12631</c:v>
                </c:pt>
                <c:pt idx="356">
                  <c:v>12662</c:v>
                </c:pt>
                <c:pt idx="357">
                  <c:v>12692</c:v>
                </c:pt>
                <c:pt idx="358">
                  <c:v>12723</c:v>
                </c:pt>
                <c:pt idx="359">
                  <c:v>12753</c:v>
                </c:pt>
                <c:pt idx="360">
                  <c:v>12784</c:v>
                </c:pt>
                <c:pt idx="361">
                  <c:v>12815</c:v>
                </c:pt>
                <c:pt idx="362">
                  <c:v>12843</c:v>
                </c:pt>
                <c:pt idx="363">
                  <c:v>12874</c:v>
                </c:pt>
                <c:pt idx="364">
                  <c:v>12904</c:v>
                </c:pt>
                <c:pt idx="365">
                  <c:v>12935</c:v>
                </c:pt>
                <c:pt idx="366">
                  <c:v>12965</c:v>
                </c:pt>
                <c:pt idx="367">
                  <c:v>12996</c:v>
                </c:pt>
                <c:pt idx="368">
                  <c:v>13027</c:v>
                </c:pt>
                <c:pt idx="369">
                  <c:v>13057</c:v>
                </c:pt>
                <c:pt idx="370">
                  <c:v>13088</c:v>
                </c:pt>
                <c:pt idx="371">
                  <c:v>13118</c:v>
                </c:pt>
                <c:pt idx="372">
                  <c:v>13149</c:v>
                </c:pt>
                <c:pt idx="373">
                  <c:v>13180</c:v>
                </c:pt>
                <c:pt idx="374">
                  <c:v>13209</c:v>
                </c:pt>
                <c:pt idx="375">
                  <c:v>13240</c:v>
                </c:pt>
                <c:pt idx="376">
                  <c:v>13270</c:v>
                </c:pt>
                <c:pt idx="377">
                  <c:v>13301</c:v>
                </c:pt>
                <c:pt idx="378">
                  <c:v>13331</c:v>
                </c:pt>
                <c:pt idx="379">
                  <c:v>13362</c:v>
                </c:pt>
                <c:pt idx="380">
                  <c:v>13393</c:v>
                </c:pt>
                <c:pt idx="381">
                  <c:v>13423</c:v>
                </c:pt>
                <c:pt idx="382">
                  <c:v>13454</c:v>
                </c:pt>
                <c:pt idx="383">
                  <c:v>13484</c:v>
                </c:pt>
                <c:pt idx="384">
                  <c:v>13515</c:v>
                </c:pt>
                <c:pt idx="385">
                  <c:v>13546</c:v>
                </c:pt>
                <c:pt idx="386">
                  <c:v>13574</c:v>
                </c:pt>
                <c:pt idx="387">
                  <c:v>13605</c:v>
                </c:pt>
                <c:pt idx="388">
                  <c:v>13635</c:v>
                </c:pt>
                <c:pt idx="389">
                  <c:v>13666</c:v>
                </c:pt>
                <c:pt idx="390">
                  <c:v>13696</c:v>
                </c:pt>
                <c:pt idx="391">
                  <c:v>13727</c:v>
                </c:pt>
                <c:pt idx="392">
                  <c:v>13758</c:v>
                </c:pt>
                <c:pt idx="393">
                  <c:v>13788</c:v>
                </c:pt>
                <c:pt idx="394">
                  <c:v>13819</c:v>
                </c:pt>
                <c:pt idx="395">
                  <c:v>13849</c:v>
                </c:pt>
                <c:pt idx="396">
                  <c:v>13880</c:v>
                </c:pt>
              </c:numCache>
            </c:numRef>
          </c:cat>
          <c:val>
            <c:numRef>
              <c:f>'Calculations (S.S.)'!$B$7:$OH$7</c:f>
              <c:numCache>
                <c:formatCode>0.00%</c:formatCode>
                <c:ptCount val="397"/>
                <c:pt idx="12">
                  <c:v>1</c:v>
                </c:pt>
                <c:pt idx="13">
                  <c:v>1</c:v>
                </c:pt>
                <c:pt idx="14">
                  <c:v>1</c:v>
                </c:pt>
                <c:pt idx="15">
                  <c:v>1</c:v>
                </c:pt>
                <c:pt idx="16">
                  <c:v>1</c:v>
                </c:pt>
                <c:pt idx="17">
                  <c:v>1</c:v>
                </c:pt>
                <c:pt idx="20">
                  <c:v>1</c:v>
                </c:pt>
                <c:pt idx="21">
                  <c:v>1</c:v>
                </c:pt>
                <c:pt idx="22">
                  <c:v>1</c:v>
                </c:pt>
                <c:pt idx="24">
                  <c:v>1</c:v>
                </c:pt>
                <c:pt idx="25">
                  <c:v>1</c:v>
                </c:pt>
                <c:pt idx="32">
                  <c:v>2.3229733889543462</c:v>
                </c:pt>
                <c:pt idx="33">
                  <c:v>1.1747574364178959</c:v>
                </c:pt>
                <c:pt idx="36">
                  <c:v>1</c:v>
                </c:pt>
                <c:pt idx="43">
                  <c:v>1.3257188702962768</c:v>
                </c:pt>
                <c:pt idx="44">
                  <c:v>1.3742047443622794</c:v>
                </c:pt>
                <c:pt idx="47">
                  <c:v>-0.32278597744713855</c:v>
                </c:pt>
                <c:pt idx="48">
                  <c:v>1</c:v>
                </c:pt>
                <c:pt idx="64">
                  <c:v>6.2403774028217933</c:v>
                </c:pt>
                <c:pt idx="76">
                  <c:v>-24.216669918061758</c:v>
                </c:pt>
                <c:pt idx="79">
                  <c:v>-2.6539771009416087</c:v>
                </c:pt>
                <c:pt idx="80">
                  <c:v>-0.96529019647100756</c:v>
                </c:pt>
                <c:pt idx="81">
                  <c:v>-5.2167848258858855</c:v>
                </c:pt>
                <c:pt idx="84">
                  <c:v>1.9122987052170244</c:v>
                </c:pt>
                <c:pt idx="85">
                  <c:v>1.5152239972569028</c:v>
                </c:pt>
                <c:pt idx="86">
                  <c:v>1.5410255657564011</c:v>
                </c:pt>
                <c:pt idx="88">
                  <c:v>1.7910590086566871</c:v>
                </c:pt>
                <c:pt idx="91">
                  <c:v>1.6282599501146786</c:v>
                </c:pt>
                <c:pt idx="92">
                  <c:v>1.6202980037864296</c:v>
                </c:pt>
                <c:pt idx="93">
                  <c:v>-6.2156502808142031</c:v>
                </c:pt>
                <c:pt idx="97">
                  <c:v>-0.80799508847520762</c:v>
                </c:pt>
                <c:pt idx="112">
                  <c:v>0.81391987773187247</c:v>
                </c:pt>
                <c:pt idx="124">
                  <c:v>-3.0361831603165945</c:v>
                </c:pt>
                <c:pt idx="136">
                  <c:v>0.76273019584525281</c:v>
                </c:pt>
                <c:pt idx="138">
                  <c:v>0.95806743223927948</c:v>
                </c:pt>
                <c:pt idx="143">
                  <c:v>0.93948297352182153</c:v>
                </c:pt>
                <c:pt idx="144">
                  <c:v>0.94382474550290529</c:v>
                </c:pt>
                <c:pt idx="145">
                  <c:v>0.92765295125369052</c:v>
                </c:pt>
                <c:pt idx="146">
                  <c:v>0.99857968543202291</c:v>
                </c:pt>
                <c:pt idx="147">
                  <c:v>0.98836076451979615</c:v>
                </c:pt>
                <c:pt idx="148">
                  <c:v>0.99120444741955305</c:v>
                </c:pt>
                <c:pt idx="149">
                  <c:v>0.99510211691177497</c:v>
                </c:pt>
                <c:pt idx="150">
                  <c:v>0.99325420785939178</c:v>
                </c:pt>
                <c:pt idx="152">
                  <c:v>1.2460297349430265</c:v>
                </c:pt>
                <c:pt idx="154">
                  <c:v>0.9288737312178651</c:v>
                </c:pt>
                <c:pt idx="155">
                  <c:v>0.92818125702255705</c:v>
                </c:pt>
                <c:pt idx="156">
                  <c:v>0.9125576621513587</c:v>
                </c:pt>
                <c:pt idx="157">
                  <c:v>0.91263920949857968</c:v>
                </c:pt>
                <c:pt idx="158">
                  <c:v>0.87259434233254385</c:v>
                </c:pt>
                <c:pt idx="159">
                  <c:v>0.84711112580649139</c:v>
                </c:pt>
                <c:pt idx="160">
                  <c:v>0.80943273275942373</c:v>
                </c:pt>
                <c:pt idx="161">
                  <c:v>0.70098165829708148</c:v>
                </c:pt>
                <c:pt idx="164">
                  <c:v>0.17063432173196649</c:v>
                </c:pt>
                <c:pt idx="165">
                  <c:v>-0.75240478569510272</c:v>
                </c:pt>
                <c:pt idx="166">
                  <c:v>-0.57447370327590253</c:v>
                </c:pt>
                <c:pt idx="167">
                  <c:v>-0.5625848455679</c:v>
                </c:pt>
                <c:pt idx="168">
                  <c:v>-0.92601519936254706</c:v>
                </c:pt>
                <c:pt idx="169">
                  <c:v>-0.96986260523585965</c:v>
                </c:pt>
                <c:pt idx="170">
                  <c:v>-1.0337965963453504</c:v>
                </c:pt>
                <c:pt idx="171">
                  <c:v>-1.010098681193037</c:v>
                </c:pt>
                <c:pt idx="172">
                  <c:v>-1.0868115392816899</c:v>
                </c:pt>
                <c:pt idx="173">
                  <c:v>9.2159225424080907E-2</c:v>
                </c:pt>
                <c:pt idx="175">
                  <c:v>0.98536289258240572</c:v>
                </c:pt>
                <c:pt idx="176">
                  <c:v>0.98759898589695072</c:v>
                </c:pt>
                <c:pt idx="177">
                  <c:v>0.99360094679241651</c:v>
                </c:pt>
                <c:pt idx="178">
                  <c:v>0.99236319216535473</c:v>
                </c:pt>
                <c:pt idx="179">
                  <c:v>0.99412063683864038</c:v>
                </c:pt>
                <c:pt idx="180">
                  <c:v>0.97689440100675562</c:v>
                </c:pt>
                <c:pt idx="181">
                  <c:v>0.97799787132425586</c:v>
                </c:pt>
                <c:pt idx="182">
                  <c:v>0.97783570680286425</c:v>
                </c:pt>
                <c:pt idx="183">
                  <c:v>0.97254922525542287</c:v>
                </c:pt>
                <c:pt idx="184">
                  <c:v>0.96221311831302703</c:v>
                </c:pt>
                <c:pt idx="185">
                  <c:v>0.95087226999550212</c:v>
                </c:pt>
                <c:pt idx="187">
                  <c:v>0.93436580966322236</c:v>
                </c:pt>
                <c:pt idx="188">
                  <c:v>0.90151338594657959</c:v>
                </c:pt>
                <c:pt idx="189">
                  <c:v>1.4246307919255459</c:v>
                </c:pt>
                <c:pt idx="190">
                  <c:v>1.1547346364122293</c:v>
                </c:pt>
                <c:pt idx="192">
                  <c:v>1.0213544353449315</c:v>
                </c:pt>
                <c:pt idx="193">
                  <c:v>1.0168867524832412</c:v>
                </c:pt>
                <c:pt idx="194">
                  <c:v>1.0159888528176462</c:v>
                </c:pt>
                <c:pt idx="195">
                  <c:v>1.0191155615770549</c:v>
                </c:pt>
                <c:pt idx="196">
                  <c:v>1.0212005877871413</c:v>
                </c:pt>
                <c:pt idx="198">
                  <c:v>1.019830323896598</c:v>
                </c:pt>
                <c:pt idx="199">
                  <c:v>1.0308002079459591</c:v>
                </c:pt>
                <c:pt idx="200">
                  <c:v>1.0409907799600784</c:v>
                </c:pt>
                <c:pt idx="201">
                  <c:v>1.0375933937950472</c:v>
                </c:pt>
                <c:pt idx="217">
                  <c:v>1.2859713333623208</c:v>
                </c:pt>
                <c:pt idx="218">
                  <c:v>1.3677468344115211</c:v>
                </c:pt>
                <c:pt idx="220">
                  <c:v>0.82788702963898819</c:v>
                </c:pt>
                <c:pt idx="221">
                  <c:v>0.83281184914486506</c:v>
                </c:pt>
                <c:pt idx="223">
                  <c:v>0.8705196249897531</c:v>
                </c:pt>
                <c:pt idx="224">
                  <c:v>0.8885445375983102</c:v>
                </c:pt>
                <c:pt idx="225">
                  <c:v>0.89840164392461463</c:v>
                </c:pt>
                <c:pt idx="226">
                  <c:v>0.90368534859576433</c:v>
                </c:pt>
                <c:pt idx="227">
                  <c:v>0.89329099433333226</c:v>
                </c:pt>
                <c:pt idx="240">
                  <c:v>0.60997678395733301</c:v>
                </c:pt>
                <c:pt idx="241">
                  <c:v>0.53373306147303679</c:v>
                </c:pt>
                <c:pt idx="242">
                  <c:v>0.40116340106716974</c:v>
                </c:pt>
                <c:pt idx="243">
                  <c:v>0.41539790351323003</c:v>
                </c:pt>
                <c:pt idx="244">
                  <c:v>0.40593430966295002</c:v>
                </c:pt>
                <c:pt idx="245">
                  <c:v>0.4316970539603589</c:v>
                </c:pt>
                <c:pt idx="246">
                  <c:v>0.66118968410129086</c:v>
                </c:pt>
                <c:pt idx="247">
                  <c:v>0.86021758549117144</c:v>
                </c:pt>
                <c:pt idx="248">
                  <c:v>0.91805561789589751</c:v>
                </c:pt>
                <c:pt idx="249">
                  <c:v>0.93010437994545159</c:v>
                </c:pt>
                <c:pt idx="250">
                  <c:v>0.86807276089169605</c:v>
                </c:pt>
                <c:pt idx="251">
                  <c:v>0.91623877294674216</c:v>
                </c:pt>
                <c:pt idx="252">
                  <c:v>1.2622472733302612</c:v>
                </c:pt>
                <c:pt idx="253">
                  <c:v>1.2457008706310584</c:v>
                </c:pt>
                <c:pt idx="254">
                  <c:v>1.2418369943518346</c:v>
                </c:pt>
                <c:pt idx="255">
                  <c:v>1.2361777721385772</c:v>
                </c:pt>
                <c:pt idx="256">
                  <c:v>1.2262328477262578</c:v>
                </c:pt>
                <c:pt idx="257">
                  <c:v>1.1839530742265791</c:v>
                </c:pt>
                <c:pt idx="258">
                  <c:v>1.1956658219883383</c:v>
                </c:pt>
                <c:pt idx="259">
                  <c:v>1.1991710022995692</c:v>
                </c:pt>
                <c:pt idx="260">
                  <c:v>1.1678980736551685</c:v>
                </c:pt>
                <c:pt idx="261">
                  <c:v>1.1999471761588303</c:v>
                </c:pt>
                <c:pt idx="262">
                  <c:v>1.3462612726112404</c:v>
                </c:pt>
                <c:pt idx="263">
                  <c:v>1.5190838765866823</c:v>
                </c:pt>
                <c:pt idx="264">
                  <c:v>0.61364386740295751</c:v>
                </c:pt>
                <c:pt idx="265">
                  <c:v>0.28849745284746092</c:v>
                </c:pt>
                <c:pt idx="266">
                  <c:v>0.12023102217489082</c:v>
                </c:pt>
                <c:pt idx="267">
                  <c:v>3.8548234069151217</c:v>
                </c:pt>
                <c:pt idx="268">
                  <c:v>2.2286500167314318</c:v>
                </c:pt>
                <c:pt idx="269">
                  <c:v>1.5122008761654102</c:v>
                </c:pt>
                <c:pt idx="270">
                  <c:v>1.3158527497746149</c:v>
                </c:pt>
                <c:pt idx="271">
                  <c:v>1.1785580831141673</c:v>
                </c:pt>
                <c:pt idx="273">
                  <c:v>1.135415339616064</c:v>
                </c:pt>
                <c:pt idx="274">
                  <c:v>1.1387341513271911</c:v>
                </c:pt>
                <c:pt idx="275">
                  <c:v>1.1558429607912584</c:v>
                </c:pt>
                <c:pt idx="276">
                  <c:v>1.1568006338666816</c:v>
                </c:pt>
                <c:pt idx="277">
                  <c:v>1.1295563739445698</c:v>
                </c:pt>
                <c:pt idx="278">
                  <c:v>1.1666111392001555</c:v>
                </c:pt>
                <c:pt idx="279">
                  <c:v>1.2337164509058958</c:v>
                </c:pt>
                <c:pt idx="280">
                  <c:v>1.2535804769876033</c:v>
                </c:pt>
                <c:pt idx="281">
                  <c:v>1.32079429630539</c:v>
                </c:pt>
                <c:pt idx="282">
                  <c:v>1.5767661625605112</c:v>
                </c:pt>
                <c:pt idx="283">
                  <c:v>1.9131867216662441</c:v>
                </c:pt>
                <c:pt idx="285">
                  <c:v>-0.29680101144547599</c:v>
                </c:pt>
                <c:pt idx="286">
                  <c:v>5.6046386583984614E-2</c:v>
                </c:pt>
                <c:pt idx="287">
                  <c:v>3.3603063641388549E-2</c:v>
                </c:pt>
                <c:pt idx="288">
                  <c:v>1.2610778278075057E-2</c:v>
                </c:pt>
                <c:pt idx="289">
                  <c:v>-5.6200249150010304E-2</c:v>
                </c:pt>
                <c:pt idx="290">
                  <c:v>-1.2625107964600917</c:v>
                </c:pt>
                <c:pt idx="291">
                  <c:v>-1.2153310223854563</c:v>
                </c:pt>
                <c:pt idx="292">
                  <c:v>0.44056464881021329</c:v>
                </c:pt>
                <c:pt idx="293">
                  <c:v>0.56566027807238983</c:v>
                </c:pt>
                <c:pt idx="294">
                  <c:v>0.47546121207134528</c:v>
                </c:pt>
                <c:pt idx="295">
                  <c:v>0.50425910571379873</c:v>
                </c:pt>
                <c:pt idx="296">
                  <c:v>0.53237839114819274</c:v>
                </c:pt>
                <c:pt idx="297">
                  <c:v>0.54855864882372518</c:v>
                </c:pt>
                <c:pt idx="298">
                  <c:v>0.54884860994929707</c:v>
                </c:pt>
                <c:pt idx="299">
                  <c:v>0.53945030721649612</c:v>
                </c:pt>
                <c:pt idx="300">
                  <c:v>0.55614598095879364</c:v>
                </c:pt>
                <c:pt idx="301">
                  <c:v>0.41282172155591629</c:v>
                </c:pt>
                <c:pt idx="302">
                  <c:v>0.42412859361610544</c:v>
                </c:pt>
                <c:pt idx="303">
                  <c:v>0.4447684323478418</c:v>
                </c:pt>
                <c:pt idx="304">
                  <c:v>0.87313547606438502</c:v>
                </c:pt>
                <c:pt idx="305">
                  <c:v>1.0158212078427602</c:v>
                </c:pt>
                <c:pt idx="306">
                  <c:v>0.97696165099692078</c:v>
                </c:pt>
                <c:pt idx="307">
                  <c:v>0.99456487438492969</c:v>
                </c:pt>
                <c:pt idx="308">
                  <c:v>1.0202780996468832</c:v>
                </c:pt>
                <c:pt idx="309">
                  <c:v>1.1094371653247466</c:v>
                </c:pt>
                <c:pt idx="310">
                  <c:v>1.1276580781370495</c:v>
                </c:pt>
                <c:pt idx="311">
                  <c:v>1.1352443193907569</c:v>
                </c:pt>
                <c:pt idx="312">
                  <c:v>1.1204512784547271</c:v>
                </c:pt>
                <c:pt idx="313">
                  <c:v>1.7976979893581537</c:v>
                </c:pt>
                <c:pt idx="314">
                  <c:v>1.969198428727414</c:v>
                </c:pt>
                <c:pt idx="315">
                  <c:v>1.8512814327934042</c:v>
                </c:pt>
                <c:pt idx="316">
                  <c:v>1.6315749744327956</c:v>
                </c:pt>
                <c:pt idx="317">
                  <c:v>1.4695441584016542</c:v>
                </c:pt>
                <c:pt idx="318">
                  <c:v>1.6608737594090279</c:v>
                </c:pt>
                <c:pt idx="319">
                  <c:v>1.6624789659065904</c:v>
                </c:pt>
                <c:pt idx="320">
                  <c:v>1.6362935708739763</c:v>
                </c:pt>
                <c:pt idx="321">
                  <c:v>1.3428878569521381</c:v>
                </c:pt>
                <c:pt idx="322">
                  <c:v>1.2531666501278036</c:v>
                </c:pt>
                <c:pt idx="323">
                  <c:v>0.90875373507407931</c:v>
                </c:pt>
                <c:pt idx="324">
                  <c:v>1.0012541310602296</c:v>
                </c:pt>
                <c:pt idx="325">
                  <c:v>0.93370344708941444</c:v>
                </c:pt>
                <c:pt idx="326">
                  <c:v>0.85277088586300054</c:v>
                </c:pt>
                <c:pt idx="327">
                  <c:v>0.99058567088990701</c:v>
                </c:pt>
                <c:pt idx="329">
                  <c:v>-13.195364895228931</c:v>
                </c:pt>
                <c:pt idx="330">
                  <c:v>20.793969076578819</c:v>
                </c:pt>
                <c:pt idx="331">
                  <c:v>-6.2006271941684323</c:v>
                </c:pt>
                <c:pt idx="332">
                  <c:v>-0.13880847709456201</c:v>
                </c:pt>
                <c:pt idx="334">
                  <c:v>0.34414602539121175</c:v>
                </c:pt>
                <c:pt idx="335">
                  <c:v>0.22294247504478415</c:v>
                </c:pt>
                <c:pt idx="336">
                  <c:v>0.20865029015845654</c:v>
                </c:pt>
                <c:pt idx="337">
                  <c:v>3.5836516561294475E-2</c:v>
                </c:pt>
                <c:pt idx="338">
                  <c:v>2.7914955732680723E-2</c:v>
                </c:pt>
                <c:pt idx="339">
                  <c:v>-1.1508559737142921E-2</c:v>
                </c:pt>
                <c:pt idx="341">
                  <c:v>-0.37581280683928597</c:v>
                </c:pt>
                <c:pt idx="342">
                  <c:v>-0.35385220407723339</c:v>
                </c:pt>
                <c:pt idx="343">
                  <c:v>-0.67672478662151769</c:v>
                </c:pt>
                <c:pt idx="344">
                  <c:v>-29.711707695742025</c:v>
                </c:pt>
                <c:pt idx="346">
                  <c:v>-2.0172183834678155</c:v>
                </c:pt>
                <c:pt idx="347">
                  <c:v>-6.9872364592202283</c:v>
                </c:pt>
                <c:pt idx="348">
                  <c:v>2.2389154429251774</c:v>
                </c:pt>
                <c:pt idx="349">
                  <c:v>-0.34655575635790448</c:v>
                </c:pt>
                <c:pt idx="350">
                  <c:v>-0.36202205094168843</c:v>
                </c:pt>
                <c:pt idx="351">
                  <c:v>-0.34710782751398267</c:v>
                </c:pt>
                <c:pt idx="352">
                  <c:v>6.019587737596245E-2</c:v>
                </c:pt>
                <c:pt idx="353">
                  <c:v>9.4298689932153859E-2</c:v>
                </c:pt>
                <c:pt idx="354">
                  <c:v>0.11451605812755335</c:v>
                </c:pt>
                <c:pt idx="358">
                  <c:v>0.48562996660956531</c:v>
                </c:pt>
                <c:pt idx="359">
                  <c:v>0.5000038540716536</c:v>
                </c:pt>
                <c:pt idx="360">
                  <c:v>0.54135835952304556</c:v>
                </c:pt>
                <c:pt idx="361">
                  <c:v>0.55760006391262029</c:v>
                </c:pt>
                <c:pt idx="364">
                  <c:v>0.86206915607121548</c:v>
                </c:pt>
                <c:pt idx="365">
                  <c:v>1.0142589483607147</c:v>
                </c:pt>
                <c:pt idx="366">
                  <c:v>0.94978002028236586</c:v>
                </c:pt>
                <c:pt idx="370">
                  <c:v>1.1323297263746388</c:v>
                </c:pt>
                <c:pt idx="371">
                  <c:v>-17.517933042138814</c:v>
                </c:pt>
                <c:pt idx="372">
                  <c:v>-8.3206099788614587</c:v>
                </c:pt>
                <c:pt idx="373">
                  <c:v>-2.0515867746214766</c:v>
                </c:pt>
                <c:pt idx="376">
                  <c:v>0.17821924728472188</c:v>
                </c:pt>
                <c:pt idx="377">
                  <c:v>0.15379709470753619</c:v>
                </c:pt>
                <c:pt idx="378">
                  <c:v>0.17236534753712288</c:v>
                </c:pt>
                <c:pt idx="379">
                  <c:v>0.18348932983469121</c:v>
                </c:pt>
                <c:pt idx="380">
                  <c:v>0.39816312915481339</c:v>
                </c:pt>
                <c:pt idx="381">
                  <c:v>0.86795339197796884</c:v>
                </c:pt>
                <c:pt idx="382">
                  <c:v>0.44741708001426822</c:v>
                </c:pt>
                <c:pt idx="383">
                  <c:v>0.45793494288544584</c:v>
                </c:pt>
                <c:pt idx="384">
                  <c:v>0.44937369910034236</c:v>
                </c:pt>
                <c:pt idx="385">
                  <c:v>0.5719460530986975</c:v>
                </c:pt>
                <c:pt idx="386">
                  <c:v>0.6905512143203808</c:v>
                </c:pt>
                <c:pt idx="387">
                  <c:v>0.80817437071919485</c:v>
                </c:pt>
                <c:pt idx="388">
                  <c:v>0.9229765777042046</c:v>
                </c:pt>
                <c:pt idx="389">
                  <c:v>0.93746889398770872</c:v>
                </c:pt>
                <c:pt idx="391">
                  <c:v>0.93495987001023939</c:v>
                </c:pt>
                <c:pt idx="392">
                  <c:v>0.97079262583216264</c:v>
                </c:pt>
                <c:pt idx="393">
                  <c:v>0.82017112627049749</c:v>
                </c:pt>
                <c:pt idx="394">
                  <c:v>0.93906126547868662</c:v>
                </c:pt>
              </c:numCache>
            </c:numRef>
          </c:val>
          <c:smooth val="0"/>
        </c:ser>
        <c:dLbls>
          <c:showLegendKey val="0"/>
          <c:showVal val="0"/>
          <c:showCatName val="0"/>
          <c:showSerName val="0"/>
          <c:showPercent val="0"/>
          <c:showBubbleSize val="0"/>
        </c:dLbls>
        <c:marker val="1"/>
        <c:smooth val="0"/>
        <c:axId val="223650944"/>
        <c:axId val="223652480"/>
      </c:lineChart>
      <c:dateAx>
        <c:axId val="223650944"/>
        <c:scaling>
          <c:orientation val="minMax"/>
          <c:max val="13912"/>
        </c:scaling>
        <c:delete val="0"/>
        <c:axPos val="b"/>
        <c:numFmt formatCode="yyyy" sourceLinked="0"/>
        <c:majorTickMark val="out"/>
        <c:minorTickMark val="none"/>
        <c:tickLblPos val="low"/>
        <c:crossAx val="223652480"/>
        <c:crosses val="autoZero"/>
        <c:auto val="1"/>
        <c:lblOffset val="100"/>
        <c:baseTimeUnit val="months"/>
        <c:majorUnit val="12"/>
        <c:majorTimeUnit val="months"/>
        <c:minorUnit val="1"/>
        <c:minorTimeUnit val="years"/>
      </c:dateAx>
      <c:valAx>
        <c:axId val="223652480"/>
        <c:scaling>
          <c:orientation val="minMax"/>
        </c:scaling>
        <c:delete val="0"/>
        <c:axPos val="l"/>
        <c:majorGridlines/>
        <c:numFmt formatCode="0%" sourceLinked="0"/>
        <c:majorTickMark val="out"/>
        <c:minorTickMark val="none"/>
        <c:tickLblPos val="nextTo"/>
        <c:crossAx val="223650944"/>
        <c:crosses val="autoZero"/>
        <c:crossBetween val="between"/>
      </c:valAx>
    </c:plotArea>
    <c:legend>
      <c:legendPos val="r"/>
      <c:layout>
        <c:manualLayout>
          <c:xMode val="edge"/>
          <c:yMode val="edge"/>
          <c:x val="0.78374809957159897"/>
          <c:y val="0.78753353018153605"/>
          <c:w val="0.189857775139921"/>
          <c:h val="5.2650769377731603E-2"/>
        </c:manualLayout>
      </c:layout>
      <c:overlay val="0"/>
      <c:spPr>
        <a:solidFill>
          <a:schemeClr val="bg1"/>
        </a:solidFill>
        <a:ln>
          <a:solidFill>
            <a:schemeClr val="tx1">
              <a:lumMod val="50000"/>
              <a:lumOff val="50000"/>
            </a:schemeClr>
          </a:solidFill>
        </a:ln>
      </c:spPr>
    </c:legend>
    <c:plotVisOnly val="1"/>
    <c:dispBlanksAs val="span"/>
    <c:showDLblsOverMax val="0"/>
  </c:chart>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550" b="1" i="1" baseline="0">
                <a:effectLst/>
                <a:latin typeface="+mn-lt"/>
              </a:rPr>
              <a:t>Figure 3.3: </a:t>
            </a:r>
            <a:r>
              <a:rPr lang="en-US" sz="1550" b="1" i="0" baseline="0">
                <a:effectLst/>
                <a:latin typeface="+mn-lt"/>
              </a:rPr>
              <a:t>Straits Settlements Currency Board - Test of Currency Board Orthodoxy</a:t>
            </a:r>
            <a:endParaRPr lang="en-US" sz="1550">
              <a:effectLst/>
              <a:latin typeface="+mn-lt"/>
            </a:endParaRPr>
          </a:p>
        </c:rich>
      </c:tx>
      <c:overlay val="0"/>
    </c:title>
    <c:autoTitleDeleted val="0"/>
    <c:plotArea>
      <c:layout>
        <c:manualLayout>
          <c:layoutTarget val="inner"/>
          <c:xMode val="edge"/>
          <c:yMode val="edge"/>
          <c:x val="7.1653177802437101E-2"/>
          <c:y val="7.8780732075098697E-2"/>
          <c:w val="0.87933588368900195"/>
          <c:h val="0.77215305761904995"/>
        </c:manualLayout>
      </c:layout>
      <c:lineChart>
        <c:grouping val="standard"/>
        <c:varyColors val="0"/>
        <c:ser>
          <c:idx val="0"/>
          <c:order val="0"/>
          <c:tx>
            <c:v>Net Domestic Assets / Monetary Base</c:v>
          </c:tx>
          <c:marker>
            <c:symbol val="none"/>
          </c:marker>
          <c:cat>
            <c:numRef>
              <c:f>'Calculations (S.S.)'!$B$1:$OH$1</c:f>
              <c:numCache>
                <c:formatCode>[$-409]d\-mmm\-yyyy;@</c:formatCode>
                <c:ptCount val="397"/>
                <c:pt idx="0">
                  <c:v>1827</c:v>
                </c:pt>
                <c:pt idx="1">
                  <c:v>1858</c:v>
                </c:pt>
                <c:pt idx="2">
                  <c:v>1886</c:v>
                </c:pt>
                <c:pt idx="3">
                  <c:v>1917</c:v>
                </c:pt>
                <c:pt idx="4">
                  <c:v>1947</c:v>
                </c:pt>
                <c:pt idx="5">
                  <c:v>1978</c:v>
                </c:pt>
                <c:pt idx="6">
                  <c:v>2008</c:v>
                </c:pt>
                <c:pt idx="7">
                  <c:v>2039</c:v>
                </c:pt>
                <c:pt idx="8">
                  <c:v>2070</c:v>
                </c:pt>
                <c:pt idx="9">
                  <c:v>2100</c:v>
                </c:pt>
                <c:pt idx="10">
                  <c:v>2131</c:v>
                </c:pt>
                <c:pt idx="11">
                  <c:v>2161</c:v>
                </c:pt>
                <c:pt idx="12">
                  <c:v>2192</c:v>
                </c:pt>
                <c:pt idx="13">
                  <c:v>2223</c:v>
                </c:pt>
                <c:pt idx="14">
                  <c:v>2251</c:v>
                </c:pt>
                <c:pt idx="15">
                  <c:v>2282</c:v>
                </c:pt>
                <c:pt idx="16">
                  <c:v>2312</c:v>
                </c:pt>
                <c:pt idx="17">
                  <c:v>2343</c:v>
                </c:pt>
                <c:pt idx="18">
                  <c:v>2373</c:v>
                </c:pt>
                <c:pt idx="19">
                  <c:v>2404</c:v>
                </c:pt>
                <c:pt idx="20">
                  <c:v>2435</c:v>
                </c:pt>
                <c:pt idx="21">
                  <c:v>2465</c:v>
                </c:pt>
                <c:pt idx="22">
                  <c:v>2496</c:v>
                </c:pt>
                <c:pt idx="23">
                  <c:v>2526</c:v>
                </c:pt>
                <c:pt idx="24">
                  <c:v>2557</c:v>
                </c:pt>
                <c:pt idx="25">
                  <c:v>2588</c:v>
                </c:pt>
                <c:pt idx="26">
                  <c:v>2616</c:v>
                </c:pt>
                <c:pt idx="27">
                  <c:v>2647</c:v>
                </c:pt>
                <c:pt idx="28">
                  <c:v>2677</c:v>
                </c:pt>
                <c:pt idx="29">
                  <c:v>2708</c:v>
                </c:pt>
                <c:pt idx="30">
                  <c:v>2738</c:v>
                </c:pt>
                <c:pt idx="31">
                  <c:v>2769</c:v>
                </c:pt>
                <c:pt idx="32">
                  <c:v>2800</c:v>
                </c:pt>
                <c:pt idx="33">
                  <c:v>2830</c:v>
                </c:pt>
                <c:pt idx="34">
                  <c:v>2861</c:v>
                </c:pt>
                <c:pt idx="35">
                  <c:v>2891</c:v>
                </c:pt>
                <c:pt idx="36">
                  <c:v>2922</c:v>
                </c:pt>
                <c:pt idx="37">
                  <c:v>2953</c:v>
                </c:pt>
                <c:pt idx="38">
                  <c:v>2982</c:v>
                </c:pt>
                <c:pt idx="39">
                  <c:v>3013</c:v>
                </c:pt>
                <c:pt idx="40">
                  <c:v>3043</c:v>
                </c:pt>
                <c:pt idx="41">
                  <c:v>3074</c:v>
                </c:pt>
                <c:pt idx="42">
                  <c:v>3104</c:v>
                </c:pt>
                <c:pt idx="43">
                  <c:v>3135</c:v>
                </c:pt>
                <c:pt idx="44">
                  <c:v>3166</c:v>
                </c:pt>
                <c:pt idx="45">
                  <c:v>3196</c:v>
                </c:pt>
                <c:pt idx="46">
                  <c:v>3227</c:v>
                </c:pt>
                <c:pt idx="47">
                  <c:v>3257</c:v>
                </c:pt>
                <c:pt idx="48">
                  <c:v>3288</c:v>
                </c:pt>
                <c:pt idx="49">
                  <c:v>3319</c:v>
                </c:pt>
                <c:pt idx="50">
                  <c:v>3347</c:v>
                </c:pt>
                <c:pt idx="51">
                  <c:v>3378</c:v>
                </c:pt>
                <c:pt idx="52">
                  <c:v>3408</c:v>
                </c:pt>
                <c:pt idx="53">
                  <c:v>3439</c:v>
                </c:pt>
                <c:pt idx="54">
                  <c:v>3469</c:v>
                </c:pt>
                <c:pt idx="55">
                  <c:v>3500</c:v>
                </c:pt>
                <c:pt idx="56">
                  <c:v>3531</c:v>
                </c:pt>
                <c:pt idx="57">
                  <c:v>3561</c:v>
                </c:pt>
                <c:pt idx="58">
                  <c:v>3592</c:v>
                </c:pt>
                <c:pt idx="59">
                  <c:v>3622</c:v>
                </c:pt>
                <c:pt idx="60">
                  <c:v>3653</c:v>
                </c:pt>
                <c:pt idx="61">
                  <c:v>3684</c:v>
                </c:pt>
                <c:pt idx="62">
                  <c:v>3712</c:v>
                </c:pt>
                <c:pt idx="63">
                  <c:v>3743</c:v>
                </c:pt>
                <c:pt idx="64">
                  <c:v>3773</c:v>
                </c:pt>
                <c:pt idx="65">
                  <c:v>3804</c:v>
                </c:pt>
                <c:pt idx="66">
                  <c:v>3834</c:v>
                </c:pt>
                <c:pt idx="67">
                  <c:v>3865</c:v>
                </c:pt>
                <c:pt idx="68">
                  <c:v>3896</c:v>
                </c:pt>
                <c:pt idx="69">
                  <c:v>3926</c:v>
                </c:pt>
                <c:pt idx="70">
                  <c:v>3957</c:v>
                </c:pt>
                <c:pt idx="71">
                  <c:v>3987</c:v>
                </c:pt>
                <c:pt idx="72">
                  <c:v>4018</c:v>
                </c:pt>
                <c:pt idx="73">
                  <c:v>4049</c:v>
                </c:pt>
                <c:pt idx="74">
                  <c:v>4077</c:v>
                </c:pt>
                <c:pt idx="75">
                  <c:v>4108</c:v>
                </c:pt>
                <c:pt idx="76">
                  <c:v>4138</c:v>
                </c:pt>
                <c:pt idx="77">
                  <c:v>4169</c:v>
                </c:pt>
                <c:pt idx="78">
                  <c:v>4199</c:v>
                </c:pt>
                <c:pt idx="79">
                  <c:v>4230</c:v>
                </c:pt>
                <c:pt idx="80">
                  <c:v>4261</c:v>
                </c:pt>
                <c:pt idx="81">
                  <c:v>4291</c:v>
                </c:pt>
                <c:pt idx="82">
                  <c:v>4322</c:v>
                </c:pt>
                <c:pt idx="83">
                  <c:v>4352</c:v>
                </c:pt>
                <c:pt idx="84">
                  <c:v>4383</c:v>
                </c:pt>
                <c:pt idx="85">
                  <c:v>4414</c:v>
                </c:pt>
                <c:pt idx="86">
                  <c:v>4443</c:v>
                </c:pt>
                <c:pt idx="87">
                  <c:v>4474</c:v>
                </c:pt>
                <c:pt idx="88">
                  <c:v>4504</c:v>
                </c:pt>
                <c:pt idx="89">
                  <c:v>4535</c:v>
                </c:pt>
                <c:pt idx="90">
                  <c:v>4565</c:v>
                </c:pt>
                <c:pt idx="91">
                  <c:v>4596</c:v>
                </c:pt>
                <c:pt idx="92">
                  <c:v>4627</c:v>
                </c:pt>
                <c:pt idx="93">
                  <c:v>4657</c:v>
                </c:pt>
                <c:pt idx="94">
                  <c:v>4688</c:v>
                </c:pt>
                <c:pt idx="95">
                  <c:v>4718</c:v>
                </c:pt>
                <c:pt idx="96">
                  <c:v>4749</c:v>
                </c:pt>
                <c:pt idx="97">
                  <c:v>4780</c:v>
                </c:pt>
                <c:pt idx="98">
                  <c:v>4808</c:v>
                </c:pt>
                <c:pt idx="99">
                  <c:v>4839</c:v>
                </c:pt>
                <c:pt idx="100">
                  <c:v>4869</c:v>
                </c:pt>
                <c:pt idx="101">
                  <c:v>4900</c:v>
                </c:pt>
                <c:pt idx="102">
                  <c:v>4930</c:v>
                </c:pt>
                <c:pt idx="103">
                  <c:v>4961</c:v>
                </c:pt>
                <c:pt idx="104">
                  <c:v>4992</c:v>
                </c:pt>
                <c:pt idx="105">
                  <c:v>5022</c:v>
                </c:pt>
                <c:pt idx="106">
                  <c:v>5053</c:v>
                </c:pt>
                <c:pt idx="107">
                  <c:v>5083</c:v>
                </c:pt>
                <c:pt idx="108">
                  <c:v>5114</c:v>
                </c:pt>
                <c:pt idx="109">
                  <c:v>5145</c:v>
                </c:pt>
                <c:pt idx="110">
                  <c:v>5173</c:v>
                </c:pt>
                <c:pt idx="111">
                  <c:v>5204</c:v>
                </c:pt>
                <c:pt idx="112">
                  <c:v>5234</c:v>
                </c:pt>
                <c:pt idx="113">
                  <c:v>5265</c:v>
                </c:pt>
                <c:pt idx="114">
                  <c:v>5295</c:v>
                </c:pt>
                <c:pt idx="115">
                  <c:v>5326</c:v>
                </c:pt>
                <c:pt idx="116">
                  <c:v>5357</c:v>
                </c:pt>
                <c:pt idx="117">
                  <c:v>5387</c:v>
                </c:pt>
                <c:pt idx="118">
                  <c:v>5418</c:v>
                </c:pt>
                <c:pt idx="119">
                  <c:v>5448</c:v>
                </c:pt>
                <c:pt idx="120">
                  <c:v>5479</c:v>
                </c:pt>
                <c:pt idx="121">
                  <c:v>5510</c:v>
                </c:pt>
                <c:pt idx="122">
                  <c:v>5538</c:v>
                </c:pt>
                <c:pt idx="123">
                  <c:v>5569</c:v>
                </c:pt>
                <c:pt idx="124">
                  <c:v>5599</c:v>
                </c:pt>
                <c:pt idx="125">
                  <c:v>5630</c:v>
                </c:pt>
                <c:pt idx="126">
                  <c:v>5660</c:v>
                </c:pt>
                <c:pt idx="127">
                  <c:v>5691</c:v>
                </c:pt>
                <c:pt idx="128">
                  <c:v>5722</c:v>
                </c:pt>
                <c:pt idx="129">
                  <c:v>5752</c:v>
                </c:pt>
                <c:pt idx="130">
                  <c:v>5783</c:v>
                </c:pt>
                <c:pt idx="131">
                  <c:v>5813</c:v>
                </c:pt>
                <c:pt idx="132">
                  <c:v>5844</c:v>
                </c:pt>
                <c:pt idx="133">
                  <c:v>5875</c:v>
                </c:pt>
                <c:pt idx="134">
                  <c:v>5904</c:v>
                </c:pt>
                <c:pt idx="135">
                  <c:v>5935</c:v>
                </c:pt>
                <c:pt idx="136">
                  <c:v>5965</c:v>
                </c:pt>
                <c:pt idx="137">
                  <c:v>5996</c:v>
                </c:pt>
                <c:pt idx="138">
                  <c:v>6026</c:v>
                </c:pt>
                <c:pt idx="139">
                  <c:v>6057</c:v>
                </c:pt>
                <c:pt idx="140">
                  <c:v>6088</c:v>
                </c:pt>
                <c:pt idx="141">
                  <c:v>6118</c:v>
                </c:pt>
                <c:pt idx="142">
                  <c:v>6149</c:v>
                </c:pt>
                <c:pt idx="143">
                  <c:v>6179</c:v>
                </c:pt>
                <c:pt idx="144">
                  <c:v>6210</c:v>
                </c:pt>
                <c:pt idx="145">
                  <c:v>6241</c:v>
                </c:pt>
                <c:pt idx="146">
                  <c:v>6269</c:v>
                </c:pt>
                <c:pt idx="147">
                  <c:v>6300</c:v>
                </c:pt>
                <c:pt idx="148">
                  <c:v>6330</c:v>
                </c:pt>
                <c:pt idx="149">
                  <c:v>6361</c:v>
                </c:pt>
                <c:pt idx="150">
                  <c:v>6391</c:v>
                </c:pt>
                <c:pt idx="151">
                  <c:v>6422</c:v>
                </c:pt>
                <c:pt idx="152">
                  <c:v>6453</c:v>
                </c:pt>
                <c:pt idx="153">
                  <c:v>6483</c:v>
                </c:pt>
                <c:pt idx="154">
                  <c:v>6514</c:v>
                </c:pt>
                <c:pt idx="155">
                  <c:v>6544</c:v>
                </c:pt>
                <c:pt idx="156">
                  <c:v>6575</c:v>
                </c:pt>
                <c:pt idx="157">
                  <c:v>6606</c:v>
                </c:pt>
                <c:pt idx="158">
                  <c:v>6634</c:v>
                </c:pt>
                <c:pt idx="159">
                  <c:v>6665</c:v>
                </c:pt>
                <c:pt idx="160">
                  <c:v>6695</c:v>
                </c:pt>
                <c:pt idx="161">
                  <c:v>6726</c:v>
                </c:pt>
                <c:pt idx="162">
                  <c:v>6756</c:v>
                </c:pt>
                <c:pt idx="163">
                  <c:v>6787</c:v>
                </c:pt>
                <c:pt idx="164">
                  <c:v>6818</c:v>
                </c:pt>
                <c:pt idx="165">
                  <c:v>6848</c:v>
                </c:pt>
                <c:pt idx="166">
                  <c:v>6879</c:v>
                </c:pt>
                <c:pt idx="167">
                  <c:v>6909</c:v>
                </c:pt>
                <c:pt idx="168">
                  <c:v>6940</c:v>
                </c:pt>
                <c:pt idx="169">
                  <c:v>6971</c:v>
                </c:pt>
                <c:pt idx="170">
                  <c:v>6999</c:v>
                </c:pt>
                <c:pt idx="171">
                  <c:v>7030</c:v>
                </c:pt>
                <c:pt idx="172">
                  <c:v>7060</c:v>
                </c:pt>
                <c:pt idx="173">
                  <c:v>7091</c:v>
                </c:pt>
                <c:pt idx="174">
                  <c:v>7121</c:v>
                </c:pt>
                <c:pt idx="175">
                  <c:v>7152</c:v>
                </c:pt>
                <c:pt idx="176">
                  <c:v>7183</c:v>
                </c:pt>
                <c:pt idx="177">
                  <c:v>7213</c:v>
                </c:pt>
                <c:pt idx="178">
                  <c:v>7244</c:v>
                </c:pt>
                <c:pt idx="179">
                  <c:v>7274</c:v>
                </c:pt>
                <c:pt idx="180">
                  <c:v>7305</c:v>
                </c:pt>
                <c:pt idx="181">
                  <c:v>7336</c:v>
                </c:pt>
                <c:pt idx="182">
                  <c:v>7365</c:v>
                </c:pt>
                <c:pt idx="183">
                  <c:v>7396</c:v>
                </c:pt>
                <c:pt idx="184">
                  <c:v>7426</c:v>
                </c:pt>
                <c:pt idx="185">
                  <c:v>7457</c:v>
                </c:pt>
                <c:pt idx="186">
                  <c:v>7487</c:v>
                </c:pt>
                <c:pt idx="187">
                  <c:v>7518</c:v>
                </c:pt>
                <c:pt idx="188">
                  <c:v>7549</c:v>
                </c:pt>
                <c:pt idx="189">
                  <c:v>7579</c:v>
                </c:pt>
                <c:pt idx="190">
                  <c:v>7610</c:v>
                </c:pt>
                <c:pt idx="191">
                  <c:v>7640</c:v>
                </c:pt>
                <c:pt idx="192">
                  <c:v>7671</c:v>
                </c:pt>
                <c:pt idx="193">
                  <c:v>7702</c:v>
                </c:pt>
                <c:pt idx="194">
                  <c:v>7730</c:v>
                </c:pt>
                <c:pt idx="195">
                  <c:v>7761</c:v>
                </c:pt>
                <c:pt idx="196">
                  <c:v>7791</c:v>
                </c:pt>
                <c:pt idx="197">
                  <c:v>7822</c:v>
                </c:pt>
                <c:pt idx="198">
                  <c:v>7852</c:v>
                </c:pt>
                <c:pt idx="199">
                  <c:v>7883</c:v>
                </c:pt>
                <c:pt idx="200">
                  <c:v>7914</c:v>
                </c:pt>
                <c:pt idx="201">
                  <c:v>7944</c:v>
                </c:pt>
                <c:pt idx="202">
                  <c:v>7975</c:v>
                </c:pt>
                <c:pt idx="203">
                  <c:v>8005</c:v>
                </c:pt>
                <c:pt idx="204">
                  <c:v>8036</c:v>
                </c:pt>
                <c:pt idx="205">
                  <c:v>8067</c:v>
                </c:pt>
                <c:pt idx="206">
                  <c:v>8095</c:v>
                </c:pt>
                <c:pt idx="207">
                  <c:v>8126</c:v>
                </c:pt>
                <c:pt idx="208">
                  <c:v>8156</c:v>
                </c:pt>
                <c:pt idx="209">
                  <c:v>8187</c:v>
                </c:pt>
                <c:pt idx="210">
                  <c:v>8217</c:v>
                </c:pt>
                <c:pt idx="211">
                  <c:v>8248</c:v>
                </c:pt>
                <c:pt idx="212">
                  <c:v>8279</c:v>
                </c:pt>
                <c:pt idx="213">
                  <c:v>8309</c:v>
                </c:pt>
                <c:pt idx="214">
                  <c:v>8340</c:v>
                </c:pt>
                <c:pt idx="215">
                  <c:v>8370</c:v>
                </c:pt>
                <c:pt idx="216">
                  <c:v>8401</c:v>
                </c:pt>
                <c:pt idx="217">
                  <c:v>8432</c:v>
                </c:pt>
                <c:pt idx="218">
                  <c:v>8460</c:v>
                </c:pt>
                <c:pt idx="219">
                  <c:v>8491</c:v>
                </c:pt>
                <c:pt idx="220">
                  <c:v>8521</c:v>
                </c:pt>
                <c:pt idx="221">
                  <c:v>8552</c:v>
                </c:pt>
                <c:pt idx="222">
                  <c:v>8582</c:v>
                </c:pt>
                <c:pt idx="223">
                  <c:v>8613</c:v>
                </c:pt>
                <c:pt idx="224">
                  <c:v>8644</c:v>
                </c:pt>
                <c:pt idx="225">
                  <c:v>8674</c:v>
                </c:pt>
                <c:pt idx="226">
                  <c:v>8705</c:v>
                </c:pt>
                <c:pt idx="227">
                  <c:v>8735</c:v>
                </c:pt>
                <c:pt idx="228">
                  <c:v>8766</c:v>
                </c:pt>
                <c:pt idx="229">
                  <c:v>8797</c:v>
                </c:pt>
                <c:pt idx="230">
                  <c:v>8826</c:v>
                </c:pt>
                <c:pt idx="231">
                  <c:v>8857</c:v>
                </c:pt>
                <c:pt idx="232">
                  <c:v>8887</c:v>
                </c:pt>
                <c:pt idx="233">
                  <c:v>8918</c:v>
                </c:pt>
                <c:pt idx="234">
                  <c:v>8948</c:v>
                </c:pt>
                <c:pt idx="235">
                  <c:v>8979</c:v>
                </c:pt>
                <c:pt idx="236">
                  <c:v>9010</c:v>
                </c:pt>
                <c:pt idx="237">
                  <c:v>9040</c:v>
                </c:pt>
                <c:pt idx="238">
                  <c:v>9071</c:v>
                </c:pt>
                <c:pt idx="239">
                  <c:v>9101</c:v>
                </c:pt>
                <c:pt idx="240">
                  <c:v>9132</c:v>
                </c:pt>
                <c:pt idx="241">
                  <c:v>9163</c:v>
                </c:pt>
                <c:pt idx="242">
                  <c:v>9191</c:v>
                </c:pt>
                <c:pt idx="243">
                  <c:v>9222</c:v>
                </c:pt>
                <c:pt idx="244">
                  <c:v>9252</c:v>
                </c:pt>
                <c:pt idx="245">
                  <c:v>9283</c:v>
                </c:pt>
                <c:pt idx="246">
                  <c:v>9313</c:v>
                </c:pt>
                <c:pt idx="247">
                  <c:v>9344</c:v>
                </c:pt>
                <c:pt idx="248">
                  <c:v>9375</c:v>
                </c:pt>
                <c:pt idx="249">
                  <c:v>9405</c:v>
                </c:pt>
                <c:pt idx="250">
                  <c:v>9436</c:v>
                </c:pt>
                <c:pt idx="251">
                  <c:v>9466</c:v>
                </c:pt>
                <c:pt idx="252">
                  <c:v>9497</c:v>
                </c:pt>
                <c:pt idx="253">
                  <c:v>9528</c:v>
                </c:pt>
                <c:pt idx="254">
                  <c:v>9556</c:v>
                </c:pt>
                <c:pt idx="255">
                  <c:v>9587</c:v>
                </c:pt>
                <c:pt idx="256">
                  <c:v>9617</c:v>
                </c:pt>
                <c:pt idx="257">
                  <c:v>9648</c:v>
                </c:pt>
                <c:pt idx="258">
                  <c:v>9678</c:v>
                </c:pt>
                <c:pt idx="259">
                  <c:v>9709</c:v>
                </c:pt>
                <c:pt idx="260">
                  <c:v>9740</c:v>
                </c:pt>
                <c:pt idx="261">
                  <c:v>9770</c:v>
                </c:pt>
                <c:pt idx="262">
                  <c:v>9801</c:v>
                </c:pt>
                <c:pt idx="263">
                  <c:v>9831</c:v>
                </c:pt>
                <c:pt idx="264">
                  <c:v>9862</c:v>
                </c:pt>
                <c:pt idx="265">
                  <c:v>9893</c:v>
                </c:pt>
                <c:pt idx="266">
                  <c:v>9921</c:v>
                </c:pt>
                <c:pt idx="267">
                  <c:v>9952</c:v>
                </c:pt>
                <c:pt idx="268">
                  <c:v>9982</c:v>
                </c:pt>
                <c:pt idx="269">
                  <c:v>10013</c:v>
                </c:pt>
                <c:pt idx="270">
                  <c:v>10043</c:v>
                </c:pt>
                <c:pt idx="271">
                  <c:v>10074</c:v>
                </c:pt>
                <c:pt idx="272">
                  <c:v>10105</c:v>
                </c:pt>
                <c:pt idx="273">
                  <c:v>10135</c:v>
                </c:pt>
                <c:pt idx="274">
                  <c:v>10166</c:v>
                </c:pt>
                <c:pt idx="275">
                  <c:v>10196</c:v>
                </c:pt>
                <c:pt idx="276">
                  <c:v>10227</c:v>
                </c:pt>
                <c:pt idx="277">
                  <c:v>10258</c:v>
                </c:pt>
                <c:pt idx="278">
                  <c:v>10287</c:v>
                </c:pt>
                <c:pt idx="279">
                  <c:v>10318</c:v>
                </c:pt>
                <c:pt idx="280">
                  <c:v>10348</c:v>
                </c:pt>
                <c:pt idx="281">
                  <c:v>10379</c:v>
                </c:pt>
                <c:pt idx="282">
                  <c:v>10409</c:v>
                </c:pt>
                <c:pt idx="283">
                  <c:v>10440</c:v>
                </c:pt>
                <c:pt idx="284">
                  <c:v>10471</c:v>
                </c:pt>
                <c:pt idx="285">
                  <c:v>10501</c:v>
                </c:pt>
                <c:pt idx="286">
                  <c:v>10532</c:v>
                </c:pt>
                <c:pt idx="287">
                  <c:v>10562</c:v>
                </c:pt>
                <c:pt idx="288">
                  <c:v>10593</c:v>
                </c:pt>
                <c:pt idx="289">
                  <c:v>10624</c:v>
                </c:pt>
                <c:pt idx="290">
                  <c:v>10652</c:v>
                </c:pt>
                <c:pt idx="291">
                  <c:v>10683</c:v>
                </c:pt>
                <c:pt idx="292">
                  <c:v>10713</c:v>
                </c:pt>
                <c:pt idx="293">
                  <c:v>10744</c:v>
                </c:pt>
                <c:pt idx="294">
                  <c:v>10774</c:v>
                </c:pt>
                <c:pt idx="295">
                  <c:v>10805</c:v>
                </c:pt>
                <c:pt idx="296">
                  <c:v>10836</c:v>
                </c:pt>
                <c:pt idx="297">
                  <c:v>10866</c:v>
                </c:pt>
                <c:pt idx="298">
                  <c:v>10897</c:v>
                </c:pt>
                <c:pt idx="299">
                  <c:v>10927</c:v>
                </c:pt>
                <c:pt idx="300">
                  <c:v>10958</c:v>
                </c:pt>
                <c:pt idx="301">
                  <c:v>10989</c:v>
                </c:pt>
                <c:pt idx="302">
                  <c:v>11017</c:v>
                </c:pt>
                <c:pt idx="303">
                  <c:v>11048</c:v>
                </c:pt>
                <c:pt idx="304">
                  <c:v>11078</c:v>
                </c:pt>
                <c:pt idx="305">
                  <c:v>11109</c:v>
                </c:pt>
                <c:pt idx="306">
                  <c:v>11139</c:v>
                </c:pt>
                <c:pt idx="307">
                  <c:v>11170</c:v>
                </c:pt>
                <c:pt idx="308">
                  <c:v>11201</c:v>
                </c:pt>
                <c:pt idx="309">
                  <c:v>11231</c:v>
                </c:pt>
                <c:pt idx="310">
                  <c:v>11262</c:v>
                </c:pt>
                <c:pt idx="311">
                  <c:v>11292</c:v>
                </c:pt>
                <c:pt idx="312">
                  <c:v>11323</c:v>
                </c:pt>
                <c:pt idx="313">
                  <c:v>11354</c:v>
                </c:pt>
                <c:pt idx="314">
                  <c:v>11382</c:v>
                </c:pt>
                <c:pt idx="315">
                  <c:v>11413</c:v>
                </c:pt>
                <c:pt idx="316">
                  <c:v>11443</c:v>
                </c:pt>
                <c:pt idx="317">
                  <c:v>11474</c:v>
                </c:pt>
                <c:pt idx="318">
                  <c:v>11504</c:v>
                </c:pt>
                <c:pt idx="319">
                  <c:v>11535</c:v>
                </c:pt>
                <c:pt idx="320">
                  <c:v>11566</c:v>
                </c:pt>
                <c:pt idx="321">
                  <c:v>11596</c:v>
                </c:pt>
                <c:pt idx="322">
                  <c:v>11627</c:v>
                </c:pt>
                <c:pt idx="323">
                  <c:v>11657</c:v>
                </c:pt>
                <c:pt idx="324">
                  <c:v>11688</c:v>
                </c:pt>
                <c:pt idx="325">
                  <c:v>11719</c:v>
                </c:pt>
                <c:pt idx="326">
                  <c:v>11748</c:v>
                </c:pt>
                <c:pt idx="327">
                  <c:v>11779</c:v>
                </c:pt>
                <c:pt idx="328">
                  <c:v>11809</c:v>
                </c:pt>
                <c:pt idx="329">
                  <c:v>11840</c:v>
                </c:pt>
                <c:pt idx="330">
                  <c:v>11870</c:v>
                </c:pt>
                <c:pt idx="331">
                  <c:v>11901</c:v>
                </c:pt>
                <c:pt idx="332">
                  <c:v>11932</c:v>
                </c:pt>
                <c:pt idx="333">
                  <c:v>11962</c:v>
                </c:pt>
                <c:pt idx="334">
                  <c:v>11993</c:v>
                </c:pt>
                <c:pt idx="335">
                  <c:v>12023</c:v>
                </c:pt>
                <c:pt idx="336">
                  <c:v>12054</c:v>
                </c:pt>
                <c:pt idx="337">
                  <c:v>12085</c:v>
                </c:pt>
                <c:pt idx="338">
                  <c:v>12113</c:v>
                </c:pt>
                <c:pt idx="339">
                  <c:v>12144</c:v>
                </c:pt>
                <c:pt idx="340">
                  <c:v>12174</c:v>
                </c:pt>
                <c:pt idx="341">
                  <c:v>12205</c:v>
                </c:pt>
                <c:pt idx="342">
                  <c:v>12235</c:v>
                </c:pt>
                <c:pt idx="343">
                  <c:v>12266</c:v>
                </c:pt>
                <c:pt idx="344">
                  <c:v>12297</c:v>
                </c:pt>
                <c:pt idx="345">
                  <c:v>12327</c:v>
                </c:pt>
                <c:pt idx="346">
                  <c:v>12358</c:v>
                </c:pt>
                <c:pt idx="347">
                  <c:v>12388</c:v>
                </c:pt>
                <c:pt idx="348">
                  <c:v>12419</c:v>
                </c:pt>
                <c:pt idx="349">
                  <c:v>12450</c:v>
                </c:pt>
                <c:pt idx="350">
                  <c:v>12478</c:v>
                </c:pt>
                <c:pt idx="351">
                  <c:v>12509</c:v>
                </c:pt>
                <c:pt idx="352">
                  <c:v>12539</c:v>
                </c:pt>
                <c:pt idx="353">
                  <c:v>12570</c:v>
                </c:pt>
                <c:pt idx="354">
                  <c:v>12600</c:v>
                </c:pt>
                <c:pt idx="355">
                  <c:v>12631</c:v>
                </c:pt>
                <c:pt idx="356">
                  <c:v>12662</c:v>
                </c:pt>
                <c:pt idx="357">
                  <c:v>12692</c:v>
                </c:pt>
                <c:pt idx="358">
                  <c:v>12723</c:v>
                </c:pt>
                <c:pt idx="359">
                  <c:v>12753</c:v>
                </c:pt>
                <c:pt idx="360">
                  <c:v>12784</c:v>
                </c:pt>
                <c:pt idx="361">
                  <c:v>12815</c:v>
                </c:pt>
                <c:pt idx="362">
                  <c:v>12843</c:v>
                </c:pt>
                <c:pt idx="363">
                  <c:v>12874</c:v>
                </c:pt>
                <c:pt idx="364">
                  <c:v>12904</c:v>
                </c:pt>
                <c:pt idx="365">
                  <c:v>12935</c:v>
                </c:pt>
                <c:pt idx="366">
                  <c:v>12965</c:v>
                </c:pt>
                <c:pt idx="367">
                  <c:v>12996</c:v>
                </c:pt>
                <c:pt idx="368">
                  <c:v>13027</c:v>
                </c:pt>
                <c:pt idx="369">
                  <c:v>13057</c:v>
                </c:pt>
                <c:pt idx="370">
                  <c:v>13088</c:v>
                </c:pt>
                <c:pt idx="371">
                  <c:v>13118</c:v>
                </c:pt>
                <c:pt idx="372">
                  <c:v>13149</c:v>
                </c:pt>
                <c:pt idx="373">
                  <c:v>13180</c:v>
                </c:pt>
                <c:pt idx="374">
                  <c:v>13209</c:v>
                </c:pt>
                <c:pt idx="375">
                  <c:v>13240</c:v>
                </c:pt>
                <c:pt idx="376">
                  <c:v>13270</c:v>
                </c:pt>
                <c:pt idx="377">
                  <c:v>13301</c:v>
                </c:pt>
                <c:pt idx="378">
                  <c:v>13331</c:v>
                </c:pt>
                <c:pt idx="379">
                  <c:v>13362</c:v>
                </c:pt>
                <c:pt idx="380">
                  <c:v>13393</c:v>
                </c:pt>
                <c:pt idx="381">
                  <c:v>13423</c:v>
                </c:pt>
                <c:pt idx="382">
                  <c:v>13454</c:v>
                </c:pt>
                <c:pt idx="383">
                  <c:v>13484</c:v>
                </c:pt>
                <c:pt idx="384">
                  <c:v>13515</c:v>
                </c:pt>
                <c:pt idx="385">
                  <c:v>13546</c:v>
                </c:pt>
                <c:pt idx="386">
                  <c:v>13574</c:v>
                </c:pt>
                <c:pt idx="387">
                  <c:v>13605</c:v>
                </c:pt>
                <c:pt idx="388">
                  <c:v>13635</c:v>
                </c:pt>
                <c:pt idx="389">
                  <c:v>13666</c:v>
                </c:pt>
                <c:pt idx="390">
                  <c:v>13696</c:v>
                </c:pt>
                <c:pt idx="391">
                  <c:v>13727</c:v>
                </c:pt>
                <c:pt idx="392">
                  <c:v>13758</c:v>
                </c:pt>
                <c:pt idx="393">
                  <c:v>13788</c:v>
                </c:pt>
                <c:pt idx="394">
                  <c:v>13819</c:v>
                </c:pt>
                <c:pt idx="395">
                  <c:v>13849</c:v>
                </c:pt>
                <c:pt idx="396">
                  <c:v>13880</c:v>
                </c:pt>
              </c:numCache>
            </c:numRef>
          </c:cat>
          <c:val>
            <c:numRef>
              <c:f>'Calculations (S.S.)'!$B$9:$OH$9</c:f>
              <c:numCache>
                <c:formatCode>0.00%</c:formatCode>
                <c:ptCount val="397"/>
                <c:pt idx="0">
                  <c:v>0</c:v>
                </c:pt>
                <c:pt idx="1">
                  <c:v>0</c:v>
                </c:pt>
                <c:pt idx="2">
                  <c:v>0</c:v>
                </c:pt>
                <c:pt idx="3">
                  <c:v>0</c:v>
                </c:pt>
                <c:pt idx="4">
                  <c:v>0</c:v>
                </c:pt>
                <c:pt idx="5">
                  <c:v>0</c:v>
                </c:pt>
                <c:pt idx="7">
                  <c:v>0</c:v>
                </c:pt>
                <c:pt idx="8">
                  <c:v>0</c:v>
                </c:pt>
                <c:pt idx="9">
                  <c:v>0</c:v>
                </c:pt>
                <c:pt idx="10">
                  <c:v>0</c:v>
                </c:pt>
                <c:pt idx="11">
                  <c:v>0</c:v>
                </c:pt>
                <c:pt idx="12">
                  <c:v>0</c:v>
                </c:pt>
                <c:pt idx="13">
                  <c:v>0</c:v>
                </c:pt>
                <c:pt idx="14">
                  <c:v>0</c:v>
                </c:pt>
                <c:pt idx="15">
                  <c:v>0</c:v>
                </c:pt>
                <c:pt idx="16">
                  <c:v>0</c:v>
                </c:pt>
                <c:pt idx="17">
                  <c:v>0</c:v>
                </c:pt>
                <c:pt idx="18">
                  <c:v>0</c:v>
                </c:pt>
                <c:pt idx="20">
                  <c:v>0</c:v>
                </c:pt>
                <c:pt idx="21">
                  <c:v>0</c:v>
                </c:pt>
                <c:pt idx="22">
                  <c:v>0</c:v>
                </c:pt>
                <c:pt idx="24">
                  <c:v>0</c:v>
                </c:pt>
                <c:pt idx="25">
                  <c:v>0</c:v>
                </c:pt>
                <c:pt idx="31">
                  <c:v>4.5480030600752321E-2</c:v>
                </c:pt>
                <c:pt idx="32">
                  <c:v>4.6205025439715317E-2</c:v>
                </c:pt>
                <c:pt idx="33">
                  <c:v>1.2376245931712184E-2</c:v>
                </c:pt>
                <c:pt idx="35">
                  <c:v>-0.20179333653806458</c:v>
                </c:pt>
                <c:pt idx="36">
                  <c:v>0</c:v>
                </c:pt>
                <c:pt idx="37">
                  <c:v>0</c:v>
                </c:pt>
                <c:pt idx="38">
                  <c:v>0</c:v>
                </c:pt>
                <c:pt idx="39">
                  <c:v>0</c:v>
                </c:pt>
                <c:pt idx="40">
                  <c:v>0</c:v>
                </c:pt>
                <c:pt idx="41">
                  <c:v>0</c:v>
                </c:pt>
                <c:pt idx="43">
                  <c:v>0</c:v>
                </c:pt>
                <c:pt idx="44">
                  <c:v>0</c:v>
                </c:pt>
                <c:pt idx="47">
                  <c:v>0</c:v>
                </c:pt>
                <c:pt idx="48">
                  <c:v>0</c:v>
                </c:pt>
                <c:pt idx="50">
                  <c:v>0.18805040325774314</c:v>
                </c:pt>
                <c:pt idx="51">
                  <c:v>0.18682313636021558</c:v>
                </c:pt>
                <c:pt idx="52">
                  <c:v>0.18700822334967865</c:v>
                </c:pt>
                <c:pt idx="53">
                  <c:v>0.20276987964365586</c:v>
                </c:pt>
                <c:pt idx="64">
                  <c:v>0.25955132107333612</c:v>
                </c:pt>
                <c:pt idx="67">
                  <c:v>0.27860031903722698</c:v>
                </c:pt>
                <c:pt idx="68">
                  <c:v>0.3069164917125255</c:v>
                </c:pt>
                <c:pt idx="69">
                  <c:v>0.28092419686202857</c:v>
                </c:pt>
                <c:pt idx="70">
                  <c:v>0.27910360064528889</c:v>
                </c:pt>
                <c:pt idx="72">
                  <c:v>0.38328840520873275</c:v>
                </c:pt>
                <c:pt idx="73">
                  <c:v>0.38352128957255938</c:v>
                </c:pt>
                <c:pt idx="74">
                  <c:v>0.38284893551021915</c:v>
                </c:pt>
                <c:pt idx="76">
                  <c:v>0.36986424855170369</c:v>
                </c:pt>
                <c:pt idx="77">
                  <c:v>0.36972291503265059</c:v>
                </c:pt>
                <c:pt idx="79">
                  <c:v>0.37403050300427831</c:v>
                </c:pt>
                <c:pt idx="80">
                  <c:v>0.40456075304185529</c:v>
                </c:pt>
                <c:pt idx="81">
                  <c:v>0.37475676884788212</c:v>
                </c:pt>
                <c:pt idx="83">
                  <c:v>0.3827803813663711</c:v>
                </c:pt>
                <c:pt idx="84">
                  <c:v>0.38907882540394811</c:v>
                </c:pt>
                <c:pt idx="85">
                  <c:v>0.3798432875095582</c:v>
                </c:pt>
                <c:pt idx="86">
                  <c:v>0.38024412214432657</c:v>
                </c:pt>
                <c:pt idx="87">
                  <c:v>0.38194748573207649</c:v>
                </c:pt>
                <c:pt idx="88">
                  <c:v>0.37447347684186527</c:v>
                </c:pt>
                <c:pt idx="90">
                  <c:v>0.36337865049965401</c:v>
                </c:pt>
                <c:pt idx="91">
                  <c:v>0.37549872123014943</c:v>
                </c:pt>
                <c:pt idx="92">
                  <c:v>0.40127771609585056</c:v>
                </c:pt>
                <c:pt idx="93">
                  <c:v>0.44639565472303078</c:v>
                </c:pt>
                <c:pt idx="97">
                  <c:v>0.47288774249087967</c:v>
                </c:pt>
                <c:pt idx="98">
                  <c:v>-4.5593478211692927E-2</c:v>
                </c:pt>
                <c:pt idx="99">
                  <c:v>-4.4272167729693349E-2</c:v>
                </c:pt>
                <c:pt idx="100">
                  <c:v>-4.4765724670141595E-2</c:v>
                </c:pt>
                <c:pt idx="101">
                  <c:v>-5.304285059214852E-2</c:v>
                </c:pt>
                <c:pt idx="102">
                  <c:v>-5.3212132480537196E-2</c:v>
                </c:pt>
                <c:pt idx="103">
                  <c:v>-5.3348448516778273E-2</c:v>
                </c:pt>
                <c:pt idx="108">
                  <c:v>-5.4904191706342177E-2</c:v>
                </c:pt>
                <c:pt idx="109">
                  <c:v>-5.4287495982448662E-2</c:v>
                </c:pt>
                <c:pt idx="110">
                  <c:v>-5.4178981778732899E-2</c:v>
                </c:pt>
                <c:pt idx="112">
                  <c:v>-5.3902848101484005E-2</c:v>
                </c:pt>
                <c:pt idx="124">
                  <c:v>8.0052313971873124E-2</c:v>
                </c:pt>
                <c:pt idx="126">
                  <c:v>-5.6663716975151194E-3</c:v>
                </c:pt>
                <c:pt idx="131">
                  <c:v>-5.367174259988193E-3</c:v>
                </c:pt>
                <c:pt idx="132">
                  <c:v>-5.1944737648655023E-3</c:v>
                </c:pt>
                <c:pt idx="133">
                  <c:v>-5.4336862046447136E-3</c:v>
                </c:pt>
                <c:pt idx="134">
                  <c:v>-1.7046097990525214E-2</c:v>
                </c:pt>
                <c:pt idx="135">
                  <c:v>-1.4330484013620807E-2</c:v>
                </c:pt>
                <c:pt idx="136">
                  <c:v>-1.4749240029768731E-2</c:v>
                </c:pt>
                <c:pt idx="137">
                  <c:v>-1.5480686905390969E-2</c:v>
                </c:pt>
                <c:pt idx="138">
                  <c:v>-1.4857649865741096E-2</c:v>
                </c:pt>
                <c:pt idx="139">
                  <c:v>-1.3656839472543902E-2</c:v>
                </c:pt>
                <c:pt idx="140">
                  <c:v>-1.2898582425311798E-2</c:v>
                </c:pt>
                <c:pt idx="142">
                  <c:v>-1.3931129777815007E-2</c:v>
                </c:pt>
                <c:pt idx="143">
                  <c:v>-1.4661058419976827E-2</c:v>
                </c:pt>
                <c:pt idx="144">
                  <c:v>-1.3686775838648663E-2</c:v>
                </c:pt>
                <c:pt idx="145">
                  <c:v>-1.4451563133364681E-2</c:v>
                </c:pt>
                <c:pt idx="146">
                  <c:v>-1.4053448437671714E-2</c:v>
                </c:pt>
                <c:pt idx="147">
                  <c:v>-1.3882279398314039E-2</c:v>
                </c:pt>
                <c:pt idx="148">
                  <c:v>-1.3589565608541864E-2</c:v>
                </c:pt>
                <c:pt idx="149">
                  <c:v>-1.3075848928927852E-2</c:v>
                </c:pt>
                <c:pt idx="150">
                  <c:v>-1.301365559823839E-2</c:v>
                </c:pt>
                <c:pt idx="152">
                  <c:v>3.9290755124483816E-2</c:v>
                </c:pt>
                <c:pt idx="153">
                  <c:v>-3.0837611418825257E-2</c:v>
                </c:pt>
                <c:pt idx="154">
                  <c:v>-3.0694243713167674E-2</c:v>
                </c:pt>
                <c:pt idx="155">
                  <c:v>-3.1166366221868958E-2</c:v>
                </c:pt>
                <c:pt idx="156">
                  <c:v>-3.1303238601216171E-2</c:v>
                </c:pt>
                <c:pt idx="157">
                  <c:v>-3.1977631123368086E-2</c:v>
                </c:pt>
                <c:pt idx="158">
                  <c:v>-3.1602316703365461E-2</c:v>
                </c:pt>
                <c:pt idx="159">
                  <c:v>-3.1590337930253197E-2</c:v>
                </c:pt>
                <c:pt idx="160">
                  <c:v>-3.1716716184754322E-2</c:v>
                </c:pt>
                <c:pt idx="161">
                  <c:v>-3.2347637306858107E-2</c:v>
                </c:pt>
                <c:pt idx="163">
                  <c:v>-4.7816133989993473E-2</c:v>
                </c:pt>
                <c:pt idx="164">
                  <c:v>-4.8125340895709447E-2</c:v>
                </c:pt>
                <c:pt idx="165">
                  <c:v>-4.7489438830247664E-2</c:v>
                </c:pt>
                <c:pt idx="166">
                  <c:v>-4.7063861244941087E-2</c:v>
                </c:pt>
                <c:pt idx="167">
                  <c:v>-4.7706970147704662E-2</c:v>
                </c:pt>
                <c:pt idx="168">
                  <c:v>-4.7435009165544426E-2</c:v>
                </c:pt>
                <c:pt idx="169">
                  <c:v>-4.7245940162545456E-2</c:v>
                </c:pt>
                <c:pt idx="170">
                  <c:v>-4.7028348762174509E-2</c:v>
                </c:pt>
                <c:pt idx="171">
                  <c:v>-4.6928523354067837E-2</c:v>
                </c:pt>
                <c:pt idx="172">
                  <c:v>-4.6548223074801581E-2</c:v>
                </c:pt>
                <c:pt idx="173">
                  <c:v>-4.7432357564662367E-2</c:v>
                </c:pt>
                <c:pt idx="175">
                  <c:v>-4.4334035827053614E-2</c:v>
                </c:pt>
                <c:pt idx="176">
                  <c:v>-4.240448572743509E-2</c:v>
                </c:pt>
                <c:pt idx="177">
                  <c:v>-3.3246557047967827E-2</c:v>
                </c:pt>
                <c:pt idx="178">
                  <c:v>-3.1696938489040469E-2</c:v>
                </c:pt>
                <c:pt idx="179">
                  <c:v>-3.050345600537829E-2</c:v>
                </c:pt>
                <c:pt idx="180">
                  <c:v>-3.5419995206917777E-2</c:v>
                </c:pt>
                <c:pt idx="181">
                  <c:v>-3.4172550996673261E-2</c:v>
                </c:pt>
                <c:pt idx="182">
                  <c:v>-3.4162139846165188E-2</c:v>
                </c:pt>
                <c:pt idx="183">
                  <c:v>-3.8003102135481269E-2</c:v>
                </c:pt>
                <c:pt idx="184">
                  <c:v>-4.3527401572820916E-2</c:v>
                </c:pt>
                <c:pt idx="185">
                  <c:v>-4.8898914260112981E-2</c:v>
                </c:pt>
                <c:pt idx="186">
                  <c:v>-4.8947421804093415E-2</c:v>
                </c:pt>
                <c:pt idx="187">
                  <c:v>-5.1039494131184152E-2</c:v>
                </c:pt>
                <c:pt idx="188">
                  <c:v>-5.3810681650100105E-2</c:v>
                </c:pt>
                <c:pt idx="189">
                  <c:v>-5.5027934693872335E-2</c:v>
                </c:pt>
                <c:pt idx="190">
                  <c:v>-6.3030854186145027E-2</c:v>
                </c:pt>
                <c:pt idx="192">
                  <c:v>-7.5921789254064287E-2</c:v>
                </c:pt>
                <c:pt idx="193">
                  <c:v>-7.9826971254445669E-2</c:v>
                </c:pt>
                <c:pt idx="194">
                  <c:v>-8.0748721402060769E-2</c:v>
                </c:pt>
                <c:pt idx="195">
                  <c:v>-8.3107520685183081E-2</c:v>
                </c:pt>
                <c:pt idx="196">
                  <c:v>-8.2346308333157425E-2</c:v>
                </c:pt>
                <c:pt idx="198">
                  <c:v>-8.9293817904743306E-2</c:v>
                </c:pt>
                <c:pt idx="199">
                  <c:v>-9.6127578262722724E-2</c:v>
                </c:pt>
                <c:pt idx="200">
                  <c:v>-9.8330083988316552E-2</c:v>
                </c:pt>
                <c:pt idx="201">
                  <c:v>-9.8465963587571023E-2</c:v>
                </c:pt>
                <c:pt idx="203">
                  <c:v>-0.12253237356863057</c:v>
                </c:pt>
                <c:pt idx="204">
                  <c:v>5.8410447496625731E-2</c:v>
                </c:pt>
                <c:pt idx="205">
                  <c:v>5.6007448527385338E-2</c:v>
                </c:pt>
                <c:pt idx="206">
                  <c:v>5.4695347967504554E-2</c:v>
                </c:pt>
                <c:pt idx="207">
                  <c:v>5.8248169922919667E-2</c:v>
                </c:pt>
                <c:pt idx="208">
                  <c:v>4.0409372415987597E-2</c:v>
                </c:pt>
                <c:pt idx="209">
                  <c:v>4.1981493695299146E-2</c:v>
                </c:pt>
                <c:pt idx="211">
                  <c:v>3.9192344589689246E-2</c:v>
                </c:pt>
                <c:pt idx="212">
                  <c:v>3.5794668934213354E-2</c:v>
                </c:pt>
                <c:pt idx="213">
                  <c:v>3.5052671867492592E-2</c:v>
                </c:pt>
                <c:pt idx="214">
                  <c:v>3.4767489181480114E-2</c:v>
                </c:pt>
                <c:pt idx="215">
                  <c:v>3.3923749006324978E-2</c:v>
                </c:pt>
                <c:pt idx="216">
                  <c:v>3.2555191532071912E-2</c:v>
                </c:pt>
                <c:pt idx="217">
                  <c:v>3.2504153898483795E-2</c:v>
                </c:pt>
                <c:pt idx="218">
                  <c:v>3.1489411339721572E-2</c:v>
                </c:pt>
                <c:pt idx="220">
                  <c:v>2.4608024811057703E-2</c:v>
                </c:pt>
                <c:pt idx="221">
                  <c:v>2.5943059224324806E-2</c:v>
                </c:pt>
                <c:pt idx="223">
                  <c:v>2.6278081234575684E-2</c:v>
                </c:pt>
                <c:pt idx="224">
                  <c:v>2.4600187816403683E-2</c:v>
                </c:pt>
                <c:pt idx="225">
                  <c:v>2.2520224895117791E-2</c:v>
                </c:pt>
                <c:pt idx="226">
                  <c:v>2.2731503046765366E-2</c:v>
                </c:pt>
                <c:pt idx="227">
                  <c:v>2.230869744876177E-2</c:v>
                </c:pt>
                <c:pt idx="228">
                  <c:v>-0.28220869895366618</c:v>
                </c:pt>
                <c:pt idx="229">
                  <c:v>-0.27165199727095835</c:v>
                </c:pt>
                <c:pt idx="230">
                  <c:v>-0.23886846049869406</c:v>
                </c:pt>
                <c:pt idx="231">
                  <c:v>-0.24731381838595154</c:v>
                </c:pt>
                <c:pt idx="232">
                  <c:v>-0.24712704097072399</c:v>
                </c:pt>
                <c:pt idx="233">
                  <c:v>-0.2516593241440464</c:v>
                </c:pt>
                <c:pt idx="234">
                  <c:v>-0.26670033889348316</c:v>
                </c:pt>
                <c:pt idx="235">
                  <c:v>-0.27830513244853677</c:v>
                </c:pt>
                <c:pt idx="236">
                  <c:v>-0.28233100521416915</c:v>
                </c:pt>
                <c:pt idx="237">
                  <c:v>-0.28365510166499469</c:v>
                </c:pt>
                <c:pt idx="238">
                  <c:v>-0.28056163391036421</c:v>
                </c:pt>
                <c:pt idx="239">
                  <c:v>-0.2904082614978577</c:v>
                </c:pt>
                <c:pt idx="240">
                  <c:v>-0.29475615625207169</c:v>
                </c:pt>
                <c:pt idx="241">
                  <c:v>-0.29750743852853256</c:v>
                </c:pt>
                <c:pt idx="242">
                  <c:v>-0.28852787387800966</c:v>
                </c:pt>
                <c:pt idx="243">
                  <c:v>-0.2934497968128808</c:v>
                </c:pt>
                <c:pt idx="244">
                  <c:v>-0.29579926985817739</c:v>
                </c:pt>
                <c:pt idx="245">
                  <c:v>-0.29428489163073585</c:v>
                </c:pt>
                <c:pt idx="246">
                  <c:v>-0.2859306570773234</c:v>
                </c:pt>
                <c:pt idx="247">
                  <c:v>-0.25889316059344541</c:v>
                </c:pt>
                <c:pt idx="248">
                  <c:v>-0.24491608169852527</c:v>
                </c:pt>
                <c:pt idx="249">
                  <c:v>-0.23760052537861348</c:v>
                </c:pt>
                <c:pt idx="250">
                  <c:v>-0.24660485836958462</c:v>
                </c:pt>
                <c:pt idx="251">
                  <c:v>-0.22674042255744351</c:v>
                </c:pt>
                <c:pt idx="252">
                  <c:v>-8.6614474809461647E-2</c:v>
                </c:pt>
                <c:pt idx="253">
                  <c:v>-8.4093357146092423E-2</c:v>
                </c:pt>
                <c:pt idx="254">
                  <c:v>-8.2983279665204787E-2</c:v>
                </c:pt>
                <c:pt idx="255">
                  <c:v>-8.7367619487341078E-2</c:v>
                </c:pt>
                <c:pt idx="256">
                  <c:v>-9.1612322522385173E-2</c:v>
                </c:pt>
                <c:pt idx="257">
                  <c:v>-0.10311165896814954</c:v>
                </c:pt>
                <c:pt idx="258">
                  <c:v>-0.10546640021774925</c:v>
                </c:pt>
                <c:pt idx="259">
                  <c:v>-0.11546912486206171</c:v>
                </c:pt>
                <c:pt idx="260">
                  <c:v>-0.12211610775754886</c:v>
                </c:pt>
                <c:pt idx="261">
                  <c:v>-0.11938417532948198</c:v>
                </c:pt>
                <c:pt idx="262">
                  <c:v>-0.12010562332255062</c:v>
                </c:pt>
                <c:pt idx="263">
                  <c:v>-0.11864193077638187</c:v>
                </c:pt>
                <c:pt idx="264">
                  <c:v>-0.11968203237492689</c:v>
                </c:pt>
                <c:pt idx="265">
                  <c:v>-0.1243924292072098</c:v>
                </c:pt>
                <c:pt idx="266">
                  <c:v>-0.12646597674110671</c:v>
                </c:pt>
                <c:pt idx="267">
                  <c:v>-0.14201960539893072</c:v>
                </c:pt>
                <c:pt idx="268">
                  <c:v>-0.14829095207855653</c:v>
                </c:pt>
                <c:pt idx="269">
                  <c:v>-0.15442491548216888</c:v>
                </c:pt>
                <c:pt idx="270">
                  <c:v>-0.16364184883427524</c:v>
                </c:pt>
                <c:pt idx="271">
                  <c:v>-0.1701295051239054</c:v>
                </c:pt>
                <c:pt idx="273">
                  <c:v>-0.19216369978531045</c:v>
                </c:pt>
                <c:pt idx="274">
                  <c:v>-0.19742145041491244</c:v>
                </c:pt>
                <c:pt idx="275">
                  <c:v>-0.19948253266431343</c:v>
                </c:pt>
                <c:pt idx="276">
                  <c:v>-0.20103089513589828</c:v>
                </c:pt>
                <c:pt idx="277">
                  <c:v>-0.19958635149643378</c:v>
                </c:pt>
                <c:pt idx="278">
                  <c:v>-0.20876056896085304</c:v>
                </c:pt>
                <c:pt idx="279">
                  <c:v>-0.21368311650005167</c:v>
                </c:pt>
                <c:pt idx="280">
                  <c:v>-0.21461728753543771</c:v>
                </c:pt>
                <c:pt idx="281">
                  <c:v>-0.21710940234830289</c:v>
                </c:pt>
                <c:pt idx="282">
                  <c:v>-0.23274359496251965</c:v>
                </c:pt>
                <c:pt idx="283">
                  <c:v>-0.23148511707811253</c:v>
                </c:pt>
                <c:pt idx="284">
                  <c:v>-0.22906295184447426</c:v>
                </c:pt>
                <c:pt idx="285">
                  <c:v>-0.23867640372815052</c:v>
                </c:pt>
                <c:pt idx="286">
                  <c:v>-0.24043186729066732</c:v>
                </c:pt>
                <c:pt idx="287">
                  <c:v>-0.24368422105585019</c:v>
                </c:pt>
                <c:pt idx="288">
                  <c:v>-0.25356428297226341</c:v>
                </c:pt>
                <c:pt idx="289">
                  <c:v>-0.26022391480828949</c:v>
                </c:pt>
                <c:pt idx="290">
                  <c:v>-0.27030364369076809</c:v>
                </c:pt>
                <c:pt idx="291">
                  <c:v>-0.27816729616591401</c:v>
                </c:pt>
                <c:pt idx="292">
                  <c:v>-0.17956379536193257</c:v>
                </c:pt>
                <c:pt idx="293">
                  <c:v>-0.18144354796401824</c:v>
                </c:pt>
                <c:pt idx="294">
                  <c:v>-0.18944636505385579</c:v>
                </c:pt>
                <c:pt idx="295">
                  <c:v>-0.19113562724825919</c:v>
                </c:pt>
                <c:pt idx="296">
                  <c:v>-0.19106529669352196</c:v>
                </c:pt>
                <c:pt idx="297">
                  <c:v>-0.19310630975317838</c:v>
                </c:pt>
                <c:pt idx="298">
                  <c:v>-0.19410586666755833</c:v>
                </c:pt>
                <c:pt idx="299">
                  <c:v>-0.19462457555781956</c:v>
                </c:pt>
                <c:pt idx="300">
                  <c:v>-0.20920208353776718</c:v>
                </c:pt>
                <c:pt idx="301">
                  <c:v>-0.15383405761209792</c:v>
                </c:pt>
                <c:pt idx="302">
                  <c:v>-0.16248209640611774</c:v>
                </c:pt>
                <c:pt idx="303">
                  <c:v>-0.1711702744011564</c:v>
                </c:pt>
                <c:pt idx="304">
                  <c:v>-0.18472442316025203</c:v>
                </c:pt>
                <c:pt idx="305">
                  <c:v>-0.21045429657152331</c:v>
                </c:pt>
                <c:pt idx="306">
                  <c:v>-0.21578268976625062</c:v>
                </c:pt>
                <c:pt idx="307">
                  <c:v>-0.2203701646201616</c:v>
                </c:pt>
                <c:pt idx="308">
                  <c:v>-0.2285668608701264</c:v>
                </c:pt>
                <c:pt idx="309">
                  <c:v>-0.24460709370572906</c:v>
                </c:pt>
                <c:pt idx="310">
                  <c:v>-0.25899046648123158</c:v>
                </c:pt>
                <c:pt idx="311">
                  <c:v>-0.26075177847198189</c:v>
                </c:pt>
                <c:pt idx="312">
                  <c:v>-0.27584463429952244</c:v>
                </c:pt>
                <c:pt idx="313">
                  <c:v>-0.28677893842666091</c:v>
                </c:pt>
                <c:pt idx="314">
                  <c:v>-0.29591160071305167</c:v>
                </c:pt>
                <c:pt idx="315">
                  <c:v>-0.299302608337082</c:v>
                </c:pt>
                <c:pt idx="316">
                  <c:v>-0.29696084534147832</c:v>
                </c:pt>
                <c:pt idx="317">
                  <c:v>-0.3214603812866344</c:v>
                </c:pt>
                <c:pt idx="318">
                  <c:v>-0.33166375927828629</c:v>
                </c:pt>
                <c:pt idx="319">
                  <c:v>-0.3373424713141292</c:v>
                </c:pt>
                <c:pt idx="320">
                  <c:v>-0.37768083605507574</c:v>
                </c:pt>
                <c:pt idx="321">
                  <c:v>-0.39313100633085357</c:v>
                </c:pt>
                <c:pt idx="322">
                  <c:v>-0.39399681736046843</c:v>
                </c:pt>
                <c:pt idx="323">
                  <c:v>-0.30665633259329744</c:v>
                </c:pt>
                <c:pt idx="324">
                  <c:v>-0.35095982846780205</c:v>
                </c:pt>
                <c:pt idx="325">
                  <c:v>-0.32688163577347518</c:v>
                </c:pt>
                <c:pt idx="326">
                  <c:v>-0.31717830333171754</c:v>
                </c:pt>
                <c:pt idx="327">
                  <c:v>-0.34405453895061039</c:v>
                </c:pt>
                <c:pt idx="329">
                  <c:v>-0.43375134370187507</c:v>
                </c:pt>
                <c:pt idx="330">
                  <c:v>-0.43399134304577369</c:v>
                </c:pt>
                <c:pt idx="331">
                  <c:v>-0.45626885254165761</c:v>
                </c:pt>
                <c:pt idx="332">
                  <c:v>-0.49077009358711826</c:v>
                </c:pt>
                <c:pt idx="334">
                  <c:v>-0.50031251333936311</c:v>
                </c:pt>
                <c:pt idx="335">
                  <c:v>-0.51578656581186755</c:v>
                </c:pt>
                <c:pt idx="336">
                  <c:v>-0.53923982287631267</c:v>
                </c:pt>
                <c:pt idx="337">
                  <c:v>-0.47018454384765812</c:v>
                </c:pt>
                <c:pt idx="338">
                  <c:v>-0.47935039428107268</c:v>
                </c:pt>
                <c:pt idx="339">
                  <c:v>-0.49184776251446805</c:v>
                </c:pt>
                <c:pt idx="340">
                  <c:v>-0.5065238075008025</c:v>
                </c:pt>
                <c:pt idx="341">
                  <c:v>-0.52426596111928181</c:v>
                </c:pt>
                <c:pt idx="342">
                  <c:v>-0.52813041691901108</c:v>
                </c:pt>
                <c:pt idx="343">
                  <c:v>-0.51987079370440581</c:v>
                </c:pt>
                <c:pt idx="344">
                  <c:v>-0.52353517286190188</c:v>
                </c:pt>
                <c:pt idx="345">
                  <c:v>-0.53210161469822048</c:v>
                </c:pt>
                <c:pt idx="346">
                  <c:v>-0.54207978796874545</c:v>
                </c:pt>
                <c:pt idx="347">
                  <c:v>-0.55096837672902321</c:v>
                </c:pt>
                <c:pt idx="348">
                  <c:v>-0.56221082746938933</c:v>
                </c:pt>
                <c:pt idx="349">
                  <c:v>-0.56133334915182931</c:v>
                </c:pt>
                <c:pt idx="350">
                  <c:v>-0.56637493932056582</c:v>
                </c:pt>
                <c:pt idx="351">
                  <c:v>-0.57108523657646926</c:v>
                </c:pt>
                <c:pt idx="352">
                  <c:v>-0.57695839287956463</c:v>
                </c:pt>
                <c:pt idx="353">
                  <c:v>-0.58670855300769031</c:v>
                </c:pt>
                <c:pt idx="354">
                  <c:v>-0.58883588950571653</c:v>
                </c:pt>
                <c:pt idx="358">
                  <c:v>-0.57762191048878631</c:v>
                </c:pt>
                <c:pt idx="359">
                  <c:v>-0.58425472559676861</c:v>
                </c:pt>
                <c:pt idx="360">
                  <c:v>-0.58503026057361052</c:v>
                </c:pt>
                <c:pt idx="361">
                  <c:v>-0.58282408357358162</c:v>
                </c:pt>
                <c:pt idx="364">
                  <c:v>-0.53611880148911051</c:v>
                </c:pt>
                <c:pt idx="365">
                  <c:v>-0.52787845786117238</c:v>
                </c:pt>
                <c:pt idx="366">
                  <c:v>-0.53733386988159448</c:v>
                </c:pt>
                <c:pt idx="367">
                  <c:v>-0.54074789149625657</c:v>
                </c:pt>
                <c:pt idx="368">
                  <c:v>-0.54509202939178703</c:v>
                </c:pt>
                <c:pt idx="369">
                  <c:v>-0.55442875295812843</c:v>
                </c:pt>
                <c:pt idx="370">
                  <c:v>-0.55145267559050881</c:v>
                </c:pt>
                <c:pt idx="371">
                  <c:v>-0.53128997782844145</c:v>
                </c:pt>
                <c:pt idx="372">
                  <c:v>-0.54023707930337628</c:v>
                </c:pt>
                <c:pt idx="373">
                  <c:v>-0.5560251379002491</c:v>
                </c:pt>
                <c:pt idx="374">
                  <c:v>-0.56036692468923266</c:v>
                </c:pt>
                <c:pt idx="375">
                  <c:v>-0.56897305523637676</c:v>
                </c:pt>
                <c:pt idx="376">
                  <c:v>-0.57309639702361148</c:v>
                </c:pt>
                <c:pt idx="377">
                  <c:v>-0.57379546342285637</c:v>
                </c:pt>
                <c:pt idx="378">
                  <c:v>-0.57767735526901776</c:v>
                </c:pt>
                <c:pt idx="379">
                  <c:v>-0.578508974262118</c:v>
                </c:pt>
                <c:pt idx="380">
                  <c:v>-0.57377132265090014</c:v>
                </c:pt>
                <c:pt idx="381">
                  <c:v>-0.54247875453094219</c:v>
                </c:pt>
                <c:pt idx="382">
                  <c:v>-0.57758881112925642</c:v>
                </c:pt>
                <c:pt idx="383">
                  <c:v>-0.56895618803840042</c:v>
                </c:pt>
                <c:pt idx="384">
                  <c:v>-0.57954923209161735</c:v>
                </c:pt>
                <c:pt idx="385">
                  <c:v>-0.56903906287851491</c:v>
                </c:pt>
                <c:pt idx="386">
                  <c:v>-0.54943650707036129</c:v>
                </c:pt>
                <c:pt idx="387">
                  <c:v>-0.52478151350635405</c:v>
                </c:pt>
                <c:pt idx="388">
                  <c:v>-0.50811404656766135</c:v>
                </c:pt>
                <c:pt idx="389">
                  <c:v>-0.48769163802933208</c:v>
                </c:pt>
                <c:pt idx="391">
                  <c:v>-0.49215745137847805</c:v>
                </c:pt>
                <c:pt idx="392">
                  <c:v>-0.49081265644465832</c:v>
                </c:pt>
                <c:pt idx="393">
                  <c:v>-0.4897743513839003</c:v>
                </c:pt>
                <c:pt idx="394">
                  <c:v>-0.48091131057437714</c:v>
                </c:pt>
                <c:pt idx="395">
                  <c:v>-0.72287006964280698</c:v>
                </c:pt>
                <c:pt idx="396" formatCode="General">
                  <c:v>-0.72577327335553121</c:v>
                </c:pt>
              </c:numCache>
            </c:numRef>
          </c:val>
          <c:smooth val="0"/>
        </c:ser>
        <c:ser>
          <c:idx val="1"/>
          <c:order val="1"/>
          <c:tx>
            <c:v>Change in Net Domestic Assets / Previous Period's Net Domestic Assets</c:v>
          </c:tx>
          <c:marker>
            <c:symbol val="none"/>
          </c:marker>
          <c:cat>
            <c:numRef>
              <c:f>'Calculations (S.S.)'!$B$1:$OH$1</c:f>
              <c:numCache>
                <c:formatCode>[$-409]d\-mmm\-yyyy;@</c:formatCode>
                <c:ptCount val="397"/>
                <c:pt idx="0">
                  <c:v>1827</c:v>
                </c:pt>
                <c:pt idx="1">
                  <c:v>1858</c:v>
                </c:pt>
                <c:pt idx="2">
                  <c:v>1886</c:v>
                </c:pt>
                <c:pt idx="3">
                  <c:v>1917</c:v>
                </c:pt>
                <c:pt idx="4">
                  <c:v>1947</c:v>
                </c:pt>
                <c:pt idx="5">
                  <c:v>1978</c:v>
                </c:pt>
                <c:pt idx="6">
                  <c:v>2008</c:v>
                </c:pt>
                <c:pt idx="7">
                  <c:v>2039</c:v>
                </c:pt>
                <c:pt idx="8">
                  <c:v>2070</c:v>
                </c:pt>
                <c:pt idx="9">
                  <c:v>2100</c:v>
                </c:pt>
                <c:pt idx="10">
                  <c:v>2131</c:v>
                </c:pt>
                <c:pt idx="11">
                  <c:v>2161</c:v>
                </c:pt>
                <c:pt idx="12">
                  <c:v>2192</c:v>
                </c:pt>
                <c:pt idx="13">
                  <c:v>2223</c:v>
                </c:pt>
                <c:pt idx="14">
                  <c:v>2251</c:v>
                </c:pt>
                <c:pt idx="15">
                  <c:v>2282</c:v>
                </c:pt>
                <c:pt idx="16">
                  <c:v>2312</c:v>
                </c:pt>
                <c:pt idx="17">
                  <c:v>2343</c:v>
                </c:pt>
                <c:pt idx="18">
                  <c:v>2373</c:v>
                </c:pt>
                <c:pt idx="19">
                  <c:v>2404</c:v>
                </c:pt>
                <c:pt idx="20">
                  <c:v>2435</c:v>
                </c:pt>
                <c:pt idx="21">
                  <c:v>2465</c:v>
                </c:pt>
                <c:pt idx="22">
                  <c:v>2496</c:v>
                </c:pt>
                <c:pt idx="23">
                  <c:v>2526</c:v>
                </c:pt>
                <c:pt idx="24">
                  <c:v>2557</c:v>
                </c:pt>
                <c:pt idx="25">
                  <c:v>2588</c:v>
                </c:pt>
                <c:pt idx="26">
                  <c:v>2616</c:v>
                </c:pt>
                <c:pt idx="27">
                  <c:v>2647</c:v>
                </c:pt>
                <c:pt idx="28">
                  <c:v>2677</c:v>
                </c:pt>
                <c:pt idx="29">
                  <c:v>2708</c:v>
                </c:pt>
                <c:pt idx="30">
                  <c:v>2738</c:v>
                </c:pt>
                <c:pt idx="31">
                  <c:v>2769</c:v>
                </c:pt>
                <c:pt idx="32">
                  <c:v>2800</c:v>
                </c:pt>
                <c:pt idx="33">
                  <c:v>2830</c:v>
                </c:pt>
                <c:pt idx="34">
                  <c:v>2861</c:v>
                </c:pt>
                <c:pt idx="35">
                  <c:v>2891</c:v>
                </c:pt>
                <c:pt idx="36">
                  <c:v>2922</c:v>
                </c:pt>
                <c:pt idx="37">
                  <c:v>2953</c:v>
                </c:pt>
                <c:pt idx="38">
                  <c:v>2982</c:v>
                </c:pt>
                <c:pt idx="39">
                  <c:v>3013</c:v>
                </c:pt>
                <c:pt idx="40">
                  <c:v>3043</c:v>
                </c:pt>
                <c:pt idx="41">
                  <c:v>3074</c:v>
                </c:pt>
                <c:pt idx="42">
                  <c:v>3104</c:v>
                </c:pt>
                <c:pt idx="43">
                  <c:v>3135</c:v>
                </c:pt>
                <c:pt idx="44">
                  <c:v>3166</c:v>
                </c:pt>
                <c:pt idx="45">
                  <c:v>3196</c:v>
                </c:pt>
                <c:pt idx="46">
                  <c:v>3227</c:v>
                </c:pt>
                <c:pt idx="47">
                  <c:v>3257</c:v>
                </c:pt>
                <c:pt idx="48">
                  <c:v>3288</c:v>
                </c:pt>
                <c:pt idx="49">
                  <c:v>3319</c:v>
                </c:pt>
                <c:pt idx="50">
                  <c:v>3347</c:v>
                </c:pt>
                <c:pt idx="51">
                  <c:v>3378</c:v>
                </c:pt>
                <c:pt idx="52">
                  <c:v>3408</c:v>
                </c:pt>
                <c:pt idx="53">
                  <c:v>3439</c:v>
                </c:pt>
                <c:pt idx="54">
                  <c:v>3469</c:v>
                </c:pt>
                <c:pt idx="55">
                  <c:v>3500</c:v>
                </c:pt>
                <c:pt idx="56">
                  <c:v>3531</c:v>
                </c:pt>
                <c:pt idx="57">
                  <c:v>3561</c:v>
                </c:pt>
                <c:pt idx="58">
                  <c:v>3592</c:v>
                </c:pt>
                <c:pt idx="59">
                  <c:v>3622</c:v>
                </c:pt>
                <c:pt idx="60">
                  <c:v>3653</c:v>
                </c:pt>
                <c:pt idx="61">
                  <c:v>3684</c:v>
                </c:pt>
                <c:pt idx="62">
                  <c:v>3712</c:v>
                </c:pt>
                <c:pt idx="63">
                  <c:v>3743</c:v>
                </c:pt>
                <c:pt idx="64">
                  <c:v>3773</c:v>
                </c:pt>
                <c:pt idx="65">
                  <c:v>3804</c:v>
                </c:pt>
                <c:pt idx="66">
                  <c:v>3834</c:v>
                </c:pt>
                <c:pt idx="67">
                  <c:v>3865</c:v>
                </c:pt>
                <c:pt idx="68">
                  <c:v>3896</c:v>
                </c:pt>
                <c:pt idx="69">
                  <c:v>3926</c:v>
                </c:pt>
                <c:pt idx="70">
                  <c:v>3957</c:v>
                </c:pt>
                <c:pt idx="71">
                  <c:v>3987</c:v>
                </c:pt>
                <c:pt idx="72">
                  <c:v>4018</c:v>
                </c:pt>
                <c:pt idx="73">
                  <c:v>4049</c:v>
                </c:pt>
                <c:pt idx="74">
                  <c:v>4077</c:v>
                </c:pt>
                <c:pt idx="75">
                  <c:v>4108</c:v>
                </c:pt>
                <c:pt idx="76">
                  <c:v>4138</c:v>
                </c:pt>
                <c:pt idx="77">
                  <c:v>4169</c:v>
                </c:pt>
                <c:pt idx="78">
                  <c:v>4199</c:v>
                </c:pt>
                <c:pt idx="79">
                  <c:v>4230</c:v>
                </c:pt>
                <c:pt idx="80">
                  <c:v>4261</c:v>
                </c:pt>
                <c:pt idx="81">
                  <c:v>4291</c:v>
                </c:pt>
                <c:pt idx="82">
                  <c:v>4322</c:v>
                </c:pt>
                <c:pt idx="83">
                  <c:v>4352</c:v>
                </c:pt>
                <c:pt idx="84">
                  <c:v>4383</c:v>
                </c:pt>
                <c:pt idx="85">
                  <c:v>4414</c:v>
                </c:pt>
                <c:pt idx="86">
                  <c:v>4443</c:v>
                </c:pt>
                <c:pt idx="87">
                  <c:v>4474</c:v>
                </c:pt>
                <c:pt idx="88">
                  <c:v>4504</c:v>
                </c:pt>
                <c:pt idx="89">
                  <c:v>4535</c:v>
                </c:pt>
                <c:pt idx="90">
                  <c:v>4565</c:v>
                </c:pt>
                <c:pt idx="91">
                  <c:v>4596</c:v>
                </c:pt>
                <c:pt idx="92">
                  <c:v>4627</c:v>
                </c:pt>
                <c:pt idx="93">
                  <c:v>4657</c:v>
                </c:pt>
                <c:pt idx="94">
                  <c:v>4688</c:v>
                </c:pt>
                <c:pt idx="95">
                  <c:v>4718</c:v>
                </c:pt>
                <c:pt idx="96">
                  <c:v>4749</c:v>
                </c:pt>
                <c:pt idx="97">
                  <c:v>4780</c:v>
                </c:pt>
                <c:pt idx="98">
                  <c:v>4808</c:v>
                </c:pt>
                <c:pt idx="99">
                  <c:v>4839</c:v>
                </c:pt>
                <c:pt idx="100">
                  <c:v>4869</c:v>
                </c:pt>
                <c:pt idx="101">
                  <c:v>4900</c:v>
                </c:pt>
                <c:pt idx="102">
                  <c:v>4930</c:v>
                </c:pt>
                <c:pt idx="103">
                  <c:v>4961</c:v>
                </c:pt>
                <c:pt idx="104">
                  <c:v>4992</c:v>
                </c:pt>
                <c:pt idx="105">
                  <c:v>5022</c:v>
                </c:pt>
                <c:pt idx="106">
                  <c:v>5053</c:v>
                </c:pt>
                <c:pt idx="107">
                  <c:v>5083</c:v>
                </c:pt>
                <c:pt idx="108">
                  <c:v>5114</c:v>
                </c:pt>
                <c:pt idx="109">
                  <c:v>5145</c:v>
                </c:pt>
                <c:pt idx="110">
                  <c:v>5173</c:v>
                </c:pt>
                <c:pt idx="111">
                  <c:v>5204</c:v>
                </c:pt>
                <c:pt idx="112">
                  <c:v>5234</c:v>
                </c:pt>
                <c:pt idx="113">
                  <c:v>5265</c:v>
                </c:pt>
                <c:pt idx="114">
                  <c:v>5295</c:v>
                </c:pt>
                <c:pt idx="115">
                  <c:v>5326</c:v>
                </c:pt>
                <c:pt idx="116">
                  <c:v>5357</c:v>
                </c:pt>
                <c:pt idx="117">
                  <c:v>5387</c:v>
                </c:pt>
                <c:pt idx="118">
                  <c:v>5418</c:v>
                </c:pt>
                <c:pt idx="119">
                  <c:v>5448</c:v>
                </c:pt>
                <c:pt idx="120">
                  <c:v>5479</c:v>
                </c:pt>
                <c:pt idx="121">
                  <c:v>5510</c:v>
                </c:pt>
                <c:pt idx="122">
                  <c:v>5538</c:v>
                </c:pt>
                <c:pt idx="123">
                  <c:v>5569</c:v>
                </c:pt>
                <c:pt idx="124">
                  <c:v>5599</c:v>
                </c:pt>
                <c:pt idx="125">
                  <c:v>5630</c:v>
                </c:pt>
                <c:pt idx="126">
                  <c:v>5660</c:v>
                </c:pt>
                <c:pt idx="127">
                  <c:v>5691</c:v>
                </c:pt>
                <c:pt idx="128">
                  <c:v>5722</c:v>
                </c:pt>
                <c:pt idx="129">
                  <c:v>5752</c:v>
                </c:pt>
                <c:pt idx="130">
                  <c:v>5783</c:v>
                </c:pt>
                <c:pt idx="131">
                  <c:v>5813</c:v>
                </c:pt>
                <c:pt idx="132">
                  <c:v>5844</c:v>
                </c:pt>
                <c:pt idx="133">
                  <c:v>5875</c:v>
                </c:pt>
                <c:pt idx="134">
                  <c:v>5904</c:v>
                </c:pt>
                <c:pt idx="135">
                  <c:v>5935</c:v>
                </c:pt>
                <c:pt idx="136">
                  <c:v>5965</c:v>
                </c:pt>
                <c:pt idx="137">
                  <c:v>5996</c:v>
                </c:pt>
                <c:pt idx="138">
                  <c:v>6026</c:v>
                </c:pt>
                <c:pt idx="139">
                  <c:v>6057</c:v>
                </c:pt>
                <c:pt idx="140">
                  <c:v>6088</c:v>
                </c:pt>
                <c:pt idx="141">
                  <c:v>6118</c:v>
                </c:pt>
                <c:pt idx="142">
                  <c:v>6149</c:v>
                </c:pt>
                <c:pt idx="143">
                  <c:v>6179</c:v>
                </c:pt>
                <c:pt idx="144">
                  <c:v>6210</c:v>
                </c:pt>
                <c:pt idx="145">
                  <c:v>6241</c:v>
                </c:pt>
                <c:pt idx="146">
                  <c:v>6269</c:v>
                </c:pt>
                <c:pt idx="147">
                  <c:v>6300</c:v>
                </c:pt>
                <c:pt idx="148">
                  <c:v>6330</c:v>
                </c:pt>
                <c:pt idx="149">
                  <c:v>6361</c:v>
                </c:pt>
                <c:pt idx="150">
                  <c:v>6391</c:v>
                </c:pt>
                <c:pt idx="151">
                  <c:v>6422</c:v>
                </c:pt>
                <c:pt idx="152">
                  <c:v>6453</c:v>
                </c:pt>
                <c:pt idx="153">
                  <c:v>6483</c:v>
                </c:pt>
                <c:pt idx="154">
                  <c:v>6514</c:v>
                </c:pt>
                <c:pt idx="155">
                  <c:v>6544</c:v>
                </c:pt>
                <c:pt idx="156">
                  <c:v>6575</c:v>
                </c:pt>
                <c:pt idx="157">
                  <c:v>6606</c:v>
                </c:pt>
                <c:pt idx="158">
                  <c:v>6634</c:v>
                </c:pt>
                <c:pt idx="159">
                  <c:v>6665</c:v>
                </c:pt>
                <c:pt idx="160">
                  <c:v>6695</c:v>
                </c:pt>
                <c:pt idx="161">
                  <c:v>6726</c:v>
                </c:pt>
                <c:pt idx="162">
                  <c:v>6756</c:v>
                </c:pt>
                <c:pt idx="163">
                  <c:v>6787</c:v>
                </c:pt>
                <c:pt idx="164">
                  <c:v>6818</c:v>
                </c:pt>
                <c:pt idx="165">
                  <c:v>6848</c:v>
                </c:pt>
                <c:pt idx="166">
                  <c:v>6879</c:v>
                </c:pt>
                <c:pt idx="167">
                  <c:v>6909</c:v>
                </c:pt>
                <c:pt idx="168">
                  <c:v>6940</c:v>
                </c:pt>
                <c:pt idx="169">
                  <c:v>6971</c:v>
                </c:pt>
                <c:pt idx="170">
                  <c:v>6999</c:v>
                </c:pt>
                <c:pt idx="171">
                  <c:v>7030</c:v>
                </c:pt>
                <c:pt idx="172">
                  <c:v>7060</c:v>
                </c:pt>
                <c:pt idx="173">
                  <c:v>7091</c:v>
                </c:pt>
                <c:pt idx="174">
                  <c:v>7121</c:v>
                </c:pt>
                <c:pt idx="175">
                  <c:v>7152</c:v>
                </c:pt>
                <c:pt idx="176">
                  <c:v>7183</c:v>
                </c:pt>
                <c:pt idx="177">
                  <c:v>7213</c:v>
                </c:pt>
                <c:pt idx="178">
                  <c:v>7244</c:v>
                </c:pt>
                <c:pt idx="179">
                  <c:v>7274</c:v>
                </c:pt>
                <c:pt idx="180">
                  <c:v>7305</c:v>
                </c:pt>
                <c:pt idx="181">
                  <c:v>7336</c:v>
                </c:pt>
                <c:pt idx="182">
                  <c:v>7365</c:v>
                </c:pt>
                <c:pt idx="183">
                  <c:v>7396</c:v>
                </c:pt>
                <c:pt idx="184">
                  <c:v>7426</c:v>
                </c:pt>
                <c:pt idx="185">
                  <c:v>7457</c:v>
                </c:pt>
                <c:pt idx="186">
                  <c:v>7487</c:v>
                </c:pt>
                <c:pt idx="187">
                  <c:v>7518</c:v>
                </c:pt>
                <c:pt idx="188">
                  <c:v>7549</c:v>
                </c:pt>
                <c:pt idx="189">
                  <c:v>7579</c:v>
                </c:pt>
                <c:pt idx="190">
                  <c:v>7610</c:v>
                </c:pt>
                <c:pt idx="191">
                  <c:v>7640</c:v>
                </c:pt>
                <c:pt idx="192">
                  <c:v>7671</c:v>
                </c:pt>
                <c:pt idx="193">
                  <c:v>7702</c:v>
                </c:pt>
                <c:pt idx="194">
                  <c:v>7730</c:v>
                </c:pt>
                <c:pt idx="195">
                  <c:v>7761</c:v>
                </c:pt>
                <c:pt idx="196">
                  <c:v>7791</c:v>
                </c:pt>
                <c:pt idx="197">
                  <c:v>7822</c:v>
                </c:pt>
                <c:pt idx="198">
                  <c:v>7852</c:v>
                </c:pt>
                <c:pt idx="199">
                  <c:v>7883</c:v>
                </c:pt>
                <c:pt idx="200">
                  <c:v>7914</c:v>
                </c:pt>
                <c:pt idx="201">
                  <c:v>7944</c:v>
                </c:pt>
                <c:pt idx="202">
                  <c:v>7975</c:v>
                </c:pt>
                <c:pt idx="203">
                  <c:v>8005</c:v>
                </c:pt>
                <c:pt idx="204">
                  <c:v>8036</c:v>
                </c:pt>
                <c:pt idx="205">
                  <c:v>8067</c:v>
                </c:pt>
                <c:pt idx="206">
                  <c:v>8095</c:v>
                </c:pt>
                <c:pt idx="207">
                  <c:v>8126</c:v>
                </c:pt>
                <c:pt idx="208">
                  <c:v>8156</c:v>
                </c:pt>
                <c:pt idx="209">
                  <c:v>8187</c:v>
                </c:pt>
                <c:pt idx="210">
                  <c:v>8217</c:v>
                </c:pt>
                <c:pt idx="211">
                  <c:v>8248</c:v>
                </c:pt>
                <c:pt idx="212">
                  <c:v>8279</c:v>
                </c:pt>
                <c:pt idx="213">
                  <c:v>8309</c:v>
                </c:pt>
                <c:pt idx="214">
                  <c:v>8340</c:v>
                </c:pt>
                <c:pt idx="215">
                  <c:v>8370</c:v>
                </c:pt>
                <c:pt idx="216">
                  <c:v>8401</c:v>
                </c:pt>
                <c:pt idx="217">
                  <c:v>8432</c:v>
                </c:pt>
                <c:pt idx="218">
                  <c:v>8460</c:v>
                </c:pt>
                <c:pt idx="219">
                  <c:v>8491</c:v>
                </c:pt>
                <c:pt idx="220">
                  <c:v>8521</c:v>
                </c:pt>
                <c:pt idx="221">
                  <c:v>8552</c:v>
                </c:pt>
                <c:pt idx="222">
                  <c:v>8582</c:v>
                </c:pt>
                <c:pt idx="223">
                  <c:v>8613</c:v>
                </c:pt>
                <c:pt idx="224">
                  <c:v>8644</c:v>
                </c:pt>
                <c:pt idx="225">
                  <c:v>8674</c:v>
                </c:pt>
                <c:pt idx="226">
                  <c:v>8705</c:v>
                </c:pt>
                <c:pt idx="227">
                  <c:v>8735</c:v>
                </c:pt>
                <c:pt idx="228">
                  <c:v>8766</c:v>
                </c:pt>
                <c:pt idx="229">
                  <c:v>8797</c:v>
                </c:pt>
                <c:pt idx="230">
                  <c:v>8826</c:v>
                </c:pt>
                <c:pt idx="231">
                  <c:v>8857</c:v>
                </c:pt>
                <c:pt idx="232">
                  <c:v>8887</c:v>
                </c:pt>
                <c:pt idx="233">
                  <c:v>8918</c:v>
                </c:pt>
                <c:pt idx="234">
                  <c:v>8948</c:v>
                </c:pt>
                <c:pt idx="235">
                  <c:v>8979</c:v>
                </c:pt>
                <c:pt idx="236">
                  <c:v>9010</c:v>
                </c:pt>
                <c:pt idx="237">
                  <c:v>9040</c:v>
                </c:pt>
                <c:pt idx="238">
                  <c:v>9071</c:v>
                </c:pt>
                <c:pt idx="239">
                  <c:v>9101</c:v>
                </c:pt>
                <c:pt idx="240">
                  <c:v>9132</c:v>
                </c:pt>
                <c:pt idx="241">
                  <c:v>9163</c:v>
                </c:pt>
                <c:pt idx="242">
                  <c:v>9191</c:v>
                </c:pt>
                <c:pt idx="243">
                  <c:v>9222</c:v>
                </c:pt>
                <c:pt idx="244">
                  <c:v>9252</c:v>
                </c:pt>
                <c:pt idx="245">
                  <c:v>9283</c:v>
                </c:pt>
                <c:pt idx="246">
                  <c:v>9313</c:v>
                </c:pt>
                <c:pt idx="247">
                  <c:v>9344</c:v>
                </c:pt>
                <c:pt idx="248">
                  <c:v>9375</c:v>
                </c:pt>
                <c:pt idx="249">
                  <c:v>9405</c:v>
                </c:pt>
                <c:pt idx="250">
                  <c:v>9436</c:v>
                </c:pt>
                <c:pt idx="251">
                  <c:v>9466</c:v>
                </c:pt>
                <c:pt idx="252">
                  <c:v>9497</c:v>
                </c:pt>
                <c:pt idx="253">
                  <c:v>9528</c:v>
                </c:pt>
                <c:pt idx="254">
                  <c:v>9556</c:v>
                </c:pt>
                <c:pt idx="255">
                  <c:v>9587</c:v>
                </c:pt>
                <c:pt idx="256">
                  <c:v>9617</c:v>
                </c:pt>
                <c:pt idx="257">
                  <c:v>9648</c:v>
                </c:pt>
                <c:pt idx="258">
                  <c:v>9678</c:v>
                </c:pt>
                <c:pt idx="259">
                  <c:v>9709</c:v>
                </c:pt>
                <c:pt idx="260">
                  <c:v>9740</c:v>
                </c:pt>
                <c:pt idx="261">
                  <c:v>9770</c:v>
                </c:pt>
                <c:pt idx="262">
                  <c:v>9801</c:v>
                </c:pt>
                <c:pt idx="263">
                  <c:v>9831</c:v>
                </c:pt>
                <c:pt idx="264">
                  <c:v>9862</c:v>
                </c:pt>
                <c:pt idx="265">
                  <c:v>9893</c:v>
                </c:pt>
                <c:pt idx="266">
                  <c:v>9921</c:v>
                </c:pt>
                <c:pt idx="267">
                  <c:v>9952</c:v>
                </c:pt>
                <c:pt idx="268">
                  <c:v>9982</c:v>
                </c:pt>
                <c:pt idx="269">
                  <c:v>10013</c:v>
                </c:pt>
                <c:pt idx="270">
                  <c:v>10043</c:v>
                </c:pt>
                <c:pt idx="271">
                  <c:v>10074</c:v>
                </c:pt>
                <c:pt idx="272">
                  <c:v>10105</c:v>
                </c:pt>
                <c:pt idx="273">
                  <c:v>10135</c:v>
                </c:pt>
                <c:pt idx="274">
                  <c:v>10166</c:v>
                </c:pt>
                <c:pt idx="275">
                  <c:v>10196</c:v>
                </c:pt>
                <c:pt idx="276">
                  <c:v>10227</c:v>
                </c:pt>
                <c:pt idx="277">
                  <c:v>10258</c:v>
                </c:pt>
                <c:pt idx="278">
                  <c:v>10287</c:v>
                </c:pt>
                <c:pt idx="279">
                  <c:v>10318</c:v>
                </c:pt>
                <c:pt idx="280">
                  <c:v>10348</c:v>
                </c:pt>
                <c:pt idx="281">
                  <c:v>10379</c:v>
                </c:pt>
                <c:pt idx="282">
                  <c:v>10409</c:v>
                </c:pt>
                <c:pt idx="283">
                  <c:v>10440</c:v>
                </c:pt>
                <c:pt idx="284">
                  <c:v>10471</c:v>
                </c:pt>
                <c:pt idx="285">
                  <c:v>10501</c:v>
                </c:pt>
                <c:pt idx="286">
                  <c:v>10532</c:v>
                </c:pt>
                <c:pt idx="287">
                  <c:v>10562</c:v>
                </c:pt>
                <c:pt idx="288">
                  <c:v>10593</c:v>
                </c:pt>
                <c:pt idx="289">
                  <c:v>10624</c:v>
                </c:pt>
                <c:pt idx="290">
                  <c:v>10652</c:v>
                </c:pt>
                <c:pt idx="291">
                  <c:v>10683</c:v>
                </c:pt>
                <c:pt idx="292">
                  <c:v>10713</c:v>
                </c:pt>
                <c:pt idx="293">
                  <c:v>10744</c:v>
                </c:pt>
                <c:pt idx="294">
                  <c:v>10774</c:v>
                </c:pt>
                <c:pt idx="295">
                  <c:v>10805</c:v>
                </c:pt>
                <c:pt idx="296">
                  <c:v>10836</c:v>
                </c:pt>
                <c:pt idx="297">
                  <c:v>10866</c:v>
                </c:pt>
                <c:pt idx="298">
                  <c:v>10897</c:v>
                </c:pt>
                <c:pt idx="299">
                  <c:v>10927</c:v>
                </c:pt>
                <c:pt idx="300">
                  <c:v>10958</c:v>
                </c:pt>
                <c:pt idx="301">
                  <c:v>10989</c:v>
                </c:pt>
                <c:pt idx="302">
                  <c:v>11017</c:v>
                </c:pt>
                <c:pt idx="303">
                  <c:v>11048</c:v>
                </c:pt>
                <c:pt idx="304">
                  <c:v>11078</c:v>
                </c:pt>
                <c:pt idx="305">
                  <c:v>11109</c:v>
                </c:pt>
                <c:pt idx="306">
                  <c:v>11139</c:v>
                </c:pt>
                <c:pt idx="307">
                  <c:v>11170</c:v>
                </c:pt>
                <c:pt idx="308">
                  <c:v>11201</c:v>
                </c:pt>
                <c:pt idx="309">
                  <c:v>11231</c:v>
                </c:pt>
                <c:pt idx="310">
                  <c:v>11262</c:v>
                </c:pt>
                <c:pt idx="311">
                  <c:v>11292</c:v>
                </c:pt>
                <c:pt idx="312">
                  <c:v>11323</c:v>
                </c:pt>
                <c:pt idx="313">
                  <c:v>11354</c:v>
                </c:pt>
                <c:pt idx="314">
                  <c:v>11382</c:v>
                </c:pt>
                <c:pt idx="315">
                  <c:v>11413</c:v>
                </c:pt>
                <c:pt idx="316">
                  <c:v>11443</c:v>
                </c:pt>
                <c:pt idx="317">
                  <c:v>11474</c:v>
                </c:pt>
                <c:pt idx="318">
                  <c:v>11504</c:v>
                </c:pt>
                <c:pt idx="319">
                  <c:v>11535</c:v>
                </c:pt>
                <c:pt idx="320">
                  <c:v>11566</c:v>
                </c:pt>
                <c:pt idx="321">
                  <c:v>11596</c:v>
                </c:pt>
                <c:pt idx="322">
                  <c:v>11627</c:v>
                </c:pt>
                <c:pt idx="323">
                  <c:v>11657</c:v>
                </c:pt>
                <c:pt idx="324">
                  <c:v>11688</c:v>
                </c:pt>
                <c:pt idx="325">
                  <c:v>11719</c:v>
                </c:pt>
                <c:pt idx="326">
                  <c:v>11748</c:v>
                </c:pt>
                <c:pt idx="327">
                  <c:v>11779</c:v>
                </c:pt>
                <c:pt idx="328">
                  <c:v>11809</c:v>
                </c:pt>
                <c:pt idx="329">
                  <c:v>11840</c:v>
                </c:pt>
                <c:pt idx="330">
                  <c:v>11870</c:v>
                </c:pt>
                <c:pt idx="331">
                  <c:v>11901</c:v>
                </c:pt>
                <c:pt idx="332">
                  <c:v>11932</c:v>
                </c:pt>
                <c:pt idx="333">
                  <c:v>11962</c:v>
                </c:pt>
                <c:pt idx="334">
                  <c:v>11993</c:v>
                </c:pt>
                <c:pt idx="335">
                  <c:v>12023</c:v>
                </c:pt>
                <c:pt idx="336">
                  <c:v>12054</c:v>
                </c:pt>
                <c:pt idx="337">
                  <c:v>12085</c:v>
                </c:pt>
                <c:pt idx="338">
                  <c:v>12113</c:v>
                </c:pt>
                <c:pt idx="339">
                  <c:v>12144</c:v>
                </c:pt>
                <c:pt idx="340">
                  <c:v>12174</c:v>
                </c:pt>
                <c:pt idx="341">
                  <c:v>12205</c:v>
                </c:pt>
                <c:pt idx="342">
                  <c:v>12235</c:v>
                </c:pt>
                <c:pt idx="343">
                  <c:v>12266</c:v>
                </c:pt>
                <c:pt idx="344">
                  <c:v>12297</c:v>
                </c:pt>
                <c:pt idx="345">
                  <c:v>12327</c:v>
                </c:pt>
                <c:pt idx="346">
                  <c:v>12358</c:v>
                </c:pt>
                <c:pt idx="347">
                  <c:v>12388</c:v>
                </c:pt>
                <c:pt idx="348">
                  <c:v>12419</c:v>
                </c:pt>
                <c:pt idx="349">
                  <c:v>12450</c:v>
                </c:pt>
                <c:pt idx="350">
                  <c:v>12478</c:v>
                </c:pt>
                <c:pt idx="351">
                  <c:v>12509</c:v>
                </c:pt>
                <c:pt idx="352">
                  <c:v>12539</c:v>
                </c:pt>
                <c:pt idx="353">
                  <c:v>12570</c:v>
                </c:pt>
                <c:pt idx="354">
                  <c:v>12600</c:v>
                </c:pt>
                <c:pt idx="355">
                  <c:v>12631</c:v>
                </c:pt>
                <c:pt idx="356">
                  <c:v>12662</c:v>
                </c:pt>
                <c:pt idx="357">
                  <c:v>12692</c:v>
                </c:pt>
                <c:pt idx="358">
                  <c:v>12723</c:v>
                </c:pt>
                <c:pt idx="359">
                  <c:v>12753</c:v>
                </c:pt>
                <c:pt idx="360">
                  <c:v>12784</c:v>
                </c:pt>
                <c:pt idx="361">
                  <c:v>12815</c:v>
                </c:pt>
                <c:pt idx="362">
                  <c:v>12843</c:v>
                </c:pt>
                <c:pt idx="363">
                  <c:v>12874</c:v>
                </c:pt>
                <c:pt idx="364">
                  <c:v>12904</c:v>
                </c:pt>
                <c:pt idx="365">
                  <c:v>12935</c:v>
                </c:pt>
                <c:pt idx="366">
                  <c:v>12965</c:v>
                </c:pt>
                <c:pt idx="367">
                  <c:v>12996</c:v>
                </c:pt>
                <c:pt idx="368">
                  <c:v>13027</c:v>
                </c:pt>
                <c:pt idx="369">
                  <c:v>13057</c:v>
                </c:pt>
                <c:pt idx="370">
                  <c:v>13088</c:v>
                </c:pt>
                <c:pt idx="371">
                  <c:v>13118</c:v>
                </c:pt>
                <c:pt idx="372">
                  <c:v>13149</c:v>
                </c:pt>
                <c:pt idx="373">
                  <c:v>13180</c:v>
                </c:pt>
                <c:pt idx="374">
                  <c:v>13209</c:v>
                </c:pt>
                <c:pt idx="375">
                  <c:v>13240</c:v>
                </c:pt>
                <c:pt idx="376">
                  <c:v>13270</c:v>
                </c:pt>
                <c:pt idx="377">
                  <c:v>13301</c:v>
                </c:pt>
                <c:pt idx="378">
                  <c:v>13331</c:v>
                </c:pt>
                <c:pt idx="379">
                  <c:v>13362</c:v>
                </c:pt>
                <c:pt idx="380">
                  <c:v>13393</c:v>
                </c:pt>
                <c:pt idx="381">
                  <c:v>13423</c:v>
                </c:pt>
                <c:pt idx="382">
                  <c:v>13454</c:v>
                </c:pt>
                <c:pt idx="383">
                  <c:v>13484</c:v>
                </c:pt>
                <c:pt idx="384">
                  <c:v>13515</c:v>
                </c:pt>
                <c:pt idx="385">
                  <c:v>13546</c:v>
                </c:pt>
                <c:pt idx="386">
                  <c:v>13574</c:v>
                </c:pt>
                <c:pt idx="387">
                  <c:v>13605</c:v>
                </c:pt>
                <c:pt idx="388">
                  <c:v>13635</c:v>
                </c:pt>
                <c:pt idx="389">
                  <c:v>13666</c:v>
                </c:pt>
                <c:pt idx="390">
                  <c:v>13696</c:v>
                </c:pt>
                <c:pt idx="391">
                  <c:v>13727</c:v>
                </c:pt>
                <c:pt idx="392">
                  <c:v>13758</c:v>
                </c:pt>
                <c:pt idx="393">
                  <c:v>13788</c:v>
                </c:pt>
                <c:pt idx="394">
                  <c:v>13819</c:v>
                </c:pt>
                <c:pt idx="395">
                  <c:v>13849</c:v>
                </c:pt>
                <c:pt idx="396">
                  <c:v>13880</c:v>
                </c:pt>
              </c:numCache>
            </c:numRef>
          </c:cat>
          <c:val>
            <c:numRef>
              <c:f>'Calculations (S.S.)'!$B$8:$OH$8</c:f>
              <c:numCache>
                <c:formatCode>0.00%</c:formatCode>
                <c:ptCount val="397"/>
                <c:pt idx="12">
                  <c:v>0</c:v>
                </c:pt>
                <c:pt idx="13">
                  <c:v>0</c:v>
                </c:pt>
                <c:pt idx="14">
                  <c:v>0</c:v>
                </c:pt>
                <c:pt idx="15">
                  <c:v>0</c:v>
                </c:pt>
                <c:pt idx="16">
                  <c:v>0</c:v>
                </c:pt>
                <c:pt idx="17">
                  <c:v>0</c:v>
                </c:pt>
                <c:pt idx="20">
                  <c:v>0</c:v>
                </c:pt>
                <c:pt idx="21">
                  <c:v>0</c:v>
                </c:pt>
                <c:pt idx="22">
                  <c:v>0</c:v>
                </c:pt>
                <c:pt idx="24">
                  <c:v>0</c:v>
                </c:pt>
                <c:pt idx="25">
                  <c:v>0</c:v>
                </c:pt>
                <c:pt idx="32">
                  <c:v>5.028462519625411E-2</c:v>
                </c:pt>
                <c:pt idx="33">
                  <c:v>1.3499333993858388E-2</c:v>
                </c:pt>
                <c:pt idx="36">
                  <c:v>0</c:v>
                </c:pt>
                <c:pt idx="43">
                  <c:v>-4.5480030600752321E-2</c:v>
                </c:pt>
                <c:pt idx="44">
                  <c:v>-4.6205025439715317E-2</c:v>
                </c:pt>
                <c:pt idx="47">
                  <c:v>0.20179333653806458</c:v>
                </c:pt>
                <c:pt idx="48">
                  <c:v>0</c:v>
                </c:pt>
                <c:pt idx="64">
                  <c:v>0.10499499917856045</c:v>
                </c:pt>
                <c:pt idx="76">
                  <c:v>0.1710799934116079</c:v>
                </c:pt>
                <c:pt idx="79">
                  <c:v>0.13102565122346019</c:v>
                </c:pt>
                <c:pt idx="80">
                  <c:v>0.1218584976287759</c:v>
                </c:pt>
                <c:pt idx="81">
                  <c:v>0.13687701600216276</c:v>
                </c:pt>
                <c:pt idx="84">
                  <c:v>3.1394713253098408E-2</c:v>
                </c:pt>
                <c:pt idx="85">
                  <c:v>3.1413788543986701E-2</c:v>
                </c:pt>
                <c:pt idx="86">
                  <c:v>3.1358694295956807E-2</c:v>
                </c:pt>
                <c:pt idx="88">
                  <c:v>3.0295161426236315E-2</c:v>
                </c:pt>
                <c:pt idx="91">
                  <c:v>5.4741819711699821E-2</c:v>
                </c:pt>
                <c:pt idx="92">
                  <c:v>6.8128488838537629E-2</c:v>
                </c:pt>
                <c:pt idx="93">
                  <c:v>0.11639717769120693</c:v>
                </c:pt>
                <c:pt idx="97">
                  <c:v>0.11797701951317832</c:v>
                </c:pt>
                <c:pt idx="112">
                  <c:v>-1.1956027449319733E-2</c:v>
                </c:pt>
                <c:pt idx="124">
                  <c:v>0.14253864646141107</c:v>
                </c:pt>
                <c:pt idx="136">
                  <c:v>-9.9520108238812688E-2</c:v>
                </c:pt>
                <c:pt idx="138">
                  <c:v>-1.391489519079874E-2</c:v>
                </c:pt>
                <c:pt idx="143">
                  <c:v>-1.203251152656518E-2</c:v>
                </c:pt>
                <c:pt idx="144">
                  <c:v>-1.102835416680123E-2</c:v>
                </c:pt>
                <c:pt idx="145">
                  <c:v>-1.1068977989951583E-2</c:v>
                </c:pt>
                <c:pt idx="146">
                  <c:v>-3.3698923900431709E-4</c:v>
                </c:pt>
                <c:pt idx="147">
                  <c:v>-2.506292233669665E-3</c:v>
                </c:pt>
                <c:pt idx="148">
                  <c:v>-2.1820535774452364E-3</c:v>
                </c:pt>
                <c:pt idx="149">
                  <c:v>-1.4516550018700621E-3</c:v>
                </c:pt>
                <c:pt idx="150">
                  <c:v>-2.0127910971579205E-3</c:v>
                </c:pt>
                <c:pt idx="152">
                  <c:v>6.5154411922465752E-2</c:v>
                </c:pt>
                <c:pt idx="154">
                  <c:v>-2.7978232379360937E-2</c:v>
                </c:pt>
                <c:pt idx="155">
                  <c:v>-2.7637466698857194E-2</c:v>
                </c:pt>
                <c:pt idx="156">
                  <c:v>-2.616373593660816E-2</c:v>
                </c:pt>
                <c:pt idx="157">
                  <c:v>-2.6317921515564235E-2</c:v>
                </c:pt>
                <c:pt idx="158">
                  <c:v>-2.2396402199145831E-2</c:v>
                </c:pt>
                <c:pt idx="159">
                  <c:v>-2.1465159795710585E-2</c:v>
                </c:pt>
                <c:pt idx="160">
                  <c:v>-2.0949376483558459E-2</c:v>
                </c:pt>
                <c:pt idx="161">
                  <c:v>-2.0853117941697173E-2</c:v>
                </c:pt>
                <c:pt idx="164">
                  <c:v>-8.8290288540976217E-2</c:v>
                </c:pt>
                <c:pt idx="165">
                  <c:v>-1.6319083647549335E-2</c:v>
                </c:pt>
                <c:pt idx="166">
                  <c:v>-1.609326311574788E-2</c:v>
                </c:pt>
                <c:pt idx="167">
                  <c:v>-1.6261297168227714E-2</c:v>
                </c:pt>
                <c:pt idx="168">
                  <c:v>-1.5772065974914241E-2</c:v>
                </c:pt>
                <c:pt idx="169">
                  <c:v>-1.492121827477612E-2</c:v>
                </c:pt>
                <c:pt idx="170">
                  <c:v>-1.5065883309128598E-2</c:v>
                </c:pt>
                <c:pt idx="171">
                  <c:v>-1.4984811420742067E-2</c:v>
                </c:pt>
                <c:pt idx="172">
                  <c:v>-1.4480466829003107E-2</c:v>
                </c:pt>
                <c:pt idx="173">
                  <c:v>-1.5157705880608914E-2</c:v>
                </c:pt>
                <c:pt idx="175">
                  <c:v>-1.7546073286225541E-3</c:v>
                </c:pt>
                <c:pt idx="176">
                  <c:v>-2.4067215220596929E-3</c:v>
                </c:pt>
                <c:pt idx="177">
                  <c:v>-3.4218805580492877E-3</c:v>
                </c:pt>
                <c:pt idx="178">
                  <c:v>-4.9271099532173955E-3</c:v>
                </c:pt>
                <c:pt idx="179">
                  <c:v>-4.1377268833601624E-3</c:v>
                </c:pt>
                <c:pt idx="180">
                  <c:v>-2.4148763989753075E-2</c:v>
                </c:pt>
                <c:pt idx="181">
                  <c:v>-2.5190790737706619E-2</c:v>
                </c:pt>
                <c:pt idx="182">
                  <c:v>-2.5369529017445585E-2</c:v>
                </c:pt>
                <c:pt idx="183">
                  <c:v>-2.5765782009793486E-2</c:v>
                </c:pt>
                <c:pt idx="184">
                  <c:v>-2.7869689851609463E-2</c:v>
                </c:pt>
                <c:pt idx="185">
                  <c:v>-2.738336486808645E-2</c:v>
                </c:pt>
                <c:pt idx="187">
                  <c:v>-2.4525848438315432E-2</c:v>
                </c:pt>
                <c:pt idx="188">
                  <c:v>-2.2478137721110354E-2</c:v>
                </c:pt>
                <c:pt idx="189">
                  <c:v>-1.8386836542843052E-2</c:v>
                </c:pt>
                <c:pt idx="190">
                  <c:v>-2.1310095896563509E-2</c:v>
                </c:pt>
                <c:pt idx="192">
                  <c:v>-8.7453476208078276E-3</c:v>
                </c:pt>
                <c:pt idx="193">
                  <c:v>-7.8619334982117373E-3</c:v>
                </c:pt>
                <c:pt idx="194">
                  <c:v>-7.598451759820702E-3</c:v>
                </c:pt>
                <c:pt idx="195">
                  <c:v>-8.3053841497460184E-3</c:v>
                </c:pt>
                <c:pt idx="196">
                  <c:v>-7.8161520026993527E-3</c:v>
                </c:pt>
                <c:pt idx="198">
                  <c:v>-7.2147802998077841E-3</c:v>
                </c:pt>
                <c:pt idx="199">
                  <c:v>-1.0691646961991347E-2</c:v>
                </c:pt>
                <c:pt idx="200">
                  <c:v>-1.2730143336576096E-2</c:v>
                </c:pt>
                <c:pt idx="201">
                  <c:v>-1.1684107933719831E-2</c:v>
                </c:pt>
                <c:pt idx="217">
                  <c:v>-2.7526786923008199E-2</c:v>
                </c:pt>
                <c:pt idx="218">
                  <c:v>-2.6284282737610243E-2</c:v>
                </c:pt>
                <c:pt idx="220">
                  <c:v>-1.412893420862834E-2</c:v>
                </c:pt>
                <c:pt idx="221">
                  <c:v>-1.420298580981438E-2</c:v>
                </c:pt>
                <c:pt idx="223">
                  <c:v>-1.0975242829093583E-2</c:v>
                </c:pt>
                <c:pt idx="224">
                  <c:v>-9.3590148671842417E-3</c:v>
                </c:pt>
                <c:pt idx="225">
                  <c:v>-1.0451203517000218E-2</c:v>
                </c:pt>
                <c:pt idx="226">
                  <c:v>-9.9201931808567297E-3</c:v>
                </c:pt>
                <c:pt idx="227">
                  <c:v>-9.787258032611686E-3</c:v>
                </c:pt>
                <c:pt idx="240">
                  <c:v>-2.3278445009507192E-2</c:v>
                </c:pt>
                <c:pt idx="241">
                  <c:v>-3.9207883648051618E-2</c:v>
                </c:pt>
                <c:pt idx="242">
                  <c:v>-6.1557655959894951E-2</c:v>
                </c:pt>
                <c:pt idx="243">
                  <c:v>-5.8290417145237444E-2</c:v>
                </c:pt>
                <c:pt idx="244">
                  <c:v>-6.100226494069072E-2</c:v>
                </c:pt>
                <c:pt idx="245">
                  <c:v>-5.4897745757081243E-2</c:v>
                </c:pt>
                <c:pt idx="246">
                  <c:v>-4.3506997206860736E-2</c:v>
                </c:pt>
                <c:pt idx="247">
                  <c:v>-3.2722934216205077E-2</c:v>
                </c:pt>
                <c:pt idx="248">
                  <c:v>-2.1454832276309801E-2</c:v>
                </c:pt>
                <c:pt idx="249">
                  <c:v>-2.130418808761023E-2</c:v>
                </c:pt>
                <c:pt idx="250">
                  <c:v>-5.4536409887729301E-2</c:v>
                </c:pt>
                <c:pt idx="251">
                  <c:v>-4.3011689240445926E-2</c:v>
                </c:pt>
                <c:pt idx="252">
                  <c:v>0.1469001367581072</c:v>
                </c:pt>
                <c:pt idx="253">
                  <c:v>0.14962226296291148</c:v>
                </c:pt>
                <c:pt idx="254">
                  <c:v>0.14412848763202926</c:v>
                </c:pt>
                <c:pt idx="255">
                  <c:v>0.14141459288593106</c:v>
                </c:pt>
                <c:pt idx="256">
                  <c:v>0.13643758621056537</c:v>
                </c:pt>
                <c:pt idx="257">
                  <c:v>0.11491234025808715</c:v>
                </c:pt>
                <c:pt idx="258">
                  <c:v>0.10973945242985685</c:v>
                </c:pt>
                <c:pt idx="259">
                  <c:v>8.460507886738515E-2</c:v>
                </c:pt>
                <c:pt idx="260">
                  <c:v>6.6398500209764108E-2</c:v>
                </c:pt>
                <c:pt idx="261">
                  <c:v>6.8872074222714699E-2</c:v>
                </c:pt>
                <c:pt idx="262">
                  <c:v>8.6231657269742953E-2</c:v>
                </c:pt>
                <c:pt idx="263">
                  <c:v>8.0239250531680462E-2</c:v>
                </c:pt>
                <c:pt idx="264">
                  <c:v>-4.0828643557645337E-2</c:v>
                </c:pt>
                <c:pt idx="265">
                  <c:v>-4.2439651149165272E-2</c:v>
                </c:pt>
                <c:pt idx="266">
                  <c:v>-4.4247429750220751E-2</c:v>
                </c:pt>
                <c:pt idx="267">
                  <c:v>-4.5857950989176201E-2</c:v>
                </c:pt>
                <c:pt idx="268">
                  <c:v>-4.4664532671323712E-2</c:v>
                </c:pt>
                <c:pt idx="269">
                  <c:v>-3.5244611198445151E-2</c:v>
                </c:pt>
                <c:pt idx="270">
                  <c:v>-3.459247246988735E-2</c:v>
                </c:pt>
                <c:pt idx="271">
                  <c:v>-2.5747662325584921E-2</c:v>
                </c:pt>
                <c:pt idx="273">
                  <c:v>-2.7871712345784356E-2</c:v>
                </c:pt>
                <c:pt idx="274">
                  <c:v>-2.9504888069628248E-2</c:v>
                </c:pt>
                <c:pt idx="275">
                  <c:v>-3.2603520949128148E-2</c:v>
                </c:pt>
                <c:pt idx="276">
                  <c:v>-3.2760870960851861E-2</c:v>
                </c:pt>
                <c:pt idx="277">
                  <c:v>-2.7441804729497261E-2</c:v>
                </c:pt>
                <c:pt idx="278">
                  <c:v>-3.3429421609938517E-2</c:v>
                </c:pt>
                <c:pt idx="279">
                  <c:v>-3.3676988825967598E-2</c:v>
                </c:pt>
                <c:pt idx="280">
                  <c:v>-3.2182172687985379E-2</c:v>
                </c:pt>
                <c:pt idx="281">
                  <c:v>-3.3098160763904434E-2</c:v>
                </c:pt>
                <c:pt idx="282">
                  <c:v>-4.2231117384854078E-2</c:v>
                </c:pt>
                <c:pt idx="283">
                  <c:v>-4.1317559618415586E-2</c:v>
                </c:pt>
                <c:pt idx="285">
                  <c:v>-4.4103494675962196E-2</c:v>
                </c:pt>
                <c:pt idx="286">
                  <c:v>-4.3633300712205406E-2</c:v>
                </c:pt>
                <c:pt idx="287">
                  <c:v>-4.4579421600555176E-2</c:v>
                </c:pt>
                <c:pt idx="288">
                  <c:v>-5.2704069054303582E-2</c:v>
                </c:pt>
                <c:pt idx="289">
                  <c:v>-5.9809413843129877E-2</c:v>
                </c:pt>
                <c:pt idx="290">
                  <c:v>-5.347698168306244E-2</c:v>
                </c:pt>
                <c:pt idx="291">
                  <c:v>-5.5946583743388907E-2</c:v>
                </c:pt>
                <c:pt idx="292">
                  <c:v>4.0826786734336713E-2</c:v>
                </c:pt>
                <c:pt idx="293">
                  <c:v>4.6701524868993954E-2</c:v>
                </c:pt>
                <c:pt idx="294">
                  <c:v>5.2273735297471181E-2</c:v>
                </c:pt>
                <c:pt idx="295">
                  <c:v>5.0087493909081578E-2</c:v>
                </c:pt>
                <c:pt idx="296">
                  <c:v>4.8560808030847724E-2</c:v>
                </c:pt>
                <c:pt idx="297">
                  <c:v>5.9541409699491198E-2</c:v>
                </c:pt>
                <c:pt idx="298">
                  <c:v>6.0647212711779482E-2</c:v>
                </c:pt>
                <c:pt idx="299">
                  <c:v>6.3546075000494529E-2</c:v>
                </c:pt>
                <c:pt idx="300">
                  <c:v>6.0121869863377565E-2</c:v>
                </c:pt>
                <c:pt idx="301">
                  <c:v>0.11929181779295869</c:v>
                </c:pt>
                <c:pt idx="302">
                  <c:v>0.12247825937354381</c:v>
                </c:pt>
                <c:pt idx="303">
                  <c:v>0.12399931210941932</c:v>
                </c:pt>
                <c:pt idx="304">
                  <c:v>1.9018214932163907E-2</c:v>
                </c:pt>
                <c:pt idx="305">
                  <c:v>-1.9990191519030985E-3</c:v>
                </c:pt>
                <c:pt idx="306">
                  <c:v>3.2312698517573258E-3</c:v>
                </c:pt>
                <c:pt idx="307">
                  <c:v>7.434050271168946E-4</c:v>
                </c:pt>
                <c:pt idx="308">
                  <c:v>-3.0000823299881399E-3</c:v>
                </c:pt>
                <c:pt idx="309">
                  <c:v>-1.480016278632092E-2</c:v>
                </c:pt>
                <c:pt idx="310">
                  <c:v>-1.9735122156519593E-2</c:v>
                </c:pt>
                <c:pt idx="311">
                  <c:v>-2.0737610033239793E-2</c:v>
                </c:pt>
                <c:pt idx="312">
                  <c:v>-1.8688647102595702E-2</c:v>
                </c:pt>
                <c:pt idx="313">
                  <c:v>-8.0754371904767933E-2</c:v>
                </c:pt>
                <c:pt idx="314">
                  <c:v>-8.3329515619178757E-2</c:v>
                </c:pt>
                <c:pt idx="315">
                  <c:v>-7.7613941316724999E-2</c:v>
                </c:pt>
                <c:pt idx="316">
                  <c:v>-6.3512609194562572E-2</c:v>
                </c:pt>
                <c:pt idx="317">
                  <c:v>-5.5334751729583312E-2</c:v>
                </c:pt>
                <c:pt idx="318">
                  <c:v>-6.320141380467631E-2</c:v>
                </c:pt>
                <c:pt idx="319">
                  <c:v>-6.3346240966694708E-2</c:v>
                </c:pt>
                <c:pt idx="320">
                  <c:v>-7.5644580951105586E-2</c:v>
                </c:pt>
                <c:pt idx="321">
                  <c:v>-5.8481800437898912E-2</c:v>
                </c:pt>
                <c:pt idx="322">
                  <c:v>-4.5760655055763537E-2</c:v>
                </c:pt>
                <c:pt idx="323">
                  <c:v>2.2347785395373687E-2</c:v>
                </c:pt>
                <c:pt idx="324">
                  <c:v>-2.6712944967159278E-4</c:v>
                </c:pt>
                <c:pt idx="325">
                  <c:v>1.1128151019949767E-2</c:v>
                </c:pt>
                <c:pt idx="326">
                  <c:v>2.5404012528916775E-2</c:v>
                </c:pt>
                <c:pt idx="327">
                  <c:v>1.2712972820648576E-3</c:v>
                </c:pt>
                <c:pt idx="329">
                  <c:v>-8.0025172810154144E-2</c:v>
                </c:pt>
                <c:pt idx="330">
                  <c:v>-7.0283951287728866E-2</c:v>
                </c:pt>
                <c:pt idx="331">
                  <c:v>-8.5380189147080982E-2</c:v>
                </c:pt>
                <c:pt idx="332">
                  <c:v>-0.1067061405970078</c:v>
                </c:pt>
                <c:pt idx="334">
                  <c:v>-0.14416250735695099</c:v>
                </c:pt>
                <c:pt idx="335">
                  <c:v>-0.24545291129891753</c:v>
                </c:pt>
                <c:pt idx="336">
                  <c:v>-0.21948609588935869</c:v>
                </c:pt>
                <c:pt idx="337">
                  <c:v>-0.14585182287432652</c:v>
                </c:pt>
                <c:pt idx="338">
                  <c:v>-0.16443559673888655</c:v>
                </c:pt>
                <c:pt idx="339">
                  <c:v>-0.1469707668045164</c:v>
                </c:pt>
                <c:pt idx="341">
                  <c:v>-7.9176060638791748E-2</c:v>
                </c:pt>
                <c:pt idx="342">
                  <c:v>-8.2720659077250874E-2</c:v>
                </c:pt>
                <c:pt idx="343">
                  <c:v>-5.2571432711151403E-2</c:v>
                </c:pt>
                <c:pt idx="344">
                  <c:v>-2.1749307222920202E-2</c:v>
                </c:pt>
                <c:pt idx="346">
                  <c:v>-3.0656732489682505E-2</c:v>
                </c:pt>
                <c:pt idx="347">
                  <c:v>-2.3739617423499223E-2</c:v>
                </c:pt>
                <c:pt idx="348">
                  <c:v>-1.1394327380645256E-2</c:v>
                </c:pt>
                <c:pt idx="349">
                  <c:v>-7.9642995121913959E-2</c:v>
                </c:pt>
                <c:pt idx="350">
                  <c:v>-7.5637932028347399E-2</c:v>
                </c:pt>
                <c:pt idx="351">
                  <c:v>-6.9073277717191683E-2</c:v>
                </c:pt>
                <c:pt idx="352">
                  <c:v>-7.3137381621478786E-2</c:v>
                </c:pt>
                <c:pt idx="353">
                  <c:v>-6.6505137782975829E-2</c:v>
                </c:pt>
                <c:pt idx="354">
                  <c:v>-6.5709356016789761E-2</c:v>
                </c:pt>
                <c:pt idx="358">
                  <c:v>-7.8174292037723372E-2</c:v>
                </c:pt>
                <c:pt idx="359">
                  <c:v>-8.0066021384865321E-2</c:v>
                </c:pt>
                <c:pt idx="360">
                  <c:v>-7.3739848074874728E-2</c:v>
                </c:pt>
                <c:pt idx="361">
                  <c:v>-8.0971956047131324E-2</c:v>
                </c:pt>
                <c:pt idx="364">
                  <c:v>-1.7373020626310316E-2</c:v>
                </c:pt>
                <c:pt idx="365">
                  <c:v>1.5261226522315615E-3</c:v>
                </c:pt>
                <c:pt idx="366">
                  <c:v>-5.6210984615402164E-3</c:v>
                </c:pt>
                <c:pt idx="370">
                  <c:v>4.5760691271848506E-3</c:v>
                </c:pt>
                <c:pt idx="371">
                  <c:v>3.5248747834592607E-2</c:v>
                </c:pt>
                <c:pt idx="372">
                  <c:v>3.0219200572056754E-2</c:v>
                </c:pt>
                <c:pt idx="373">
                  <c:v>1.9506930913069109E-2</c:v>
                </c:pt>
                <c:pt idx="376">
                  <c:v>-4.2225709722385242E-2</c:v>
                </c:pt>
                <c:pt idx="377">
                  <c:v>-5.1263085829885306E-2</c:v>
                </c:pt>
                <c:pt idx="378">
                  <c:v>-4.5860951841298771E-2</c:v>
                </c:pt>
                <c:pt idx="379">
                  <c:v>-4.3403777844555E-2</c:v>
                </c:pt>
                <c:pt idx="380">
                  <c:v>-4.6226767521701448E-2</c:v>
                </c:pt>
                <c:pt idx="381">
                  <c:v>-4.6574920569504271E-3</c:v>
                </c:pt>
                <c:pt idx="382">
                  <c:v>-4.9097059077180739E-2</c:v>
                </c:pt>
                <c:pt idx="383">
                  <c:v>-7.2526024460802918E-2</c:v>
                </c:pt>
                <c:pt idx="384">
                  <c:v>-7.4593015723018963E-2</c:v>
                </c:pt>
                <c:pt idx="385">
                  <c:v>-5.429796691057498E-2</c:v>
                </c:pt>
                <c:pt idx="386">
                  <c:v>-4.834405515074703E-2</c:v>
                </c:pt>
                <c:pt idx="387">
                  <c:v>-3.6493582939833347E-2</c:v>
                </c:pt>
                <c:pt idx="388">
                  <c:v>-1.2769773412488639E-2</c:v>
                </c:pt>
                <c:pt idx="389">
                  <c:v>-1.3642386378483373E-2</c:v>
                </c:pt>
                <c:pt idx="391">
                  <c:v>-1.4214654475917871E-2</c:v>
                </c:pt>
                <c:pt idx="392">
                  <c:v>-5.4173210036137336E-3</c:v>
                </c:pt>
                <c:pt idx="393">
                  <c:v>-4.2717705876975168E-2</c:v>
                </c:pt>
                <c:pt idx="394">
                  <c:v>-1.5080395437088265E-2</c:v>
                </c:pt>
              </c:numCache>
            </c:numRef>
          </c:val>
          <c:smooth val="0"/>
        </c:ser>
        <c:dLbls>
          <c:showLegendKey val="0"/>
          <c:showVal val="0"/>
          <c:showCatName val="0"/>
          <c:showSerName val="0"/>
          <c:showPercent val="0"/>
          <c:showBubbleSize val="0"/>
        </c:dLbls>
        <c:marker val="1"/>
        <c:smooth val="0"/>
        <c:axId val="223730304"/>
        <c:axId val="223744384"/>
      </c:lineChart>
      <c:dateAx>
        <c:axId val="223730304"/>
        <c:scaling>
          <c:orientation val="minMax"/>
          <c:max val="13912"/>
        </c:scaling>
        <c:delete val="0"/>
        <c:axPos val="b"/>
        <c:numFmt formatCode="yyyy" sourceLinked="0"/>
        <c:majorTickMark val="none"/>
        <c:minorTickMark val="none"/>
        <c:tickLblPos val="low"/>
        <c:crossAx val="223744384"/>
        <c:crosses val="autoZero"/>
        <c:auto val="1"/>
        <c:lblOffset val="100"/>
        <c:baseTimeUnit val="months"/>
        <c:majorUnit val="12"/>
        <c:majorTimeUnit val="months"/>
        <c:minorUnit val="1"/>
        <c:minorTimeUnit val="months"/>
      </c:dateAx>
      <c:valAx>
        <c:axId val="223744384"/>
        <c:scaling>
          <c:orientation val="minMax"/>
        </c:scaling>
        <c:delete val="0"/>
        <c:axPos val="l"/>
        <c:majorGridlines/>
        <c:numFmt formatCode="0%" sourceLinked="0"/>
        <c:majorTickMark val="none"/>
        <c:minorTickMark val="none"/>
        <c:tickLblPos val="nextTo"/>
        <c:crossAx val="223730304"/>
        <c:crosses val="autoZero"/>
        <c:crossBetween val="between"/>
      </c:valAx>
    </c:plotArea>
    <c:legend>
      <c:legendPos val="r"/>
      <c:layout>
        <c:manualLayout>
          <c:xMode val="edge"/>
          <c:yMode val="edge"/>
          <c:x val="0.60199881438198999"/>
          <c:y val="9.8056322754730002E-2"/>
          <c:w val="0.310028606266324"/>
          <c:h val="0.12751295493320999"/>
        </c:manualLayout>
      </c:layout>
      <c:overlay val="0"/>
      <c:spPr>
        <a:solidFill>
          <a:schemeClr val="bg1"/>
        </a:solidFill>
        <a:ln>
          <a:solidFill>
            <a:schemeClr val="tx1">
              <a:lumMod val="50000"/>
              <a:lumOff val="50000"/>
            </a:schemeClr>
          </a:solidFill>
        </a:ln>
      </c:spPr>
    </c:legend>
    <c:plotVisOnly val="1"/>
    <c:dispBlanksAs val="span"/>
    <c:showDLblsOverMax val="0"/>
  </c:chart>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sz="1600" b="1" i="1" baseline="0">
                <a:effectLst/>
                <a:latin typeface="+mn-lt"/>
              </a:rPr>
              <a:t>Figure 4.1: </a:t>
            </a:r>
            <a:r>
              <a:rPr lang="en-US" sz="1600" b="1" i="0" baseline="0">
                <a:effectLst/>
                <a:latin typeface="+mn-lt"/>
              </a:rPr>
              <a:t>West African Currency Board - Test of Currency Board Orthodoxy</a:t>
            </a:r>
            <a:endParaRPr lang="en-US" sz="1600">
              <a:effectLst/>
              <a:latin typeface="+mn-lt"/>
            </a:endParaRPr>
          </a:p>
        </c:rich>
      </c:tx>
      <c:overlay val="0"/>
      <c:spPr>
        <a:noFill/>
        <a:ln w="25400">
          <a:noFill/>
        </a:ln>
      </c:spPr>
    </c:title>
    <c:autoTitleDeleted val="0"/>
    <c:plotArea>
      <c:layout>
        <c:manualLayout>
          <c:layoutTarget val="inner"/>
          <c:xMode val="edge"/>
          <c:yMode val="edge"/>
          <c:x val="7.8985546573243401E-2"/>
          <c:y val="8.4937438736914297E-2"/>
          <c:w val="0.89253414747645299"/>
          <c:h val="0.72770365411308902"/>
        </c:manualLayout>
      </c:layout>
      <c:lineChart>
        <c:grouping val="standard"/>
        <c:varyColors val="0"/>
        <c:ser>
          <c:idx val="0"/>
          <c:order val="0"/>
          <c:tx>
            <c:v>Reserve Pass-Through</c:v>
          </c:tx>
          <c:spPr>
            <a:ln w="38100">
              <a:solidFill>
                <a:srgbClr val="666699"/>
              </a:solidFill>
              <a:prstDash val="solid"/>
            </a:ln>
          </c:spPr>
          <c:marker>
            <c:symbol val="none"/>
          </c:marker>
          <c:cat>
            <c:strRef>
              <c:f>'Calculations (WACB)'!$B$6:$BU$6</c:f>
              <c:strCache>
                <c:ptCount val="72"/>
                <c:pt idx="0">
                  <c:v>1923M12</c:v>
                </c:pt>
                <c:pt idx="1">
                  <c:v>1924M6</c:v>
                </c:pt>
                <c:pt idx="2">
                  <c:v>1924M12</c:v>
                </c:pt>
                <c:pt idx="3">
                  <c:v>1925M6</c:v>
                </c:pt>
                <c:pt idx="4">
                  <c:v>1925M12</c:v>
                </c:pt>
                <c:pt idx="5">
                  <c:v>1926M6</c:v>
                </c:pt>
                <c:pt idx="6">
                  <c:v>1926M12</c:v>
                </c:pt>
                <c:pt idx="7">
                  <c:v>1927M6</c:v>
                </c:pt>
                <c:pt idx="8">
                  <c:v>1927M12</c:v>
                </c:pt>
                <c:pt idx="9">
                  <c:v>1928M6</c:v>
                </c:pt>
                <c:pt idx="10">
                  <c:v>1928M12</c:v>
                </c:pt>
                <c:pt idx="11">
                  <c:v>1929M6</c:v>
                </c:pt>
                <c:pt idx="12">
                  <c:v>1929M12</c:v>
                </c:pt>
                <c:pt idx="13">
                  <c:v>1930M6</c:v>
                </c:pt>
                <c:pt idx="14">
                  <c:v>1930M12</c:v>
                </c:pt>
                <c:pt idx="15">
                  <c:v>1931M6</c:v>
                </c:pt>
                <c:pt idx="16">
                  <c:v>1931M12</c:v>
                </c:pt>
                <c:pt idx="17">
                  <c:v>1932M6</c:v>
                </c:pt>
                <c:pt idx="18">
                  <c:v>1932M12</c:v>
                </c:pt>
                <c:pt idx="19">
                  <c:v>1933M6</c:v>
                </c:pt>
                <c:pt idx="20">
                  <c:v>1933M12</c:v>
                </c:pt>
                <c:pt idx="21">
                  <c:v>1934M6</c:v>
                </c:pt>
                <c:pt idx="22">
                  <c:v>1934M12</c:v>
                </c:pt>
                <c:pt idx="23">
                  <c:v>1935M6</c:v>
                </c:pt>
                <c:pt idx="24">
                  <c:v>1935M12</c:v>
                </c:pt>
                <c:pt idx="25">
                  <c:v>1936M6</c:v>
                </c:pt>
                <c:pt idx="26">
                  <c:v>1936M12</c:v>
                </c:pt>
                <c:pt idx="27">
                  <c:v>1937M6</c:v>
                </c:pt>
                <c:pt idx="28">
                  <c:v>1937M12</c:v>
                </c:pt>
                <c:pt idx="29">
                  <c:v>1938M6</c:v>
                </c:pt>
                <c:pt idx="30">
                  <c:v>1938M12</c:v>
                </c:pt>
                <c:pt idx="31">
                  <c:v>1939M6</c:v>
                </c:pt>
                <c:pt idx="32">
                  <c:v>1939M12</c:v>
                </c:pt>
                <c:pt idx="33">
                  <c:v>1940M6</c:v>
                </c:pt>
                <c:pt idx="34">
                  <c:v>1940M12</c:v>
                </c:pt>
                <c:pt idx="35">
                  <c:v>1941M6</c:v>
                </c:pt>
                <c:pt idx="36">
                  <c:v>1941M12</c:v>
                </c:pt>
                <c:pt idx="37">
                  <c:v>1942M6</c:v>
                </c:pt>
                <c:pt idx="38">
                  <c:v>1942M12</c:v>
                </c:pt>
                <c:pt idx="39">
                  <c:v>1943M6</c:v>
                </c:pt>
                <c:pt idx="40">
                  <c:v>1943M12</c:v>
                </c:pt>
                <c:pt idx="41">
                  <c:v>1944M6</c:v>
                </c:pt>
                <c:pt idx="42">
                  <c:v>1944M12</c:v>
                </c:pt>
                <c:pt idx="43">
                  <c:v>1945M6</c:v>
                </c:pt>
                <c:pt idx="44">
                  <c:v>1945M12</c:v>
                </c:pt>
                <c:pt idx="45">
                  <c:v>1946M6</c:v>
                </c:pt>
                <c:pt idx="46">
                  <c:v>1946M12</c:v>
                </c:pt>
                <c:pt idx="47">
                  <c:v>1947M6</c:v>
                </c:pt>
                <c:pt idx="48">
                  <c:v>1947M12</c:v>
                </c:pt>
                <c:pt idx="49">
                  <c:v>1948M6</c:v>
                </c:pt>
                <c:pt idx="50">
                  <c:v>1948M12</c:v>
                </c:pt>
                <c:pt idx="51">
                  <c:v>1949M6</c:v>
                </c:pt>
                <c:pt idx="52">
                  <c:v>1949M12</c:v>
                </c:pt>
                <c:pt idx="53">
                  <c:v>1950M6</c:v>
                </c:pt>
                <c:pt idx="54">
                  <c:v>1950M12</c:v>
                </c:pt>
                <c:pt idx="55">
                  <c:v>1951M6</c:v>
                </c:pt>
                <c:pt idx="56">
                  <c:v>1951M12</c:v>
                </c:pt>
                <c:pt idx="57">
                  <c:v>1952M6</c:v>
                </c:pt>
                <c:pt idx="58">
                  <c:v>1952M12</c:v>
                </c:pt>
                <c:pt idx="59">
                  <c:v>1953M6</c:v>
                </c:pt>
                <c:pt idx="60">
                  <c:v>1953M12</c:v>
                </c:pt>
                <c:pt idx="61">
                  <c:v>1954M6</c:v>
                </c:pt>
                <c:pt idx="62">
                  <c:v>1954M12</c:v>
                </c:pt>
                <c:pt idx="63">
                  <c:v>1955M6</c:v>
                </c:pt>
                <c:pt idx="64">
                  <c:v>1955M12</c:v>
                </c:pt>
                <c:pt idx="65">
                  <c:v>1956M6</c:v>
                </c:pt>
                <c:pt idx="66">
                  <c:v>1956M12</c:v>
                </c:pt>
                <c:pt idx="67">
                  <c:v>1957M6</c:v>
                </c:pt>
                <c:pt idx="68">
                  <c:v>1957M12</c:v>
                </c:pt>
                <c:pt idx="69">
                  <c:v>1958M6</c:v>
                </c:pt>
                <c:pt idx="70">
                  <c:v>1958M12</c:v>
                </c:pt>
                <c:pt idx="71">
                  <c:v>1959M6</c:v>
                </c:pt>
              </c:strCache>
            </c:strRef>
          </c:cat>
          <c:val>
            <c:numRef>
              <c:f>'Calculations (WACB)'!$B$12:$BU$12</c:f>
              <c:numCache>
                <c:formatCode>0.00%</c:formatCode>
                <c:ptCount val="72"/>
                <c:pt idx="2">
                  <c:v>0.88075759369201889</c:v>
                </c:pt>
                <c:pt idx="3">
                  <c:v>0.84427232386164519</c:v>
                </c:pt>
                <c:pt idx="4">
                  <c:v>0.75915069211398323</c:v>
                </c:pt>
                <c:pt idx="5">
                  <c:v>-0.80327280750975216</c:v>
                </c:pt>
                <c:pt idx="6">
                  <c:v>0.81579801100747829</c:v>
                </c:pt>
                <c:pt idx="7">
                  <c:v>0.87557440137081244</c:v>
                </c:pt>
                <c:pt idx="8">
                  <c:v>0.89179125126772685</c:v>
                </c:pt>
                <c:pt idx="9">
                  <c:v>0.57331489843182726</c:v>
                </c:pt>
                <c:pt idx="10">
                  <c:v>1.5285714237739545</c:v>
                </c:pt>
                <c:pt idx="11">
                  <c:v>1.3540677911352577</c:v>
                </c:pt>
                <c:pt idx="12">
                  <c:v>1.1491863314958255</c:v>
                </c:pt>
                <c:pt idx="13">
                  <c:v>1.2124377376537461</c:v>
                </c:pt>
                <c:pt idx="14">
                  <c:v>1.1153633750181831</c:v>
                </c:pt>
                <c:pt idx="15">
                  <c:v>1.2152260998494611</c:v>
                </c:pt>
                <c:pt idx="16">
                  <c:v>2.2207486723826202</c:v>
                </c:pt>
                <c:pt idx="17">
                  <c:v>-7.8746471535348963</c:v>
                </c:pt>
                <c:pt idx="18">
                  <c:v>-1.2067929115354243</c:v>
                </c:pt>
                <c:pt idx="19">
                  <c:v>0.68952025112543514</c:v>
                </c:pt>
                <c:pt idx="20">
                  <c:v>0.99917696007088197</c:v>
                </c:pt>
                <c:pt idx="21">
                  <c:v>1.10046255406047</c:v>
                </c:pt>
                <c:pt idx="22">
                  <c:v>0.33426910594996456</c:v>
                </c:pt>
                <c:pt idx="23">
                  <c:v>0.85198408058184827</c:v>
                </c:pt>
                <c:pt idx="24">
                  <c:v>0.89449588668830049</c:v>
                </c:pt>
                <c:pt idx="25">
                  <c:v>1.0258712512069539</c:v>
                </c:pt>
                <c:pt idx="26">
                  <c:v>1.0132866965772049</c:v>
                </c:pt>
                <c:pt idx="27">
                  <c:v>1.1417408177550792</c:v>
                </c:pt>
                <c:pt idx="28">
                  <c:v>1.7900429199502967</c:v>
                </c:pt>
                <c:pt idx="29">
                  <c:v>1.4699975772488956</c:v>
                </c:pt>
                <c:pt idx="30">
                  <c:v>1.2222099789353531</c:v>
                </c:pt>
                <c:pt idx="31">
                  <c:v>0.87652996441477027</c:v>
                </c:pt>
                <c:pt idx="32">
                  <c:v>0.80424539304314335</c:v>
                </c:pt>
                <c:pt idx="33">
                  <c:v>0.59902457680063581</c:v>
                </c:pt>
                <c:pt idx="34">
                  <c:v>0.59566547224386779</c:v>
                </c:pt>
                <c:pt idx="35">
                  <c:v>0.52322424038755033</c:v>
                </c:pt>
                <c:pt idx="36">
                  <c:v>0.83246524337118122</c:v>
                </c:pt>
                <c:pt idx="37">
                  <c:v>0.93355573466490571</c:v>
                </c:pt>
                <c:pt idx="38">
                  <c:v>0.97308128552760509</c:v>
                </c:pt>
                <c:pt idx="39">
                  <c:v>0.95953127533421601</c:v>
                </c:pt>
                <c:pt idx="41">
                  <c:v>0.87052810607078734</c:v>
                </c:pt>
                <c:pt idx="43">
                  <c:v>0.84666326837195272</c:v>
                </c:pt>
                <c:pt idx="44">
                  <c:v>0.90505821609353254</c:v>
                </c:pt>
                <c:pt idx="45">
                  <c:v>0.8158812143722658</c:v>
                </c:pt>
                <c:pt idx="46">
                  <c:v>0.90176953364313861</c:v>
                </c:pt>
                <c:pt idx="47">
                  <c:v>0.99009766488972739</c:v>
                </c:pt>
                <c:pt idx="48">
                  <c:v>0.97282100664766724</c:v>
                </c:pt>
                <c:pt idx="49">
                  <c:v>1.0329315145164317</c:v>
                </c:pt>
                <c:pt idx="50">
                  <c:v>0.99686665876709057</c:v>
                </c:pt>
                <c:pt idx="51">
                  <c:v>1.0116247415500643</c:v>
                </c:pt>
                <c:pt idx="52">
                  <c:v>1.0588661287482628</c:v>
                </c:pt>
                <c:pt idx="53">
                  <c:v>5.1249245498780995</c:v>
                </c:pt>
                <c:pt idx="54">
                  <c:v>0.90428774838739845</c:v>
                </c:pt>
                <c:pt idx="55">
                  <c:v>1.0110244154086399</c:v>
                </c:pt>
                <c:pt idx="56">
                  <c:v>1.0014810424216818</c:v>
                </c:pt>
                <c:pt idx="57">
                  <c:v>2.790014751423135</c:v>
                </c:pt>
                <c:pt idx="58">
                  <c:v>3.8947354725753036</c:v>
                </c:pt>
                <c:pt idx="59">
                  <c:v>0.13886507010509772</c:v>
                </c:pt>
                <c:pt idx="60">
                  <c:v>0.42946414668250305</c:v>
                </c:pt>
                <c:pt idx="61">
                  <c:v>0.46445843787300328</c:v>
                </c:pt>
                <c:pt idx="62">
                  <c:v>0.62301033949904594</c:v>
                </c:pt>
                <c:pt idx="63">
                  <c:v>-0.23723124457612021</c:v>
                </c:pt>
                <c:pt idx="64">
                  <c:v>1.7331864482714425</c:v>
                </c:pt>
                <c:pt idx="65">
                  <c:v>5.6441391076434755</c:v>
                </c:pt>
                <c:pt idx="66">
                  <c:v>0.59925104499393911</c:v>
                </c:pt>
                <c:pt idx="67">
                  <c:v>0.60416179000170733</c:v>
                </c:pt>
                <c:pt idx="68">
                  <c:v>-1.3674022777023298</c:v>
                </c:pt>
                <c:pt idx="69">
                  <c:v>2.5889652030772963</c:v>
                </c:pt>
                <c:pt idx="70">
                  <c:v>0</c:v>
                </c:pt>
                <c:pt idx="71">
                  <c:v>1.4571022700363652</c:v>
                </c:pt>
              </c:numCache>
            </c:numRef>
          </c:val>
          <c:smooth val="0"/>
        </c:ser>
        <c:ser>
          <c:idx val="1"/>
          <c:order val="1"/>
          <c:tx>
            <c:v>Net Domestic Assets / Monetary Base</c:v>
          </c:tx>
          <c:spPr>
            <a:ln w="38100">
              <a:solidFill>
                <a:srgbClr val="DD2D32"/>
              </a:solidFill>
              <a:prstDash val="solid"/>
            </a:ln>
          </c:spPr>
          <c:marker>
            <c:symbol val="none"/>
          </c:marker>
          <c:cat>
            <c:strRef>
              <c:f>'Calculations (WACB)'!$B$6:$BU$6</c:f>
              <c:strCache>
                <c:ptCount val="72"/>
                <c:pt idx="0">
                  <c:v>1923M12</c:v>
                </c:pt>
                <c:pt idx="1">
                  <c:v>1924M6</c:v>
                </c:pt>
                <c:pt idx="2">
                  <c:v>1924M12</c:v>
                </c:pt>
                <c:pt idx="3">
                  <c:v>1925M6</c:v>
                </c:pt>
                <c:pt idx="4">
                  <c:v>1925M12</c:v>
                </c:pt>
                <c:pt idx="5">
                  <c:v>1926M6</c:v>
                </c:pt>
                <c:pt idx="6">
                  <c:v>1926M12</c:v>
                </c:pt>
                <c:pt idx="7">
                  <c:v>1927M6</c:v>
                </c:pt>
                <c:pt idx="8">
                  <c:v>1927M12</c:v>
                </c:pt>
                <c:pt idx="9">
                  <c:v>1928M6</c:v>
                </c:pt>
                <c:pt idx="10">
                  <c:v>1928M12</c:v>
                </c:pt>
                <c:pt idx="11">
                  <c:v>1929M6</c:v>
                </c:pt>
                <c:pt idx="12">
                  <c:v>1929M12</c:v>
                </c:pt>
                <c:pt idx="13">
                  <c:v>1930M6</c:v>
                </c:pt>
                <c:pt idx="14">
                  <c:v>1930M12</c:v>
                </c:pt>
                <c:pt idx="15">
                  <c:v>1931M6</c:v>
                </c:pt>
                <c:pt idx="16">
                  <c:v>1931M12</c:v>
                </c:pt>
                <c:pt idx="17">
                  <c:v>1932M6</c:v>
                </c:pt>
                <c:pt idx="18">
                  <c:v>1932M12</c:v>
                </c:pt>
                <c:pt idx="19">
                  <c:v>1933M6</c:v>
                </c:pt>
                <c:pt idx="20">
                  <c:v>1933M12</c:v>
                </c:pt>
                <c:pt idx="21">
                  <c:v>1934M6</c:v>
                </c:pt>
                <c:pt idx="22">
                  <c:v>1934M12</c:v>
                </c:pt>
                <c:pt idx="23">
                  <c:v>1935M6</c:v>
                </c:pt>
                <c:pt idx="24">
                  <c:v>1935M12</c:v>
                </c:pt>
                <c:pt idx="25">
                  <c:v>1936M6</c:v>
                </c:pt>
                <c:pt idx="26">
                  <c:v>1936M12</c:v>
                </c:pt>
                <c:pt idx="27">
                  <c:v>1937M6</c:v>
                </c:pt>
                <c:pt idx="28">
                  <c:v>1937M12</c:v>
                </c:pt>
                <c:pt idx="29">
                  <c:v>1938M6</c:v>
                </c:pt>
                <c:pt idx="30">
                  <c:v>1938M12</c:v>
                </c:pt>
                <c:pt idx="31">
                  <c:v>1939M6</c:v>
                </c:pt>
                <c:pt idx="32">
                  <c:v>1939M12</c:v>
                </c:pt>
                <c:pt idx="33">
                  <c:v>1940M6</c:v>
                </c:pt>
                <c:pt idx="34">
                  <c:v>1940M12</c:v>
                </c:pt>
                <c:pt idx="35">
                  <c:v>1941M6</c:v>
                </c:pt>
                <c:pt idx="36">
                  <c:v>1941M12</c:v>
                </c:pt>
                <c:pt idx="37">
                  <c:v>1942M6</c:v>
                </c:pt>
                <c:pt idx="38">
                  <c:v>1942M12</c:v>
                </c:pt>
                <c:pt idx="39">
                  <c:v>1943M6</c:v>
                </c:pt>
                <c:pt idx="40">
                  <c:v>1943M12</c:v>
                </c:pt>
                <c:pt idx="41">
                  <c:v>1944M6</c:v>
                </c:pt>
                <c:pt idx="42">
                  <c:v>1944M12</c:v>
                </c:pt>
                <c:pt idx="43">
                  <c:v>1945M6</c:v>
                </c:pt>
                <c:pt idx="44">
                  <c:v>1945M12</c:v>
                </c:pt>
                <c:pt idx="45">
                  <c:v>1946M6</c:v>
                </c:pt>
                <c:pt idx="46">
                  <c:v>1946M12</c:v>
                </c:pt>
                <c:pt idx="47">
                  <c:v>1947M6</c:v>
                </c:pt>
                <c:pt idx="48">
                  <c:v>1947M12</c:v>
                </c:pt>
                <c:pt idx="49">
                  <c:v>1948M6</c:v>
                </c:pt>
                <c:pt idx="50">
                  <c:v>1948M12</c:v>
                </c:pt>
                <c:pt idx="51">
                  <c:v>1949M6</c:v>
                </c:pt>
                <c:pt idx="52">
                  <c:v>1949M12</c:v>
                </c:pt>
                <c:pt idx="53">
                  <c:v>1950M6</c:v>
                </c:pt>
                <c:pt idx="54">
                  <c:v>1950M12</c:v>
                </c:pt>
                <c:pt idx="55">
                  <c:v>1951M6</c:v>
                </c:pt>
                <c:pt idx="56">
                  <c:v>1951M12</c:v>
                </c:pt>
                <c:pt idx="57">
                  <c:v>1952M6</c:v>
                </c:pt>
                <c:pt idx="58">
                  <c:v>1952M12</c:v>
                </c:pt>
                <c:pt idx="59">
                  <c:v>1953M6</c:v>
                </c:pt>
                <c:pt idx="60">
                  <c:v>1953M12</c:v>
                </c:pt>
                <c:pt idx="61">
                  <c:v>1954M6</c:v>
                </c:pt>
                <c:pt idx="62">
                  <c:v>1954M12</c:v>
                </c:pt>
                <c:pt idx="63">
                  <c:v>1955M6</c:v>
                </c:pt>
                <c:pt idx="64">
                  <c:v>1955M12</c:v>
                </c:pt>
                <c:pt idx="65">
                  <c:v>1956M6</c:v>
                </c:pt>
                <c:pt idx="66">
                  <c:v>1956M12</c:v>
                </c:pt>
                <c:pt idx="67">
                  <c:v>1957M6</c:v>
                </c:pt>
                <c:pt idx="68">
                  <c:v>1957M12</c:v>
                </c:pt>
                <c:pt idx="69">
                  <c:v>1958M6</c:v>
                </c:pt>
                <c:pt idx="70">
                  <c:v>1958M12</c:v>
                </c:pt>
                <c:pt idx="71">
                  <c:v>1959M6</c:v>
                </c:pt>
              </c:strCache>
            </c:strRef>
          </c:cat>
          <c:val>
            <c:numRef>
              <c:f>'Calculations (WACB)'!$B$13:$BU$13</c:f>
              <c:numCache>
                <c:formatCode>0%</c:formatCode>
                <c:ptCount val="72"/>
                <c:pt idx="0">
                  <c:v>0.20834565747170852</c:v>
                </c:pt>
                <c:pt idx="1">
                  <c:v>0.20404905636432685</c:v>
                </c:pt>
                <c:pt idx="2">
                  <c:v>0.15137503073652134</c:v>
                </c:pt>
                <c:pt idx="3">
                  <c:v>0.14378941039449389</c:v>
                </c:pt>
                <c:pt idx="4">
                  <c:v>0.11185632074118743</c:v>
                </c:pt>
                <c:pt idx="5">
                  <c:v>0.11788487262968654</c:v>
                </c:pt>
                <c:pt idx="6">
                  <c:v>7.197978346369717E-2</c:v>
                </c:pt>
                <c:pt idx="7">
                  <c:v>8.3892223112589814E-2</c:v>
                </c:pt>
                <c:pt idx="8">
                  <c:v>5.7672215179087778E-2</c:v>
                </c:pt>
                <c:pt idx="9">
                  <c:v>5.7381616506743713E-2</c:v>
                </c:pt>
                <c:pt idx="10">
                  <c:v>4.1221750772322978E-2</c:v>
                </c:pt>
                <c:pt idx="11">
                  <c:v>3.3143476753421899E-2</c:v>
                </c:pt>
                <c:pt idx="12">
                  <c:v>3.2339019326606433E-2</c:v>
                </c:pt>
                <c:pt idx="13">
                  <c:v>2.0649905198560841E-2</c:v>
                </c:pt>
                <c:pt idx="14">
                  <c:v>9.4148913685494356E-3</c:v>
                </c:pt>
                <c:pt idx="15">
                  <c:v>-2.9902106156519819E-2</c:v>
                </c:pt>
                <c:pt idx="16">
                  <c:v>-4.1315517216092355E-2</c:v>
                </c:pt>
                <c:pt idx="17">
                  <c:v>-7.8924275023331034E-2</c:v>
                </c:pt>
                <c:pt idx="18">
                  <c:v>-9.8053540173984988E-2</c:v>
                </c:pt>
                <c:pt idx="19">
                  <c:v>-9.8321550602928326E-2</c:v>
                </c:pt>
                <c:pt idx="20">
                  <c:v>-0.10992126214667765</c:v>
                </c:pt>
                <c:pt idx="21">
                  <c:v>-0.1319975678280926</c:v>
                </c:pt>
                <c:pt idx="22">
                  <c:v>-0.12253572504470422</c:v>
                </c:pt>
                <c:pt idx="23">
                  <c:v>-0.13979231834368588</c:v>
                </c:pt>
                <c:pt idx="24">
                  <c:v>-0.12156224936533111</c:v>
                </c:pt>
                <c:pt idx="25">
                  <c:v>-0.10630477768765523</c:v>
                </c:pt>
                <c:pt idx="26">
                  <c:v>-7.9302871358750276E-2</c:v>
                </c:pt>
                <c:pt idx="27">
                  <c:v>-2.5829767797393401E-2</c:v>
                </c:pt>
                <c:pt idx="28">
                  <c:v>-3.5420647638751544E-2</c:v>
                </c:pt>
                <c:pt idx="29">
                  <c:v>-8.7082230754853981E-2</c:v>
                </c:pt>
                <c:pt idx="30">
                  <c:v>-0.10241463139629652</c:v>
                </c:pt>
                <c:pt idx="31">
                  <c:v>-6.5661091366871357E-2</c:v>
                </c:pt>
                <c:pt idx="32">
                  <c:v>-7.6606040687909938E-2</c:v>
                </c:pt>
                <c:pt idx="33">
                  <c:v>-0.11080392420889944</c:v>
                </c:pt>
                <c:pt idx="34">
                  <c:v>-0.12377665068500041</c:v>
                </c:pt>
                <c:pt idx="35">
                  <c:v>-0.16019231290200883</c:v>
                </c:pt>
                <c:pt idx="36">
                  <c:v>-0.13814838769193002</c:v>
                </c:pt>
                <c:pt idx="37">
                  <c:v>-0.13878147193822316</c:v>
                </c:pt>
                <c:pt idx="38">
                  <c:v>-0.10974383408545187</c:v>
                </c:pt>
                <c:pt idx="39">
                  <c:v>-0.11378410026659533</c:v>
                </c:pt>
                <c:pt idx="41">
                  <c:v>-0.11699956056377935</c:v>
                </c:pt>
                <c:pt idx="42">
                  <c:v>-0.10882104618828133</c:v>
                </c:pt>
                <c:pt idx="43">
                  <c:v>-0.12415600531017058</c:v>
                </c:pt>
                <c:pt idx="44">
                  <c:v>-0.10841191241323857</c:v>
                </c:pt>
                <c:pt idx="45">
                  <c:v>-0.13655830717037967</c:v>
                </c:pt>
                <c:pt idx="46">
                  <c:v>-0.1085141621368038</c:v>
                </c:pt>
                <c:pt idx="47">
                  <c:v>-0.1124940452634189</c:v>
                </c:pt>
                <c:pt idx="48">
                  <c:v>-9.7672804519527062E-2</c:v>
                </c:pt>
                <c:pt idx="49">
                  <c:v>-9.4308779234250545E-2</c:v>
                </c:pt>
                <c:pt idx="50">
                  <c:v>-6.9512589498793395E-2</c:v>
                </c:pt>
                <c:pt idx="51">
                  <c:v>-6.3140460008574553E-2</c:v>
                </c:pt>
                <c:pt idx="52">
                  <c:v>-6.7531133390407991E-2</c:v>
                </c:pt>
                <c:pt idx="53">
                  <c:v>-8.2346487147590047E-2</c:v>
                </c:pt>
                <c:pt idx="54">
                  <c:v>-7.2241594827991612E-2</c:v>
                </c:pt>
                <c:pt idx="55">
                  <c:v>-6.7434925334854179E-2</c:v>
                </c:pt>
                <c:pt idx="56">
                  <c:v>-5.9284996538494866E-2</c:v>
                </c:pt>
                <c:pt idx="57">
                  <c:v>1.4644574990627327E-2</c:v>
                </c:pt>
                <c:pt idx="58">
                  <c:v>-1.2108007336031904E-2</c:v>
                </c:pt>
                <c:pt idx="59">
                  <c:v>-7.5650759943624038E-2</c:v>
                </c:pt>
                <c:pt idx="60">
                  <c:v>-6.6829621083835222E-2</c:v>
                </c:pt>
                <c:pt idx="61">
                  <c:v>-0.1160081843077144</c:v>
                </c:pt>
                <c:pt idx="62">
                  <c:v>-9.5011541014564146E-2</c:v>
                </c:pt>
                <c:pt idx="63">
                  <c:v>-0.14048703760748635</c:v>
                </c:pt>
                <c:pt idx="64">
                  <c:v>-5.1848180247477269E-2</c:v>
                </c:pt>
                <c:pt idx="65">
                  <c:v>-8.4309458736463325E-2</c:v>
                </c:pt>
                <c:pt idx="66">
                  <c:v>-8.0206098157705533E-2</c:v>
                </c:pt>
                <c:pt idx="67">
                  <c:v>-0.12425134806745179</c:v>
                </c:pt>
                <c:pt idx="68">
                  <c:v>-0.10357532980651285</c:v>
                </c:pt>
                <c:pt idx="69">
                  <c:v>-0.17886569995446552</c:v>
                </c:pt>
                <c:pt idx="71">
                  <c:v>-0.33144312968095319</c:v>
                </c:pt>
              </c:numCache>
            </c:numRef>
          </c:val>
          <c:smooth val="0"/>
        </c:ser>
        <c:ser>
          <c:idx val="2"/>
          <c:order val="2"/>
          <c:tx>
            <c:v>Change in Net Domestic Assets / Previous Period's Monetary Base</c:v>
          </c:tx>
          <c:spPr>
            <a:ln w="38100">
              <a:solidFill>
                <a:srgbClr val="A2BD90"/>
              </a:solidFill>
              <a:prstDash val="solid"/>
            </a:ln>
          </c:spPr>
          <c:marker>
            <c:symbol val="none"/>
          </c:marker>
          <c:cat>
            <c:strRef>
              <c:f>'Calculations (WACB)'!$B$6:$BU$6</c:f>
              <c:strCache>
                <c:ptCount val="72"/>
                <c:pt idx="0">
                  <c:v>1923M12</c:v>
                </c:pt>
                <c:pt idx="1">
                  <c:v>1924M6</c:v>
                </c:pt>
                <c:pt idx="2">
                  <c:v>1924M12</c:v>
                </c:pt>
                <c:pt idx="3">
                  <c:v>1925M6</c:v>
                </c:pt>
                <c:pt idx="4">
                  <c:v>1925M12</c:v>
                </c:pt>
                <c:pt idx="5">
                  <c:v>1926M6</c:v>
                </c:pt>
                <c:pt idx="6">
                  <c:v>1926M12</c:v>
                </c:pt>
                <c:pt idx="7">
                  <c:v>1927M6</c:v>
                </c:pt>
                <c:pt idx="8">
                  <c:v>1927M12</c:v>
                </c:pt>
                <c:pt idx="9">
                  <c:v>1928M6</c:v>
                </c:pt>
                <c:pt idx="10">
                  <c:v>1928M12</c:v>
                </c:pt>
                <c:pt idx="11">
                  <c:v>1929M6</c:v>
                </c:pt>
                <c:pt idx="12">
                  <c:v>1929M12</c:v>
                </c:pt>
                <c:pt idx="13">
                  <c:v>1930M6</c:v>
                </c:pt>
                <c:pt idx="14">
                  <c:v>1930M12</c:v>
                </c:pt>
                <c:pt idx="15">
                  <c:v>1931M6</c:v>
                </c:pt>
                <c:pt idx="16">
                  <c:v>1931M12</c:v>
                </c:pt>
                <c:pt idx="17">
                  <c:v>1932M6</c:v>
                </c:pt>
                <c:pt idx="18">
                  <c:v>1932M12</c:v>
                </c:pt>
                <c:pt idx="19">
                  <c:v>1933M6</c:v>
                </c:pt>
                <c:pt idx="20">
                  <c:v>1933M12</c:v>
                </c:pt>
                <c:pt idx="21">
                  <c:v>1934M6</c:v>
                </c:pt>
                <c:pt idx="22">
                  <c:v>1934M12</c:v>
                </c:pt>
                <c:pt idx="23">
                  <c:v>1935M6</c:v>
                </c:pt>
                <c:pt idx="24">
                  <c:v>1935M12</c:v>
                </c:pt>
                <c:pt idx="25">
                  <c:v>1936M6</c:v>
                </c:pt>
                <c:pt idx="26">
                  <c:v>1936M12</c:v>
                </c:pt>
                <c:pt idx="27">
                  <c:v>1937M6</c:v>
                </c:pt>
                <c:pt idx="28">
                  <c:v>1937M12</c:v>
                </c:pt>
                <c:pt idx="29">
                  <c:v>1938M6</c:v>
                </c:pt>
                <c:pt idx="30">
                  <c:v>1938M12</c:v>
                </c:pt>
                <c:pt idx="31">
                  <c:v>1939M6</c:v>
                </c:pt>
                <c:pt idx="32">
                  <c:v>1939M12</c:v>
                </c:pt>
                <c:pt idx="33">
                  <c:v>1940M6</c:v>
                </c:pt>
                <c:pt idx="34">
                  <c:v>1940M12</c:v>
                </c:pt>
                <c:pt idx="35">
                  <c:v>1941M6</c:v>
                </c:pt>
                <c:pt idx="36">
                  <c:v>1941M12</c:v>
                </c:pt>
                <c:pt idx="37">
                  <c:v>1942M6</c:v>
                </c:pt>
                <c:pt idx="38">
                  <c:v>1942M12</c:v>
                </c:pt>
                <c:pt idx="39">
                  <c:v>1943M6</c:v>
                </c:pt>
                <c:pt idx="40">
                  <c:v>1943M12</c:v>
                </c:pt>
                <c:pt idx="41">
                  <c:v>1944M6</c:v>
                </c:pt>
                <c:pt idx="42">
                  <c:v>1944M12</c:v>
                </c:pt>
                <c:pt idx="43">
                  <c:v>1945M6</c:v>
                </c:pt>
                <c:pt idx="44">
                  <c:v>1945M12</c:v>
                </c:pt>
                <c:pt idx="45">
                  <c:v>1946M6</c:v>
                </c:pt>
                <c:pt idx="46">
                  <c:v>1946M12</c:v>
                </c:pt>
                <c:pt idx="47">
                  <c:v>1947M6</c:v>
                </c:pt>
                <c:pt idx="48">
                  <c:v>1947M12</c:v>
                </c:pt>
                <c:pt idx="49">
                  <c:v>1948M6</c:v>
                </c:pt>
                <c:pt idx="50">
                  <c:v>1948M12</c:v>
                </c:pt>
                <c:pt idx="51">
                  <c:v>1949M6</c:v>
                </c:pt>
                <c:pt idx="52">
                  <c:v>1949M12</c:v>
                </c:pt>
                <c:pt idx="53">
                  <c:v>1950M6</c:v>
                </c:pt>
                <c:pt idx="54">
                  <c:v>1950M12</c:v>
                </c:pt>
                <c:pt idx="55">
                  <c:v>1951M6</c:v>
                </c:pt>
                <c:pt idx="56">
                  <c:v>1951M12</c:v>
                </c:pt>
                <c:pt idx="57">
                  <c:v>1952M6</c:v>
                </c:pt>
                <c:pt idx="58">
                  <c:v>1952M12</c:v>
                </c:pt>
                <c:pt idx="59">
                  <c:v>1953M6</c:v>
                </c:pt>
                <c:pt idx="60">
                  <c:v>1953M12</c:v>
                </c:pt>
                <c:pt idx="61">
                  <c:v>1954M6</c:v>
                </c:pt>
                <c:pt idx="62">
                  <c:v>1954M12</c:v>
                </c:pt>
                <c:pt idx="63">
                  <c:v>1955M6</c:v>
                </c:pt>
                <c:pt idx="64">
                  <c:v>1955M12</c:v>
                </c:pt>
                <c:pt idx="65">
                  <c:v>1956M6</c:v>
                </c:pt>
                <c:pt idx="66">
                  <c:v>1956M12</c:v>
                </c:pt>
                <c:pt idx="67">
                  <c:v>1957M6</c:v>
                </c:pt>
                <c:pt idx="68">
                  <c:v>1957M12</c:v>
                </c:pt>
                <c:pt idx="69">
                  <c:v>1958M6</c:v>
                </c:pt>
                <c:pt idx="70">
                  <c:v>1958M12</c:v>
                </c:pt>
                <c:pt idx="71">
                  <c:v>1959M6</c:v>
                </c:pt>
              </c:strCache>
            </c:strRef>
          </c:cat>
          <c:val>
            <c:numRef>
              <c:f>'Calculations (WACB)'!$B$14:$BU$14</c:f>
              <c:numCache>
                <c:formatCode>0%</c:formatCode>
                <c:ptCount val="72"/>
                <c:pt idx="2">
                  <c:v>-2.6897067119466288E-2</c:v>
                </c:pt>
                <c:pt idx="3">
                  <c:v>-3.3862305413923321E-2</c:v>
                </c:pt>
                <c:pt idx="4">
                  <c:v>-2.9217536267276342E-2</c:v>
                </c:pt>
                <c:pt idx="5">
                  <c:v>-2.7340231822781853E-2</c:v>
                </c:pt>
                <c:pt idx="6">
                  <c:v>-3.0237313455340635E-2</c:v>
                </c:pt>
                <c:pt idx="7">
                  <c:v>-2.137440289241364E-2</c:v>
                </c:pt>
                <c:pt idx="8">
                  <c:v>-9.6980763161147159E-3</c:v>
                </c:pt>
                <c:pt idx="9">
                  <c:v>-2.4612931459709626E-2</c:v>
                </c:pt>
                <c:pt idx="10">
                  <c:v>-1.8676918314566488E-2</c:v>
                </c:pt>
                <c:pt idx="11">
                  <c:v>-2.7756281502188666E-2</c:v>
                </c:pt>
                <c:pt idx="12">
                  <c:v>-1.1829577936133802E-2</c:v>
                </c:pt>
                <c:pt idx="13">
                  <c:v>-1.4162709312091952E-2</c:v>
                </c:pt>
                <c:pt idx="14">
                  <c:v>-2.5219774022236161E-2</c:v>
                </c:pt>
                <c:pt idx="15">
                  <c:v>-4.3249891545852383E-2</c:v>
                </c:pt>
                <c:pt idx="16">
                  <c:v>-4.7184058253105489E-2</c:v>
                </c:pt>
                <c:pt idx="17">
                  <c:v>-4.5813781831722557E-2</c:v>
                </c:pt>
                <c:pt idx="18">
                  <c:v>-5.3850507933868502E-2</c:v>
                </c:pt>
                <c:pt idx="19">
                  <c:v>-2.4815955021760993E-2</c:v>
                </c:pt>
                <c:pt idx="20">
                  <c:v>8.9604719073266254E-5</c:v>
                </c:pt>
                <c:pt idx="21">
                  <c:v>-1.3768377958508131E-2</c:v>
                </c:pt>
                <c:pt idx="22">
                  <c:v>-1.3441465497908169E-2</c:v>
                </c:pt>
                <c:pt idx="23">
                  <c:v>-3.9901213521840867E-2</c:v>
                </c:pt>
                <c:pt idx="24">
                  <c:v>-3.1769702296802607E-2</c:v>
                </c:pt>
                <c:pt idx="25">
                  <c:v>6.4210223781603869E-3</c:v>
                </c:pt>
                <c:pt idx="26">
                  <c:v>5.9960283984932077E-3</c:v>
                </c:pt>
                <c:pt idx="27">
                  <c:v>6.6614958060468257E-2</c:v>
                </c:pt>
                <c:pt idx="28">
                  <c:v>4.0622117054831937E-2</c:v>
                </c:pt>
                <c:pt idx="29">
                  <c:v>-4.8140655932642856E-2</c:v>
                </c:pt>
                <c:pt idx="30">
                  <c:v>-4.2854047464992953E-2</c:v>
                </c:pt>
                <c:pt idx="31">
                  <c:v>4.0124764353284839E-2</c:v>
                </c:pt>
                <c:pt idx="32">
                  <c:v>3.7661988265086141E-2</c:v>
                </c:pt>
                <c:pt idx="33">
                  <c:v>-5.4097741553269414E-2</c:v>
                </c:pt>
                <c:pt idx="34">
                  <c:v>-5.7690305330519477E-2</c:v>
                </c:pt>
                <c:pt idx="35">
                  <c:v>-5.9922717261745015E-2</c:v>
                </c:pt>
                <c:pt idx="36">
                  <c:v>-4.5835112512600258E-2</c:v>
                </c:pt>
                <c:pt idx="37">
                  <c:v>-2.2539897835567452E-2</c:v>
                </c:pt>
                <c:pt idx="38">
                  <c:v>-9.5731176894400302E-3</c:v>
                </c:pt>
                <c:pt idx="39">
                  <c:v>-1.4722773496128617E-2</c:v>
                </c:pt>
                <c:pt idx="41">
                  <c:v>-1.5072569811892584E-2</c:v>
                </c:pt>
                <c:pt idx="43">
                  <c:v>-2.275782259947802E-2</c:v>
                </c:pt>
                <c:pt idx="44">
                  <c:v>-1.2225408641397808E-2</c:v>
                </c:pt>
                <c:pt idx="45">
                  <c:v>-3.1408378062496134E-2</c:v>
                </c:pt>
                <c:pt idx="46">
                  <c:v>-2.6734128337054096E-2</c:v>
                </c:pt>
                <c:pt idx="47">
                  <c:v>-2.3482228420591052E-3</c:v>
                </c:pt>
                <c:pt idx="48">
                  <c:v>-4.3434673283976911E-3</c:v>
                </c:pt>
                <c:pt idx="49">
                  <c:v>4.5944504535591797E-3</c:v>
                </c:pt>
                <c:pt idx="50">
                  <c:v>-1.3336402701367269E-3</c:v>
                </c:pt>
                <c:pt idx="51">
                  <c:v>4.7990401053430278E-3</c:v>
                </c:pt>
                <c:pt idx="52">
                  <c:v>8.9467179059159185E-4</c:v>
                </c:pt>
                <c:pt idx="53">
                  <c:v>-1.7423441194182696E-2</c:v>
                </c:pt>
                <c:pt idx="54">
                  <c:v>-1.4837845751934984E-2</c:v>
                </c:pt>
                <c:pt idx="55">
                  <c:v>2.0755744901919853E-3</c:v>
                </c:pt>
                <c:pt idx="56">
                  <c:v>3.1533377189918872E-4</c:v>
                </c:pt>
                <c:pt idx="57">
                  <c:v>8.3996797309239007E-2</c:v>
                </c:pt>
                <c:pt idx="58">
                  <c:v>4.642075903908735E-2</c:v>
                </c:pt>
                <c:pt idx="59">
                  <c:v>-9.1410479296729102E-2</c:v>
                </c:pt>
                <c:pt idx="60">
                  <c:v>-5.7620210568809657E-2</c:v>
                </c:pt>
                <c:pt idx="61">
                  <c:v>-4.4872009236874344E-2</c:v>
                </c:pt>
                <c:pt idx="62">
                  <c:v>-3.3431119680503184E-2</c:v>
                </c:pt>
                <c:pt idx="63">
                  <c:v>-2.3836750859565173E-2</c:v>
                </c:pt>
                <c:pt idx="64">
                  <c:v>3.8450676361387139E-2</c:v>
                </c:pt>
                <c:pt idx="65">
                  <c:v>5.0956411378499052E-2</c:v>
                </c:pt>
                <c:pt idx="66">
                  <c:v>-3.2222504918541464E-2</c:v>
                </c:pt>
                <c:pt idx="67">
                  <c:v>-4.9289246276434037E-2</c:v>
                </c:pt>
                <c:pt idx="68">
                  <c:v>-2.2050091442259667E-2</c:v>
                </c:pt>
                <c:pt idx="69">
                  <c:v>-4.2289725577318339E-2</c:v>
                </c:pt>
                <c:pt idx="71">
                  <c:v>-7.4191349415596602E-2</c:v>
                </c:pt>
              </c:numCache>
            </c:numRef>
          </c:val>
          <c:smooth val="0"/>
        </c:ser>
        <c:dLbls>
          <c:showLegendKey val="0"/>
          <c:showVal val="0"/>
          <c:showCatName val="0"/>
          <c:showSerName val="0"/>
          <c:showPercent val="0"/>
          <c:showBubbleSize val="0"/>
        </c:dLbls>
        <c:marker val="1"/>
        <c:smooth val="0"/>
        <c:axId val="233507840"/>
        <c:axId val="233509632"/>
      </c:lineChart>
      <c:catAx>
        <c:axId val="233507840"/>
        <c:scaling>
          <c:orientation val="minMax"/>
        </c:scaling>
        <c:delete val="0"/>
        <c:axPos val="b"/>
        <c:numFmt formatCode="m/d;@" sourceLinked="0"/>
        <c:majorTickMark val="none"/>
        <c:minorTickMark val="none"/>
        <c:tickLblPos val="low"/>
        <c:spPr>
          <a:ln w="3175">
            <a:solidFill>
              <a:srgbClr val="808080"/>
            </a:solidFill>
            <a:prstDash val="solid"/>
          </a:ln>
        </c:spPr>
        <c:txPr>
          <a:bodyPr rot="-5400000" vert="horz"/>
          <a:lstStyle/>
          <a:p>
            <a:pPr>
              <a:defRPr i="0"/>
            </a:pPr>
            <a:endParaRPr lang="en-US"/>
          </a:p>
        </c:txPr>
        <c:crossAx val="233509632"/>
        <c:crosses val="autoZero"/>
        <c:auto val="1"/>
        <c:lblAlgn val="ctr"/>
        <c:lblOffset val="100"/>
        <c:noMultiLvlLbl val="0"/>
      </c:catAx>
      <c:valAx>
        <c:axId val="233509632"/>
        <c:scaling>
          <c:orientation val="minMax"/>
          <c:max val="3"/>
          <c:min val="-1"/>
        </c:scaling>
        <c:delete val="0"/>
        <c:axPos val="l"/>
        <c:majorGridlines>
          <c:spPr>
            <a:ln w="3175">
              <a:solidFill>
                <a:srgbClr val="808080"/>
              </a:solidFill>
              <a:prstDash val="solid"/>
            </a:ln>
          </c:spPr>
        </c:majorGridlines>
        <c:numFmt formatCode="0%" sourceLinked="0"/>
        <c:majorTickMark val="none"/>
        <c:minorTickMark val="none"/>
        <c:tickLblPos val="nextTo"/>
        <c:spPr>
          <a:ln w="3175">
            <a:solidFill>
              <a:srgbClr val="808080"/>
            </a:solidFill>
            <a:prstDash val="solid"/>
          </a:ln>
        </c:spPr>
        <c:crossAx val="233507840"/>
        <c:crosses val="autoZero"/>
        <c:crossBetween val="between"/>
      </c:valAx>
      <c:spPr>
        <a:solidFill>
          <a:srgbClr val="FFFFFF"/>
        </a:solidFill>
        <a:ln w="25400">
          <a:noFill/>
        </a:ln>
      </c:spPr>
    </c:plotArea>
    <c:legend>
      <c:legendPos val="r"/>
      <c:layout>
        <c:manualLayout>
          <c:xMode val="edge"/>
          <c:yMode val="edge"/>
          <c:x val="8.6706190685108597E-2"/>
          <c:y val="9.6463851109520396E-2"/>
          <c:w val="0.46700591128454999"/>
          <c:h val="0.113383122564225"/>
        </c:manualLayout>
      </c:layout>
      <c:overlay val="0"/>
      <c:spPr>
        <a:solidFill>
          <a:schemeClr val="bg1"/>
        </a:solidFill>
        <a:ln w="19050">
          <a:solidFill>
            <a:srgbClr val="808080"/>
          </a:solidFill>
        </a:ln>
      </c:spPr>
    </c:legend>
    <c:plotVisOnly val="1"/>
    <c:dispBlanksAs val="span"/>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sz="1600" b="1" i="1" baseline="0">
                <a:effectLst/>
                <a:latin typeface="+mn-lt"/>
              </a:rPr>
              <a:t>Figure 4.2: </a:t>
            </a:r>
            <a:r>
              <a:rPr lang="en-US" sz="1600" b="1" i="0" baseline="0">
                <a:effectLst/>
                <a:latin typeface="+mn-lt"/>
              </a:rPr>
              <a:t>West African Currency Board - Test of Currency Board Orthodoxy</a:t>
            </a:r>
            <a:endParaRPr lang="en-US" sz="1600">
              <a:effectLst/>
              <a:latin typeface="+mn-lt"/>
            </a:endParaRPr>
          </a:p>
        </c:rich>
      </c:tx>
      <c:overlay val="0"/>
      <c:spPr>
        <a:noFill/>
        <a:ln w="25400">
          <a:noFill/>
        </a:ln>
      </c:spPr>
    </c:title>
    <c:autoTitleDeleted val="0"/>
    <c:plotArea>
      <c:layout>
        <c:manualLayout>
          <c:layoutTarget val="inner"/>
          <c:xMode val="edge"/>
          <c:yMode val="edge"/>
          <c:x val="7.8985546573243401E-2"/>
          <c:y val="8.4937438736914297E-2"/>
          <c:w val="0.89253414747645299"/>
          <c:h val="0.72770365411308902"/>
        </c:manualLayout>
      </c:layout>
      <c:lineChart>
        <c:grouping val="standard"/>
        <c:varyColors val="0"/>
        <c:ser>
          <c:idx val="0"/>
          <c:order val="0"/>
          <c:tx>
            <c:v>Reserve Pass-Through</c:v>
          </c:tx>
          <c:spPr>
            <a:ln w="38100">
              <a:solidFill>
                <a:srgbClr val="666699"/>
              </a:solidFill>
              <a:prstDash val="solid"/>
            </a:ln>
          </c:spPr>
          <c:marker>
            <c:symbol val="none"/>
          </c:marker>
          <c:cat>
            <c:strRef>
              <c:f>'Calculations (WACB)'!$B$6:$BU$6</c:f>
              <c:strCache>
                <c:ptCount val="72"/>
                <c:pt idx="0">
                  <c:v>1923M12</c:v>
                </c:pt>
                <c:pt idx="1">
                  <c:v>1924M6</c:v>
                </c:pt>
                <c:pt idx="2">
                  <c:v>1924M12</c:v>
                </c:pt>
                <c:pt idx="3">
                  <c:v>1925M6</c:v>
                </c:pt>
                <c:pt idx="4">
                  <c:v>1925M12</c:v>
                </c:pt>
                <c:pt idx="5">
                  <c:v>1926M6</c:v>
                </c:pt>
                <c:pt idx="6">
                  <c:v>1926M12</c:v>
                </c:pt>
                <c:pt idx="7">
                  <c:v>1927M6</c:v>
                </c:pt>
                <c:pt idx="8">
                  <c:v>1927M12</c:v>
                </c:pt>
                <c:pt idx="9">
                  <c:v>1928M6</c:v>
                </c:pt>
                <c:pt idx="10">
                  <c:v>1928M12</c:v>
                </c:pt>
                <c:pt idx="11">
                  <c:v>1929M6</c:v>
                </c:pt>
                <c:pt idx="12">
                  <c:v>1929M12</c:v>
                </c:pt>
                <c:pt idx="13">
                  <c:v>1930M6</c:v>
                </c:pt>
                <c:pt idx="14">
                  <c:v>1930M12</c:v>
                </c:pt>
                <c:pt idx="15">
                  <c:v>1931M6</c:v>
                </c:pt>
                <c:pt idx="16">
                  <c:v>1931M12</c:v>
                </c:pt>
                <c:pt idx="17">
                  <c:v>1932M6</c:v>
                </c:pt>
                <c:pt idx="18">
                  <c:v>1932M12</c:v>
                </c:pt>
                <c:pt idx="19">
                  <c:v>1933M6</c:v>
                </c:pt>
                <c:pt idx="20">
                  <c:v>1933M12</c:v>
                </c:pt>
                <c:pt idx="21">
                  <c:v>1934M6</c:v>
                </c:pt>
                <c:pt idx="22">
                  <c:v>1934M12</c:v>
                </c:pt>
                <c:pt idx="23">
                  <c:v>1935M6</c:v>
                </c:pt>
                <c:pt idx="24">
                  <c:v>1935M12</c:v>
                </c:pt>
                <c:pt idx="25">
                  <c:v>1936M6</c:v>
                </c:pt>
                <c:pt idx="26">
                  <c:v>1936M12</c:v>
                </c:pt>
                <c:pt idx="27">
                  <c:v>1937M6</c:v>
                </c:pt>
                <c:pt idx="28">
                  <c:v>1937M12</c:v>
                </c:pt>
                <c:pt idx="29">
                  <c:v>1938M6</c:v>
                </c:pt>
                <c:pt idx="30">
                  <c:v>1938M12</c:v>
                </c:pt>
                <c:pt idx="31">
                  <c:v>1939M6</c:v>
                </c:pt>
                <c:pt idx="32">
                  <c:v>1939M12</c:v>
                </c:pt>
                <c:pt idx="33">
                  <c:v>1940M6</c:v>
                </c:pt>
                <c:pt idx="34">
                  <c:v>1940M12</c:v>
                </c:pt>
                <c:pt idx="35">
                  <c:v>1941M6</c:v>
                </c:pt>
                <c:pt idx="36">
                  <c:v>1941M12</c:v>
                </c:pt>
                <c:pt idx="37">
                  <c:v>1942M6</c:v>
                </c:pt>
                <c:pt idx="38">
                  <c:v>1942M12</c:v>
                </c:pt>
                <c:pt idx="39">
                  <c:v>1943M6</c:v>
                </c:pt>
                <c:pt idx="40">
                  <c:v>1943M12</c:v>
                </c:pt>
                <c:pt idx="41">
                  <c:v>1944M6</c:v>
                </c:pt>
                <c:pt idx="42">
                  <c:v>1944M12</c:v>
                </c:pt>
                <c:pt idx="43">
                  <c:v>1945M6</c:v>
                </c:pt>
                <c:pt idx="44">
                  <c:v>1945M12</c:v>
                </c:pt>
                <c:pt idx="45">
                  <c:v>1946M6</c:v>
                </c:pt>
                <c:pt idx="46">
                  <c:v>1946M12</c:v>
                </c:pt>
                <c:pt idx="47">
                  <c:v>1947M6</c:v>
                </c:pt>
                <c:pt idx="48">
                  <c:v>1947M12</c:v>
                </c:pt>
                <c:pt idx="49">
                  <c:v>1948M6</c:v>
                </c:pt>
                <c:pt idx="50">
                  <c:v>1948M12</c:v>
                </c:pt>
                <c:pt idx="51">
                  <c:v>1949M6</c:v>
                </c:pt>
                <c:pt idx="52">
                  <c:v>1949M12</c:v>
                </c:pt>
                <c:pt idx="53">
                  <c:v>1950M6</c:v>
                </c:pt>
                <c:pt idx="54">
                  <c:v>1950M12</c:v>
                </c:pt>
                <c:pt idx="55">
                  <c:v>1951M6</c:v>
                </c:pt>
                <c:pt idx="56">
                  <c:v>1951M12</c:v>
                </c:pt>
                <c:pt idx="57">
                  <c:v>1952M6</c:v>
                </c:pt>
                <c:pt idx="58">
                  <c:v>1952M12</c:v>
                </c:pt>
                <c:pt idx="59">
                  <c:v>1953M6</c:v>
                </c:pt>
                <c:pt idx="60">
                  <c:v>1953M12</c:v>
                </c:pt>
                <c:pt idx="61">
                  <c:v>1954M6</c:v>
                </c:pt>
                <c:pt idx="62">
                  <c:v>1954M12</c:v>
                </c:pt>
                <c:pt idx="63">
                  <c:v>1955M6</c:v>
                </c:pt>
                <c:pt idx="64">
                  <c:v>1955M12</c:v>
                </c:pt>
                <c:pt idx="65">
                  <c:v>1956M6</c:v>
                </c:pt>
                <c:pt idx="66">
                  <c:v>1956M12</c:v>
                </c:pt>
                <c:pt idx="67">
                  <c:v>1957M6</c:v>
                </c:pt>
                <c:pt idx="68">
                  <c:v>1957M12</c:v>
                </c:pt>
                <c:pt idx="69">
                  <c:v>1958M6</c:v>
                </c:pt>
                <c:pt idx="70">
                  <c:v>1958M12</c:v>
                </c:pt>
                <c:pt idx="71">
                  <c:v>1959M6</c:v>
                </c:pt>
              </c:strCache>
            </c:strRef>
          </c:cat>
          <c:val>
            <c:numRef>
              <c:f>'Calculations (WACB)'!$B$12:$BU$12</c:f>
              <c:numCache>
                <c:formatCode>0.00%</c:formatCode>
                <c:ptCount val="72"/>
                <c:pt idx="2">
                  <c:v>0.88075759369201889</c:v>
                </c:pt>
                <c:pt idx="3">
                  <c:v>0.84427232386164519</c:v>
                </c:pt>
                <c:pt idx="4">
                  <c:v>0.75915069211398323</c:v>
                </c:pt>
                <c:pt idx="5">
                  <c:v>-0.80327280750975216</c:v>
                </c:pt>
                <c:pt idx="6">
                  <c:v>0.81579801100747829</c:v>
                </c:pt>
                <c:pt idx="7">
                  <c:v>0.87557440137081244</c:v>
                </c:pt>
                <c:pt idx="8">
                  <c:v>0.89179125126772685</c:v>
                </c:pt>
                <c:pt idx="9">
                  <c:v>0.57331489843182726</c:v>
                </c:pt>
                <c:pt idx="10">
                  <c:v>1.5285714237739545</c:v>
                </c:pt>
                <c:pt idx="11">
                  <c:v>1.3540677911352577</c:v>
                </c:pt>
                <c:pt idx="12">
                  <c:v>1.1491863314958255</c:v>
                </c:pt>
                <c:pt idx="13">
                  <c:v>1.2124377376537461</c:v>
                </c:pt>
                <c:pt idx="14">
                  <c:v>1.1153633750181831</c:v>
                </c:pt>
                <c:pt idx="15">
                  <c:v>1.2152260998494611</c:v>
                </c:pt>
                <c:pt idx="16">
                  <c:v>2.2207486723826202</c:v>
                </c:pt>
                <c:pt idx="17">
                  <c:v>-7.8746471535348963</c:v>
                </c:pt>
                <c:pt idx="18">
                  <c:v>-1.2067929115354243</c:v>
                </c:pt>
                <c:pt idx="19">
                  <c:v>0.68952025112543514</c:v>
                </c:pt>
                <c:pt idx="20">
                  <c:v>0.99917696007088197</c:v>
                </c:pt>
                <c:pt idx="21">
                  <c:v>1.10046255406047</c:v>
                </c:pt>
                <c:pt idx="22">
                  <c:v>0.33426910594996456</c:v>
                </c:pt>
                <c:pt idx="23">
                  <c:v>0.85198408058184827</c:v>
                </c:pt>
                <c:pt idx="24">
                  <c:v>0.89449588668830049</c:v>
                </c:pt>
                <c:pt idx="25">
                  <c:v>1.0258712512069539</c:v>
                </c:pt>
                <c:pt idx="26">
                  <c:v>1.0132866965772049</c:v>
                </c:pt>
                <c:pt idx="27">
                  <c:v>1.1417408177550792</c:v>
                </c:pt>
                <c:pt idx="28">
                  <c:v>1.7900429199502967</c:v>
                </c:pt>
                <c:pt idx="29">
                  <c:v>1.4699975772488956</c:v>
                </c:pt>
                <c:pt idx="30">
                  <c:v>1.2222099789353531</c:v>
                </c:pt>
                <c:pt idx="31">
                  <c:v>0.87652996441477027</c:v>
                </c:pt>
                <c:pt idx="32">
                  <c:v>0.80424539304314335</c:v>
                </c:pt>
                <c:pt idx="33">
                  <c:v>0.59902457680063581</c:v>
                </c:pt>
                <c:pt idx="34">
                  <c:v>0.59566547224386779</c:v>
                </c:pt>
                <c:pt idx="35">
                  <c:v>0.52322424038755033</c:v>
                </c:pt>
                <c:pt idx="36">
                  <c:v>0.83246524337118122</c:v>
                </c:pt>
                <c:pt idx="37">
                  <c:v>0.93355573466490571</c:v>
                </c:pt>
                <c:pt idx="38">
                  <c:v>0.97308128552760509</c:v>
                </c:pt>
                <c:pt idx="39">
                  <c:v>0.95953127533421601</c:v>
                </c:pt>
                <c:pt idx="41">
                  <c:v>0.87052810607078734</c:v>
                </c:pt>
                <c:pt idx="43">
                  <c:v>0.84666326837195272</c:v>
                </c:pt>
                <c:pt idx="44">
                  <c:v>0.90505821609353254</c:v>
                </c:pt>
                <c:pt idx="45">
                  <c:v>0.8158812143722658</c:v>
                </c:pt>
                <c:pt idx="46">
                  <c:v>0.90176953364313861</c:v>
                </c:pt>
                <c:pt idx="47">
                  <c:v>0.99009766488972739</c:v>
                </c:pt>
                <c:pt idx="48">
                  <c:v>0.97282100664766724</c:v>
                </c:pt>
                <c:pt idx="49">
                  <c:v>1.0329315145164317</c:v>
                </c:pt>
                <c:pt idx="50">
                  <c:v>0.99686665876709057</c:v>
                </c:pt>
                <c:pt idx="51">
                  <c:v>1.0116247415500643</c:v>
                </c:pt>
                <c:pt idx="52">
                  <c:v>1.0588661287482628</c:v>
                </c:pt>
                <c:pt idx="53">
                  <c:v>5.1249245498780995</c:v>
                </c:pt>
                <c:pt idx="54">
                  <c:v>0.90428774838739845</c:v>
                </c:pt>
                <c:pt idx="55">
                  <c:v>1.0110244154086399</c:v>
                </c:pt>
                <c:pt idx="56">
                  <c:v>1.0014810424216818</c:v>
                </c:pt>
                <c:pt idx="57">
                  <c:v>2.790014751423135</c:v>
                </c:pt>
                <c:pt idx="58">
                  <c:v>3.8947354725753036</c:v>
                </c:pt>
                <c:pt idx="59">
                  <c:v>0.13886507010509772</c:v>
                </c:pt>
                <c:pt idx="60">
                  <c:v>0.42946414668250305</c:v>
                </c:pt>
                <c:pt idx="61">
                  <c:v>0.46445843787300328</c:v>
                </c:pt>
                <c:pt idx="62">
                  <c:v>0.62301033949904594</c:v>
                </c:pt>
                <c:pt idx="63">
                  <c:v>-0.23723124457612021</c:v>
                </c:pt>
                <c:pt idx="64">
                  <c:v>1.7331864482714425</c:v>
                </c:pt>
                <c:pt idx="65">
                  <c:v>5.6441391076434755</c:v>
                </c:pt>
                <c:pt idx="66">
                  <c:v>0.59925104499393911</c:v>
                </c:pt>
                <c:pt idx="67">
                  <c:v>0.60416179000170733</c:v>
                </c:pt>
                <c:pt idx="68">
                  <c:v>-1.3674022777023298</c:v>
                </c:pt>
                <c:pt idx="69">
                  <c:v>2.5889652030772963</c:v>
                </c:pt>
                <c:pt idx="70">
                  <c:v>0</c:v>
                </c:pt>
                <c:pt idx="71">
                  <c:v>1.4571022700363652</c:v>
                </c:pt>
              </c:numCache>
            </c:numRef>
          </c:val>
          <c:smooth val="0"/>
        </c:ser>
        <c:dLbls>
          <c:showLegendKey val="0"/>
          <c:showVal val="0"/>
          <c:showCatName val="0"/>
          <c:showSerName val="0"/>
          <c:showPercent val="0"/>
          <c:showBubbleSize val="0"/>
        </c:dLbls>
        <c:marker val="1"/>
        <c:smooth val="0"/>
        <c:axId val="234649088"/>
        <c:axId val="234650624"/>
      </c:lineChart>
      <c:catAx>
        <c:axId val="234649088"/>
        <c:scaling>
          <c:orientation val="minMax"/>
        </c:scaling>
        <c:delete val="0"/>
        <c:axPos val="b"/>
        <c:numFmt formatCode="m/d;@" sourceLinked="0"/>
        <c:majorTickMark val="none"/>
        <c:minorTickMark val="none"/>
        <c:tickLblPos val="low"/>
        <c:spPr>
          <a:ln w="3175">
            <a:solidFill>
              <a:srgbClr val="808080"/>
            </a:solidFill>
            <a:prstDash val="solid"/>
          </a:ln>
        </c:spPr>
        <c:txPr>
          <a:bodyPr rot="-5400000" vert="horz"/>
          <a:lstStyle/>
          <a:p>
            <a:pPr>
              <a:defRPr i="0"/>
            </a:pPr>
            <a:endParaRPr lang="en-US"/>
          </a:p>
        </c:txPr>
        <c:crossAx val="234650624"/>
        <c:crosses val="autoZero"/>
        <c:auto val="1"/>
        <c:lblAlgn val="ctr"/>
        <c:lblOffset val="100"/>
        <c:noMultiLvlLbl val="0"/>
      </c:catAx>
      <c:valAx>
        <c:axId val="234650624"/>
        <c:scaling>
          <c:orientation val="minMax"/>
        </c:scaling>
        <c:delete val="0"/>
        <c:axPos val="l"/>
        <c:majorGridlines>
          <c:spPr>
            <a:ln w="3175">
              <a:solidFill>
                <a:srgbClr val="808080"/>
              </a:solidFill>
              <a:prstDash val="solid"/>
            </a:ln>
          </c:spPr>
        </c:majorGridlines>
        <c:numFmt formatCode="0%" sourceLinked="0"/>
        <c:majorTickMark val="none"/>
        <c:minorTickMark val="none"/>
        <c:tickLblPos val="nextTo"/>
        <c:spPr>
          <a:ln w="3175">
            <a:solidFill>
              <a:srgbClr val="808080"/>
            </a:solidFill>
            <a:prstDash val="solid"/>
          </a:ln>
        </c:spPr>
        <c:crossAx val="234649088"/>
        <c:crosses val="autoZero"/>
        <c:crossBetween val="between"/>
      </c:valAx>
      <c:spPr>
        <a:solidFill>
          <a:srgbClr val="FFFFFF"/>
        </a:solidFill>
        <a:ln w="25400">
          <a:noFill/>
        </a:ln>
      </c:spPr>
    </c:plotArea>
    <c:legend>
      <c:legendPos val="r"/>
      <c:layout>
        <c:manualLayout>
          <c:xMode val="edge"/>
          <c:yMode val="edge"/>
          <c:x val="0.75688468376936802"/>
          <c:y val="0.74241342559452805"/>
          <c:w val="0.203040616990325"/>
          <c:h val="6.0899705718603397E-2"/>
        </c:manualLayout>
      </c:layout>
      <c:overlay val="0"/>
      <c:spPr>
        <a:solidFill>
          <a:schemeClr val="bg1"/>
        </a:solidFill>
        <a:ln w="19050">
          <a:solidFill>
            <a:srgbClr val="808080"/>
          </a:solidFill>
        </a:ln>
      </c:spPr>
    </c:legend>
    <c:plotVisOnly val="1"/>
    <c:dispBlanksAs val="span"/>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sz="1600" b="1" i="1" baseline="0">
                <a:effectLst/>
                <a:latin typeface="+mn-lt"/>
              </a:rPr>
              <a:t>Figure 4.3: </a:t>
            </a:r>
            <a:r>
              <a:rPr lang="en-US" sz="1600" b="1" i="0" baseline="0">
                <a:effectLst/>
                <a:latin typeface="+mn-lt"/>
              </a:rPr>
              <a:t>West African Currency Board - Test of Currency Board Orthodoxy</a:t>
            </a:r>
            <a:endParaRPr lang="en-US" sz="1600">
              <a:effectLst/>
              <a:latin typeface="+mn-lt"/>
            </a:endParaRPr>
          </a:p>
        </c:rich>
      </c:tx>
      <c:overlay val="0"/>
      <c:spPr>
        <a:noFill/>
        <a:ln w="25400">
          <a:noFill/>
        </a:ln>
      </c:spPr>
    </c:title>
    <c:autoTitleDeleted val="0"/>
    <c:plotArea>
      <c:layout>
        <c:manualLayout>
          <c:layoutTarget val="inner"/>
          <c:xMode val="edge"/>
          <c:yMode val="edge"/>
          <c:x val="7.8985546573243401E-2"/>
          <c:y val="8.4937438736914297E-2"/>
          <c:w val="0.89253414747645299"/>
          <c:h val="0.72770365411308902"/>
        </c:manualLayout>
      </c:layout>
      <c:lineChart>
        <c:grouping val="standard"/>
        <c:varyColors val="0"/>
        <c:ser>
          <c:idx val="1"/>
          <c:order val="0"/>
          <c:tx>
            <c:v>Net Domestic Assets / Monetary Base</c:v>
          </c:tx>
          <c:spPr>
            <a:ln w="38100">
              <a:solidFill>
                <a:srgbClr val="DD2D32"/>
              </a:solidFill>
              <a:prstDash val="solid"/>
            </a:ln>
          </c:spPr>
          <c:marker>
            <c:symbol val="none"/>
          </c:marker>
          <c:cat>
            <c:strRef>
              <c:f>'Calculations (WACB)'!$B$6:$BU$6</c:f>
              <c:strCache>
                <c:ptCount val="72"/>
                <c:pt idx="0">
                  <c:v>1923M12</c:v>
                </c:pt>
                <c:pt idx="1">
                  <c:v>1924M6</c:v>
                </c:pt>
                <c:pt idx="2">
                  <c:v>1924M12</c:v>
                </c:pt>
                <c:pt idx="3">
                  <c:v>1925M6</c:v>
                </c:pt>
                <c:pt idx="4">
                  <c:v>1925M12</c:v>
                </c:pt>
                <c:pt idx="5">
                  <c:v>1926M6</c:v>
                </c:pt>
                <c:pt idx="6">
                  <c:v>1926M12</c:v>
                </c:pt>
                <c:pt idx="7">
                  <c:v>1927M6</c:v>
                </c:pt>
                <c:pt idx="8">
                  <c:v>1927M12</c:v>
                </c:pt>
                <c:pt idx="9">
                  <c:v>1928M6</c:v>
                </c:pt>
                <c:pt idx="10">
                  <c:v>1928M12</c:v>
                </c:pt>
                <c:pt idx="11">
                  <c:v>1929M6</c:v>
                </c:pt>
                <c:pt idx="12">
                  <c:v>1929M12</c:v>
                </c:pt>
                <c:pt idx="13">
                  <c:v>1930M6</c:v>
                </c:pt>
                <c:pt idx="14">
                  <c:v>1930M12</c:v>
                </c:pt>
                <c:pt idx="15">
                  <c:v>1931M6</c:v>
                </c:pt>
                <c:pt idx="16">
                  <c:v>1931M12</c:v>
                </c:pt>
                <c:pt idx="17">
                  <c:v>1932M6</c:v>
                </c:pt>
                <c:pt idx="18">
                  <c:v>1932M12</c:v>
                </c:pt>
                <c:pt idx="19">
                  <c:v>1933M6</c:v>
                </c:pt>
                <c:pt idx="20">
                  <c:v>1933M12</c:v>
                </c:pt>
                <c:pt idx="21">
                  <c:v>1934M6</c:v>
                </c:pt>
                <c:pt idx="22">
                  <c:v>1934M12</c:v>
                </c:pt>
                <c:pt idx="23">
                  <c:v>1935M6</c:v>
                </c:pt>
                <c:pt idx="24">
                  <c:v>1935M12</c:v>
                </c:pt>
                <c:pt idx="25">
                  <c:v>1936M6</c:v>
                </c:pt>
                <c:pt idx="26">
                  <c:v>1936M12</c:v>
                </c:pt>
                <c:pt idx="27">
                  <c:v>1937M6</c:v>
                </c:pt>
                <c:pt idx="28">
                  <c:v>1937M12</c:v>
                </c:pt>
                <c:pt idx="29">
                  <c:v>1938M6</c:v>
                </c:pt>
                <c:pt idx="30">
                  <c:v>1938M12</c:v>
                </c:pt>
                <c:pt idx="31">
                  <c:v>1939M6</c:v>
                </c:pt>
                <c:pt idx="32">
                  <c:v>1939M12</c:v>
                </c:pt>
                <c:pt idx="33">
                  <c:v>1940M6</c:v>
                </c:pt>
                <c:pt idx="34">
                  <c:v>1940M12</c:v>
                </c:pt>
                <c:pt idx="35">
                  <c:v>1941M6</c:v>
                </c:pt>
                <c:pt idx="36">
                  <c:v>1941M12</c:v>
                </c:pt>
                <c:pt idx="37">
                  <c:v>1942M6</c:v>
                </c:pt>
                <c:pt idx="38">
                  <c:v>1942M12</c:v>
                </c:pt>
                <c:pt idx="39">
                  <c:v>1943M6</c:v>
                </c:pt>
                <c:pt idx="40">
                  <c:v>1943M12</c:v>
                </c:pt>
                <c:pt idx="41">
                  <c:v>1944M6</c:v>
                </c:pt>
                <c:pt idx="42">
                  <c:v>1944M12</c:v>
                </c:pt>
                <c:pt idx="43">
                  <c:v>1945M6</c:v>
                </c:pt>
                <c:pt idx="44">
                  <c:v>1945M12</c:v>
                </c:pt>
                <c:pt idx="45">
                  <c:v>1946M6</c:v>
                </c:pt>
                <c:pt idx="46">
                  <c:v>1946M12</c:v>
                </c:pt>
                <c:pt idx="47">
                  <c:v>1947M6</c:v>
                </c:pt>
                <c:pt idx="48">
                  <c:v>1947M12</c:v>
                </c:pt>
                <c:pt idx="49">
                  <c:v>1948M6</c:v>
                </c:pt>
                <c:pt idx="50">
                  <c:v>1948M12</c:v>
                </c:pt>
                <c:pt idx="51">
                  <c:v>1949M6</c:v>
                </c:pt>
                <c:pt idx="52">
                  <c:v>1949M12</c:v>
                </c:pt>
                <c:pt idx="53">
                  <c:v>1950M6</c:v>
                </c:pt>
                <c:pt idx="54">
                  <c:v>1950M12</c:v>
                </c:pt>
                <c:pt idx="55">
                  <c:v>1951M6</c:v>
                </c:pt>
                <c:pt idx="56">
                  <c:v>1951M12</c:v>
                </c:pt>
                <c:pt idx="57">
                  <c:v>1952M6</c:v>
                </c:pt>
                <c:pt idx="58">
                  <c:v>1952M12</c:v>
                </c:pt>
                <c:pt idx="59">
                  <c:v>1953M6</c:v>
                </c:pt>
                <c:pt idx="60">
                  <c:v>1953M12</c:v>
                </c:pt>
                <c:pt idx="61">
                  <c:v>1954M6</c:v>
                </c:pt>
                <c:pt idx="62">
                  <c:v>1954M12</c:v>
                </c:pt>
                <c:pt idx="63">
                  <c:v>1955M6</c:v>
                </c:pt>
                <c:pt idx="64">
                  <c:v>1955M12</c:v>
                </c:pt>
                <c:pt idx="65">
                  <c:v>1956M6</c:v>
                </c:pt>
                <c:pt idx="66">
                  <c:v>1956M12</c:v>
                </c:pt>
                <c:pt idx="67">
                  <c:v>1957M6</c:v>
                </c:pt>
                <c:pt idx="68">
                  <c:v>1957M12</c:v>
                </c:pt>
                <c:pt idx="69">
                  <c:v>1958M6</c:v>
                </c:pt>
                <c:pt idx="70">
                  <c:v>1958M12</c:v>
                </c:pt>
                <c:pt idx="71">
                  <c:v>1959M6</c:v>
                </c:pt>
              </c:strCache>
            </c:strRef>
          </c:cat>
          <c:val>
            <c:numRef>
              <c:f>'Calculations (WACB)'!$B$13:$BU$13</c:f>
              <c:numCache>
                <c:formatCode>0%</c:formatCode>
                <c:ptCount val="72"/>
                <c:pt idx="0">
                  <c:v>0.20834565747170852</c:v>
                </c:pt>
                <c:pt idx="1">
                  <c:v>0.20404905636432685</c:v>
                </c:pt>
                <c:pt idx="2">
                  <c:v>0.15137503073652134</c:v>
                </c:pt>
                <c:pt idx="3">
                  <c:v>0.14378941039449389</c:v>
                </c:pt>
                <c:pt idx="4">
                  <c:v>0.11185632074118743</c:v>
                </c:pt>
                <c:pt idx="5">
                  <c:v>0.11788487262968654</c:v>
                </c:pt>
                <c:pt idx="6">
                  <c:v>7.197978346369717E-2</c:v>
                </c:pt>
                <c:pt idx="7">
                  <c:v>8.3892223112589814E-2</c:v>
                </c:pt>
                <c:pt idx="8">
                  <c:v>5.7672215179087778E-2</c:v>
                </c:pt>
                <c:pt idx="9">
                  <c:v>5.7381616506743713E-2</c:v>
                </c:pt>
                <c:pt idx="10">
                  <c:v>4.1221750772322978E-2</c:v>
                </c:pt>
                <c:pt idx="11">
                  <c:v>3.3143476753421899E-2</c:v>
                </c:pt>
                <c:pt idx="12">
                  <c:v>3.2339019326606433E-2</c:v>
                </c:pt>
                <c:pt idx="13">
                  <c:v>2.0649905198560841E-2</c:v>
                </c:pt>
                <c:pt idx="14">
                  <c:v>9.4148913685494356E-3</c:v>
                </c:pt>
                <c:pt idx="15">
                  <c:v>-2.9902106156519819E-2</c:v>
                </c:pt>
                <c:pt idx="16">
                  <c:v>-4.1315517216092355E-2</c:v>
                </c:pt>
                <c:pt idx="17">
                  <c:v>-7.8924275023331034E-2</c:v>
                </c:pt>
                <c:pt idx="18">
                  <c:v>-9.8053540173984988E-2</c:v>
                </c:pt>
                <c:pt idx="19">
                  <c:v>-9.8321550602928326E-2</c:v>
                </c:pt>
                <c:pt idx="20">
                  <c:v>-0.10992126214667765</c:v>
                </c:pt>
                <c:pt idx="21">
                  <c:v>-0.1319975678280926</c:v>
                </c:pt>
                <c:pt idx="22">
                  <c:v>-0.12253572504470422</c:v>
                </c:pt>
                <c:pt idx="23">
                  <c:v>-0.13979231834368588</c:v>
                </c:pt>
                <c:pt idx="24">
                  <c:v>-0.12156224936533111</c:v>
                </c:pt>
                <c:pt idx="25">
                  <c:v>-0.10630477768765523</c:v>
                </c:pt>
                <c:pt idx="26">
                  <c:v>-7.9302871358750276E-2</c:v>
                </c:pt>
                <c:pt idx="27">
                  <c:v>-2.5829767797393401E-2</c:v>
                </c:pt>
                <c:pt idx="28">
                  <c:v>-3.5420647638751544E-2</c:v>
                </c:pt>
                <c:pt idx="29">
                  <c:v>-8.7082230754853981E-2</c:v>
                </c:pt>
                <c:pt idx="30">
                  <c:v>-0.10241463139629652</c:v>
                </c:pt>
                <c:pt idx="31">
                  <c:v>-6.5661091366871357E-2</c:v>
                </c:pt>
                <c:pt idx="32">
                  <c:v>-7.6606040687909938E-2</c:v>
                </c:pt>
                <c:pt idx="33">
                  <c:v>-0.11080392420889944</c:v>
                </c:pt>
                <c:pt idx="34">
                  <c:v>-0.12377665068500041</c:v>
                </c:pt>
                <c:pt idx="35">
                  <c:v>-0.16019231290200883</c:v>
                </c:pt>
                <c:pt idx="36">
                  <c:v>-0.13814838769193002</c:v>
                </c:pt>
                <c:pt idx="37">
                  <c:v>-0.13878147193822316</c:v>
                </c:pt>
                <c:pt idx="38">
                  <c:v>-0.10974383408545187</c:v>
                </c:pt>
                <c:pt idx="39">
                  <c:v>-0.11378410026659533</c:v>
                </c:pt>
                <c:pt idx="41">
                  <c:v>-0.11699956056377935</c:v>
                </c:pt>
                <c:pt idx="42">
                  <c:v>-0.10882104618828133</c:v>
                </c:pt>
                <c:pt idx="43">
                  <c:v>-0.12415600531017058</c:v>
                </c:pt>
                <c:pt idx="44">
                  <c:v>-0.10841191241323857</c:v>
                </c:pt>
                <c:pt idx="45">
                  <c:v>-0.13655830717037967</c:v>
                </c:pt>
                <c:pt idx="46">
                  <c:v>-0.1085141621368038</c:v>
                </c:pt>
                <c:pt idx="47">
                  <c:v>-0.1124940452634189</c:v>
                </c:pt>
                <c:pt idx="48">
                  <c:v>-9.7672804519527062E-2</c:v>
                </c:pt>
                <c:pt idx="49">
                  <c:v>-9.4308779234250545E-2</c:v>
                </c:pt>
                <c:pt idx="50">
                  <c:v>-6.9512589498793395E-2</c:v>
                </c:pt>
                <c:pt idx="51">
                  <c:v>-6.3140460008574553E-2</c:v>
                </c:pt>
                <c:pt idx="52">
                  <c:v>-6.7531133390407991E-2</c:v>
                </c:pt>
                <c:pt idx="53">
                  <c:v>-8.2346487147590047E-2</c:v>
                </c:pt>
                <c:pt idx="54">
                  <c:v>-7.2241594827991612E-2</c:v>
                </c:pt>
                <c:pt idx="55">
                  <c:v>-6.7434925334854179E-2</c:v>
                </c:pt>
                <c:pt idx="56">
                  <c:v>-5.9284996538494866E-2</c:v>
                </c:pt>
                <c:pt idx="57">
                  <c:v>1.4644574990627327E-2</c:v>
                </c:pt>
                <c:pt idx="58">
                  <c:v>-1.2108007336031904E-2</c:v>
                </c:pt>
                <c:pt idx="59">
                  <c:v>-7.5650759943624038E-2</c:v>
                </c:pt>
                <c:pt idx="60">
                  <c:v>-6.6829621083835222E-2</c:v>
                </c:pt>
                <c:pt idx="61">
                  <c:v>-0.1160081843077144</c:v>
                </c:pt>
                <c:pt idx="62">
                  <c:v>-9.5011541014564146E-2</c:v>
                </c:pt>
                <c:pt idx="63">
                  <c:v>-0.14048703760748635</c:v>
                </c:pt>
                <c:pt idx="64">
                  <c:v>-5.1848180247477269E-2</c:v>
                </c:pt>
                <c:pt idx="65">
                  <c:v>-8.4309458736463325E-2</c:v>
                </c:pt>
                <c:pt idx="66">
                  <c:v>-8.0206098157705533E-2</c:v>
                </c:pt>
                <c:pt idx="67">
                  <c:v>-0.12425134806745179</c:v>
                </c:pt>
                <c:pt idx="68">
                  <c:v>-0.10357532980651285</c:v>
                </c:pt>
                <c:pt idx="69">
                  <c:v>-0.17886569995446552</c:v>
                </c:pt>
                <c:pt idx="71">
                  <c:v>-0.33144312968095319</c:v>
                </c:pt>
              </c:numCache>
            </c:numRef>
          </c:val>
          <c:smooth val="0"/>
        </c:ser>
        <c:ser>
          <c:idx val="2"/>
          <c:order val="1"/>
          <c:tx>
            <c:v>Change in Net Domestic Assets / Previous Period's Monetary Base</c:v>
          </c:tx>
          <c:spPr>
            <a:ln w="38100">
              <a:solidFill>
                <a:srgbClr val="A2BD90"/>
              </a:solidFill>
              <a:prstDash val="solid"/>
            </a:ln>
          </c:spPr>
          <c:marker>
            <c:symbol val="none"/>
          </c:marker>
          <c:cat>
            <c:strRef>
              <c:f>'Calculations (WACB)'!$B$6:$BU$6</c:f>
              <c:strCache>
                <c:ptCount val="72"/>
                <c:pt idx="0">
                  <c:v>1923M12</c:v>
                </c:pt>
                <c:pt idx="1">
                  <c:v>1924M6</c:v>
                </c:pt>
                <c:pt idx="2">
                  <c:v>1924M12</c:v>
                </c:pt>
                <c:pt idx="3">
                  <c:v>1925M6</c:v>
                </c:pt>
                <c:pt idx="4">
                  <c:v>1925M12</c:v>
                </c:pt>
                <c:pt idx="5">
                  <c:v>1926M6</c:v>
                </c:pt>
                <c:pt idx="6">
                  <c:v>1926M12</c:v>
                </c:pt>
                <c:pt idx="7">
                  <c:v>1927M6</c:v>
                </c:pt>
                <c:pt idx="8">
                  <c:v>1927M12</c:v>
                </c:pt>
                <c:pt idx="9">
                  <c:v>1928M6</c:v>
                </c:pt>
                <c:pt idx="10">
                  <c:v>1928M12</c:v>
                </c:pt>
                <c:pt idx="11">
                  <c:v>1929M6</c:v>
                </c:pt>
                <c:pt idx="12">
                  <c:v>1929M12</c:v>
                </c:pt>
                <c:pt idx="13">
                  <c:v>1930M6</c:v>
                </c:pt>
                <c:pt idx="14">
                  <c:v>1930M12</c:v>
                </c:pt>
                <c:pt idx="15">
                  <c:v>1931M6</c:v>
                </c:pt>
                <c:pt idx="16">
                  <c:v>1931M12</c:v>
                </c:pt>
                <c:pt idx="17">
                  <c:v>1932M6</c:v>
                </c:pt>
                <c:pt idx="18">
                  <c:v>1932M12</c:v>
                </c:pt>
                <c:pt idx="19">
                  <c:v>1933M6</c:v>
                </c:pt>
                <c:pt idx="20">
                  <c:v>1933M12</c:v>
                </c:pt>
                <c:pt idx="21">
                  <c:v>1934M6</c:v>
                </c:pt>
                <c:pt idx="22">
                  <c:v>1934M12</c:v>
                </c:pt>
                <c:pt idx="23">
                  <c:v>1935M6</c:v>
                </c:pt>
                <c:pt idx="24">
                  <c:v>1935M12</c:v>
                </c:pt>
                <c:pt idx="25">
                  <c:v>1936M6</c:v>
                </c:pt>
                <c:pt idx="26">
                  <c:v>1936M12</c:v>
                </c:pt>
                <c:pt idx="27">
                  <c:v>1937M6</c:v>
                </c:pt>
                <c:pt idx="28">
                  <c:v>1937M12</c:v>
                </c:pt>
                <c:pt idx="29">
                  <c:v>1938M6</c:v>
                </c:pt>
                <c:pt idx="30">
                  <c:v>1938M12</c:v>
                </c:pt>
                <c:pt idx="31">
                  <c:v>1939M6</c:v>
                </c:pt>
                <c:pt idx="32">
                  <c:v>1939M12</c:v>
                </c:pt>
                <c:pt idx="33">
                  <c:v>1940M6</c:v>
                </c:pt>
                <c:pt idx="34">
                  <c:v>1940M12</c:v>
                </c:pt>
                <c:pt idx="35">
                  <c:v>1941M6</c:v>
                </c:pt>
                <c:pt idx="36">
                  <c:v>1941M12</c:v>
                </c:pt>
                <c:pt idx="37">
                  <c:v>1942M6</c:v>
                </c:pt>
                <c:pt idx="38">
                  <c:v>1942M12</c:v>
                </c:pt>
                <c:pt idx="39">
                  <c:v>1943M6</c:v>
                </c:pt>
                <c:pt idx="40">
                  <c:v>1943M12</c:v>
                </c:pt>
                <c:pt idx="41">
                  <c:v>1944M6</c:v>
                </c:pt>
                <c:pt idx="42">
                  <c:v>1944M12</c:v>
                </c:pt>
                <c:pt idx="43">
                  <c:v>1945M6</c:v>
                </c:pt>
                <c:pt idx="44">
                  <c:v>1945M12</c:v>
                </c:pt>
                <c:pt idx="45">
                  <c:v>1946M6</c:v>
                </c:pt>
                <c:pt idx="46">
                  <c:v>1946M12</c:v>
                </c:pt>
                <c:pt idx="47">
                  <c:v>1947M6</c:v>
                </c:pt>
                <c:pt idx="48">
                  <c:v>1947M12</c:v>
                </c:pt>
                <c:pt idx="49">
                  <c:v>1948M6</c:v>
                </c:pt>
                <c:pt idx="50">
                  <c:v>1948M12</c:v>
                </c:pt>
                <c:pt idx="51">
                  <c:v>1949M6</c:v>
                </c:pt>
                <c:pt idx="52">
                  <c:v>1949M12</c:v>
                </c:pt>
                <c:pt idx="53">
                  <c:v>1950M6</c:v>
                </c:pt>
                <c:pt idx="54">
                  <c:v>1950M12</c:v>
                </c:pt>
                <c:pt idx="55">
                  <c:v>1951M6</c:v>
                </c:pt>
                <c:pt idx="56">
                  <c:v>1951M12</c:v>
                </c:pt>
                <c:pt idx="57">
                  <c:v>1952M6</c:v>
                </c:pt>
                <c:pt idx="58">
                  <c:v>1952M12</c:v>
                </c:pt>
                <c:pt idx="59">
                  <c:v>1953M6</c:v>
                </c:pt>
                <c:pt idx="60">
                  <c:v>1953M12</c:v>
                </c:pt>
                <c:pt idx="61">
                  <c:v>1954M6</c:v>
                </c:pt>
                <c:pt idx="62">
                  <c:v>1954M12</c:v>
                </c:pt>
                <c:pt idx="63">
                  <c:v>1955M6</c:v>
                </c:pt>
                <c:pt idx="64">
                  <c:v>1955M12</c:v>
                </c:pt>
                <c:pt idx="65">
                  <c:v>1956M6</c:v>
                </c:pt>
                <c:pt idx="66">
                  <c:v>1956M12</c:v>
                </c:pt>
                <c:pt idx="67">
                  <c:v>1957M6</c:v>
                </c:pt>
                <c:pt idx="68">
                  <c:v>1957M12</c:v>
                </c:pt>
                <c:pt idx="69">
                  <c:v>1958M6</c:v>
                </c:pt>
                <c:pt idx="70">
                  <c:v>1958M12</c:v>
                </c:pt>
                <c:pt idx="71">
                  <c:v>1959M6</c:v>
                </c:pt>
              </c:strCache>
            </c:strRef>
          </c:cat>
          <c:val>
            <c:numRef>
              <c:f>'Calculations (WACB)'!$B$14:$BU$14</c:f>
              <c:numCache>
                <c:formatCode>0%</c:formatCode>
                <c:ptCount val="72"/>
                <c:pt idx="2">
                  <c:v>-2.6897067119466288E-2</c:v>
                </c:pt>
                <c:pt idx="3">
                  <c:v>-3.3862305413923321E-2</c:v>
                </c:pt>
                <c:pt idx="4">
                  <c:v>-2.9217536267276342E-2</c:v>
                </c:pt>
                <c:pt idx="5">
                  <c:v>-2.7340231822781853E-2</c:v>
                </c:pt>
                <c:pt idx="6">
                  <c:v>-3.0237313455340635E-2</c:v>
                </c:pt>
                <c:pt idx="7">
                  <c:v>-2.137440289241364E-2</c:v>
                </c:pt>
                <c:pt idx="8">
                  <c:v>-9.6980763161147159E-3</c:v>
                </c:pt>
                <c:pt idx="9">
                  <c:v>-2.4612931459709626E-2</c:v>
                </c:pt>
                <c:pt idx="10">
                  <c:v>-1.8676918314566488E-2</c:v>
                </c:pt>
                <c:pt idx="11">
                  <c:v>-2.7756281502188666E-2</c:v>
                </c:pt>
                <c:pt idx="12">
                  <c:v>-1.1829577936133802E-2</c:v>
                </c:pt>
                <c:pt idx="13">
                  <c:v>-1.4162709312091952E-2</c:v>
                </c:pt>
                <c:pt idx="14">
                  <c:v>-2.5219774022236161E-2</c:v>
                </c:pt>
                <c:pt idx="15">
                  <c:v>-4.3249891545852383E-2</c:v>
                </c:pt>
                <c:pt idx="16">
                  <c:v>-4.7184058253105489E-2</c:v>
                </c:pt>
                <c:pt idx="17">
                  <c:v>-4.5813781831722557E-2</c:v>
                </c:pt>
                <c:pt idx="18">
                  <c:v>-5.3850507933868502E-2</c:v>
                </c:pt>
                <c:pt idx="19">
                  <c:v>-2.4815955021760993E-2</c:v>
                </c:pt>
                <c:pt idx="20">
                  <c:v>8.9604719073266254E-5</c:v>
                </c:pt>
                <c:pt idx="21">
                  <c:v>-1.3768377958508131E-2</c:v>
                </c:pt>
                <c:pt idx="22">
                  <c:v>-1.3441465497908169E-2</c:v>
                </c:pt>
                <c:pt idx="23">
                  <c:v>-3.9901213521840867E-2</c:v>
                </c:pt>
                <c:pt idx="24">
                  <c:v>-3.1769702296802607E-2</c:v>
                </c:pt>
                <c:pt idx="25">
                  <c:v>6.4210223781603869E-3</c:v>
                </c:pt>
                <c:pt idx="26">
                  <c:v>5.9960283984932077E-3</c:v>
                </c:pt>
                <c:pt idx="27">
                  <c:v>6.6614958060468257E-2</c:v>
                </c:pt>
                <c:pt idx="28">
                  <c:v>4.0622117054831937E-2</c:v>
                </c:pt>
                <c:pt idx="29">
                  <c:v>-4.8140655932642856E-2</c:v>
                </c:pt>
                <c:pt idx="30">
                  <c:v>-4.2854047464992953E-2</c:v>
                </c:pt>
                <c:pt idx="31">
                  <c:v>4.0124764353284839E-2</c:v>
                </c:pt>
                <c:pt idx="32">
                  <c:v>3.7661988265086141E-2</c:v>
                </c:pt>
                <c:pt idx="33">
                  <c:v>-5.4097741553269414E-2</c:v>
                </c:pt>
                <c:pt idx="34">
                  <c:v>-5.7690305330519477E-2</c:v>
                </c:pt>
                <c:pt idx="35">
                  <c:v>-5.9922717261745015E-2</c:v>
                </c:pt>
                <c:pt idx="36">
                  <c:v>-4.5835112512600258E-2</c:v>
                </c:pt>
                <c:pt idx="37">
                  <c:v>-2.2539897835567452E-2</c:v>
                </c:pt>
                <c:pt idx="38">
                  <c:v>-9.5731176894400302E-3</c:v>
                </c:pt>
                <c:pt idx="39">
                  <c:v>-1.4722773496128617E-2</c:v>
                </c:pt>
                <c:pt idx="41">
                  <c:v>-1.5072569811892584E-2</c:v>
                </c:pt>
                <c:pt idx="43">
                  <c:v>-2.275782259947802E-2</c:v>
                </c:pt>
                <c:pt idx="44">
                  <c:v>-1.2225408641397808E-2</c:v>
                </c:pt>
                <c:pt idx="45">
                  <c:v>-3.1408378062496134E-2</c:v>
                </c:pt>
                <c:pt idx="46">
                  <c:v>-2.6734128337054096E-2</c:v>
                </c:pt>
                <c:pt idx="47">
                  <c:v>-2.3482228420591052E-3</c:v>
                </c:pt>
                <c:pt idx="48">
                  <c:v>-4.3434673283976911E-3</c:v>
                </c:pt>
                <c:pt idx="49">
                  <c:v>4.5944504535591797E-3</c:v>
                </c:pt>
                <c:pt idx="50">
                  <c:v>-1.3336402701367269E-3</c:v>
                </c:pt>
                <c:pt idx="51">
                  <c:v>4.7990401053430278E-3</c:v>
                </c:pt>
                <c:pt idx="52">
                  <c:v>8.9467179059159185E-4</c:v>
                </c:pt>
                <c:pt idx="53">
                  <c:v>-1.7423441194182696E-2</c:v>
                </c:pt>
                <c:pt idx="54">
                  <c:v>-1.4837845751934984E-2</c:v>
                </c:pt>
                <c:pt idx="55">
                  <c:v>2.0755744901919853E-3</c:v>
                </c:pt>
                <c:pt idx="56">
                  <c:v>3.1533377189918872E-4</c:v>
                </c:pt>
                <c:pt idx="57">
                  <c:v>8.3996797309239007E-2</c:v>
                </c:pt>
                <c:pt idx="58">
                  <c:v>4.642075903908735E-2</c:v>
                </c:pt>
                <c:pt idx="59">
                  <c:v>-9.1410479296729102E-2</c:v>
                </c:pt>
                <c:pt idx="60">
                  <c:v>-5.7620210568809657E-2</c:v>
                </c:pt>
                <c:pt idx="61">
                  <c:v>-4.4872009236874344E-2</c:v>
                </c:pt>
                <c:pt idx="62">
                  <c:v>-3.3431119680503184E-2</c:v>
                </c:pt>
                <c:pt idx="63">
                  <c:v>-2.3836750859565173E-2</c:v>
                </c:pt>
                <c:pt idx="64">
                  <c:v>3.8450676361387139E-2</c:v>
                </c:pt>
                <c:pt idx="65">
                  <c:v>5.0956411378499052E-2</c:v>
                </c:pt>
                <c:pt idx="66">
                  <c:v>-3.2222504918541464E-2</c:v>
                </c:pt>
                <c:pt idx="67">
                  <c:v>-4.9289246276434037E-2</c:v>
                </c:pt>
                <c:pt idx="68">
                  <c:v>-2.2050091442259667E-2</c:v>
                </c:pt>
                <c:pt idx="69">
                  <c:v>-4.2289725577318339E-2</c:v>
                </c:pt>
                <c:pt idx="71">
                  <c:v>-7.4191349415596602E-2</c:v>
                </c:pt>
              </c:numCache>
            </c:numRef>
          </c:val>
          <c:smooth val="0"/>
        </c:ser>
        <c:dLbls>
          <c:showLegendKey val="0"/>
          <c:showVal val="0"/>
          <c:showCatName val="0"/>
          <c:showSerName val="0"/>
          <c:showPercent val="0"/>
          <c:showBubbleSize val="0"/>
        </c:dLbls>
        <c:marker val="1"/>
        <c:smooth val="0"/>
        <c:axId val="211383040"/>
        <c:axId val="211384576"/>
      </c:lineChart>
      <c:catAx>
        <c:axId val="211383040"/>
        <c:scaling>
          <c:orientation val="minMax"/>
        </c:scaling>
        <c:delete val="0"/>
        <c:axPos val="b"/>
        <c:numFmt formatCode="m/d;@" sourceLinked="0"/>
        <c:majorTickMark val="none"/>
        <c:minorTickMark val="none"/>
        <c:tickLblPos val="low"/>
        <c:spPr>
          <a:ln w="3175">
            <a:solidFill>
              <a:srgbClr val="808080"/>
            </a:solidFill>
            <a:prstDash val="solid"/>
          </a:ln>
        </c:spPr>
        <c:txPr>
          <a:bodyPr rot="-5400000" vert="horz"/>
          <a:lstStyle/>
          <a:p>
            <a:pPr>
              <a:defRPr i="0"/>
            </a:pPr>
            <a:endParaRPr lang="en-US"/>
          </a:p>
        </c:txPr>
        <c:crossAx val="211384576"/>
        <c:crosses val="autoZero"/>
        <c:auto val="1"/>
        <c:lblAlgn val="ctr"/>
        <c:lblOffset val="100"/>
        <c:noMultiLvlLbl val="0"/>
      </c:catAx>
      <c:valAx>
        <c:axId val="211384576"/>
        <c:scaling>
          <c:orientation val="minMax"/>
        </c:scaling>
        <c:delete val="0"/>
        <c:axPos val="l"/>
        <c:majorGridlines>
          <c:spPr>
            <a:ln w="3175">
              <a:solidFill>
                <a:srgbClr val="808080"/>
              </a:solidFill>
              <a:prstDash val="solid"/>
            </a:ln>
          </c:spPr>
        </c:majorGridlines>
        <c:numFmt formatCode="0%" sourceLinked="0"/>
        <c:majorTickMark val="none"/>
        <c:minorTickMark val="none"/>
        <c:tickLblPos val="nextTo"/>
        <c:spPr>
          <a:ln w="3175">
            <a:solidFill>
              <a:srgbClr val="808080"/>
            </a:solidFill>
            <a:prstDash val="solid"/>
          </a:ln>
        </c:spPr>
        <c:crossAx val="211383040"/>
        <c:crosses val="autoZero"/>
        <c:crossBetween val="between"/>
      </c:valAx>
      <c:spPr>
        <a:solidFill>
          <a:srgbClr val="FFFFFF"/>
        </a:solidFill>
        <a:ln w="25400">
          <a:noFill/>
        </a:ln>
      </c:spPr>
    </c:plotArea>
    <c:legend>
      <c:legendPos val="r"/>
      <c:layout>
        <c:manualLayout>
          <c:xMode val="edge"/>
          <c:yMode val="edge"/>
          <c:x val="0.50328122474426695"/>
          <c:y val="0.104544659190328"/>
          <c:w val="0.46700591128454999"/>
          <c:h val="0.113383122564225"/>
        </c:manualLayout>
      </c:layout>
      <c:overlay val="0"/>
      <c:spPr>
        <a:solidFill>
          <a:schemeClr val="bg1"/>
        </a:solidFill>
        <a:ln w="19050">
          <a:solidFill>
            <a:srgbClr val="808080"/>
          </a:solidFill>
        </a:ln>
      </c:spPr>
    </c:legend>
    <c:plotVisOnly val="1"/>
    <c:dispBlanksAs val="span"/>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tabColor theme="9" tint="0.79998168889431442"/>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9" tint="0.79998168889431442"/>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tint="0.79998168889431442"/>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tabColor theme="8" tint="0.79998168889431442"/>
  </sheetPr>
  <sheetViews>
    <sheetView zoomScale="7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tabColor theme="8" tint="0.79998168889431442"/>
  </sheetPr>
  <sheetViews>
    <sheetView zoomScale="7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tabColor theme="8" tint="0.79998168889431442"/>
  </sheetPr>
  <sheetViews>
    <sheetView zoomScale="70"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tabColor theme="7" tint="0.79998168889431442"/>
  </sheetPr>
  <sheetViews>
    <sheetView zoomScale="75"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tabColor theme="7" tint="0.79998168889431442"/>
  </sheetPr>
  <sheetViews>
    <sheetView zoomScale="75"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tabColor theme="7" tint="0.79998168889431442"/>
  </sheetPr>
  <sheetViews>
    <sheetView zoomScale="75"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0.04546</cdr:x>
      <cdr:y>0.92988</cdr:y>
    </cdr:from>
    <cdr:to>
      <cdr:x>0.98101</cdr:x>
      <cdr:y>1</cdr:y>
    </cdr:to>
    <cdr:sp macro="" textlink="">
      <cdr:nvSpPr>
        <cdr:cNvPr id="2" name="TextBox 1"/>
        <cdr:cNvSpPr txBox="1"/>
      </cdr:nvSpPr>
      <cdr:spPr>
        <a:xfrm xmlns:a="http://schemas.openxmlformats.org/drawingml/2006/main">
          <a:off x="393700" y="5850353"/>
          <a:ext cx="8102078" cy="4411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i="1"/>
            <a:t>Source: Strait Settlement</a:t>
          </a:r>
          <a:r>
            <a:rPr lang="en-US" sz="1100" i="1" baseline="0"/>
            <a:t>s Government Gazette (1905-1937) and author's calculations. </a:t>
          </a:r>
          <a:r>
            <a:rPr lang="en-US" sz="1100" i="1" baseline="0">
              <a:effectLst/>
              <a:latin typeface="+mn-lt"/>
              <a:ea typeface="+mn-ea"/>
              <a:cs typeface="+mn-cs"/>
            </a:rPr>
            <a:t>Note: The reserve pass-through is the change in the</a:t>
          </a:r>
        </a:p>
        <a:p xmlns:a="http://schemas.openxmlformats.org/drawingml/2006/main">
          <a:r>
            <a:rPr lang="en-US" sz="1100" i="1" baseline="0">
              <a:effectLst/>
              <a:latin typeface="+mn-lt"/>
              <a:ea typeface="+mn-ea"/>
              <a:cs typeface="+mn-cs"/>
            </a:rPr>
            <a:t>monetary base divided by the change in foreign reserves.</a:t>
          </a:r>
          <a:endParaRPr lang="en-US" sz="1100" i="1"/>
        </a:p>
      </cdr:txBody>
    </cdr:sp>
  </cdr:relSizeAnchor>
  <cdr:relSizeAnchor xmlns:cdr="http://schemas.openxmlformats.org/drawingml/2006/chartDrawing">
    <cdr:from>
      <cdr:x>0.29419</cdr:x>
      <cdr:y>0.0912</cdr:y>
    </cdr:from>
    <cdr:to>
      <cdr:x>0.2957</cdr:x>
      <cdr:y>0.86298</cdr:y>
    </cdr:to>
    <cdr:cxnSp macro="">
      <cdr:nvCxnSpPr>
        <cdr:cNvPr id="13" name="Straight Connector 12"/>
        <cdr:cNvCxnSpPr/>
      </cdr:nvCxnSpPr>
      <cdr:spPr>
        <a:xfrm xmlns:a="http://schemas.openxmlformats.org/drawingml/2006/main" flipH="1">
          <a:off x="2548823" y="573551"/>
          <a:ext cx="13048" cy="4853835"/>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0.53525</cdr:x>
      <cdr:y>0.08683</cdr:y>
    </cdr:from>
    <cdr:to>
      <cdr:x>0.53676</cdr:x>
      <cdr:y>0.85861</cdr:y>
    </cdr:to>
    <cdr:cxnSp macro="">
      <cdr:nvCxnSpPr>
        <cdr:cNvPr id="14" name="Straight Connector 13"/>
        <cdr:cNvCxnSpPr/>
      </cdr:nvCxnSpPr>
      <cdr:spPr>
        <a:xfrm xmlns:a="http://schemas.openxmlformats.org/drawingml/2006/main" flipH="1">
          <a:off x="4637339" y="546062"/>
          <a:ext cx="13048" cy="4853835"/>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0.17893</cdr:x>
      <cdr:y>0.08683</cdr:y>
    </cdr:from>
    <cdr:to>
      <cdr:x>0.18043</cdr:x>
      <cdr:y>0.85861</cdr:y>
    </cdr:to>
    <cdr:cxnSp macro="">
      <cdr:nvCxnSpPr>
        <cdr:cNvPr id="15" name="Straight Connector 14"/>
        <cdr:cNvCxnSpPr/>
      </cdr:nvCxnSpPr>
      <cdr:spPr>
        <a:xfrm xmlns:a="http://schemas.openxmlformats.org/drawingml/2006/main" flipH="1">
          <a:off x="1550194" y="546063"/>
          <a:ext cx="13048" cy="4853835"/>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0.59104</cdr:x>
      <cdr:y>0.08998</cdr:y>
    </cdr:from>
    <cdr:to>
      <cdr:x>0.59255</cdr:x>
      <cdr:y>0.86177</cdr:y>
    </cdr:to>
    <cdr:cxnSp macro="">
      <cdr:nvCxnSpPr>
        <cdr:cNvPr id="16" name="Straight Connector 15"/>
        <cdr:cNvCxnSpPr/>
      </cdr:nvCxnSpPr>
      <cdr:spPr>
        <a:xfrm xmlns:a="http://schemas.openxmlformats.org/drawingml/2006/main" flipH="1">
          <a:off x="5120672" y="565914"/>
          <a:ext cx="13048" cy="4853835"/>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0.30408</cdr:x>
      <cdr:y>0.77565</cdr:y>
    </cdr:from>
    <cdr:to>
      <cdr:x>0.52396</cdr:x>
      <cdr:y>0.8508</cdr:y>
    </cdr:to>
    <cdr:sp macro="" textlink="">
      <cdr:nvSpPr>
        <cdr:cNvPr id="18" name="TextBox 6"/>
        <cdr:cNvSpPr txBox="1"/>
      </cdr:nvSpPr>
      <cdr:spPr>
        <a:xfrm xmlns:a="http://schemas.openxmlformats.org/drawingml/2006/main">
          <a:off x="2634472" y="4878161"/>
          <a:ext cx="1905001" cy="472615"/>
        </a:xfrm>
        <a:prstGeom xmlns:a="http://schemas.openxmlformats.org/drawingml/2006/main" prst="rect">
          <a:avLst/>
        </a:prstGeom>
        <a:solidFill xmlns:a="http://schemas.openxmlformats.org/drawingml/2006/main">
          <a:schemeClr val="bg1"/>
        </a:solidFill>
        <a:ln xmlns:a="http://schemas.openxmlformats.org/drawingml/2006/main">
          <a:solidFill>
            <a:schemeClr val="tx1">
              <a:lumMod val="50000"/>
              <a:lumOff val="50000"/>
            </a:schemeClr>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Fundamental changes in the </a:t>
          </a:r>
        </a:p>
        <a:p xmlns:a="http://schemas.openxmlformats.org/drawingml/2006/main">
          <a:r>
            <a:rPr lang="en-US" sz="1100"/>
            <a:t>format</a:t>
          </a:r>
          <a:r>
            <a:rPr lang="en-US" sz="1100" baseline="0"/>
            <a:t> of the balance sheet.</a:t>
          </a:r>
          <a:endParaRPr lang="en-US" sz="1100"/>
        </a:p>
      </cdr:txBody>
    </cdr:sp>
  </cdr:relSizeAnchor>
  <cdr:relSizeAnchor xmlns:cdr="http://schemas.openxmlformats.org/drawingml/2006/chartDrawing">
    <cdr:from>
      <cdr:x>0.18297</cdr:x>
      <cdr:y>0.81243</cdr:y>
    </cdr:from>
    <cdr:to>
      <cdr:x>0.30408</cdr:x>
      <cdr:y>0.81323</cdr:y>
    </cdr:to>
    <cdr:cxnSp macro="">
      <cdr:nvCxnSpPr>
        <cdr:cNvPr id="19" name="Straight Arrow Connector 18"/>
        <cdr:cNvCxnSpPr>
          <a:stCxn xmlns:a="http://schemas.openxmlformats.org/drawingml/2006/main" id="18" idx="1"/>
        </cdr:cNvCxnSpPr>
      </cdr:nvCxnSpPr>
      <cdr:spPr>
        <a:xfrm xmlns:a="http://schemas.openxmlformats.org/drawingml/2006/main" flipH="1" flipV="1">
          <a:off x="1585232" y="5109482"/>
          <a:ext cx="1049240" cy="4987"/>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0.47092</cdr:x>
      <cdr:y>0.72373</cdr:y>
    </cdr:from>
    <cdr:to>
      <cdr:x>0.53478</cdr:x>
      <cdr:y>0.77512</cdr:y>
    </cdr:to>
    <cdr:cxnSp macro="">
      <cdr:nvCxnSpPr>
        <cdr:cNvPr id="21" name="Straight Arrow Connector 20"/>
        <cdr:cNvCxnSpPr/>
      </cdr:nvCxnSpPr>
      <cdr:spPr>
        <a:xfrm xmlns:a="http://schemas.openxmlformats.org/drawingml/2006/main" flipV="1">
          <a:off x="4080001" y="4551589"/>
          <a:ext cx="553231" cy="323217"/>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0.29877</cdr:x>
      <cdr:y>0.70449</cdr:y>
    </cdr:from>
    <cdr:to>
      <cdr:x>0.33341</cdr:x>
      <cdr:y>0.77503</cdr:y>
    </cdr:to>
    <cdr:cxnSp macro="">
      <cdr:nvCxnSpPr>
        <cdr:cNvPr id="22" name="Straight Arrow Connector 21"/>
        <cdr:cNvCxnSpPr/>
      </cdr:nvCxnSpPr>
      <cdr:spPr>
        <a:xfrm xmlns:a="http://schemas.openxmlformats.org/drawingml/2006/main" flipH="1" flipV="1">
          <a:off x="2588527" y="4430616"/>
          <a:ext cx="300101" cy="443630"/>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0.52295</cdr:x>
      <cdr:y>0.73022</cdr:y>
    </cdr:from>
    <cdr:to>
      <cdr:x>0.58818</cdr:x>
      <cdr:y>0.77688</cdr:y>
    </cdr:to>
    <cdr:cxnSp macro="">
      <cdr:nvCxnSpPr>
        <cdr:cNvPr id="23" name="Straight Arrow Connector 22"/>
        <cdr:cNvCxnSpPr/>
      </cdr:nvCxnSpPr>
      <cdr:spPr>
        <a:xfrm xmlns:a="http://schemas.openxmlformats.org/drawingml/2006/main" flipV="1">
          <a:off x="4530718" y="4592411"/>
          <a:ext cx="565157" cy="293491"/>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absoluteAnchor>
    <xdr:pos x="0" y="0"/>
    <xdr:ext cx="8563429" cy="58238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0.04253</cdr:x>
      <cdr:y>0.92855</cdr:y>
    </cdr:from>
    <cdr:to>
      <cdr:x>0.97808</cdr:x>
      <cdr:y>0.99867</cdr:y>
    </cdr:to>
    <cdr:sp macro="" textlink="">
      <cdr:nvSpPr>
        <cdr:cNvPr id="2" name="TextBox 1"/>
        <cdr:cNvSpPr txBox="1"/>
      </cdr:nvSpPr>
      <cdr:spPr>
        <a:xfrm xmlns:a="http://schemas.openxmlformats.org/drawingml/2006/main">
          <a:off x="368300" y="5842000"/>
          <a:ext cx="8102078" cy="4411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i="1"/>
            <a:t>Source: Strait Settlement</a:t>
          </a:r>
          <a:r>
            <a:rPr lang="en-US" sz="1100" i="1" baseline="0"/>
            <a:t>s Government Gazette (1905-1937) and author's calculations. </a:t>
          </a:r>
          <a:endParaRPr lang="en-US" sz="1100" i="1"/>
        </a:p>
      </cdr:txBody>
    </cdr:sp>
  </cdr:relSizeAnchor>
  <cdr:relSizeAnchor xmlns:cdr="http://schemas.openxmlformats.org/drawingml/2006/chartDrawing">
    <cdr:from>
      <cdr:x>0.28464</cdr:x>
      <cdr:y>0.08091</cdr:y>
    </cdr:from>
    <cdr:to>
      <cdr:x>0.28614</cdr:x>
      <cdr:y>0.8527</cdr:y>
    </cdr:to>
    <cdr:cxnSp macro="">
      <cdr:nvCxnSpPr>
        <cdr:cNvPr id="4" name="Straight Connector 3"/>
        <cdr:cNvCxnSpPr/>
      </cdr:nvCxnSpPr>
      <cdr:spPr>
        <a:xfrm xmlns:a="http://schemas.openxmlformats.org/drawingml/2006/main" flipH="1">
          <a:off x="2466062" y="508870"/>
          <a:ext cx="13048" cy="4853835"/>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0.51942</cdr:x>
      <cdr:y>0.07654</cdr:y>
    </cdr:from>
    <cdr:to>
      <cdr:x>0.52092</cdr:x>
      <cdr:y>0.84833</cdr:y>
    </cdr:to>
    <cdr:cxnSp macro="">
      <cdr:nvCxnSpPr>
        <cdr:cNvPr id="5" name="Straight Connector 4"/>
        <cdr:cNvCxnSpPr/>
      </cdr:nvCxnSpPr>
      <cdr:spPr>
        <a:xfrm xmlns:a="http://schemas.openxmlformats.org/drawingml/2006/main" flipH="1">
          <a:off x="4500149" y="481382"/>
          <a:ext cx="13048" cy="4853835"/>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0.18508</cdr:x>
      <cdr:y>0.07654</cdr:y>
    </cdr:from>
    <cdr:to>
      <cdr:x>0.18659</cdr:x>
      <cdr:y>0.84833</cdr:y>
    </cdr:to>
    <cdr:cxnSp macro="">
      <cdr:nvCxnSpPr>
        <cdr:cNvPr id="6" name="Straight Connector 5"/>
        <cdr:cNvCxnSpPr/>
      </cdr:nvCxnSpPr>
      <cdr:spPr>
        <a:xfrm xmlns:a="http://schemas.openxmlformats.org/drawingml/2006/main" flipH="1">
          <a:off x="1603505" y="481383"/>
          <a:ext cx="13048" cy="4853835"/>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0.57363</cdr:x>
      <cdr:y>0.07862</cdr:y>
    </cdr:from>
    <cdr:to>
      <cdr:x>0.57514</cdr:x>
      <cdr:y>0.8504</cdr:y>
    </cdr:to>
    <cdr:cxnSp macro="">
      <cdr:nvCxnSpPr>
        <cdr:cNvPr id="7" name="Straight Connector 6"/>
        <cdr:cNvCxnSpPr/>
      </cdr:nvCxnSpPr>
      <cdr:spPr>
        <a:xfrm xmlns:a="http://schemas.openxmlformats.org/drawingml/2006/main" flipH="1">
          <a:off x="4969875" y="494430"/>
          <a:ext cx="13048" cy="4853835"/>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0.9396</cdr:x>
      <cdr:y>0.07447</cdr:y>
    </cdr:from>
    <cdr:to>
      <cdr:x>0.9411</cdr:x>
      <cdr:y>0.84625</cdr:y>
    </cdr:to>
    <cdr:cxnSp macro="">
      <cdr:nvCxnSpPr>
        <cdr:cNvPr id="8" name="Straight Connector 7"/>
        <cdr:cNvCxnSpPr/>
      </cdr:nvCxnSpPr>
      <cdr:spPr>
        <a:xfrm xmlns:a="http://schemas.openxmlformats.org/drawingml/2006/main" flipH="1">
          <a:off x="8140526" y="468335"/>
          <a:ext cx="13048" cy="4853835"/>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0.29217</cdr:x>
      <cdr:y>0.75934</cdr:y>
    </cdr:from>
    <cdr:to>
      <cdr:x>0.51205</cdr:x>
      <cdr:y>0.83402</cdr:y>
    </cdr:to>
    <cdr:sp macro="" textlink="">
      <cdr:nvSpPr>
        <cdr:cNvPr id="9" name="TextBox 8"/>
        <cdr:cNvSpPr txBox="1"/>
      </cdr:nvSpPr>
      <cdr:spPr>
        <a:xfrm xmlns:a="http://schemas.openxmlformats.org/drawingml/2006/main">
          <a:off x="2531300" y="4775548"/>
          <a:ext cx="1905001" cy="469726"/>
        </a:xfrm>
        <a:prstGeom xmlns:a="http://schemas.openxmlformats.org/drawingml/2006/main" prst="rect">
          <a:avLst/>
        </a:prstGeom>
        <a:solidFill xmlns:a="http://schemas.openxmlformats.org/drawingml/2006/main">
          <a:schemeClr val="bg1"/>
        </a:solidFill>
        <a:ln xmlns:a="http://schemas.openxmlformats.org/drawingml/2006/main">
          <a:solidFill>
            <a:schemeClr val="tx1">
              <a:lumMod val="50000"/>
              <a:lumOff val="50000"/>
            </a:schemeClr>
          </a:solidFill>
        </a:ln>
      </cdr:spPr>
      <cdr:txBody>
        <a:bodyPr xmlns:a="http://schemas.openxmlformats.org/drawingml/2006/main" vertOverflow="clip" wrap="none" rtlCol="0"/>
        <a:lstStyle xmlns:a="http://schemas.openxmlformats.org/drawingml/2006/main"/>
        <a:p xmlns:a="http://schemas.openxmlformats.org/drawingml/2006/main">
          <a:r>
            <a:rPr lang="en-US" sz="1100"/>
            <a:t>Fundamental changes in the </a:t>
          </a:r>
        </a:p>
        <a:p xmlns:a="http://schemas.openxmlformats.org/drawingml/2006/main">
          <a:r>
            <a:rPr lang="en-US" sz="1100" baseline="0"/>
            <a:t>format of the balance sheet.</a:t>
          </a:r>
          <a:endParaRPr lang="en-US" sz="1100"/>
        </a:p>
      </cdr:txBody>
    </cdr:sp>
  </cdr:relSizeAnchor>
  <cdr:relSizeAnchor xmlns:cdr="http://schemas.openxmlformats.org/drawingml/2006/chartDrawing">
    <cdr:from>
      <cdr:x>0.18825</cdr:x>
      <cdr:y>0.79668</cdr:y>
    </cdr:from>
    <cdr:to>
      <cdr:x>0.29217</cdr:x>
      <cdr:y>0.79668</cdr:y>
    </cdr:to>
    <cdr:cxnSp macro="">
      <cdr:nvCxnSpPr>
        <cdr:cNvPr id="11" name="Straight Arrow Connector 10"/>
        <cdr:cNvCxnSpPr>
          <a:stCxn xmlns:a="http://schemas.openxmlformats.org/drawingml/2006/main" id="9" idx="1"/>
        </cdr:cNvCxnSpPr>
      </cdr:nvCxnSpPr>
      <cdr:spPr>
        <a:xfrm xmlns:a="http://schemas.openxmlformats.org/drawingml/2006/main" flipH="1">
          <a:off x="1630993" y="5010411"/>
          <a:ext cx="900307" cy="0"/>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0.51205</cdr:x>
      <cdr:y>0.79668</cdr:y>
    </cdr:from>
    <cdr:to>
      <cdr:x>0.92922</cdr:x>
      <cdr:y>0.79668</cdr:y>
    </cdr:to>
    <cdr:cxnSp macro="">
      <cdr:nvCxnSpPr>
        <cdr:cNvPr id="12" name="Straight Arrow Connector 11"/>
        <cdr:cNvCxnSpPr>
          <a:stCxn xmlns:a="http://schemas.openxmlformats.org/drawingml/2006/main" id="9" idx="3"/>
        </cdr:cNvCxnSpPr>
      </cdr:nvCxnSpPr>
      <cdr:spPr>
        <a:xfrm xmlns:a="http://schemas.openxmlformats.org/drawingml/2006/main">
          <a:off x="4436301" y="5010411"/>
          <a:ext cx="3614281" cy="0"/>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0.46687</cdr:x>
      <cdr:y>0.6888</cdr:y>
    </cdr:from>
    <cdr:to>
      <cdr:x>0.51958</cdr:x>
      <cdr:y>0.75726</cdr:y>
    </cdr:to>
    <cdr:cxnSp macro="">
      <cdr:nvCxnSpPr>
        <cdr:cNvPr id="17" name="Straight Arrow Connector 16"/>
        <cdr:cNvCxnSpPr/>
      </cdr:nvCxnSpPr>
      <cdr:spPr>
        <a:xfrm xmlns:a="http://schemas.openxmlformats.org/drawingml/2006/main" flipV="1">
          <a:off x="4044864" y="4331918"/>
          <a:ext cx="456677" cy="430582"/>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0.28765</cdr:x>
      <cdr:y>0.6888</cdr:y>
    </cdr:from>
    <cdr:to>
      <cdr:x>0.32229</cdr:x>
      <cdr:y>0.75934</cdr:y>
    </cdr:to>
    <cdr:cxnSp macro="">
      <cdr:nvCxnSpPr>
        <cdr:cNvPr id="18" name="Straight Arrow Connector 17"/>
        <cdr:cNvCxnSpPr/>
      </cdr:nvCxnSpPr>
      <cdr:spPr>
        <a:xfrm xmlns:a="http://schemas.openxmlformats.org/drawingml/2006/main" flipH="1" flipV="1">
          <a:off x="2492159" y="4331918"/>
          <a:ext cx="300101" cy="443630"/>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0.51339</cdr:x>
      <cdr:y>0.69502</cdr:y>
    </cdr:from>
    <cdr:to>
      <cdr:x>0.5738</cdr:x>
      <cdr:y>0.76119</cdr:y>
    </cdr:to>
    <cdr:cxnSp macro="">
      <cdr:nvCxnSpPr>
        <cdr:cNvPr id="24" name="Straight Arrow Connector 23"/>
        <cdr:cNvCxnSpPr/>
      </cdr:nvCxnSpPr>
      <cdr:spPr>
        <a:xfrm xmlns:a="http://schemas.openxmlformats.org/drawingml/2006/main" flipV="1">
          <a:off x="4447957" y="4371062"/>
          <a:ext cx="523310" cy="416142"/>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0.05125</cdr:x>
      <cdr:y>0.91575</cdr:y>
    </cdr:from>
    <cdr:to>
      <cdr:x>0.9868</cdr:x>
      <cdr:y>1</cdr:y>
    </cdr:to>
    <cdr:sp macro="" textlink="">
      <cdr:nvSpPr>
        <cdr:cNvPr id="2" name="TextBox 1"/>
        <cdr:cNvSpPr txBox="1"/>
      </cdr:nvSpPr>
      <cdr:spPr>
        <a:xfrm xmlns:a="http://schemas.openxmlformats.org/drawingml/2006/main">
          <a:off x="443852" y="5761453"/>
          <a:ext cx="8102078" cy="5300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i="1"/>
            <a:t>Source: Nigeria Gazette and West African Currency Board Annual Reports (1922-</a:t>
          </a:r>
          <a:r>
            <a:rPr lang="en-US" sz="1100" i="1" baseline="0"/>
            <a:t> 1959) and author's calculations. Notes: The reserve </a:t>
          </a:r>
        </a:p>
        <a:p xmlns:a="http://schemas.openxmlformats.org/drawingml/2006/main">
          <a:r>
            <a:rPr lang="en-US" sz="1100" i="1" baseline="0"/>
            <a:t>pass-through is the change in the monetary base divided by the change in foreign reserves. </a:t>
          </a:r>
          <a:endParaRPr lang="en-US" sz="1100" i="1"/>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0.05125</cdr:x>
      <cdr:y>0.91575</cdr:y>
    </cdr:from>
    <cdr:to>
      <cdr:x>0.9868</cdr:x>
      <cdr:y>1</cdr:y>
    </cdr:to>
    <cdr:sp macro="" textlink="">
      <cdr:nvSpPr>
        <cdr:cNvPr id="2" name="TextBox 1"/>
        <cdr:cNvSpPr txBox="1"/>
      </cdr:nvSpPr>
      <cdr:spPr>
        <a:xfrm xmlns:a="http://schemas.openxmlformats.org/drawingml/2006/main">
          <a:off x="443852" y="5761453"/>
          <a:ext cx="8102078" cy="5300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i="1"/>
            <a:t>Source: Nigeria Gazette and West African Currency Board Annual Reports (1922-</a:t>
          </a:r>
          <a:r>
            <a:rPr lang="en-US" sz="1100" i="1" baseline="0"/>
            <a:t> 1959) and author's calculations. Notes: The reserve </a:t>
          </a:r>
        </a:p>
        <a:p xmlns:a="http://schemas.openxmlformats.org/drawingml/2006/main">
          <a:r>
            <a:rPr lang="en-US" sz="1100" i="1" baseline="0"/>
            <a:t>pass-through is the change in the monetary base divided by the change in foreign reserves. </a:t>
          </a:r>
          <a:endParaRPr lang="en-US" sz="1100" i="1"/>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8568267" cy="582506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0.05125</cdr:x>
      <cdr:y>0.92855</cdr:y>
    </cdr:from>
    <cdr:to>
      <cdr:x>0.9868</cdr:x>
      <cdr:y>1</cdr:y>
    </cdr:to>
    <cdr:sp macro="" textlink="">
      <cdr:nvSpPr>
        <cdr:cNvPr id="2" name="TextBox 1"/>
        <cdr:cNvSpPr txBox="1"/>
      </cdr:nvSpPr>
      <cdr:spPr>
        <a:xfrm xmlns:a="http://schemas.openxmlformats.org/drawingml/2006/main">
          <a:off x="443837" y="5841999"/>
          <a:ext cx="8102078" cy="4495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i="1"/>
            <a:t>Source: Nigeria Gazette and West African Currency Board Annual Reports (1922-</a:t>
          </a:r>
          <a:r>
            <a:rPr lang="en-US" sz="1100" i="1" baseline="0"/>
            <a:t> 1959) and author's calculations. </a:t>
          </a:r>
          <a:endParaRPr lang="en-US" sz="1100" i="1"/>
        </a:p>
      </cdr:txBody>
    </cdr:sp>
  </cdr:relSizeAnchor>
</c:userShapes>
</file>

<file path=xl/drawings/drawing2.xml><?xml version="1.0" encoding="utf-8"?>
<c:userShapes xmlns:c="http://schemas.openxmlformats.org/drawingml/2006/chart">
  <cdr:relSizeAnchor xmlns:cdr="http://schemas.openxmlformats.org/drawingml/2006/chartDrawing">
    <cdr:from>
      <cdr:x>0.03522</cdr:x>
      <cdr:y>0.91568</cdr:y>
    </cdr:from>
    <cdr:to>
      <cdr:x>0.97142</cdr:x>
      <cdr:y>1</cdr:y>
    </cdr:to>
    <cdr:sp macro="" textlink="">
      <cdr:nvSpPr>
        <cdr:cNvPr id="2" name="TextBox 1"/>
        <cdr:cNvSpPr txBox="1"/>
      </cdr:nvSpPr>
      <cdr:spPr>
        <a:xfrm xmlns:a="http://schemas.openxmlformats.org/drawingml/2006/main">
          <a:off x="304800" y="5756412"/>
          <a:ext cx="8102048" cy="5300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i="1"/>
            <a:t>Source: Palestine</a:t>
          </a:r>
          <a:r>
            <a:rPr lang="en-US" sz="1100" i="1" baseline="0"/>
            <a:t> Gazette (1928-1948) and author's calculations. Notes: The reserve pass-through is the change in the monetary base divided</a:t>
          </a:r>
        </a:p>
        <a:p xmlns:a="http://schemas.openxmlformats.org/drawingml/2006/main">
          <a:r>
            <a:rPr lang="en-US" sz="1100" i="1" baseline="0"/>
            <a:t>by the change in foreign reserves. This graph using defintion #1 as explained in the text.</a:t>
          </a:r>
          <a:endParaRPr lang="en-US" sz="1100" i="1"/>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0.04106</cdr:x>
      <cdr:y>0.91575</cdr:y>
    </cdr:from>
    <cdr:to>
      <cdr:x>0.97661</cdr:x>
      <cdr:y>1</cdr:y>
    </cdr:to>
    <cdr:sp macro="" textlink="">
      <cdr:nvSpPr>
        <cdr:cNvPr id="2" name="TextBox 1"/>
        <cdr:cNvSpPr txBox="1"/>
      </cdr:nvSpPr>
      <cdr:spPr>
        <a:xfrm xmlns:a="http://schemas.openxmlformats.org/drawingml/2006/main">
          <a:off x="355600" y="5761426"/>
          <a:ext cx="8102048" cy="530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i="1"/>
            <a:t>Source: Palestine</a:t>
          </a:r>
          <a:r>
            <a:rPr lang="en-US" sz="1100" i="1" baseline="0"/>
            <a:t> Gazette (1928-1948) and author's calculations. Notes: The reserve pass-through is the change in the monetary base divided</a:t>
          </a:r>
        </a:p>
        <a:p xmlns:a="http://schemas.openxmlformats.org/drawingml/2006/main">
          <a:r>
            <a:rPr lang="en-US" sz="1100" i="1" baseline="0"/>
            <a:t>by the change in foreign reserves. This graph using defintion #2 as explained in the text.</a:t>
          </a:r>
          <a:endParaRPr lang="en-US" sz="1100" i="1"/>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0.04106</cdr:x>
      <cdr:y>0.91575</cdr:y>
    </cdr:from>
    <cdr:to>
      <cdr:x>0.97661</cdr:x>
      <cdr:y>1</cdr:y>
    </cdr:to>
    <cdr:sp macro="" textlink="">
      <cdr:nvSpPr>
        <cdr:cNvPr id="2" name="TextBox 1"/>
        <cdr:cNvSpPr txBox="1"/>
      </cdr:nvSpPr>
      <cdr:spPr>
        <a:xfrm xmlns:a="http://schemas.openxmlformats.org/drawingml/2006/main">
          <a:off x="355600" y="5761426"/>
          <a:ext cx="8102048" cy="530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i="1"/>
            <a:t>Source: Palestine</a:t>
          </a:r>
          <a:r>
            <a:rPr lang="en-US" sz="1100" i="1" baseline="0"/>
            <a:t> Gazette (1928-1948) and author's calculations. Notes: The reserve pass-through is the change in the monetary base divided</a:t>
          </a:r>
        </a:p>
        <a:p xmlns:a="http://schemas.openxmlformats.org/drawingml/2006/main">
          <a:r>
            <a:rPr lang="en-US" sz="1100" i="1" baseline="0"/>
            <a:t>by the change in foreign reserves. This graph using defintion #2 as explained in the text.</a:t>
          </a:r>
          <a:endParaRPr lang="en-US" sz="1100" i="1"/>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563429" cy="58238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0.04546</cdr:x>
      <cdr:y>0.92988</cdr:y>
    </cdr:from>
    <cdr:to>
      <cdr:x>0.98101</cdr:x>
      <cdr:y>1</cdr:y>
    </cdr:to>
    <cdr:sp macro="" textlink="">
      <cdr:nvSpPr>
        <cdr:cNvPr id="2" name="TextBox 1"/>
        <cdr:cNvSpPr txBox="1"/>
      </cdr:nvSpPr>
      <cdr:spPr>
        <a:xfrm xmlns:a="http://schemas.openxmlformats.org/drawingml/2006/main">
          <a:off x="393700" y="5850353"/>
          <a:ext cx="8102078" cy="4411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i="1"/>
            <a:t>Source: Strait Settlement</a:t>
          </a:r>
          <a:r>
            <a:rPr lang="en-US" sz="1100" i="1" baseline="0"/>
            <a:t>s Government Gazette (1905-1937) and author's calculations. </a:t>
          </a:r>
          <a:r>
            <a:rPr lang="en-US" sz="1100" i="1" baseline="0">
              <a:effectLst/>
              <a:latin typeface="+mn-lt"/>
              <a:ea typeface="+mn-ea"/>
              <a:cs typeface="+mn-cs"/>
            </a:rPr>
            <a:t>Note: The reserve pass-through is the change in the</a:t>
          </a:r>
        </a:p>
        <a:p xmlns:a="http://schemas.openxmlformats.org/drawingml/2006/main">
          <a:r>
            <a:rPr lang="en-US" sz="1100" i="1" baseline="0">
              <a:effectLst/>
              <a:latin typeface="+mn-lt"/>
              <a:ea typeface="+mn-ea"/>
              <a:cs typeface="+mn-cs"/>
            </a:rPr>
            <a:t>monetary base divided by the change in foreign reserves.</a:t>
          </a:r>
          <a:endParaRPr lang="en-US" sz="1100" i="1"/>
        </a:p>
      </cdr:txBody>
    </cdr:sp>
  </cdr:relSizeAnchor>
  <cdr:relSizeAnchor xmlns:cdr="http://schemas.openxmlformats.org/drawingml/2006/chartDrawing">
    <cdr:from>
      <cdr:x>0.28658</cdr:x>
      <cdr:y>0.07895</cdr:y>
    </cdr:from>
    <cdr:to>
      <cdr:x>0.28889</cdr:x>
      <cdr:y>0.80876</cdr:y>
    </cdr:to>
    <cdr:cxnSp macro="">
      <cdr:nvCxnSpPr>
        <cdr:cNvPr id="3" name="Straight Connector 2"/>
        <cdr:cNvCxnSpPr/>
      </cdr:nvCxnSpPr>
      <cdr:spPr>
        <a:xfrm xmlns:a="http://schemas.openxmlformats.org/drawingml/2006/main" flipH="1">
          <a:off x="2482850" y="496517"/>
          <a:ext cx="20025" cy="4589833"/>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0.53211</cdr:x>
      <cdr:y>0.08042</cdr:y>
    </cdr:from>
    <cdr:to>
      <cdr:x>0.53388</cdr:x>
      <cdr:y>0.80775</cdr:y>
    </cdr:to>
    <cdr:cxnSp macro="">
      <cdr:nvCxnSpPr>
        <cdr:cNvPr id="4" name="Straight Connector 3"/>
        <cdr:cNvCxnSpPr/>
      </cdr:nvCxnSpPr>
      <cdr:spPr>
        <a:xfrm xmlns:a="http://schemas.openxmlformats.org/drawingml/2006/main" flipH="1">
          <a:off x="4610100" y="505768"/>
          <a:ext cx="15309" cy="4574232"/>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0.1737</cdr:x>
      <cdr:y>0.07862</cdr:y>
    </cdr:from>
    <cdr:to>
      <cdr:x>0.17441</cdr:x>
      <cdr:y>0.80876</cdr:y>
    </cdr:to>
    <cdr:cxnSp macro="">
      <cdr:nvCxnSpPr>
        <cdr:cNvPr id="5" name="Straight Connector 4"/>
        <cdr:cNvCxnSpPr/>
      </cdr:nvCxnSpPr>
      <cdr:spPr>
        <a:xfrm xmlns:a="http://schemas.openxmlformats.org/drawingml/2006/main" flipH="1">
          <a:off x="1504950" y="494430"/>
          <a:ext cx="6101" cy="4591920"/>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0.58781</cdr:x>
      <cdr:y>0.07997</cdr:y>
    </cdr:from>
    <cdr:to>
      <cdr:x>0.58966</cdr:x>
      <cdr:y>0.80876</cdr:y>
    </cdr:to>
    <cdr:cxnSp macro="">
      <cdr:nvCxnSpPr>
        <cdr:cNvPr id="6" name="Straight Connector 5"/>
        <cdr:cNvCxnSpPr/>
      </cdr:nvCxnSpPr>
      <cdr:spPr>
        <a:xfrm xmlns:a="http://schemas.openxmlformats.org/drawingml/2006/main" flipH="1">
          <a:off x="5092700" y="502942"/>
          <a:ext cx="16043" cy="4583408"/>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0.97113</cdr:x>
      <cdr:y>0.07654</cdr:y>
    </cdr:from>
    <cdr:to>
      <cdr:x>0.97369</cdr:x>
      <cdr:y>0.80775</cdr:y>
    </cdr:to>
    <cdr:cxnSp macro="">
      <cdr:nvCxnSpPr>
        <cdr:cNvPr id="7" name="Straight Connector 6"/>
        <cdr:cNvCxnSpPr/>
      </cdr:nvCxnSpPr>
      <cdr:spPr>
        <a:xfrm xmlns:a="http://schemas.openxmlformats.org/drawingml/2006/main" flipH="1">
          <a:off x="8413750" y="481382"/>
          <a:ext cx="22125" cy="4598618"/>
        </a:xfrm>
        <a:prstGeom xmlns:a="http://schemas.openxmlformats.org/drawingml/2006/main" prst="line">
          <a:avLst/>
        </a:prstGeom>
        <a:ln xmlns:a="http://schemas.openxmlformats.org/drawingml/2006/main" w="12700"/>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0.30172</cdr:x>
      <cdr:y>0.10323</cdr:y>
    </cdr:from>
    <cdr:to>
      <cdr:x>0.5216</cdr:x>
      <cdr:y>0.17792</cdr:y>
    </cdr:to>
    <cdr:sp macro="" textlink="">
      <cdr:nvSpPr>
        <cdr:cNvPr id="32" name="TextBox 1"/>
        <cdr:cNvSpPr txBox="1"/>
      </cdr:nvSpPr>
      <cdr:spPr>
        <a:xfrm xmlns:a="http://schemas.openxmlformats.org/drawingml/2006/main">
          <a:off x="2614066" y="649211"/>
          <a:ext cx="1905001" cy="469726"/>
        </a:xfrm>
        <a:prstGeom xmlns:a="http://schemas.openxmlformats.org/drawingml/2006/main" prst="rect">
          <a:avLst/>
        </a:prstGeom>
        <a:solidFill xmlns:a="http://schemas.openxmlformats.org/drawingml/2006/main">
          <a:schemeClr val="bg1"/>
        </a:solidFill>
        <a:ln xmlns:a="http://schemas.openxmlformats.org/drawingml/2006/main">
          <a:solidFill>
            <a:schemeClr val="tx1">
              <a:lumMod val="50000"/>
              <a:lumOff val="50000"/>
            </a:schemeClr>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Fundamental changes in the </a:t>
          </a:r>
        </a:p>
        <a:p xmlns:a="http://schemas.openxmlformats.org/drawingml/2006/main">
          <a:r>
            <a:rPr lang="en-US" sz="1100" baseline="0"/>
            <a:t>format of the balance sheet.</a:t>
          </a:r>
          <a:endParaRPr lang="en-US" sz="1100"/>
        </a:p>
      </cdr:txBody>
    </cdr:sp>
  </cdr:relSizeAnchor>
  <cdr:relSizeAnchor xmlns:cdr="http://schemas.openxmlformats.org/drawingml/2006/chartDrawing">
    <cdr:from>
      <cdr:x>0.17706</cdr:x>
      <cdr:y>0.14057</cdr:y>
    </cdr:from>
    <cdr:to>
      <cdr:x>0.30172</cdr:x>
      <cdr:y>0.14189</cdr:y>
    </cdr:to>
    <cdr:cxnSp macro="">
      <cdr:nvCxnSpPr>
        <cdr:cNvPr id="33" name="Straight Arrow Connector 32"/>
        <cdr:cNvCxnSpPr>
          <a:stCxn xmlns:a="http://schemas.openxmlformats.org/drawingml/2006/main" id="32" idx="1"/>
        </cdr:cNvCxnSpPr>
      </cdr:nvCxnSpPr>
      <cdr:spPr>
        <a:xfrm xmlns:a="http://schemas.openxmlformats.org/drawingml/2006/main" flipH="1">
          <a:off x="1534026" y="884074"/>
          <a:ext cx="1080040" cy="8268"/>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0.5216</cdr:x>
      <cdr:y>0.14057</cdr:y>
    </cdr:from>
    <cdr:to>
      <cdr:x>0.97159</cdr:x>
      <cdr:y>0.14199</cdr:y>
    </cdr:to>
    <cdr:cxnSp macro="">
      <cdr:nvCxnSpPr>
        <cdr:cNvPr id="34" name="Straight Arrow Connector 33"/>
        <cdr:cNvCxnSpPr>
          <a:stCxn xmlns:a="http://schemas.openxmlformats.org/drawingml/2006/main" id="32" idx="3"/>
        </cdr:cNvCxnSpPr>
      </cdr:nvCxnSpPr>
      <cdr:spPr>
        <a:xfrm xmlns:a="http://schemas.openxmlformats.org/drawingml/2006/main">
          <a:off x="4519067" y="884074"/>
          <a:ext cx="3898652" cy="8895"/>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0.46464</cdr:x>
      <cdr:y>0.17696</cdr:y>
    </cdr:from>
    <cdr:to>
      <cdr:x>0.53046</cdr:x>
      <cdr:y>0.23854</cdr:y>
    </cdr:to>
    <cdr:cxnSp macro="">
      <cdr:nvCxnSpPr>
        <cdr:cNvPr id="35" name="Straight Arrow Connector 34"/>
        <cdr:cNvCxnSpPr/>
      </cdr:nvCxnSpPr>
      <cdr:spPr>
        <a:xfrm xmlns:a="http://schemas.openxmlformats.org/drawingml/2006/main">
          <a:off x="4025566" y="1112921"/>
          <a:ext cx="570247" cy="387267"/>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0.29271</cdr:x>
      <cdr:y>0.17776</cdr:y>
    </cdr:from>
    <cdr:to>
      <cdr:x>0.33966</cdr:x>
      <cdr:y>0.23664</cdr:y>
    </cdr:to>
    <cdr:cxnSp macro="">
      <cdr:nvCxnSpPr>
        <cdr:cNvPr id="36" name="Straight Arrow Connector 35"/>
        <cdr:cNvCxnSpPr/>
      </cdr:nvCxnSpPr>
      <cdr:spPr>
        <a:xfrm xmlns:a="http://schemas.openxmlformats.org/drawingml/2006/main" flipH="1">
          <a:off x="2536031" y="1117934"/>
          <a:ext cx="406693" cy="370347"/>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0.52135</cdr:x>
      <cdr:y>0.17855</cdr:y>
    </cdr:from>
    <cdr:to>
      <cdr:x>0.5868</cdr:x>
      <cdr:y>0.23286</cdr:y>
    </cdr:to>
    <cdr:cxnSp macro="">
      <cdr:nvCxnSpPr>
        <cdr:cNvPr id="37" name="Straight Arrow Connector 36"/>
        <cdr:cNvCxnSpPr/>
      </cdr:nvCxnSpPr>
      <cdr:spPr>
        <a:xfrm xmlns:a="http://schemas.openxmlformats.org/drawingml/2006/main">
          <a:off x="4516855" y="1122947"/>
          <a:ext cx="567114" cy="341522"/>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krieger.jhu.edu/iae/economic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krieger.jhu.edu/iae/economic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krieger.jhu.edu/iae/econom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79998168889431442"/>
  </sheetPr>
  <dimension ref="A1:B43"/>
  <sheetViews>
    <sheetView tabSelected="1" topLeftCell="B1" workbookViewId="0">
      <selection activeCell="B11" sqref="B11"/>
    </sheetView>
  </sheetViews>
  <sheetFormatPr defaultColWidth="8.85546875" defaultRowHeight="12.75" x14ac:dyDescent="0.2"/>
  <cols>
    <col min="1" max="1" width="15.42578125" style="168" customWidth="1"/>
    <col min="2" max="2" width="200.42578125" style="168" customWidth="1"/>
    <col min="3" max="16384" width="8.85546875" style="168"/>
  </cols>
  <sheetData>
    <row r="1" spans="1:2" ht="18" x14ac:dyDescent="0.25">
      <c r="A1" s="173" t="s">
        <v>882</v>
      </c>
    </row>
    <row r="2" spans="1:2" x14ac:dyDescent="0.2">
      <c r="A2" s="169"/>
    </row>
    <row r="3" spans="1:2" x14ac:dyDescent="0.2">
      <c r="A3" s="172" t="s">
        <v>160</v>
      </c>
      <c r="B3" s="172" t="s">
        <v>161</v>
      </c>
    </row>
    <row r="4" spans="1:2" x14ac:dyDescent="0.2">
      <c r="A4" s="168" t="s">
        <v>162</v>
      </c>
      <c r="B4" s="168" t="s">
        <v>163</v>
      </c>
    </row>
    <row r="5" spans="1:2" x14ac:dyDescent="0.2">
      <c r="A5" s="168" t="s">
        <v>881</v>
      </c>
      <c r="B5" s="168" t="s">
        <v>880</v>
      </c>
    </row>
    <row r="6" spans="1:2" x14ac:dyDescent="0.2">
      <c r="A6" s="168" t="s">
        <v>879</v>
      </c>
      <c r="B6" s="168" t="s">
        <v>878</v>
      </c>
    </row>
    <row r="7" spans="1:2" x14ac:dyDescent="0.2">
      <c r="A7" s="168" t="s">
        <v>877</v>
      </c>
      <c r="B7" s="168" t="s">
        <v>876</v>
      </c>
    </row>
    <row r="8" spans="1:2" x14ac:dyDescent="0.2">
      <c r="A8" s="168" t="s">
        <v>875</v>
      </c>
      <c r="B8" s="168" t="s">
        <v>339</v>
      </c>
    </row>
    <row r="9" spans="1:2" x14ac:dyDescent="0.2">
      <c r="A9" s="168" t="s">
        <v>874</v>
      </c>
      <c r="B9" s="168" t="s">
        <v>873</v>
      </c>
    </row>
    <row r="10" spans="1:2" x14ac:dyDescent="0.2">
      <c r="A10" s="168" t="s">
        <v>872</v>
      </c>
      <c r="B10" s="168" t="s">
        <v>871</v>
      </c>
    </row>
    <row r="12" spans="1:2" x14ac:dyDescent="0.2">
      <c r="A12" s="169" t="s">
        <v>327</v>
      </c>
    </row>
    <row r="13" spans="1:2" x14ac:dyDescent="0.2">
      <c r="A13" s="168" t="s">
        <v>364</v>
      </c>
    </row>
    <row r="14" spans="1:2" x14ac:dyDescent="0.2">
      <c r="A14" s="168" t="s">
        <v>363</v>
      </c>
    </row>
    <row r="15" spans="1:2" x14ac:dyDescent="0.2">
      <c r="A15" s="171" t="s">
        <v>348</v>
      </c>
    </row>
    <row r="16" spans="1:2" ht="15" x14ac:dyDescent="0.25">
      <c r="A16" s="170" t="s">
        <v>347</v>
      </c>
    </row>
    <row r="18" spans="1:1" x14ac:dyDescent="0.2">
      <c r="A18" s="169" t="s">
        <v>332</v>
      </c>
    </row>
    <row r="19" spans="1:1" x14ac:dyDescent="0.2">
      <c r="A19" s="168" t="s">
        <v>870</v>
      </c>
    </row>
    <row r="20" spans="1:1" x14ac:dyDescent="0.2">
      <c r="A20" s="168" t="s">
        <v>869</v>
      </c>
    </row>
    <row r="21" spans="1:1" x14ac:dyDescent="0.2">
      <c r="A21" s="168" t="s">
        <v>868</v>
      </c>
    </row>
    <row r="23" spans="1:1" x14ac:dyDescent="0.2">
      <c r="A23" s="169" t="s">
        <v>331</v>
      </c>
    </row>
    <row r="24" spans="1:1" x14ac:dyDescent="0.2">
      <c r="A24" s="168" t="s">
        <v>867</v>
      </c>
    </row>
    <row r="25" spans="1:1" x14ac:dyDescent="0.2">
      <c r="A25" s="168" t="s">
        <v>866</v>
      </c>
    </row>
    <row r="26" spans="1:1" x14ac:dyDescent="0.2">
      <c r="A26" s="168" t="s">
        <v>865</v>
      </c>
    </row>
    <row r="27" spans="1:1" x14ac:dyDescent="0.2">
      <c r="A27" s="168" t="s">
        <v>864</v>
      </c>
    </row>
    <row r="28" spans="1:1" x14ac:dyDescent="0.2">
      <c r="A28" s="168" t="s">
        <v>863</v>
      </c>
    </row>
    <row r="29" spans="1:1" x14ac:dyDescent="0.2">
      <c r="A29" s="168" t="s">
        <v>862</v>
      </c>
    </row>
    <row r="30" spans="1:1" x14ac:dyDescent="0.2">
      <c r="A30" s="168" t="s">
        <v>861</v>
      </c>
    </row>
    <row r="31" spans="1:1" x14ac:dyDescent="0.2">
      <c r="A31" s="168" t="s">
        <v>860</v>
      </c>
    </row>
    <row r="32" spans="1:1" x14ac:dyDescent="0.2">
      <c r="A32" s="168" t="s">
        <v>859</v>
      </c>
    </row>
    <row r="34" spans="1:1" x14ac:dyDescent="0.2">
      <c r="A34" s="168" t="s">
        <v>858</v>
      </c>
    </row>
    <row r="35" spans="1:1" x14ac:dyDescent="0.2">
      <c r="A35" s="168" t="s">
        <v>857</v>
      </c>
    </row>
    <row r="36" spans="1:1" x14ac:dyDescent="0.2">
      <c r="A36" s="168" t="s">
        <v>856</v>
      </c>
    </row>
    <row r="38" spans="1:1" x14ac:dyDescent="0.2">
      <c r="A38" s="168" t="s">
        <v>855</v>
      </c>
    </row>
    <row r="39" spans="1:1" x14ac:dyDescent="0.2">
      <c r="A39" s="168" t="s">
        <v>854</v>
      </c>
    </row>
    <row r="40" spans="1:1" x14ac:dyDescent="0.2">
      <c r="A40" s="168" t="s">
        <v>853</v>
      </c>
    </row>
    <row r="41" spans="1:1" x14ac:dyDescent="0.2">
      <c r="A41" s="168" t="s">
        <v>852</v>
      </c>
    </row>
    <row r="43" spans="1:1" x14ac:dyDescent="0.2">
      <c r="A43" s="168" t="s">
        <v>851</v>
      </c>
    </row>
  </sheetData>
  <hyperlinks>
    <hyperlink ref="A16"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79998168889431442"/>
  </sheetPr>
  <dimension ref="A1:B34"/>
  <sheetViews>
    <sheetView workbookViewId="0">
      <selection activeCell="B41" sqref="B41"/>
    </sheetView>
  </sheetViews>
  <sheetFormatPr defaultColWidth="8.85546875" defaultRowHeight="12.75" x14ac:dyDescent="0.2"/>
  <cols>
    <col min="1" max="1" width="38" style="64" customWidth="1"/>
    <col min="2" max="2" width="103.28515625" style="64" customWidth="1"/>
    <col min="3" max="16384" width="8.85546875" style="64"/>
  </cols>
  <sheetData>
    <row r="1" spans="1:2" ht="18" x14ac:dyDescent="0.25">
      <c r="A1" s="65" t="s">
        <v>326</v>
      </c>
    </row>
    <row r="3" spans="1:2" x14ac:dyDescent="0.2">
      <c r="A3" s="63" t="s">
        <v>160</v>
      </c>
      <c r="B3" s="63" t="s">
        <v>161</v>
      </c>
    </row>
    <row r="4" spans="1:2" x14ac:dyDescent="0.2">
      <c r="A4" s="64" t="s">
        <v>162</v>
      </c>
      <c r="B4" s="64" t="s">
        <v>163</v>
      </c>
    </row>
    <row r="5" spans="1:2" x14ac:dyDescent="0.2">
      <c r="A5" s="64" t="s">
        <v>343</v>
      </c>
      <c r="B5" s="64" t="s">
        <v>354</v>
      </c>
    </row>
    <row r="6" spans="1:2" x14ac:dyDescent="0.2">
      <c r="A6" s="64" t="s">
        <v>344</v>
      </c>
      <c r="B6" s="64" t="s">
        <v>338</v>
      </c>
    </row>
    <row r="7" spans="1:2" x14ac:dyDescent="0.2">
      <c r="A7" s="64" t="s">
        <v>334</v>
      </c>
      <c r="B7" s="64" t="s">
        <v>334</v>
      </c>
    </row>
    <row r="8" spans="1:2" x14ac:dyDescent="0.2">
      <c r="A8" s="64" t="s">
        <v>335</v>
      </c>
      <c r="B8" s="67" t="s">
        <v>339</v>
      </c>
    </row>
    <row r="9" spans="1:2" x14ac:dyDescent="0.2">
      <c r="A9" s="64" t="s">
        <v>336</v>
      </c>
      <c r="B9" s="67" t="s">
        <v>340</v>
      </c>
    </row>
    <row r="10" spans="1:2" x14ac:dyDescent="0.2">
      <c r="A10" s="64" t="s">
        <v>337</v>
      </c>
      <c r="B10" s="67" t="s">
        <v>340</v>
      </c>
    </row>
    <row r="12" spans="1:2" x14ac:dyDescent="0.2">
      <c r="A12" s="66" t="s">
        <v>327</v>
      </c>
    </row>
    <row r="13" spans="1:2" x14ac:dyDescent="0.2">
      <c r="A13" s="64" t="s">
        <v>350</v>
      </c>
    </row>
    <row r="14" spans="1:2" x14ac:dyDescent="0.2">
      <c r="A14" s="76" t="s">
        <v>349</v>
      </c>
    </row>
    <row r="15" spans="1:2" x14ac:dyDescent="0.2">
      <c r="A15" s="74" t="s">
        <v>348</v>
      </c>
    </row>
    <row r="16" spans="1:2" ht="15" x14ac:dyDescent="0.25">
      <c r="A16" s="75" t="s">
        <v>347</v>
      </c>
    </row>
    <row r="18" spans="1:2" x14ac:dyDescent="0.2">
      <c r="A18" s="63" t="s">
        <v>332</v>
      </c>
    </row>
    <row r="19" spans="1:2" x14ac:dyDescent="0.2">
      <c r="A19" s="67" t="s">
        <v>328</v>
      </c>
    </row>
    <row r="20" spans="1:2" x14ac:dyDescent="0.2">
      <c r="A20" s="67" t="s">
        <v>329</v>
      </c>
    </row>
    <row r="21" spans="1:2" x14ac:dyDescent="0.2">
      <c r="A21" s="64" t="s">
        <v>330</v>
      </c>
    </row>
    <row r="23" spans="1:2" x14ac:dyDescent="0.2">
      <c r="A23" s="66" t="s">
        <v>331</v>
      </c>
    </row>
    <row r="24" spans="1:2" x14ac:dyDescent="0.2">
      <c r="A24" s="64" t="s">
        <v>128</v>
      </c>
    </row>
    <row r="25" spans="1:2" x14ac:dyDescent="0.2">
      <c r="A25" s="64" t="s">
        <v>129</v>
      </c>
      <c r="B25" s="64" t="s">
        <v>16</v>
      </c>
    </row>
    <row r="26" spans="1:2" x14ac:dyDescent="0.2">
      <c r="A26" s="64" t="s">
        <v>14</v>
      </c>
      <c r="B26" s="64" t="s">
        <v>15</v>
      </c>
    </row>
    <row r="27" spans="1:2" x14ac:dyDescent="0.2">
      <c r="A27" s="64" t="s">
        <v>130</v>
      </c>
      <c r="B27" s="64" t="s">
        <v>351</v>
      </c>
    </row>
    <row r="28" spans="1:2" x14ac:dyDescent="0.2">
      <c r="A28" s="64" t="s">
        <v>131</v>
      </c>
      <c r="B28" s="64" t="s">
        <v>17</v>
      </c>
    </row>
    <row r="29" spans="1:2" x14ac:dyDescent="0.2">
      <c r="A29" s="64" t="s">
        <v>352</v>
      </c>
    </row>
    <row r="30" spans="1:2" x14ac:dyDescent="0.2">
      <c r="A30" s="64" t="s">
        <v>35</v>
      </c>
    </row>
    <row r="31" spans="1:2" x14ac:dyDescent="0.2">
      <c r="A31" s="64" t="s">
        <v>79</v>
      </c>
    </row>
    <row r="32" spans="1:2" x14ac:dyDescent="0.2">
      <c r="A32" s="64" t="s">
        <v>33</v>
      </c>
    </row>
    <row r="33" spans="1:1" x14ac:dyDescent="0.2">
      <c r="A33" s="64" t="s">
        <v>156</v>
      </c>
    </row>
    <row r="34" spans="1:1" x14ac:dyDescent="0.2">
      <c r="A34" s="64" t="s">
        <v>353</v>
      </c>
    </row>
  </sheetData>
  <phoneticPr fontId="8" type="noConversion"/>
  <hyperlinks>
    <hyperlink ref="A16" r:id="rId1"/>
  </hyperlinks>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79998168889431442"/>
  </sheetPr>
  <dimension ref="A1:FH50"/>
  <sheetViews>
    <sheetView workbookViewId="0">
      <pane xSplit="1" ySplit="5" topLeftCell="B6" activePane="bottomRight" state="frozen"/>
      <selection activeCell="B41" sqref="B41"/>
      <selection pane="topRight" activeCell="B41" sqref="B41"/>
      <selection pane="bottomLeft" activeCell="B41" sqref="B41"/>
      <selection pane="bottomRight" activeCell="B41" sqref="B41"/>
    </sheetView>
  </sheetViews>
  <sheetFormatPr defaultColWidth="15.7109375" defaultRowHeight="12.75" customHeight="1" x14ac:dyDescent="0.2"/>
  <cols>
    <col min="1" max="1" width="54.85546875" style="14" customWidth="1"/>
    <col min="2" max="2" width="16" style="10" customWidth="1"/>
    <col min="3" max="10" width="16.140625" style="10" bestFit="1" customWidth="1"/>
    <col min="11" max="12" width="17.42578125" style="10" bestFit="1" customWidth="1"/>
    <col min="13" max="27" width="17.42578125" style="14" bestFit="1" customWidth="1"/>
    <col min="28" max="29" width="17.28515625" style="14" customWidth="1"/>
    <col min="30" max="30" width="18.28515625" style="14" bestFit="1" customWidth="1"/>
    <col min="31" max="31" width="18.140625" style="14" customWidth="1"/>
    <col min="32" max="33" width="18.85546875" style="14" bestFit="1" customWidth="1"/>
    <col min="34" max="42" width="19.42578125" style="14" bestFit="1" customWidth="1"/>
    <col min="43" max="44" width="19.42578125" style="14" customWidth="1"/>
    <col min="45" max="45" width="18.140625" style="14" customWidth="1"/>
    <col min="46" max="46" width="18.7109375" style="14" customWidth="1"/>
    <col min="47" max="47" width="18.140625" style="14" customWidth="1"/>
    <col min="48" max="49" width="18" style="27" bestFit="1" customWidth="1"/>
    <col min="50" max="50" width="18.85546875" style="14" bestFit="1" customWidth="1"/>
    <col min="51" max="52" width="18.28515625" style="14" bestFit="1" customWidth="1"/>
    <col min="53" max="53" width="18.85546875" style="14" bestFit="1" customWidth="1"/>
    <col min="54" max="60" width="19.42578125" style="14" bestFit="1" customWidth="1"/>
    <col min="61" max="61" width="19.42578125" style="14" customWidth="1"/>
    <col min="62" max="62" width="19.42578125" style="14" bestFit="1" customWidth="1"/>
    <col min="63" max="65" width="19.42578125" style="14" customWidth="1"/>
    <col min="66" max="66" width="19.42578125" style="15" customWidth="1"/>
    <col min="67" max="73" width="19.42578125" style="14" customWidth="1"/>
    <col min="74" max="74" width="19.42578125" style="14" bestFit="1" customWidth="1"/>
    <col min="75" max="79" width="19.42578125" style="14" customWidth="1"/>
    <col min="80" max="83" width="19.42578125" style="14" bestFit="1" customWidth="1"/>
    <col min="84" max="84" width="18.85546875" style="14" bestFit="1" customWidth="1"/>
    <col min="85" max="87" width="19.42578125" style="14" bestFit="1" customWidth="1"/>
    <col min="88" max="88" width="20.140625" style="14" bestFit="1" customWidth="1"/>
    <col min="89" max="89" width="19.42578125" style="14" bestFit="1" customWidth="1"/>
    <col min="90" max="92" width="20.140625" style="14" bestFit="1" customWidth="1"/>
    <col min="93" max="93" width="18.7109375" style="14" customWidth="1"/>
    <col min="94" max="95" width="19.42578125" style="14" bestFit="1" customWidth="1"/>
    <col min="96" max="96" width="18.7109375" style="14" customWidth="1"/>
    <col min="97" max="97" width="19.42578125" style="14" customWidth="1"/>
    <col min="98" max="98" width="18.85546875" style="14" bestFit="1" customWidth="1"/>
    <col min="99" max="100" width="15.85546875" style="14" bestFit="1" customWidth="1"/>
    <col min="101" max="101" width="15.7109375" style="14"/>
    <col min="102" max="16384" width="15.7109375" style="15"/>
  </cols>
  <sheetData>
    <row r="1" spans="1:164" ht="12.75" customHeight="1" x14ac:dyDescent="0.2">
      <c r="A1" s="21" t="s">
        <v>341</v>
      </c>
      <c r="G1" s="13"/>
      <c r="T1" s="15"/>
      <c r="AV1" s="14"/>
      <c r="AW1" s="14"/>
      <c r="BV1" s="17"/>
      <c r="BW1" s="17"/>
      <c r="BX1" s="17"/>
      <c r="BY1" s="17"/>
      <c r="BZ1" s="17"/>
      <c r="CA1" s="17"/>
      <c r="CN1" s="15"/>
      <c r="CP1" s="15"/>
      <c r="CQ1" s="15"/>
      <c r="CS1" s="15"/>
      <c r="CT1" s="15"/>
      <c r="CU1" s="15"/>
      <c r="CV1" s="15"/>
    </row>
    <row r="2" spans="1:164" s="18" customFormat="1" ht="12.75" customHeight="1" x14ac:dyDescent="0.2">
      <c r="A2" s="19" t="s">
        <v>235</v>
      </c>
      <c r="B2" s="23" t="s">
        <v>164</v>
      </c>
      <c r="C2" s="23" t="s">
        <v>215</v>
      </c>
      <c r="D2" s="23" t="s">
        <v>216</v>
      </c>
      <c r="E2" s="23" t="s">
        <v>217</v>
      </c>
      <c r="F2" s="23" t="s">
        <v>165</v>
      </c>
      <c r="G2" s="23" t="s">
        <v>218</v>
      </c>
      <c r="H2" s="23" t="s">
        <v>219</v>
      </c>
      <c r="I2" s="23" t="s">
        <v>220</v>
      </c>
      <c r="J2" s="23" t="s">
        <v>166</v>
      </c>
      <c r="K2" s="23" t="s">
        <v>221</v>
      </c>
      <c r="L2" s="23" t="s">
        <v>222</v>
      </c>
      <c r="M2" s="23" t="s">
        <v>223</v>
      </c>
      <c r="N2" s="23" t="s">
        <v>167</v>
      </c>
      <c r="O2" s="23" t="s">
        <v>224</v>
      </c>
      <c r="P2" s="23" t="s">
        <v>225</v>
      </c>
      <c r="Q2" s="23" t="s">
        <v>246</v>
      </c>
      <c r="R2" s="23" t="s">
        <v>168</v>
      </c>
      <c r="S2" s="23" t="s">
        <v>247</v>
      </c>
      <c r="T2" s="23" t="s">
        <v>248</v>
      </c>
      <c r="U2" s="23" t="s">
        <v>249</v>
      </c>
      <c r="V2" s="23" t="s">
        <v>169</v>
      </c>
      <c r="W2" s="23" t="s">
        <v>250</v>
      </c>
      <c r="X2" s="23" t="s">
        <v>251</v>
      </c>
      <c r="Y2" s="23" t="s">
        <v>252</v>
      </c>
      <c r="Z2" s="23" t="s">
        <v>170</v>
      </c>
      <c r="AA2" s="23" t="s">
        <v>253</v>
      </c>
      <c r="AB2" s="23" t="s">
        <v>254</v>
      </c>
      <c r="AC2" s="23" t="s">
        <v>255</v>
      </c>
      <c r="AD2" s="23" t="s">
        <v>171</v>
      </c>
      <c r="AE2" s="23" t="s">
        <v>256</v>
      </c>
      <c r="AF2" s="23" t="s">
        <v>172</v>
      </c>
      <c r="AG2" s="23" t="s">
        <v>257</v>
      </c>
      <c r="AH2" s="23" t="s">
        <v>173</v>
      </c>
      <c r="AI2" s="23" t="s">
        <v>258</v>
      </c>
      <c r="AJ2" s="23" t="s">
        <v>174</v>
      </c>
      <c r="AK2" s="23" t="s">
        <v>259</v>
      </c>
      <c r="AL2" s="23" t="s">
        <v>175</v>
      </c>
      <c r="AM2" s="23" t="s">
        <v>260</v>
      </c>
      <c r="AN2" s="23" t="s">
        <v>176</v>
      </c>
      <c r="AO2" s="23" t="s">
        <v>261</v>
      </c>
      <c r="AP2" s="23" t="s">
        <v>177</v>
      </c>
      <c r="AQ2" s="23" t="s">
        <v>44</v>
      </c>
      <c r="AR2" s="23" t="s">
        <v>45</v>
      </c>
      <c r="AS2" s="23" t="s">
        <v>46</v>
      </c>
      <c r="AT2" s="23" t="s">
        <v>47</v>
      </c>
      <c r="AU2" s="23" t="s">
        <v>48</v>
      </c>
      <c r="AV2" s="23" t="s">
        <v>49</v>
      </c>
      <c r="AW2" s="23" t="s">
        <v>50</v>
      </c>
      <c r="AX2" s="23" t="s">
        <v>178</v>
      </c>
      <c r="AY2" s="23" t="s">
        <v>262</v>
      </c>
      <c r="AZ2" s="23" t="s">
        <v>179</v>
      </c>
      <c r="BA2" s="23" t="s">
        <v>263</v>
      </c>
      <c r="BB2" s="23" t="s">
        <v>180</v>
      </c>
      <c r="BC2" s="23" t="s">
        <v>264</v>
      </c>
      <c r="BD2" s="23" t="s">
        <v>181</v>
      </c>
      <c r="BE2" s="23" t="s">
        <v>265</v>
      </c>
      <c r="BF2" s="23" t="s">
        <v>182</v>
      </c>
      <c r="BG2" s="23" t="s">
        <v>266</v>
      </c>
      <c r="BH2" s="23" t="s">
        <v>183</v>
      </c>
      <c r="BI2" s="23" t="s">
        <v>267</v>
      </c>
      <c r="BJ2" s="23" t="s">
        <v>184</v>
      </c>
      <c r="BK2" s="23" t="s">
        <v>268</v>
      </c>
      <c r="BL2" s="23" t="s">
        <v>185</v>
      </c>
      <c r="BM2" s="23" t="s">
        <v>269</v>
      </c>
      <c r="BN2" s="23" t="s">
        <v>186</v>
      </c>
      <c r="BO2" s="23" t="s">
        <v>270</v>
      </c>
      <c r="BP2" s="23" t="s">
        <v>187</v>
      </c>
      <c r="BQ2" s="23" t="s">
        <v>271</v>
      </c>
      <c r="BR2" s="23" t="s">
        <v>188</v>
      </c>
      <c r="BS2" s="23" t="s">
        <v>272</v>
      </c>
      <c r="BT2" s="23" t="s">
        <v>189</v>
      </c>
      <c r="BU2" s="23" t="s">
        <v>273</v>
      </c>
      <c r="BV2" s="23" t="s">
        <v>190</v>
      </c>
      <c r="BW2" s="23" t="s">
        <v>274</v>
      </c>
      <c r="BX2" s="23" t="s">
        <v>191</v>
      </c>
      <c r="BY2" s="23" t="s">
        <v>275</v>
      </c>
      <c r="BZ2" s="23" t="s">
        <v>192</v>
      </c>
      <c r="CA2" s="23" t="s">
        <v>276</v>
      </c>
      <c r="CB2" s="23" t="s">
        <v>193</v>
      </c>
      <c r="CC2" s="23" t="s">
        <v>277</v>
      </c>
      <c r="CD2" s="23" t="s">
        <v>194</v>
      </c>
      <c r="CE2" s="23" t="s">
        <v>278</v>
      </c>
      <c r="CF2" s="23" t="s">
        <v>195</v>
      </c>
      <c r="CG2" s="23" t="s">
        <v>279</v>
      </c>
      <c r="CH2" s="23" t="s">
        <v>196</v>
      </c>
      <c r="CI2" s="23" t="s">
        <v>280</v>
      </c>
      <c r="CJ2" s="23" t="s">
        <v>199</v>
      </c>
      <c r="CK2" s="23" t="s">
        <v>283</v>
      </c>
      <c r="CL2" s="23" t="s">
        <v>202</v>
      </c>
      <c r="CM2" s="23" t="s">
        <v>81</v>
      </c>
      <c r="CN2" s="23" t="s">
        <v>205</v>
      </c>
      <c r="CO2" s="23" t="s">
        <v>83</v>
      </c>
      <c r="CP2" s="23" t="s">
        <v>208</v>
      </c>
      <c r="CQ2" s="23" t="s">
        <v>85</v>
      </c>
      <c r="CR2" s="23" t="s">
        <v>211</v>
      </c>
      <c r="CS2" s="23" t="s">
        <v>88</v>
      </c>
      <c r="CT2" s="23" t="s">
        <v>214</v>
      </c>
      <c r="CU2" s="23" t="s">
        <v>52</v>
      </c>
      <c r="CV2" s="23" t="s">
        <v>58</v>
      </c>
      <c r="CW2" s="23" t="s">
        <v>21</v>
      </c>
      <c r="CX2" s="23"/>
      <c r="CY2" s="23"/>
      <c r="CZ2" s="23"/>
      <c r="DA2" s="23"/>
      <c r="DB2" s="23"/>
      <c r="DC2" s="23"/>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row>
    <row r="3" spans="1:164" s="18" customFormat="1" ht="12.75" customHeight="1" x14ac:dyDescent="0.2">
      <c r="A3" s="19" t="s">
        <v>141</v>
      </c>
      <c r="B3" s="22">
        <v>6210</v>
      </c>
      <c r="C3" s="22">
        <v>6300</v>
      </c>
      <c r="D3" s="22">
        <v>6391</v>
      </c>
      <c r="E3" s="22">
        <v>6483</v>
      </c>
      <c r="F3" s="22">
        <v>6575</v>
      </c>
      <c r="G3" s="22">
        <v>6665</v>
      </c>
      <c r="H3" s="22">
        <v>6756</v>
      </c>
      <c r="I3" s="22">
        <v>6848</v>
      </c>
      <c r="J3" s="22">
        <v>6940</v>
      </c>
      <c r="K3" s="22">
        <v>7030</v>
      </c>
      <c r="L3" s="22">
        <v>7121</v>
      </c>
      <c r="M3" s="22">
        <v>7213</v>
      </c>
      <c r="N3" s="22">
        <v>7305</v>
      </c>
      <c r="O3" s="22">
        <v>7396</v>
      </c>
      <c r="P3" s="22">
        <v>7487</v>
      </c>
      <c r="Q3" s="22">
        <v>7579</v>
      </c>
      <c r="R3" s="22">
        <v>7670</v>
      </c>
      <c r="S3" s="22">
        <v>7761</v>
      </c>
      <c r="T3" s="22">
        <v>7852</v>
      </c>
      <c r="U3" s="22">
        <v>7944</v>
      </c>
      <c r="V3" s="22">
        <v>8036</v>
      </c>
      <c r="W3" s="22">
        <v>8126</v>
      </c>
      <c r="X3" s="22">
        <v>8217</v>
      </c>
      <c r="Y3" s="22">
        <v>8309</v>
      </c>
      <c r="Z3" s="22">
        <v>8401</v>
      </c>
      <c r="AA3" s="22">
        <v>8491</v>
      </c>
      <c r="AB3" s="22">
        <v>8582</v>
      </c>
      <c r="AC3" s="22">
        <v>8674</v>
      </c>
      <c r="AD3" s="22">
        <v>8766</v>
      </c>
      <c r="AE3" s="22">
        <v>8948</v>
      </c>
      <c r="AF3" s="22">
        <v>9132</v>
      </c>
      <c r="AG3" s="22">
        <v>9313</v>
      </c>
      <c r="AH3" s="22">
        <v>9497</v>
      </c>
      <c r="AI3" s="22">
        <v>9678</v>
      </c>
      <c r="AJ3" s="22">
        <v>9862</v>
      </c>
      <c r="AK3" s="22">
        <v>10043</v>
      </c>
      <c r="AL3" s="22">
        <v>10227</v>
      </c>
      <c r="AM3" s="22">
        <v>10409</v>
      </c>
      <c r="AN3" s="22">
        <v>10593</v>
      </c>
      <c r="AO3" s="22">
        <v>10774</v>
      </c>
      <c r="AP3" s="22">
        <v>10958</v>
      </c>
      <c r="AQ3" s="22">
        <v>11139</v>
      </c>
      <c r="AR3" s="22">
        <v>11323</v>
      </c>
      <c r="AS3" s="22">
        <v>11504</v>
      </c>
      <c r="AT3" s="22">
        <v>11688</v>
      </c>
      <c r="AU3" s="22">
        <v>11870</v>
      </c>
      <c r="AV3" s="22">
        <v>12054</v>
      </c>
      <c r="AW3" s="22">
        <v>12235</v>
      </c>
      <c r="AX3" s="22">
        <v>12419</v>
      </c>
      <c r="AY3" s="22">
        <v>12600</v>
      </c>
      <c r="AZ3" s="22">
        <v>12784</v>
      </c>
      <c r="BA3" s="22">
        <v>12965</v>
      </c>
      <c r="BB3" s="22">
        <v>13149</v>
      </c>
      <c r="BC3" s="22">
        <v>13331</v>
      </c>
      <c r="BD3" s="22">
        <v>13515</v>
      </c>
      <c r="BE3" s="22">
        <v>13696</v>
      </c>
      <c r="BF3" s="22">
        <v>13880</v>
      </c>
      <c r="BG3" s="22">
        <v>14061</v>
      </c>
      <c r="BH3" s="22">
        <v>14245</v>
      </c>
      <c r="BI3" s="22">
        <v>14426</v>
      </c>
      <c r="BJ3" s="22">
        <v>14610</v>
      </c>
      <c r="BK3" s="22">
        <v>14792</v>
      </c>
      <c r="BL3" s="22">
        <v>14976</v>
      </c>
      <c r="BM3" s="22">
        <v>15157</v>
      </c>
      <c r="BN3" s="22">
        <v>15341</v>
      </c>
      <c r="BO3" s="22">
        <v>15522</v>
      </c>
      <c r="BP3" s="22">
        <v>15706</v>
      </c>
      <c r="BQ3" s="22">
        <v>15887</v>
      </c>
      <c r="BR3" s="22">
        <v>16071</v>
      </c>
      <c r="BS3" s="22">
        <v>16253</v>
      </c>
      <c r="BT3" s="22">
        <v>16437</v>
      </c>
      <c r="BU3" s="22">
        <v>16618</v>
      </c>
      <c r="BV3" s="22">
        <v>16802</v>
      </c>
      <c r="BW3" s="22">
        <v>16983</v>
      </c>
      <c r="BX3" s="22">
        <v>17167</v>
      </c>
      <c r="BY3" s="22">
        <v>17348</v>
      </c>
      <c r="BZ3" s="22">
        <v>17532</v>
      </c>
      <c r="CA3" s="22">
        <v>17714</v>
      </c>
      <c r="CB3" s="22">
        <v>17898</v>
      </c>
      <c r="CC3" s="22">
        <v>18079</v>
      </c>
      <c r="CD3" s="22">
        <v>18263</v>
      </c>
      <c r="CE3" s="22">
        <v>18444</v>
      </c>
      <c r="CF3" s="22">
        <v>18628</v>
      </c>
      <c r="CG3" s="22">
        <v>18809</v>
      </c>
      <c r="CH3" s="22">
        <v>18993</v>
      </c>
      <c r="CI3" s="22">
        <v>19175</v>
      </c>
      <c r="CJ3" s="22">
        <v>19359</v>
      </c>
      <c r="CK3" s="22">
        <v>19540</v>
      </c>
      <c r="CL3" s="22">
        <v>19724</v>
      </c>
      <c r="CM3" s="22">
        <v>19905</v>
      </c>
      <c r="CN3" s="22">
        <v>20089</v>
      </c>
      <c r="CO3" s="22">
        <v>20270</v>
      </c>
      <c r="CP3" s="22">
        <v>20454</v>
      </c>
      <c r="CQ3" s="22">
        <v>20636</v>
      </c>
      <c r="CR3" s="22">
        <v>20820</v>
      </c>
      <c r="CS3" s="22">
        <v>21001</v>
      </c>
      <c r="CT3" s="22">
        <v>21185</v>
      </c>
      <c r="CU3" s="22">
        <v>21366</v>
      </c>
      <c r="CV3" s="12">
        <v>21550</v>
      </c>
      <c r="CW3" s="18" t="s">
        <v>19</v>
      </c>
    </row>
    <row r="4" spans="1:164" s="23" customFormat="1" ht="12.75" customHeight="1" x14ac:dyDescent="0.2">
      <c r="A4" s="21" t="s">
        <v>346</v>
      </c>
      <c r="B4" s="22">
        <v>6235</v>
      </c>
      <c r="C4" s="22">
        <v>6333</v>
      </c>
      <c r="D4" s="22">
        <v>6438</v>
      </c>
      <c r="E4" s="22">
        <v>6508</v>
      </c>
      <c r="F4" s="22">
        <v>6620</v>
      </c>
      <c r="G4" s="22">
        <v>6718</v>
      </c>
      <c r="H4" s="22">
        <v>6802</v>
      </c>
      <c r="I4" s="22">
        <v>6886</v>
      </c>
      <c r="J4" s="22">
        <v>7131</v>
      </c>
      <c r="K4" s="22">
        <v>7138</v>
      </c>
      <c r="L4" s="22">
        <v>7236</v>
      </c>
      <c r="M4" s="22">
        <v>7285</v>
      </c>
      <c r="N4" s="22">
        <v>7390</v>
      </c>
      <c r="O4" s="22">
        <v>7495</v>
      </c>
      <c r="P4" s="22">
        <v>7649</v>
      </c>
      <c r="Q4" s="22">
        <v>7698</v>
      </c>
      <c r="R4" s="22">
        <v>8006</v>
      </c>
      <c r="S4" s="22">
        <v>8006</v>
      </c>
      <c r="T4" s="22">
        <v>8006</v>
      </c>
      <c r="U4" s="22">
        <v>8104</v>
      </c>
      <c r="V4" s="22">
        <v>8118</v>
      </c>
      <c r="W4" s="22">
        <v>8258</v>
      </c>
      <c r="X4" s="22">
        <v>8370</v>
      </c>
      <c r="Y4" s="22">
        <v>8412</v>
      </c>
      <c r="Z4" s="22">
        <v>8678</v>
      </c>
      <c r="AA4" s="22">
        <v>8728</v>
      </c>
      <c r="AB4" s="22">
        <v>8797</v>
      </c>
      <c r="AC4" s="22">
        <v>8846</v>
      </c>
      <c r="AD4" s="22">
        <v>9070</v>
      </c>
      <c r="AE4" s="22">
        <v>9094</v>
      </c>
      <c r="AF4" s="22">
        <v>9259</v>
      </c>
      <c r="AG4" s="22">
        <v>9518</v>
      </c>
      <c r="AH4" s="22">
        <v>9656</v>
      </c>
      <c r="AI4" s="22">
        <v>9812</v>
      </c>
      <c r="AJ4" s="22">
        <v>10036</v>
      </c>
      <c r="AK4" s="22">
        <v>10169</v>
      </c>
      <c r="AL4" s="22">
        <v>10393</v>
      </c>
      <c r="AM4" s="22">
        <v>10561</v>
      </c>
      <c r="AN4" s="22">
        <v>10806</v>
      </c>
      <c r="AO4" s="22">
        <v>11009</v>
      </c>
      <c r="AP4" s="22">
        <v>11219</v>
      </c>
      <c r="AQ4" s="22">
        <v>11366</v>
      </c>
      <c r="AR4" s="22">
        <v>11541</v>
      </c>
      <c r="AS4" s="22">
        <v>11723</v>
      </c>
      <c r="AT4" s="22">
        <v>11863</v>
      </c>
      <c r="AU4" s="22">
        <v>12080</v>
      </c>
      <c r="AV4" s="22">
        <v>12236</v>
      </c>
      <c r="AW4" s="22">
        <v>12409</v>
      </c>
      <c r="AX4" s="22">
        <v>12556</v>
      </c>
      <c r="AY4" s="22">
        <v>12731</v>
      </c>
      <c r="AZ4" s="22">
        <v>12913</v>
      </c>
      <c r="BA4" s="22">
        <v>13447</v>
      </c>
      <c r="BB4" s="22">
        <v>13270</v>
      </c>
      <c r="BC4" s="22">
        <v>13459</v>
      </c>
      <c r="BD4" s="22">
        <v>13655</v>
      </c>
      <c r="BE4" s="22">
        <v>13816</v>
      </c>
      <c r="BF4" s="22">
        <v>14040</v>
      </c>
      <c r="BG4" s="22">
        <v>14257</v>
      </c>
      <c r="BH4" s="22">
        <v>14418</v>
      </c>
      <c r="BI4" s="22">
        <v>14621</v>
      </c>
      <c r="BJ4" s="22">
        <v>14880</v>
      </c>
      <c r="BK4" s="22">
        <v>15034</v>
      </c>
      <c r="BL4" s="22">
        <v>15216</v>
      </c>
      <c r="BM4" s="22">
        <v>15343</v>
      </c>
      <c r="BN4" s="22">
        <v>15522</v>
      </c>
      <c r="BO4" s="22">
        <v>15797</v>
      </c>
      <c r="BP4" s="22">
        <v>15860</v>
      </c>
      <c r="BQ4" s="22" t="s">
        <v>26</v>
      </c>
      <c r="BR4" s="22" t="s">
        <v>29</v>
      </c>
      <c r="BS4" s="22">
        <v>16357</v>
      </c>
      <c r="BT4" s="22">
        <v>16588</v>
      </c>
      <c r="BU4" s="22">
        <v>16742</v>
      </c>
      <c r="BV4" s="22">
        <v>16924</v>
      </c>
      <c r="BW4" s="22" t="s">
        <v>30</v>
      </c>
      <c r="BX4" s="22">
        <v>17533</v>
      </c>
      <c r="BY4" s="34">
        <v>17533</v>
      </c>
      <c r="BZ4" s="22">
        <v>17799</v>
      </c>
      <c r="CA4" s="22">
        <v>17869</v>
      </c>
      <c r="CB4" s="22">
        <v>18030</v>
      </c>
      <c r="CC4" s="22">
        <v>18212</v>
      </c>
      <c r="CD4" s="22">
        <v>18415</v>
      </c>
      <c r="CE4" s="22">
        <v>18569</v>
      </c>
      <c r="CF4" s="22">
        <v>18779</v>
      </c>
      <c r="CG4" s="22">
        <v>18947</v>
      </c>
      <c r="CH4" s="22">
        <v>19115</v>
      </c>
      <c r="CI4" s="22">
        <v>19325</v>
      </c>
      <c r="CJ4" s="22">
        <v>19507</v>
      </c>
      <c r="CK4" s="22">
        <v>19738</v>
      </c>
      <c r="CL4" s="22">
        <v>19913</v>
      </c>
      <c r="CM4" s="22">
        <v>19702</v>
      </c>
      <c r="CN4" s="22">
        <v>20382</v>
      </c>
      <c r="CO4" s="22" t="s">
        <v>32</v>
      </c>
      <c r="CP4" s="22">
        <v>20627</v>
      </c>
      <c r="CQ4" s="22">
        <v>20827</v>
      </c>
      <c r="CR4" s="22">
        <v>21110</v>
      </c>
      <c r="CS4" s="22">
        <v>21253</v>
      </c>
      <c r="CT4" s="22">
        <v>21397</v>
      </c>
      <c r="CU4" s="23" t="s">
        <v>319</v>
      </c>
      <c r="CV4" s="18" t="s">
        <v>13</v>
      </c>
      <c r="CW4" s="22" t="s">
        <v>20</v>
      </c>
    </row>
    <row r="5" spans="1:164" s="23" customFormat="1" ht="12.75" customHeight="1" x14ac:dyDescent="0.2">
      <c r="A5" s="24" t="s">
        <v>143</v>
      </c>
      <c r="B5" s="23" t="s">
        <v>31</v>
      </c>
      <c r="C5" s="23" t="s">
        <v>31</v>
      </c>
      <c r="D5" s="23" t="s">
        <v>31</v>
      </c>
      <c r="E5" s="23" t="s">
        <v>31</v>
      </c>
      <c r="F5" s="23" t="s">
        <v>31</v>
      </c>
      <c r="G5" s="23" t="s">
        <v>31</v>
      </c>
      <c r="H5" s="23" t="s">
        <v>31</v>
      </c>
      <c r="I5" s="23" t="s">
        <v>31</v>
      </c>
      <c r="J5" s="23" t="s">
        <v>31</v>
      </c>
      <c r="K5" s="23" t="s">
        <v>31</v>
      </c>
      <c r="L5" s="23" t="s">
        <v>31</v>
      </c>
      <c r="M5" s="23" t="s">
        <v>31</v>
      </c>
      <c r="N5" s="23" t="s">
        <v>31</v>
      </c>
      <c r="O5" s="23" t="s">
        <v>31</v>
      </c>
      <c r="P5" s="23" t="s">
        <v>31</v>
      </c>
      <c r="Q5" s="23" t="s">
        <v>31</v>
      </c>
      <c r="R5" s="23" t="s">
        <v>31</v>
      </c>
      <c r="S5" s="23" t="s">
        <v>31</v>
      </c>
      <c r="T5" s="23" t="s">
        <v>31</v>
      </c>
      <c r="U5" s="23" t="s">
        <v>31</v>
      </c>
      <c r="V5" s="23" t="s">
        <v>31</v>
      </c>
      <c r="W5" s="23" t="s">
        <v>31</v>
      </c>
      <c r="X5" s="23" t="s">
        <v>157</v>
      </c>
      <c r="Y5" s="23" t="s">
        <v>157</v>
      </c>
      <c r="Z5" s="23" t="s">
        <v>157</v>
      </c>
      <c r="AA5" s="23" t="s">
        <v>157</v>
      </c>
      <c r="AB5" s="23" t="s">
        <v>157</v>
      </c>
      <c r="AC5" s="23" t="s">
        <v>157</v>
      </c>
      <c r="AD5" s="23" t="s">
        <v>140</v>
      </c>
      <c r="AE5" s="23" t="s">
        <v>140</v>
      </c>
      <c r="AF5" s="23" t="s">
        <v>140</v>
      </c>
      <c r="AG5" s="23" t="s">
        <v>140</v>
      </c>
      <c r="AH5" s="23" t="s">
        <v>140</v>
      </c>
      <c r="AI5" s="23" t="s">
        <v>140</v>
      </c>
      <c r="AJ5" s="23" t="s">
        <v>140</v>
      </c>
      <c r="AK5" s="23" t="s">
        <v>140</v>
      </c>
      <c r="AL5" s="23" t="s">
        <v>140</v>
      </c>
      <c r="AM5" s="23" t="s">
        <v>140</v>
      </c>
      <c r="AN5" s="23" t="s">
        <v>140</v>
      </c>
      <c r="AO5" s="23" t="s">
        <v>140</v>
      </c>
      <c r="AP5" s="23" t="s">
        <v>140</v>
      </c>
      <c r="AQ5" s="23" t="s">
        <v>140</v>
      </c>
      <c r="AR5" s="23" t="s">
        <v>140</v>
      </c>
      <c r="AS5" s="23" t="s">
        <v>140</v>
      </c>
      <c r="AT5" s="23" t="s">
        <v>140</v>
      </c>
      <c r="AU5" s="23" t="s">
        <v>140</v>
      </c>
      <c r="AV5" s="23" t="s">
        <v>140</v>
      </c>
      <c r="AW5" s="23" t="s">
        <v>140</v>
      </c>
      <c r="AX5" s="23" t="s">
        <v>140</v>
      </c>
      <c r="AY5" s="23" t="s">
        <v>140</v>
      </c>
      <c r="AZ5" s="23" t="s">
        <v>140</v>
      </c>
      <c r="BA5" s="23" t="s">
        <v>140</v>
      </c>
      <c r="BB5" s="23" t="s">
        <v>140</v>
      </c>
      <c r="BC5" s="23" t="s">
        <v>140</v>
      </c>
      <c r="BD5" s="23" t="s">
        <v>140</v>
      </c>
      <c r="BE5" s="23" t="s">
        <v>140</v>
      </c>
      <c r="BF5" s="23" t="s">
        <v>140</v>
      </c>
      <c r="BG5" s="23" t="s">
        <v>140</v>
      </c>
      <c r="BH5" s="23" t="s">
        <v>140</v>
      </c>
      <c r="BI5" s="23" t="s">
        <v>140</v>
      </c>
      <c r="BJ5" s="23" t="s">
        <v>140</v>
      </c>
      <c r="BK5" s="23" t="s">
        <v>140</v>
      </c>
      <c r="BL5" s="23" t="s">
        <v>140</v>
      </c>
      <c r="BM5" s="23" t="s">
        <v>140</v>
      </c>
      <c r="BN5" s="23" t="s">
        <v>140</v>
      </c>
      <c r="BO5" s="23" t="s">
        <v>140</v>
      </c>
      <c r="BP5" s="23" t="s">
        <v>140</v>
      </c>
      <c r="BQ5" s="23" t="s">
        <v>140</v>
      </c>
      <c r="BR5" s="23" t="s">
        <v>140</v>
      </c>
      <c r="BS5" s="23" t="s">
        <v>140</v>
      </c>
      <c r="BT5" s="23" t="s">
        <v>140</v>
      </c>
      <c r="BU5" s="23" t="s">
        <v>140</v>
      </c>
      <c r="BV5" s="23" t="s">
        <v>140</v>
      </c>
      <c r="BW5" s="23" t="s">
        <v>140</v>
      </c>
      <c r="BX5" s="23" t="s">
        <v>140</v>
      </c>
      <c r="BY5" s="23" t="s">
        <v>140</v>
      </c>
      <c r="BZ5" s="23" t="s">
        <v>140</v>
      </c>
      <c r="CA5" s="23" t="s">
        <v>140</v>
      </c>
      <c r="CB5" s="23" t="s">
        <v>140</v>
      </c>
      <c r="CC5" s="23" t="s">
        <v>140</v>
      </c>
      <c r="CD5" s="23" t="s">
        <v>140</v>
      </c>
      <c r="CE5" s="23" t="s">
        <v>140</v>
      </c>
      <c r="CF5" s="23" t="s">
        <v>140</v>
      </c>
      <c r="CG5" s="23" t="s">
        <v>140</v>
      </c>
      <c r="CH5" s="23" t="s">
        <v>140</v>
      </c>
      <c r="CI5" s="23" t="s">
        <v>140</v>
      </c>
      <c r="CJ5" s="23" t="s">
        <v>140</v>
      </c>
      <c r="CK5" s="23" t="s">
        <v>140</v>
      </c>
      <c r="CL5" s="23" t="s">
        <v>140</v>
      </c>
      <c r="CM5" s="23" t="s">
        <v>140</v>
      </c>
      <c r="CN5" s="23" t="s">
        <v>140</v>
      </c>
      <c r="CO5" s="23" t="s">
        <v>140</v>
      </c>
      <c r="CP5" s="23" t="s">
        <v>140</v>
      </c>
      <c r="CQ5" s="23" t="s">
        <v>145</v>
      </c>
      <c r="CR5" s="23" t="s">
        <v>142</v>
      </c>
      <c r="CS5" s="23" t="s">
        <v>298</v>
      </c>
      <c r="CT5" s="23" t="s">
        <v>298</v>
      </c>
      <c r="CU5" s="23" t="s">
        <v>236</v>
      </c>
      <c r="CV5" s="23" t="s">
        <v>236</v>
      </c>
    </row>
    <row r="6" spans="1:164" ht="12.75" customHeight="1" x14ac:dyDescent="0.2">
      <c r="A6" s="25" t="s">
        <v>294</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9"/>
      <c r="AW6" s="29"/>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9"/>
      <c r="CV6" s="29"/>
      <c r="CW6" s="16"/>
    </row>
    <row r="7" spans="1:164" ht="12.75" customHeight="1" x14ac:dyDescent="0.2">
      <c r="A7" s="14" t="s">
        <v>304</v>
      </c>
      <c r="B7" s="9"/>
      <c r="C7" s="9"/>
      <c r="D7" s="9"/>
      <c r="E7" s="9"/>
      <c r="F7" s="8"/>
      <c r="G7" s="9"/>
      <c r="H7" s="9"/>
      <c r="I7" s="9"/>
      <c r="J7" s="9"/>
      <c r="K7" s="9"/>
      <c r="L7" s="9"/>
      <c r="M7" s="9"/>
      <c r="N7" s="9"/>
      <c r="O7" s="8"/>
      <c r="P7" s="9"/>
      <c r="Q7" s="9"/>
      <c r="R7" s="9"/>
      <c r="S7" s="9"/>
      <c r="T7" s="9"/>
      <c r="U7" s="9"/>
      <c r="V7" s="9"/>
      <c r="W7" s="9"/>
      <c r="X7" s="8"/>
      <c r="Y7" s="9"/>
      <c r="Z7" s="9"/>
      <c r="AA7" s="9"/>
      <c r="AB7" s="9"/>
      <c r="AC7" s="9"/>
      <c r="AD7" s="9"/>
      <c r="AE7" s="9"/>
      <c r="AF7" s="9"/>
      <c r="AG7" s="9"/>
      <c r="AH7" s="9"/>
      <c r="AI7" s="8"/>
      <c r="AJ7" s="9"/>
      <c r="AK7" s="9"/>
      <c r="AL7" s="9"/>
      <c r="AM7" s="9"/>
      <c r="AN7" s="9"/>
      <c r="AO7" s="9"/>
      <c r="AP7" s="9"/>
      <c r="AQ7" s="9"/>
      <c r="AR7" s="8"/>
      <c r="AS7" s="9"/>
      <c r="AT7" s="9"/>
      <c r="AU7" s="9"/>
      <c r="AV7" s="9"/>
      <c r="AW7" s="9"/>
      <c r="AX7" s="9"/>
      <c r="AY7" s="9"/>
      <c r="AZ7" s="9"/>
      <c r="BA7" s="9"/>
      <c r="BB7" s="9"/>
      <c r="BC7" s="8"/>
      <c r="BD7" s="9"/>
      <c r="BE7" s="9"/>
      <c r="BF7" s="9"/>
      <c r="BG7" s="9"/>
      <c r="BH7" s="9"/>
      <c r="BI7" s="9"/>
      <c r="BJ7" s="9"/>
      <c r="BK7" s="9"/>
      <c r="BL7" s="9"/>
      <c r="BM7" s="9"/>
      <c r="BN7" s="9"/>
      <c r="BO7" s="9"/>
      <c r="BP7" s="9"/>
      <c r="BQ7" s="9"/>
      <c r="BR7" s="9"/>
      <c r="BS7" s="9"/>
      <c r="BT7" s="9"/>
      <c r="BU7" s="9"/>
      <c r="BV7" s="9"/>
      <c r="BW7" s="9"/>
      <c r="BX7" s="9"/>
      <c r="BY7" s="9"/>
      <c r="BZ7" s="9"/>
      <c r="CA7" s="9"/>
      <c r="CB7" s="9"/>
      <c r="CC7" s="8"/>
      <c r="CD7" s="9"/>
      <c r="CE7" s="9"/>
      <c r="CF7" s="9"/>
      <c r="CG7" s="9"/>
      <c r="CH7" s="9"/>
      <c r="CI7" s="9"/>
      <c r="CJ7" s="9"/>
      <c r="CK7" s="9"/>
      <c r="CL7" s="9"/>
      <c r="CM7" s="9"/>
      <c r="CN7" s="9"/>
      <c r="CO7" s="9"/>
      <c r="CP7" s="9"/>
      <c r="CQ7" s="9"/>
      <c r="CR7" s="9"/>
      <c r="CS7" s="9"/>
      <c r="CT7" s="9"/>
      <c r="CU7" s="9"/>
      <c r="CV7" s="9"/>
      <c r="CW7" s="15"/>
    </row>
    <row r="8" spans="1:164" ht="12.75" customHeight="1" x14ac:dyDescent="0.2">
      <c r="A8" s="14" t="s">
        <v>40</v>
      </c>
      <c r="B8" s="7">
        <v>31000</v>
      </c>
      <c r="C8" s="7">
        <v>40500</v>
      </c>
      <c r="D8" s="7">
        <v>49500</v>
      </c>
      <c r="E8" s="7">
        <v>59400</v>
      </c>
      <c r="F8" s="7">
        <v>59700</v>
      </c>
      <c r="G8" s="7">
        <v>66700</v>
      </c>
      <c r="H8" s="7">
        <v>87600</v>
      </c>
      <c r="I8" s="7">
        <v>95595</v>
      </c>
      <c r="J8" s="7">
        <v>204295</v>
      </c>
      <c r="K8" s="7">
        <v>653495</v>
      </c>
      <c r="L8" s="7">
        <v>1048295</v>
      </c>
      <c r="M8" s="7">
        <v>1613295</v>
      </c>
      <c r="N8" s="7">
        <v>2493295</v>
      </c>
      <c r="O8" s="7">
        <v>3325795</v>
      </c>
      <c r="P8" s="7">
        <v>2542607.5</v>
      </c>
      <c r="Q8" s="7">
        <v>1684315</v>
      </c>
      <c r="R8" s="7">
        <v>1338485.6499999999</v>
      </c>
      <c r="S8" s="7">
        <v>575442.65</v>
      </c>
      <c r="T8" s="7">
        <v>303120.40000000002</v>
      </c>
      <c r="U8" s="7">
        <v>227690.4</v>
      </c>
      <c r="V8" s="7">
        <v>187565.4</v>
      </c>
      <c r="W8" s="7">
        <v>295446.40000000002</v>
      </c>
      <c r="X8" s="7">
        <v>191769.9</v>
      </c>
      <c r="Y8" s="7">
        <v>312609.90000000002</v>
      </c>
      <c r="Z8" s="7">
        <v>146712.9</v>
      </c>
      <c r="AA8" s="7">
        <v>20562.900000000001</v>
      </c>
      <c r="AB8" s="7">
        <v>15225.4</v>
      </c>
      <c r="AC8" s="7">
        <v>174550.39999999999</v>
      </c>
      <c r="AD8" s="7"/>
      <c r="AE8" s="7"/>
      <c r="AF8" s="7"/>
      <c r="AG8" s="7"/>
      <c r="AH8" s="7"/>
      <c r="AI8" s="7"/>
      <c r="AJ8" s="7"/>
      <c r="AK8" s="7"/>
      <c r="AL8" s="7"/>
      <c r="AM8" s="7"/>
      <c r="AN8" s="7"/>
      <c r="AO8" s="7"/>
      <c r="AP8" s="7"/>
      <c r="AQ8" s="7"/>
      <c r="AR8" s="7"/>
      <c r="AS8" s="7"/>
      <c r="AT8" s="7"/>
      <c r="AU8" s="7"/>
      <c r="AV8" s="9"/>
      <c r="AW8" s="9"/>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9"/>
      <c r="CJ8" s="9"/>
      <c r="CK8" s="9"/>
      <c r="CL8" s="9"/>
      <c r="CM8" s="9"/>
      <c r="CN8" s="9"/>
      <c r="CO8" s="9"/>
      <c r="CP8" s="7"/>
      <c r="CQ8" s="7"/>
      <c r="CR8" s="7"/>
      <c r="CS8" s="7"/>
      <c r="CT8" s="7"/>
      <c r="CU8" s="9"/>
      <c r="CV8" s="9"/>
      <c r="CW8" s="15"/>
    </row>
    <row r="9" spans="1:164" ht="12.75" customHeight="1" x14ac:dyDescent="0.2">
      <c r="A9" s="14" t="s">
        <v>226</v>
      </c>
      <c r="B9" s="7">
        <v>14750</v>
      </c>
      <c r="C9" s="7">
        <v>19748</v>
      </c>
      <c r="D9" s="7">
        <v>23746</v>
      </c>
      <c r="E9" s="7">
        <v>27546</v>
      </c>
      <c r="F9" s="7">
        <v>37545</v>
      </c>
      <c r="G9" s="7">
        <v>50045</v>
      </c>
      <c r="H9" s="7">
        <v>61045</v>
      </c>
      <c r="I9" s="7">
        <v>69045</v>
      </c>
      <c r="J9" s="7">
        <v>238045</v>
      </c>
      <c r="K9" s="7">
        <v>672795</v>
      </c>
      <c r="L9" s="7">
        <v>974495</v>
      </c>
      <c r="M9" s="7">
        <v>1544995</v>
      </c>
      <c r="N9" s="7">
        <v>3959495</v>
      </c>
      <c r="O9" s="7">
        <v>4433420</v>
      </c>
      <c r="P9" s="7">
        <v>2998255</v>
      </c>
      <c r="Q9" s="7">
        <v>2390986.25</v>
      </c>
      <c r="R9" s="7">
        <v>2387277.5</v>
      </c>
      <c r="S9" s="7">
        <v>1658274.1</v>
      </c>
      <c r="T9" s="7">
        <v>1176763.1000000001</v>
      </c>
      <c r="U9" s="7">
        <v>1020514.6</v>
      </c>
      <c r="V9" s="7">
        <v>1395142.9</v>
      </c>
      <c r="W9" s="7">
        <v>1078631.1000000001</v>
      </c>
      <c r="X9" s="7">
        <v>971216.6</v>
      </c>
      <c r="Y9" s="7">
        <v>960389.6</v>
      </c>
      <c r="Z9" s="7">
        <v>1027589.6</v>
      </c>
      <c r="AA9" s="7">
        <v>979837.1</v>
      </c>
      <c r="AB9" s="7">
        <v>1003636.85</v>
      </c>
      <c r="AC9" s="7">
        <v>1107136.8500000001</v>
      </c>
      <c r="AD9" s="7"/>
      <c r="AE9" s="7"/>
      <c r="AF9" s="7"/>
      <c r="AG9" s="7"/>
      <c r="AH9" s="7"/>
      <c r="AI9" s="7"/>
      <c r="AJ9" s="7"/>
      <c r="AK9" s="7"/>
      <c r="AL9" s="7"/>
      <c r="AM9" s="7"/>
      <c r="AN9" s="7"/>
      <c r="AO9" s="7"/>
      <c r="AP9" s="7"/>
      <c r="AQ9" s="7"/>
      <c r="AR9" s="7"/>
      <c r="AS9" s="7"/>
      <c r="AT9" s="7"/>
      <c r="AU9" s="7"/>
      <c r="AV9" s="9"/>
      <c r="AW9" s="9"/>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9"/>
      <c r="CV9" s="9"/>
      <c r="CW9" s="15"/>
    </row>
    <row r="10" spans="1:164" ht="12.75" customHeight="1" x14ac:dyDescent="0.2">
      <c r="A10" s="14" t="s">
        <v>227</v>
      </c>
      <c r="B10" s="7">
        <v>6000</v>
      </c>
      <c r="C10" s="7">
        <v>6000</v>
      </c>
      <c r="D10" s="7">
        <v>6000</v>
      </c>
      <c r="E10" s="7">
        <v>6000</v>
      </c>
      <c r="F10" s="7">
        <v>14500</v>
      </c>
      <c r="G10" s="7">
        <v>19250</v>
      </c>
      <c r="H10" s="7">
        <v>24250</v>
      </c>
      <c r="I10" s="7">
        <v>24250</v>
      </c>
      <c r="J10" s="7">
        <v>99250</v>
      </c>
      <c r="K10" s="7">
        <v>144250</v>
      </c>
      <c r="L10" s="7">
        <v>150250</v>
      </c>
      <c r="M10" s="7">
        <v>157744</v>
      </c>
      <c r="N10" s="7">
        <v>177669.95</v>
      </c>
      <c r="O10" s="7">
        <v>280417</v>
      </c>
      <c r="P10" s="7">
        <v>139890.95000000001</v>
      </c>
      <c r="Q10" s="7">
        <v>9401.7999999999993</v>
      </c>
      <c r="R10" s="7">
        <v>-10676.7</v>
      </c>
      <c r="S10" s="7">
        <v>137715.29999999999</v>
      </c>
      <c r="T10" s="7">
        <v>-177773.3</v>
      </c>
      <c r="U10" s="7">
        <v>-194073.3</v>
      </c>
      <c r="V10" s="7">
        <v>-232909.3</v>
      </c>
      <c r="W10" s="7">
        <v>-260059.3</v>
      </c>
      <c r="X10" s="7">
        <v>274834.3</v>
      </c>
      <c r="Y10" s="7">
        <v>-258884.3</v>
      </c>
      <c r="Z10" s="7">
        <v>-326734.3</v>
      </c>
      <c r="AA10" s="7">
        <v>-384159.3</v>
      </c>
      <c r="AB10" s="7">
        <v>-395565.55</v>
      </c>
      <c r="AC10" s="7">
        <v>-388315.55</v>
      </c>
      <c r="AD10" s="7"/>
      <c r="AE10" s="7"/>
      <c r="AF10" s="7"/>
      <c r="AG10" s="7"/>
      <c r="AH10" s="7"/>
      <c r="AI10" s="7"/>
      <c r="AJ10" s="7"/>
      <c r="AK10" s="7"/>
      <c r="AL10" s="7"/>
      <c r="AM10" s="7"/>
      <c r="AN10" s="7"/>
      <c r="AO10" s="7"/>
      <c r="AP10" s="7"/>
      <c r="AQ10" s="7"/>
      <c r="AR10" s="7"/>
      <c r="AS10" s="7"/>
      <c r="AT10" s="7"/>
      <c r="AU10" s="7"/>
      <c r="AV10" s="9"/>
      <c r="AW10" s="9"/>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9"/>
      <c r="CV10" s="9"/>
      <c r="CW10" s="15"/>
    </row>
    <row r="11" spans="1:164" ht="12.75" customHeight="1" x14ac:dyDescent="0.2">
      <c r="A11" s="14" t="s">
        <v>59</v>
      </c>
      <c r="B11" s="7">
        <v>0</v>
      </c>
      <c r="C11" s="7">
        <v>0</v>
      </c>
      <c r="D11" s="7">
        <v>0</v>
      </c>
      <c r="E11" s="7">
        <v>0</v>
      </c>
      <c r="F11" s="7">
        <v>0</v>
      </c>
      <c r="G11" s="7">
        <v>1500</v>
      </c>
      <c r="H11" s="7">
        <v>3550</v>
      </c>
      <c r="I11" s="7">
        <v>5050</v>
      </c>
      <c r="J11" s="7">
        <v>30300</v>
      </c>
      <c r="K11" s="7">
        <v>108300</v>
      </c>
      <c r="L11" s="7">
        <v>110300</v>
      </c>
      <c r="M11" s="7">
        <v>110300</v>
      </c>
      <c r="N11" s="7">
        <v>785000</v>
      </c>
      <c r="O11" s="7">
        <v>621625</v>
      </c>
      <c r="P11" s="7">
        <v>168996.25</v>
      </c>
      <c r="Q11" s="7">
        <v>108771.25</v>
      </c>
      <c r="R11" s="7">
        <v>324017.5</v>
      </c>
      <c r="S11" s="7">
        <v>148367.5</v>
      </c>
      <c r="T11" s="7">
        <v>87170.5</v>
      </c>
      <c r="U11" s="7">
        <v>81370.5</v>
      </c>
      <c r="V11" s="7">
        <v>73970.5</v>
      </c>
      <c r="W11" s="7">
        <v>87700.5</v>
      </c>
      <c r="X11" s="7">
        <v>86693.5</v>
      </c>
      <c r="Y11" s="7">
        <v>89688.5</v>
      </c>
      <c r="Z11" s="7">
        <v>118420.5</v>
      </c>
      <c r="AA11" s="7">
        <v>104606</v>
      </c>
      <c r="AB11" s="7">
        <v>104991</v>
      </c>
      <c r="AC11" s="7">
        <v>105391</v>
      </c>
      <c r="AD11" s="7"/>
      <c r="AE11" s="7"/>
      <c r="AF11" s="7"/>
      <c r="AG11" s="7"/>
      <c r="AH11" s="7"/>
      <c r="AI11" s="7"/>
      <c r="AJ11" s="7"/>
      <c r="AK11" s="7"/>
      <c r="AL11" s="7"/>
      <c r="AM11" s="7"/>
      <c r="AN11" s="7"/>
      <c r="AO11" s="7"/>
      <c r="AP11" s="7"/>
      <c r="AQ11" s="7"/>
      <c r="AR11" s="7"/>
      <c r="AS11" s="7"/>
      <c r="AT11" s="7"/>
      <c r="AU11" s="7"/>
      <c r="AV11" s="9"/>
      <c r="AW11" s="9"/>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9"/>
      <c r="CV11" s="9"/>
      <c r="CW11" s="15"/>
    </row>
    <row r="12" spans="1:164" ht="12.75" customHeight="1" x14ac:dyDescent="0.2">
      <c r="A12" s="15" t="s">
        <v>60</v>
      </c>
      <c r="B12" s="7">
        <v>51750</v>
      </c>
      <c r="C12" s="7">
        <v>66248</v>
      </c>
      <c r="D12" s="7">
        <v>79246</v>
      </c>
      <c r="E12" s="7">
        <v>92946</v>
      </c>
      <c r="F12" s="7">
        <v>111745</v>
      </c>
      <c r="G12" s="7">
        <v>137495</v>
      </c>
      <c r="H12" s="7">
        <v>176445</v>
      </c>
      <c r="I12" s="7">
        <v>193940</v>
      </c>
      <c r="J12" s="7">
        <v>571890</v>
      </c>
      <c r="K12" s="7">
        <v>1578840</v>
      </c>
      <c r="L12" s="7">
        <v>2283340</v>
      </c>
      <c r="M12" s="7">
        <v>3426334</v>
      </c>
      <c r="N12" s="7">
        <v>7415459.9500000002</v>
      </c>
      <c r="O12" s="7">
        <v>8661257</v>
      </c>
      <c r="P12" s="7">
        <v>5849749.7000000002</v>
      </c>
      <c r="Q12" s="7">
        <v>4193474.3</v>
      </c>
      <c r="R12" s="7">
        <v>4039103.95</v>
      </c>
      <c r="S12" s="7">
        <v>2519799.5499999998</v>
      </c>
      <c r="T12" s="7">
        <v>1389280.7</v>
      </c>
      <c r="U12" s="7">
        <v>1135502.2</v>
      </c>
      <c r="V12" s="7">
        <v>1423769.5</v>
      </c>
      <c r="W12" s="7">
        <v>1201718.7</v>
      </c>
      <c r="X12" s="7">
        <v>1524514.3</v>
      </c>
      <c r="Y12" s="7">
        <v>1103803.7</v>
      </c>
      <c r="Z12" s="7">
        <v>965988.7</v>
      </c>
      <c r="AA12" s="7">
        <v>720846.7</v>
      </c>
      <c r="AB12" s="7">
        <v>728287.7</v>
      </c>
      <c r="AC12" s="7">
        <v>998762.7</v>
      </c>
      <c r="AD12" s="7">
        <v>812505.7</v>
      </c>
      <c r="AE12" s="7">
        <v>655306.69999999995</v>
      </c>
      <c r="AF12" s="7">
        <v>774791.7</v>
      </c>
      <c r="AG12" s="7">
        <v>675179.15</v>
      </c>
      <c r="AH12" s="7">
        <v>723272.15</v>
      </c>
      <c r="AI12" s="7">
        <v>686185.6</v>
      </c>
      <c r="AJ12" s="7">
        <v>748400.6</v>
      </c>
      <c r="AK12" s="7">
        <v>728834.85</v>
      </c>
      <c r="AL12" s="7">
        <v>807241.1</v>
      </c>
      <c r="AM12" s="7">
        <v>764671.85</v>
      </c>
      <c r="AN12" s="7">
        <v>806016.65</v>
      </c>
      <c r="AO12" s="7">
        <v>753588.4</v>
      </c>
      <c r="AP12" s="7">
        <v>812129.9</v>
      </c>
      <c r="AQ12" s="7">
        <v>759369.95</v>
      </c>
      <c r="AR12" s="7">
        <v>721804.4</v>
      </c>
      <c r="AS12" s="7">
        <v>668964.4</v>
      </c>
      <c r="AT12" s="7">
        <v>651507.9</v>
      </c>
      <c r="AU12" s="7">
        <v>628122.15</v>
      </c>
      <c r="AV12" s="9">
        <v>579289.1</v>
      </c>
      <c r="AW12" s="9">
        <v>705140.1</v>
      </c>
      <c r="AX12" s="7">
        <v>628173.44999999995</v>
      </c>
      <c r="AY12" s="7">
        <v>697023.7</v>
      </c>
      <c r="AZ12" s="7">
        <v>671384.7</v>
      </c>
      <c r="BA12" s="7">
        <v>717295.45</v>
      </c>
      <c r="BB12" s="7">
        <v>766352.05</v>
      </c>
      <c r="BC12" s="7">
        <v>976247.05</v>
      </c>
      <c r="BD12" s="7">
        <v>1648073.2</v>
      </c>
      <c r="BE12" s="7">
        <v>2374908.7000000002</v>
      </c>
      <c r="BF12" s="7">
        <v>2605882.5499999998</v>
      </c>
      <c r="BG12" s="7">
        <v>2500324.5</v>
      </c>
      <c r="BH12" s="7">
        <v>2506982.9</v>
      </c>
      <c r="BI12" s="7">
        <v>1715170.9</v>
      </c>
      <c r="BJ12" s="7">
        <v>1320859.6499999999</v>
      </c>
      <c r="BK12" s="7">
        <v>1563700.65</v>
      </c>
      <c r="BL12" s="9">
        <v>1671062.65</v>
      </c>
      <c r="BM12" s="7">
        <v>2133864.15</v>
      </c>
      <c r="BN12" s="7">
        <v>2661498.4</v>
      </c>
      <c r="BO12" s="7">
        <v>3384406.7</v>
      </c>
      <c r="BP12" s="7">
        <v>4892969.9000000004</v>
      </c>
      <c r="BQ12" s="7">
        <v>5626405.75</v>
      </c>
      <c r="BR12" s="7">
        <v>5647235.4500000002</v>
      </c>
      <c r="BS12" s="7">
        <v>5897367.4000000004</v>
      </c>
      <c r="BT12" s="7">
        <v>6429572.25</v>
      </c>
      <c r="BU12" s="7">
        <v>7624133.0999999996</v>
      </c>
      <c r="BV12" s="7">
        <v>7552897.4000000004</v>
      </c>
      <c r="BW12" s="7">
        <v>8895670.0999999996</v>
      </c>
      <c r="BX12" s="7">
        <v>10811729.199999999</v>
      </c>
      <c r="BY12" s="7">
        <v>12117289.199999999</v>
      </c>
      <c r="BZ12" s="7">
        <v>15060517.1</v>
      </c>
      <c r="CA12" s="7">
        <v>16114625.050000001</v>
      </c>
      <c r="CB12" s="7">
        <v>28973904.050000001</v>
      </c>
      <c r="CC12" s="7">
        <v>30584801.350000001</v>
      </c>
      <c r="CD12" s="7">
        <v>30786759.350000001</v>
      </c>
      <c r="CE12" s="7">
        <v>29705377.5</v>
      </c>
      <c r="CF12" s="7">
        <v>38206668</v>
      </c>
      <c r="CG12" s="7">
        <v>37894551.25</v>
      </c>
      <c r="CH12" s="7">
        <v>48462058.75</v>
      </c>
      <c r="CI12" s="7">
        <v>42539507.75</v>
      </c>
      <c r="CJ12" s="7">
        <v>53342095.75</v>
      </c>
      <c r="CK12" s="7">
        <v>46531047.350000001</v>
      </c>
      <c r="CL12" s="7">
        <v>57182888.350000001</v>
      </c>
      <c r="CM12" s="7">
        <v>51891344.850000001</v>
      </c>
      <c r="CN12" s="7">
        <v>65422252.549999997</v>
      </c>
      <c r="CO12" s="7">
        <v>54995569.549999997</v>
      </c>
      <c r="CP12" s="7">
        <v>75269059.549999997</v>
      </c>
      <c r="CQ12" s="7">
        <v>61925473.549999997</v>
      </c>
      <c r="CR12" s="7">
        <v>82919403.049999997</v>
      </c>
      <c r="CS12" s="7">
        <v>70933278.049999997</v>
      </c>
      <c r="CT12" s="7">
        <v>78379631.049999997</v>
      </c>
      <c r="CU12" s="9">
        <v>64890568.549999997</v>
      </c>
      <c r="CV12" s="9">
        <v>59847175</v>
      </c>
      <c r="CW12" s="9">
        <v>53060596.549999997</v>
      </c>
    </row>
    <row r="13" spans="1:164" ht="12.75" customHeight="1" x14ac:dyDescent="0.2">
      <c r="A13" s="14" t="s">
        <v>12</v>
      </c>
      <c r="B13" s="7"/>
      <c r="C13" s="7"/>
      <c r="D13" s="7"/>
      <c r="E13" s="7"/>
      <c r="F13" s="7"/>
      <c r="G13" s="7"/>
      <c r="H13" s="7"/>
      <c r="I13" s="7"/>
      <c r="J13" s="7"/>
      <c r="K13" s="7"/>
      <c r="L13" s="7"/>
      <c r="M13" s="7"/>
      <c r="N13" s="7"/>
      <c r="O13" s="7"/>
      <c r="P13" s="7"/>
      <c r="Q13" s="7"/>
      <c r="R13" s="7"/>
      <c r="S13" s="7"/>
      <c r="T13" s="7"/>
      <c r="U13" s="7"/>
      <c r="V13" s="7"/>
      <c r="W13" s="7"/>
      <c r="X13" s="9"/>
      <c r="Y13" s="7"/>
      <c r="Z13" s="7"/>
      <c r="AA13" s="7"/>
      <c r="AB13" s="7"/>
      <c r="AC13" s="7"/>
      <c r="AD13" s="7"/>
      <c r="AE13" s="7"/>
      <c r="AF13" s="7"/>
      <c r="AG13" s="7"/>
      <c r="AH13" s="7"/>
      <c r="AI13" s="7"/>
      <c r="AJ13" s="7"/>
      <c r="AK13" s="7"/>
      <c r="AL13" s="7"/>
      <c r="AM13" s="7"/>
      <c r="AN13" s="7"/>
      <c r="AO13" s="7"/>
      <c r="AP13" s="7"/>
      <c r="AQ13" s="7"/>
      <c r="AR13" s="7"/>
      <c r="AS13" s="7"/>
      <c r="AT13" s="7"/>
      <c r="AU13" s="7"/>
      <c r="AV13" s="9"/>
      <c r="AW13" s="9"/>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9"/>
      <c r="CV13" s="9"/>
      <c r="CW13" s="9"/>
    </row>
    <row r="14" spans="1:164" ht="12.75" customHeight="1" x14ac:dyDescent="0.2">
      <c r="A14" s="14" t="s">
        <v>288</v>
      </c>
      <c r="B14" s="7"/>
      <c r="C14" s="7"/>
      <c r="D14" s="7"/>
      <c r="E14" s="7"/>
      <c r="F14" s="7"/>
      <c r="G14" s="7"/>
      <c r="H14" s="7"/>
      <c r="I14" s="7"/>
      <c r="J14" s="7"/>
      <c r="K14" s="7"/>
      <c r="L14" s="7"/>
      <c r="M14" s="7"/>
      <c r="N14" s="7"/>
      <c r="O14" s="7"/>
      <c r="P14" s="7"/>
      <c r="Q14" s="7"/>
      <c r="R14" s="7"/>
      <c r="S14" s="7"/>
      <c r="T14" s="7"/>
      <c r="U14" s="7"/>
      <c r="V14" s="7"/>
      <c r="W14" s="7"/>
      <c r="X14" s="7"/>
      <c r="Y14" s="9"/>
      <c r="Z14" s="9"/>
      <c r="AA14" s="9"/>
      <c r="AB14" s="7"/>
      <c r="AC14" s="7"/>
      <c r="AD14" s="7">
        <v>3596672</v>
      </c>
      <c r="AE14" s="7">
        <v>3342768</v>
      </c>
      <c r="AF14" s="7">
        <v>3152757</v>
      </c>
      <c r="AG14" s="7">
        <v>3006216</v>
      </c>
      <c r="AH14" s="7">
        <v>2837343.25</v>
      </c>
      <c r="AI14" s="7">
        <v>2712166</v>
      </c>
      <c r="AJ14" s="7">
        <v>2596288.6875</v>
      </c>
      <c r="AK14" s="7">
        <v>2523524</v>
      </c>
      <c r="AL14" s="7">
        <v>2442197.6749999998</v>
      </c>
      <c r="AM14" s="7">
        <v>2408063</v>
      </c>
      <c r="AN14" s="7">
        <v>2329141.1749999998</v>
      </c>
      <c r="AO14" s="7">
        <v>2228481.5874999999</v>
      </c>
      <c r="AP14" s="7">
        <v>2152293.875</v>
      </c>
      <c r="AQ14" s="7">
        <v>2081038</v>
      </c>
      <c r="AR14" s="7">
        <v>1983305</v>
      </c>
      <c r="AS14" s="7">
        <v>1860590.65</v>
      </c>
      <c r="AT14" s="7">
        <v>1750158.9249999998</v>
      </c>
      <c r="AU14" s="7">
        <v>1677891.1375000002</v>
      </c>
      <c r="AV14" s="9">
        <v>1588727.5625</v>
      </c>
      <c r="AW14" s="9">
        <v>1543736.1125</v>
      </c>
      <c r="AX14" s="7">
        <v>1488578.6749999998</v>
      </c>
      <c r="AY14" s="7">
        <v>1432650.125</v>
      </c>
      <c r="AZ14" s="7">
        <v>1383932.5</v>
      </c>
      <c r="BA14" s="7">
        <v>1348318.0249999999</v>
      </c>
      <c r="BB14" s="7">
        <v>1312019.75</v>
      </c>
      <c r="BC14" s="7">
        <v>1290299.7749999999</v>
      </c>
      <c r="BD14" s="7">
        <v>1266502.75</v>
      </c>
      <c r="BE14" s="7">
        <v>1257240.9624999999</v>
      </c>
      <c r="BF14" s="7">
        <v>1236040.2249999999</v>
      </c>
      <c r="BG14" s="7">
        <v>1208067.3999999999</v>
      </c>
      <c r="BH14" s="7">
        <v>1169793.6000000001</v>
      </c>
      <c r="BI14" s="7">
        <v>1117466.1499999999</v>
      </c>
      <c r="BJ14" s="7">
        <v>1080764.8375000001</v>
      </c>
      <c r="BK14" s="7">
        <v>1057022.2124999999</v>
      </c>
      <c r="BL14" s="7">
        <v>1020082.1625</v>
      </c>
      <c r="BM14" s="7">
        <v>995189.28749999998</v>
      </c>
      <c r="BN14" s="9">
        <v>974591.41249999998</v>
      </c>
      <c r="BO14" s="7">
        <v>962107.375</v>
      </c>
      <c r="BP14" s="7">
        <v>953399.9375</v>
      </c>
      <c r="BQ14" s="7">
        <v>948118.625</v>
      </c>
      <c r="BR14" s="9" t="s">
        <v>28</v>
      </c>
      <c r="BS14" s="7">
        <v>918028.6875</v>
      </c>
      <c r="BT14" s="7">
        <v>915868.03749999998</v>
      </c>
      <c r="BU14" s="7">
        <v>912962.17500000005</v>
      </c>
      <c r="BV14" s="7">
        <v>909632.3</v>
      </c>
      <c r="BW14" s="7">
        <v>904179.61250000005</v>
      </c>
      <c r="BX14" s="7">
        <v>903635.58750000002</v>
      </c>
      <c r="BY14" s="7">
        <v>903143.3</v>
      </c>
      <c r="BZ14" s="7">
        <v>901605.13749999995</v>
      </c>
      <c r="CA14" s="7">
        <v>896625.0625</v>
      </c>
      <c r="CB14" s="7">
        <v>895981.83750000002</v>
      </c>
      <c r="CC14" s="7">
        <v>895175.36249999993</v>
      </c>
      <c r="CD14" s="7">
        <v>891844.77500000002</v>
      </c>
      <c r="CE14" s="7">
        <v>891709</v>
      </c>
      <c r="CF14" s="7">
        <v>894588.51249999995</v>
      </c>
      <c r="CG14" s="7">
        <v>891682.82500000007</v>
      </c>
      <c r="CH14" s="7">
        <v>891342.47499999998</v>
      </c>
      <c r="CI14" s="7">
        <v>890994</v>
      </c>
      <c r="CJ14" s="7">
        <v>889744</v>
      </c>
      <c r="CK14" s="7">
        <v>889268</v>
      </c>
      <c r="CL14" s="7">
        <v>889168</v>
      </c>
      <c r="CM14" s="7">
        <v>889149.4</v>
      </c>
      <c r="CN14" s="7">
        <v>889149.47499999998</v>
      </c>
      <c r="CO14" s="7">
        <v>888726</v>
      </c>
      <c r="CP14" s="7">
        <v>888542</v>
      </c>
      <c r="CQ14" s="7">
        <v>888067</v>
      </c>
      <c r="CR14" s="7">
        <v>888055</v>
      </c>
      <c r="CS14" s="7">
        <v>887892</v>
      </c>
      <c r="CT14" s="7">
        <v>887867</v>
      </c>
      <c r="CU14" s="9">
        <v>887867</v>
      </c>
      <c r="CV14" s="9" t="s">
        <v>22</v>
      </c>
      <c r="CW14" s="9">
        <v>887867</v>
      </c>
    </row>
    <row r="15" spans="1:164" ht="12.75" customHeight="1" x14ac:dyDescent="0.2">
      <c r="A15" s="14" t="s">
        <v>289</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v>6529561</v>
      </c>
      <c r="AE15" s="7">
        <v>6509835</v>
      </c>
      <c r="AF15" s="7">
        <v>9272049</v>
      </c>
      <c r="AG15" s="7">
        <v>8814753</v>
      </c>
      <c r="AH15" s="7">
        <v>10855748.012499999</v>
      </c>
      <c r="AI15" s="7">
        <v>8892398</v>
      </c>
      <c r="AJ15" s="7">
        <v>13028686.300000001</v>
      </c>
      <c r="AK15" s="7">
        <v>10948746.475</v>
      </c>
      <c r="AL15" s="7">
        <v>14456306.475</v>
      </c>
      <c r="AM15" s="7">
        <v>11488721.475</v>
      </c>
      <c r="AN15" s="7">
        <v>13554246.475</v>
      </c>
      <c r="AO15" s="7">
        <v>10042542.375</v>
      </c>
      <c r="AP15" s="7">
        <v>12142567.625</v>
      </c>
      <c r="AQ15" s="7">
        <v>9075991.4874999989</v>
      </c>
      <c r="AR15" s="7">
        <v>8569490.6374999993</v>
      </c>
      <c r="AS15" s="7">
        <v>6327436.5499999998</v>
      </c>
      <c r="AT15" s="7">
        <v>7855428.5625</v>
      </c>
      <c r="AU15" s="7">
        <v>6168317.9125000006</v>
      </c>
      <c r="AV15" s="9">
        <v>7761761.0750000002</v>
      </c>
      <c r="AW15" s="9">
        <v>6716944.4625000004</v>
      </c>
      <c r="AX15" s="7">
        <v>6653325.5</v>
      </c>
      <c r="AY15" s="7">
        <v>5374078.1875</v>
      </c>
      <c r="AZ15" s="7">
        <v>6758455.9500000002</v>
      </c>
      <c r="BA15" s="7">
        <v>7276567.5</v>
      </c>
      <c r="BB15" s="7">
        <v>9233592.75</v>
      </c>
      <c r="BC15" s="7">
        <v>9541137.9749999996</v>
      </c>
      <c r="BD15" s="7">
        <v>13758857.975</v>
      </c>
      <c r="BE15" s="7">
        <v>14748386.949999999</v>
      </c>
      <c r="BF15" s="7">
        <v>14309360.0375</v>
      </c>
      <c r="BG15" s="7">
        <v>11710309.550000001</v>
      </c>
      <c r="BH15" s="7">
        <v>9961329.5750000011</v>
      </c>
      <c r="BI15" s="7">
        <v>7794357.4124999996</v>
      </c>
      <c r="BJ15" s="7">
        <v>8763223</v>
      </c>
      <c r="BK15" s="7">
        <v>8753040.4749999996</v>
      </c>
      <c r="BL15" s="7">
        <v>9268418.4749999996</v>
      </c>
      <c r="BM15" s="7">
        <v>8877566.6500000004</v>
      </c>
      <c r="BN15" s="9">
        <v>11172166.125</v>
      </c>
      <c r="BO15" s="7">
        <v>11671882.125</v>
      </c>
      <c r="BP15" s="7">
        <v>14409488.625</v>
      </c>
      <c r="BQ15" s="7">
        <v>15444810.925000001</v>
      </c>
      <c r="BR15" s="9" t="s">
        <v>28</v>
      </c>
      <c r="BS15" s="7">
        <v>17446262.074999999</v>
      </c>
      <c r="BT15" s="7">
        <v>19616264.274999999</v>
      </c>
      <c r="BU15" s="7">
        <v>18872520.324999999</v>
      </c>
      <c r="BV15" s="7">
        <v>21688627.674999997</v>
      </c>
      <c r="BW15" s="7">
        <v>21547347.737500001</v>
      </c>
      <c r="BX15" s="7">
        <v>26236922.587500002</v>
      </c>
      <c r="BY15" s="7">
        <v>26101948.987500001</v>
      </c>
      <c r="BZ15" s="7">
        <v>28147024.512499999</v>
      </c>
      <c r="CA15" s="7">
        <v>27994870.4375</v>
      </c>
      <c r="CB15" s="7">
        <v>33952028.4375</v>
      </c>
      <c r="CC15" s="7">
        <v>33236364.962499999</v>
      </c>
      <c r="CD15" s="7">
        <v>33080171.6875</v>
      </c>
      <c r="CE15" s="7">
        <v>32625663.337500002</v>
      </c>
      <c r="CF15" s="7">
        <v>35116463.337499999</v>
      </c>
      <c r="CG15" s="7">
        <v>36986666.087499999</v>
      </c>
      <c r="CH15" s="7">
        <v>41222706.087499999</v>
      </c>
      <c r="CI15" s="7">
        <v>42539507.75</v>
      </c>
      <c r="CJ15" s="7">
        <v>42194802.337499999</v>
      </c>
      <c r="CK15" s="7">
        <v>39854827.012500003</v>
      </c>
      <c r="CL15" s="7">
        <v>42641918.012500003</v>
      </c>
      <c r="CM15" s="7">
        <v>37970035.712500006</v>
      </c>
      <c r="CN15" s="7">
        <v>40112985.50416667</v>
      </c>
      <c r="CO15" s="9"/>
      <c r="CP15" s="7"/>
      <c r="CQ15" s="7"/>
      <c r="CR15" s="7"/>
      <c r="CS15" s="7"/>
      <c r="CT15" s="7"/>
      <c r="CU15" s="9"/>
      <c r="CV15" s="9"/>
      <c r="CW15" s="9"/>
    </row>
    <row r="16" spans="1:164" ht="12.75" customHeight="1" x14ac:dyDescent="0.2">
      <c r="A16" s="14" t="s">
        <v>290</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v>451848</v>
      </c>
      <c r="AE16" s="7">
        <v>451848</v>
      </c>
      <c r="AF16" s="7">
        <v>453948</v>
      </c>
      <c r="AG16" s="7">
        <v>475638.5</v>
      </c>
      <c r="AH16" s="7">
        <v>494577</v>
      </c>
      <c r="AI16" s="7">
        <v>523056.5</v>
      </c>
      <c r="AJ16" s="7">
        <v>534374</v>
      </c>
      <c r="AK16" s="7">
        <v>540028</v>
      </c>
      <c r="AL16" s="7">
        <v>553368</v>
      </c>
      <c r="AM16" s="7">
        <v>567183</v>
      </c>
      <c r="AN16" s="7">
        <v>583504.5</v>
      </c>
      <c r="AO16" s="7">
        <v>587524.5</v>
      </c>
      <c r="AP16" s="7">
        <v>591948.5</v>
      </c>
      <c r="AQ16" s="7">
        <v>595464.5</v>
      </c>
      <c r="AR16" s="7">
        <v>596445.5</v>
      </c>
      <c r="AS16" s="7">
        <v>599464.5</v>
      </c>
      <c r="AT16" s="7">
        <v>594989.5</v>
      </c>
      <c r="AU16" s="7">
        <v>597706.15</v>
      </c>
      <c r="AV16" s="9">
        <v>602731.15</v>
      </c>
      <c r="AW16" s="9">
        <v>606193.15</v>
      </c>
      <c r="AX16" s="7">
        <v>616696.15</v>
      </c>
      <c r="AY16" s="7">
        <v>624627.65</v>
      </c>
      <c r="AZ16" s="7">
        <v>636352.65</v>
      </c>
      <c r="BA16" s="7">
        <v>653064.65</v>
      </c>
      <c r="BB16" s="7">
        <v>683582.65</v>
      </c>
      <c r="BC16" s="7">
        <v>732474.65</v>
      </c>
      <c r="BD16" s="7">
        <v>807396.65</v>
      </c>
      <c r="BE16" s="7">
        <v>888574.53749999998</v>
      </c>
      <c r="BF16" s="7">
        <v>938478.6</v>
      </c>
      <c r="BG16" s="7">
        <v>949096.02500000002</v>
      </c>
      <c r="BH16" s="7">
        <v>952048.02500000002</v>
      </c>
      <c r="BI16" s="7">
        <v>1078420.175</v>
      </c>
      <c r="BJ16" s="7">
        <v>1167744.4749999999</v>
      </c>
      <c r="BK16" s="7">
        <v>1277654.9749999999</v>
      </c>
      <c r="BL16" s="7">
        <v>1421167.4750000001</v>
      </c>
      <c r="BM16" s="7">
        <v>1476761.9749999999</v>
      </c>
      <c r="BN16" s="9">
        <v>1619944.0249999999</v>
      </c>
      <c r="BO16" s="7">
        <v>1735041.4749999999</v>
      </c>
      <c r="BP16" s="7">
        <v>1857442.4749999999</v>
      </c>
      <c r="BQ16" s="7">
        <v>1931533.4750000001</v>
      </c>
      <c r="BR16" s="9" t="s">
        <v>28</v>
      </c>
      <c r="BS16" s="7">
        <v>2116468.2250000001</v>
      </c>
      <c r="BT16" s="7">
        <v>2209053.8249999997</v>
      </c>
      <c r="BU16" s="7">
        <v>2283172.1749999998</v>
      </c>
      <c r="BV16" s="7">
        <v>2419219.8916666666</v>
      </c>
      <c r="BW16" s="7">
        <v>2478208.8291666666</v>
      </c>
      <c r="BX16" s="7">
        <v>2611611.8125</v>
      </c>
      <c r="BY16" s="7">
        <v>2644894.2958333334</v>
      </c>
      <c r="BZ16" s="7">
        <v>2761069.854166667</v>
      </c>
      <c r="CA16" s="7">
        <v>2780227.3374999999</v>
      </c>
      <c r="CB16" s="7">
        <v>2935108.3374999999</v>
      </c>
      <c r="CC16" s="7">
        <v>3026964.8</v>
      </c>
      <c r="CD16" s="7">
        <v>3072573.3374999999</v>
      </c>
      <c r="CE16" s="7">
        <v>3054091.3374999999</v>
      </c>
      <c r="CF16" s="7">
        <v>3122751.3374999999</v>
      </c>
      <c r="CG16" s="7">
        <v>3119491.3208333333</v>
      </c>
      <c r="CH16" s="7">
        <v>3255574.3208333333</v>
      </c>
      <c r="CI16" s="7">
        <v>3251131.3208333333</v>
      </c>
      <c r="CJ16" s="7">
        <v>3265487.5916666663</v>
      </c>
      <c r="CK16" s="7">
        <v>3261179.5916666663</v>
      </c>
      <c r="CL16" s="7">
        <v>3302095.5916666663</v>
      </c>
      <c r="CM16" s="7">
        <v>3309111.5916666663</v>
      </c>
      <c r="CN16" s="7">
        <v>3338364.5916666663</v>
      </c>
      <c r="CO16" s="9"/>
      <c r="CP16" s="7"/>
      <c r="CQ16" s="7"/>
      <c r="CR16" s="7"/>
      <c r="CS16" s="7"/>
      <c r="CT16" s="7"/>
      <c r="CU16" s="9"/>
      <c r="CV16" s="9"/>
      <c r="CW16" s="9"/>
    </row>
    <row r="17" spans="1:101" ht="12.75" customHeight="1" x14ac:dyDescent="0.2">
      <c r="A17" s="14" t="s">
        <v>291</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9"/>
      <c r="AW17" s="9"/>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v>34482585.512500003</v>
      </c>
      <c r="CP17" s="7">
        <v>40269018.612500004</v>
      </c>
      <c r="CQ17" s="7">
        <v>33374268.612500001</v>
      </c>
      <c r="CR17" s="7">
        <v>38421668.612500004</v>
      </c>
      <c r="CS17" s="7">
        <v>31830313.762499999</v>
      </c>
      <c r="CT17" s="7">
        <v>41302263.762500003</v>
      </c>
      <c r="CU17" s="9">
        <v>30500863.762499999</v>
      </c>
      <c r="CV17" s="14" t="s">
        <v>23</v>
      </c>
      <c r="CW17" s="9">
        <v>25568543.762499999</v>
      </c>
    </row>
    <row r="18" spans="1:101" ht="12.75" customHeight="1" x14ac:dyDescent="0.2">
      <c r="A18" s="14" t="s">
        <v>292</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9"/>
      <c r="AW18" s="9"/>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v>2972912.5083333333</v>
      </c>
      <c r="CP18" s="7">
        <v>2998656.8083333331</v>
      </c>
      <c r="CQ18" s="7">
        <v>2871260.8083333331</v>
      </c>
      <c r="CR18" s="7">
        <v>2839404.5583333331</v>
      </c>
      <c r="CS18" s="7">
        <v>2755814.5583333331</v>
      </c>
      <c r="CT18" s="7">
        <v>2774270.5583333331</v>
      </c>
      <c r="CU18" s="9">
        <v>2651720.5583333331</v>
      </c>
      <c r="CV18" s="14" t="s">
        <v>23</v>
      </c>
      <c r="CW18" s="9">
        <v>2508889.5583333331</v>
      </c>
    </row>
    <row r="19" spans="1:101" ht="12.75" customHeight="1" x14ac:dyDescent="0.2">
      <c r="A19" s="14" t="s">
        <v>293</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9"/>
      <c r="AW19" s="9"/>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v>289944.08333333331</v>
      </c>
      <c r="CP19" s="7">
        <v>314242.08333333331</v>
      </c>
      <c r="CQ19" s="7">
        <v>369027.08333333331</v>
      </c>
      <c r="CR19" s="7">
        <v>440421.83333333331</v>
      </c>
      <c r="CS19" s="7">
        <v>500716.83333333331</v>
      </c>
      <c r="CT19" s="7">
        <v>566432.83333333337</v>
      </c>
      <c r="CU19" s="9">
        <v>610567.83333333337</v>
      </c>
      <c r="CV19" s="14" t="s">
        <v>23</v>
      </c>
      <c r="CW19" s="9">
        <v>668851.83333333337</v>
      </c>
    </row>
    <row r="20" spans="1:101" ht="12.75" customHeight="1" x14ac:dyDescent="0.2">
      <c r="A20" s="14" t="s">
        <v>144</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f>SUM(AD14:AD19)</f>
        <v>10578081</v>
      </c>
      <c r="AE20" s="7">
        <f t="shared" ref="AE20:BO20" si="0">SUM(AE14:AE19)</f>
        <v>10304451</v>
      </c>
      <c r="AF20" s="7">
        <f t="shared" si="0"/>
        <v>12878754</v>
      </c>
      <c r="AG20" s="7">
        <f t="shared" si="0"/>
        <v>12296607.5</v>
      </c>
      <c r="AH20" s="7">
        <f t="shared" si="0"/>
        <v>14187668.262499999</v>
      </c>
      <c r="AI20" s="7">
        <f t="shared" si="0"/>
        <v>12127620.5</v>
      </c>
      <c r="AJ20" s="7">
        <f t="shared" si="0"/>
        <v>16159348.987500001</v>
      </c>
      <c r="AK20" s="7">
        <f t="shared" si="0"/>
        <v>14012298.475</v>
      </c>
      <c r="AL20" s="7">
        <f t="shared" si="0"/>
        <v>17451872.149999999</v>
      </c>
      <c r="AM20" s="7">
        <f t="shared" si="0"/>
        <v>14463967.475</v>
      </c>
      <c r="AN20" s="7">
        <f t="shared" si="0"/>
        <v>16466892.149999999</v>
      </c>
      <c r="AO20" s="7">
        <f t="shared" si="0"/>
        <v>12858548.4625</v>
      </c>
      <c r="AP20" s="7">
        <f t="shared" si="0"/>
        <v>14886810</v>
      </c>
      <c r="AQ20" s="7">
        <f t="shared" si="0"/>
        <v>11752493.987499999</v>
      </c>
      <c r="AR20" s="7">
        <f t="shared" si="0"/>
        <v>11149241.137499999</v>
      </c>
      <c r="AS20" s="7">
        <f t="shared" si="0"/>
        <v>8787491.6999999993</v>
      </c>
      <c r="AT20" s="7">
        <f t="shared" si="0"/>
        <v>10200576.987500001</v>
      </c>
      <c r="AU20" s="7">
        <f t="shared" si="0"/>
        <v>8443915.2000000011</v>
      </c>
      <c r="AV20" s="7">
        <f t="shared" si="0"/>
        <v>9953219.7874999996</v>
      </c>
      <c r="AW20" s="7">
        <f t="shared" si="0"/>
        <v>8866873.7249999996</v>
      </c>
      <c r="AX20" s="7">
        <f t="shared" si="0"/>
        <v>8758600.3249999993</v>
      </c>
      <c r="AY20" s="7">
        <f t="shared" si="0"/>
        <v>7431355.9625000004</v>
      </c>
      <c r="AZ20" s="7">
        <f t="shared" si="0"/>
        <v>8778741.0999999996</v>
      </c>
      <c r="BA20" s="7">
        <f t="shared" si="0"/>
        <v>9277950.1750000007</v>
      </c>
      <c r="BB20" s="7">
        <f t="shared" si="0"/>
        <v>11229195.15</v>
      </c>
      <c r="BC20" s="7">
        <f t="shared" si="0"/>
        <v>11563912.4</v>
      </c>
      <c r="BD20" s="7">
        <f t="shared" si="0"/>
        <v>15832757.375</v>
      </c>
      <c r="BE20" s="7">
        <f t="shared" si="0"/>
        <v>16894202.449999999</v>
      </c>
      <c r="BF20" s="7">
        <f t="shared" si="0"/>
        <v>16483878.862499999</v>
      </c>
      <c r="BG20" s="7">
        <f t="shared" si="0"/>
        <v>13867472.975000001</v>
      </c>
      <c r="BH20" s="7">
        <f t="shared" si="0"/>
        <v>12083171.200000001</v>
      </c>
      <c r="BI20" s="7">
        <f t="shared" si="0"/>
        <v>9990243.7375000007</v>
      </c>
      <c r="BJ20" s="7">
        <f t="shared" si="0"/>
        <v>11011732.3125</v>
      </c>
      <c r="BK20" s="7">
        <f t="shared" si="0"/>
        <v>11087717.6625</v>
      </c>
      <c r="BL20" s="7">
        <f t="shared" si="0"/>
        <v>11709668.112499999</v>
      </c>
      <c r="BM20" s="7">
        <f t="shared" si="0"/>
        <v>11349517.9125</v>
      </c>
      <c r="BN20" s="7">
        <f t="shared" si="0"/>
        <v>13766701.5625</v>
      </c>
      <c r="BO20" s="7">
        <f t="shared" si="0"/>
        <v>14369030.975</v>
      </c>
      <c r="BP20" s="7">
        <f>SUM(BP14:BP19)</f>
        <v>17220331.037500001</v>
      </c>
      <c r="BQ20" s="7">
        <f>SUM(BQ14:BQ19)</f>
        <v>18324463.025000002</v>
      </c>
      <c r="BR20" s="9" t="s">
        <v>28</v>
      </c>
      <c r="BS20" s="7">
        <f t="shared" ref="BS20:CT20" si="1">SUM(BS14:BS19)</f>
        <v>20480758.987500001</v>
      </c>
      <c r="BT20" s="7">
        <f t="shared" si="1"/>
        <v>22741186.137499999</v>
      </c>
      <c r="BU20" s="7">
        <f t="shared" si="1"/>
        <v>22068654.675000001</v>
      </c>
      <c r="BV20" s="7">
        <f t="shared" si="1"/>
        <v>25017479.866666663</v>
      </c>
      <c r="BW20" s="7">
        <f t="shared" si="1"/>
        <v>24929736.179166667</v>
      </c>
      <c r="BX20" s="7">
        <f t="shared" si="1"/>
        <v>29752169.987500001</v>
      </c>
      <c r="BY20" s="7">
        <f t="shared" si="1"/>
        <v>29649986.583333336</v>
      </c>
      <c r="BZ20" s="7">
        <f t="shared" si="1"/>
        <v>31809699.504166666</v>
      </c>
      <c r="CA20" s="7">
        <f t="shared" si="1"/>
        <v>31671722.837499999</v>
      </c>
      <c r="CB20" s="7">
        <f t="shared" si="1"/>
        <v>37783118.612499997</v>
      </c>
      <c r="CC20" s="7">
        <f t="shared" si="1"/>
        <v>37158505.124999993</v>
      </c>
      <c r="CD20" s="7">
        <f t="shared" si="1"/>
        <v>37044589.799999997</v>
      </c>
      <c r="CE20" s="7">
        <f t="shared" si="1"/>
        <v>36571463.675000004</v>
      </c>
      <c r="CF20" s="7">
        <f t="shared" si="1"/>
        <v>39133803.1875</v>
      </c>
      <c r="CG20" s="7">
        <f t="shared" si="1"/>
        <v>40997840.233333334</v>
      </c>
      <c r="CH20" s="7">
        <f t="shared" si="1"/>
        <v>45369622.883333333</v>
      </c>
      <c r="CI20" s="7">
        <f t="shared" si="1"/>
        <v>46681633.070833333</v>
      </c>
      <c r="CJ20" s="7">
        <f t="shared" si="1"/>
        <v>46350033.929166667</v>
      </c>
      <c r="CK20" s="7">
        <f t="shared" si="1"/>
        <v>44005274.604166672</v>
      </c>
      <c r="CL20" s="7">
        <f t="shared" si="1"/>
        <v>46833181.604166672</v>
      </c>
      <c r="CM20" s="7">
        <f t="shared" si="1"/>
        <v>42168296.704166673</v>
      </c>
      <c r="CN20" s="7">
        <f t="shared" si="1"/>
        <v>44340499.57083334</v>
      </c>
      <c r="CO20" s="7">
        <f t="shared" si="1"/>
        <v>38634168.104166672</v>
      </c>
      <c r="CP20" s="7">
        <f t="shared" si="1"/>
        <v>44470459.50416667</v>
      </c>
      <c r="CQ20" s="7">
        <f t="shared" si="1"/>
        <v>37502623.504166663</v>
      </c>
      <c r="CR20" s="7">
        <f t="shared" si="1"/>
        <v>42589550.00416667</v>
      </c>
      <c r="CS20" s="7">
        <f t="shared" si="1"/>
        <v>35974737.154166669</v>
      </c>
      <c r="CT20" s="7">
        <f t="shared" si="1"/>
        <v>45530834.154166669</v>
      </c>
      <c r="CU20" s="9">
        <v>34651019</v>
      </c>
      <c r="CV20" s="9">
        <v>36759070</v>
      </c>
      <c r="CW20" s="9">
        <v>29634152.154166665</v>
      </c>
    </row>
    <row r="21" spans="1:101" ht="12.75" customHeight="1" x14ac:dyDescent="0.2">
      <c r="A21" s="14" t="s">
        <v>34</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v>11390586.699999999</v>
      </c>
      <c r="AE21" s="9">
        <v>10959757.699999999</v>
      </c>
      <c r="AF21" s="9">
        <v>13653545.699999999</v>
      </c>
      <c r="AG21" s="9">
        <v>12971786.65</v>
      </c>
      <c r="AH21" s="9">
        <v>14910940.4125</v>
      </c>
      <c r="AI21" s="9">
        <v>12813806.1</v>
      </c>
      <c r="AJ21" s="9">
        <v>16907749.587499999</v>
      </c>
      <c r="AK21" s="9">
        <v>14741133.324999999</v>
      </c>
      <c r="AL21" s="9">
        <v>18259113.25</v>
      </c>
      <c r="AM21" s="9">
        <v>15228639.324999999</v>
      </c>
      <c r="AN21" s="9">
        <v>17272908.799999997</v>
      </c>
      <c r="AO21" s="9">
        <v>13612136.862500001</v>
      </c>
      <c r="AP21" s="9">
        <v>15698939.9</v>
      </c>
      <c r="AQ21" s="9">
        <v>12511863.9375</v>
      </c>
      <c r="AR21" s="9">
        <v>11871045.5375</v>
      </c>
      <c r="AS21" s="9">
        <v>9456456.0999999996</v>
      </c>
      <c r="AT21" s="9">
        <v>10852084.887499999</v>
      </c>
      <c r="AU21" s="9">
        <v>9072037.3500000015</v>
      </c>
      <c r="AV21" s="9">
        <v>10532508.887499999</v>
      </c>
      <c r="AW21" s="9">
        <v>9572013.8250000011</v>
      </c>
      <c r="AX21" s="9">
        <v>9386773.7750000004</v>
      </c>
      <c r="AY21" s="9">
        <v>8128379.6625000006</v>
      </c>
      <c r="AZ21" s="9">
        <v>9450125.8000000007</v>
      </c>
      <c r="BA21" s="9">
        <v>9995245.625</v>
      </c>
      <c r="BB21" s="9">
        <v>11995547.199999999</v>
      </c>
      <c r="BC21" s="9">
        <v>12540159.450000001</v>
      </c>
      <c r="BD21" s="9">
        <v>17480830.574999999</v>
      </c>
      <c r="BE21" s="9">
        <v>19269111.150000002</v>
      </c>
      <c r="BF21" s="9">
        <v>19089761.412500001</v>
      </c>
      <c r="BG21" s="9">
        <v>16367797.475000001</v>
      </c>
      <c r="BH21" s="9">
        <v>14590154.100000001</v>
      </c>
      <c r="BI21" s="9">
        <v>11705414.637499999</v>
      </c>
      <c r="BJ21" s="9">
        <v>12332591.9625</v>
      </c>
      <c r="BK21" s="7">
        <v>12651418.3125</v>
      </c>
      <c r="BL21" s="7">
        <v>13380730.762499999</v>
      </c>
      <c r="BM21" s="7">
        <v>13483382.0625</v>
      </c>
      <c r="BN21" s="9">
        <v>16428199.9625</v>
      </c>
      <c r="BO21" s="7">
        <v>17753437.674999997</v>
      </c>
      <c r="BP21" s="7">
        <v>22113300.9375</v>
      </c>
      <c r="BQ21" s="7">
        <v>23950868.774999999</v>
      </c>
      <c r="BR21" s="9" t="s">
        <v>28</v>
      </c>
      <c r="BS21" s="7">
        <v>26378126.387500003</v>
      </c>
      <c r="BT21" s="7">
        <v>29170758.387500003</v>
      </c>
      <c r="BU21" s="7">
        <v>29692787.774999999</v>
      </c>
      <c r="BV21" s="9">
        <v>32570377.266666666</v>
      </c>
      <c r="BW21" s="7">
        <v>33825406.279166669</v>
      </c>
      <c r="BX21" s="7">
        <v>40563899.1875</v>
      </c>
      <c r="BY21" s="7">
        <v>41767275.783333331</v>
      </c>
      <c r="BZ21" s="7">
        <v>46870216.604166672</v>
      </c>
      <c r="CA21" s="7">
        <v>47786347.887500003</v>
      </c>
      <c r="CB21" s="7">
        <v>66757022.662500001</v>
      </c>
      <c r="CC21" s="7">
        <v>67743306.474999994</v>
      </c>
      <c r="CD21" s="7">
        <v>67831349.150000006</v>
      </c>
      <c r="CE21" s="7">
        <v>66276841.175000004</v>
      </c>
      <c r="CF21" s="7">
        <v>77340471.1875</v>
      </c>
      <c r="CG21" s="7">
        <v>78892391.483333334</v>
      </c>
      <c r="CH21" s="7">
        <v>93831681.63333334</v>
      </c>
      <c r="CI21" s="7">
        <v>89221140.82083334</v>
      </c>
      <c r="CJ21" s="7">
        <v>99692129.679166675</v>
      </c>
      <c r="CK21" s="7">
        <v>90536321.954166681</v>
      </c>
      <c r="CL21" s="7">
        <v>104016069.95416668</v>
      </c>
      <c r="CM21" s="7">
        <v>94059641.554166675</v>
      </c>
      <c r="CN21" s="7">
        <v>109762752.12083334</v>
      </c>
      <c r="CO21" s="7">
        <v>93629737.654166669</v>
      </c>
      <c r="CP21" s="7">
        <v>119739519.05416666</v>
      </c>
      <c r="CQ21" s="7">
        <v>99428097.05416666</v>
      </c>
      <c r="CR21" s="7">
        <v>125508953.05416666</v>
      </c>
      <c r="CS21" s="7">
        <v>106908015.20416667</v>
      </c>
      <c r="CT21" s="7">
        <v>123910465.20416667</v>
      </c>
      <c r="CU21" s="9">
        <v>99541587</v>
      </c>
      <c r="CV21" s="9">
        <v>96606245</v>
      </c>
      <c r="CW21" s="9">
        <v>76000067.704166666</v>
      </c>
    </row>
    <row r="22" spans="1:101" ht="12.75" customHeight="1" x14ac:dyDescent="0.2">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7"/>
      <c r="BL22" s="7"/>
      <c r="BM22" s="7"/>
      <c r="BN22" s="7"/>
      <c r="BO22" s="7"/>
      <c r="BP22" s="7"/>
      <c r="BQ22" s="7"/>
      <c r="BR22" s="7"/>
      <c r="BS22" s="7"/>
      <c r="BT22" s="7"/>
      <c r="BU22" s="7"/>
      <c r="BV22" s="9"/>
      <c r="BW22" s="7"/>
      <c r="BX22" s="7"/>
      <c r="BY22" s="7"/>
      <c r="BZ22" s="7"/>
      <c r="CA22" s="7"/>
      <c r="CB22" s="7"/>
      <c r="CC22" s="7"/>
      <c r="CD22" s="7"/>
      <c r="CE22" s="7"/>
      <c r="CF22" s="7"/>
      <c r="CG22" s="7"/>
      <c r="CH22" s="7"/>
      <c r="CI22" s="7"/>
      <c r="CJ22" s="7"/>
      <c r="CK22" s="7"/>
      <c r="CL22" s="7"/>
      <c r="CM22" s="7"/>
      <c r="CN22" s="7"/>
      <c r="CO22" s="7"/>
      <c r="CP22" s="7"/>
      <c r="CQ22" s="7"/>
      <c r="CR22" s="7"/>
      <c r="CS22" s="7"/>
      <c r="CT22" s="7"/>
      <c r="CU22" s="9"/>
      <c r="CV22" s="9"/>
      <c r="CW22" s="9"/>
    </row>
    <row r="23" spans="1:101" ht="12.75" customHeight="1" x14ac:dyDescent="0.2">
      <c r="A23" s="68" t="s">
        <v>296</v>
      </c>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70"/>
      <c r="AW23" s="70"/>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70"/>
      <c r="CV23" s="70"/>
      <c r="CW23" s="70"/>
    </row>
    <row r="24" spans="1:101" ht="12.75" customHeight="1" x14ac:dyDescent="0.2">
      <c r="A24" s="14" t="s">
        <v>239</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9"/>
      <c r="AW24" s="9"/>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9"/>
      <c r="CV24" s="9"/>
      <c r="CW24" s="9"/>
    </row>
    <row r="25" spans="1:101" ht="12.75" customHeight="1" x14ac:dyDescent="0.2">
      <c r="A25" s="14" t="s">
        <v>61</v>
      </c>
      <c r="B25" s="7">
        <v>31000</v>
      </c>
      <c r="C25" s="7">
        <v>40500</v>
      </c>
      <c r="D25" s="7">
        <v>49500</v>
      </c>
      <c r="E25" s="7">
        <v>49400</v>
      </c>
      <c r="F25" s="7">
        <v>49700</v>
      </c>
      <c r="G25" s="7">
        <v>41700</v>
      </c>
      <c r="H25" s="7">
        <v>52600</v>
      </c>
      <c r="I25" s="7">
        <v>60595</v>
      </c>
      <c r="J25" s="7">
        <v>22295</v>
      </c>
      <c r="K25" s="7">
        <v>16695</v>
      </c>
      <c r="L25" s="7">
        <v>14400</v>
      </c>
      <c r="M25" s="7">
        <v>9200</v>
      </c>
      <c r="N25" s="7">
        <v>0</v>
      </c>
      <c r="O25" s="7">
        <v>0</v>
      </c>
      <c r="P25" s="7">
        <v>0</v>
      </c>
      <c r="Q25" s="7">
        <v>0</v>
      </c>
      <c r="R25" s="7">
        <v>0</v>
      </c>
      <c r="S25" s="7">
        <v>0</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9"/>
      <c r="AW25" s="9"/>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9"/>
      <c r="CV25" s="9"/>
      <c r="CW25" s="9"/>
    </row>
    <row r="26" spans="1:101" ht="12.75" customHeight="1" x14ac:dyDescent="0.2">
      <c r="A26" s="14" t="s">
        <v>285</v>
      </c>
      <c r="B26" s="7">
        <v>14750</v>
      </c>
      <c r="C26" s="7">
        <v>19748</v>
      </c>
      <c r="D26" s="7">
        <v>23746</v>
      </c>
      <c r="E26" s="7">
        <v>22546</v>
      </c>
      <c r="F26" s="7">
        <v>32545</v>
      </c>
      <c r="G26" s="7">
        <v>35045</v>
      </c>
      <c r="H26" s="7">
        <v>31045</v>
      </c>
      <c r="I26" s="7">
        <v>39045</v>
      </c>
      <c r="J26" s="7">
        <v>5045</v>
      </c>
      <c r="K26" s="7">
        <v>5045</v>
      </c>
      <c r="L26" s="7">
        <v>5045</v>
      </c>
      <c r="M26" s="7">
        <v>5045</v>
      </c>
      <c r="N26" s="7">
        <v>5045</v>
      </c>
      <c r="O26" s="7">
        <v>5045</v>
      </c>
      <c r="P26" s="7">
        <v>5045</v>
      </c>
      <c r="Q26" s="7">
        <v>5045</v>
      </c>
      <c r="R26" s="7">
        <v>5045</v>
      </c>
      <c r="S26" s="7">
        <v>5045</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9"/>
      <c r="AW26" s="9"/>
      <c r="AX26" s="7"/>
      <c r="AY26" s="7"/>
      <c r="AZ26" s="7"/>
      <c r="BA26" s="7"/>
      <c r="BB26" s="7"/>
      <c r="BC26" s="7"/>
      <c r="BD26" s="7"/>
      <c r="BE26" s="7"/>
      <c r="BF26" s="7"/>
      <c r="BG26" s="7"/>
      <c r="BH26" s="7"/>
      <c r="BI26" s="7"/>
      <c r="BJ26" s="7"/>
      <c r="BK26" s="7"/>
      <c r="BL26" s="7"/>
      <c r="BM26" s="7">
        <f>BN26+BO26/20+BP26/240</f>
        <v>0.125</v>
      </c>
      <c r="BN26" s="7"/>
      <c r="BO26" s="7">
        <v>2</v>
      </c>
      <c r="BP26" s="7">
        <v>6</v>
      </c>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9"/>
      <c r="CV26" s="9"/>
      <c r="CW26" s="9"/>
    </row>
    <row r="27" spans="1:101" ht="12.75" customHeight="1" x14ac:dyDescent="0.2">
      <c r="A27" s="14" t="s">
        <v>286</v>
      </c>
      <c r="B27" s="7">
        <v>6000</v>
      </c>
      <c r="C27" s="7">
        <v>6000</v>
      </c>
      <c r="D27" s="7">
        <v>6000</v>
      </c>
      <c r="E27" s="7">
        <v>6000</v>
      </c>
      <c r="F27" s="7">
        <v>14500</v>
      </c>
      <c r="G27" s="7">
        <v>19250</v>
      </c>
      <c r="H27" s="7">
        <v>24250</v>
      </c>
      <c r="I27" s="7">
        <v>14250</v>
      </c>
      <c r="J27" s="7">
        <v>10250</v>
      </c>
      <c r="K27" s="7">
        <v>20650</v>
      </c>
      <c r="L27" s="7">
        <v>20650</v>
      </c>
      <c r="M27" s="7">
        <v>20144</v>
      </c>
      <c r="N27" s="7">
        <v>10069.950000000001</v>
      </c>
      <c r="O27" s="7">
        <v>4067</v>
      </c>
      <c r="P27" s="7">
        <v>1065.95</v>
      </c>
      <c r="Q27" s="7">
        <v>664.3</v>
      </c>
      <c r="R27" s="7">
        <v>660.8</v>
      </c>
      <c r="S27" s="7">
        <v>659.7</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9"/>
      <c r="AW27" s="9"/>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9"/>
      <c r="CV27" s="9"/>
      <c r="CW27" s="9"/>
    </row>
    <row r="28" spans="1:101" ht="12.75" customHeight="1" x14ac:dyDescent="0.2">
      <c r="A28" s="14" t="s">
        <v>287</v>
      </c>
      <c r="B28" s="7">
        <v>0</v>
      </c>
      <c r="C28" s="7">
        <v>0</v>
      </c>
      <c r="D28" s="7">
        <v>0</v>
      </c>
      <c r="E28" s="7">
        <v>0</v>
      </c>
      <c r="F28" s="7">
        <v>0</v>
      </c>
      <c r="G28" s="7">
        <v>1500</v>
      </c>
      <c r="H28" s="7">
        <v>3550</v>
      </c>
      <c r="I28" s="7">
        <v>5050</v>
      </c>
      <c r="J28" s="7">
        <v>10300</v>
      </c>
      <c r="K28" s="7">
        <v>10300</v>
      </c>
      <c r="L28" s="7">
        <v>10300</v>
      </c>
      <c r="M28" s="7">
        <v>10300</v>
      </c>
      <c r="N28" s="7">
        <v>10300</v>
      </c>
      <c r="O28" s="7">
        <v>10300</v>
      </c>
      <c r="P28" s="7">
        <v>10300</v>
      </c>
      <c r="Q28" s="7">
        <v>10300</v>
      </c>
      <c r="R28" s="7">
        <v>10300</v>
      </c>
      <c r="S28" s="7">
        <v>10300</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9"/>
      <c r="AW28" s="9"/>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9"/>
      <c r="CV28" s="9"/>
      <c r="CW28" s="9"/>
    </row>
    <row r="29" spans="1:101" ht="12.75" customHeight="1" x14ac:dyDescent="0.2">
      <c r="A29" s="15" t="s">
        <v>18</v>
      </c>
      <c r="B29" s="7">
        <v>51750</v>
      </c>
      <c r="C29" s="7">
        <v>66248</v>
      </c>
      <c r="D29" s="7">
        <v>79246</v>
      </c>
      <c r="E29" s="7">
        <v>77946</v>
      </c>
      <c r="F29" s="7">
        <v>96745</v>
      </c>
      <c r="G29" s="7">
        <v>97495</v>
      </c>
      <c r="H29" s="7">
        <v>111445</v>
      </c>
      <c r="I29" s="7">
        <v>118940</v>
      </c>
      <c r="J29" s="7">
        <v>47890</v>
      </c>
      <c r="K29" s="7">
        <v>52690</v>
      </c>
      <c r="L29" s="7">
        <v>50395</v>
      </c>
      <c r="M29" s="7">
        <v>44689</v>
      </c>
      <c r="N29" s="7">
        <v>25414.95</v>
      </c>
      <c r="O29" s="7">
        <v>19412</v>
      </c>
      <c r="P29" s="7">
        <v>16410.95</v>
      </c>
      <c r="Q29" s="7">
        <v>16009.3</v>
      </c>
      <c r="R29" s="7">
        <v>16005.8</v>
      </c>
      <c r="S29" s="7">
        <v>16004.7</v>
      </c>
      <c r="T29" s="7">
        <v>69640.350000000006</v>
      </c>
      <c r="U29" s="7">
        <v>567751.1</v>
      </c>
      <c r="V29" s="7">
        <v>711884.6</v>
      </c>
      <c r="W29" s="7">
        <v>600859.35</v>
      </c>
      <c r="X29" s="7">
        <v>1882914</v>
      </c>
      <c r="Y29" s="7">
        <v>1442364</v>
      </c>
      <c r="Z29" s="7">
        <v>1015629</v>
      </c>
      <c r="AA29" s="7">
        <v>1934485</v>
      </c>
      <c r="AB29" s="7">
        <v>2378470</v>
      </c>
      <c r="AC29" s="7">
        <v>2705247</v>
      </c>
      <c r="AD29" s="7"/>
      <c r="AE29" s="7"/>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row>
    <row r="30" spans="1:101" ht="12.75" customHeight="1" x14ac:dyDescent="0.2">
      <c r="A30" s="15" t="s">
        <v>24</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row>
    <row r="31" spans="1:101" ht="12.75" customHeight="1" x14ac:dyDescent="0.2">
      <c r="A31" s="14" t="s">
        <v>25</v>
      </c>
      <c r="B31" s="6"/>
      <c r="C31" s="6"/>
      <c r="D31" s="6"/>
      <c r="E31" s="6"/>
      <c r="F31" s="6"/>
      <c r="G31" s="6"/>
      <c r="H31" s="6"/>
      <c r="I31" s="6"/>
      <c r="J31" s="6"/>
      <c r="K31" s="6"/>
      <c r="L31" s="6"/>
      <c r="M31" s="5"/>
      <c r="N31" s="5"/>
      <c r="O31" s="5"/>
      <c r="P31" s="5"/>
      <c r="Q31" s="5"/>
      <c r="R31" s="5"/>
      <c r="S31" s="5"/>
      <c r="T31" s="5"/>
      <c r="U31" s="5"/>
      <c r="V31" s="5"/>
      <c r="W31" s="5"/>
      <c r="X31" s="5"/>
      <c r="Y31" s="5"/>
      <c r="Z31" s="5"/>
      <c r="AA31" s="5"/>
      <c r="AB31" s="5"/>
      <c r="AC31" s="5"/>
      <c r="AD31" s="5">
        <v>9017407.4250000007</v>
      </c>
      <c r="AE31" s="5">
        <v>8723429.4833333343</v>
      </c>
      <c r="AF31" s="5">
        <v>11586739.800000001</v>
      </c>
      <c r="AG31" s="5">
        <v>11106581.095833333</v>
      </c>
      <c r="AH31" s="5">
        <v>13243057.479166666</v>
      </c>
      <c r="AI31" s="7">
        <v>11303252.199999999</v>
      </c>
      <c r="AJ31" s="7">
        <v>15690733.433333334</v>
      </c>
      <c r="AK31" s="7">
        <v>13504466.879166666</v>
      </c>
      <c r="AL31" s="7">
        <v>17206069.741666667</v>
      </c>
      <c r="AM31" s="7">
        <v>14354795.383333333</v>
      </c>
      <c r="AN31" s="7">
        <v>16560889.258333333</v>
      </c>
      <c r="AO31" s="7">
        <v>13160983.320833335</v>
      </c>
      <c r="AP31" s="7">
        <v>15191251.579166668</v>
      </c>
      <c r="AQ31" s="7">
        <v>12253495.133333333</v>
      </c>
      <c r="AR31" s="7">
        <v>11759280.933333334</v>
      </c>
      <c r="AS31" s="7">
        <v>9429296.5666666683</v>
      </c>
      <c r="AT31" s="7">
        <v>10990516.9</v>
      </c>
      <c r="AU31" s="7">
        <v>9374714.6458333321</v>
      </c>
      <c r="AV31" s="26">
        <v>11071931.995833332</v>
      </c>
      <c r="AW31" s="26">
        <v>10019822.391666666</v>
      </c>
      <c r="AX31" s="7">
        <v>9925253.1208333336</v>
      </c>
      <c r="AY31" s="7">
        <v>8460771.3041666672</v>
      </c>
      <c r="AZ31" s="7">
        <v>9867569.1124999989</v>
      </c>
      <c r="BA31" s="7">
        <v>10441387.770833334</v>
      </c>
      <c r="BB31" s="7">
        <v>12502636.487499999</v>
      </c>
      <c r="BC31" s="7">
        <v>13070013.754166666</v>
      </c>
      <c r="BD31" s="7">
        <v>18063886.074999999</v>
      </c>
      <c r="BE31" s="7">
        <v>19463603.258333333</v>
      </c>
      <c r="BF31" s="7">
        <v>19462708.566666666</v>
      </c>
      <c r="BG31" s="7">
        <v>16906279.983333334</v>
      </c>
      <c r="BH31" s="7">
        <v>15197537.545833332</v>
      </c>
      <c r="BI31" s="7">
        <v>11587143.129166666</v>
      </c>
      <c r="BJ31" s="7">
        <v>12390181.195833333</v>
      </c>
      <c r="BK31" s="7">
        <v>12775112.891666666</v>
      </c>
      <c r="BL31" s="4">
        <v>13758820.583333334</v>
      </c>
      <c r="BM31" s="7">
        <v>13801390.379166666</v>
      </c>
      <c r="BN31" s="9">
        <v>16855803.458299998</v>
      </c>
      <c r="BO31" s="7">
        <v>18347388.545833334</v>
      </c>
      <c r="BP31" s="7">
        <v>22670202.024999999</v>
      </c>
      <c r="BQ31" s="7">
        <v>24704360.112500001</v>
      </c>
      <c r="BR31" s="20" t="s">
        <v>27</v>
      </c>
      <c r="BS31" s="7">
        <v>29464355.583333336</v>
      </c>
      <c r="BT31" s="7">
        <v>32345150.833333336</v>
      </c>
      <c r="BU31" s="7">
        <v>33379325.691666666</v>
      </c>
      <c r="BV31" s="7">
        <v>36101394.154166669</v>
      </c>
      <c r="BW31" s="7">
        <v>38444546.5</v>
      </c>
      <c r="BX31" s="7">
        <v>44965656.720833339</v>
      </c>
      <c r="BY31" s="7">
        <v>46465845.595833331</v>
      </c>
      <c r="BZ31" s="7">
        <v>51448162.108333334</v>
      </c>
      <c r="CA31" s="7">
        <v>52293020.020833336</v>
      </c>
      <c r="CB31" s="7">
        <v>71397476.175000012</v>
      </c>
      <c r="CC31" s="7">
        <v>72020650.00833334</v>
      </c>
      <c r="CD31" s="7">
        <v>72412077.037499994</v>
      </c>
      <c r="CE31" s="7">
        <v>71734506.225000009</v>
      </c>
      <c r="CF31" s="7">
        <v>82927670.170833334</v>
      </c>
      <c r="CG31" s="7">
        <v>84212494.012500003</v>
      </c>
      <c r="CH31" s="7">
        <v>99394492.55416666</v>
      </c>
      <c r="CI31" s="7">
        <v>87914535.133333325</v>
      </c>
      <c r="CJ31" s="7">
        <v>100899202.71666667</v>
      </c>
      <c r="CK31" s="7">
        <v>97385463.512500003</v>
      </c>
      <c r="CL31" s="7">
        <v>110967424.49583334</v>
      </c>
      <c r="CM31" s="7">
        <v>104971329.78749999</v>
      </c>
      <c r="CN31" s="7">
        <f>120191480+(4/12)+(3/240)</f>
        <v>120191480.34583333</v>
      </c>
      <c r="CO31" s="7">
        <v>106783502.12916666</v>
      </c>
      <c r="CP31" s="4">
        <v>125947795.22083333</v>
      </c>
      <c r="CQ31" s="7">
        <v>107810826.09999999</v>
      </c>
      <c r="CR31" s="7">
        <v>135575536.46250001</v>
      </c>
      <c r="CS31" s="7">
        <v>120191480.21250001</v>
      </c>
      <c r="CT31" s="7">
        <v>136744532.50416666</v>
      </c>
      <c r="CU31" s="9">
        <v>117346162.63333333</v>
      </c>
      <c r="CV31" s="14" t="s">
        <v>23</v>
      </c>
      <c r="CW31" s="9">
        <v>101189768</v>
      </c>
    </row>
    <row r="32" spans="1:101" ht="12.75" customHeight="1" x14ac:dyDescent="0.2">
      <c r="A32" s="14" t="s">
        <v>1</v>
      </c>
      <c r="B32" s="7"/>
      <c r="C32" s="7"/>
      <c r="D32" s="7"/>
      <c r="E32" s="7"/>
      <c r="F32" s="7"/>
      <c r="G32" s="7"/>
      <c r="H32" s="7"/>
      <c r="I32" s="7"/>
      <c r="J32" s="7"/>
      <c r="K32" s="7"/>
      <c r="L32" s="7"/>
      <c r="M32" s="7"/>
      <c r="N32" s="7"/>
      <c r="O32" s="7"/>
      <c r="P32" s="7"/>
      <c r="Q32" s="7"/>
      <c r="R32" s="7"/>
      <c r="S32" s="7"/>
      <c r="T32" s="7"/>
      <c r="U32" s="7"/>
      <c r="V32" s="7"/>
      <c r="W32" s="7"/>
      <c r="X32" s="7">
        <v>1381319</v>
      </c>
      <c r="Y32" s="7">
        <v>1510277</v>
      </c>
      <c r="Z32" s="7">
        <v>1384286</v>
      </c>
      <c r="AA32" s="7">
        <v>1139144</v>
      </c>
      <c r="AB32" s="7">
        <v>1237784.0083333333</v>
      </c>
      <c r="AC32" s="7">
        <v>1508259.0083333333</v>
      </c>
      <c r="AD32" s="7"/>
      <c r="AE32" s="7"/>
      <c r="AF32" s="7"/>
      <c r="AG32" s="7"/>
      <c r="AH32" s="7"/>
      <c r="AI32" s="7"/>
      <c r="AJ32" s="7"/>
      <c r="AK32" s="7"/>
      <c r="AL32" s="7"/>
      <c r="AM32" s="7"/>
      <c r="AN32" s="7"/>
      <c r="AO32" s="7"/>
      <c r="AP32" s="7"/>
      <c r="AQ32" s="7"/>
      <c r="AR32" s="7"/>
      <c r="AS32" s="7">
        <v>309927.48749999999</v>
      </c>
      <c r="AT32" s="7">
        <v>309927.48749999999</v>
      </c>
      <c r="AU32" s="7">
        <v>413326.67500000005</v>
      </c>
      <c r="AV32" s="9">
        <v>493326.67500000005</v>
      </c>
      <c r="AW32" s="9">
        <v>493326.67500000005</v>
      </c>
      <c r="AX32" s="7">
        <v>493326.67499999999</v>
      </c>
      <c r="AY32" s="7">
        <v>740534.7041666666</v>
      </c>
      <c r="AZ32" s="7">
        <v>740534.7041666666</v>
      </c>
      <c r="BA32" s="7">
        <v>951116.41249999998</v>
      </c>
      <c r="BB32" s="7">
        <v>951116.41249999998</v>
      </c>
      <c r="BC32" s="7">
        <v>803224.55833333335</v>
      </c>
      <c r="BD32" s="7">
        <v>803224.55833333335</v>
      </c>
      <c r="BE32" s="7">
        <v>303224.55833333335</v>
      </c>
      <c r="BF32" s="7">
        <v>303224.55833333335</v>
      </c>
      <c r="BG32" s="7">
        <v>886861.80833333335</v>
      </c>
      <c r="BH32" s="7">
        <v>886861.80833333335</v>
      </c>
      <c r="BI32" s="7">
        <v>886861.80833333335</v>
      </c>
      <c r="BJ32" s="7">
        <v>887161.80833333335</v>
      </c>
      <c r="BK32" s="7">
        <v>1278132.2166666666</v>
      </c>
      <c r="BL32" s="4">
        <v>1278132.2166666666</v>
      </c>
      <c r="BM32" s="7">
        <v>1841925.8416666668</v>
      </c>
      <c r="BN32" s="9">
        <v>1841925.8417</v>
      </c>
      <c r="BO32" s="7">
        <v>1869897.3416666668</v>
      </c>
      <c r="BP32" s="7">
        <v>1869897.3416666668</v>
      </c>
      <c r="BQ32" s="1">
        <v>1971736.7166666666</v>
      </c>
      <c r="BR32" s="20" t="s">
        <v>27</v>
      </c>
      <c r="BS32" s="7">
        <v>0</v>
      </c>
      <c r="BT32" s="7">
        <v>0</v>
      </c>
      <c r="BU32" s="7">
        <v>0</v>
      </c>
      <c r="BV32" s="7"/>
      <c r="BW32" s="7" t="s">
        <v>297</v>
      </c>
      <c r="BX32" s="7"/>
      <c r="BY32" s="7"/>
      <c r="BZ32" s="7"/>
      <c r="CA32" s="7"/>
      <c r="CB32" s="7"/>
      <c r="CC32" s="7"/>
      <c r="CD32" s="7"/>
      <c r="CE32" s="7"/>
      <c r="CF32" s="7"/>
      <c r="CG32" s="7"/>
      <c r="CH32" s="7"/>
      <c r="CI32" s="7"/>
      <c r="CJ32" s="7"/>
      <c r="CK32" s="7"/>
      <c r="CL32" s="7"/>
      <c r="CM32" s="7"/>
      <c r="CN32" s="7"/>
      <c r="CO32" s="7"/>
      <c r="CP32" s="7"/>
      <c r="CQ32" s="7"/>
      <c r="CR32" s="7"/>
      <c r="CS32" s="7"/>
      <c r="CT32" s="3"/>
      <c r="CU32" s="9"/>
      <c r="CV32" s="15"/>
      <c r="CW32" s="9"/>
    </row>
    <row r="33" spans="1:101" ht="12.75" customHeight="1" x14ac:dyDescent="0.2">
      <c r="A33" s="15" t="s">
        <v>2</v>
      </c>
      <c r="B33" s="7"/>
      <c r="C33" s="7"/>
      <c r="D33" s="7"/>
      <c r="E33" s="7"/>
      <c r="F33" s="7"/>
      <c r="G33" s="7"/>
      <c r="H33" s="7"/>
      <c r="I33" s="7"/>
      <c r="J33" s="7"/>
      <c r="K33" s="7"/>
      <c r="L33" s="7"/>
      <c r="M33" s="7"/>
      <c r="N33" s="7"/>
      <c r="O33" s="7"/>
      <c r="P33" s="7"/>
      <c r="Q33" s="7"/>
      <c r="R33" s="7"/>
      <c r="S33" s="7"/>
      <c r="T33" s="7"/>
      <c r="U33" s="7"/>
      <c r="V33" s="7"/>
      <c r="W33" s="7"/>
      <c r="X33" s="7">
        <v>1381319</v>
      </c>
      <c r="Y33" s="7">
        <v>1510277</v>
      </c>
      <c r="Z33" s="7">
        <v>1384286</v>
      </c>
      <c r="AA33" s="7">
        <v>1139144</v>
      </c>
      <c r="AB33" s="7">
        <v>1237784.0083333333</v>
      </c>
      <c r="AC33" s="7">
        <v>1508259.0083333333</v>
      </c>
      <c r="AD33" s="5">
        <v>9017407.4250000007</v>
      </c>
      <c r="AE33" s="5">
        <v>8723429.4833333343</v>
      </c>
      <c r="AF33" s="5">
        <v>11586739.800000001</v>
      </c>
      <c r="AG33" s="5">
        <v>11106581.095833333</v>
      </c>
      <c r="AH33" s="5">
        <v>13243057.479166666</v>
      </c>
      <c r="AI33" s="7">
        <v>11303252.199999999</v>
      </c>
      <c r="AJ33" s="7">
        <v>15690733.433333334</v>
      </c>
      <c r="AK33" s="7">
        <v>13504466.879166666</v>
      </c>
      <c r="AL33" s="7">
        <v>17206069.741666667</v>
      </c>
      <c r="AM33" s="7">
        <v>14354795.383333333</v>
      </c>
      <c r="AN33" s="7">
        <v>16560889.258333333</v>
      </c>
      <c r="AO33" s="7">
        <v>13160983.320833335</v>
      </c>
      <c r="AP33" s="7">
        <v>15191251.579166668</v>
      </c>
      <c r="AQ33" s="7">
        <v>12253495.133333333</v>
      </c>
      <c r="AR33" s="7">
        <v>11759280.933333334</v>
      </c>
      <c r="AS33" s="7">
        <v>9739224.054166669</v>
      </c>
      <c r="AT33" s="7">
        <v>11300444.387500001</v>
      </c>
      <c r="AU33" s="7">
        <v>9788041.3208333328</v>
      </c>
      <c r="AV33" s="9">
        <v>11565258.670833334</v>
      </c>
      <c r="AW33" s="9">
        <v>10513149.066666668</v>
      </c>
      <c r="AX33" s="7">
        <v>10418579.795833334</v>
      </c>
      <c r="AY33" s="7">
        <v>9201306.0083333328</v>
      </c>
      <c r="AZ33" s="7">
        <v>10608103.816666666</v>
      </c>
      <c r="BA33" s="7">
        <v>11392504.183333334</v>
      </c>
      <c r="BB33" s="7">
        <v>13453752.899999999</v>
      </c>
      <c r="BC33" s="7">
        <v>13873238.3125</v>
      </c>
      <c r="BD33" s="7">
        <v>18867110.633333333</v>
      </c>
      <c r="BE33" s="7">
        <v>19766827.816666666</v>
      </c>
      <c r="BF33" s="7">
        <v>19765933.125</v>
      </c>
      <c r="BG33" s="7">
        <v>17793141.791666668</v>
      </c>
      <c r="BH33" s="7">
        <v>16084399.354166666</v>
      </c>
      <c r="BI33" s="7">
        <v>12474004.9375</v>
      </c>
      <c r="BJ33" s="7">
        <v>13277343.004166666</v>
      </c>
      <c r="BK33" s="7">
        <v>14053245.108333332</v>
      </c>
      <c r="BL33" s="4">
        <v>15036952.800000001</v>
      </c>
      <c r="BM33" s="7">
        <v>15643316.220833333</v>
      </c>
      <c r="BN33" s="9">
        <v>18697729.300000001</v>
      </c>
      <c r="BO33" s="7">
        <v>20217285.887500003</v>
      </c>
      <c r="BP33" s="7">
        <v>24540099.366666667</v>
      </c>
      <c r="BQ33" s="1">
        <v>26676096.829166666</v>
      </c>
      <c r="BR33" s="20" t="s">
        <v>27</v>
      </c>
      <c r="BS33" s="7">
        <v>29464355.583333336</v>
      </c>
      <c r="BT33" s="7">
        <v>32345150.833333336</v>
      </c>
      <c r="BU33" s="7">
        <v>33379325.691666666</v>
      </c>
      <c r="BV33" s="7">
        <v>36101394.154166669</v>
      </c>
      <c r="BW33" s="7">
        <v>38444546.5</v>
      </c>
      <c r="BX33" s="7">
        <v>44965656.720833339</v>
      </c>
      <c r="BY33" s="7">
        <v>46465845.595833331</v>
      </c>
      <c r="BZ33" s="7">
        <v>51448162.108333334</v>
      </c>
      <c r="CA33" s="7">
        <v>52293020.020833336</v>
      </c>
      <c r="CB33" s="7">
        <v>71397476.175000012</v>
      </c>
      <c r="CC33" s="7">
        <v>72020650.00833334</v>
      </c>
      <c r="CD33" s="7">
        <v>72412077.037499994</v>
      </c>
      <c r="CE33" s="7">
        <v>71734506.225000009</v>
      </c>
      <c r="CF33" s="7">
        <v>82927670.170833334</v>
      </c>
      <c r="CG33" s="7">
        <v>84212494.012500003</v>
      </c>
      <c r="CH33" s="7">
        <v>99394492.55416666</v>
      </c>
      <c r="CI33" s="7">
        <v>87914535.133333325</v>
      </c>
      <c r="CJ33" s="7">
        <v>100899202.71666667</v>
      </c>
      <c r="CK33" s="7">
        <v>97385463.512500003</v>
      </c>
      <c r="CL33" s="7">
        <v>110967424.49583334</v>
      </c>
      <c r="CM33" s="7">
        <v>104971329.78749999</v>
      </c>
      <c r="CN33" s="7">
        <f>CN31</f>
        <v>120191480.34583333</v>
      </c>
      <c r="CO33" s="7">
        <v>106783502.12916666</v>
      </c>
      <c r="CP33" s="4">
        <v>125947795.22083333</v>
      </c>
      <c r="CQ33" s="7">
        <v>107810826.09999999</v>
      </c>
      <c r="CR33" s="7">
        <v>135575536.46250001</v>
      </c>
      <c r="CS33" s="7">
        <v>120191480.21250001</v>
      </c>
      <c r="CT33" s="7">
        <v>136744532.50416666</v>
      </c>
      <c r="CU33" s="9">
        <v>117346162.63333333</v>
      </c>
      <c r="CV33" s="14" t="s">
        <v>23</v>
      </c>
      <c r="CW33" s="9">
        <v>101189768</v>
      </c>
    </row>
    <row r="34" spans="1:101" ht="12.75" customHeight="1" x14ac:dyDescent="0.2">
      <c r="A34" s="14" t="s">
        <v>3</v>
      </c>
      <c r="B34" s="4"/>
      <c r="C34" s="4"/>
      <c r="D34" s="4"/>
      <c r="E34" s="4"/>
      <c r="F34" s="4">
        <v>12.5</v>
      </c>
      <c r="G34" s="4">
        <v>12.5</v>
      </c>
      <c r="H34" s="4">
        <v>62.5</v>
      </c>
      <c r="I34" s="4">
        <v>62.5</v>
      </c>
      <c r="J34" s="4">
        <v>221.8</v>
      </c>
      <c r="K34" s="4">
        <v>2089.5250000000001</v>
      </c>
      <c r="L34" s="4">
        <v>5123.6916666666666</v>
      </c>
      <c r="M34" s="4">
        <v>4288.1875</v>
      </c>
      <c r="N34" s="4">
        <v>816912.1958333333</v>
      </c>
      <c r="O34" s="4">
        <v>236849.4375</v>
      </c>
      <c r="P34" s="7"/>
      <c r="Q34" s="7"/>
      <c r="R34" s="4">
        <v>103475.18333333333</v>
      </c>
      <c r="S34" s="4">
        <v>54190.116666666669</v>
      </c>
      <c r="T34" s="4">
        <v>4855.7416666666668</v>
      </c>
      <c r="U34" s="4">
        <v>16679.099999999999</v>
      </c>
      <c r="V34" s="4">
        <v>22099.991666666669</v>
      </c>
      <c r="W34" s="7">
        <v>8649.4125000000004</v>
      </c>
      <c r="X34" s="7"/>
      <c r="Y34" s="7"/>
      <c r="Z34" s="7"/>
      <c r="AA34" s="7"/>
      <c r="AB34" s="7"/>
      <c r="AC34" s="7"/>
      <c r="AD34" s="4"/>
      <c r="AE34" s="4"/>
      <c r="AF34" s="4"/>
      <c r="AG34" s="4"/>
      <c r="AH34" s="4"/>
      <c r="AI34" s="4"/>
      <c r="AJ34" s="4"/>
      <c r="AK34" s="4"/>
      <c r="AL34" s="4"/>
      <c r="AM34" s="4"/>
      <c r="AN34" s="4"/>
      <c r="AO34" s="4"/>
      <c r="AP34" s="4"/>
      <c r="AQ34" s="4"/>
      <c r="AR34" s="4"/>
      <c r="AS34" s="4"/>
      <c r="AT34" s="4"/>
      <c r="AU34" s="4"/>
      <c r="AV34" s="26"/>
      <c r="AW34" s="26"/>
      <c r="AX34" s="4"/>
      <c r="AY34" s="4"/>
      <c r="AZ34" s="4"/>
      <c r="BA34" s="4"/>
      <c r="BB34" s="4"/>
      <c r="BC34" s="4"/>
      <c r="BD34" s="4"/>
      <c r="BE34" s="4"/>
      <c r="BF34" s="4"/>
      <c r="BG34" s="4"/>
      <c r="BH34" s="4"/>
      <c r="BI34" s="4"/>
      <c r="BJ34" s="4"/>
      <c r="BK34" s="4"/>
      <c r="BL34" s="4"/>
      <c r="BM34" s="4"/>
      <c r="BN34" s="1"/>
      <c r="BO34" s="4"/>
      <c r="BP34" s="4"/>
      <c r="BQ34" s="1"/>
      <c r="BR34" s="1"/>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7"/>
      <c r="CU34" s="9"/>
      <c r="CW34" s="9"/>
    </row>
    <row r="35" spans="1:101" ht="12.75" customHeight="1" x14ac:dyDescent="0.2">
      <c r="A35" s="14" t="s">
        <v>4</v>
      </c>
      <c r="B35" s="4"/>
      <c r="C35" s="4"/>
      <c r="D35" s="4"/>
      <c r="E35" s="4"/>
      <c r="F35" s="4"/>
      <c r="G35" s="4">
        <v>25000</v>
      </c>
      <c r="H35" s="4"/>
      <c r="I35" s="4">
        <v>10000</v>
      </c>
      <c r="J35" s="4"/>
      <c r="K35" s="4"/>
      <c r="L35" s="4"/>
      <c r="M35" s="4"/>
      <c r="N35" s="4"/>
      <c r="O35" s="4"/>
      <c r="P35" s="7"/>
      <c r="Q35" s="7"/>
      <c r="R35" s="4"/>
      <c r="S35" s="4"/>
      <c r="T35" s="4"/>
      <c r="U35" s="4"/>
      <c r="V35" s="4"/>
      <c r="W35" s="7"/>
      <c r="X35" s="7"/>
      <c r="Y35" s="7"/>
      <c r="Z35" s="7"/>
      <c r="AA35" s="7"/>
      <c r="AB35" s="7"/>
      <c r="AC35" s="7"/>
      <c r="AD35" s="4"/>
      <c r="AE35" s="4"/>
      <c r="AF35" s="4"/>
      <c r="AG35" s="4"/>
      <c r="AH35" s="4"/>
      <c r="AI35" s="4"/>
      <c r="AJ35" s="4"/>
      <c r="AK35" s="4"/>
      <c r="AL35" s="4"/>
      <c r="AM35" s="4"/>
      <c r="AN35" s="4"/>
      <c r="AO35" s="4"/>
      <c r="AP35" s="4"/>
      <c r="AQ35" s="4"/>
      <c r="AR35" s="4"/>
      <c r="AS35" s="4"/>
      <c r="AT35" s="4"/>
      <c r="AU35" s="4"/>
      <c r="AV35" s="26"/>
      <c r="AW35" s="26"/>
      <c r="AX35" s="4"/>
      <c r="AY35" s="4"/>
      <c r="AZ35" s="4"/>
      <c r="BA35" s="4"/>
      <c r="BB35" s="4"/>
      <c r="BC35" s="4"/>
      <c r="BD35" s="4"/>
      <c r="BE35" s="4"/>
      <c r="BF35" s="4"/>
      <c r="BG35" s="4"/>
      <c r="BH35" s="4"/>
      <c r="BI35" s="4"/>
      <c r="BJ35" s="4"/>
      <c r="BK35" s="4"/>
      <c r="BL35" s="4"/>
      <c r="BM35" s="4"/>
      <c r="BN35" s="1"/>
      <c r="BO35" s="4"/>
      <c r="BP35" s="4"/>
      <c r="BQ35" s="1"/>
      <c r="BR35" s="1"/>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7"/>
      <c r="CU35" s="9"/>
      <c r="CW35" s="9"/>
    </row>
    <row r="36" spans="1:101" ht="12.75" customHeight="1" x14ac:dyDescent="0.2">
      <c r="A36" s="14" t="s">
        <v>5</v>
      </c>
      <c r="B36" s="4"/>
      <c r="C36" s="4"/>
      <c r="D36" s="4"/>
      <c r="E36" s="4"/>
      <c r="F36" s="4"/>
      <c r="G36" s="4"/>
      <c r="H36" s="4"/>
      <c r="I36" s="4"/>
      <c r="J36" s="4"/>
      <c r="K36" s="4"/>
      <c r="L36" s="4">
        <v>2243416.9833333334</v>
      </c>
      <c r="M36" s="4">
        <v>3437578.25</v>
      </c>
      <c r="N36" s="4">
        <v>6801367.7125000004</v>
      </c>
      <c r="O36" s="4">
        <v>8703795.1166666672</v>
      </c>
      <c r="P36" s="7">
        <v>6146367.7125000004</v>
      </c>
      <c r="Q36" s="7">
        <v>4347867.7125000004</v>
      </c>
      <c r="R36" s="4">
        <v>4057867.7125000004</v>
      </c>
      <c r="S36" s="4">
        <v>2293845.1291666669</v>
      </c>
      <c r="T36" s="4">
        <v>707500</v>
      </c>
      <c r="U36" s="4">
        <v>557500</v>
      </c>
      <c r="V36" s="4">
        <v>707500</v>
      </c>
      <c r="W36" s="7">
        <v>607500</v>
      </c>
      <c r="X36" s="7"/>
      <c r="Y36" s="7"/>
      <c r="Z36" s="7"/>
      <c r="AA36" s="7"/>
      <c r="AB36" s="7"/>
      <c r="AC36" s="7"/>
      <c r="AD36" s="4">
        <v>7824317.4208333334</v>
      </c>
      <c r="AE36" s="4">
        <v>8328212.083333333</v>
      </c>
      <c r="AF36" s="4">
        <v>9928212.083333334</v>
      </c>
      <c r="AG36" s="4">
        <v>10160685.766666668</v>
      </c>
      <c r="AH36" s="4">
        <v>11601500</v>
      </c>
      <c r="AI36" s="4">
        <v>10751500</v>
      </c>
      <c r="AJ36" s="4">
        <v>11776500</v>
      </c>
      <c r="AK36" s="4">
        <v>13236500</v>
      </c>
      <c r="AL36" s="4">
        <v>14036500</v>
      </c>
      <c r="AM36" s="4">
        <v>14463425</v>
      </c>
      <c r="AN36" s="4">
        <v>15364987.5375</v>
      </c>
      <c r="AO36" s="4">
        <v>14664987.5375</v>
      </c>
      <c r="AP36" s="4">
        <v>13864987.5</v>
      </c>
      <c r="AQ36" s="4">
        <v>13828487.5</v>
      </c>
      <c r="AR36" s="4">
        <v>13828487.5</v>
      </c>
      <c r="AS36" s="4">
        <v>9488687.5</v>
      </c>
      <c r="AT36" s="4">
        <v>9336287.5</v>
      </c>
      <c r="AU36" s="4">
        <v>9436287.5</v>
      </c>
      <c r="AV36" s="26">
        <v>10462225</v>
      </c>
      <c r="AW36" s="26">
        <v>10235425</v>
      </c>
      <c r="AX36" s="4">
        <v>10204025</v>
      </c>
      <c r="AY36" s="4">
        <v>8753825</v>
      </c>
      <c r="AZ36" s="4">
        <v>9151325</v>
      </c>
      <c r="BA36" s="4">
        <v>10391125</v>
      </c>
      <c r="BB36" s="4">
        <v>12738525</v>
      </c>
      <c r="BC36" s="4">
        <v>13363025</v>
      </c>
      <c r="BD36" s="4">
        <v>14786625</v>
      </c>
      <c r="BE36" s="4">
        <v>19235925</v>
      </c>
      <c r="BF36" s="4">
        <v>20306225</v>
      </c>
      <c r="BG36" s="4">
        <v>19802125</v>
      </c>
      <c r="BH36" s="4">
        <v>14547525</v>
      </c>
      <c r="BI36" s="7">
        <v>13097325</v>
      </c>
      <c r="BJ36" s="4">
        <v>13093625</v>
      </c>
      <c r="BK36" s="4">
        <v>13593325</v>
      </c>
      <c r="BL36" s="4">
        <v>14340475</v>
      </c>
      <c r="BM36" s="4">
        <v>14989975</v>
      </c>
      <c r="BN36" s="9">
        <v>16034375</v>
      </c>
      <c r="BO36" s="4">
        <v>16984175</v>
      </c>
      <c r="BP36" s="4">
        <v>20779375</v>
      </c>
      <c r="BQ36" s="1">
        <v>23179275</v>
      </c>
      <c r="BR36" s="20" t="s">
        <v>27</v>
      </c>
      <c r="BS36" s="4">
        <v>25774875</v>
      </c>
      <c r="BT36" s="4">
        <v>28514125</v>
      </c>
      <c r="BU36" s="4">
        <v>29014025</v>
      </c>
      <c r="BV36" s="4">
        <v>31349225</v>
      </c>
      <c r="BW36" s="4">
        <v>35412325</v>
      </c>
      <c r="BX36" s="4">
        <v>38605325</v>
      </c>
      <c r="BY36" s="4">
        <v>41280125</v>
      </c>
      <c r="BZ36" s="4">
        <v>47596700</v>
      </c>
      <c r="CA36" s="4">
        <v>47596600</v>
      </c>
      <c r="CB36" s="4">
        <v>62116100</v>
      </c>
      <c r="CC36" s="4">
        <v>65315700</v>
      </c>
      <c r="CD36" s="4">
        <v>65558800</v>
      </c>
      <c r="CE36" s="4">
        <v>64558400</v>
      </c>
      <c r="CF36" s="4">
        <v>73101800</v>
      </c>
      <c r="CG36" s="4">
        <v>78151400</v>
      </c>
      <c r="CH36" s="4">
        <v>92344500</v>
      </c>
      <c r="CI36" s="4">
        <v>88843600</v>
      </c>
      <c r="CJ36" s="4">
        <v>91093600</v>
      </c>
      <c r="CK36" s="4">
        <v>91250000</v>
      </c>
      <c r="CL36" s="4">
        <v>91000000</v>
      </c>
      <c r="CM36" s="4">
        <v>98825000</v>
      </c>
      <c r="CN36" s="4">
        <v>99575000</v>
      </c>
      <c r="CO36" s="4">
        <v>104575000</v>
      </c>
      <c r="CP36" s="4">
        <v>86125000</v>
      </c>
      <c r="CQ36" s="4">
        <v>96125000</v>
      </c>
      <c r="CR36" s="4">
        <v>84125000</v>
      </c>
      <c r="CS36" s="4">
        <v>88125000</v>
      </c>
      <c r="CT36" s="7">
        <v>88235000</v>
      </c>
      <c r="CU36" s="9">
        <v>61500000</v>
      </c>
      <c r="CV36" s="14" t="s">
        <v>23</v>
      </c>
      <c r="CW36" s="9">
        <v>47875000</v>
      </c>
    </row>
    <row r="37" spans="1:101" ht="12.75" customHeight="1" x14ac:dyDescent="0.2">
      <c r="A37" s="14" t="s">
        <v>6</v>
      </c>
      <c r="B37" s="4"/>
      <c r="C37" s="4"/>
      <c r="D37" s="4"/>
      <c r="E37" s="4"/>
      <c r="F37" s="4">
        <v>14987.5</v>
      </c>
      <c r="G37" s="4">
        <v>14987.5</v>
      </c>
      <c r="H37" s="4">
        <v>64937.5</v>
      </c>
      <c r="I37" s="4">
        <v>64937.5</v>
      </c>
      <c r="J37" s="4">
        <v>523778.2</v>
      </c>
      <c r="K37" s="4">
        <v>1524060.4749999999</v>
      </c>
      <c r="L37" s="4">
        <v>2227821.3083333331</v>
      </c>
      <c r="M37" s="4">
        <v>3377356.8125</v>
      </c>
      <c r="N37" s="4">
        <v>6573132.8041666662</v>
      </c>
      <c r="O37" s="4">
        <v>8404995.5625</v>
      </c>
      <c r="P37" s="7">
        <v>5936517.7000000002</v>
      </c>
      <c r="Q37" s="7">
        <v>4208441.1708333334</v>
      </c>
      <c r="R37" s="4">
        <v>3919623.1500000004</v>
      </c>
      <c r="S37" s="4">
        <v>2174174.25</v>
      </c>
      <c r="T37" s="4">
        <v>689784.6083333334</v>
      </c>
      <c r="U37" s="4">
        <v>551072</v>
      </c>
      <c r="V37" s="4">
        <v>689784.6083333334</v>
      </c>
      <c r="W37" s="7">
        <v>592209.9375</v>
      </c>
      <c r="X37" s="7"/>
      <c r="Y37" s="7"/>
      <c r="Z37" s="7"/>
      <c r="AA37" s="7"/>
      <c r="AB37" s="7"/>
      <c r="AC37" s="7"/>
      <c r="AD37" s="4">
        <v>7670807.520833333</v>
      </c>
      <c r="AE37" s="4">
        <v>8171899.6291666664</v>
      </c>
      <c r="AF37" s="4">
        <v>9759534.479166666</v>
      </c>
      <c r="AG37" s="4">
        <v>9959494.8125</v>
      </c>
      <c r="AH37" s="4">
        <v>11376470.470833333</v>
      </c>
      <c r="AI37" s="4">
        <v>10536046.858333332</v>
      </c>
      <c r="AJ37" s="4">
        <v>11549659.775</v>
      </c>
      <c r="AK37" s="4">
        <v>12764117.608333332</v>
      </c>
      <c r="AL37" s="4">
        <v>13579771.441666666</v>
      </c>
      <c r="AM37" s="4">
        <v>13979911.725</v>
      </c>
      <c r="AN37" s="4">
        <v>14747109.391666666</v>
      </c>
      <c r="AO37" s="4">
        <v>14119102.9125</v>
      </c>
      <c r="AP37" s="4">
        <v>13326079.108333332</v>
      </c>
      <c r="AQ37" s="4">
        <v>13288765.354166666</v>
      </c>
      <c r="AR37" s="4">
        <v>13288765.354166666</v>
      </c>
      <c r="AS37" s="4">
        <v>9341799.875</v>
      </c>
      <c r="AT37" s="4">
        <v>9197447.041666666</v>
      </c>
      <c r="AU37" s="4">
        <v>9298246.9250000007</v>
      </c>
      <c r="AV37" s="26">
        <v>10021176.958333332</v>
      </c>
      <c r="AW37" s="26">
        <v>10018973.129166666</v>
      </c>
      <c r="AX37" s="4">
        <v>9995542.3583333325</v>
      </c>
      <c r="AY37" s="4">
        <v>8571914.1624999996</v>
      </c>
      <c r="AZ37" s="4">
        <v>8989333.7750000004</v>
      </c>
      <c r="BA37" s="4">
        <v>10238591.512499999</v>
      </c>
      <c r="BB37" s="4">
        <v>10644740.629166666</v>
      </c>
      <c r="BC37" s="4">
        <v>12992197.958333332</v>
      </c>
      <c r="BD37" s="4">
        <v>14405049.079166668</v>
      </c>
      <c r="BE37" s="4">
        <v>18103205.012499999</v>
      </c>
      <c r="BF37" s="4">
        <v>19667604.691666666</v>
      </c>
      <c r="BG37" s="4">
        <v>19339772.304166667</v>
      </c>
      <c r="BH37" s="4">
        <v>14262475.045833332</v>
      </c>
      <c r="BI37" s="7">
        <v>12835135.300000001</v>
      </c>
      <c r="BJ37" s="4">
        <v>12831146.404166667</v>
      </c>
      <c r="BK37" s="4">
        <v>1330326.6666666665</v>
      </c>
      <c r="BL37" s="4">
        <v>14080538.466666667</v>
      </c>
      <c r="BM37" s="4">
        <v>14729401.550000001</v>
      </c>
      <c r="BN37" s="9">
        <v>15772768.3583</v>
      </c>
      <c r="BO37" s="4">
        <v>16728651.466666667</v>
      </c>
      <c r="BP37" s="4">
        <v>20592401.995833334</v>
      </c>
      <c r="BQ37" s="1">
        <v>22995340.987500001</v>
      </c>
      <c r="BR37" s="20" t="s">
        <v>27</v>
      </c>
      <c r="BS37" s="4">
        <v>25547949.508333333</v>
      </c>
      <c r="BT37" s="7">
        <v>28368029.458333332</v>
      </c>
      <c r="BU37" s="4">
        <v>28969655.304166667</v>
      </c>
      <c r="BV37" s="4">
        <v>31347085.512499999</v>
      </c>
      <c r="BW37" s="4">
        <v>35625979.637500003</v>
      </c>
      <c r="BX37" s="4">
        <v>39079014.649999999</v>
      </c>
      <c r="BY37" s="4">
        <v>41870034.008333333</v>
      </c>
      <c r="BZ37" s="4">
        <v>48286755.179166667</v>
      </c>
      <c r="CA37" s="4">
        <v>48285937.350000001</v>
      </c>
      <c r="CB37" s="4">
        <v>63101260.941666663</v>
      </c>
      <c r="CC37" s="4">
        <v>66406441.908333331</v>
      </c>
      <c r="CD37" s="4">
        <v>66376824.370833337</v>
      </c>
      <c r="CE37" s="4">
        <v>65436228.324999996</v>
      </c>
      <c r="CF37" s="4">
        <v>74242260.245833337</v>
      </c>
      <c r="CG37" s="4">
        <v>79264564.604166657</v>
      </c>
      <c r="CH37" s="4">
        <v>92965249.454166666</v>
      </c>
      <c r="CI37" s="4">
        <v>88816261.204166666</v>
      </c>
      <c r="CJ37" s="4">
        <v>90690394.204166666</v>
      </c>
      <c r="CK37" s="4">
        <v>90110929.670833334</v>
      </c>
      <c r="CL37" s="4">
        <v>90104222</v>
      </c>
      <c r="CM37" s="4">
        <v>98964812.712500006</v>
      </c>
      <c r="CN37" s="4">
        <v>100019791.01666667</v>
      </c>
      <c r="CO37" s="4">
        <v>102043484.15416667</v>
      </c>
      <c r="CP37" s="4">
        <v>85419720</v>
      </c>
      <c r="CQ37" s="4">
        <v>95234214</v>
      </c>
      <c r="CR37" s="4">
        <v>82920591</v>
      </c>
      <c r="CS37" s="4">
        <v>86864658</v>
      </c>
      <c r="CT37" s="7">
        <v>86902706</v>
      </c>
      <c r="CU37" s="9">
        <v>60520207.512500003</v>
      </c>
      <c r="CV37" s="14" t="s">
        <v>23</v>
      </c>
      <c r="CW37" s="9">
        <v>47600602.774999999</v>
      </c>
    </row>
    <row r="38" spans="1:101" ht="12.75" customHeight="1" x14ac:dyDescent="0.2">
      <c r="A38" s="14" t="s">
        <v>7</v>
      </c>
      <c r="B38" s="4"/>
      <c r="C38" s="4"/>
      <c r="D38" s="4"/>
      <c r="E38" s="4"/>
      <c r="F38" s="4"/>
      <c r="G38" s="4"/>
      <c r="H38" s="4"/>
      <c r="I38" s="4"/>
      <c r="J38" s="4"/>
      <c r="K38" s="4"/>
      <c r="L38" s="4">
        <v>2231771.8041666667</v>
      </c>
      <c r="M38" s="4">
        <v>3346181.6333333333</v>
      </c>
      <c r="N38" s="4">
        <v>6514195.2000000002</v>
      </c>
      <c r="O38" s="4">
        <v>8150255.1333333328</v>
      </c>
      <c r="P38" s="7">
        <v>5672439.1374999993</v>
      </c>
      <c r="Q38" s="7">
        <v>3971284.1375000002</v>
      </c>
      <c r="R38" s="4">
        <v>7956360.2000000002</v>
      </c>
      <c r="S38" s="4">
        <v>2053515.2625</v>
      </c>
      <c r="T38" s="4">
        <v>691925</v>
      </c>
      <c r="U38" s="4">
        <v>551925</v>
      </c>
      <c r="V38" s="4">
        <v>707968.75</v>
      </c>
      <c r="W38" s="7">
        <v>623300</v>
      </c>
      <c r="X38" s="7"/>
      <c r="Y38" s="7"/>
      <c r="Z38" s="7"/>
      <c r="AA38" s="7"/>
      <c r="AB38" s="7"/>
      <c r="AC38" s="7"/>
      <c r="AD38" s="4">
        <v>7785578.6416666666</v>
      </c>
      <c r="AE38" s="4">
        <v>8434931.1875</v>
      </c>
      <c r="AF38" s="4">
        <v>10006962.545833332</v>
      </c>
      <c r="AG38" s="4">
        <v>10028494.020833334</v>
      </c>
      <c r="AH38" s="4">
        <v>11496987</v>
      </c>
      <c r="AI38" s="4">
        <v>10686757</v>
      </c>
      <c r="AJ38" s="4">
        <v>11640298</v>
      </c>
      <c r="AK38" s="4">
        <v>12921910</v>
      </c>
      <c r="AL38" s="4">
        <v>13807445</v>
      </c>
      <c r="AM38" s="4">
        <v>14299313</v>
      </c>
      <c r="AN38" s="4">
        <v>15170375.266666668</v>
      </c>
      <c r="AO38" s="4">
        <v>14130218.75</v>
      </c>
      <c r="AP38" s="4">
        <v>1318813.4666666666</v>
      </c>
      <c r="AQ38" s="4">
        <v>13558692.841666667</v>
      </c>
      <c r="AR38" s="4">
        <v>13693857</v>
      </c>
      <c r="AS38" s="4">
        <v>9512132.8125</v>
      </c>
      <c r="AT38" s="4">
        <v>8750669.5625</v>
      </c>
      <c r="AU38" s="4">
        <v>9573221.25</v>
      </c>
      <c r="AV38" s="26">
        <v>10329092.75</v>
      </c>
      <c r="AW38" s="26">
        <v>10344367.25</v>
      </c>
      <c r="AX38" s="4">
        <v>10436567.75</v>
      </c>
      <c r="AY38" s="4">
        <v>9119960.75</v>
      </c>
      <c r="AZ38" s="4">
        <v>9814870.75</v>
      </c>
      <c r="BA38" s="4">
        <v>10942826.5</v>
      </c>
      <c r="BB38" s="4">
        <v>10942826.375</v>
      </c>
      <c r="BC38" s="4">
        <v>13534350</v>
      </c>
      <c r="BD38" s="4">
        <v>14835634</v>
      </c>
      <c r="BE38" s="4">
        <v>17635173.75</v>
      </c>
      <c r="BF38" s="4">
        <v>19691593.75</v>
      </c>
      <c r="BG38" s="4">
        <v>19465210</v>
      </c>
      <c r="BH38" s="4">
        <v>13704711.25</v>
      </c>
      <c r="BI38" s="4">
        <v>12074527</v>
      </c>
      <c r="BJ38" s="4">
        <v>12183054.875</v>
      </c>
      <c r="BK38" s="4">
        <v>12960871.625</v>
      </c>
      <c r="BL38" s="4">
        <v>14175195.75</v>
      </c>
      <c r="BM38" s="4">
        <v>14927632.25</v>
      </c>
      <c r="BN38" s="9">
        <v>15982043.125</v>
      </c>
      <c r="BO38" s="4">
        <v>16954473.625</v>
      </c>
      <c r="BP38" s="4">
        <v>20934605.5</v>
      </c>
      <c r="BQ38" s="1">
        <v>23322734.5</v>
      </c>
      <c r="BR38" s="20" t="s">
        <v>27</v>
      </c>
      <c r="BS38" s="4">
        <v>25981294.5</v>
      </c>
      <c r="BT38" s="4">
        <v>28843019.25</v>
      </c>
      <c r="BU38" s="4">
        <v>29509735.25</v>
      </c>
      <c r="BV38" s="4">
        <v>31683366.25</v>
      </c>
      <c r="BW38" s="4">
        <v>36753874.5</v>
      </c>
      <c r="BX38" s="4">
        <v>40976265.75</v>
      </c>
      <c r="BY38" s="4">
        <v>42750884.5</v>
      </c>
      <c r="BZ38" s="4">
        <v>48186770</v>
      </c>
      <c r="CA38" s="4">
        <v>48703563</v>
      </c>
      <c r="CB38" s="4">
        <v>63725973.5</v>
      </c>
      <c r="CC38" s="4">
        <v>65670691.5</v>
      </c>
      <c r="CD38" s="4">
        <v>66033333</v>
      </c>
      <c r="CE38" s="4">
        <v>65057626</v>
      </c>
      <c r="CF38" s="4">
        <v>74144441.5</v>
      </c>
      <c r="CG38" s="4">
        <v>77471861</v>
      </c>
      <c r="CH38" s="4">
        <v>88581507.5</v>
      </c>
      <c r="CI38" s="4">
        <v>77471861</v>
      </c>
      <c r="CJ38" s="4">
        <v>86306257</v>
      </c>
      <c r="CK38" s="4">
        <v>87453000</v>
      </c>
      <c r="CL38" s="4">
        <v>88802000</v>
      </c>
      <c r="CM38" s="4">
        <v>99482875</v>
      </c>
      <c r="CN38" s="4">
        <v>99796250</v>
      </c>
      <c r="CO38" s="4">
        <v>96303375</v>
      </c>
      <c r="CP38" s="4">
        <v>79927375</v>
      </c>
      <c r="CQ38" s="4">
        <v>89896875</v>
      </c>
      <c r="CR38" s="4">
        <v>78638187</v>
      </c>
      <c r="CS38" s="4">
        <v>83369250</v>
      </c>
      <c r="CT38" s="7">
        <v>82941750</v>
      </c>
      <c r="CU38" s="9">
        <v>58425250</v>
      </c>
      <c r="CV38" s="14" t="s">
        <v>23</v>
      </c>
      <c r="CW38" s="9">
        <v>45929125</v>
      </c>
    </row>
    <row r="39" spans="1:101" ht="12.75" customHeight="1" x14ac:dyDescent="0.2">
      <c r="A39" s="14" t="s">
        <v>8</v>
      </c>
      <c r="B39" s="7"/>
      <c r="C39" s="7"/>
      <c r="D39" s="7"/>
      <c r="E39" s="7"/>
      <c r="F39" s="7">
        <v>15000</v>
      </c>
      <c r="G39" s="7">
        <v>15000</v>
      </c>
      <c r="H39" s="7">
        <v>65000</v>
      </c>
      <c r="I39" s="7">
        <v>65000</v>
      </c>
      <c r="J39" s="7">
        <v>524300</v>
      </c>
      <c r="K39" s="7">
        <v>1508800</v>
      </c>
      <c r="L39" s="7">
        <v>2243416.9833333334</v>
      </c>
      <c r="M39" s="7">
        <v>3441866.4375</v>
      </c>
      <c r="N39" s="7">
        <v>7618279.9083333332</v>
      </c>
      <c r="O39" s="7">
        <v>8940644.5541666672</v>
      </c>
      <c r="P39" s="7">
        <v>6146367.7125000004</v>
      </c>
      <c r="Q39" s="7">
        <v>4347867.7125000004</v>
      </c>
      <c r="R39" s="7">
        <v>4161342.8958333335</v>
      </c>
      <c r="S39" s="7">
        <v>2348035.2458333336</v>
      </c>
      <c r="T39" s="7">
        <v>712355.74166666658</v>
      </c>
      <c r="U39" s="7">
        <v>574179.1</v>
      </c>
      <c r="V39" s="7">
        <v>729599.99166666658</v>
      </c>
      <c r="W39" s="7">
        <v>616149.41249999998</v>
      </c>
      <c r="X39" s="7"/>
      <c r="Y39" s="7"/>
      <c r="Z39" s="7"/>
      <c r="AA39" s="7"/>
      <c r="AB39" s="7"/>
      <c r="AC39" s="7"/>
      <c r="AD39" s="7">
        <v>7824317.4208333334</v>
      </c>
      <c r="AE39" s="4">
        <v>8171899.6291666664</v>
      </c>
      <c r="AF39" s="7">
        <v>9928212.083333334</v>
      </c>
      <c r="AG39" s="7">
        <v>10160685.766666668</v>
      </c>
      <c r="AH39" s="7">
        <v>11601500</v>
      </c>
      <c r="AI39" s="7">
        <v>10751500</v>
      </c>
      <c r="AJ39" s="7">
        <v>11776500</v>
      </c>
      <c r="AK39" s="7">
        <v>13236500</v>
      </c>
      <c r="AL39" s="7">
        <v>14036500</v>
      </c>
      <c r="AM39" s="7">
        <v>14463425</v>
      </c>
      <c r="AN39" s="7">
        <v>15364987.5375</v>
      </c>
      <c r="AO39" s="7">
        <v>14664987.5375</v>
      </c>
      <c r="AP39" s="7">
        <v>13864987.5</v>
      </c>
      <c r="AQ39" s="7">
        <v>13828487.5</v>
      </c>
      <c r="AR39" s="7">
        <v>13828487.5</v>
      </c>
      <c r="AS39" s="7">
        <v>9488687.5</v>
      </c>
      <c r="AT39" s="7">
        <v>9336287.5</v>
      </c>
      <c r="AU39" s="7">
        <v>9436287.5</v>
      </c>
      <c r="AV39" s="26">
        <v>10462225</v>
      </c>
      <c r="AW39" s="26">
        <v>10235425</v>
      </c>
      <c r="AX39" s="7">
        <v>10204025</v>
      </c>
      <c r="AY39" s="7">
        <v>8753825</v>
      </c>
      <c r="AZ39" s="7">
        <v>9151325</v>
      </c>
      <c r="BA39" s="7">
        <v>10391125</v>
      </c>
      <c r="BB39" s="7">
        <v>12738525</v>
      </c>
      <c r="BC39" s="7">
        <v>13363025</v>
      </c>
      <c r="BD39" s="7">
        <v>14786625</v>
      </c>
      <c r="BE39" s="7">
        <v>19235925</v>
      </c>
      <c r="BF39" s="7">
        <v>20306225</v>
      </c>
      <c r="BG39" s="7">
        <v>19802125</v>
      </c>
      <c r="BH39" s="7">
        <v>14547525</v>
      </c>
      <c r="BI39" s="7">
        <v>13097325</v>
      </c>
      <c r="BJ39" s="7">
        <v>13093625</v>
      </c>
      <c r="BK39" s="4">
        <v>13593325</v>
      </c>
      <c r="BL39" s="4">
        <v>14340475</v>
      </c>
      <c r="BM39" s="4">
        <v>14989975</v>
      </c>
      <c r="BN39" s="9">
        <v>16034375</v>
      </c>
      <c r="BO39" s="4">
        <v>16984175</v>
      </c>
      <c r="BP39" s="4">
        <v>20779375</v>
      </c>
      <c r="BQ39" s="1">
        <v>23179275</v>
      </c>
      <c r="BR39" s="20" t="s">
        <v>27</v>
      </c>
      <c r="BS39" s="4">
        <v>25774875</v>
      </c>
      <c r="BT39" s="4">
        <v>28514125</v>
      </c>
      <c r="BU39" s="4">
        <v>29014025</v>
      </c>
      <c r="BV39" s="7">
        <v>31349225</v>
      </c>
      <c r="BW39" s="4">
        <v>35412325</v>
      </c>
      <c r="BX39" s="4">
        <v>38605325</v>
      </c>
      <c r="BY39" s="4">
        <v>41280125</v>
      </c>
      <c r="BZ39" s="4">
        <v>47596700</v>
      </c>
      <c r="CA39" s="4">
        <v>47596600</v>
      </c>
      <c r="CB39" s="7">
        <v>62116100</v>
      </c>
      <c r="CC39" s="7">
        <v>65315700</v>
      </c>
      <c r="CD39" s="7">
        <v>65558800</v>
      </c>
      <c r="CE39" s="7">
        <v>64558400</v>
      </c>
      <c r="CF39" s="7">
        <f>CF36</f>
        <v>73101800</v>
      </c>
      <c r="CG39" s="7">
        <v>78151400</v>
      </c>
      <c r="CH39" s="7">
        <v>92344500</v>
      </c>
      <c r="CI39" s="7">
        <v>88843600</v>
      </c>
      <c r="CJ39" s="7">
        <v>91093600</v>
      </c>
      <c r="CK39" s="7">
        <v>91250000</v>
      </c>
      <c r="CL39" s="7">
        <v>91000000</v>
      </c>
      <c r="CM39" s="7">
        <v>98825000</v>
      </c>
      <c r="CN39" s="7">
        <v>99575000</v>
      </c>
      <c r="CO39" s="4">
        <v>104575000</v>
      </c>
      <c r="CP39" s="7">
        <v>86125000</v>
      </c>
      <c r="CQ39" s="7">
        <v>96125000</v>
      </c>
      <c r="CR39" s="7">
        <v>84125000</v>
      </c>
      <c r="CS39" s="7">
        <v>88125000</v>
      </c>
      <c r="CT39" s="7">
        <v>88235000</v>
      </c>
      <c r="CU39" s="9">
        <v>61500000</v>
      </c>
      <c r="CV39" s="14" t="s">
        <v>23</v>
      </c>
      <c r="CW39" s="9">
        <v>47875000</v>
      </c>
    </row>
    <row r="40" spans="1:101" ht="12.75" customHeight="1" x14ac:dyDescent="0.2">
      <c r="A40" s="14" t="s">
        <v>9</v>
      </c>
      <c r="B40" s="4"/>
      <c r="C40" s="4"/>
      <c r="D40" s="4"/>
      <c r="E40" s="4"/>
      <c r="F40" s="4">
        <v>15000</v>
      </c>
      <c r="G40" s="4">
        <v>15000</v>
      </c>
      <c r="H40" s="4">
        <v>65000</v>
      </c>
      <c r="I40" s="4">
        <v>75000</v>
      </c>
      <c r="J40" s="4">
        <v>524000</v>
      </c>
      <c r="K40" s="4">
        <v>1526150</v>
      </c>
      <c r="L40" s="4">
        <v>2232945</v>
      </c>
      <c r="M40" s="4">
        <v>3381645</v>
      </c>
      <c r="N40" s="4">
        <v>7390045</v>
      </c>
      <c r="O40" s="4">
        <v>8641845</v>
      </c>
      <c r="P40" s="7">
        <v>5936517.7000000002</v>
      </c>
      <c r="Q40" s="7">
        <v>4208441.1708333334</v>
      </c>
      <c r="R40" s="4">
        <v>4023098.3333333335</v>
      </c>
      <c r="S40" s="4">
        <v>2228364.3666666667</v>
      </c>
      <c r="T40" s="4">
        <v>694640.35</v>
      </c>
      <c r="U40" s="4">
        <v>567751.1</v>
      </c>
      <c r="V40" s="4">
        <v>711884.6</v>
      </c>
      <c r="W40" s="7">
        <v>600859.35000000009</v>
      </c>
      <c r="X40" s="7">
        <v>1381319</v>
      </c>
      <c r="Y40" s="7">
        <v>1510277</v>
      </c>
      <c r="Z40" s="7">
        <v>1384286</v>
      </c>
      <c r="AA40" s="7">
        <v>1139144</v>
      </c>
      <c r="AB40" s="7">
        <v>1237784.0083333333</v>
      </c>
      <c r="AC40" s="7">
        <v>1508259.0083333333</v>
      </c>
      <c r="AD40" s="4">
        <v>7670807.520833333</v>
      </c>
      <c r="AE40" s="4">
        <v>8434931.1875</v>
      </c>
      <c r="AF40" s="4">
        <v>9759534.479166666</v>
      </c>
      <c r="AG40" s="4">
        <v>9959494.8125</v>
      </c>
      <c r="AH40" s="4">
        <v>11376470.470833333</v>
      </c>
      <c r="AI40" s="4">
        <v>10536046.858333332</v>
      </c>
      <c r="AJ40" s="4">
        <v>11549659.775</v>
      </c>
      <c r="AK40" s="4">
        <v>12764117.608333332</v>
      </c>
      <c r="AL40" s="4">
        <v>13579771.441666666</v>
      </c>
      <c r="AM40" s="4">
        <v>13979911.725</v>
      </c>
      <c r="AN40" s="4">
        <v>14747109.391666666</v>
      </c>
      <c r="AO40" s="4">
        <v>14119102.9125</v>
      </c>
      <c r="AP40" s="4">
        <v>13326079.108333332</v>
      </c>
      <c r="AQ40" s="4">
        <v>13288765.354166666</v>
      </c>
      <c r="AR40" s="4">
        <v>13288765.354166666</v>
      </c>
      <c r="AS40" s="4">
        <v>9341799.875</v>
      </c>
      <c r="AT40" s="4">
        <v>9197447.041666666</v>
      </c>
      <c r="AU40" s="4">
        <v>9298246.9250000007</v>
      </c>
      <c r="AV40" s="26">
        <v>10021176.958333332</v>
      </c>
      <c r="AW40" s="26">
        <v>10018973.129166666</v>
      </c>
      <c r="AX40" s="4">
        <v>9995542.3583333325</v>
      </c>
      <c r="AY40" s="4">
        <v>8571914.1624999996</v>
      </c>
      <c r="AZ40" s="4">
        <v>8989333.7750000004</v>
      </c>
      <c r="BA40" s="4">
        <v>10238591.512499999</v>
      </c>
      <c r="BB40" s="4">
        <v>10644740.629166666</v>
      </c>
      <c r="BC40" s="4">
        <v>12992197.958333332</v>
      </c>
      <c r="BD40" s="4">
        <v>14405049.079166668</v>
      </c>
      <c r="BE40" s="4">
        <v>18103205.012499999</v>
      </c>
      <c r="BF40" s="4">
        <v>19667604.691666666</v>
      </c>
      <c r="BG40" s="4">
        <v>19339772.304166667</v>
      </c>
      <c r="BH40" s="4">
        <v>14262475.045833332</v>
      </c>
      <c r="BI40" s="7">
        <v>12835135.300000001</v>
      </c>
      <c r="BJ40" s="4">
        <v>12831146.404166667</v>
      </c>
      <c r="BK40" s="4">
        <v>1330326.6666666665</v>
      </c>
      <c r="BL40" s="4">
        <v>14080538.466666667</v>
      </c>
      <c r="BM40" s="4">
        <v>14729401.550000001</v>
      </c>
      <c r="BN40" s="9">
        <v>15772768.3583</v>
      </c>
      <c r="BO40" s="4">
        <v>16728651.466666667</v>
      </c>
      <c r="BP40" s="4">
        <v>20592401.995833334</v>
      </c>
      <c r="BQ40" s="1">
        <v>22995340.987500001</v>
      </c>
      <c r="BR40" s="20" t="s">
        <v>27</v>
      </c>
      <c r="BS40" s="4">
        <v>25547949.508333333</v>
      </c>
      <c r="BT40" s="7">
        <v>28368029.458333332</v>
      </c>
      <c r="BU40" s="4">
        <v>28969655.304166667</v>
      </c>
      <c r="BV40" s="4">
        <v>31347085.512499999</v>
      </c>
      <c r="BW40" s="4">
        <v>35625979.637500003</v>
      </c>
      <c r="BX40" s="4">
        <v>39079014.649999999</v>
      </c>
      <c r="BY40" s="4">
        <v>41870034.008333333</v>
      </c>
      <c r="BZ40" s="4">
        <v>48286755.179166667</v>
      </c>
      <c r="CA40" s="4">
        <v>48285937.350000001</v>
      </c>
      <c r="CB40" s="4">
        <v>63101260.941666663</v>
      </c>
      <c r="CC40" s="4">
        <v>66406441.908333331</v>
      </c>
      <c r="CD40" s="4">
        <v>66376824.370833337</v>
      </c>
      <c r="CE40" s="4">
        <v>65436228.324999996</v>
      </c>
      <c r="CF40" s="4">
        <v>74242260.245833337</v>
      </c>
      <c r="CG40" s="4">
        <v>79264564.604166657</v>
      </c>
      <c r="CH40" s="4">
        <v>92965249.454166666</v>
      </c>
      <c r="CI40" s="4">
        <v>88816261.204166666</v>
      </c>
      <c r="CJ40" s="4">
        <v>90690394.204166666</v>
      </c>
      <c r="CK40" s="4">
        <v>90110929.670833334</v>
      </c>
      <c r="CL40" s="4">
        <v>90104222</v>
      </c>
      <c r="CM40" s="4">
        <v>98964812.712500006</v>
      </c>
      <c r="CN40" s="4">
        <v>100019791.01666667</v>
      </c>
      <c r="CO40" s="4">
        <v>102043484.15416667</v>
      </c>
      <c r="CP40" s="4">
        <v>85419720</v>
      </c>
      <c r="CQ40" s="4">
        <v>95234214</v>
      </c>
      <c r="CR40" s="4">
        <v>82920591</v>
      </c>
      <c r="CS40" s="4">
        <v>86864658</v>
      </c>
      <c r="CT40" s="7">
        <v>86902706</v>
      </c>
      <c r="CU40" s="9">
        <v>60520207.512500003</v>
      </c>
      <c r="CV40" s="14" t="s">
        <v>23</v>
      </c>
      <c r="CW40" s="9">
        <v>47600602.774999999</v>
      </c>
    </row>
    <row r="41" spans="1:101" ht="12.75" customHeight="1" x14ac:dyDescent="0.2">
      <c r="A41" s="14" t="s">
        <v>10</v>
      </c>
      <c r="B41" s="4"/>
      <c r="C41" s="4"/>
      <c r="D41" s="4"/>
      <c r="E41" s="4"/>
      <c r="F41" s="4"/>
      <c r="G41" s="4"/>
      <c r="H41" s="4"/>
      <c r="I41" s="4"/>
      <c r="J41" s="4"/>
      <c r="K41" s="4"/>
      <c r="L41" s="4">
        <v>2236895.4958333331</v>
      </c>
      <c r="M41" s="4">
        <v>3350469.8208333333</v>
      </c>
      <c r="N41" s="4">
        <v>7331107.395833333</v>
      </c>
      <c r="O41" s="4">
        <v>8387104.5708333338</v>
      </c>
      <c r="P41" s="7">
        <v>5672439.1374999993</v>
      </c>
      <c r="Q41" s="7">
        <v>3971284.1375000002</v>
      </c>
      <c r="R41" s="4">
        <v>8059835.3833333328</v>
      </c>
      <c r="S41" s="4">
        <v>2107705.3791666669</v>
      </c>
      <c r="T41" s="4">
        <v>696780.74166666658</v>
      </c>
      <c r="U41" s="4">
        <v>568604.1</v>
      </c>
      <c r="V41" s="4">
        <v>730068.74166666658</v>
      </c>
      <c r="W41" s="7">
        <v>631949.41249999998</v>
      </c>
      <c r="X41" s="7"/>
      <c r="Y41" s="7"/>
      <c r="Z41" s="7"/>
      <c r="AA41" s="7"/>
      <c r="AB41" s="7"/>
      <c r="AC41" s="7"/>
      <c r="AD41" s="4">
        <v>7785578.6416666666</v>
      </c>
      <c r="AE41" s="4">
        <v>8434931.1875</v>
      </c>
      <c r="AF41" s="4">
        <v>10006962.545833332</v>
      </c>
      <c r="AG41" s="4">
        <v>10028494.020833334</v>
      </c>
      <c r="AH41" s="4">
        <v>11496987</v>
      </c>
      <c r="AI41" s="4">
        <v>10686757</v>
      </c>
      <c r="AJ41" s="4">
        <v>11640298</v>
      </c>
      <c r="AK41" s="4">
        <v>12921910</v>
      </c>
      <c r="AL41" s="4">
        <v>13807445</v>
      </c>
      <c r="AM41" s="4">
        <v>14299313</v>
      </c>
      <c r="AN41" s="4">
        <v>15170375.266666668</v>
      </c>
      <c r="AO41" s="4">
        <v>14130218.75</v>
      </c>
      <c r="AP41" s="4">
        <v>1318813.4666666666</v>
      </c>
      <c r="AQ41" s="4">
        <v>13558692.841666667</v>
      </c>
      <c r="AR41" s="4">
        <v>13693857</v>
      </c>
      <c r="AS41" s="4">
        <v>9512132.8125</v>
      </c>
      <c r="AT41" s="4">
        <v>8750669.5625</v>
      </c>
      <c r="AU41" s="4">
        <v>9573221.25</v>
      </c>
      <c r="AV41" s="26">
        <v>10329092.75</v>
      </c>
      <c r="AW41" s="26">
        <v>10344367.25</v>
      </c>
      <c r="AX41" s="4">
        <v>10436567.75</v>
      </c>
      <c r="AY41" s="4">
        <v>9119960.75</v>
      </c>
      <c r="AZ41" s="4">
        <v>9814870.75</v>
      </c>
      <c r="BA41" s="4">
        <v>10942826.5</v>
      </c>
      <c r="BB41" s="4">
        <v>10942826.375</v>
      </c>
      <c r="BC41" s="4">
        <v>13534350</v>
      </c>
      <c r="BD41" s="4">
        <v>14835634</v>
      </c>
      <c r="BE41" s="4">
        <v>17635173.75</v>
      </c>
      <c r="BF41" s="4">
        <v>19691593.75</v>
      </c>
      <c r="BG41" s="4">
        <v>19465210</v>
      </c>
      <c r="BH41" s="4">
        <v>13704711.25</v>
      </c>
      <c r="BI41" s="4">
        <v>12074527</v>
      </c>
      <c r="BJ41" s="4">
        <v>12183054.875</v>
      </c>
      <c r="BK41" s="4">
        <v>12960871.625</v>
      </c>
      <c r="BL41" s="4">
        <v>14175195.75</v>
      </c>
      <c r="BM41" s="4">
        <v>14927632.25</v>
      </c>
      <c r="BN41" s="9">
        <v>15982043.125</v>
      </c>
      <c r="BO41" s="4">
        <v>16954473.625</v>
      </c>
      <c r="BP41" s="4">
        <v>20934605.5</v>
      </c>
      <c r="BQ41" s="1">
        <v>23322734.5</v>
      </c>
      <c r="BR41" s="20" t="s">
        <v>27</v>
      </c>
      <c r="BS41" s="4">
        <v>25981294.5</v>
      </c>
      <c r="BT41" s="4">
        <v>28843019.25</v>
      </c>
      <c r="BU41" s="4">
        <v>29509735.25</v>
      </c>
      <c r="BV41" s="4">
        <v>31683366.25</v>
      </c>
      <c r="BW41" s="4">
        <v>36753874.5</v>
      </c>
      <c r="BX41" s="4">
        <v>40976265.75</v>
      </c>
      <c r="BY41" s="4">
        <v>42750884.5</v>
      </c>
      <c r="BZ41" s="4">
        <v>48186770</v>
      </c>
      <c r="CA41" s="4">
        <v>48703563</v>
      </c>
      <c r="CB41" s="4">
        <v>63725973.5</v>
      </c>
      <c r="CC41" s="4">
        <v>65670691.5</v>
      </c>
      <c r="CD41" s="4">
        <v>66033333</v>
      </c>
      <c r="CE41" s="4">
        <v>65057626</v>
      </c>
      <c r="CF41" s="4">
        <v>74144441.5</v>
      </c>
      <c r="CG41" s="4">
        <v>77471861</v>
      </c>
      <c r="CH41" s="4">
        <v>88581507.5</v>
      </c>
      <c r="CI41" s="4">
        <v>77471861</v>
      </c>
      <c r="CJ41" s="4">
        <v>86306257</v>
      </c>
      <c r="CK41" s="4">
        <v>87453000</v>
      </c>
      <c r="CL41" s="4">
        <v>88802000</v>
      </c>
      <c r="CM41" s="4">
        <v>99482875</v>
      </c>
      <c r="CN41" s="4">
        <v>99796250</v>
      </c>
      <c r="CO41" s="4">
        <v>96303375</v>
      </c>
      <c r="CP41" s="4">
        <v>79927375</v>
      </c>
      <c r="CQ41" s="4">
        <v>89896875</v>
      </c>
      <c r="CR41" s="4">
        <v>78638187</v>
      </c>
      <c r="CS41" s="4">
        <v>83369250</v>
      </c>
      <c r="CT41" s="7">
        <v>82941750</v>
      </c>
      <c r="CU41" s="9">
        <v>58425250</v>
      </c>
      <c r="CV41" s="14" t="s">
        <v>23</v>
      </c>
      <c r="CW41" s="9">
        <v>45929125</v>
      </c>
    </row>
    <row r="42" spans="1:101" ht="12.75" customHeight="1" x14ac:dyDescent="0.2">
      <c r="B42" s="6"/>
      <c r="C42" s="6"/>
      <c r="D42" s="6"/>
      <c r="E42" s="6"/>
      <c r="F42" s="6"/>
      <c r="G42" s="6"/>
      <c r="H42" s="6"/>
      <c r="I42" s="6"/>
      <c r="J42" s="6"/>
      <c r="K42" s="6"/>
      <c r="L42" s="6"/>
      <c r="M42" s="5"/>
      <c r="N42" s="5"/>
      <c r="O42" s="5"/>
      <c r="P42" s="9"/>
      <c r="Q42" s="9"/>
      <c r="R42" s="5"/>
      <c r="S42" s="5"/>
      <c r="T42" s="5"/>
      <c r="U42" s="5"/>
      <c r="V42" s="5"/>
      <c r="W42" s="9"/>
      <c r="X42" s="9"/>
      <c r="Y42" s="9"/>
      <c r="Z42" s="9"/>
      <c r="AA42" s="9"/>
      <c r="AB42" s="9"/>
      <c r="AC42" s="9"/>
      <c r="AD42" s="5"/>
      <c r="AE42" s="5"/>
      <c r="AF42" s="5"/>
      <c r="AG42" s="5"/>
      <c r="AH42" s="5"/>
      <c r="AI42" s="5"/>
      <c r="AJ42" s="5"/>
      <c r="AK42" s="5"/>
      <c r="AL42" s="5"/>
      <c r="AM42" s="5"/>
      <c r="AN42" s="5"/>
      <c r="AO42" s="5"/>
      <c r="AP42" s="5"/>
      <c r="AQ42" s="5"/>
      <c r="AR42" s="5"/>
      <c r="AS42" s="5"/>
      <c r="AT42" s="5"/>
      <c r="AU42" s="5"/>
      <c r="AV42" s="26"/>
      <c r="AW42" s="26"/>
      <c r="AX42" s="5"/>
      <c r="AY42" s="5"/>
      <c r="AZ42" s="5"/>
      <c r="BA42" s="5"/>
      <c r="BB42" s="5"/>
      <c r="BC42" s="5"/>
      <c r="BD42" s="5"/>
      <c r="BE42" s="5"/>
      <c r="BF42" s="5"/>
      <c r="BG42" s="5"/>
      <c r="BH42" s="5"/>
      <c r="BI42" s="5"/>
      <c r="BJ42" s="5"/>
      <c r="BK42" s="5"/>
      <c r="BL42" s="5"/>
      <c r="BM42" s="5"/>
      <c r="BN42" s="9"/>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row>
    <row r="43" spans="1:101" ht="12.75" customHeight="1" x14ac:dyDescent="0.2">
      <c r="B43" s="6"/>
      <c r="C43" s="6"/>
      <c r="D43" s="6"/>
      <c r="E43" s="6"/>
      <c r="F43" s="6"/>
      <c r="G43" s="6"/>
      <c r="H43" s="6"/>
      <c r="I43" s="6"/>
      <c r="J43" s="6"/>
      <c r="K43" s="6"/>
      <c r="L43" s="6"/>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26"/>
      <c r="AW43" s="26"/>
      <c r="AX43" s="5"/>
      <c r="AY43" s="5"/>
      <c r="AZ43" s="5"/>
      <c r="BA43" s="5"/>
      <c r="BB43" s="5"/>
      <c r="BC43" s="5"/>
      <c r="BD43" s="5"/>
      <c r="BE43" s="5"/>
      <c r="BF43" s="5"/>
      <c r="BG43" s="5"/>
      <c r="BH43" s="5"/>
      <c r="BI43" s="5"/>
      <c r="BJ43" s="5"/>
      <c r="BK43" s="5"/>
      <c r="BL43" s="5"/>
      <c r="BM43" s="5"/>
      <c r="BN43" s="9"/>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row>
    <row r="44" spans="1:101" ht="12.75" customHeight="1" x14ac:dyDescent="0.2">
      <c r="B44" s="6"/>
      <c r="C44" s="6"/>
      <c r="D44" s="6"/>
      <c r="E44" s="6"/>
      <c r="F44" s="6"/>
      <c r="G44" s="6"/>
      <c r="H44" s="6"/>
      <c r="I44" s="6"/>
      <c r="J44" s="6"/>
      <c r="K44" s="6"/>
      <c r="L44" s="6"/>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26"/>
      <c r="AW44" s="26"/>
      <c r="AX44" s="5"/>
      <c r="AY44" s="5"/>
      <c r="AZ44" s="5"/>
      <c r="BA44" s="5"/>
      <c r="BB44" s="5"/>
      <c r="BC44" s="5"/>
      <c r="BD44" s="5"/>
      <c r="BE44" s="5"/>
      <c r="BF44" s="5"/>
      <c r="BG44" s="5"/>
      <c r="BH44" s="5"/>
      <c r="BI44" s="5"/>
      <c r="BJ44" s="5"/>
      <c r="BK44" s="5"/>
      <c r="BL44" s="5"/>
      <c r="BM44" s="5"/>
      <c r="BN44" s="9"/>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row>
    <row r="45" spans="1:101" ht="12.75" customHeight="1" x14ac:dyDescent="0.2">
      <c r="B45" s="6"/>
      <c r="C45" s="6"/>
      <c r="D45" s="6"/>
      <c r="E45" s="6"/>
      <c r="F45" s="6"/>
      <c r="G45" s="6"/>
      <c r="H45" s="6"/>
      <c r="I45" s="6"/>
      <c r="J45" s="6"/>
      <c r="K45" s="6"/>
      <c r="L45" s="6"/>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26"/>
      <c r="AW45" s="26"/>
      <c r="AX45" s="5"/>
      <c r="AY45" s="5"/>
      <c r="AZ45" s="5"/>
      <c r="BA45" s="5"/>
      <c r="BB45" s="5"/>
      <c r="BC45" s="5"/>
      <c r="BD45" s="5"/>
      <c r="BE45" s="5"/>
      <c r="BF45" s="5"/>
      <c r="BG45" s="5"/>
      <c r="BH45" s="5"/>
      <c r="BI45" s="5"/>
      <c r="BJ45" s="5"/>
      <c r="BK45" s="5"/>
      <c r="BL45" s="5"/>
      <c r="BM45" s="5"/>
      <c r="BN45" s="9"/>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row>
    <row r="46" spans="1:101" ht="12.75" customHeight="1" x14ac:dyDescent="0.2">
      <c r="B46" s="6"/>
      <c r="C46" s="6"/>
      <c r="D46" s="6"/>
      <c r="E46" s="6"/>
      <c r="F46" s="6"/>
      <c r="G46" s="6"/>
      <c r="H46" s="6"/>
      <c r="I46" s="6"/>
      <c r="J46" s="6"/>
      <c r="K46" s="6"/>
      <c r="L46" s="6"/>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26"/>
      <c r="AW46" s="26"/>
      <c r="AX46" s="5"/>
      <c r="AY46" s="5"/>
      <c r="AZ46" s="5"/>
      <c r="BA46" s="5"/>
      <c r="BB46" s="5"/>
      <c r="BC46" s="5"/>
      <c r="BD46" s="5"/>
      <c r="BE46" s="5"/>
      <c r="BF46" s="5"/>
      <c r="BG46" s="5"/>
      <c r="BH46" s="5"/>
      <c r="BI46" s="5"/>
      <c r="BJ46" s="5"/>
      <c r="BK46" s="5"/>
      <c r="BL46" s="5"/>
      <c r="BM46" s="5"/>
      <c r="BN46" s="9"/>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row>
    <row r="47" spans="1:101" ht="12.75" customHeight="1" x14ac:dyDescent="0.2">
      <c r="B47" s="6"/>
      <c r="C47" s="6"/>
      <c r="D47" s="6"/>
      <c r="E47" s="6"/>
      <c r="F47" s="6"/>
      <c r="G47" s="6"/>
      <c r="H47" s="6"/>
      <c r="I47" s="6"/>
      <c r="J47" s="6"/>
      <c r="K47" s="6"/>
      <c r="L47" s="6"/>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26"/>
      <c r="AW47" s="26"/>
      <c r="AX47" s="5"/>
      <c r="AY47" s="5"/>
      <c r="AZ47" s="5"/>
      <c r="BA47" s="5"/>
      <c r="BB47" s="5"/>
      <c r="BC47" s="5"/>
      <c r="BD47" s="5"/>
      <c r="BE47" s="5"/>
      <c r="BF47" s="5"/>
      <c r="BG47" s="5"/>
      <c r="BH47" s="5"/>
      <c r="BI47" s="5"/>
      <c r="BJ47" s="5"/>
      <c r="BK47" s="5"/>
      <c r="BL47" s="5"/>
      <c r="BM47" s="5"/>
      <c r="BN47" s="9"/>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row>
    <row r="48" spans="1:101" ht="12.75" customHeight="1" x14ac:dyDescent="0.2">
      <c r="B48" s="6"/>
      <c r="C48" s="6"/>
      <c r="D48" s="6"/>
      <c r="E48" s="6"/>
      <c r="F48" s="6"/>
      <c r="G48" s="6"/>
      <c r="H48" s="6"/>
      <c r="I48" s="6"/>
      <c r="J48" s="6"/>
      <c r="K48" s="6"/>
      <c r="L48" s="6"/>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26"/>
      <c r="AW48" s="26"/>
      <c r="AX48" s="5"/>
      <c r="AY48" s="5"/>
      <c r="AZ48" s="5"/>
      <c r="BA48" s="5"/>
      <c r="BB48" s="5"/>
      <c r="BC48" s="5"/>
      <c r="BD48" s="5"/>
      <c r="BE48" s="5"/>
      <c r="BF48" s="5"/>
      <c r="BG48" s="5"/>
      <c r="BH48" s="5"/>
      <c r="BI48" s="5"/>
      <c r="BJ48" s="5"/>
      <c r="BK48" s="5"/>
      <c r="BL48" s="5"/>
      <c r="BM48" s="5"/>
      <c r="BN48" s="9"/>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row>
    <row r="49" spans="2:100" ht="12.75" customHeight="1" x14ac:dyDescent="0.2">
      <c r="B49" s="6"/>
      <c r="C49" s="6"/>
      <c r="D49" s="6"/>
      <c r="E49" s="6"/>
      <c r="F49" s="6"/>
      <c r="G49" s="6"/>
      <c r="H49" s="6"/>
      <c r="I49" s="6"/>
      <c r="J49" s="6"/>
      <c r="K49" s="6"/>
      <c r="L49" s="6"/>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26"/>
      <c r="AW49" s="26"/>
      <c r="AX49" s="5"/>
      <c r="AY49" s="5"/>
      <c r="AZ49" s="5"/>
      <c r="BA49" s="5"/>
      <c r="BB49" s="5"/>
      <c r="BC49" s="5"/>
      <c r="BD49" s="5"/>
      <c r="BE49" s="5"/>
      <c r="BF49" s="5"/>
      <c r="BG49" s="5"/>
      <c r="BH49" s="5"/>
      <c r="BI49" s="5"/>
      <c r="BJ49" s="5"/>
      <c r="BK49" s="5"/>
      <c r="BL49" s="5"/>
      <c r="BM49" s="5"/>
      <c r="BN49" s="9"/>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row>
    <row r="50" spans="2:100" ht="12.75" customHeight="1" x14ac:dyDescent="0.2">
      <c r="B50" s="6"/>
      <c r="C50" s="6"/>
      <c r="D50" s="6"/>
      <c r="E50" s="6"/>
      <c r="F50" s="6"/>
      <c r="G50" s="6"/>
      <c r="H50" s="6"/>
      <c r="I50" s="6"/>
      <c r="J50" s="6"/>
      <c r="K50" s="6"/>
      <c r="L50" s="6"/>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26"/>
      <c r="AW50" s="26"/>
      <c r="AX50" s="5"/>
      <c r="AY50" s="5"/>
      <c r="AZ50" s="5"/>
      <c r="BA50" s="5"/>
      <c r="BB50" s="5"/>
      <c r="BC50" s="5"/>
      <c r="BD50" s="5"/>
      <c r="BE50" s="5"/>
      <c r="BF50" s="5"/>
      <c r="BG50" s="5"/>
      <c r="BH50" s="5"/>
      <c r="BI50" s="5"/>
      <c r="BJ50" s="5"/>
      <c r="BK50" s="5"/>
      <c r="BL50" s="5"/>
      <c r="BM50" s="5"/>
      <c r="BN50" s="9"/>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row>
  </sheetData>
  <phoneticPr fontId="8" type="noConversion"/>
  <pageMargins left="0.7" right="0.7" top="0.75" bottom="0.75" header="0.3" footer="0.3"/>
  <pageSetup paperSize="9" orientation="landscape" verticalDpi="0"/>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79998168889431442"/>
  </sheetPr>
  <dimension ref="A1:EZ47"/>
  <sheetViews>
    <sheetView workbookViewId="0">
      <pane xSplit="1" ySplit="5" topLeftCell="B6" activePane="bottomRight" state="frozen"/>
      <selection activeCell="B41" sqref="B41"/>
      <selection pane="topRight" activeCell="B41" sqref="B41"/>
      <selection pane="bottomLeft" activeCell="B41" sqref="B41"/>
      <selection pane="bottomRight" activeCell="B41" sqref="B41"/>
    </sheetView>
  </sheetViews>
  <sheetFormatPr defaultColWidth="15.7109375" defaultRowHeight="12.75" customHeight="1" x14ac:dyDescent="0.2"/>
  <cols>
    <col min="1" max="1" width="54.85546875" style="14" customWidth="1"/>
    <col min="2" max="27" width="18.85546875" style="14" bestFit="1" customWidth="1"/>
    <col min="28" max="28" width="18.7109375" style="14" customWidth="1"/>
    <col min="29" max="33" width="18.85546875" style="14" bestFit="1" customWidth="1"/>
    <col min="34" max="36" width="18.7109375" style="14" customWidth="1"/>
    <col min="37" max="46" width="18.85546875" style="14" bestFit="1" customWidth="1"/>
    <col min="47" max="47" width="18.7109375" style="14" customWidth="1"/>
    <col min="48" max="61" width="18.85546875" style="14" bestFit="1" customWidth="1"/>
    <col min="62" max="62" width="18.7109375" style="14" customWidth="1"/>
    <col min="63" max="66" width="18.85546875" style="14" bestFit="1" customWidth="1"/>
    <col min="67" max="67" width="17.42578125" style="14" bestFit="1" customWidth="1"/>
    <col min="68" max="70" width="18.85546875" style="14" bestFit="1" customWidth="1"/>
    <col min="71" max="71" width="20.140625" style="14" bestFit="1" customWidth="1"/>
    <col min="72" max="74" width="18.85546875" style="14" bestFit="1" customWidth="1"/>
    <col min="75" max="87" width="15.85546875" style="14" bestFit="1" customWidth="1"/>
    <col min="88" max="88" width="15.7109375" style="14"/>
    <col min="89" max="90" width="15.85546875" style="14" bestFit="1" customWidth="1"/>
    <col min="91" max="16384" width="15.7109375" style="15"/>
  </cols>
  <sheetData>
    <row r="1" spans="1:156" ht="12.75" customHeight="1" x14ac:dyDescent="0.2">
      <c r="A1" s="21" t="s">
        <v>342</v>
      </c>
      <c r="AG1" s="15"/>
      <c r="AH1" s="15"/>
      <c r="AI1" s="15"/>
      <c r="AJ1" s="15"/>
      <c r="AP1" s="15" t="s">
        <v>241</v>
      </c>
      <c r="AT1" s="15"/>
      <c r="AU1" s="15"/>
      <c r="AV1" s="15"/>
      <c r="AW1" s="15"/>
      <c r="AX1" s="15"/>
      <c r="AY1" s="15"/>
      <c r="BM1" s="15"/>
      <c r="BN1" s="15"/>
      <c r="BO1" s="15"/>
      <c r="BP1" s="15"/>
      <c r="BQ1" s="15"/>
      <c r="BR1" s="15"/>
      <c r="BS1" s="15"/>
      <c r="BT1" s="15"/>
      <c r="BU1" s="15"/>
      <c r="BV1" s="15"/>
      <c r="BW1" s="15"/>
      <c r="BX1" s="15"/>
      <c r="BY1" s="15"/>
      <c r="BZ1" s="15"/>
      <c r="CA1" s="15"/>
      <c r="CB1" s="15"/>
      <c r="CC1" s="15"/>
      <c r="CD1" s="15"/>
      <c r="CE1" s="15"/>
      <c r="CF1" s="15"/>
      <c r="CG1" s="15"/>
      <c r="CH1" s="15"/>
      <c r="CI1" s="15"/>
      <c r="CJ1" s="15"/>
      <c r="CK1" s="18" t="s">
        <v>320</v>
      </c>
    </row>
    <row r="2" spans="1:156" s="18" customFormat="1" ht="12.75" customHeight="1" x14ac:dyDescent="0.2">
      <c r="A2" s="19" t="s">
        <v>235</v>
      </c>
      <c r="B2" s="23" t="s">
        <v>91</v>
      </c>
      <c r="C2" s="23" t="s">
        <v>280</v>
      </c>
      <c r="D2" s="23" t="s">
        <v>92</v>
      </c>
      <c r="E2" s="23" t="s">
        <v>93</v>
      </c>
      <c r="F2" s="23" t="s">
        <v>281</v>
      </c>
      <c r="G2" s="23" t="s">
        <v>197</v>
      </c>
      <c r="H2" s="23" t="s">
        <v>198</v>
      </c>
      <c r="I2" s="23" t="s">
        <v>199</v>
      </c>
      <c r="J2" s="23" t="s">
        <v>94</v>
      </c>
      <c r="K2" s="23" t="s">
        <v>95</v>
      </c>
      <c r="L2" s="23" t="s">
        <v>282</v>
      </c>
      <c r="M2" s="23" t="s">
        <v>96</v>
      </c>
      <c r="N2" s="23" t="s">
        <v>97</v>
      </c>
      <c r="O2" s="23" t="s">
        <v>283</v>
      </c>
      <c r="P2" s="23" t="s">
        <v>98</v>
      </c>
      <c r="Q2" s="23" t="s">
        <v>99</v>
      </c>
      <c r="R2" s="23" t="s">
        <v>284</v>
      </c>
      <c r="S2" s="23" t="s">
        <v>200</v>
      </c>
      <c r="T2" s="23" t="s">
        <v>201</v>
      </c>
      <c r="U2" s="23" t="s">
        <v>202</v>
      </c>
      <c r="V2" s="23" t="s">
        <v>100</v>
      </c>
      <c r="W2" s="23" t="s">
        <v>101</v>
      </c>
      <c r="X2" s="23" t="s">
        <v>80</v>
      </c>
      <c r="Y2" s="23" t="s">
        <v>102</v>
      </c>
      <c r="Z2" s="23" t="s">
        <v>103</v>
      </c>
      <c r="AA2" s="23" t="s">
        <v>81</v>
      </c>
      <c r="AB2" s="23" t="s">
        <v>104</v>
      </c>
      <c r="AC2" s="23" t="s">
        <v>105</v>
      </c>
      <c r="AD2" s="23" t="s">
        <v>82</v>
      </c>
      <c r="AE2" s="23" t="s">
        <v>203</v>
      </c>
      <c r="AF2" s="23" t="s">
        <v>204</v>
      </c>
      <c r="AG2" s="23" t="s">
        <v>101</v>
      </c>
      <c r="AH2" s="23" t="s">
        <v>106</v>
      </c>
      <c r="AI2" s="23" t="s">
        <v>107</v>
      </c>
      <c r="AJ2" s="23" t="s">
        <v>51</v>
      </c>
      <c r="AK2" s="23" t="s">
        <v>108</v>
      </c>
      <c r="AL2" s="23" t="s">
        <v>109</v>
      </c>
      <c r="AM2" s="23" t="s">
        <v>83</v>
      </c>
      <c r="AN2" s="23" t="s">
        <v>110</v>
      </c>
      <c r="AO2" s="23" t="s">
        <v>111</v>
      </c>
      <c r="AP2" s="23" t="s">
        <v>240</v>
      </c>
      <c r="AQ2" s="23" t="s">
        <v>206</v>
      </c>
      <c r="AR2" s="23" t="s">
        <v>207</v>
      </c>
      <c r="AS2" s="23" t="s">
        <v>208</v>
      </c>
      <c r="AT2" s="23" t="s">
        <v>112</v>
      </c>
      <c r="AU2" s="23" t="s">
        <v>113</v>
      </c>
      <c r="AV2" s="23" t="s">
        <v>84</v>
      </c>
      <c r="AW2" s="23" t="s">
        <v>114</v>
      </c>
      <c r="AX2" s="23" t="s">
        <v>115</v>
      </c>
      <c r="AY2" s="23" t="s">
        <v>85</v>
      </c>
      <c r="AZ2" s="23" t="s">
        <v>116</v>
      </c>
      <c r="BA2" s="23" t="s">
        <v>117</v>
      </c>
      <c r="BB2" s="23" t="s">
        <v>86</v>
      </c>
      <c r="BC2" s="23" t="s">
        <v>209</v>
      </c>
      <c r="BD2" s="23" t="s">
        <v>210</v>
      </c>
      <c r="BE2" s="23" t="s">
        <v>211</v>
      </c>
      <c r="BF2" s="23" t="s">
        <v>118</v>
      </c>
      <c r="BG2" s="23" t="s">
        <v>119</v>
      </c>
      <c r="BH2" s="23" t="s">
        <v>87</v>
      </c>
      <c r="BI2" s="23" t="s">
        <v>120</v>
      </c>
      <c r="BJ2" s="23" t="s">
        <v>121</v>
      </c>
      <c r="BK2" s="23" t="s">
        <v>88</v>
      </c>
      <c r="BL2" s="23" t="s">
        <v>122</v>
      </c>
      <c r="BM2" s="23" t="s">
        <v>123</v>
      </c>
      <c r="BN2" s="23" t="s">
        <v>89</v>
      </c>
      <c r="BO2" s="23" t="s">
        <v>212</v>
      </c>
      <c r="BP2" s="23" t="s">
        <v>213</v>
      </c>
      <c r="BQ2" s="23" t="s">
        <v>214</v>
      </c>
      <c r="BR2" s="23" t="s">
        <v>124</v>
      </c>
      <c r="BS2" s="23" t="s">
        <v>125</v>
      </c>
      <c r="BT2" s="23" t="s">
        <v>90</v>
      </c>
      <c r="BU2" s="23" t="s">
        <v>126</v>
      </c>
      <c r="BV2" s="23" t="s">
        <v>127</v>
      </c>
      <c r="BW2" s="23" t="s">
        <v>52</v>
      </c>
      <c r="BX2" s="23" t="s">
        <v>53</v>
      </c>
      <c r="BY2" s="23" t="s">
        <v>54</v>
      </c>
      <c r="BZ2" s="23" t="s">
        <v>55</v>
      </c>
      <c r="CA2" s="23" t="s">
        <v>56</v>
      </c>
      <c r="CB2" s="23" t="s">
        <v>57</v>
      </c>
      <c r="CC2" s="23" t="s">
        <v>58</v>
      </c>
      <c r="CD2" s="23" t="s">
        <v>148</v>
      </c>
      <c r="CE2" s="23" t="s">
        <v>149</v>
      </c>
      <c r="CF2" s="23" t="s">
        <v>150</v>
      </c>
      <c r="CG2" s="23" t="s">
        <v>151</v>
      </c>
      <c r="CH2" s="23" t="s">
        <v>152</v>
      </c>
      <c r="CI2" s="23" t="s">
        <v>153</v>
      </c>
      <c r="CJ2" s="23"/>
      <c r="CK2" s="23" t="s">
        <v>154</v>
      </c>
      <c r="CL2" s="23" t="s">
        <v>41</v>
      </c>
      <c r="CM2" s="23"/>
      <c r="CN2" s="23"/>
      <c r="CO2" s="23"/>
      <c r="CP2" s="23"/>
      <c r="CQ2" s="23"/>
      <c r="CR2" s="23"/>
      <c r="CS2" s="23"/>
      <c r="CT2" s="23"/>
      <c r="CU2" s="23"/>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row>
    <row r="3" spans="1:156" s="18" customFormat="1" ht="12.75" customHeight="1" x14ac:dyDescent="0.2">
      <c r="A3" s="19" t="s">
        <v>141</v>
      </c>
      <c r="B3" s="22">
        <v>19145</v>
      </c>
      <c r="C3" s="22">
        <v>19175</v>
      </c>
      <c r="D3" s="22">
        <v>19206</v>
      </c>
      <c r="E3" s="22">
        <v>19237</v>
      </c>
      <c r="F3" s="22">
        <v>19267</v>
      </c>
      <c r="G3" s="22">
        <v>19298</v>
      </c>
      <c r="H3" s="22">
        <v>19328</v>
      </c>
      <c r="I3" s="22">
        <v>19359</v>
      </c>
      <c r="J3" s="22">
        <v>19390</v>
      </c>
      <c r="K3" s="22">
        <v>19418</v>
      </c>
      <c r="L3" s="22">
        <v>19449</v>
      </c>
      <c r="M3" s="22">
        <v>19479</v>
      </c>
      <c r="N3" s="22">
        <v>19510</v>
      </c>
      <c r="O3" s="22">
        <v>19540</v>
      </c>
      <c r="P3" s="22">
        <v>19571</v>
      </c>
      <c r="Q3" s="22">
        <v>19602</v>
      </c>
      <c r="R3" s="22">
        <v>19632</v>
      </c>
      <c r="S3" s="22">
        <v>19663</v>
      </c>
      <c r="T3" s="22">
        <v>19693</v>
      </c>
      <c r="U3" s="22">
        <v>19724</v>
      </c>
      <c r="V3" s="22">
        <v>19755</v>
      </c>
      <c r="W3" s="22">
        <v>19783</v>
      </c>
      <c r="X3" s="22">
        <v>19814</v>
      </c>
      <c r="Y3" s="22">
        <v>19844</v>
      </c>
      <c r="Z3" s="22">
        <v>19875</v>
      </c>
      <c r="AA3" s="22">
        <v>19905</v>
      </c>
      <c r="AB3" s="22">
        <v>19936</v>
      </c>
      <c r="AC3" s="22">
        <v>19967</v>
      </c>
      <c r="AD3" s="22">
        <v>19997</v>
      </c>
      <c r="AE3" s="22">
        <v>20028</v>
      </c>
      <c r="AF3" s="22">
        <v>20058</v>
      </c>
      <c r="AG3" s="22">
        <v>20089</v>
      </c>
      <c r="AH3" s="22">
        <v>20120</v>
      </c>
      <c r="AI3" s="22">
        <v>20148</v>
      </c>
      <c r="AJ3" s="22">
        <v>20179</v>
      </c>
      <c r="AK3" s="22" t="s">
        <v>228</v>
      </c>
      <c r="AL3" s="22">
        <v>20240</v>
      </c>
      <c r="AM3" s="22">
        <v>20270</v>
      </c>
      <c r="AN3" s="22">
        <v>20301</v>
      </c>
      <c r="AO3" s="22">
        <v>20332</v>
      </c>
      <c r="AP3" s="22">
        <v>20332</v>
      </c>
      <c r="AQ3" s="22">
        <v>20393</v>
      </c>
      <c r="AR3" s="22">
        <v>20423</v>
      </c>
      <c r="AS3" s="22">
        <v>20454</v>
      </c>
      <c r="AT3" s="22">
        <v>20485</v>
      </c>
      <c r="AU3" s="22">
        <v>20148</v>
      </c>
      <c r="AV3" s="22">
        <v>20545</v>
      </c>
      <c r="AW3" s="22" t="s">
        <v>229</v>
      </c>
      <c r="AX3" s="22">
        <v>20606</v>
      </c>
      <c r="AY3" s="22" t="s">
        <v>230</v>
      </c>
      <c r="AZ3" s="22">
        <v>20667</v>
      </c>
      <c r="BA3" s="22">
        <v>20698</v>
      </c>
      <c r="BB3" s="22" t="s">
        <v>231</v>
      </c>
      <c r="BC3" s="22">
        <v>20759</v>
      </c>
      <c r="BD3" s="22" t="s">
        <v>232</v>
      </c>
      <c r="BE3" s="22">
        <v>20820</v>
      </c>
      <c r="BF3" s="22">
        <v>20851</v>
      </c>
      <c r="BG3" s="22" t="s">
        <v>233</v>
      </c>
      <c r="BH3" s="22">
        <v>20910</v>
      </c>
      <c r="BI3" s="22" t="s">
        <v>234</v>
      </c>
      <c r="BJ3" s="22">
        <v>20971</v>
      </c>
      <c r="BK3" s="22" t="s">
        <v>299</v>
      </c>
      <c r="BL3" s="22">
        <v>21032</v>
      </c>
      <c r="BM3" s="22">
        <v>21063</v>
      </c>
      <c r="BN3" s="22" t="s">
        <v>300</v>
      </c>
      <c r="BO3" s="22">
        <v>21124</v>
      </c>
      <c r="BP3" s="22" t="s">
        <v>301</v>
      </c>
      <c r="BQ3" s="22">
        <v>21185</v>
      </c>
      <c r="BR3" s="22">
        <v>21216</v>
      </c>
      <c r="BS3" s="22" t="s">
        <v>302</v>
      </c>
      <c r="BT3" s="22">
        <v>21275</v>
      </c>
      <c r="BU3" s="22" t="s">
        <v>303</v>
      </c>
      <c r="BV3" s="22">
        <v>21336</v>
      </c>
      <c r="BW3" s="22">
        <v>21366</v>
      </c>
      <c r="BX3" s="12">
        <v>21397</v>
      </c>
      <c r="BY3" s="12">
        <v>21428</v>
      </c>
      <c r="BZ3" s="12">
        <v>21458</v>
      </c>
      <c r="CA3" s="12">
        <v>21489</v>
      </c>
      <c r="CB3" s="12">
        <v>21519</v>
      </c>
      <c r="CC3" s="12">
        <v>21550</v>
      </c>
      <c r="CD3" s="22">
        <v>21581</v>
      </c>
      <c r="CE3" s="22" t="s">
        <v>147</v>
      </c>
      <c r="CF3" s="22">
        <v>21640</v>
      </c>
      <c r="CG3" s="22" t="s">
        <v>146</v>
      </c>
      <c r="CH3" s="22">
        <v>21701</v>
      </c>
      <c r="CI3" s="22">
        <v>21731</v>
      </c>
      <c r="CJ3" s="22"/>
      <c r="CK3" s="12">
        <v>21915</v>
      </c>
    </row>
    <row r="4" spans="1:156" s="23" customFormat="1" ht="12.75" customHeight="1" x14ac:dyDescent="0.2">
      <c r="A4" s="21" t="s">
        <v>346</v>
      </c>
      <c r="B4" s="22">
        <v>19157</v>
      </c>
      <c r="C4" s="22">
        <v>19185</v>
      </c>
      <c r="D4" s="22">
        <v>19220</v>
      </c>
      <c r="E4" s="22">
        <v>19248</v>
      </c>
      <c r="F4" s="22">
        <v>19283</v>
      </c>
      <c r="G4" s="22">
        <v>19318</v>
      </c>
      <c r="H4" s="22">
        <v>19355</v>
      </c>
      <c r="I4" s="22">
        <v>19015</v>
      </c>
      <c r="J4" s="22">
        <v>19409</v>
      </c>
      <c r="K4" s="22">
        <v>19437</v>
      </c>
      <c r="L4" s="22">
        <v>19465</v>
      </c>
      <c r="M4" s="22">
        <v>19493</v>
      </c>
      <c r="N4" s="22">
        <v>19522</v>
      </c>
      <c r="O4" s="22">
        <v>19556</v>
      </c>
      <c r="P4" s="22">
        <v>19583</v>
      </c>
      <c r="Q4" s="22">
        <v>19619</v>
      </c>
      <c r="R4" s="22">
        <v>19647</v>
      </c>
      <c r="S4" s="22">
        <v>19675</v>
      </c>
      <c r="T4" s="22">
        <v>19710</v>
      </c>
      <c r="U4" s="22">
        <v>19745</v>
      </c>
      <c r="V4" s="22">
        <v>19773</v>
      </c>
      <c r="W4" s="22">
        <v>19801</v>
      </c>
      <c r="X4" s="22">
        <v>19836</v>
      </c>
      <c r="Y4" s="22">
        <v>19864</v>
      </c>
      <c r="Z4" s="22">
        <v>19899</v>
      </c>
      <c r="AA4" s="22">
        <v>19927</v>
      </c>
      <c r="AB4" s="31" t="s">
        <v>345</v>
      </c>
      <c r="AC4" s="22">
        <v>19983</v>
      </c>
      <c r="AD4" s="22">
        <v>20018</v>
      </c>
      <c r="AE4" s="22">
        <v>20046</v>
      </c>
      <c r="AF4" s="22">
        <v>20081</v>
      </c>
      <c r="AG4" s="22">
        <v>20109</v>
      </c>
      <c r="AH4" s="22">
        <v>20144</v>
      </c>
      <c r="AI4" s="22">
        <v>20165</v>
      </c>
      <c r="AJ4" s="22">
        <v>20200</v>
      </c>
      <c r="AK4" s="22">
        <v>20228</v>
      </c>
      <c r="AL4" s="22">
        <v>20256</v>
      </c>
      <c r="AM4" s="22">
        <v>20291</v>
      </c>
      <c r="AN4" s="22">
        <v>20319</v>
      </c>
      <c r="AO4" s="22">
        <v>20354</v>
      </c>
      <c r="AP4" s="22">
        <v>20382</v>
      </c>
      <c r="AQ4" s="22">
        <v>20410</v>
      </c>
      <c r="AR4" s="22">
        <v>20445</v>
      </c>
      <c r="AS4" s="22">
        <v>20473</v>
      </c>
      <c r="AT4" s="22">
        <v>20566</v>
      </c>
      <c r="AU4" s="22">
        <v>20571</v>
      </c>
      <c r="AV4" s="22">
        <v>20578</v>
      </c>
      <c r="AW4" s="22">
        <v>20607</v>
      </c>
      <c r="AX4" s="22">
        <v>20634</v>
      </c>
      <c r="AY4" s="22">
        <v>20662</v>
      </c>
      <c r="AZ4" s="22">
        <v>20690</v>
      </c>
      <c r="BA4" s="22">
        <v>20725</v>
      </c>
      <c r="BB4" s="22">
        <v>20760</v>
      </c>
      <c r="BC4" s="22">
        <v>20795</v>
      </c>
      <c r="BD4" s="22">
        <v>20827</v>
      </c>
      <c r="BE4" s="22">
        <v>20858</v>
      </c>
      <c r="BF4" s="22">
        <v>20886</v>
      </c>
      <c r="BG4" s="22">
        <v>20914</v>
      </c>
      <c r="BH4" s="22">
        <v>20962</v>
      </c>
      <c r="BI4" s="22">
        <v>20975</v>
      </c>
      <c r="BJ4" s="31" t="s">
        <v>345</v>
      </c>
      <c r="BK4" s="22">
        <v>21054</v>
      </c>
      <c r="BL4" s="22">
        <v>21089</v>
      </c>
      <c r="BM4" s="22">
        <v>21124</v>
      </c>
      <c r="BN4" s="22">
        <v>21166</v>
      </c>
      <c r="BO4" s="22">
        <v>21179</v>
      </c>
      <c r="BP4" s="22">
        <v>21193</v>
      </c>
      <c r="BQ4" s="22">
        <v>21221</v>
      </c>
      <c r="BR4" s="22">
        <v>21253</v>
      </c>
      <c r="BS4" s="22">
        <v>21282</v>
      </c>
      <c r="BT4" s="22">
        <v>21343</v>
      </c>
      <c r="BU4" s="22">
        <v>21389</v>
      </c>
      <c r="BV4" s="22">
        <v>21404</v>
      </c>
      <c r="BW4" s="23" t="s">
        <v>242</v>
      </c>
      <c r="BX4" s="23" t="s">
        <v>242</v>
      </c>
      <c r="BY4" s="23" t="s">
        <v>242</v>
      </c>
      <c r="BZ4" s="23" t="s">
        <v>242</v>
      </c>
      <c r="CA4" s="23" t="s">
        <v>242</v>
      </c>
      <c r="CB4" s="23" t="s">
        <v>242</v>
      </c>
      <c r="CC4" s="23" t="s">
        <v>242</v>
      </c>
      <c r="CD4" s="22">
        <v>21630</v>
      </c>
      <c r="CE4" s="23" t="s">
        <v>243</v>
      </c>
      <c r="CF4" s="31" t="s">
        <v>345</v>
      </c>
      <c r="CG4" s="22">
        <v>21733</v>
      </c>
      <c r="CH4" s="23" t="s">
        <v>244</v>
      </c>
      <c r="CI4" s="22">
        <v>21824</v>
      </c>
      <c r="CJ4" s="22"/>
      <c r="CK4" s="23" t="s">
        <v>245</v>
      </c>
    </row>
    <row r="5" spans="1:156" s="24" customFormat="1" ht="12.75" customHeight="1" x14ac:dyDescent="0.2">
      <c r="A5" s="24" t="s">
        <v>143</v>
      </c>
      <c r="B5" s="24" t="s">
        <v>0</v>
      </c>
      <c r="C5" s="24" t="s">
        <v>0</v>
      </c>
      <c r="D5" s="24" t="s">
        <v>0</v>
      </c>
      <c r="E5" s="24" t="s">
        <v>0</v>
      </c>
      <c r="F5" s="24" t="s">
        <v>0</v>
      </c>
      <c r="G5" s="24" t="s">
        <v>0</v>
      </c>
      <c r="H5" s="24" t="s">
        <v>0</v>
      </c>
      <c r="I5" s="24" t="s">
        <v>0</v>
      </c>
      <c r="J5" s="24" t="s">
        <v>0</v>
      </c>
      <c r="K5" s="24" t="s">
        <v>0</v>
      </c>
      <c r="L5" s="24" t="s">
        <v>0</v>
      </c>
      <c r="M5" s="24" t="s">
        <v>0</v>
      </c>
      <c r="N5" s="24" t="s">
        <v>0</v>
      </c>
      <c r="O5" s="24" t="s">
        <v>0</v>
      </c>
      <c r="P5" s="24" t="s">
        <v>0</v>
      </c>
      <c r="Q5" s="24" t="s">
        <v>0</v>
      </c>
      <c r="R5" s="24" t="s">
        <v>0</v>
      </c>
      <c r="S5" s="24" t="s">
        <v>0</v>
      </c>
      <c r="T5" s="24" t="s">
        <v>0</v>
      </c>
      <c r="U5" s="24" t="s">
        <v>0</v>
      </c>
      <c r="V5" s="24" t="s">
        <v>0</v>
      </c>
      <c r="W5" s="24" t="s">
        <v>0</v>
      </c>
      <c r="X5" s="24" t="s">
        <v>0</v>
      </c>
      <c r="Y5" s="24" t="s">
        <v>0</v>
      </c>
      <c r="Z5" s="24" t="s">
        <v>0</v>
      </c>
      <c r="AA5" s="24" t="s">
        <v>0</v>
      </c>
      <c r="AB5" s="24" t="s">
        <v>0</v>
      </c>
      <c r="AC5" s="24" t="s">
        <v>0</v>
      </c>
      <c r="AD5" s="24" t="s">
        <v>0</v>
      </c>
      <c r="AE5" s="24" t="s">
        <v>0</v>
      </c>
      <c r="AF5" s="24" t="s">
        <v>0</v>
      </c>
      <c r="AG5" s="24" t="s">
        <v>0</v>
      </c>
      <c r="AH5" s="24" t="s">
        <v>0</v>
      </c>
      <c r="AI5" s="24" t="s">
        <v>0</v>
      </c>
      <c r="AJ5" s="24" t="s">
        <v>0</v>
      </c>
      <c r="AK5" s="24" t="s">
        <v>0</v>
      </c>
      <c r="AL5" s="24" t="s">
        <v>0</v>
      </c>
      <c r="AM5" s="24" t="s">
        <v>0</v>
      </c>
      <c r="AN5" s="24" t="s">
        <v>0</v>
      </c>
      <c r="AO5" s="24" t="s">
        <v>0</v>
      </c>
      <c r="AP5" s="24" t="s">
        <v>0</v>
      </c>
      <c r="AQ5" s="24" t="s">
        <v>0</v>
      </c>
      <c r="AR5" s="24" t="s">
        <v>0</v>
      </c>
      <c r="AS5" s="24" t="s">
        <v>0</v>
      </c>
      <c r="AT5" s="24" t="s">
        <v>0</v>
      </c>
      <c r="AU5" s="24" t="s">
        <v>0</v>
      </c>
      <c r="AV5" s="24" t="s">
        <v>0</v>
      </c>
      <c r="AW5" s="24" t="s">
        <v>0</v>
      </c>
      <c r="AX5" s="24" t="s">
        <v>0</v>
      </c>
      <c r="AY5" s="24" t="s">
        <v>0</v>
      </c>
      <c r="AZ5" s="24" t="s">
        <v>0</v>
      </c>
      <c r="BA5" s="24" t="s">
        <v>0</v>
      </c>
      <c r="BB5" s="24" t="s">
        <v>0</v>
      </c>
      <c r="BC5" s="24" t="s">
        <v>0</v>
      </c>
      <c r="BD5" s="24" t="s">
        <v>0</v>
      </c>
      <c r="BE5" s="24" t="s">
        <v>0</v>
      </c>
      <c r="BF5" s="24" t="s">
        <v>0</v>
      </c>
      <c r="BG5" s="24" t="s">
        <v>0</v>
      </c>
      <c r="BH5" s="24" t="s">
        <v>0</v>
      </c>
      <c r="BI5" s="24" t="s">
        <v>0</v>
      </c>
      <c r="BJ5" s="24" t="s">
        <v>0</v>
      </c>
      <c r="BK5" s="24" t="s">
        <v>0</v>
      </c>
      <c r="BL5" s="24" t="s">
        <v>0</v>
      </c>
      <c r="BM5" s="24" t="s">
        <v>0</v>
      </c>
      <c r="BN5" s="24" t="s">
        <v>0</v>
      </c>
      <c r="BO5" s="24" t="s">
        <v>0</v>
      </c>
      <c r="BP5" s="24" t="s">
        <v>0</v>
      </c>
      <c r="BQ5" s="24" t="s">
        <v>0</v>
      </c>
      <c r="BR5" s="24" t="s">
        <v>0</v>
      </c>
      <c r="BS5" s="24" t="s">
        <v>0</v>
      </c>
      <c r="BT5" s="24" t="s">
        <v>0</v>
      </c>
      <c r="BU5" s="24" t="s">
        <v>0</v>
      </c>
      <c r="BV5" s="24" t="s">
        <v>0</v>
      </c>
      <c r="BW5" s="24" t="s">
        <v>0</v>
      </c>
      <c r="BX5" s="24" t="s">
        <v>0</v>
      </c>
      <c r="BY5" s="24" t="s">
        <v>0</v>
      </c>
      <c r="BZ5" s="24" t="s">
        <v>0</v>
      </c>
      <c r="CA5" s="24" t="s">
        <v>0</v>
      </c>
      <c r="CB5" s="24" t="s">
        <v>0</v>
      </c>
      <c r="CC5" s="24" t="s">
        <v>0</v>
      </c>
      <c r="CD5" s="24" t="s">
        <v>0</v>
      </c>
      <c r="CE5" s="24" t="s">
        <v>0</v>
      </c>
      <c r="CF5" s="24" t="s">
        <v>0</v>
      </c>
      <c r="CG5" s="24" t="s">
        <v>0</v>
      </c>
      <c r="CH5" s="24" t="s">
        <v>0</v>
      </c>
      <c r="CI5" s="24" t="s">
        <v>0</v>
      </c>
      <c r="CK5" s="24" t="s">
        <v>155</v>
      </c>
      <c r="CL5" s="24" t="s">
        <v>155</v>
      </c>
    </row>
    <row r="6" spans="1:156" ht="12.75" customHeight="1" x14ac:dyDescent="0.2">
      <c r="A6" s="25" t="s">
        <v>295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6"/>
      <c r="BX6" s="16"/>
      <c r="BY6" s="16"/>
      <c r="BZ6" s="16"/>
      <c r="CA6" s="16"/>
      <c r="CB6" s="16"/>
      <c r="CC6" s="16"/>
      <c r="CD6" s="16"/>
      <c r="CE6" s="16"/>
      <c r="CF6" s="16"/>
      <c r="CG6" s="16"/>
      <c r="CH6" s="16"/>
      <c r="CI6" s="16"/>
      <c r="CJ6" s="16"/>
      <c r="CK6" s="16"/>
      <c r="CL6" s="16"/>
    </row>
    <row r="7" spans="1:156" ht="12.75" customHeight="1" x14ac:dyDescent="0.2">
      <c r="A7" s="14" t="s">
        <v>132</v>
      </c>
      <c r="B7" s="7">
        <v>13847778</v>
      </c>
      <c r="C7" s="7">
        <v>13341644</v>
      </c>
      <c r="D7" s="7">
        <v>12694016</v>
      </c>
      <c r="E7" s="7">
        <v>12618070</v>
      </c>
      <c r="F7" s="7">
        <v>13137518</v>
      </c>
      <c r="G7" s="7">
        <v>15372608</v>
      </c>
      <c r="H7" s="7">
        <v>17705195</v>
      </c>
      <c r="I7" s="7">
        <v>18623242</v>
      </c>
      <c r="J7" s="7">
        <v>18768518</v>
      </c>
      <c r="K7" s="7">
        <v>17928093</v>
      </c>
      <c r="L7" s="7">
        <v>17759082</v>
      </c>
      <c r="M7" s="7">
        <v>16858416</v>
      </c>
      <c r="N7" s="7">
        <v>16590033</v>
      </c>
      <c r="O7" s="7">
        <v>16529452</v>
      </c>
      <c r="P7" s="7">
        <v>15980307</v>
      </c>
      <c r="Q7" s="7">
        <v>15328804</v>
      </c>
      <c r="R7" s="7">
        <v>15817515</v>
      </c>
      <c r="S7" s="7">
        <v>16386596</v>
      </c>
      <c r="T7" s="7">
        <v>18213977</v>
      </c>
      <c r="U7" s="7">
        <v>22394589</v>
      </c>
      <c r="V7" s="7">
        <v>21925572</v>
      </c>
      <c r="W7" s="7">
        <v>20788289</v>
      </c>
      <c r="X7" s="7">
        <v>20837994</v>
      </c>
      <c r="Y7" s="7">
        <v>20124294</v>
      </c>
      <c r="Z7" s="7">
        <v>20040266</v>
      </c>
      <c r="AA7" s="7">
        <v>19793968</v>
      </c>
      <c r="AB7" s="7"/>
      <c r="AC7" s="7">
        <v>16914382</v>
      </c>
      <c r="AD7" s="7">
        <v>16979109</v>
      </c>
      <c r="AE7" s="7">
        <v>20402288</v>
      </c>
      <c r="AF7" s="7">
        <v>21254510</v>
      </c>
      <c r="AG7" s="7">
        <v>22534103</v>
      </c>
      <c r="AH7" s="7">
        <v>21938044</v>
      </c>
      <c r="AI7" s="7">
        <v>21316244</v>
      </c>
      <c r="AJ7" s="7">
        <v>21197843</v>
      </c>
      <c r="AK7" s="7">
        <v>20986640</v>
      </c>
      <c r="AL7" s="7">
        <v>20721254</v>
      </c>
      <c r="AM7" s="7">
        <v>20439687</v>
      </c>
      <c r="AN7" s="7">
        <v>20551326</v>
      </c>
      <c r="AO7" s="7">
        <v>20424026</v>
      </c>
      <c r="AP7" s="7">
        <v>21969499</v>
      </c>
      <c r="AQ7" s="7">
        <v>24596048</v>
      </c>
      <c r="AR7" s="7">
        <v>26591120</v>
      </c>
      <c r="AS7" s="7">
        <v>28834967</v>
      </c>
      <c r="AT7" s="7"/>
      <c r="AU7" s="7">
        <v>33703593</v>
      </c>
      <c r="AV7" s="7"/>
      <c r="AW7" s="7"/>
      <c r="AX7" s="7"/>
      <c r="AY7" s="7"/>
      <c r="AZ7" s="7"/>
      <c r="BA7" s="7"/>
      <c r="BB7" s="7"/>
      <c r="BC7" s="7"/>
      <c r="BD7" s="7"/>
      <c r="BE7" s="7"/>
      <c r="BF7" s="7"/>
      <c r="BG7" s="7"/>
      <c r="BH7" s="7"/>
      <c r="BI7" s="7"/>
      <c r="BJ7" s="7"/>
      <c r="BK7" s="7"/>
      <c r="BL7" s="7"/>
      <c r="BM7" s="7"/>
      <c r="BN7" s="7"/>
      <c r="BO7" s="7"/>
      <c r="BP7" s="7"/>
      <c r="BQ7" s="7"/>
      <c r="BR7" s="7"/>
      <c r="BS7" s="7"/>
      <c r="BT7" s="7"/>
      <c r="BU7" s="7"/>
      <c r="BV7" s="7"/>
      <c r="BW7" s="9"/>
      <c r="BX7" s="9"/>
      <c r="BY7" s="9"/>
      <c r="BZ7" s="9"/>
      <c r="CA7" s="9"/>
      <c r="CB7" s="9"/>
      <c r="CC7" s="9"/>
      <c r="CD7" s="9"/>
      <c r="CE7" s="9"/>
      <c r="CF7" s="9"/>
      <c r="CG7" s="9"/>
      <c r="CH7" s="9"/>
      <c r="CI7" s="9"/>
      <c r="CJ7" s="9"/>
      <c r="CK7" s="9"/>
      <c r="CL7" s="9"/>
    </row>
    <row r="8" spans="1:156" ht="12.75" customHeight="1" x14ac:dyDescent="0.2">
      <c r="A8" s="14" t="s">
        <v>36</v>
      </c>
      <c r="B8" s="7">
        <v>27590593</v>
      </c>
      <c r="C8" s="7">
        <v>26730304</v>
      </c>
      <c r="D8" s="7">
        <v>25934136</v>
      </c>
      <c r="E8" s="7">
        <v>25249260</v>
      </c>
      <c r="F8" s="7">
        <v>25243906</v>
      </c>
      <c r="G8" s="7">
        <v>25517935</v>
      </c>
      <c r="H8" s="7">
        <v>24921021</v>
      </c>
      <c r="I8" s="7">
        <v>30100739</v>
      </c>
      <c r="J8" s="7">
        <v>30146626</v>
      </c>
      <c r="K8" s="7">
        <v>29327141</v>
      </c>
      <c r="L8" s="7">
        <v>28535748</v>
      </c>
      <c r="M8" s="7">
        <v>28157817</v>
      </c>
      <c r="N8" s="7">
        <v>27549986</v>
      </c>
      <c r="O8" s="7">
        <v>26627538</v>
      </c>
      <c r="P8" s="7">
        <v>25965992</v>
      </c>
      <c r="Q8" s="7">
        <v>25050796</v>
      </c>
      <c r="R8" s="7">
        <v>24521893</v>
      </c>
      <c r="S8" s="7">
        <v>26326669</v>
      </c>
      <c r="T8" s="7">
        <v>30086297</v>
      </c>
      <c r="U8" s="7">
        <v>34500064</v>
      </c>
      <c r="V8" s="7">
        <v>33665906</v>
      </c>
      <c r="W8" s="7">
        <v>32289593</v>
      </c>
      <c r="X8" s="7">
        <v>31119993</v>
      </c>
      <c r="Y8" s="7">
        <v>30397677</v>
      </c>
      <c r="Z8" s="7">
        <v>29828793</v>
      </c>
      <c r="AA8" s="7">
        <v>28824380</v>
      </c>
      <c r="AB8" s="7"/>
      <c r="AC8" s="7">
        <v>23860314</v>
      </c>
      <c r="AD8" s="7">
        <v>23129773</v>
      </c>
      <c r="AE8" s="7">
        <v>23391157</v>
      </c>
      <c r="AF8" s="7">
        <v>27058839</v>
      </c>
      <c r="AG8" s="7">
        <v>28822596</v>
      </c>
      <c r="AH8" s="7">
        <v>28853379</v>
      </c>
      <c r="AI8" s="7">
        <v>27358407</v>
      </c>
      <c r="AJ8" s="7">
        <v>25817558</v>
      </c>
      <c r="AK8" s="7">
        <v>24576923</v>
      </c>
      <c r="AL8" s="7">
        <v>24184768</v>
      </c>
      <c r="AM8" s="7">
        <v>23581536</v>
      </c>
      <c r="AN8" s="7">
        <v>22959662</v>
      </c>
      <c r="AO8" s="7">
        <v>22390179</v>
      </c>
      <c r="AP8" s="7">
        <v>21581538</v>
      </c>
      <c r="AQ8" s="7">
        <v>21932643</v>
      </c>
      <c r="AR8" s="7">
        <v>26550701</v>
      </c>
      <c r="AS8" s="7">
        <v>28407192</v>
      </c>
      <c r="AT8" s="9"/>
      <c r="AU8" s="9">
        <v>29560879</v>
      </c>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row>
    <row r="9" spans="1:156" ht="12.75" customHeight="1" x14ac:dyDescent="0.2">
      <c r="A9" s="14" t="s">
        <v>133</v>
      </c>
      <c r="B9" s="7">
        <v>41438371</v>
      </c>
      <c r="C9" s="7">
        <v>40071948</v>
      </c>
      <c r="D9" s="7">
        <v>38628152</v>
      </c>
      <c r="E9" s="7">
        <v>37867330</v>
      </c>
      <c r="F9" s="7">
        <v>38381424</v>
      </c>
      <c r="G9" s="7">
        <v>40890543</v>
      </c>
      <c r="H9" s="7">
        <v>42626216</v>
      </c>
      <c r="I9" s="7">
        <v>48723981</v>
      </c>
      <c r="J9" s="7">
        <v>48915144</v>
      </c>
      <c r="K9" s="7">
        <v>47255234</v>
      </c>
      <c r="L9" s="7">
        <v>46294830</v>
      </c>
      <c r="M9" s="7">
        <v>45016233</v>
      </c>
      <c r="N9" s="7">
        <v>44140019</v>
      </c>
      <c r="O9" s="7">
        <v>43156990</v>
      </c>
      <c r="P9" s="7">
        <v>41946299</v>
      </c>
      <c r="Q9" s="7">
        <v>40379600</v>
      </c>
      <c r="R9" s="7">
        <v>40339408</v>
      </c>
      <c r="S9" s="7">
        <v>42713265</v>
      </c>
      <c r="T9" s="7">
        <v>48300274</v>
      </c>
      <c r="U9" s="7">
        <v>56894653</v>
      </c>
      <c r="V9" s="7">
        <v>55591478</v>
      </c>
      <c r="W9" s="7">
        <v>53077882</v>
      </c>
      <c r="X9" s="7">
        <v>51957987</v>
      </c>
      <c r="Y9" s="7">
        <v>50521971</v>
      </c>
      <c r="Z9" s="7">
        <v>49869059</v>
      </c>
      <c r="AA9" s="7">
        <v>48618348</v>
      </c>
      <c r="AB9" s="7"/>
      <c r="AC9" s="7">
        <v>40774696</v>
      </c>
      <c r="AD9" s="7">
        <v>40108882</v>
      </c>
      <c r="AE9" s="7">
        <v>43793445</v>
      </c>
      <c r="AF9" s="7">
        <v>48313349</v>
      </c>
      <c r="AG9" s="7">
        <v>51356699</v>
      </c>
      <c r="AH9" s="7">
        <v>50791423</v>
      </c>
      <c r="AI9" s="7">
        <v>48674651</v>
      </c>
      <c r="AJ9" s="7">
        <v>47015401</v>
      </c>
      <c r="AK9" s="7">
        <v>45563563</v>
      </c>
      <c r="AL9" s="7">
        <v>44906022</v>
      </c>
      <c r="AM9" s="7">
        <v>44021223</v>
      </c>
      <c r="AN9" s="7">
        <v>43510988</v>
      </c>
      <c r="AO9" s="7">
        <v>42814205</v>
      </c>
      <c r="AP9" s="7">
        <v>43551037</v>
      </c>
      <c r="AQ9" s="7">
        <v>46528691</v>
      </c>
      <c r="AR9" s="7">
        <v>53141821</v>
      </c>
      <c r="AS9" s="7">
        <v>57242159</v>
      </c>
      <c r="AT9" s="7"/>
      <c r="AU9" s="7">
        <v>63264472</v>
      </c>
      <c r="AV9" s="7"/>
      <c r="AW9" s="7"/>
      <c r="AX9" s="7"/>
      <c r="AY9" s="7"/>
      <c r="AZ9" s="7"/>
      <c r="BA9" s="7"/>
      <c r="BB9" s="7"/>
      <c r="BC9" s="7"/>
      <c r="BD9" s="7"/>
      <c r="BE9" s="7"/>
      <c r="BF9" s="7"/>
      <c r="BG9" s="7"/>
      <c r="BH9" s="7"/>
      <c r="BI9" s="7"/>
      <c r="BJ9" s="7"/>
      <c r="BK9" s="7"/>
      <c r="BL9" s="7"/>
      <c r="BM9" s="7"/>
      <c r="BN9" s="7"/>
      <c r="BO9" s="7"/>
      <c r="BP9" s="7"/>
      <c r="BQ9" s="7"/>
      <c r="BR9" s="7"/>
      <c r="BS9" s="7"/>
      <c r="BT9" s="7"/>
      <c r="BU9" s="7"/>
      <c r="BV9" s="7"/>
      <c r="BW9" s="9"/>
      <c r="BX9" s="9"/>
      <c r="BY9" s="9"/>
      <c r="BZ9" s="9"/>
      <c r="CA9" s="9"/>
      <c r="CB9" s="9"/>
      <c r="CC9" s="9"/>
      <c r="CD9" s="9"/>
      <c r="CE9" s="9"/>
      <c r="CF9" s="9"/>
      <c r="CG9" s="9"/>
      <c r="CH9" s="9"/>
      <c r="CI9" s="9"/>
      <c r="CJ9" s="9"/>
      <c r="CK9" s="9"/>
      <c r="CL9" s="9"/>
    </row>
    <row r="10" spans="1:156" ht="12.75" customHeight="1" x14ac:dyDescent="0.2">
      <c r="A10" s="14" t="s">
        <v>37</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9"/>
      <c r="BX10" s="9"/>
      <c r="BY10" s="9"/>
      <c r="BZ10" s="9"/>
      <c r="CA10" s="9"/>
      <c r="CB10" s="9"/>
      <c r="CC10" s="9"/>
      <c r="CD10" s="9"/>
      <c r="CE10" s="9"/>
      <c r="CF10" s="9"/>
      <c r="CG10" s="9"/>
      <c r="CH10" s="9"/>
      <c r="CI10" s="9"/>
      <c r="CJ10" s="9"/>
      <c r="CK10" s="9"/>
      <c r="CL10" s="9"/>
    </row>
    <row r="11" spans="1:156" ht="12.75" customHeight="1" x14ac:dyDescent="0.2">
      <c r="A11" s="14" t="s">
        <v>305</v>
      </c>
      <c r="B11" s="7">
        <v>-202190</v>
      </c>
      <c r="C11" s="7">
        <v>922348</v>
      </c>
      <c r="D11" s="7">
        <v>366390</v>
      </c>
      <c r="E11" s="7">
        <v>200598</v>
      </c>
      <c r="F11" s="7">
        <v>332248</v>
      </c>
      <c r="G11" s="7">
        <v>-2200555</v>
      </c>
      <c r="H11" s="7">
        <v>2383467</v>
      </c>
      <c r="I11" s="7">
        <v>1855050</v>
      </c>
      <c r="J11" s="7">
        <v>420980</v>
      </c>
      <c r="K11" s="7">
        <v>-840425</v>
      </c>
      <c r="L11" s="7">
        <v>-169011</v>
      </c>
      <c r="M11" s="7">
        <v>-186785</v>
      </c>
      <c r="N11" s="7">
        <v>-268383</v>
      </c>
      <c r="O11" s="7">
        <v>-60581</v>
      </c>
      <c r="P11" s="7">
        <v>-549145</v>
      </c>
      <c r="Q11" s="7">
        <v>-651503</v>
      </c>
      <c r="R11" s="7">
        <v>-75000</v>
      </c>
      <c r="S11" s="7">
        <v>569081</v>
      </c>
      <c r="T11" s="7">
        <v>1827381</v>
      </c>
      <c r="U11" s="7">
        <v>2856466</v>
      </c>
      <c r="V11" s="7">
        <v>-469017</v>
      </c>
      <c r="W11" s="7">
        <v>-1138283</v>
      </c>
      <c r="X11" s="7">
        <v>49705</v>
      </c>
      <c r="Y11" s="7">
        <v>-713700</v>
      </c>
      <c r="Z11" s="7">
        <v>-84028</v>
      </c>
      <c r="AA11" s="7">
        <v>-256298</v>
      </c>
      <c r="AB11" s="7"/>
      <c r="AC11" s="7">
        <v>-165834</v>
      </c>
      <c r="AD11" s="7">
        <v>-767957</v>
      </c>
      <c r="AE11" s="7">
        <v>2122771</v>
      </c>
      <c r="AF11" s="7">
        <v>-60253</v>
      </c>
      <c r="AG11" s="7">
        <v>834063</v>
      </c>
      <c r="AH11" s="7">
        <v>108596</v>
      </c>
      <c r="AI11" s="7">
        <v>115039</v>
      </c>
      <c r="AJ11" s="7">
        <v>-237694</v>
      </c>
      <c r="AK11" s="7">
        <v>-841542</v>
      </c>
      <c r="AL11" s="7">
        <v>-685676</v>
      </c>
      <c r="AM11" s="7">
        <v>201352</v>
      </c>
      <c r="AN11" s="7">
        <v>678124</v>
      </c>
      <c r="AO11" s="7">
        <v>160974</v>
      </c>
      <c r="AP11" s="7">
        <v>631149</v>
      </c>
      <c r="AQ11" s="7">
        <v>2727526</v>
      </c>
      <c r="AR11" s="7">
        <v>2235828</v>
      </c>
      <c r="AS11" s="7">
        <v>1867642</v>
      </c>
      <c r="AT11" s="7">
        <v>-237314</v>
      </c>
      <c r="AU11" s="7">
        <v>-1363012</v>
      </c>
      <c r="AV11" s="7">
        <v>-358221</v>
      </c>
      <c r="AW11" s="7">
        <v>-1199336</v>
      </c>
      <c r="AX11" s="7">
        <v>-1199543</v>
      </c>
      <c r="AY11" s="7">
        <v>157719</v>
      </c>
      <c r="AZ11" s="7">
        <v>121973</v>
      </c>
      <c r="BA11" s="7">
        <v>620643</v>
      </c>
      <c r="BB11" s="7">
        <v>2225465.5</v>
      </c>
      <c r="BC11" s="7">
        <v>2104226</v>
      </c>
      <c r="BD11" s="7">
        <v>181062</v>
      </c>
      <c r="BE11" s="7">
        <v>809499</v>
      </c>
      <c r="BF11" s="7">
        <v>165000</v>
      </c>
      <c r="BG11" s="7">
        <v>-1351414</v>
      </c>
      <c r="BH11" s="7">
        <v>-1272946</v>
      </c>
      <c r="BI11" s="7">
        <v>-1107537</v>
      </c>
      <c r="BJ11" s="7"/>
      <c r="BK11" s="7">
        <v>62108</v>
      </c>
      <c r="BL11" s="7">
        <v>-969194</v>
      </c>
      <c r="BM11" s="7">
        <v>618751</v>
      </c>
      <c r="BN11" s="7">
        <v>-153632</v>
      </c>
      <c r="BO11" s="7">
        <v>1080123</v>
      </c>
      <c r="BP11" s="7">
        <v>1486013</v>
      </c>
      <c r="BQ11" s="7">
        <v>479739</v>
      </c>
      <c r="BR11" s="7">
        <v>1260087</v>
      </c>
      <c r="BS11" s="7">
        <v>-1480026</v>
      </c>
      <c r="BT11" s="7">
        <v>-4846696</v>
      </c>
      <c r="BU11" s="7">
        <v>-736173</v>
      </c>
      <c r="BV11" s="7">
        <v>-1586992</v>
      </c>
      <c r="BW11" s="9">
        <v>966957</v>
      </c>
      <c r="BX11" s="9">
        <v>-1622309</v>
      </c>
      <c r="BY11" s="9">
        <v>534486</v>
      </c>
      <c r="BZ11" s="9">
        <v>1411740</v>
      </c>
      <c r="CA11" s="9">
        <v>1739653</v>
      </c>
      <c r="CB11" s="9">
        <v>3324288</v>
      </c>
      <c r="CC11" s="9">
        <v>1904525</v>
      </c>
      <c r="CD11" s="9">
        <v>-1924000</v>
      </c>
      <c r="CE11" s="9">
        <v>-1677677</v>
      </c>
      <c r="CF11" s="9"/>
      <c r="CG11" s="9">
        <v>-690780</v>
      </c>
      <c r="CH11" s="9">
        <v>619197</v>
      </c>
      <c r="CI11" s="9">
        <v>330842</v>
      </c>
      <c r="CJ11" s="9"/>
      <c r="CK11" s="9"/>
      <c r="CL11" s="9"/>
    </row>
    <row r="12" spans="1:156" ht="12.75" customHeight="1" x14ac:dyDescent="0.2">
      <c r="A12" s="14" t="s">
        <v>306</v>
      </c>
      <c r="B12" s="7"/>
      <c r="C12" s="7"/>
      <c r="D12" s="7"/>
      <c r="E12" s="7"/>
      <c r="F12" s="7"/>
      <c r="G12" s="7"/>
      <c r="H12" s="7"/>
      <c r="I12" s="7">
        <v>822380</v>
      </c>
      <c r="J12" s="7">
        <v>275704</v>
      </c>
      <c r="K12" s="7">
        <v>-512866</v>
      </c>
      <c r="L12" s="7">
        <v>96800</v>
      </c>
      <c r="M12" s="7">
        <v>-45005</v>
      </c>
      <c r="N12" s="7">
        <v>-142291</v>
      </c>
      <c r="O12" s="7">
        <v>682186</v>
      </c>
      <c r="P12" s="7">
        <v>333917</v>
      </c>
      <c r="Q12" s="7">
        <v>365516</v>
      </c>
      <c r="R12" s="7">
        <v>812195</v>
      </c>
      <c r="S12" s="7">
        <v>-2151974</v>
      </c>
      <c r="T12" s="7">
        <v>466607</v>
      </c>
      <c r="U12" s="7">
        <v>3002810</v>
      </c>
      <c r="V12" s="7">
        <v>1156393</v>
      </c>
      <c r="W12" s="7">
        <v>-949365</v>
      </c>
      <c r="X12" s="7">
        <v>25892</v>
      </c>
      <c r="Y12" s="7">
        <v>-3656</v>
      </c>
      <c r="Z12" s="7">
        <v>112853</v>
      </c>
      <c r="AA12" s="7">
        <v>386066</v>
      </c>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9"/>
      <c r="BX12" s="9"/>
      <c r="BY12" s="9"/>
      <c r="BZ12" s="9"/>
      <c r="CA12" s="9"/>
      <c r="CB12" s="9"/>
      <c r="CC12" s="9"/>
      <c r="CD12" s="9"/>
      <c r="CE12" s="9"/>
      <c r="CF12" s="9"/>
      <c r="CG12" s="9"/>
      <c r="CH12" s="9"/>
      <c r="CI12" s="9"/>
      <c r="CJ12" s="9"/>
      <c r="CK12" s="9"/>
      <c r="CL12" s="9"/>
    </row>
    <row r="13" spans="1:156" ht="12.75" customHeight="1" x14ac:dyDescent="0.2">
      <c r="A13" s="14" t="s">
        <v>134</v>
      </c>
      <c r="B13" s="7"/>
      <c r="C13" s="7"/>
      <c r="D13" s="7"/>
      <c r="E13" s="7"/>
      <c r="F13" s="7"/>
      <c r="G13" s="7"/>
      <c r="H13" s="7"/>
      <c r="I13" s="7">
        <v>1032670</v>
      </c>
      <c r="J13" s="7">
        <v>145276</v>
      </c>
      <c r="K13" s="7">
        <v>-327559</v>
      </c>
      <c r="L13" s="7">
        <v>-265811</v>
      </c>
      <c r="M13" s="7">
        <v>-141780</v>
      </c>
      <c r="N13" s="7">
        <v>-126092</v>
      </c>
      <c r="O13" s="7">
        <v>-742767</v>
      </c>
      <c r="P13" s="7">
        <v>-883062</v>
      </c>
      <c r="Q13" s="7">
        <v>-1017019</v>
      </c>
      <c r="R13" s="7">
        <v>-887195</v>
      </c>
      <c r="S13" s="7">
        <v>2721055</v>
      </c>
      <c r="T13" s="7">
        <v>1360774</v>
      </c>
      <c r="U13" s="7">
        <v>-146344</v>
      </c>
      <c r="V13" s="7">
        <v>-1625410</v>
      </c>
      <c r="W13" s="7">
        <v>-188918</v>
      </c>
      <c r="X13" s="7">
        <v>23813</v>
      </c>
      <c r="Y13" s="7">
        <v>-710044</v>
      </c>
      <c r="Z13" s="7">
        <v>-196881</v>
      </c>
      <c r="AA13" s="7">
        <v>-642364</v>
      </c>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9"/>
      <c r="BX13" s="9"/>
      <c r="BY13" s="9"/>
      <c r="BZ13" s="9"/>
      <c r="CA13" s="9"/>
      <c r="CB13" s="9"/>
      <c r="CC13" s="9"/>
      <c r="CD13" s="9"/>
      <c r="CE13" s="9"/>
      <c r="CF13" s="9"/>
      <c r="CG13" s="9"/>
      <c r="CH13" s="9"/>
      <c r="CI13" s="9"/>
      <c r="CJ13" s="9"/>
      <c r="CK13" s="9"/>
      <c r="CL13" s="9"/>
    </row>
    <row r="14" spans="1:156" ht="12.75" customHeight="1" x14ac:dyDescent="0.2">
      <c r="A14" s="14" t="s">
        <v>135</v>
      </c>
      <c r="B14" s="7">
        <v>202440</v>
      </c>
      <c r="C14" s="7">
        <v>-922748</v>
      </c>
      <c r="D14" s="7">
        <v>-366390</v>
      </c>
      <c r="E14" s="7">
        <v>-204286</v>
      </c>
      <c r="F14" s="7">
        <v>-388630</v>
      </c>
      <c r="G14" s="7">
        <v>-294620</v>
      </c>
      <c r="H14" s="7">
        <v>1612032</v>
      </c>
      <c r="I14" s="7">
        <v>679355</v>
      </c>
      <c r="J14" s="7">
        <v>-105850</v>
      </c>
      <c r="K14" s="7">
        <v>-819485</v>
      </c>
      <c r="L14" s="7">
        <v>-791393</v>
      </c>
      <c r="M14" s="7">
        <v>-1091812</v>
      </c>
      <c r="N14" s="7">
        <v>-607831</v>
      </c>
      <c r="O14" s="7">
        <v>-922448</v>
      </c>
      <c r="P14" s="7">
        <v>-661546</v>
      </c>
      <c r="Q14" s="7">
        <v>-915196</v>
      </c>
      <c r="R14" s="7">
        <v>34808</v>
      </c>
      <c r="S14" s="7">
        <v>1804776</v>
      </c>
      <c r="T14" s="7">
        <v>3759628</v>
      </c>
      <c r="U14" s="7">
        <v>881422</v>
      </c>
      <c r="V14" s="7">
        <v>-804158</v>
      </c>
      <c r="W14" s="7">
        <v>-1376313</v>
      </c>
      <c r="X14" s="7">
        <v>-1169600</v>
      </c>
      <c r="Y14" s="7">
        <v>-722316</v>
      </c>
      <c r="Z14" s="7">
        <v>-568884</v>
      </c>
      <c r="AA14" s="7">
        <v>-1004413</v>
      </c>
      <c r="AB14" s="7"/>
      <c r="AC14" s="7">
        <v>-924166</v>
      </c>
      <c r="AD14" s="7">
        <v>-62013</v>
      </c>
      <c r="AE14" s="7">
        <v>-217771</v>
      </c>
      <c r="AF14" s="7">
        <v>2274253</v>
      </c>
      <c r="AG14" s="7">
        <v>907937</v>
      </c>
      <c r="AH14" s="7">
        <v>248904</v>
      </c>
      <c r="AI14" s="7">
        <v>-1362539</v>
      </c>
      <c r="AJ14" s="7">
        <v>-1803407</v>
      </c>
      <c r="AK14" s="7">
        <v>-1226898</v>
      </c>
      <c r="AL14" s="7">
        <v>-359884</v>
      </c>
      <c r="AM14" s="7">
        <v>-422906</v>
      </c>
      <c r="AN14" s="7">
        <v>-467524</v>
      </c>
      <c r="AO14" s="7">
        <v>124974</v>
      </c>
      <c r="AP14" s="7">
        <v>-613649</v>
      </c>
      <c r="AQ14" s="7">
        <v>104474</v>
      </c>
      <c r="AR14" s="7">
        <v>4197572</v>
      </c>
      <c r="AS14" s="7">
        <v>1683558</v>
      </c>
      <c r="AT14" s="7">
        <v>510914</v>
      </c>
      <c r="AU14" s="7">
        <v>-1213313</v>
      </c>
      <c r="AV14" s="7">
        <v>-2209079</v>
      </c>
      <c r="AW14" s="7">
        <v>-1036654</v>
      </c>
      <c r="AX14" s="7">
        <v>-885706</v>
      </c>
      <c r="AY14" s="7">
        <v>-781759</v>
      </c>
      <c r="AZ14" s="7">
        <v>-262752</v>
      </c>
      <c r="BA14" s="7">
        <v>-424803</v>
      </c>
      <c r="BB14" s="7">
        <v>-338864.5</v>
      </c>
      <c r="BC14" s="7">
        <v>439774</v>
      </c>
      <c r="BD14" s="7">
        <v>2560078</v>
      </c>
      <c r="BE14" s="7">
        <v>1740701</v>
      </c>
      <c r="BF14" s="7">
        <v>-1079107</v>
      </c>
      <c r="BG14" s="7">
        <v>-1088610</v>
      </c>
      <c r="BH14" s="7">
        <v>-1175509</v>
      </c>
      <c r="BI14" s="7">
        <v>-1340660</v>
      </c>
      <c r="BJ14" s="7"/>
      <c r="BK14" s="7">
        <v>-239358</v>
      </c>
      <c r="BL14" s="7">
        <v>-597330</v>
      </c>
      <c r="BM14" s="7">
        <v>-309207</v>
      </c>
      <c r="BN14" s="7">
        <v>63029</v>
      </c>
      <c r="BO14" s="7">
        <v>2175977</v>
      </c>
      <c r="BP14" s="7">
        <v>5395774</v>
      </c>
      <c r="BQ14" s="7">
        <v>3080099</v>
      </c>
      <c r="BR14" s="7">
        <v>1120823</v>
      </c>
      <c r="BS14" s="7">
        <v>-3248809</v>
      </c>
      <c r="BT14" s="7">
        <v>-2330324</v>
      </c>
      <c r="BU14" s="7">
        <v>-1295232</v>
      </c>
      <c r="BV14" s="7">
        <v>-918093</v>
      </c>
      <c r="BW14" s="9">
        <v>-643750</v>
      </c>
      <c r="BX14" s="9">
        <v>-134841</v>
      </c>
      <c r="BY14" s="9">
        <v>605514</v>
      </c>
      <c r="BZ14" s="9">
        <v>-371310</v>
      </c>
      <c r="CA14" s="9">
        <v>958187</v>
      </c>
      <c r="CB14" s="9">
        <v>1855712</v>
      </c>
      <c r="CC14" s="9">
        <v>1479875</v>
      </c>
      <c r="CD14" s="9">
        <v>-1194530</v>
      </c>
      <c r="CE14" s="9">
        <v>-1983443</v>
      </c>
      <c r="CF14" s="9"/>
      <c r="CG14" s="9">
        <v>-736110</v>
      </c>
      <c r="CH14" s="9">
        <v>-428147</v>
      </c>
      <c r="CI14" s="9">
        <v>-67649</v>
      </c>
      <c r="CJ14" s="9"/>
      <c r="CK14" s="9"/>
      <c r="CL14" s="9"/>
    </row>
    <row r="15" spans="1:156" ht="12.75" customHeight="1" x14ac:dyDescent="0.2">
      <c r="A15" s="14" t="s">
        <v>306</v>
      </c>
      <c r="B15" s="7"/>
      <c r="C15" s="7"/>
      <c r="D15" s="7"/>
      <c r="E15" s="7"/>
      <c r="F15" s="7"/>
      <c r="G15" s="7"/>
      <c r="H15" s="7"/>
      <c r="I15" s="7">
        <v>383172</v>
      </c>
      <c r="J15" s="7">
        <v>-151737</v>
      </c>
      <c r="K15" s="7">
        <v>-209438</v>
      </c>
      <c r="L15" s="7">
        <v>-774200</v>
      </c>
      <c r="M15" s="7">
        <v>-855661</v>
      </c>
      <c r="N15" s="7">
        <v>117291</v>
      </c>
      <c r="O15" s="7">
        <v>-297186</v>
      </c>
      <c r="P15" s="7">
        <v>-373917</v>
      </c>
      <c r="Q15" s="7">
        <v>-375516</v>
      </c>
      <c r="R15" s="7">
        <v>-323484</v>
      </c>
      <c r="S15" s="7">
        <v>506974</v>
      </c>
      <c r="T15" s="7">
        <v>3320443</v>
      </c>
      <c r="U15" s="7">
        <v>805140</v>
      </c>
      <c r="V15" s="7">
        <v>-791393</v>
      </c>
      <c r="W15" s="7">
        <v>-1128005</v>
      </c>
      <c r="X15" s="7">
        <v>-1019392</v>
      </c>
      <c r="Y15" s="7">
        <v>-349094</v>
      </c>
      <c r="Z15" s="7">
        <v>-202853</v>
      </c>
      <c r="AA15" s="7">
        <v>-466152</v>
      </c>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9"/>
      <c r="BX15" s="9"/>
      <c r="BY15" s="9"/>
      <c r="BZ15" s="9"/>
      <c r="CA15" s="9"/>
      <c r="CB15" s="9"/>
      <c r="CC15" s="9"/>
      <c r="CD15" s="9"/>
      <c r="CE15" s="9"/>
      <c r="CF15" s="9"/>
      <c r="CG15" s="9"/>
      <c r="CH15" s="9"/>
      <c r="CI15" s="9"/>
      <c r="CJ15" s="9"/>
      <c r="CK15" s="9"/>
      <c r="CL15" s="9"/>
    </row>
    <row r="16" spans="1:156" ht="12.75" customHeight="1" x14ac:dyDescent="0.2">
      <c r="A16" s="14" t="s">
        <v>134</v>
      </c>
      <c r="B16" s="7"/>
      <c r="C16" s="7"/>
      <c r="D16" s="7"/>
      <c r="E16" s="7"/>
      <c r="F16" s="7"/>
      <c r="G16" s="7"/>
      <c r="H16" s="7"/>
      <c r="I16" s="7">
        <v>296183</v>
      </c>
      <c r="J16" s="7">
        <v>45887</v>
      </c>
      <c r="K16" s="7">
        <v>-610047</v>
      </c>
      <c r="L16" s="7">
        <v>-17193</v>
      </c>
      <c r="M16" s="7">
        <v>-236151</v>
      </c>
      <c r="N16" s="7">
        <v>-725122</v>
      </c>
      <c r="O16" s="7">
        <v>-625262</v>
      </c>
      <c r="P16" s="7">
        <v>-287629</v>
      </c>
      <c r="Q16" s="7">
        <v>-539680</v>
      </c>
      <c r="R16" s="7">
        <v>358292</v>
      </c>
      <c r="S16" s="7">
        <v>1297802</v>
      </c>
      <c r="T16" s="7">
        <v>439185</v>
      </c>
      <c r="U16" s="7">
        <v>76282</v>
      </c>
      <c r="V16" s="7">
        <v>-12765</v>
      </c>
      <c r="W16" s="7">
        <v>-248308</v>
      </c>
      <c r="X16" s="7">
        <v>-150208</v>
      </c>
      <c r="Y16" s="7">
        <v>-373222</v>
      </c>
      <c r="Z16" s="7">
        <v>-366031</v>
      </c>
      <c r="AA16" s="7">
        <v>-538261</v>
      </c>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9"/>
      <c r="BX16" s="9"/>
      <c r="BY16" s="9"/>
      <c r="BZ16" s="9"/>
      <c r="CA16" s="9"/>
      <c r="CB16" s="9"/>
      <c r="CC16" s="9"/>
      <c r="CD16" s="9"/>
      <c r="CE16" s="9"/>
      <c r="CF16" s="9"/>
      <c r="CG16" s="9"/>
      <c r="CH16" s="9"/>
      <c r="CI16" s="9"/>
      <c r="CJ16" s="9"/>
      <c r="CK16" s="9"/>
      <c r="CL16" s="9"/>
    </row>
    <row r="17" spans="1:90" ht="12.75" customHeight="1" x14ac:dyDescent="0.2">
      <c r="A17" s="14" t="s">
        <v>136</v>
      </c>
      <c r="B17" s="7">
        <v>250</v>
      </c>
      <c r="C17" s="7">
        <v>-400</v>
      </c>
      <c r="D17" s="7"/>
      <c r="E17" s="7">
        <v>-3688</v>
      </c>
      <c r="F17" s="7">
        <v>-56382</v>
      </c>
      <c r="G17" s="7">
        <v>-2495175</v>
      </c>
      <c r="H17" s="7">
        <v>3995499</v>
      </c>
      <c r="I17" s="7">
        <v>2534405</v>
      </c>
      <c r="J17" s="7">
        <v>315130</v>
      </c>
      <c r="K17" s="7">
        <v>-1659910</v>
      </c>
      <c r="L17" s="7">
        <v>-960404</v>
      </c>
      <c r="M17" s="7">
        <v>-1278597</v>
      </c>
      <c r="N17" s="7">
        <v>-876214</v>
      </c>
      <c r="O17" s="7">
        <v>-983029</v>
      </c>
      <c r="P17" s="7">
        <v>-1210691</v>
      </c>
      <c r="Q17" s="7">
        <v>-1566699</v>
      </c>
      <c r="R17" s="7">
        <v>-40192</v>
      </c>
      <c r="S17" s="7">
        <v>2373857</v>
      </c>
      <c r="T17" s="7">
        <v>5587009</v>
      </c>
      <c r="U17" s="7">
        <v>3737888</v>
      </c>
      <c r="V17" s="7">
        <v>-1273175</v>
      </c>
      <c r="W17" s="7">
        <v>-2514596</v>
      </c>
      <c r="X17" s="7">
        <v>-1119895</v>
      </c>
      <c r="Y17" s="7">
        <v>-1436016</v>
      </c>
      <c r="Z17" s="7">
        <v>-652912</v>
      </c>
      <c r="AA17" s="7">
        <v>-1260711</v>
      </c>
      <c r="AB17" s="7"/>
      <c r="AC17" s="7">
        <v>-1090000</v>
      </c>
      <c r="AD17" s="7">
        <v>-829970</v>
      </c>
      <c r="AE17" s="7">
        <v>1905000</v>
      </c>
      <c r="AF17" s="7">
        <v>2214000</v>
      </c>
      <c r="AG17" s="7">
        <v>1742000</v>
      </c>
      <c r="AH17" s="7">
        <v>357500</v>
      </c>
      <c r="AI17" s="7">
        <v>-1247500</v>
      </c>
      <c r="AJ17" s="7">
        <v>-2041101</v>
      </c>
      <c r="AK17" s="7">
        <v>-2068440</v>
      </c>
      <c r="AL17" s="7">
        <v>-1045560</v>
      </c>
      <c r="AM17" s="7">
        <v>-221554</v>
      </c>
      <c r="AN17" s="7">
        <v>210600</v>
      </c>
      <c r="AO17" s="7">
        <v>285948</v>
      </c>
      <c r="AP17" s="7">
        <v>17500</v>
      </c>
      <c r="AQ17" s="7">
        <v>2832000</v>
      </c>
      <c r="AR17" s="7">
        <v>6433400</v>
      </c>
      <c r="AS17" s="7">
        <v>3551200</v>
      </c>
      <c r="AT17" s="7">
        <v>273600</v>
      </c>
      <c r="AU17" s="7">
        <v>-2576325</v>
      </c>
      <c r="AV17" s="7">
        <v>-2567300</v>
      </c>
      <c r="AW17" s="7">
        <v>-2235990</v>
      </c>
      <c r="AX17" s="7">
        <v>-2085249</v>
      </c>
      <c r="AY17" s="7">
        <v>-624040</v>
      </c>
      <c r="AZ17" s="7">
        <v>-140779</v>
      </c>
      <c r="BA17" s="7">
        <v>195840</v>
      </c>
      <c r="BB17" s="7">
        <v>1886601</v>
      </c>
      <c r="BC17" s="7">
        <v>2544000</v>
      </c>
      <c r="BD17" s="7">
        <v>2741140</v>
      </c>
      <c r="BE17" s="7">
        <v>2550200</v>
      </c>
      <c r="BF17" s="7">
        <v>-914107</v>
      </c>
      <c r="BG17" s="7">
        <v>-2440024</v>
      </c>
      <c r="BH17" s="7">
        <v>-2448455</v>
      </c>
      <c r="BI17" s="7">
        <v>-2448197</v>
      </c>
      <c r="BJ17" s="7"/>
      <c r="BK17" s="7">
        <v>-177250</v>
      </c>
      <c r="BL17" s="7">
        <v>-1566524</v>
      </c>
      <c r="BM17" s="7">
        <v>309544</v>
      </c>
      <c r="BN17" s="7">
        <v>-90603</v>
      </c>
      <c r="BO17" s="7">
        <v>3256100</v>
      </c>
      <c r="BP17" s="7">
        <v>6881787</v>
      </c>
      <c r="BQ17" s="7">
        <v>3559838</v>
      </c>
      <c r="BR17" s="7">
        <v>2380910</v>
      </c>
      <c r="BS17" s="7">
        <v>-4728835</v>
      </c>
      <c r="BT17" s="7">
        <v>-7177020</v>
      </c>
      <c r="BU17" s="7">
        <v>-2031405</v>
      </c>
      <c r="BV17" s="7">
        <v>-2505085</v>
      </c>
      <c r="BW17" s="9">
        <v>323207</v>
      </c>
      <c r="BX17" s="9">
        <v>-1757150</v>
      </c>
      <c r="BY17" s="9">
        <v>1140000</v>
      </c>
      <c r="BZ17" s="9">
        <v>1040430</v>
      </c>
      <c r="CA17" s="9">
        <v>2697840</v>
      </c>
      <c r="CB17" s="9">
        <v>5180000</v>
      </c>
      <c r="CC17" s="9">
        <v>3384400</v>
      </c>
      <c r="CD17" s="9">
        <v>-3118530</v>
      </c>
      <c r="CE17" s="9">
        <v>-3661120</v>
      </c>
      <c r="CF17" s="9"/>
      <c r="CG17" s="9">
        <v>-1426890</v>
      </c>
      <c r="CH17" s="9">
        <v>191050</v>
      </c>
      <c r="CI17" s="9">
        <v>263193</v>
      </c>
      <c r="CJ17" s="9"/>
      <c r="CK17" s="9"/>
      <c r="CL17" s="9"/>
    </row>
    <row r="18" spans="1:90" ht="12.75" customHeight="1" x14ac:dyDescent="0.2">
      <c r="A18" s="14" t="s">
        <v>38</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9"/>
      <c r="BX18" s="9"/>
      <c r="BY18" s="9"/>
      <c r="BZ18" s="9"/>
      <c r="CA18" s="9"/>
      <c r="CB18" s="9"/>
      <c r="CC18" s="9"/>
      <c r="CD18" s="9"/>
      <c r="CE18" s="9"/>
      <c r="CF18" s="9"/>
      <c r="CG18" s="9"/>
      <c r="CH18" s="9"/>
      <c r="CI18" s="9"/>
      <c r="CJ18" s="9"/>
      <c r="CK18" s="9"/>
      <c r="CL18" s="9"/>
    </row>
    <row r="19" spans="1:90" ht="12.75" customHeight="1" x14ac:dyDescent="0.2">
      <c r="A19" s="14" t="s">
        <v>137</v>
      </c>
      <c r="B19" s="7">
        <v>4292803</v>
      </c>
      <c r="C19" s="7">
        <v>-1428482</v>
      </c>
      <c r="D19" s="7">
        <v>-1014018</v>
      </c>
      <c r="E19" s="7">
        <v>-276544</v>
      </c>
      <c r="F19" s="7">
        <v>187200</v>
      </c>
      <c r="G19" s="7">
        <v>4435645</v>
      </c>
      <c r="H19" s="7">
        <v>-50880</v>
      </c>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9"/>
      <c r="BX19" s="9"/>
      <c r="BY19" s="9"/>
      <c r="BZ19" s="9"/>
      <c r="CA19" s="9"/>
      <c r="CB19" s="9"/>
      <c r="CC19" s="9"/>
      <c r="CD19" s="9"/>
      <c r="CE19" s="9"/>
      <c r="CF19" s="9"/>
      <c r="CG19" s="9"/>
      <c r="CH19" s="9"/>
      <c r="CI19" s="9"/>
      <c r="CJ19" s="9"/>
      <c r="CK19" s="9"/>
      <c r="CL19" s="9"/>
    </row>
    <row r="20" spans="1:90" ht="12.75" customHeight="1" x14ac:dyDescent="0.2">
      <c r="A20" s="14" t="s">
        <v>138</v>
      </c>
      <c r="B20" s="7">
        <v>3630118</v>
      </c>
      <c r="C20" s="7">
        <v>62459</v>
      </c>
      <c r="D20" s="7">
        <v>-429778</v>
      </c>
      <c r="E20" s="7">
        <v>-480590</v>
      </c>
      <c r="F20" s="7">
        <v>383276</v>
      </c>
      <c r="G20" s="7">
        <v>568649</v>
      </c>
      <c r="H20" s="7">
        <v>-2408946</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9"/>
      <c r="BX20" s="9"/>
      <c r="BY20" s="9"/>
      <c r="BZ20" s="9"/>
      <c r="CA20" s="9"/>
      <c r="CB20" s="9"/>
      <c r="CC20" s="9"/>
      <c r="CD20" s="9"/>
      <c r="CE20" s="9"/>
      <c r="CF20" s="9"/>
      <c r="CG20" s="9"/>
      <c r="CH20" s="9"/>
      <c r="CI20" s="9"/>
      <c r="CJ20" s="9"/>
      <c r="CK20" s="9"/>
      <c r="CL20" s="9"/>
    </row>
    <row r="21" spans="1:90" ht="12.75" customHeight="1" x14ac:dyDescent="0.2">
      <c r="A21" s="14" t="s">
        <v>136</v>
      </c>
      <c r="B21" s="7">
        <v>7922921</v>
      </c>
      <c r="C21" s="7">
        <v>-1366023</v>
      </c>
      <c r="D21" s="7">
        <v>-1443796</v>
      </c>
      <c r="E21" s="7">
        <v>-757134</v>
      </c>
      <c r="F21" s="7">
        <v>570476</v>
      </c>
      <c r="G21" s="7">
        <v>5004294</v>
      </c>
      <c r="H21" s="7">
        <v>-2459826</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9"/>
      <c r="BX21" s="9"/>
      <c r="BY21" s="9"/>
      <c r="BZ21" s="9"/>
      <c r="CA21" s="9"/>
      <c r="CB21" s="9"/>
      <c r="CC21" s="9"/>
      <c r="CD21" s="9"/>
      <c r="CE21" s="9"/>
      <c r="CF21" s="9"/>
      <c r="CG21" s="9"/>
      <c r="CH21" s="9"/>
      <c r="CI21" s="9"/>
      <c r="CJ21" s="9"/>
      <c r="CK21" s="9"/>
      <c r="CL21" s="9"/>
    </row>
    <row r="22" spans="1:90" ht="12.75" customHeight="1" x14ac:dyDescent="0.2">
      <c r="A22" s="14" t="s">
        <v>39</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9"/>
      <c r="BX22" s="9"/>
      <c r="BY22" s="9"/>
      <c r="BZ22" s="9"/>
      <c r="CA22" s="9"/>
      <c r="CB22" s="9"/>
      <c r="CC22" s="9"/>
      <c r="CD22" s="9"/>
      <c r="CE22" s="9"/>
      <c r="CF22" s="9"/>
      <c r="CG22" s="9"/>
      <c r="CH22" s="9"/>
      <c r="CI22" s="9"/>
      <c r="CJ22" s="9"/>
      <c r="CK22" s="9"/>
      <c r="CL22" s="9"/>
    </row>
    <row r="23" spans="1:90" ht="12.75" customHeight="1" x14ac:dyDescent="0.2">
      <c r="A23" s="14" t="s">
        <v>137</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v>6749481</v>
      </c>
      <c r="AD23" s="7">
        <v>5916798</v>
      </c>
      <c r="AE23" s="7">
        <v>4616390</v>
      </c>
      <c r="AF23" s="7">
        <v>3703915</v>
      </c>
      <c r="AG23" s="7">
        <v>3258385</v>
      </c>
      <c r="AH23" s="7">
        <v>3963040</v>
      </c>
      <c r="AI23" s="7">
        <v>4699879</v>
      </c>
      <c r="AJ23" s="7">
        <v>4580586</v>
      </c>
      <c r="AK23" s="7">
        <v>3950247</v>
      </c>
      <c r="AL23" s="7">
        <v>3529957</v>
      </c>
      <c r="AM23" s="7">
        <v>4012876</v>
      </c>
      <c r="AN23" s="7">
        <v>4579361</v>
      </c>
      <c r="AO23" s="7">
        <v>4867635</v>
      </c>
      <c r="AP23" s="7">
        <v>3953311</v>
      </c>
      <c r="AQ23" s="7">
        <v>4054288</v>
      </c>
      <c r="AR23" s="7">
        <v>3985044</v>
      </c>
      <c r="AS23" s="7">
        <v>3608839</v>
      </c>
      <c r="AT23" s="7">
        <v>3874550</v>
      </c>
      <c r="AU23" s="7">
        <v>4199095</v>
      </c>
      <c r="AV23" s="7">
        <v>4122774</v>
      </c>
      <c r="AW23" s="7">
        <v>3912240</v>
      </c>
      <c r="AX23" s="7">
        <v>3465566</v>
      </c>
      <c r="AY23" s="7">
        <v>3286971</v>
      </c>
      <c r="AZ23" s="7">
        <v>3924131</v>
      </c>
      <c r="BA23" s="7">
        <v>4164645</v>
      </c>
      <c r="BB23" s="7">
        <v>4878691</v>
      </c>
      <c r="BC23" s="7">
        <v>4328916</v>
      </c>
      <c r="BD23" s="7">
        <v>61925473</v>
      </c>
      <c r="BE23" s="7">
        <v>3855559</v>
      </c>
      <c r="BF23" s="7">
        <v>5072198</v>
      </c>
      <c r="BG23" s="7">
        <v>4868934</v>
      </c>
      <c r="BH23" s="7">
        <v>4943734</v>
      </c>
      <c r="BI23" s="7">
        <v>4550937</v>
      </c>
      <c r="BJ23" s="7"/>
      <c r="BK23" s="7">
        <v>4651382</v>
      </c>
      <c r="BL23" s="7">
        <v>4072000</v>
      </c>
      <c r="BM23" s="7">
        <v>4965975</v>
      </c>
      <c r="BN23" s="7">
        <v>4397394</v>
      </c>
      <c r="BO23" s="7">
        <v>4111867</v>
      </c>
      <c r="BP23" s="7">
        <v>4392997</v>
      </c>
      <c r="BQ23" s="7">
        <v>4232792</v>
      </c>
      <c r="BR23" s="7">
        <v>4053272</v>
      </c>
      <c r="BS23" s="7">
        <v>5003630</v>
      </c>
      <c r="BT23" s="7">
        <v>4668086</v>
      </c>
      <c r="BU23" s="7">
        <v>3582247</v>
      </c>
      <c r="BV23" s="7">
        <v>3857588</v>
      </c>
      <c r="BW23" s="9">
        <v>2842509</v>
      </c>
      <c r="BX23" s="9">
        <v>2179852</v>
      </c>
      <c r="BY23" s="9">
        <v>2501071</v>
      </c>
      <c r="BZ23" s="9">
        <v>4989082</v>
      </c>
      <c r="CA23" s="9">
        <v>2506822</v>
      </c>
      <c r="CB23" s="9">
        <v>4105719</v>
      </c>
      <c r="CC23" s="9">
        <v>4484508</v>
      </c>
      <c r="CD23" s="9">
        <v>3032869</v>
      </c>
      <c r="CE23" s="9">
        <v>3613138</v>
      </c>
      <c r="CF23" s="9"/>
      <c r="CG23" s="9">
        <v>2940721</v>
      </c>
      <c r="CH23" s="9">
        <v>2988714</v>
      </c>
      <c r="CI23" s="9">
        <v>3732659</v>
      </c>
      <c r="CJ23" s="9"/>
      <c r="CK23" s="9"/>
      <c r="CL23" s="9"/>
    </row>
    <row r="24" spans="1:90" ht="12.75" customHeight="1" x14ac:dyDescent="0.2">
      <c r="A24" s="14" t="s">
        <v>138</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v>4091583</v>
      </c>
      <c r="AD24" s="7">
        <v>4760081</v>
      </c>
      <c r="AE24" s="7">
        <v>4280926</v>
      </c>
      <c r="AF24" s="7">
        <v>2887497</v>
      </c>
      <c r="AG24" s="7">
        <v>2031677</v>
      </c>
      <c r="AH24" s="7">
        <v>2249798</v>
      </c>
      <c r="AI24" s="7">
        <v>2382231</v>
      </c>
      <c r="AJ24" s="7">
        <v>2119673</v>
      </c>
      <c r="AK24" s="7">
        <v>2133410</v>
      </c>
      <c r="AL24" s="7">
        <v>2165681</v>
      </c>
      <c r="AM24" s="7">
        <v>2346007</v>
      </c>
      <c r="AN24" s="7">
        <v>2500357</v>
      </c>
      <c r="AO24" s="7">
        <v>2944866</v>
      </c>
      <c r="AP24" s="7">
        <v>3139858</v>
      </c>
      <c r="AQ24" s="7">
        <v>2893227</v>
      </c>
      <c r="AR24" s="7">
        <v>2472741</v>
      </c>
      <c r="AS24" s="7">
        <v>2299808</v>
      </c>
      <c r="AT24" s="7">
        <v>1956310</v>
      </c>
      <c r="AU24" s="7">
        <v>2229647</v>
      </c>
      <c r="AV24" s="7">
        <v>1371133</v>
      </c>
      <c r="AW24" s="7">
        <v>1437826</v>
      </c>
      <c r="AX24" s="7">
        <v>1599689</v>
      </c>
      <c r="AY24" s="7">
        <v>1243875</v>
      </c>
      <c r="AZ24" s="7">
        <v>1734347</v>
      </c>
      <c r="BA24" s="7">
        <v>1849923</v>
      </c>
      <c r="BB24" s="7">
        <v>2051373</v>
      </c>
      <c r="BC24" s="7">
        <v>2205812</v>
      </c>
      <c r="BD24" s="7">
        <v>37502624</v>
      </c>
      <c r="BE24" s="7">
        <v>2095044</v>
      </c>
      <c r="BF24" s="7">
        <v>2074809</v>
      </c>
      <c r="BG24" s="7">
        <v>1942549</v>
      </c>
      <c r="BH24" s="7">
        <v>2016130</v>
      </c>
      <c r="BI24" s="7">
        <v>1649495</v>
      </c>
      <c r="BJ24" s="7"/>
      <c r="BK24" s="7">
        <v>1200327</v>
      </c>
      <c r="BL24" s="7">
        <v>1228930</v>
      </c>
      <c r="BM24" s="7">
        <v>1276435</v>
      </c>
      <c r="BN24" s="7">
        <v>1768108</v>
      </c>
      <c r="BO24" s="7">
        <v>1912138</v>
      </c>
      <c r="BP24" s="7">
        <v>2442135</v>
      </c>
      <c r="BQ24" s="7">
        <v>2033700</v>
      </c>
      <c r="BR24" s="7">
        <v>2015114</v>
      </c>
      <c r="BS24" s="7">
        <v>1351330</v>
      </c>
      <c r="BT24" s="7">
        <v>971621</v>
      </c>
      <c r="BU24" s="7">
        <v>884052</v>
      </c>
      <c r="BV24" s="7">
        <v>818677</v>
      </c>
      <c r="BW24" s="9">
        <v>858249</v>
      </c>
      <c r="BX24" s="9">
        <v>958256</v>
      </c>
      <c r="BY24" s="9">
        <v>1825798</v>
      </c>
      <c r="BZ24" s="9">
        <v>2636082</v>
      </c>
      <c r="CA24" s="9">
        <v>2487092</v>
      </c>
      <c r="CB24" s="9">
        <v>1496821</v>
      </c>
      <c r="CC24" s="9">
        <v>1584530</v>
      </c>
      <c r="CD24" s="9">
        <v>701915</v>
      </c>
      <c r="CE24" s="9">
        <v>577833</v>
      </c>
      <c r="CF24" s="9"/>
      <c r="CG24" s="9">
        <v>844351</v>
      </c>
      <c r="CH24" s="9">
        <v>553010</v>
      </c>
      <c r="CI24" s="9">
        <v>988590</v>
      </c>
      <c r="CJ24" s="9"/>
      <c r="CK24" s="9"/>
      <c r="CL24" s="9"/>
    </row>
    <row r="25" spans="1:90" ht="12.75" customHeight="1" x14ac:dyDescent="0.2">
      <c r="A25" s="14" t="s">
        <v>139</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v>10841064</v>
      </c>
      <c r="AD25" s="7">
        <v>10676879</v>
      </c>
      <c r="AE25" s="7">
        <v>8897316</v>
      </c>
      <c r="AF25" s="7">
        <v>6591412</v>
      </c>
      <c r="AG25" s="7">
        <v>5290062</v>
      </c>
      <c r="AH25" s="7">
        <v>6212838</v>
      </c>
      <c r="AI25" s="7">
        <v>7082110</v>
      </c>
      <c r="AJ25" s="7">
        <v>6700259</v>
      </c>
      <c r="AK25" s="7">
        <v>6083657</v>
      </c>
      <c r="AL25" s="7">
        <v>5695638</v>
      </c>
      <c r="AM25" s="7">
        <v>6358883</v>
      </c>
      <c r="AN25" s="7">
        <v>7079718</v>
      </c>
      <c r="AO25" s="7">
        <v>7812501</v>
      </c>
      <c r="AP25" s="7">
        <v>7093169</v>
      </c>
      <c r="AQ25" s="7">
        <v>6947515</v>
      </c>
      <c r="AR25" s="7">
        <v>6457785</v>
      </c>
      <c r="AS25" s="7">
        <v>5908647</v>
      </c>
      <c r="AT25" s="7">
        <v>5830860</v>
      </c>
      <c r="AU25" s="7">
        <v>6428742</v>
      </c>
      <c r="AV25" s="7">
        <v>5493907</v>
      </c>
      <c r="AW25" s="7">
        <v>5350066</v>
      </c>
      <c r="AX25" s="7">
        <v>5065255</v>
      </c>
      <c r="AY25" s="7">
        <v>4530846</v>
      </c>
      <c r="AZ25" s="7">
        <v>5658478</v>
      </c>
      <c r="BA25" s="7">
        <v>6014568</v>
      </c>
      <c r="BB25" s="7">
        <v>6930064</v>
      </c>
      <c r="BC25" s="7">
        <v>6534728</v>
      </c>
      <c r="BD25" s="7">
        <v>99428097</v>
      </c>
      <c r="BE25" s="7">
        <v>5950603</v>
      </c>
      <c r="BF25" s="7">
        <v>7147007</v>
      </c>
      <c r="BG25" s="7">
        <v>6811483</v>
      </c>
      <c r="BH25" s="7">
        <v>6959864</v>
      </c>
      <c r="BI25" s="7">
        <v>6200432</v>
      </c>
      <c r="BJ25" s="7"/>
      <c r="BK25" s="7">
        <v>5851709</v>
      </c>
      <c r="BL25" s="7">
        <v>5300930</v>
      </c>
      <c r="BM25" s="7">
        <v>6242410</v>
      </c>
      <c r="BN25" s="7">
        <v>6165502</v>
      </c>
      <c r="BO25" s="7">
        <v>6024005</v>
      </c>
      <c r="BP25" s="7">
        <v>6835132</v>
      </c>
      <c r="BQ25" s="7">
        <v>6266492</v>
      </c>
      <c r="BR25" s="7">
        <v>6068386</v>
      </c>
      <c r="BS25" s="7">
        <v>6354960</v>
      </c>
      <c r="BT25" s="7">
        <v>5639707</v>
      </c>
      <c r="BU25" s="7">
        <v>4466299</v>
      </c>
      <c r="BV25" s="7">
        <v>4676265</v>
      </c>
      <c r="BW25" s="9">
        <v>3700758</v>
      </c>
      <c r="BX25" s="9">
        <v>3138108</v>
      </c>
      <c r="BY25" s="9">
        <v>4326869</v>
      </c>
      <c r="BZ25" s="9">
        <v>7625164</v>
      </c>
      <c r="CA25" s="9">
        <v>4993914</v>
      </c>
      <c r="CB25" s="9">
        <v>5602540</v>
      </c>
      <c r="CC25" s="9">
        <v>6069038</v>
      </c>
      <c r="CD25" s="9">
        <v>3734784</v>
      </c>
      <c r="CE25" s="9">
        <v>4190971</v>
      </c>
      <c r="CF25" s="9"/>
      <c r="CG25" s="9">
        <v>3785072</v>
      </c>
      <c r="CH25" s="9">
        <v>3541724</v>
      </c>
      <c r="CI25" s="9">
        <v>4721249</v>
      </c>
      <c r="CJ25" s="9"/>
      <c r="CK25" s="9"/>
      <c r="CL25" s="9"/>
    </row>
    <row r="26" spans="1:90" ht="12.75" customHeight="1" x14ac:dyDescent="0.2">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9"/>
      <c r="BX26" s="9"/>
      <c r="BY26" s="9"/>
      <c r="BZ26" s="9"/>
      <c r="CA26" s="9"/>
      <c r="CB26" s="9"/>
      <c r="CC26" s="9"/>
      <c r="CD26" s="9"/>
      <c r="CE26" s="9"/>
      <c r="CF26" s="9"/>
      <c r="CG26" s="9"/>
      <c r="CH26" s="9"/>
      <c r="CI26" s="9"/>
      <c r="CJ26" s="9"/>
      <c r="CK26" s="9"/>
      <c r="CL26" s="9"/>
    </row>
    <row r="27" spans="1:90" ht="12.75" customHeight="1" x14ac:dyDescent="0.2">
      <c r="A27" s="71"/>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3"/>
      <c r="BX27" s="73"/>
      <c r="BY27" s="73"/>
      <c r="BZ27" s="73"/>
      <c r="CA27" s="73"/>
      <c r="CB27" s="73"/>
      <c r="CC27" s="73"/>
      <c r="CD27" s="73"/>
      <c r="CE27" s="73"/>
      <c r="CF27" s="73"/>
      <c r="CG27" s="73"/>
      <c r="CH27" s="73"/>
      <c r="CI27" s="73"/>
      <c r="CJ27" s="73"/>
      <c r="CK27" s="73"/>
      <c r="CL27" s="73"/>
    </row>
    <row r="28" spans="1:90" ht="12.75" customHeight="1" x14ac:dyDescent="0.2">
      <c r="A28" s="19" t="s">
        <v>42</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5"/>
      <c r="BX28" s="5"/>
      <c r="BY28" s="5"/>
      <c r="BZ28" s="5"/>
      <c r="CA28" s="5"/>
      <c r="CB28" s="5"/>
      <c r="CC28" s="5"/>
      <c r="CD28" s="5"/>
      <c r="CE28" s="5"/>
      <c r="CF28" s="5"/>
      <c r="CG28" s="5"/>
      <c r="CH28" s="5"/>
      <c r="CI28" s="5"/>
      <c r="CJ28" s="5"/>
      <c r="CK28" s="5"/>
      <c r="CL28" s="5"/>
    </row>
    <row r="29" spans="1:90" ht="12.75" customHeight="1" x14ac:dyDescent="0.2">
      <c r="A29" s="19" t="s">
        <v>43</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row>
    <row r="30" spans="1:90" ht="12.75" customHeight="1" x14ac:dyDescent="0.2">
      <c r="A30" s="14" t="s">
        <v>62</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v>300000</v>
      </c>
      <c r="CL30" s="5">
        <v>300000</v>
      </c>
    </row>
    <row r="31" spans="1:90" ht="12.75" customHeight="1" x14ac:dyDescent="0.2">
      <c r="A31" s="14" t="s">
        <v>63</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v>54440376</v>
      </c>
      <c r="CL31" s="5">
        <v>54384093</v>
      </c>
    </row>
    <row r="32" spans="1:90" ht="12.75" customHeight="1" x14ac:dyDescent="0.2">
      <c r="A32" s="14" t="s">
        <v>73</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v>3070960</v>
      </c>
      <c r="CL32" s="5">
        <v>3654236</v>
      </c>
    </row>
    <row r="33" spans="1:90" ht="12.75" customHeight="1" x14ac:dyDescent="0.2">
      <c r="A33" s="14" t="s">
        <v>74</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v>1991779</v>
      </c>
      <c r="CL33" s="5">
        <v>2132581</v>
      </c>
    </row>
    <row r="34" spans="1:90" ht="12.75" customHeight="1" x14ac:dyDescent="0.2">
      <c r="A34" s="14" t="s">
        <v>75</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v>1010915</v>
      </c>
      <c r="CL34" s="5">
        <v>1137263</v>
      </c>
    </row>
    <row r="35" spans="1:90" ht="12.75" customHeight="1" x14ac:dyDescent="0.2">
      <c r="A35" s="14" t="s">
        <v>76</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v>68266</v>
      </c>
      <c r="CL35" s="5">
        <v>384392</v>
      </c>
    </row>
    <row r="36" spans="1:90" ht="12.75" customHeight="1" x14ac:dyDescent="0.2">
      <c r="A36" s="14" t="s">
        <v>78</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v>1970779</v>
      </c>
      <c r="CL36" s="5">
        <v>190779</v>
      </c>
    </row>
    <row r="37" spans="1:90" ht="12.75" customHeight="1" x14ac:dyDescent="0.2">
      <c r="A37" s="14" t="s">
        <v>77</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v>-1970779</v>
      </c>
      <c r="CL37" s="5">
        <v>-190779</v>
      </c>
    </row>
    <row r="38" spans="1:90" ht="12.75" customHeight="1" x14ac:dyDescent="0.2">
      <c r="A38" s="14" t="s">
        <v>64</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v>142060</v>
      </c>
      <c r="CL38" s="5">
        <v>143313</v>
      </c>
    </row>
    <row r="39" spans="1:90" ht="12.75" customHeight="1" x14ac:dyDescent="0.2">
      <c r="A39" s="19" t="s">
        <v>65</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row>
    <row r="40" spans="1:90" ht="12.75" customHeight="1" x14ac:dyDescent="0.2">
      <c r="A40" s="14" t="s">
        <v>66</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v>52811195</v>
      </c>
      <c r="CL40" s="5">
        <v>53333496</v>
      </c>
    </row>
    <row r="41" spans="1:90" ht="12.75" customHeight="1" x14ac:dyDescent="0.2">
      <c r="A41" s="14" t="s">
        <v>67</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v>4651483</v>
      </c>
      <c r="CL41" s="5">
        <v>5038284</v>
      </c>
    </row>
    <row r="42" spans="1:90" ht="12.75" customHeight="1" x14ac:dyDescent="0.2">
      <c r="A42" s="14" t="s">
        <v>68</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v>57462678</v>
      </c>
      <c r="CL42" s="5">
        <v>58371780</v>
      </c>
    </row>
    <row r="43" spans="1:90" ht="12.75" customHeight="1" x14ac:dyDescent="0.2">
      <c r="A43" s="14" t="s">
        <v>69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v>36943</v>
      </c>
      <c r="CL43" s="5">
        <v>1072</v>
      </c>
    </row>
    <row r="44" spans="1:90" ht="12.75" customHeight="1" x14ac:dyDescent="0.2">
      <c r="A44" s="14" t="s">
        <v>70</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v>453775</v>
      </c>
      <c r="CL44" s="5">
        <v>108790</v>
      </c>
    </row>
    <row r="45" spans="1:90" ht="12.75" customHeight="1" x14ac:dyDescent="0.2">
      <c r="A45" s="19" t="s">
        <v>11</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2"/>
      <c r="CL45" s="2"/>
    </row>
    <row r="46" spans="1:90" ht="12.75" customHeight="1" x14ac:dyDescent="0.2">
      <c r="A46" s="14" t="s">
        <v>71</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v>0.999</v>
      </c>
      <c r="CL46" s="5">
        <v>1.0049999999999999</v>
      </c>
    </row>
    <row r="47" spans="1:90" ht="12.75" customHeight="1" x14ac:dyDescent="0.2">
      <c r="A47" s="14" t="s">
        <v>72</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v>1.0549999999999999</v>
      </c>
      <c r="CL47" s="5">
        <v>1.073</v>
      </c>
    </row>
  </sheetData>
  <phoneticPr fontId="8" type="noConversion"/>
  <pageMargins left="0.7" right="0.7" top="0.75" bottom="0.75" header="0.3" footer="0.3"/>
  <pageSetup paperSize="9" orientation="landscape" verticalDpi="0"/>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79998168889431442"/>
  </sheetPr>
  <dimension ref="A1:BU261"/>
  <sheetViews>
    <sheetView workbookViewId="0">
      <pane xSplit="1" ySplit="6" topLeftCell="B7" activePane="bottomRight" state="frozen"/>
      <selection activeCell="B41" sqref="B41"/>
      <selection pane="topRight" activeCell="B41" sqref="B41"/>
      <selection pane="bottomLeft" activeCell="B41" sqref="B41"/>
      <selection pane="bottomRight" activeCell="B41" sqref="B41"/>
    </sheetView>
  </sheetViews>
  <sheetFormatPr defaultColWidth="8.85546875" defaultRowHeight="12.75" x14ac:dyDescent="0.2"/>
  <cols>
    <col min="1" max="1" width="43.7109375" style="48" bestFit="1" customWidth="1"/>
    <col min="2" max="2" width="17.42578125" style="48" bestFit="1" customWidth="1"/>
    <col min="3" max="3" width="15.7109375" style="48" bestFit="1" customWidth="1"/>
    <col min="4" max="16" width="16.85546875" style="48" bestFit="1" customWidth="1"/>
    <col min="17" max="17" width="15.7109375" style="48" bestFit="1" customWidth="1"/>
    <col min="18" max="18" width="16.85546875" style="48" bestFit="1" customWidth="1"/>
    <col min="19" max="19" width="15.7109375" style="48" bestFit="1" customWidth="1"/>
    <col min="20" max="22" width="16.85546875" style="48" bestFit="1" customWidth="1"/>
    <col min="23" max="23" width="16.42578125" style="48" bestFit="1" customWidth="1"/>
    <col min="24" max="41" width="16.85546875" style="48" bestFit="1" customWidth="1"/>
    <col min="42" max="42" width="16.42578125" style="48" bestFit="1" customWidth="1"/>
    <col min="43" max="59" width="16.85546875" style="48" bestFit="1" customWidth="1"/>
    <col min="60" max="60" width="18.140625" style="48" bestFit="1" customWidth="1"/>
    <col min="61" max="61" width="16.85546875" style="48" bestFit="1" customWidth="1"/>
    <col min="62" max="71" width="18.140625" style="48" bestFit="1" customWidth="1"/>
    <col min="72" max="72" width="15" style="48" bestFit="1" customWidth="1"/>
    <col min="73" max="73" width="18.140625" style="48" bestFit="1" customWidth="1"/>
    <col min="74" max="16384" width="8.85546875" style="48"/>
  </cols>
  <sheetData>
    <row r="1" spans="1:73" x14ac:dyDescent="0.2">
      <c r="A1" s="47" t="s">
        <v>333</v>
      </c>
      <c r="AP1" s="49" t="s">
        <v>323</v>
      </c>
    </row>
    <row r="2" spans="1:73" x14ac:dyDescent="0.2">
      <c r="A2" s="47"/>
      <c r="AP2" s="49"/>
    </row>
    <row r="3" spans="1:73" x14ac:dyDescent="0.2">
      <c r="A3" s="47"/>
      <c r="AP3" s="49"/>
    </row>
    <row r="4" spans="1:73" x14ac:dyDescent="0.2">
      <c r="A4" s="47"/>
      <c r="AP4" s="49"/>
    </row>
    <row r="5" spans="1:73" x14ac:dyDescent="0.2">
      <c r="A5" s="47"/>
      <c r="AP5" s="49"/>
    </row>
    <row r="6" spans="1:73" s="35" customFormat="1" x14ac:dyDescent="0.2">
      <c r="A6" s="19" t="s">
        <v>235</v>
      </c>
      <c r="B6" s="23" t="s">
        <v>171</v>
      </c>
      <c r="C6" s="23" t="s">
        <v>256</v>
      </c>
      <c r="D6" s="23" t="s">
        <v>172</v>
      </c>
      <c r="E6" s="23" t="s">
        <v>257</v>
      </c>
      <c r="F6" s="23" t="s">
        <v>173</v>
      </c>
      <c r="G6" s="23" t="s">
        <v>258</v>
      </c>
      <c r="H6" s="23" t="s">
        <v>174</v>
      </c>
      <c r="I6" s="23" t="s">
        <v>259</v>
      </c>
      <c r="J6" s="23" t="s">
        <v>175</v>
      </c>
      <c r="K6" s="23" t="s">
        <v>260</v>
      </c>
      <c r="L6" s="23" t="s">
        <v>176</v>
      </c>
      <c r="M6" s="23" t="s">
        <v>261</v>
      </c>
      <c r="N6" s="23" t="s">
        <v>177</v>
      </c>
      <c r="O6" s="23" t="s">
        <v>44</v>
      </c>
      <c r="P6" s="23" t="s">
        <v>45</v>
      </c>
      <c r="Q6" s="23" t="s">
        <v>46</v>
      </c>
      <c r="R6" s="23" t="s">
        <v>47</v>
      </c>
      <c r="S6" s="23" t="s">
        <v>48</v>
      </c>
      <c r="T6" s="23" t="s">
        <v>49</v>
      </c>
      <c r="U6" s="23" t="s">
        <v>50</v>
      </c>
      <c r="V6" s="23" t="s">
        <v>178</v>
      </c>
      <c r="W6" s="23" t="s">
        <v>262</v>
      </c>
      <c r="X6" s="23" t="s">
        <v>179</v>
      </c>
      <c r="Y6" s="23" t="s">
        <v>263</v>
      </c>
      <c r="Z6" s="23" t="s">
        <v>180</v>
      </c>
      <c r="AA6" s="23" t="s">
        <v>264</v>
      </c>
      <c r="AB6" s="23" t="s">
        <v>181</v>
      </c>
      <c r="AC6" s="23" t="s">
        <v>265</v>
      </c>
      <c r="AD6" s="23" t="s">
        <v>182</v>
      </c>
      <c r="AE6" s="23" t="s">
        <v>266</v>
      </c>
      <c r="AF6" s="23" t="s">
        <v>183</v>
      </c>
      <c r="AG6" s="23" t="s">
        <v>267</v>
      </c>
      <c r="AH6" s="23" t="s">
        <v>184</v>
      </c>
      <c r="AI6" s="23" t="s">
        <v>268</v>
      </c>
      <c r="AJ6" s="23" t="s">
        <v>185</v>
      </c>
      <c r="AK6" s="23" t="s">
        <v>269</v>
      </c>
      <c r="AL6" s="23" t="s">
        <v>186</v>
      </c>
      <c r="AM6" s="23" t="s">
        <v>270</v>
      </c>
      <c r="AN6" s="23" t="s">
        <v>187</v>
      </c>
      <c r="AO6" s="23" t="s">
        <v>271</v>
      </c>
      <c r="AP6" s="23" t="s">
        <v>188</v>
      </c>
      <c r="AQ6" s="23" t="s">
        <v>272</v>
      </c>
      <c r="AR6" s="23" t="s">
        <v>189</v>
      </c>
      <c r="AS6" s="23" t="s">
        <v>273</v>
      </c>
      <c r="AT6" s="23" t="s">
        <v>190</v>
      </c>
      <c r="AU6" s="23" t="s">
        <v>274</v>
      </c>
      <c r="AV6" s="23" t="s">
        <v>191</v>
      </c>
      <c r="AW6" s="23" t="s">
        <v>275</v>
      </c>
      <c r="AX6" s="23" t="s">
        <v>192</v>
      </c>
      <c r="AY6" s="23" t="s">
        <v>276</v>
      </c>
      <c r="AZ6" s="23" t="s">
        <v>193</v>
      </c>
      <c r="BA6" s="23" t="s">
        <v>277</v>
      </c>
      <c r="BB6" s="23" t="s">
        <v>194</v>
      </c>
      <c r="BC6" s="23" t="s">
        <v>278</v>
      </c>
      <c r="BD6" s="23" t="s">
        <v>195</v>
      </c>
      <c r="BE6" s="23" t="s">
        <v>279</v>
      </c>
      <c r="BF6" s="23" t="s">
        <v>196</v>
      </c>
      <c r="BG6" s="23" t="s">
        <v>280</v>
      </c>
      <c r="BH6" s="23" t="s">
        <v>199</v>
      </c>
      <c r="BI6" s="23" t="s">
        <v>283</v>
      </c>
      <c r="BJ6" s="23" t="s">
        <v>202</v>
      </c>
      <c r="BK6" s="23" t="s">
        <v>81</v>
      </c>
      <c r="BL6" s="23" t="s">
        <v>205</v>
      </c>
      <c r="BM6" s="23" t="s">
        <v>83</v>
      </c>
      <c r="BN6" s="23" t="s">
        <v>208</v>
      </c>
      <c r="BO6" s="23" t="s">
        <v>85</v>
      </c>
      <c r="BP6" s="23" t="s">
        <v>211</v>
      </c>
      <c r="BQ6" s="23" t="s">
        <v>88</v>
      </c>
      <c r="BR6" s="23" t="s">
        <v>214</v>
      </c>
      <c r="BS6" s="23" t="s">
        <v>52</v>
      </c>
      <c r="BT6" s="23" t="s">
        <v>58</v>
      </c>
      <c r="BU6" s="23" t="s">
        <v>21</v>
      </c>
    </row>
    <row r="7" spans="1:73" s="37" customFormat="1" x14ac:dyDescent="0.2">
      <c r="A7" s="49" t="s">
        <v>316</v>
      </c>
      <c r="B7" s="36"/>
      <c r="C7" s="36"/>
      <c r="D7" s="36"/>
    </row>
    <row r="8" spans="1:73" s="39" customFormat="1" x14ac:dyDescent="0.2">
      <c r="A8" s="38" t="s">
        <v>321</v>
      </c>
      <c r="B8" s="32">
        <f>'WACB data'!AD21</f>
        <v>11390586.699999999</v>
      </c>
      <c r="C8" s="32">
        <f>'WACB data'!AE21</f>
        <v>10959757.699999999</v>
      </c>
      <c r="D8" s="32">
        <f>'WACB data'!AF21</f>
        <v>13653545.699999999</v>
      </c>
      <c r="E8" s="32">
        <f>'WACB data'!AG21</f>
        <v>12971786.65</v>
      </c>
      <c r="F8" s="32">
        <f>'WACB data'!AH21</f>
        <v>14910940.4125</v>
      </c>
      <c r="G8" s="32">
        <f>'WACB data'!AI21</f>
        <v>12813806.1</v>
      </c>
      <c r="H8" s="32">
        <f>'WACB data'!AJ21</f>
        <v>16907749.587499999</v>
      </c>
      <c r="I8" s="32">
        <f>'WACB data'!AK21</f>
        <v>14741133.324999999</v>
      </c>
      <c r="J8" s="32">
        <f>'WACB data'!AL21</f>
        <v>18259113.25</v>
      </c>
      <c r="K8" s="32">
        <f>'WACB data'!AM21</f>
        <v>15228639.324999999</v>
      </c>
      <c r="L8" s="32">
        <f>'WACB data'!AN21</f>
        <v>17272908.799999997</v>
      </c>
      <c r="M8" s="32">
        <f>'WACB data'!AO21</f>
        <v>13612136.862500001</v>
      </c>
      <c r="N8" s="32">
        <f>'WACB data'!AP21</f>
        <v>15698939.9</v>
      </c>
      <c r="O8" s="32">
        <f>'WACB data'!AQ21</f>
        <v>12511863.9375</v>
      </c>
      <c r="P8" s="32">
        <f>'WACB data'!AR21</f>
        <v>11871045.5375</v>
      </c>
      <c r="Q8" s="32">
        <f>'WACB data'!AS21</f>
        <v>9456456.0999999996</v>
      </c>
      <c r="R8" s="32">
        <f>'WACB data'!AT21</f>
        <v>10852084.887499999</v>
      </c>
      <c r="S8" s="32">
        <f>'WACB data'!AU21</f>
        <v>9072037.3500000015</v>
      </c>
      <c r="T8" s="32">
        <f>'WACB data'!AV21</f>
        <v>10532508.887499999</v>
      </c>
      <c r="U8" s="32">
        <f>'WACB data'!AW21</f>
        <v>9572013.8250000011</v>
      </c>
      <c r="V8" s="32">
        <f>'WACB data'!AX21</f>
        <v>9386773.7750000004</v>
      </c>
      <c r="W8" s="32">
        <f>'WACB data'!AY21</f>
        <v>8128379.6625000006</v>
      </c>
      <c r="X8" s="32">
        <f>'WACB data'!AZ21</f>
        <v>9450125.8000000007</v>
      </c>
      <c r="Y8" s="32">
        <f>'WACB data'!BA21</f>
        <v>9995245.625</v>
      </c>
      <c r="Z8" s="32">
        <f>'WACB data'!BB21</f>
        <v>11995547.199999999</v>
      </c>
      <c r="AA8" s="32">
        <f>'WACB data'!BC21</f>
        <v>12540159.450000001</v>
      </c>
      <c r="AB8" s="32">
        <f>'WACB data'!BD21</f>
        <v>17480830.574999999</v>
      </c>
      <c r="AC8" s="32">
        <f>'WACB data'!BE21</f>
        <v>19269111.150000002</v>
      </c>
      <c r="AD8" s="32">
        <f>'WACB data'!BF21</f>
        <v>19089761.412500001</v>
      </c>
      <c r="AE8" s="32">
        <f>'WACB data'!BG21</f>
        <v>16367797.475000001</v>
      </c>
      <c r="AF8" s="32">
        <f>'WACB data'!BH21</f>
        <v>14590154.100000001</v>
      </c>
      <c r="AG8" s="32">
        <f>'WACB data'!BI21</f>
        <v>11705414.637499999</v>
      </c>
      <c r="AH8" s="32">
        <f>'WACB data'!BJ21</f>
        <v>12332591.9625</v>
      </c>
      <c r="AI8" s="32">
        <f>'WACB data'!BK21</f>
        <v>12651418.3125</v>
      </c>
      <c r="AJ8" s="32">
        <f>'WACB data'!BL21</f>
        <v>13380730.762499999</v>
      </c>
      <c r="AK8" s="32">
        <f>'WACB data'!BM21</f>
        <v>13483382.0625</v>
      </c>
      <c r="AL8" s="32">
        <f>'WACB data'!BN21</f>
        <v>16428199.9625</v>
      </c>
      <c r="AM8" s="32">
        <f>'WACB data'!BO21</f>
        <v>17753437.674999997</v>
      </c>
      <c r="AN8" s="32">
        <f>'WACB data'!BP21</f>
        <v>22113300.9375</v>
      </c>
      <c r="AO8" s="32">
        <f>'WACB data'!BQ21</f>
        <v>23950868.774999999</v>
      </c>
      <c r="AP8" s="32" t="str">
        <f>'WACB data'!BR21</f>
        <v>NA in annual report</v>
      </c>
      <c r="AQ8" s="32">
        <f>'WACB data'!BS21</f>
        <v>26378126.387500003</v>
      </c>
      <c r="AR8" s="32">
        <f>'WACB data'!BT21</f>
        <v>29170758.387500003</v>
      </c>
      <c r="AS8" s="32">
        <f>'WACB data'!BU21</f>
        <v>29692787.774999999</v>
      </c>
      <c r="AT8" s="32">
        <f>'WACB data'!BV21</f>
        <v>32570377.266666666</v>
      </c>
      <c r="AU8" s="32">
        <f>'WACB data'!BW21</f>
        <v>33825406.279166669</v>
      </c>
      <c r="AV8" s="32">
        <f>'WACB data'!BX21</f>
        <v>40563899.1875</v>
      </c>
      <c r="AW8" s="32">
        <f>'WACB data'!BY21</f>
        <v>41767275.783333331</v>
      </c>
      <c r="AX8" s="32">
        <f>'WACB data'!BZ21</f>
        <v>46870216.604166672</v>
      </c>
      <c r="AY8" s="32">
        <f>'WACB data'!CA21</f>
        <v>47786347.887500003</v>
      </c>
      <c r="AZ8" s="32">
        <f>'WACB data'!CB21</f>
        <v>66757022.662500001</v>
      </c>
      <c r="BA8" s="32">
        <f>'WACB data'!CC21</f>
        <v>67743306.474999994</v>
      </c>
      <c r="BB8" s="32">
        <f>'WACB data'!CD21</f>
        <v>67831349.150000006</v>
      </c>
      <c r="BC8" s="32">
        <f>'WACB data'!CE21</f>
        <v>66276841.175000004</v>
      </c>
      <c r="BD8" s="32">
        <f>'WACB data'!CF21</f>
        <v>77340471.1875</v>
      </c>
      <c r="BE8" s="32">
        <f>'WACB data'!CG21</f>
        <v>78892391.483333334</v>
      </c>
      <c r="BF8" s="32">
        <f>'WACB data'!CH21</f>
        <v>93831681.63333334</v>
      </c>
      <c r="BG8" s="32">
        <f>'WACB data'!CI21</f>
        <v>89221140.82083334</v>
      </c>
      <c r="BH8" s="32">
        <f>'WACB data'!CJ21</f>
        <v>99692129.679166675</v>
      </c>
      <c r="BI8" s="32">
        <f>'WACB data'!CK21</f>
        <v>90536321.954166681</v>
      </c>
      <c r="BJ8" s="32">
        <f>'WACB data'!CL21</f>
        <v>104016069.95416668</v>
      </c>
      <c r="BK8" s="32">
        <f>'WACB data'!CM21</f>
        <v>94059641.554166675</v>
      </c>
      <c r="BL8" s="32">
        <f>'WACB data'!CN21</f>
        <v>109762752.12083334</v>
      </c>
      <c r="BM8" s="32">
        <f>'WACB data'!CO21</f>
        <v>93629737.654166669</v>
      </c>
      <c r="BN8" s="32">
        <f>'WACB data'!CP21</f>
        <v>119739519.05416666</v>
      </c>
      <c r="BO8" s="32">
        <f>'WACB data'!CQ21</f>
        <v>99428097.05416666</v>
      </c>
      <c r="BP8" s="32">
        <f>'WACB data'!CR21</f>
        <v>125508953.05416666</v>
      </c>
      <c r="BQ8" s="32">
        <f>'WACB data'!CS21</f>
        <v>106908015.20416667</v>
      </c>
      <c r="BR8" s="32">
        <f>'WACB data'!CT21</f>
        <v>123910465.20416667</v>
      </c>
      <c r="BS8" s="32">
        <f>'WACB data'!CU21</f>
        <v>99541587</v>
      </c>
      <c r="BT8" s="32">
        <f>'WACB data'!CV21</f>
        <v>96606245</v>
      </c>
      <c r="BU8" s="32">
        <f>'WACB data'!CW21</f>
        <v>76000067.704166666</v>
      </c>
    </row>
    <row r="9" spans="1:73" s="39" customFormat="1" x14ac:dyDescent="0.2">
      <c r="A9" s="39" t="s">
        <v>237</v>
      </c>
      <c r="B9" s="40">
        <f>'WACB data'!AD33</f>
        <v>9017407.4250000007</v>
      </c>
      <c r="C9" s="40">
        <f>'WACB data'!AE33</f>
        <v>8723429.4833333343</v>
      </c>
      <c r="D9" s="40">
        <f>'WACB data'!AF33</f>
        <v>11586739.800000001</v>
      </c>
      <c r="E9" s="40">
        <f>'WACB data'!AG33</f>
        <v>11106581.095833333</v>
      </c>
      <c r="F9" s="40">
        <f>'WACB data'!AH33</f>
        <v>13243057.479166666</v>
      </c>
      <c r="G9" s="40">
        <f>'WACB data'!AI33</f>
        <v>11303252.199999999</v>
      </c>
      <c r="H9" s="40">
        <f>'WACB data'!AJ33</f>
        <v>15690733.433333334</v>
      </c>
      <c r="I9" s="40">
        <f>'WACB data'!AK33</f>
        <v>13504466.879166666</v>
      </c>
      <c r="J9" s="40">
        <f>'WACB data'!AL33</f>
        <v>17206069.741666667</v>
      </c>
      <c r="K9" s="40">
        <f>'WACB data'!AM33</f>
        <v>14354795.383333333</v>
      </c>
      <c r="L9" s="40">
        <f>'WACB data'!AN33</f>
        <v>16560889.258333333</v>
      </c>
      <c r="M9" s="40">
        <f>'WACB data'!AO33</f>
        <v>13160983.320833335</v>
      </c>
      <c r="N9" s="40">
        <f>'WACB data'!AP33</f>
        <v>15191251.579166668</v>
      </c>
      <c r="O9" s="40">
        <f>'WACB data'!AQ33</f>
        <v>12253495.133333333</v>
      </c>
      <c r="P9" s="40">
        <f>'WACB data'!AR33</f>
        <v>11759280.933333334</v>
      </c>
      <c r="Q9" s="40">
        <f>'WACB data'!AS33</f>
        <v>9739224.054166669</v>
      </c>
      <c r="R9" s="40">
        <f>'WACB data'!AT33</f>
        <v>11300444.387500001</v>
      </c>
      <c r="S9" s="40">
        <f>'WACB data'!AU33</f>
        <v>9788041.3208333328</v>
      </c>
      <c r="T9" s="40">
        <f>'WACB data'!AV33</f>
        <v>11565258.670833334</v>
      </c>
      <c r="U9" s="40">
        <f>'WACB data'!AW33</f>
        <v>10513149.066666668</v>
      </c>
      <c r="V9" s="40">
        <f>'WACB data'!AX33</f>
        <v>10418579.795833334</v>
      </c>
      <c r="W9" s="40">
        <f>'WACB data'!AY33</f>
        <v>9201306.0083333328</v>
      </c>
      <c r="X9" s="40">
        <f>'WACB data'!AZ33</f>
        <v>10608103.816666666</v>
      </c>
      <c r="Y9" s="40">
        <f>'WACB data'!BA33</f>
        <v>11392504.183333334</v>
      </c>
      <c r="Z9" s="40">
        <f>'WACB data'!BB33</f>
        <v>13453752.899999999</v>
      </c>
      <c r="AA9" s="40">
        <f>'WACB data'!BC33</f>
        <v>13873238.3125</v>
      </c>
      <c r="AB9" s="40">
        <f>'WACB data'!BD33</f>
        <v>18867110.633333333</v>
      </c>
      <c r="AC9" s="40">
        <f>'WACB data'!BE33</f>
        <v>19766827.816666666</v>
      </c>
      <c r="AD9" s="40">
        <f>'WACB data'!BF33</f>
        <v>19765933.125</v>
      </c>
      <c r="AE9" s="40">
        <f>'WACB data'!BG33</f>
        <v>17793141.791666668</v>
      </c>
      <c r="AF9" s="40">
        <f>'WACB data'!BH33</f>
        <v>16084399.354166666</v>
      </c>
      <c r="AG9" s="40">
        <f>'WACB data'!BI33</f>
        <v>12474004.9375</v>
      </c>
      <c r="AH9" s="40">
        <f>'WACB data'!BJ33</f>
        <v>13277343.004166666</v>
      </c>
      <c r="AI9" s="40">
        <f>'WACB data'!BK33</f>
        <v>14053245.108333332</v>
      </c>
      <c r="AJ9" s="40">
        <f>'WACB data'!BL33</f>
        <v>15036952.800000001</v>
      </c>
      <c r="AK9" s="40">
        <f>'WACB data'!BM33</f>
        <v>15643316.220833333</v>
      </c>
      <c r="AL9" s="40">
        <f>'WACB data'!BN33</f>
        <v>18697729.300000001</v>
      </c>
      <c r="AM9" s="40">
        <f>'WACB data'!BO33</f>
        <v>20217285.887500003</v>
      </c>
      <c r="AN9" s="40">
        <f>'WACB data'!BP33</f>
        <v>24540099.366666667</v>
      </c>
      <c r="AO9" s="40">
        <f>'WACB data'!BQ33</f>
        <v>26676096.829166666</v>
      </c>
      <c r="AP9" s="40" t="str">
        <f>'WACB data'!BR33</f>
        <v>NA in annual report</v>
      </c>
      <c r="AQ9" s="40">
        <f>'WACB data'!BS33</f>
        <v>29464355.583333336</v>
      </c>
      <c r="AR9" s="40">
        <f>'WACB data'!BT33</f>
        <v>32345150.833333336</v>
      </c>
      <c r="AS9" s="40">
        <f>'WACB data'!BU33</f>
        <v>33379325.691666666</v>
      </c>
      <c r="AT9" s="40">
        <f>'WACB data'!BV33</f>
        <v>36101394.154166669</v>
      </c>
      <c r="AU9" s="40">
        <f>'WACB data'!BW33</f>
        <v>38444546.5</v>
      </c>
      <c r="AV9" s="40">
        <f>'WACB data'!BX33</f>
        <v>44965656.720833339</v>
      </c>
      <c r="AW9" s="40">
        <f>'WACB data'!BY33</f>
        <v>46465845.595833331</v>
      </c>
      <c r="AX9" s="40">
        <f>'WACB data'!BZ33</f>
        <v>51448162.108333334</v>
      </c>
      <c r="AY9" s="40">
        <f>'WACB data'!CA33</f>
        <v>52293020.020833336</v>
      </c>
      <c r="AZ9" s="40">
        <f>'WACB data'!CB33</f>
        <v>71397476.175000012</v>
      </c>
      <c r="BA9" s="40">
        <f>'WACB data'!CC33</f>
        <v>72020650.00833334</v>
      </c>
      <c r="BB9" s="40">
        <f>'WACB data'!CD33</f>
        <v>72412077.037499994</v>
      </c>
      <c r="BC9" s="40">
        <f>'WACB data'!CE33</f>
        <v>71734506.225000009</v>
      </c>
      <c r="BD9" s="40">
        <f>'WACB data'!CF33</f>
        <v>82927670.170833334</v>
      </c>
      <c r="BE9" s="40">
        <f>'WACB data'!CG33</f>
        <v>84212494.012500003</v>
      </c>
      <c r="BF9" s="40">
        <f>'WACB data'!CH33</f>
        <v>99394492.55416666</v>
      </c>
      <c r="BG9" s="40">
        <f>'WACB data'!CI33</f>
        <v>87914535.133333325</v>
      </c>
      <c r="BH9" s="40">
        <f>'WACB data'!CJ33</f>
        <v>100899202.71666667</v>
      </c>
      <c r="BI9" s="40">
        <f>'WACB data'!CK33</f>
        <v>97385463.512500003</v>
      </c>
      <c r="BJ9" s="40">
        <f>'WACB data'!CL33</f>
        <v>110967424.49583334</v>
      </c>
      <c r="BK9" s="40">
        <f>'WACB data'!CM33</f>
        <v>104971329.78749999</v>
      </c>
      <c r="BL9" s="40">
        <f>'WACB data'!CN33</f>
        <v>120191480.34583333</v>
      </c>
      <c r="BM9" s="40">
        <f>'WACB data'!CO33</f>
        <v>106783502.12916666</v>
      </c>
      <c r="BN9" s="40">
        <f>'WACB data'!CP33</f>
        <v>125947795.22083333</v>
      </c>
      <c r="BO9" s="40">
        <f>'WACB data'!CQ33</f>
        <v>107810826.09999999</v>
      </c>
      <c r="BP9" s="40">
        <f>'WACB data'!CR33</f>
        <v>135575536.46250001</v>
      </c>
      <c r="BQ9" s="40">
        <f>'WACB data'!CS33</f>
        <v>120191480.21250001</v>
      </c>
      <c r="BR9" s="40">
        <f>'WACB data'!CT33</f>
        <v>136744532.50416666</v>
      </c>
      <c r="BS9" s="40">
        <f>'WACB data'!CU33</f>
        <v>117346162.63333333</v>
      </c>
      <c r="BT9" s="40" t="s">
        <v>317</v>
      </c>
      <c r="BU9" s="40">
        <f>'WACB data'!CW33</f>
        <v>101189768</v>
      </c>
    </row>
    <row r="10" spans="1:73" s="39" customFormat="1" x14ac:dyDescent="0.2">
      <c r="A10" s="38" t="s">
        <v>238</v>
      </c>
      <c r="B10" s="32">
        <f t="shared" ref="B10:AO10" si="0">B8-B9</f>
        <v>2373179.2749999985</v>
      </c>
      <c r="C10" s="32">
        <f t="shared" si="0"/>
        <v>2236328.2166666649</v>
      </c>
      <c r="D10" s="32">
        <f t="shared" si="0"/>
        <v>2066805.8999999985</v>
      </c>
      <c r="E10" s="32">
        <f t="shared" si="0"/>
        <v>1865205.5541666672</v>
      </c>
      <c r="F10" s="32">
        <f t="shared" si="0"/>
        <v>1667882.9333333336</v>
      </c>
      <c r="G10" s="32">
        <f t="shared" si="0"/>
        <v>1510553.9000000004</v>
      </c>
      <c r="H10" s="32">
        <f t="shared" si="0"/>
        <v>1217016.1541666649</v>
      </c>
      <c r="I10" s="32">
        <f t="shared" si="0"/>
        <v>1236666.4458333328</v>
      </c>
      <c r="J10" s="32">
        <f t="shared" si="0"/>
        <v>1053043.5083333328</v>
      </c>
      <c r="K10" s="32">
        <f t="shared" si="0"/>
        <v>873843.94166666642</v>
      </c>
      <c r="L10" s="32">
        <f t="shared" si="0"/>
        <v>712019.54166666418</v>
      </c>
      <c r="M10" s="32">
        <f t="shared" si="0"/>
        <v>451153.54166666605</v>
      </c>
      <c r="N10" s="32">
        <f t="shared" si="0"/>
        <v>507688.32083333284</v>
      </c>
      <c r="O10" s="32">
        <f t="shared" si="0"/>
        <v>258368.80416666716</v>
      </c>
      <c r="P10" s="32">
        <f t="shared" si="0"/>
        <v>111764.60416666605</v>
      </c>
      <c r="Q10" s="32">
        <f t="shared" si="0"/>
        <v>-282767.9541666694</v>
      </c>
      <c r="R10" s="32">
        <f t="shared" si="0"/>
        <v>-448359.50000000186</v>
      </c>
      <c r="S10" s="32">
        <f t="shared" si="0"/>
        <v>-716003.97083333135</v>
      </c>
      <c r="T10" s="32">
        <f t="shared" si="0"/>
        <v>-1032749.7833333351</v>
      </c>
      <c r="U10" s="32">
        <f t="shared" si="0"/>
        <v>-941135.24166666716</v>
      </c>
      <c r="V10" s="32">
        <f t="shared" si="0"/>
        <v>-1031806.020833334</v>
      </c>
      <c r="W10" s="32">
        <f t="shared" si="0"/>
        <v>-1072926.3458333323</v>
      </c>
      <c r="X10" s="32">
        <f t="shared" si="0"/>
        <v>-1157978.0166666657</v>
      </c>
      <c r="Y10" s="32">
        <f t="shared" si="0"/>
        <v>-1397258.5583333336</v>
      </c>
      <c r="Z10" s="32">
        <f t="shared" si="0"/>
        <v>-1458205.6999999993</v>
      </c>
      <c r="AA10" s="32">
        <f t="shared" si="0"/>
        <v>-1333078.8624999989</v>
      </c>
      <c r="AB10" s="32">
        <f t="shared" si="0"/>
        <v>-1386280.0583333336</v>
      </c>
      <c r="AC10" s="32">
        <f t="shared" si="0"/>
        <v>-497716.66666666418</v>
      </c>
      <c r="AD10" s="32">
        <f t="shared" si="0"/>
        <v>-676171.71249999851</v>
      </c>
      <c r="AE10" s="32">
        <f t="shared" si="0"/>
        <v>-1425344.3166666664</v>
      </c>
      <c r="AF10" s="32">
        <f t="shared" si="0"/>
        <v>-1494245.2541666646</v>
      </c>
      <c r="AG10" s="32">
        <f t="shared" si="0"/>
        <v>-768590.30000000075</v>
      </c>
      <c r="AH10" s="32">
        <f t="shared" si="0"/>
        <v>-944751.04166666605</v>
      </c>
      <c r="AI10" s="32">
        <f t="shared" si="0"/>
        <v>-1401826.7958333325</v>
      </c>
      <c r="AJ10" s="32">
        <f t="shared" si="0"/>
        <v>-1656222.0375000015</v>
      </c>
      <c r="AK10" s="32">
        <f t="shared" si="0"/>
        <v>-2159934.1583333332</v>
      </c>
      <c r="AL10" s="32">
        <f t="shared" si="0"/>
        <v>-2269529.3375000004</v>
      </c>
      <c r="AM10" s="32">
        <f t="shared" si="0"/>
        <v>-2463848.212500006</v>
      </c>
      <c r="AN10" s="32">
        <f t="shared" si="0"/>
        <v>-2426798.4291666672</v>
      </c>
      <c r="AO10" s="32">
        <f t="shared" si="0"/>
        <v>-2725228.0541666672</v>
      </c>
      <c r="AP10" s="32"/>
      <c r="AQ10" s="32">
        <f t="shared" ref="AQ10:BS10" si="1">AQ8-AQ9</f>
        <v>-3086229.1958333328</v>
      </c>
      <c r="AR10" s="32">
        <f t="shared" si="1"/>
        <v>-3174392.4458333328</v>
      </c>
      <c r="AS10" s="32">
        <f t="shared" si="1"/>
        <v>-3686537.9166666679</v>
      </c>
      <c r="AT10" s="32">
        <f t="shared" si="1"/>
        <v>-3531016.887500003</v>
      </c>
      <c r="AU10" s="32">
        <f t="shared" si="1"/>
        <v>-4619140.2208333313</v>
      </c>
      <c r="AV10" s="32">
        <f t="shared" si="1"/>
        <v>-4401757.5333333388</v>
      </c>
      <c r="AW10" s="32">
        <f t="shared" si="1"/>
        <v>-4698569.8125</v>
      </c>
      <c r="AX10" s="32">
        <f t="shared" si="1"/>
        <v>-4577945.5041666627</v>
      </c>
      <c r="AY10" s="32">
        <f t="shared" si="1"/>
        <v>-4506672.1333333328</v>
      </c>
      <c r="AZ10" s="32">
        <f t="shared" si="1"/>
        <v>-4640453.5125000104</v>
      </c>
      <c r="BA10" s="32">
        <f t="shared" si="1"/>
        <v>-4277343.5333333462</v>
      </c>
      <c r="BB10" s="32">
        <f t="shared" si="1"/>
        <v>-4580727.8874999881</v>
      </c>
      <c r="BC10" s="32">
        <f t="shared" si="1"/>
        <v>-5457665.0500000045</v>
      </c>
      <c r="BD10" s="32">
        <f t="shared" si="1"/>
        <v>-5587198.9833333343</v>
      </c>
      <c r="BE10" s="32">
        <f t="shared" si="1"/>
        <v>-5320102.5291666687</v>
      </c>
      <c r="BF10" s="32">
        <f t="shared" si="1"/>
        <v>-5562810.9208333194</v>
      </c>
      <c r="BG10" s="32">
        <f t="shared" si="1"/>
        <v>1306605.6875000149</v>
      </c>
      <c r="BH10" s="32">
        <f t="shared" si="1"/>
        <v>-1207073.037499994</v>
      </c>
      <c r="BI10" s="32">
        <f t="shared" si="1"/>
        <v>-6849141.5583333224</v>
      </c>
      <c r="BJ10" s="32">
        <f t="shared" si="1"/>
        <v>-6951354.5416666567</v>
      </c>
      <c r="BK10" s="32">
        <f t="shared" si="1"/>
        <v>-10911688.233333319</v>
      </c>
      <c r="BL10" s="32">
        <f t="shared" si="1"/>
        <v>-10428728.224999994</v>
      </c>
      <c r="BM10" s="32">
        <f t="shared" si="1"/>
        <v>-13153764.474999994</v>
      </c>
      <c r="BN10" s="32">
        <f t="shared" si="1"/>
        <v>-6208276.1666666716</v>
      </c>
      <c r="BO10" s="32">
        <f t="shared" si="1"/>
        <v>-8382729.0458333343</v>
      </c>
      <c r="BP10" s="32">
        <f t="shared" si="1"/>
        <v>-10066583.408333346</v>
      </c>
      <c r="BQ10" s="32">
        <f t="shared" si="1"/>
        <v>-13283465.00833334</v>
      </c>
      <c r="BR10" s="32">
        <f t="shared" si="1"/>
        <v>-12834067.299999997</v>
      </c>
      <c r="BS10" s="32">
        <f t="shared" si="1"/>
        <v>-17804575.633333325</v>
      </c>
      <c r="BT10" s="33" t="s">
        <v>318</v>
      </c>
      <c r="BU10" s="32">
        <f>BU8-BU9</f>
        <v>-25189700.295833334</v>
      </c>
    </row>
    <row r="11" spans="1:73" s="39" customFormat="1" x14ac:dyDescent="0.2">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row>
    <row r="12" spans="1:73" s="56" customFormat="1" x14ac:dyDescent="0.2">
      <c r="A12" s="56" t="s">
        <v>322</v>
      </c>
      <c r="B12" s="57"/>
      <c r="C12" s="57"/>
      <c r="D12" s="57">
        <f>(D8-B8)/(D9-B9)</f>
        <v>0.88075759369201889</v>
      </c>
      <c r="E12" s="57">
        <f>(E8-C8)/(E9-C9)</f>
        <v>0.84427232386164519</v>
      </c>
      <c r="F12" s="57">
        <f t="shared" ref="F12:AS12" si="2">(F8-D8)/(F9-D9)</f>
        <v>0.75915069211398323</v>
      </c>
      <c r="G12" s="57">
        <f t="shared" si="2"/>
        <v>-0.80327280750975216</v>
      </c>
      <c r="H12" s="57">
        <f t="shared" si="2"/>
        <v>0.81579801100747829</v>
      </c>
      <c r="I12" s="57">
        <f t="shared" si="2"/>
        <v>0.87557440137081244</v>
      </c>
      <c r="J12" s="57">
        <f t="shared" si="2"/>
        <v>0.89179125126772685</v>
      </c>
      <c r="K12" s="57">
        <f t="shared" si="2"/>
        <v>0.57331489843182726</v>
      </c>
      <c r="L12" s="57">
        <f t="shared" si="2"/>
        <v>1.5285714237739545</v>
      </c>
      <c r="M12" s="57">
        <f t="shared" si="2"/>
        <v>1.3540677911352577</v>
      </c>
      <c r="N12" s="57">
        <f t="shared" si="2"/>
        <v>1.1491863314958255</v>
      </c>
      <c r="O12" s="57">
        <f t="shared" si="2"/>
        <v>1.2124377376537461</v>
      </c>
      <c r="P12" s="57">
        <f t="shared" si="2"/>
        <v>1.1153633750181831</v>
      </c>
      <c r="Q12" s="57">
        <f t="shared" si="2"/>
        <v>1.2152260998494611</v>
      </c>
      <c r="R12" s="57">
        <f t="shared" si="2"/>
        <v>2.2207486723826202</v>
      </c>
      <c r="S12" s="57">
        <f t="shared" si="2"/>
        <v>-7.8746471535348963</v>
      </c>
      <c r="T12" s="57">
        <f t="shared" si="2"/>
        <v>-1.2067929115354243</v>
      </c>
      <c r="U12" s="57">
        <f t="shared" si="2"/>
        <v>0.68952025112543514</v>
      </c>
      <c r="V12" s="57">
        <f t="shared" si="2"/>
        <v>0.99917696007088197</v>
      </c>
      <c r="W12" s="57">
        <f t="shared" si="2"/>
        <v>1.10046255406047</v>
      </c>
      <c r="X12" s="57">
        <f t="shared" si="2"/>
        <v>0.33426910594996456</v>
      </c>
      <c r="Y12" s="57">
        <f t="shared" si="2"/>
        <v>0.85198408058184827</v>
      </c>
      <c r="Z12" s="57">
        <f t="shared" si="2"/>
        <v>0.89449588668830049</v>
      </c>
      <c r="AA12" s="57">
        <f t="shared" si="2"/>
        <v>1.0258712512069539</v>
      </c>
      <c r="AB12" s="57">
        <f t="shared" si="2"/>
        <v>1.0132866965772049</v>
      </c>
      <c r="AC12" s="57">
        <f t="shared" si="2"/>
        <v>1.1417408177550792</v>
      </c>
      <c r="AD12" s="57">
        <f t="shared" si="2"/>
        <v>1.7900429199502967</v>
      </c>
      <c r="AE12" s="57">
        <f t="shared" si="2"/>
        <v>1.4699975772488956</v>
      </c>
      <c r="AF12" s="57">
        <f t="shared" si="2"/>
        <v>1.2222099789353531</v>
      </c>
      <c r="AG12" s="57">
        <f t="shared" si="2"/>
        <v>0.87652996441477027</v>
      </c>
      <c r="AH12" s="57">
        <f t="shared" si="2"/>
        <v>0.80424539304314335</v>
      </c>
      <c r="AI12" s="57">
        <f t="shared" si="2"/>
        <v>0.59902457680063581</v>
      </c>
      <c r="AJ12" s="57">
        <f t="shared" si="2"/>
        <v>0.59566547224386779</v>
      </c>
      <c r="AK12" s="57">
        <f t="shared" si="2"/>
        <v>0.52322424038755033</v>
      </c>
      <c r="AL12" s="57">
        <f t="shared" si="2"/>
        <v>0.83246524337118122</v>
      </c>
      <c r="AM12" s="57">
        <f t="shared" si="2"/>
        <v>0.93355573466490571</v>
      </c>
      <c r="AN12" s="57">
        <f t="shared" si="2"/>
        <v>0.97308128552760509</v>
      </c>
      <c r="AO12" s="57">
        <f t="shared" si="2"/>
        <v>0.95953127533421601</v>
      </c>
      <c r="AP12" s="58"/>
      <c r="AQ12" s="57">
        <f t="shared" si="2"/>
        <v>0.87052810607078734</v>
      </c>
      <c r="AR12" s="57"/>
      <c r="AS12" s="57">
        <f t="shared" si="2"/>
        <v>0.84666326837195272</v>
      </c>
      <c r="AT12" s="57">
        <f t="shared" ref="AT12:BS12" si="3">(AT8-AR8)/(AT9-AR9)</f>
        <v>0.90505821609353254</v>
      </c>
      <c r="AU12" s="57">
        <f t="shared" si="3"/>
        <v>0.8158812143722658</v>
      </c>
      <c r="AV12" s="57">
        <f t="shared" si="3"/>
        <v>0.90176953364313861</v>
      </c>
      <c r="AW12" s="57">
        <f t="shared" si="3"/>
        <v>0.99009766488972739</v>
      </c>
      <c r="AX12" s="57">
        <f t="shared" si="3"/>
        <v>0.97282100664766724</v>
      </c>
      <c r="AY12" s="57">
        <f t="shared" si="3"/>
        <v>1.0329315145164317</v>
      </c>
      <c r="AZ12" s="57">
        <f t="shared" si="3"/>
        <v>0.99686665876709057</v>
      </c>
      <c r="BA12" s="57">
        <f t="shared" si="3"/>
        <v>1.0116247415500643</v>
      </c>
      <c r="BB12" s="57">
        <f t="shared" si="3"/>
        <v>1.0588661287482628</v>
      </c>
      <c r="BC12" s="57">
        <f t="shared" si="3"/>
        <v>5.1249245498780995</v>
      </c>
      <c r="BD12" s="57">
        <f t="shared" si="3"/>
        <v>0.90428774838739845</v>
      </c>
      <c r="BE12" s="57">
        <f t="shared" si="3"/>
        <v>1.0110244154086399</v>
      </c>
      <c r="BF12" s="57">
        <f t="shared" si="3"/>
        <v>1.0014810424216818</v>
      </c>
      <c r="BG12" s="57">
        <f t="shared" si="3"/>
        <v>2.790014751423135</v>
      </c>
      <c r="BH12" s="57">
        <f t="shared" si="3"/>
        <v>3.8947354725753036</v>
      </c>
      <c r="BI12" s="57">
        <f t="shared" si="3"/>
        <v>0.13886507010509772</v>
      </c>
      <c r="BJ12" s="57">
        <f t="shared" si="3"/>
        <v>0.42946414668250305</v>
      </c>
      <c r="BK12" s="57">
        <f t="shared" si="3"/>
        <v>0.46445843787300328</v>
      </c>
      <c r="BL12" s="57">
        <f t="shared" si="3"/>
        <v>0.62301033949904594</v>
      </c>
      <c r="BM12" s="57">
        <f t="shared" si="3"/>
        <v>-0.23723124457612021</v>
      </c>
      <c r="BN12" s="57">
        <f t="shared" si="3"/>
        <v>1.7331864482714425</v>
      </c>
      <c r="BO12" s="57">
        <f t="shared" si="3"/>
        <v>5.6441391076434755</v>
      </c>
      <c r="BP12" s="57">
        <f t="shared" si="3"/>
        <v>0.59925104499393911</v>
      </c>
      <c r="BQ12" s="57">
        <f t="shared" si="3"/>
        <v>0.60416179000170733</v>
      </c>
      <c r="BR12" s="57">
        <f t="shared" si="3"/>
        <v>-1.3674022777023298</v>
      </c>
      <c r="BS12" s="57">
        <f t="shared" si="3"/>
        <v>2.5889652030772963</v>
      </c>
      <c r="BT12" s="57" t="e">
        <f>(BT8-BR8)/(BT9-BR9)</f>
        <v>#VALUE!</v>
      </c>
      <c r="BU12" s="57">
        <f>(BU8-BS8)/(BU9-BS9)</f>
        <v>1.4571022700363652</v>
      </c>
    </row>
    <row r="13" spans="1:73" s="41" customFormat="1" x14ac:dyDescent="0.2">
      <c r="A13" s="41" t="s">
        <v>324</v>
      </c>
      <c r="B13" s="42">
        <f>B10/B8</f>
        <v>0.20834565747170852</v>
      </c>
      <c r="C13" s="42">
        <f t="shared" ref="C13:AO13" si="4">C10/C8</f>
        <v>0.20404905636432685</v>
      </c>
      <c r="D13" s="42">
        <f t="shared" si="4"/>
        <v>0.15137503073652134</v>
      </c>
      <c r="E13" s="42">
        <f t="shared" si="4"/>
        <v>0.14378941039449389</v>
      </c>
      <c r="F13" s="42">
        <f t="shared" si="4"/>
        <v>0.11185632074118743</v>
      </c>
      <c r="G13" s="42">
        <f t="shared" si="4"/>
        <v>0.11788487262968654</v>
      </c>
      <c r="H13" s="42">
        <f t="shared" si="4"/>
        <v>7.197978346369717E-2</v>
      </c>
      <c r="I13" s="42">
        <f t="shared" si="4"/>
        <v>8.3892223112589814E-2</v>
      </c>
      <c r="J13" s="42">
        <f t="shared" si="4"/>
        <v>5.7672215179087778E-2</v>
      </c>
      <c r="K13" s="42">
        <f t="shared" si="4"/>
        <v>5.7381616506743713E-2</v>
      </c>
      <c r="L13" s="42">
        <f t="shared" si="4"/>
        <v>4.1221750772322978E-2</v>
      </c>
      <c r="M13" s="42">
        <f t="shared" si="4"/>
        <v>3.3143476753421899E-2</v>
      </c>
      <c r="N13" s="42">
        <f t="shared" si="4"/>
        <v>3.2339019326606433E-2</v>
      </c>
      <c r="O13" s="42">
        <f t="shared" si="4"/>
        <v>2.0649905198560841E-2</v>
      </c>
      <c r="P13" s="42">
        <f t="shared" si="4"/>
        <v>9.4148913685494356E-3</v>
      </c>
      <c r="Q13" s="42">
        <f t="shared" si="4"/>
        <v>-2.9902106156519819E-2</v>
      </c>
      <c r="R13" s="42">
        <f t="shared" si="4"/>
        <v>-4.1315517216092355E-2</v>
      </c>
      <c r="S13" s="42">
        <f t="shared" si="4"/>
        <v>-7.8924275023331034E-2</v>
      </c>
      <c r="T13" s="42">
        <f t="shared" si="4"/>
        <v>-9.8053540173984988E-2</v>
      </c>
      <c r="U13" s="42">
        <f t="shared" si="4"/>
        <v>-9.8321550602928326E-2</v>
      </c>
      <c r="V13" s="42">
        <f t="shared" si="4"/>
        <v>-0.10992126214667765</v>
      </c>
      <c r="W13" s="42">
        <f t="shared" si="4"/>
        <v>-0.1319975678280926</v>
      </c>
      <c r="X13" s="42">
        <f t="shared" si="4"/>
        <v>-0.12253572504470422</v>
      </c>
      <c r="Y13" s="42">
        <f t="shared" si="4"/>
        <v>-0.13979231834368588</v>
      </c>
      <c r="Z13" s="42">
        <f t="shared" si="4"/>
        <v>-0.12156224936533111</v>
      </c>
      <c r="AA13" s="42">
        <f t="shared" si="4"/>
        <v>-0.10630477768765523</v>
      </c>
      <c r="AB13" s="42">
        <f t="shared" si="4"/>
        <v>-7.9302871358750276E-2</v>
      </c>
      <c r="AC13" s="42">
        <f t="shared" si="4"/>
        <v>-2.5829767797393401E-2</v>
      </c>
      <c r="AD13" s="42">
        <f t="shared" si="4"/>
        <v>-3.5420647638751544E-2</v>
      </c>
      <c r="AE13" s="42">
        <f t="shared" si="4"/>
        <v>-8.7082230754853981E-2</v>
      </c>
      <c r="AF13" s="42">
        <f t="shared" si="4"/>
        <v>-0.10241463139629652</v>
      </c>
      <c r="AG13" s="42">
        <f t="shared" si="4"/>
        <v>-6.5661091366871357E-2</v>
      </c>
      <c r="AH13" s="42">
        <f t="shared" si="4"/>
        <v>-7.6606040687909938E-2</v>
      </c>
      <c r="AI13" s="42">
        <f t="shared" si="4"/>
        <v>-0.11080392420889944</v>
      </c>
      <c r="AJ13" s="42">
        <f t="shared" si="4"/>
        <v>-0.12377665068500041</v>
      </c>
      <c r="AK13" s="42">
        <f t="shared" si="4"/>
        <v>-0.16019231290200883</v>
      </c>
      <c r="AL13" s="42">
        <f t="shared" si="4"/>
        <v>-0.13814838769193002</v>
      </c>
      <c r="AM13" s="42">
        <f t="shared" si="4"/>
        <v>-0.13878147193822316</v>
      </c>
      <c r="AN13" s="42">
        <f t="shared" si="4"/>
        <v>-0.10974383408545187</v>
      </c>
      <c r="AO13" s="42">
        <f t="shared" si="4"/>
        <v>-0.11378410026659533</v>
      </c>
      <c r="AP13" s="42"/>
      <c r="AQ13" s="42">
        <f>AQ10/AQ8</f>
        <v>-0.11699956056377935</v>
      </c>
      <c r="AR13" s="42">
        <f>AR10/AR8</f>
        <v>-0.10882104618828133</v>
      </c>
      <c r="AS13" s="42">
        <f t="shared" ref="AS13:BU13" si="5">AS10/AS8</f>
        <v>-0.12415600531017058</v>
      </c>
      <c r="AT13" s="42">
        <f t="shared" si="5"/>
        <v>-0.10841191241323857</v>
      </c>
      <c r="AU13" s="42">
        <f t="shared" si="5"/>
        <v>-0.13655830717037967</v>
      </c>
      <c r="AV13" s="42">
        <f t="shared" si="5"/>
        <v>-0.1085141621368038</v>
      </c>
      <c r="AW13" s="42">
        <f t="shared" si="5"/>
        <v>-0.1124940452634189</v>
      </c>
      <c r="AX13" s="42">
        <f t="shared" si="5"/>
        <v>-9.7672804519527062E-2</v>
      </c>
      <c r="AY13" s="42">
        <f t="shared" si="5"/>
        <v>-9.4308779234250545E-2</v>
      </c>
      <c r="AZ13" s="42">
        <f t="shared" si="5"/>
        <v>-6.9512589498793395E-2</v>
      </c>
      <c r="BA13" s="42">
        <f t="shared" si="5"/>
        <v>-6.3140460008574553E-2</v>
      </c>
      <c r="BB13" s="42">
        <f t="shared" si="5"/>
        <v>-6.7531133390407991E-2</v>
      </c>
      <c r="BC13" s="42">
        <f t="shared" si="5"/>
        <v>-8.2346487147590047E-2</v>
      </c>
      <c r="BD13" s="42">
        <f t="shared" si="5"/>
        <v>-7.2241594827991612E-2</v>
      </c>
      <c r="BE13" s="42">
        <f t="shared" si="5"/>
        <v>-6.7434925334854179E-2</v>
      </c>
      <c r="BF13" s="42">
        <f t="shared" si="5"/>
        <v>-5.9284996538494866E-2</v>
      </c>
      <c r="BG13" s="42">
        <f t="shared" si="5"/>
        <v>1.4644574990627327E-2</v>
      </c>
      <c r="BH13" s="42">
        <f t="shared" si="5"/>
        <v>-1.2108007336031904E-2</v>
      </c>
      <c r="BI13" s="42">
        <f t="shared" si="5"/>
        <v>-7.5650759943624038E-2</v>
      </c>
      <c r="BJ13" s="42">
        <f t="shared" si="5"/>
        <v>-6.6829621083835222E-2</v>
      </c>
      <c r="BK13" s="42">
        <f t="shared" si="5"/>
        <v>-0.1160081843077144</v>
      </c>
      <c r="BL13" s="42">
        <f t="shared" si="5"/>
        <v>-9.5011541014564146E-2</v>
      </c>
      <c r="BM13" s="42">
        <f t="shared" si="5"/>
        <v>-0.14048703760748635</v>
      </c>
      <c r="BN13" s="42">
        <f t="shared" si="5"/>
        <v>-5.1848180247477269E-2</v>
      </c>
      <c r="BO13" s="42">
        <f t="shared" si="5"/>
        <v>-8.4309458736463325E-2</v>
      </c>
      <c r="BP13" s="42">
        <f t="shared" si="5"/>
        <v>-8.0206098157705533E-2</v>
      </c>
      <c r="BQ13" s="42">
        <f t="shared" si="5"/>
        <v>-0.12425134806745179</v>
      </c>
      <c r="BR13" s="42">
        <f t="shared" si="5"/>
        <v>-0.10357532980651285</v>
      </c>
      <c r="BS13" s="42">
        <f t="shared" si="5"/>
        <v>-0.17886569995446552</v>
      </c>
      <c r="BT13" s="42"/>
      <c r="BU13" s="42">
        <f t="shared" si="5"/>
        <v>-0.33144312968095319</v>
      </c>
    </row>
    <row r="14" spans="1:73" s="41" customFormat="1" x14ac:dyDescent="0.2">
      <c r="A14" s="41" t="s">
        <v>325</v>
      </c>
      <c r="B14" s="42"/>
      <c r="C14" s="42"/>
      <c r="D14" s="42">
        <f>(D10-B10)/B8</f>
        <v>-2.6897067119466288E-2</v>
      </c>
      <c r="E14" s="42">
        <f t="shared" ref="E14:BP14" si="6">(E10-C10)/C8</f>
        <v>-3.3862305413923321E-2</v>
      </c>
      <c r="F14" s="42">
        <f t="shared" si="6"/>
        <v>-2.9217536267276342E-2</v>
      </c>
      <c r="G14" s="42">
        <f t="shared" si="6"/>
        <v>-2.7340231822781853E-2</v>
      </c>
      <c r="H14" s="42">
        <f t="shared" si="6"/>
        <v>-3.0237313455340635E-2</v>
      </c>
      <c r="I14" s="42">
        <f t="shared" si="6"/>
        <v>-2.137440289241364E-2</v>
      </c>
      <c r="J14" s="42">
        <f t="shared" si="6"/>
        <v>-9.6980763161147159E-3</v>
      </c>
      <c r="K14" s="42">
        <f t="shared" si="6"/>
        <v>-2.4612931459709626E-2</v>
      </c>
      <c r="L14" s="42">
        <f t="shared" si="6"/>
        <v>-1.8676918314566488E-2</v>
      </c>
      <c r="M14" s="42">
        <f t="shared" si="6"/>
        <v>-2.7756281502188666E-2</v>
      </c>
      <c r="N14" s="42">
        <f t="shared" si="6"/>
        <v>-1.1829577936133802E-2</v>
      </c>
      <c r="O14" s="42">
        <f t="shared" si="6"/>
        <v>-1.4162709312091952E-2</v>
      </c>
      <c r="P14" s="42">
        <f t="shared" si="6"/>
        <v>-2.5219774022236161E-2</v>
      </c>
      <c r="Q14" s="42">
        <f t="shared" si="6"/>
        <v>-4.3249891545852383E-2</v>
      </c>
      <c r="R14" s="42">
        <f t="shared" si="6"/>
        <v>-4.7184058253105489E-2</v>
      </c>
      <c r="S14" s="42">
        <f t="shared" si="6"/>
        <v>-4.5813781831722557E-2</v>
      </c>
      <c r="T14" s="42">
        <f t="shared" si="6"/>
        <v>-5.3850507933868502E-2</v>
      </c>
      <c r="U14" s="42">
        <f t="shared" si="6"/>
        <v>-2.4815955021760993E-2</v>
      </c>
      <c r="V14" s="42">
        <f t="shared" si="6"/>
        <v>8.9604719073266254E-5</v>
      </c>
      <c r="W14" s="42">
        <f t="shared" si="6"/>
        <v>-1.3768377958508131E-2</v>
      </c>
      <c r="X14" s="42">
        <f t="shared" si="6"/>
        <v>-1.3441465497908169E-2</v>
      </c>
      <c r="Y14" s="42">
        <f t="shared" si="6"/>
        <v>-3.9901213521840867E-2</v>
      </c>
      <c r="Z14" s="42">
        <f t="shared" si="6"/>
        <v>-3.1769702296802607E-2</v>
      </c>
      <c r="AA14" s="42">
        <f t="shared" si="6"/>
        <v>6.4210223781603869E-3</v>
      </c>
      <c r="AB14" s="42">
        <f t="shared" si="6"/>
        <v>5.9960283984932077E-3</v>
      </c>
      <c r="AC14" s="42">
        <f t="shared" si="6"/>
        <v>6.6614958060468257E-2</v>
      </c>
      <c r="AD14" s="42">
        <f t="shared" si="6"/>
        <v>4.0622117054831937E-2</v>
      </c>
      <c r="AE14" s="42">
        <f t="shared" si="6"/>
        <v>-4.8140655932642856E-2</v>
      </c>
      <c r="AF14" s="42">
        <f t="shared" si="6"/>
        <v>-4.2854047464992953E-2</v>
      </c>
      <c r="AG14" s="42">
        <f t="shared" si="6"/>
        <v>4.0124764353284839E-2</v>
      </c>
      <c r="AH14" s="42">
        <f t="shared" si="6"/>
        <v>3.7661988265086141E-2</v>
      </c>
      <c r="AI14" s="42">
        <f t="shared" si="6"/>
        <v>-5.4097741553269414E-2</v>
      </c>
      <c r="AJ14" s="42">
        <f t="shared" si="6"/>
        <v>-5.7690305330519477E-2</v>
      </c>
      <c r="AK14" s="42">
        <f t="shared" si="6"/>
        <v>-5.9922717261745015E-2</v>
      </c>
      <c r="AL14" s="42">
        <f t="shared" si="6"/>
        <v>-4.5835112512600258E-2</v>
      </c>
      <c r="AM14" s="42">
        <f t="shared" si="6"/>
        <v>-2.2539897835567452E-2</v>
      </c>
      <c r="AN14" s="42">
        <f t="shared" si="6"/>
        <v>-9.5731176894400302E-3</v>
      </c>
      <c r="AO14" s="42">
        <f t="shared" si="6"/>
        <v>-1.4722773496128617E-2</v>
      </c>
      <c r="AP14" s="42"/>
      <c r="AQ14" s="42">
        <f t="shared" si="6"/>
        <v>-1.5072569811892584E-2</v>
      </c>
      <c r="AR14" s="42"/>
      <c r="AS14" s="42">
        <f t="shared" si="6"/>
        <v>-2.275782259947802E-2</v>
      </c>
      <c r="AT14" s="42">
        <f t="shared" si="6"/>
        <v>-1.2225408641397808E-2</v>
      </c>
      <c r="AU14" s="42">
        <f t="shared" si="6"/>
        <v>-3.1408378062496134E-2</v>
      </c>
      <c r="AV14" s="42">
        <f t="shared" si="6"/>
        <v>-2.6734128337054096E-2</v>
      </c>
      <c r="AW14" s="42">
        <f t="shared" si="6"/>
        <v>-2.3482228420591052E-3</v>
      </c>
      <c r="AX14" s="42">
        <f t="shared" si="6"/>
        <v>-4.3434673283976911E-3</v>
      </c>
      <c r="AY14" s="42">
        <f t="shared" si="6"/>
        <v>4.5944504535591797E-3</v>
      </c>
      <c r="AZ14" s="42">
        <f t="shared" si="6"/>
        <v>-1.3336402701367269E-3</v>
      </c>
      <c r="BA14" s="42">
        <f t="shared" si="6"/>
        <v>4.7990401053430278E-3</v>
      </c>
      <c r="BB14" s="42">
        <f t="shared" si="6"/>
        <v>8.9467179059159185E-4</v>
      </c>
      <c r="BC14" s="42">
        <f t="shared" si="6"/>
        <v>-1.7423441194182696E-2</v>
      </c>
      <c r="BD14" s="42">
        <f t="shared" si="6"/>
        <v>-1.4837845751934984E-2</v>
      </c>
      <c r="BE14" s="42">
        <f t="shared" si="6"/>
        <v>2.0755744901919853E-3</v>
      </c>
      <c r="BF14" s="42">
        <f t="shared" si="6"/>
        <v>3.1533377189918872E-4</v>
      </c>
      <c r="BG14" s="42">
        <f t="shared" si="6"/>
        <v>8.3996797309239007E-2</v>
      </c>
      <c r="BH14" s="42">
        <f t="shared" si="6"/>
        <v>4.642075903908735E-2</v>
      </c>
      <c r="BI14" s="42">
        <f t="shared" si="6"/>
        <v>-9.1410479296729102E-2</v>
      </c>
      <c r="BJ14" s="42">
        <f t="shared" si="6"/>
        <v>-5.7620210568809657E-2</v>
      </c>
      <c r="BK14" s="42">
        <f t="shared" si="6"/>
        <v>-4.4872009236874344E-2</v>
      </c>
      <c r="BL14" s="42">
        <f t="shared" si="6"/>
        <v>-3.3431119680503184E-2</v>
      </c>
      <c r="BM14" s="42">
        <f t="shared" si="6"/>
        <v>-2.3836750859565173E-2</v>
      </c>
      <c r="BN14" s="42">
        <f t="shared" si="6"/>
        <v>3.8450676361387139E-2</v>
      </c>
      <c r="BO14" s="42">
        <f t="shared" si="6"/>
        <v>5.0956411378499052E-2</v>
      </c>
      <c r="BP14" s="42">
        <f t="shared" si="6"/>
        <v>-3.2222504918541464E-2</v>
      </c>
      <c r="BQ14" s="42">
        <f>(BQ10-BO10)/BO8</f>
        <v>-4.9289246276434037E-2</v>
      </c>
      <c r="BR14" s="42">
        <f>(BR10-BP10)/BP8</f>
        <v>-2.2050091442259667E-2</v>
      </c>
      <c r="BS14" s="42">
        <f>(BS10-BQ10)/BQ8</f>
        <v>-4.2289725577318339E-2</v>
      </c>
      <c r="BT14" s="42"/>
      <c r="BU14" s="42">
        <f>(BU10-BS10)/BS8</f>
        <v>-7.4191349415596602E-2</v>
      </c>
    </row>
    <row r="15" spans="1:73" s="41" customFormat="1" x14ac:dyDescent="0.2">
      <c r="A15" s="50" t="s">
        <v>158</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59"/>
      <c r="AQ15" s="42"/>
      <c r="AR15" s="42"/>
      <c r="AS15" s="42"/>
      <c r="AT15" s="42"/>
      <c r="AU15" s="42"/>
      <c r="AV15" s="42"/>
      <c r="AW15" s="42"/>
      <c r="AX15" s="42"/>
      <c r="AY15" s="42"/>
      <c r="AZ15" s="42"/>
      <c r="BA15" s="42"/>
      <c r="BB15" s="42"/>
      <c r="BC15" s="42"/>
      <c r="BD15" s="42"/>
    </row>
    <row r="16" spans="1:73" x14ac:dyDescent="0.2">
      <c r="A16" s="43" t="s">
        <v>159</v>
      </c>
      <c r="AP16" s="60"/>
    </row>
    <row r="17" spans="1:73" x14ac:dyDescent="0.2">
      <c r="A17" s="44" t="s">
        <v>312</v>
      </c>
      <c r="AP17" s="60"/>
    </row>
    <row r="18" spans="1:73" x14ac:dyDescent="0.2">
      <c r="A18" s="30" t="s">
        <v>307</v>
      </c>
      <c r="B18" s="51">
        <f t="shared" ref="B18:AO18" si="7">(C8-B8)/B8</f>
        <v>-3.7823249262480922E-2</v>
      </c>
      <c r="C18" s="51">
        <f t="shared" si="7"/>
        <v>0.24578901046325141</v>
      </c>
      <c r="D18" s="51">
        <f t="shared" si="7"/>
        <v>-4.9932747506019545E-2</v>
      </c>
      <c r="E18" s="51">
        <f t="shared" si="7"/>
        <v>0.14949010609112964</v>
      </c>
      <c r="F18" s="51">
        <f t="shared" si="7"/>
        <v>-0.14064400061192317</v>
      </c>
      <c r="G18" s="51">
        <f t="shared" si="7"/>
        <v>0.31949472744870072</v>
      </c>
      <c r="H18" s="51">
        <f t="shared" si="7"/>
        <v>-0.12814338485955529</v>
      </c>
      <c r="I18" s="51">
        <f t="shared" si="7"/>
        <v>0.23865057370003814</v>
      </c>
      <c r="J18" s="51">
        <f t="shared" si="7"/>
        <v>-0.16597048736745201</v>
      </c>
      <c r="K18" s="51">
        <f t="shared" si="7"/>
        <v>0.13423848522330131</v>
      </c>
      <c r="L18" s="51">
        <f t="shared" si="7"/>
        <v>-0.21193720061209359</v>
      </c>
      <c r="M18" s="51">
        <f t="shared" si="7"/>
        <v>0.15330458829347518</v>
      </c>
      <c r="N18" s="51">
        <f t="shared" si="7"/>
        <v>-0.20301217679672756</v>
      </c>
      <c r="O18" s="51">
        <f t="shared" si="7"/>
        <v>-5.1216861308679043E-2</v>
      </c>
      <c r="P18" s="51">
        <f t="shared" si="7"/>
        <v>-0.20340158159384031</v>
      </c>
      <c r="Q18" s="51">
        <f t="shared" si="7"/>
        <v>0.14758475825843465</v>
      </c>
      <c r="R18" s="51">
        <f t="shared" si="7"/>
        <v>-0.16402816195718758</v>
      </c>
      <c r="S18" s="51">
        <f t="shared" si="7"/>
        <v>0.16098605871590657</v>
      </c>
      <c r="T18" s="51">
        <f t="shared" si="7"/>
        <v>-9.1193377832314529E-2</v>
      </c>
      <c r="U18" s="51">
        <f t="shared" si="7"/>
        <v>-1.9352254748754578E-2</v>
      </c>
      <c r="V18" s="51">
        <f t="shared" si="7"/>
        <v>-0.13406034305966852</v>
      </c>
      <c r="W18" s="51">
        <f t="shared" si="7"/>
        <v>0.16260880918220766</v>
      </c>
      <c r="X18" s="51">
        <f t="shared" si="7"/>
        <v>5.7683869668697874E-2</v>
      </c>
      <c r="Y18" s="51">
        <f t="shared" si="7"/>
        <v>0.20012530457449357</v>
      </c>
      <c r="Z18" s="51">
        <f t="shared" si="7"/>
        <v>4.5401201038999028E-2</v>
      </c>
      <c r="AA18" s="51">
        <f t="shared" si="7"/>
        <v>0.39398790300070685</v>
      </c>
      <c r="AB18" s="51">
        <f t="shared" si="7"/>
        <v>0.10229951988422627</v>
      </c>
      <c r="AC18" s="51">
        <f t="shared" si="7"/>
        <v>-9.3076289873391862E-3</v>
      </c>
      <c r="AD18" s="51">
        <f t="shared" si="7"/>
        <v>-0.14258763526073481</v>
      </c>
      <c r="AE18" s="51">
        <f t="shared" si="7"/>
        <v>-0.10860614433402865</v>
      </c>
      <c r="AF18" s="51">
        <f t="shared" si="7"/>
        <v>-0.19771823126254726</v>
      </c>
      <c r="AG18" s="51">
        <f t="shared" si="7"/>
        <v>5.3580103261848346E-2</v>
      </c>
      <c r="AH18" s="51">
        <f t="shared" si="7"/>
        <v>2.5852339148936601E-2</v>
      </c>
      <c r="AI18" s="51">
        <f t="shared" si="7"/>
        <v>5.764669478041174E-2</v>
      </c>
      <c r="AJ18" s="51">
        <f t="shared" si="7"/>
        <v>7.6715765246308425E-3</v>
      </c>
      <c r="AK18" s="51">
        <f t="shared" si="7"/>
        <v>0.21840350487361268</v>
      </c>
      <c r="AL18" s="51">
        <f t="shared" si="7"/>
        <v>8.0668467362526877E-2</v>
      </c>
      <c r="AM18" s="51">
        <f t="shared" si="7"/>
        <v>0.2455785376507372</v>
      </c>
      <c r="AN18" s="51">
        <f t="shared" si="7"/>
        <v>8.3097853309807262E-2</v>
      </c>
      <c r="AO18" s="51" t="e">
        <f t="shared" si="7"/>
        <v>#VALUE!</v>
      </c>
      <c r="AP18" s="61" t="e">
        <v>#VALUE!</v>
      </c>
      <c r="AQ18" s="51">
        <f t="shared" ref="AQ18:BU18" si="8">(AR8-AQ8)/AQ8</f>
        <v>0.10586923267315017</v>
      </c>
      <c r="AR18" s="51">
        <f t="shared" si="8"/>
        <v>1.7895639892711566E-2</v>
      </c>
      <c r="AS18" s="51">
        <f t="shared" si="8"/>
        <v>9.691206879838575E-2</v>
      </c>
      <c r="AT18" s="51">
        <f t="shared" si="8"/>
        <v>3.8532836209558767E-2</v>
      </c>
      <c r="AU18" s="51">
        <f t="shared" si="8"/>
        <v>0.19921395334381015</v>
      </c>
      <c r="AV18" s="51">
        <f t="shared" si="8"/>
        <v>2.9666196296143019E-2</v>
      </c>
      <c r="AW18" s="51">
        <f t="shared" si="8"/>
        <v>0.1221755722663052</v>
      </c>
      <c r="AX18" s="51">
        <f t="shared" si="8"/>
        <v>1.9546128644344456E-2</v>
      </c>
      <c r="AY18" s="51">
        <f t="shared" si="8"/>
        <v>0.39698942508980406</v>
      </c>
      <c r="AZ18" s="51">
        <f t="shared" si="8"/>
        <v>1.4774233079361496E-2</v>
      </c>
      <c r="BA18" s="51">
        <f t="shared" si="8"/>
        <v>1.2996512804184309E-3</v>
      </c>
      <c r="BB18" s="51">
        <f t="shared" si="8"/>
        <v>-2.2917249833294837E-2</v>
      </c>
      <c r="BC18" s="51">
        <f t="shared" si="8"/>
        <v>0.1669305569842586</v>
      </c>
      <c r="BD18" s="51">
        <f t="shared" si="8"/>
        <v>2.0066082763718154E-2</v>
      </c>
      <c r="BE18" s="51">
        <f t="shared" si="8"/>
        <v>0.18936287605321298</v>
      </c>
      <c r="BF18" s="51">
        <f t="shared" si="8"/>
        <v>-4.9136290986626883E-2</v>
      </c>
      <c r="BG18" s="51">
        <f t="shared" si="8"/>
        <v>0.1173599526076485</v>
      </c>
      <c r="BH18" s="51">
        <f t="shared" si="8"/>
        <v>-9.184082790151632E-2</v>
      </c>
      <c r="BI18" s="51">
        <f t="shared" si="8"/>
        <v>0.14888773598317831</v>
      </c>
      <c r="BJ18" s="51">
        <f t="shared" si="8"/>
        <v>-9.5720097907824972E-2</v>
      </c>
      <c r="BK18" s="51">
        <f t="shared" si="8"/>
        <v>0.16694844151222521</v>
      </c>
      <c r="BL18" s="51">
        <f t="shared" si="8"/>
        <v>-0.14698077585469516</v>
      </c>
      <c r="BM18" s="51">
        <f t="shared" si="8"/>
        <v>0.2788620587236908</v>
      </c>
      <c r="BN18" s="51">
        <f t="shared" si="8"/>
        <v>-0.16963006165751932</v>
      </c>
      <c r="BO18" s="51">
        <f t="shared" si="8"/>
        <v>0.26230871124679789</v>
      </c>
      <c r="BP18" s="51">
        <f t="shared" si="8"/>
        <v>-0.14820407148143666</v>
      </c>
      <c r="BQ18" s="51">
        <f t="shared" si="8"/>
        <v>0.1590381223290856</v>
      </c>
      <c r="BR18" s="51">
        <f t="shared" si="8"/>
        <v>-0.19666521438697035</v>
      </c>
      <c r="BS18" s="51">
        <f t="shared" si="8"/>
        <v>-2.9488599573965001E-2</v>
      </c>
      <c r="BT18" s="51">
        <f t="shared" si="8"/>
        <v>-0.21330067529105737</v>
      </c>
      <c r="BU18" s="51">
        <f t="shared" si="8"/>
        <v>-1</v>
      </c>
    </row>
    <row r="19" spans="1:73" x14ac:dyDescent="0.2">
      <c r="A19" s="45" t="s">
        <v>309</v>
      </c>
      <c r="B19" s="51">
        <f>('WACB data'!AE39-'WACB data'!AD39)/'WACB data'!AD39</f>
        <v>4.4423326616050501E-2</v>
      </c>
      <c r="C19" s="51">
        <f>('WACB data'!AF39-'WACB data'!AE39)/'WACB data'!AE39</f>
        <v>0.21492095276086601</v>
      </c>
      <c r="D19" s="51">
        <f>('WACB data'!AG39-'WACB data'!AF39)/'WACB data'!AF39</f>
        <v>2.3415463064451584E-2</v>
      </c>
      <c r="E19" s="51">
        <f>('WACB data'!AH39-'WACB data'!AG39)/'WACB data'!AG39</f>
        <v>0.14180285331331613</v>
      </c>
      <c r="F19" s="51">
        <f>('WACB data'!AI39-'WACB data'!AH39)/'WACB data'!AH39</f>
        <v>-7.3266387967073229E-2</v>
      </c>
      <c r="G19" s="51">
        <f>('WACB data'!AJ39-'WACB data'!AI39)/'WACB data'!AI39</f>
        <v>9.5335534576570707E-2</v>
      </c>
      <c r="H19" s="51">
        <f>('WACB data'!AK39-'WACB data'!AJ39)/'WACB data'!AJ39</f>
        <v>0.12397571434636777</v>
      </c>
      <c r="I19" s="51">
        <f>('WACB data'!AL39-'WACB data'!AK39)/'WACB data'!AK39</f>
        <v>6.0438937785668417E-2</v>
      </c>
      <c r="J19" s="51">
        <f>('WACB data'!AM39-'WACB data'!AL39)/'WACB data'!AL39</f>
        <v>3.0415345705838349E-2</v>
      </c>
      <c r="K19" s="51">
        <f>('WACB data'!AN39-'WACB data'!AM39)/'WACB data'!AM39</f>
        <v>6.2333958761496645E-2</v>
      </c>
      <c r="L19" s="51">
        <f>('WACB data'!AO39-'WACB data'!AN39)/'WACB data'!AN39</f>
        <v>-4.5558123512405749E-2</v>
      </c>
      <c r="M19" s="51">
        <f>('WACB data'!AP39-'WACB data'!AO39)/'WACB data'!AO39</f>
        <v>-5.4551702512825928E-2</v>
      </c>
      <c r="N19" s="51">
        <f>('WACB data'!AQ39-'WACB data'!AP39)/'WACB data'!AP39</f>
        <v>-2.6325303214301491E-3</v>
      </c>
      <c r="O19" s="51">
        <f>('WACB data'!AR39-'WACB data'!AQ39)/'WACB data'!AQ39</f>
        <v>0</v>
      </c>
      <c r="P19" s="51">
        <f>('WACB data'!AS39-'WACB data'!AR39)/'WACB data'!AR39</f>
        <v>-0.31383041710093024</v>
      </c>
      <c r="Q19" s="51">
        <f>('WACB data'!AT39-'WACB data'!AS39)/'WACB data'!AS39</f>
        <v>-1.606123080773816E-2</v>
      </c>
      <c r="R19" s="51">
        <f>('WACB data'!AU39-'WACB data'!AT39)/'WACB data'!AT39</f>
        <v>1.0710895524586192E-2</v>
      </c>
      <c r="S19" s="51">
        <f>('WACB data'!AV39-'WACB data'!AU39)/'WACB data'!AU39</f>
        <v>0.10872257760268537</v>
      </c>
      <c r="T19" s="51">
        <f>('WACB data'!AW39-'WACB data'!AV39)/'WACB data'!AV39</f>
        <v>-2.1677989146668131E-2</v>
      </c>
      <c r="U19" s="51">
        <f>('WACB data'!AX39-'WACB data'!AW39)/'WACB data'!AW39</f>
        <v>-3.0677768631981574E-3</v>
      </c>
      <c r="V19" s="51">
        <f>('WACB data'!AY39-'WACB data'!AX39)/'WACB data'!AX39</f>
        <v>-0.14212038876815766</v>
      </c>
      <c r="W19" s="51">
        <f>('WACB data'!AZ39-'WACB data'!AY39)/'WACB data'!AY39</f>
        <v>4.540872133038986E-2</v>
      </c>
      <c r="X19" s="51">
        <f>('WACB data'!BA39-'WACB data'!AZ39)/'WACB data'!AZ39</f>
        <v>0.13547764941142404</v>
      </c>
      <c r="Y19" s="51">
        <f>('WACB data'!BB39-'WACB data'!BA39)/'WACB data'!BA39</f>
        <v>0.22590431738623104</v>
      </c>
      <c r="Z19" s="51">
        <f>('WACB data'!BC39-'WACB data'!BB39)/'WACB data'!BB39</f>
        <v>4.9024514219660441E-2</v>
      </c>
      <c r="AA19" s="51">
        <f>('WACB data'!BD39-'WACB data'!BC39)/'WACB data'!BC39</f>
        <v>0.10653276484927626</v>
      </c>
      <c r="AB19" s="51">
        <f>('WACB data'!BE39-'WACB data'!BD39)/'WACB data'!BD39</f>
        <v>0.30090030686515684</v>
      </c>
      <c r="AC19" s="51">
        <f>('WACB data'!BF39-'WACB data'!BE39)/'WACB data'!BE39</f>
        <v>5.5640682732959294E-2</v>
      </c>
      <c r="AD19" s="51">
        <f>('WACB data'!BG39-'WACB data'!BF39)/'WACB data'!BF39</f>
        <v>-2.4824899753646972E-2</v>
      </c>
      <c r="AE19" s="51">
        <f>('WACB data'!BH39-'WACB data'!BG39)/'WACB data'!BG39</f>
        <v>-0.26535535958893303</v>
      </c>
      <c r="AF19" s="51">
        <f>('WACB data'!BI39-'WACB data'!BH39)/'WACB data'!BH39</f>
        <v>-9.9687060170028929E-2</v>
      </c>
      <c r="AG19" s="51">
        <f>('WACB data'!BJ39-'WACB data'!BI39)/'WACB data'!BI39</f>
        <v>-2.8250043424897834E-4</v>
      </c>
      <c r="AH19" s="51">
        <f>('WACB data'!BK39-'WACB data'!BJ39)/'WACB data'!BJ39</f>
        <v>3.8163610153796219E-2</v>
      </c>
      <c r="AI19" s="51">
        <f>('WACB data'!BL39-'WACB data'!BK39)/'WACB data'!BK39</f>
        <v>5.4964477050316977E-2</v>
      </c>
      <c r="AJ19" s="51">
        <f>('WACB data'!BM39-'WACB data'!BL39)/'WACB data'!BL39</f>
        <v>4.5291386791581172E-2</v>
      </c>
      <c r="AK19" s="51">
        <f>('WACB data'!BN39-'WACB data'!BM39)/'WACB data'!BM39</f>
        <v>6.9673231609792538E-2</v>
      </c>
      <c r="AL19" s="51">
        <f>('WACB data'!BO39-'WACB data'!BN39)/'WACB data'!BN39</f>
        <v>5.9235236795946208E-2</v>
      </c>
      <c r="AM19" s="51">
        <f>('WACB data'!BP39-'WACB data'!BO39)/'WACB data'!BO39</f>
        <v>0.22345506920412678</v>
      </c>
      <c r="AN19" s="51">
        <f>('WACB data'!BQ39-'WACB data'!BP39)/'WACB data'!BP39</f>
        <v>0.11549433031551719</v>
      </c>
      <c r="AO19" s="51" t="e">
        <f>('WACB data'!BR39-'WACB data'!BQ39)/'WACB data'!BQ39</f>
        <v>#VALUE!</v>
      </c>
      <c r="AP19" s="61" t="e">
        <v>#VALUE!</v>
      </c>
      <c r="AQ19" s="51">
        <f>('WACB data'!BT39-'WACB data'!BS39)/'WACB data'!BS39</f>
        <v>0.10627597612015577</v>
      </c>
      <c r="AR19" s="51">
        <f>('WACB data'!BU39-'WACB data'!BT39)/'WACB data'!BT39</f>
        <v>1.7531661939477364E-2</v>
      </c>
      <c r="AS19" s="51">
        <f>('WACB data'!BV39-'WACB data'!BU39)/'WACB data'!BU39</f>
        <v>8.0485213616518225E-2</v>
      </c>
      <c r="AT19" s="51">
        <f>('WACB data'!BW39-'WACB data'!BV39)/'WACB data'!BV39</f>
        <v>0.12960766972708257</v>
      </c>
      <c r="AU19" s="51">
        <f>('WACB data'!BX39-'WACB data'!BW39)/'WACB data'!BW39</f>
        <v>9.0166347451064E-2</v>
      </c>
      <c r="AV19" s="51">
        <f>('WACB data'!BY39-'WACB data'!BX39)/'WACB data'!BX39</f>
        <v>6.928577858106362E-2</v>
      </c>
      <c r="AW19" s="51">
        <f>('WACB data'!BZ39-'WACB data'!BY39)/'WACB data'!BY39</f>
        <v>0.15301734188062657</v>
      </c>
      <c r="AX19" s="51">
        <f>('WACB data'!CA39-'WACB data'!BZ39)/'WACB data'!BZ39</f>
        <v>-2.1009859927263865E-6</v>
      </c>
      <c r="AY19" s="51">
        <f>('WACB data'!CB39-'WACB data'!CA39)/'WACB data'!CA39</f>
        <v>0.30505330212662252</v>
      </c>
      <c r="AZ19" s="51">
        <f>('WACB data'!CC39-'WACB data'!CB39)/'WACB data'!CB39</f>
        <v>5.1509994993246516E-2</v>
      </c>
      <c r="BA19" s="51">
        <f>('WACB data'!CD39-'WACB data'!CC39)/'WACB data'!CC39</f>
        <v>3.7219229067437078E-3</v>
      </c>
      <c r="BB19" s="51">
        <f>('WACB data'!CE39-'WACB data'!CD39)/'WACB data'!CD39</f>
        <v>-1.5259583762973086E-2</v>
      </c>
      <c r="BC19" s="51">
        <f>('WACB data'!CF39-'WACB data'!CE39)/'WACB data'!CE39</f>
        <v>0.13233599345708691</v>
      </c>
      <c r="BD19" s="51">
        <f>('WACB data'!CG39-'WACB data'!CF39)/'WACB data'!CF39</f>
        <v>6.9076274455622158E-2</v>
      </c>
      <c r="BE19" s="51">
        <f>('WACB data'!CH39-'WACB data'!CG39)/'WACB data'!CG39</f>
        <v>0.18161031024396235</v>
      </c>
      <c r="BF19" s="51">
        <f>('WACB data'!CI39-'WACB data'!CH39)/'WACB data'!CH39</f>
        <v>-3.7911299535976696E-2</v>
      </c>
      <c r="BG19" s="51">
        <f>('WACB data'!CJ39-'WACB data'!CI39)/'WACB data'!CI39</f>
        <v>2.5325403292977774E-2</v>
      </c>
      <c r="BH19" s="51">
        <f>('WACB data'!CK39-'WACB data'!CJ39)/'WACB data'!CJ39</f>
        <v>1.7169153486084642E-3</v>
      </c>
      <c r="BI19" s="51">
        <f>('WACB data'!CL39-'WACB data'!CK39)/'WACB data'!CK39</f>
        <v>-2.7397260273972603E-3</v>
      </c>
      <c r="BJ19" s="51">
        <f>('WACB data'!CM39-'WACB data'!CL39)/'WACB data'!CL39</f>
        <v>8.5989010989010989E-2</v>
      </c>
      <c r="BK19" s="51">
        <f>('WACB data'!CN39-'WACB data'!CM39)/'WACB data'!CM39</f>
        <v>7.5891727801669622E-3</v>
      </c>
      <c r="BL19" s="51">
        <f>('WACB data'!CO39-'WACB data'!CN39)/'WACB data'!CN39</f>
        <v>5.0213406979663568E-2</v>
      </c>
      <c r="BM19" s="51">
        <f>('WACB data'!CP39-'WACB data'!CO39)/'WACB data'!CO39</f>
        <v>-0.17642840066937604</v>
      </c>
      <c r="BN19" s="51">
        <f>('WACB data'!CQ39-'WACB data'!CP39)/'WACB data'!CP39</f>
        <v>0.11611030478955008</v>
      </c>
      <c r="BO19" s="51">
        <f>('WACB data'!CR39-'WACB data'!CQ39)/'WACB data'!CQ39</f>
        <v>-0.12483745123537061</v>
      </c>
      <c r="BP19" s="51">
        <f>('WACB data'!CS39-'WACB data'!CR39)/'WACB data'!CR39</f>
        <v>4.7548291233283801E-2</v>
      </c>
      <c r="BQ19" s="51">
        <f>('WACB data'!CT39-'WACB data'!CS39)/'WACB data'!CS39</f>
        <v>1.24822695035461E-3</v>
      </c>
      <c r="BR19" s="51">
        <f>('WACB data'!CU39-'WACB data'!CT39)/'WACB data'!CT39</f>
        <v>-0.30299767665892219</v>
      </c>
      <c r="BS19" s="51" t="e">
        <f>('WACB data'!CV39-'WACB data'!CU39)/'WACB data'!CU39</f>
        <v>#VALUE!</v>
      </c>
      <c r="BT19" s="51" t="e">
        <f>('WACB data'!CW39-'WACB data'!CV39)/'WACB data'!CV39</f>
        <v>#VALUE!</v>
      </c>
      <c r="BU19" s="51"/>
    </row>
    <row r="20" spans="1:73" x14ac:dyDescent="0.2">
      <c r="A20" s="48" t="s">
        <v>311</v>
      </c>
      <c r="B20" s="52">
        <f t="shared" ref="B20:BM20" si="9">B18+B19</f>
        <v>6.6000773535695792E-3</v>
      </c>
      <c r="C20" s="52">
        <f t="shared" si="9"/>
        <v>0.46070996322411739</v>
      </c>
      <c r="D20" s="52">
        <f t="shared" si="9"/>
        <v>-2.6517284441567961E-2</v>
      </c>
      <c r="E20" s="52">
        <f t="shared" si="9"/>
        <v>0.29129295940444577</v>
      </c>
      <c r="F20" s="52">
        <f t="shared" si="9"/>
        <v>-0.21391038857899641</v>
      </c>
      <c r="G20" s="52">
        <f t="shared" si="9"/>
        <v>0.4148302620252714</v>
      </c>
      <c r="H20" s="52">
        <f t="shared" si="9"/>
        <v>-4.1676705131875186E-3</v>
      </c>
      <c r="I20" s="52">
        <f t="shared" si="9"/>
        <v>0.29908951148570656</v>
      </c>
      <c r="J20" s="52">
        <f t="shared" si="9"/>
        <v>-0.13555514166161367</v>
      </c>
      <c r="K20" s="52">
        <f t="shared" si="9"/>
        <v>0.19657244398479795</v>
      </c>
      <c r="L20" s="52">
        <f t="shared" si="9"/>
        <v>-0.25749532412449933</v>
      </c>
      <c r="M20" s="52">
        <f t="shared" si="9"/>
        <v>9.8752885780649252E-2</v>
      </c>
      <c r="N20" s="52">
        <f t="shared" si="9"/>
        <v>-0.20564470711815772</v>
      </c>
      <c r="O20" s="52">
        <f t="shared" si="9"/>
        <v>-5.1216861308679043E-2</v>
      </c>
      <c r="P20" s="52">
        <f t="shared" si="9"/>
        <v>-0.51723199869477055</v>
      </c>
      <c r="Q20" s="52">
        <f t="shared" si="9"/>
        <v>0.13152352745069648</v>
      </c>
      <c r="R20" s="52">
        <f t="shared" si="9"/>
        <v>-0.15331726643260141</v>
      </c>
      <c r="S20" s="52">
        <f t="shared" si="9"/>
        <v>0.26970863631859193</v>
      </c>
      <c r="T20" s="52">
        <f t="shared" si="9"/>
        <v>-0.11287136697898266</v>
      </c>
      <c r="U20" s="52">
        <f t="shared" si="9"/>
        <v>-2.2420031611952735E-2</v>
      </c>
      <c r="V20" s="52">
        <f t="shared" si="9"/>
        <v>-0.27618073182782621</v>
      </c>
      <c r="W20" s="52">
        <f t="shared" si="9"/>
        <v>0.20801753051259753</v>
      </c>
      <c r="X20" s="52">
        <f t="shared" si="9"/>
        <v>0.19316151908012191</v>
      </c>
      <c r="Y20" s="52">
        <f t="shared" si="9"/>
        <v>0.42602962196072458</v>
      </c>
      <c r="Z20" s="52">
        <f t="shared" si="9"/>
        <v>9.4425715258659476E-2</v>
      </c>
      <c r="AA20" s="52">
        <f t="shared" si="9"/>
        <v>0.50052066784998317</v>
      </c>
      <c r="AB20" s="52">
        <f t="shared" si="9"/>
        <v>0.40319982674938309</v>
      </c>
      <c r="AC20" s="52">
        <f t="shared" si="9"/>
        <v>4.6333053745620106E-2</v>
      </c>
      <c r="AD20" s="52">
        <f t="shared" si="9"/>
        <v>-0.16741253501438177</v>
      </c>
      <c r="AE20" s="52">
        <f t="shared" si="9"/>
        <v>-0.37396150392296168</v>
      </c>
      <c r="AF20" s="52">
        <f t="shared" si="9"/>
        <v>-0.29740529143257621</v>
      </c>
      <c r="AG20" s="52">
        <f t="shared" si="9"/>
        <v>5.329760282759937E-2</v>
      </c>
      <c r="AH20" s="52">
        <f t="shared" si="9"/>
        <v>6.4015949302732827E-2</v>
      </c>
      <c r="AI20" s="52">
        <f t="shared" si="9"/>
        <v>0.11261117183072872</v>
      </c>
      <c r="AJ20" s="52">
        <f t="shared" si="9"/>
        <v>5.2962963316212017E-2</v>
      </c>
      <c r="AK20" s="52">
        <f t="shared" si="9"/>
        <v>0.2880767364834052</v>
      </c>
      <c r="AL20" s="52">
        <f t="shared" si="9"/>
        <v>0.13990370415847309</v>
      </c>
      <c r="AM20" s="52">
        <f t="shared" si="9"/>
        <v>0.46903360685486395</v>
      </c>
      <c r="AN20" s="52">
        <f t="shared" si="9"/>
        <v>0.19859218362532444</v>
      </c>
      <c r="AO20" s="52" t="e">
        <f t="shared" si="9"/>
        <v>#VALUE!</v>
      </c>
      <c r="AP20" s="61" t="e">
        <v>#VALUE!</v>
      </c>
      <c r="AQ20" s="52">
        <f t="shared" si="9"/>
        <v>0.21214520879330595</v>
      </c>
      <c r="AR20" s="52">
        <f t="shared" si="9"/>
        <v>3.542730183218893E-2</v>
      </c>
      <c r="AS20" s="52">
        <f t="shared" si="9"/>
        <v>0.17739728241490399</v>
      </c>
      <c r="AT20" s="52">
        <f t="shared" si="9"/>
        <v>0.16814050593664134</v>
      </c>
      <c r="AU20" s="52">
        <f t="shared" si="9"/>
        <v>0.28938030079487415</v>
      </c>
      <c r="AV20" s="52">
        <f t="shared" si="9"/>
        <v>9.8951974877206639E-2</v>
      </c>
      <c r="AW20" s="52">
        <f t="shared" si="9"/>
        <v>0.27519291414693176</v>
      </c>
      <c r="AX20" s="52">
        <f t="shared" si="9"/>
        <v>1.9544027658351729E-2</v>
      </c>
      <c r="AY20" s="52">
        <f t="shared" si="9"/>
        <v>0.70204272721642658</v>
      </c>
      <c r="AZ20" s="52">
        <f t="shared" si="9"/>
        <v>6.6284228072608017E-2</v>
      </c>
      <c r="BA20" s="52">
        <f t="shared" si="9"/>
        <v>5.0215741871621391E-3</v>
      </c>
      <c r="BB20" s="52">
        <f t="shared" si="9"/>
        <v>-3.8176833596267924E-2</v>
      </c>
      <c r="BC20" s="52">
        <f t="shared" si="9"/>
        <v>0.29926655044134554</v>
      </c>
      <c r="BD20" s="52">
        <f t="shared" si="9"/>
        <v>8.9142357219340315E-2</v>
      </c>
      <c r="BE20" s="52">
        <f t="shared" si="9"/>
        <v>0.37097318629717535</v>
      </c>
      <c r="BF20" s="52">
        <f t="shared" si="9"/>
        <v>-8.704759052260358E-2</v>
      </c>
      <c r="BG20" s="52">
        <f t="shared" si="9"/>
        <v>0.14268535590062628</v>
      </c>
      <c r="BH20" s="52">
        <f t="shared" si="9"/>
        <v>-9.0123912552907859E-2</v>
      </c>
      <c r="BI20" s="52">
        <f t="shared" si="9"/>
        <v>0.14614800995578106</v>
      </c>
      <c r="BJ20" s="52">
        <f t="shared" si="9"/>
        <v>-9.7310869188139831E-3</v>
      </c>
      <c r="BK20" s="52">
        <f t="shared" si="9"/>
        <v>0.17453761429239217</v>
      </c>
      <c r="BL20" s="52">
        <f t="shared" si="9"/>
        <v>-9.6767368875031595E-2</v>
      </c>
      <c r="BM20" s="52">
        <f t="shared" si="9"/>
        <v>0.10243365805431476</v>
      </c>
      <c r="BN20" s="52">
        <f t="shared" ref="BN20:BT20" si="10">BN18+BN19</f>
        <v>-5.351975686796924E-2</v>
      </c>
      <c r="BO20" s="52">
        <f t="shared" si="10"/>
        <v>0.13747126001142729</v>
      </c>
      <c r="BP20" s="52">
        <f t="shared" si="10"/>
        <v>-0.10065578024815286</v>
      </c>
      <c r="BQ20" s="52">
        <f t="shared" si="10"/>
        <v>0.16028634927944022</v>
      </c>
      <c r="BR20" s="52">
        <f t="shared" si="10"/>
        <v>-0.49966289104589257</v>
      </c>
      <c r="BS20" s="52" t="e">
        <f t="shared" si="10"/>
        <v>#VALUE!</v>
      </c>
      <c r="BT20" s="52" t="e">
        <f t="shared" si="10"/>
        <v>#VALUE!</v>
      </c>
      <c r="BU20" s="52"/>
    </row>
    <row r="21" spans="1:73" x14ac:dyDescent="0.2">
      <c r="A21" s="48" t="s">
        <v>310</v>
      </c>
      <c r="B21" s="52">
        <f>AVERAGE(B20:AL20,AM20:AN20,AQ20:BR20,BU20)</f>
        <v>7.9115540054870523E-2</v>
      </c>
      <c r="C21" s="51">
        <f>STDEV(B20:AL20,AM20:AN20,AQ20:BR20,BU20)</f>
        <v>0.23309352242931003</v>
      </c>
      <c r="AP21" s="60"/>
    </row>
    <row r="22" spans="1:73" ht="38.25" x14ac:dyDescent="0.2">
      <c r="A22" s="46" t="s">
        <v>308</v>
      </c>
      <c r="B22" s="48">
        <f>'WACB data'!AD21/'WACB data'!AD33</f>
        <v>1.2631775590421432</v>
      </c>
      <c r="C22" s="48">
        <f>'WACB data'!AE21/'WACB data'!AE33</f>
        <v>1.2563588346692447</v>
      </c>
      <c r="D22" s="48">
        <f>'WACB data'!AF21/'WACB data'!AF33</f>
        <v>1.1783768286571861</v>
      </c>
      <c r="E22" s="48">
        <f>'WACB data'!AG21/'WACB data'!AG33</f>
        <v>1.1679369680077702</v>
      </c>
      <c r="F22" s="48">
        <f>'WACB data'!AH21/'WACB data'!AH33</f>
        <v>1.1259439473065163</v>
      </c>
      <c r="G22" s="48">
        <f>'WACB data'!AI21/'WACB data'!AI33</f>
        <v>1.1336388743055739</v>
      </c>
      <c r="H22" s="48">
        <f>'WACB data'!AJ21/'WACB data'!AJ33</f>
        <v>1.0775627321270553</v>
      </c>
      <c r="I22" s="48">
        <f>'WACB data'!AK21/'WACB data'!AK33</f>
        <v>1.0915746217084021</v>
      </c>
      <c r="J22" s="48">
        <f>'WACB data'!AL21/'WACB data'!AL33</f>
        <v>1.0612018621418962</v>
      </c>
      <c r="K22" s="48">
        <f>'WACB data'!AM21/'WACB data'!AM33</f>
        <v>1.0608747055134791</v>
      </c>
      <c r="L22" s="48">
        <f>'WACB data'!AN21/'WACB data'!AN33</f>
        <v>1.0429940403899736</v>
      </c>
      <c r="M22" s="48">
        <f>'WACB data'!AO21/'WACB data'!AO33</f>
        <v>1.0342796226291471</v>
      </c>
      <c r="N22" s="48">
        <f>'WACB data'!AP21/'WACB data'!AP33</f>
        <v>1.033419782312708</v>
      </c>
      <c r="O22" s="48">
        <f>'WACB data'!AQ21/'WACB data'!AQ33</f>
        <v>1.0210853149534309</v>
      </c>
      <c r="P22" s="48">
        <f>'WACB data'!AR21/'WACB data'!AR33</f>
        <v>1.0095043740174499</v>
      </c>
      <c r="Q22" s="48">
        <f>'WACB data'!AS21/'WACB data'!AS33</f>
        <v>0.9709660695149841</v>
      </c>
      <c r="R22" s="48">
        <f>'WACB data'!AT21/'WACB data'!AT33</f>
        <v>0.96032372846363856</v>
      </c>
      <c r="S22" s="48">
        <f>'WACB data'!AU21/'WACB data'!AU33</f>
        <v>0.92684910623442562</v>
      </c>
      <c r="T22" s="48">
        <f>'WACB data'!AV21/'WACB data'!AV33</f>
        <v>0.91070240513185852</v>
      </c>
      <c r="U22" s="48">
        <f>'WACB data'!AW21/'WACB data'!AW33</f>
        <v>0.91048017718585761</v>
      </c>
      <c r="V22" s="48">
        <f>'WACB data'!AX21/'WACB data'!AX33</f>
        <v>0.90096481084245472</v>
      </c>
      <c r="W22" s="48">
        <f>'WACB data'!AY21/'WACB data'!AY33</f>
        <v>0.88339412417524021</v>
      </c>
      <c r="X22" s="48">
        <f>'WACB data'!AZ21/'WACB data'!AZ33</f>
        <v>0.89084024471486256</v>
      </c>
      <c r="Y22" s="48">
        <f>'WACB data'!BA21/'WACB data'!BA33</f>
        <v>0.87735281586488656</v>
      </c>
      <c r="Z22" s="48">
        <f>'WACB data'!BB21/'WACB data'!BB33</f>
        <v>0.8916134619954259</v>
      </c>
      <c r="AA22" s="48">
        <f>'WACB data'!BC21/'WACB data'!BC33</f>
        <v>0.90391004374956385</v>
      </c>
      <c r="AB22" s="48">
        <f>'WACB data'!BD21/'WACB data'!BD33</f>
        <v>0.9265239874152148</v>
      </c>
      <c r="AC22" s="48">
        <f>'WACB data'!BE21/'WACB data'!BE33</f>
        <v>0.97482060999959697</v>
      </c>
      <c r="AD22" s="48">
        <f>'WACB data'!BF21/'WACB data'!BF33</f>
        <v>0.96579105533627574</v>
      </c>
      <c r="AE22" s="48">
        <f>'WACB data'!BG21/'WACB data'!BG33</f>
        <v>0.91989361219308552</v>
      </c>
      <c r="AF22" s="48">
        <f>'WACB data'!BH21/'WACB data'!BH33</f>
        <v>0.90709971685827484</v>
      </c>
      <c r="AG22" s="48">
        <f>'WACB data'!BI21/'WACB data'!BI33</f>
        <v>0.9383846403900783</v>
      </c>
      <c r="AH22" s="48">
        <f>'WACB data'!BJ21/'WACB data'!BJ33</f>
        <v>0.92884487194688081</v>
      </c>
      <c r="AI22" s="48">
        <f>'WACB data'!BK21/'WACB data'!BK33</f>
        <v>0.90024889020102028</v>
      </c>
      <c r="AJ22" s="48">
        <f>'WACB data'!BL21/'WACB data'!BL33</f>
        <v>0.88985653812120757</v>
      </c>
      <c r="AK22" s="48">
        <f>'WACB data'!BM21/'WACB data'!BM33</f>
        <v>0.86192606939334304</v>
      </c>
      <c r="AL22" s="48">
        <f>'WACB data'!BN21/'WACB data'!BN33</f>
        <v>0.87862005588560954</v>
      </c>
      <c r="AM22" s="48">
        <f>'WACB data'!BO21/'WACB data'!BO33</f>
        <v>0.87813160350948194</v>
      </c>
      <c r="AN22" s="48">
        <f>'WACB data'!BP21/'WACB data'!BP33</f>
        <v>0.90110885889634829</v>
      </c>
      <c r="AO22" s="48">
        <f>'WACB data'!BQ21/'WACB data'!BQ33</f>
        <v>0.89784007489480233</v>
      </c>
      <c r="AP22" s="62">
        <v>0.89784007489480233</v>
      </c>
      <c r="AQ22" s="48">
        <f>'WACB data'!BS21/'WACB data'!BS33</f>
        <v>0.89525549991736209</v>
      </c>
      <c r="AR22" s="48">
        <f>'WACB data'!BT21/'WACB data'!BT33</f>
        <v>0.90185878364920291</v>
      </c>
      <c r="AS22" s="48">
        <f>'WACB data'!BU21/'WACB data'!BU33</f>
        <v>0.88955624955638235</v>
      </c>
      <c r="AT22" s="48">
        <f>'WACB data'!BV21/'WACB data'!BV33</f>
        <v>0.90219167513528098</v>
      </c>
      <c r="BM22" s="48">
        <f>'WACB data'!BW21/'WACB data'!BW33</f>
        <v>0.8798492727483902</v>
      </c>
      <c r="BN22" s="48">
        <f>'WACB data'!BX21/'WACB data'!BX33</f>
        <v>0.90210845666813244</v>
      </c>
    </row>
    <row r="23" spans="1:73" x14ac:dyDescent="0.2">
      <c r="A23" s="48" t="s">
        <v>313</v>
      </c>
      <c r="B23" s="7">
        <v>11390586.699999999</v>
      </c>
      <c r="C23" s="9">
        <v>10959757.699999999</v>
      </c>
      <c r="D23" s="9">
        <v>13653545.699999999</v>
      </c>
      <c r="E23" s="9">
        <v>12971786.65</v>
      </c>
      <c r="F23" s="9">
        <v>14910940.4125</v>
      </c>
      <c r="G23" s="9">
        <v>12813806.1</v>
      </c>
      <c r="H23" s="9">
        <v>16907749.587499999</v>
      </c>
      <c r="I23" s="9">
        <v>14741133.324999999</v>
      </c>
      <c r="J23" s="9">
        <v>18259113.25</v>
      </c>
      <c r="K23" s="9">
        <v>15228639.324999999</v>
      </c>
      <c r="L23" s="9">
        <v>17272908.799999997</v>
      </c>
      <c r="M23" s="9">
        <v>13612136.862500001</v>
      </c>
      <c r="N23" s="9">
        <v>15698939.9</v>
      </c>
      <c r="O23" s="9">
        <v>12511863.9375</v>
      </c>
      <c r="P23" s="9">
        <v>11871045.5375</v>
      </c>
      <c r="Q23" s="9">
        <v>9456456.0999999996</v>
      </c>
      <c r="R23" s="9">
        <v>10852084.887499999</v>
      </c>
      <c r="S23" s="9">
        <v>9072037.3500000015</v>
      </c>
      <c r="T23" s="9">
        <v>10532508.887499999</v>
      </c>
      <c r="U23" s="9">
        <v>9572013.8250000011</v>
      </c>
      <c r="V23" s="9">
        <v>9386773.7750000004</v>
      </c>
      <c r="W23" s="9">
        <v>8128379.6625000006</v>
      </c>
      <c r="X23" s="9">
        <v>9450125.8000000007</v>
      </c>
      <c r="Y23" s="9">
        <v>9995245.625</v>
      </c>
      <c r="Z23" s="9">
        <v>11995547.199999999</v>
      </c>
      <c r="AA23" s="9">
        <v>12540159.450000001</v>
      </c>
      <c r="AB23" s="9">
        <v>17480830.574999999</v>
      </c>
      <c r="AC23" s="9">
        <v>19269111.150000002</v>
      </c>
      <c r="AD23" s="9">
        <v>19089761.412500001</v>
      </c>
      <c r="AE23" s="9">
        <v>16367797.475000001</v>
      </c>
      <c r="AF23" s="9">
        <v>14590154.100000001</v>
      </c>
      <c r="AG23" s="9">
        <v>11705414.637499999</v>
      </c>
      <c r="AH23" s="9">
        <v>12332591.9625</v>
      </c>
      <c r="AI23" s="7">
        <v>12651418.3125</v>
      </c>
      <c r="AJ23" s="7">
        <v>13380730.762499999</v>
      </c>
      <c r="AK23" s="7">
        <v>13483382.0625</v>
      </c>
      <c r="AL23" s="9">
        <f>'WACB data'!BN21</f>
        <v>16428199.9625</v>
      </c>
      <c r="AM23" s="7">
        <v>17753437.674999997</v>
      </c>
      <c r="AN23" s="7">
        <v>22113300.9375</v>
      </c>
      <c r="AO23" s="7">
        <v>23950868.774999999</v>
      </c>
      <c r="AP23" s="62">
        <v>23950868.774999999</v>
      </c>
      <c r="AQ23" s="7">
        <v>26378126.387500003</v>
      </c>
      <c r="AR23" s="7">
        <v>29170758.387500003</v>
      </c>
      <c r="AS23" s="7">
        <v>29692787.774999999</v>
      </c>
      <c r="AT23" s="9">
        <v>32570377.266666666</v>
      </c>
      <c r="AU23" s="7">
        <v>33825406.279166669</v>
      </c>
      <c r="AV23" s="7">
        <v>40563899.1875</v>
      </c>
      <c r="AW23" s="7">
        <v>41767275.783333331</v>
      </c>
      <c r="AX23" s="7">
        <v>46870216.604166672</v>
      </c>
      <c r="AY23" s="7">
        <v>47786347.887500003</v>
      </c>
      <c r="AZ23" s="7">
        <v>66757022.662500001</v>
      </c>
      <c r="BA23" s="7">
        <v>67743306.474999994</v>
      </c>
      <c r="BB23" s="7">
        <v>67831349.150000006</v>
      </c>
      <c r="BC23" s="7">
        <v>66276841.175000004</v>
      </c>
      <c r="BD23" s="7">
        <v>77340471.1875</v>
      </c>
      <c r="BE23" s="7">
        <v>78892391.483333334</v>
      </c>
      <c r="BF23" s="7">
        <v>93831681.63333334</v>
      </c>
      <c r="BG23" s="7">
        <v>89221140.82083334</v>
      </c>
      <c r="BH23" s="7">
        <v>99692129.679166675</v>
      </c>
      <c r="BI23" s="7">
        <v>90536321.954166681</v>
      </c>
      <c r="BJ23" s="7">
        <v>104016069.95416668</v>
      </c>
      <c r="BK23" s="7">
        <v>94059641.554166675</v>
      </c>
      <c r="BL23" s="7">
        <v>109762752.12083334</v>
      </c>
      <c r="BM23" s="7">
        <v>93629737.654166669</v>
      </c>
      <c r="BN23" s="7">
        <v>119739519.05416666</v>
      </c>
      <c r="BO23" s="7">
        <v>99428097.05416666</v>
      </c>
      <c r="BP23" s="7">
        <v>125508953.05416666</v>
      </c>
      <c r="BQ23" s="7">
        <v>106908015.20416667</v>
      </c>
      <c r="BR23" s="7">
        <v>123910465.20416667</v>
      </c>
      <c r="BS23" s="9">
        <v>99541587</v>
      </c>
      <c r="BT23" s="9">
        <v>96606245</v>
      </c>
      <c r="BU23" s="9">
        <v>76000067.704166666</v>
      </c>
    </row>
    <row r="24" spans="1:73" x14ac:dyDescent="0.2">
      <c r="A24" s="48" t="s">
        <v>314</v>
      </c>
      <c r="BE24" s="7"/>
      <c r="BF24" s="7"/>
      <c r="BG24" s="7">
        <f>'Nigeria data'!C9</f>
        <v>40071948</v>
      </c>
      <c r="BH24" s="7">
        <f>'Nigeria data'!I9</f>
        <v>48723981</v>
      </c>
      <c r="BI24" s="48">
        <f>'Nigeria data'!O9</f>
        <v>43156990</v>
      </c>
      <c r="BJ24" s="48">
        <f>'Nigeria data'!U9</f>
        <v>56894653</v>
      </c>
      <c r="BK24" s="7">
        <v>48618348</v>
      </c>
      <c r="BL24" s="7">
        <v>51356699</v>
      </c>
      <c r="BM24" s="7">
        <v>44021223</v>
      </c>
      <c r="BN24" s="7">
        <v>57242159</v>
      </c>
    </row>
    <row r="25" spans="1:73" x14ac:dyDescent="0.2">
      <c r="A25" s="45" t="s">
        <v>315</v>
      </c>
      <c r="BG25" s="53">
        <f>BG24/BG23</f>
        <v>0.44913063912138534</v>
      </c>
      <c r="BH25" s="53">
        <f t="shared" ref="BH25:BN25" si="11">BH24/BH23</f>
        <v>0.4887445092888027</v>
      </c>
      <c r="BI25" s="53">
        <f t="shared" si="11"/>
        <v>0.47668150272161369</v>
      </c>
      <c r="BJ25" s="53">
        <f t="shared" si="11"/>
        <v>0.54697945255064806</v>
      </c>
      <c r="BK25" s="53">
        <f t="shared" si="11"/>
        <v>0.51688851027570493</v>
      </c>
      <c r="BL25" s="53">
        <f t="shared" si="11"/>
        <v>0.46788822262276647</v>
      </c>
      <c r="BM25" s="53">
        <f t="shared" si="11"/>
        <v>0.47016283611300907</v>
      </c>
      <c r="BN25" s="53">
        <f t="shared" si="11"/>
        <v>0.47805569499661443</v>
      </c>
    </row>
    <row r="26" spans="1:73" x14ac:dyDescent="0.2">
      <c r="A26" s="45"/>
      <c r="AE26" s="55"/>
      <c r="BG26" s="54">
        <f>AVERAGE(BG25:BN25)</f>
        <v>0.48681642096131811</v>
      </c>
    </row>
    <row r="27" spans="1:73" x14ac:dyDescent="0.2">
      <c r="A27" s="45"/>
      <c r="AE27" s="55"/>
      <c r="BG27" s="53">
        <f>STDEV(BG25:BN25)</f>
        <v>3.108270550605792E-2</v>
      </c>
    </row>
    <row r="28" spans="1:73" x14ac:dyDescent="0.2">
      <c r="A28" s="45"/>
    </row>
    <row r="29" spans="1:73" x14ac:dyDescent="0.2">
      <c r="A29" s="45"/>
    </row>
    <row r="30" spans="1:73" x14ac:dyDescent="0.2">
      <c r="A30" s="45"/>
    </row>
    <row r="31" spans="1:73" x14ac:dyDescent="0.2">
      <c r="A31" s="45"/>
    </row>
    <row r="32" spans="1:73"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row r="128" spans="1:1" x14ac:dyDescent="0.2">
      <c r="A128" s="45"/>
    </row>
    <row r="129" spans="1:1" x14ac:dyDescent="0.2">
      <c r="A129" s="45"/>
    </row>
    <row r="130" spans="1:1" x14ac:dyDescent="0.2">
      <c r="A130" s="45"/>
    </row>
    <row r="131" spans="1:1" x14ac:dyDescent="0.2">
      <c r="A131" s="45"/>
    </row>
    <row r="132" spans="1:1" x14ac:dyDescent="0.2">
      <c r="A132" s="45"/>
    </row>
    <row r="133" spans="1:1" x14ac:dyDescent="0.2">
      <c r="A133" s="45"/>
    </row>
    <row r="134" spans="1:1" x14ac:dyDescent="0.2">
      <c r="A134" s="45"/>
    </row>
    <row r="135" spans="1:1" x14ac:dyDescent="0.2">
      <c r="A135" s="45"/>
    </row>
    <row r="136" spans="1:1" x14ac:dyDescent="0.2">
      <c r="A136" s="45"/>
    </row>
    <row r="137" spans="1:1" x14ac:dyDescent="0.2">
      <c r="A137" s="45"/>
    </row>
    <row r="138" spans="1:1" x14ac:dyDescent="0.2">
      <c r="A138" s="45"/>
    </row>
    <row r="139" spans="1:1" x14ac:dyDescent="0.2">
      <c r="A139" s="45"/>
    </row>
    <row r="140" spans="1:1" x14ac:dyDescent="0.2">
      <c r="A140" s="45"/>
    </row>
    <row r="141" spans="1:1" x14ac:dyDescent="0.2">
      <c r="A141" s="45"/>
    </row>
    <row r="142" spans="1:1" x14ac:dyDescent="0.2">
      <c r="A142" s="45"/>
    </row>
    <row r="143" spans="1:1" x14ac:dyDescent="0.2">
      <c r="A143" s="45"/>
    </row>
    <row r="144" spans="1:1" x14ac:dyDescent="0.2">
      <c r="A144" s="45"/>
    </row>
    <row r="145" spans="1:1" x14ac:dyDescent="0.2">
      <c r="A145" s="45"/>
    </row>
    <row r="146" spans="1:1" x14ac:dyDescent="0.2">
      <c r="A146" s="45"/>
    </row>
    <row r="147" spans="1:1" x14ac:dyDescent="0.2">
      <c r="A147" s="45"/>
    </row>
    <row r="148" spans="1:1" x14ac:dyDescent="0.2">
      <c r="A148" s="45"/>
    </row>
    <row r="149" spans="1:1" x14ac:dyDescent="0.2">
      <c r="A149" s="45"/>
    </row>
    <row r="150" spans="1:1" x14ac:dyDescent="0.2">
      <c r="A150" s="45"/>
    </row>
    <row r="151" spans="1:1" x14ac:dyDescent="0.2">
      <c r="A151" s="45"/>
    </row>
    <row r="152" spans="1:1" x14ac:dyDescent="0.2">
      <c r="A152" s="45"/>
    </row>
    <row r="153" spans="1:1" x14ac:dyDescent="0.2">
      <c r="A153" s="45"/>
    </row>
    <row r="154" spans="1:1" x14ac:dyDescent="0.2">
      <c r="A154" s="45"/>
    </row>
    <row r="155" spans="1:1" x14ac:dyDescent="0.2">
      <c r="A155" s="45"/>
    </row>
    <row r="156" spans="1:1" x14ac:dyDescent="0.2">
      <c r="A156" s="45"/>
    </row>
    <row r="157" spans="1:1" x14ac:dyDescent="0.2">
      <c r="A157" s="45"/>
    </row>
    <row r="158" spans="1:1" x14ac:dyDescent="0.2">
      <c r="A158" s="45"/>
    </row>
    <row r="159" spans="1:1" x14ac:dyDescent="0.2">
      <c r="A159" s="45"/>
    </row>
    <row r="160" spans="1:1" x14ac:dyDescent="0.2">
      <c r="A160" s="45"/>
    </row>
    <row r="161" spans="1:1" x14ac:dyDescent="0.2">
      <c r="A161" s="45"/>
    </row>
    <row r="162" spans="1:1" x14ac:dyDescent="0.2">
      <c r="A162" s="45"/>
    </row>
    <row r="163" spans="1:1" x14ac:dyDescent="0.2">
      <c r="A163" s="45"/>
    </row>
    <row r="164" spans="1:1" x14ac:dyDescent="0.2">
      <c r="A164" s="45"/>
    </row>
    <row r="165" spans="1:1" x14ac:dyDescent="0.2">
      <c r="A165" s="45"/>
    </row>
    <row r="166" spans="1:1" x14ac:dyDescent="0.2">
      <c r="A166" s="45"/>
    </row>
    <row r="167" spans="1:1" x14ac:dyDescent="0.2">
      <c r="A167" s="45"/>
    </row>
    <row r="168" spans="1:1" x14ac:dyDescent="0.2">
      <c r="A168" s="45"/>
    </row>
    <row r="169" spans="1:1" x14ac:dyDescent="0.2">
      <c r="A169" s="45"/>
    </row>
    <row r="170" spans="1:1" x14ac:dyDescent="0.2">
      <c r="A170" s="45"/>
    </row>
    <row r="171" spans="1:1" x14ac:dyDescent="0.2">
      <c r="A171" s="45"/>
    </row>
    <row r="172" spans="1:1" x14ac:dyDescent="0.2">
      <c r="A172" s="45"/>
    </row>
    <row r="173" spans="1:1" x14ac:dyDescent="0.2">
      <c r="A173" s="45"/>
    </row>
    <row r="174" spans="1:1" x14ac:dyDescent="0.2">
      <c r="A174" s="45"/>
    </row>
    <row r="175" spans="1:1" x14ac:dyDescent="0.2">
      <c r="A175" s="45"/>
    </row>
    <row r="176" spans="1:1" x14ac:dyDescent="0.2">
      <c r="A176" s="45"/>
    </row>
    <row r="177" spans="1:1" x14ac:dyDescent="0.2">
      <c r="A177" s="45"/>
    </row>
    <row r="178" spans="1:1" x14ac:dyDescent="0.2">
      <c r="A178" s="45"/>
    </row>
    <row r="179" spans="1:1" x14ac:dyDescent="0.2">
      <c r="A179" s="45"/>
    </row>
    <row r="180" spans="1:1" x14ac:dyDescent="0.2">
      <c r="A180" s="45"/>
    </row>
    <row r="181" spans="1:1" x14ac:dyDescent="0.2">
      <c r="A181" s="45"/>
    </row>
    <row r="182" spans="1:1" x14ac:dyDescent="0.2">
      <c r="A182" s="45"/>
    </row>
    <row r="183" spans="1:1" x14ac:dyDescent="0.2">
      <c r="A183" s="45"/>
    </row>
    <row r="184" spans="1:1" x14ac:dyDescent="0.2">
      <c r="A184" s="45"/>
    </row>
    <row r="185" spans="1:1" x14ac:dyDescent="0.2">
      <c r="A185" s="45"/>
    </row>
    <row r="186" spans="1:1" x14ac:dyDescent="0.2">
      <c r="A186" s="45"/>
    </row>
    <row r="187" spans="1:1" x14ac:dyDescent="0.2">
      <c r="A187" s="45"/>
    </row>
    <row r="188" spans="1:1" x14ac:dyDescent="0.2">
      <c r="A188" s="45"/>
    </row>
    <row r="189" spans="1:1" x14ac:dyDescent="0.2">
      <c r="A189" s="45"/>
    </row>
    <row r="190" spans="1:1" x14ac:dyDescent="0.2">
      <c r="A190" s="45"/>
    </row>
    <row r="191" spans="1:1" x14ac:dyDescent="0.2">
      <c r="A191" s="45"/>
    </row>
    <row r="192" spans="1:1" x14ac:dyDescent="0.2">
      <c r="A192" s="45"/>
    </row>
    <row r="193" spans="1:1" x14ac:dyDescent="0.2">
      <c r="A193" s="45"/>
    </row>
    <row r="194" spans="1:1" x14ac:dyDescent="0.2">
      <c r="A194" s="45"/>
    </row>
    <row r="195" spans="1:1" x14ac:dyDescent="0.2">
      <c r="A195" s="45"/>
    </row>
    <row r="196" spans="1:1" x14ac:dyDescent="0.2">
      <c r="A196" s="45"/>
    </row>
    <row r="197" spans="1:1" x14ac:dyDescent="0.2">
      <c r="A197" s="45"/>
    </row>
    <row r="198" spans="1:1" x14ac:dyDescent="0.2">
      <c r="A198" s="45"/>
    </row>
    <row r="199" spans="1:1" x14ac:dyDescent="0.2">
      <c r="A199" s="45"/>
    </row>
    <row r="200" spans="1:1" x14ac:dyDescent="0.2">
      <c r="A200" s="45"/>
    </row>
    <row r="201" spans="1:1" x14ac:dyDescent="0.2">
      <c r="A201" s="45"/>
    </row>
    <row r="202" spans="1:1" x14ac:dyDescent="0.2">
      <c r="A202" s="45"/>
    </row>
    <row r="203" spans="1:1" x14ac:dyDescent="0.2">
      <c r="A203" s="45"/>
    </row>
    <row r="204" spans="1:1" x14ac:dyDescent="0.2">
      <c r="A204" s="45"/>
    </row>
    <row r="205" spans="1:1" x14ac:dyDescent="0.2">
      <c r="A205" s="45"/>
    </row>
    <row r="206" spans="1:1" x14ac:dyDescent="0.2">
      <c r="A206" s="45"/>
    </row>
    <row r="207" spans="1:1" x14ac:dyDescent="0.2">
      <c r="A207" s="45"/>
    </row>
    <row r="208" spans="1:1" x14ac:dyDescent="0.2">
      <c r="A208" s="45"/>
    </row>
    <row r="209" spans="1:1" x14ac:dyDescent="0.2">
      <c r="A209" s="45"/>
    </row>
    <row r="210" spans="1:1" x14ac:dyDescent="0.2">
      <c r="A210" s="45"/>
    </row>
    <row r="211" spans="1:1" x14ac:dyDescent="0.2">
      <c r="A211" s="45"/>
    </row>
    <row r="212" spans="1:1" x14ac:dyDescent="0.2">
      <c r="A212" s="45"/>
    </row>
    <row r="213" spans="1:1" x14ac:dyDescent="0.2">
      <c r="A213" s="45"/>
    </row>
    <row r="214" spans="1:1" x14ac:dyDescent="0.2">
      <c r="A214" s="45"/>
    </row>
    <row r="215" spans="1:1" x14ac:dyDescent="0.2">
      <c r="A215" s="45"/>
    </row>
    <row r="216" spans="1:1" x14ac:dyDescent="0.2">
      <c r="A216" s="45"/>
    </row>
    <row r="217" spans="1:1" x14ac:dyDescent="0.2">
      <c r="A217" s="45"/>
    </row>
    <row r="218" spans="1:1" x14ac:dyDescent="0.2">
      <c r="A218" s="45"/>
    </row>
    <row r="219" spans="1:1" x14ac:dyDescent="0.2">
      <c r="A219" s="45"/>
    </row>
    <row r="220" spans="1:1" x14ac:dyDescent="0.2">
      <c r="A220" s="45"/>
    </row>
    <row r="221" spans="1:1" x14ac:dyDescent="0.2">
      <c r="A221" s="45"/>
    </row>
    <row r="222" spans="1:1" x14ac:dyDescent="0.2">
      <c r="A222" s="45"/>
    </row>
    <row r="223" spans="1:1" x14ac:dyDescent="0.2">
      <c r="A223" s="45"/>
    </row>
    <row r="224" spans="1:1" x14ac:dyDescent="0.2">
      <c r="A224" s="45"/>
    </row>
    <row r="225" spans="1:1" x14ac:dyDescent="0.2">
      <c r="A225" s="45"/>
    </row>
    <row r="226" spans="1:1" x14ac:dyDescent="0.2">
      <c r="A226" s="45"/>
    </row>
    <row r="227" spans="1:1" x14ac:dyDescent="0.2">
      <c r="A227" s="45"/>
    </row>
    <row r="228" spans="1:1" x14ac:dyDescent="0.2">
      <c r="A228" s="45"/>
    </row>
    <row r="229" spans="1:1" x14ac:dyDescent="0.2">
      <c r="A229" s="45"/>
    </row>
    <row r="230" spans="1:1" x14ac:dyDescent="0.2">
      <c r="A230" s="45"/>
    </row>
    <row r="231" spans="1:1" x14ac:dyDescent="0.2">
      <c r="A231" s="45"/>
    </row>
    <row r="232" spans="1:1" x14ac:dyDescent="0.2">
      <c r="A232" s="45"/>
    </row>
    <row r="233" spans="1:1" x14ac:dyDescent="0.2">
      <c r="A233" s="45"/>
    </row>
    <row r="234" spans="1:1" x14ac:dyDescent="0.2">
      <c r="A234" s="45"/>
    </row>
    <row r="235" spans="1:1" x14ac:dyDescent="0.2">
      <c r="A235" s="45"/>
    </row>
    <row r="236" spans="1:1" x14ac:dyDescent="0.2">
      <c r="A236" s="45"/>
    </row>
    <row r="237" spans="1:1" x14ac:dyDescent="0.2">
      <c r="A237" s="45"/>
    </row>
    <row r="238" spans="1:1" x14ac:dyDescent="0.2">
      <c r="A238" s="45"/>
    </row>
    <row r="239" spans="1:1" x14ac:dyDescent="0.2">
      <c r="A239" s="45"/>
    </row>
    <row r="240" spans="1:1" x14ac:dyDescent="0.2">
      <c r="A240" s="45"/>
    </row>
    <row r="241" spans="1:1" x14ac:dyDescent="0.2">
      <c r="A241" s="45"/>
    </row>
    <row r="242" spans="1:1" x14ac:dyDescent="0.2">
      <c r="A242" s="30"/>
    </row>
    <row r="243" spans="1:1" x14ac:dyDescent="0.2">
      <c r="A243" s="30"/>
    </row>
    <row r="244" spans="1:1" x14ac:dyDescent="0.2">
      <c r="A244" s="30"/>
    </row>
    <row r="245" spans="1:1" x14ac:dyDescent="0.2">
      <c r="A245" s="30"/>
    </row>
    <row r="246" spans="1:1" x14ac:dyDescent="0.2">
      <c r="A246" s="30"/>
    </row>
    <row r="247" spans="1:1" x14ac:dyDescent="0.2">
      <c r="A247" s="30"/>
    </row>
    <row r="248" spans="1:1" x14ac:dyDescent="0.2">
      <c r="A248" s="30"/>
    </row>
    <row r="249" spans="1:1" x14ac:dyDescent="0.2">
      <c r="A249" s="45"/>
    </row>
    <row r="250" spans="1:1" x14ac:dyDescent="0.2">
      <c r="A250" s="30"/>
    </row>
    <row r="251" spans="1:1" x14ac:dyDescent="0.2">
      <c r="A251" s="30"/>
    </row>
    <row r="252" spans="1:1" x14ac:dyDescent="0.2">
      <c r="A252" s="30"/>
    </row>
    <row r="253" spans="1:1" x14ac:dyDescent="0.2">
      <c r="A253" s="30"/>
    </row>
    <row r="254" spans="1:1" x14ac:dyDescent="0.2">
      <c r="A254" s="30"/>
    </row>
    <row r="255" spans="1:1" x14ac:dyDescent="0.2">
      <c r="A255" s="45"/>
    </row>
    <row r="256" spans="1:1" x14ac:dyDescent="0.2">
      <c r="A256" s="30"/>
    </row>
    <row r="257" spans="1:1" x14ac:dyDescent="0.2">
      <c r="A257" s="30"/>
    </row>
    <row r="258" spans="1:1" x14ac:dyDescent="0.2">
      <c r="A258" s="30"/>
    </row>
    <row r="259" spans="1:1" x14ac:dyDescent="0.2">
      <c r="A259" s="30"/>
    </row>
    <row r="260" spans="1:1" x14ac:dyDescent="0.2">
      <c r="A260" s="30"/>
    </row>
    <row r="261" spans="1:1" x14ac:dyDescent="0.2">
      <c r="A261" s="30"/>
    </row>
  </sheetData>
  <phoneticPr fontId="8" type="noConversion"/>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79998168889431442"/>
  </sheetPr>
  <dimension ref="A1:R295"/>
  <sheetViews>
    <sheetView zoomScaleSheetLayoutView="80" workbookViewId="0">
      <pane xSplit="3" ySplit="5" topLeftCell="D6" activePane="bottomRight" state="frozen"/>
      <selection activeCell="A2" sqref="A2"/>
      <selection pane="topRight" activeCell="A2" sqref="A2"/>
      <selection pane="bottomLeft" activeCell="A2" sqref="A2"/>
      <selection pane="bottomRight" activeCell="A2" sqref="A2"/>
    </sheetView>
  </sheetViews>
  <sheetFormatPr defaultColWidth="8.85546875" defaultRowHeight="12.75" x14ac:dyDescent="0.2"/>
  <cols>
    <col min="1" max="1" width="10.7109375" style="177" customWidth="1"/>
    <col min="2" max="2" width="15.7109375" style="176" customWidth="1"/>
    <col min="3" max="3" width="40.42578125" style="174" customWidth="1"/>
    <col min="4" max="16" width="13.7109375" style="175" customWidth="1"/>
    <col min="17" max="18" width="13.7109375" style="174" customWidth="1"/>
    <col min="19" max="16384" width="8.85546875" style="174"/>
  </cols>
  <sheetData>
    <row r="1" spans="1:18" x14ac:dyDescent="0.2">
      <c r="A1" s="208" t="s">
        <v>1105</v>
      </c>
      <c r="B1" s="207"/>
      <c r="C1" s="207"/>
      <c r="D1" s="179"/>
      <c r="E1" s="179"/>
      <c r="F1" s="179"/>
      <c r="G1" s="179"/>
      <c r="H1" s="179"/>
      <c r="I1" s="179"/>
      <c r="J1" s="179"/>
      <c r="K1" s="179"/>
      <c r="L1" s="179"/>
      <c r="M1" s="179"/>
      <c r="N1" s="179"/>
      <c r="O1" s="179"/>
    </row>
    <row r="2" spans="1:18" x14ac:dyDescent="0.2">
      <c r="A2" s="206" t="s">
        <v>1104</v>
      </c>
      <c r="B2" s="205"/>
      <c r="C2" s="205"/>
      <c r="D2" s="179"/>
      <c r="E2" s="179"/>
      <c r="F2" s="179"/>
      <c r="G2" s="179"/>
      <c r="H2" s="179"/>
      <c r="I2" s="179"/>
      <c r="J2" s="179"/>
      <c r="K2" s="179"/>
      <c r="L2" s="179"/>
      <c r="M2" s="179"/>
      <c r="N2" s="179"/>
      <c r="O2" s="179"/>
    </row>
    <row r="3" spans="1:18" x14ac:dyDescent="0.2">
      <c r="A3" s="177" t="s">
        <v>1103</v>
      </c>
      <c r="C3" s="176"/>
      <c r="D3" s="179"/>
      <c r="E3" s="179"/>
      <c r="F3" s="179"/>
      <c r="G3" s="179"/>
      <c r="H3" s="179"/>
      <c r="I3" s="179"/>
      <c r="J3" s="179"/>
      <c r="K3" s="179"/>
      <c r="L3" s="179"/>
      <c r="M3" s="179"/>
      <c r="N3" s="179"/>
      <c r="O3" s="179"/>
    </row>
    <row r="4" spans="1:18" x14ac:dyDescent="0.2">
      <c r="C4" s="176"/>
      <c r="D4" s="204" t="s">
        <v>1102</v>
      </c>
      <c r="E4" s="203"/>
      <c r="F4" s="203"/>
      <c r="G4" s="203"/>
      <c r="H4" s="203"/>
      <c r="I4" s="203"/>
      <c r="J4" s="203"/>
      <c r="K4" s="183"/>
      <c r="L4" s="202" t="s">
        <v>1101</v>
      </c>
      <c r="M4" s="201"/>
      <c r="N4" s="201"/>
      <c r="O4" s="183"/>
      <c r="P4" s="200" t="s">
        <v>1100</v>
      </c>
      <c r="R4" s="199" t="s">
        <v>1099</v>
      </c>
    </row>
    <row r="5" spans="1:18" x14ac:dyDescent="0.2">
      <c r="A5" s="198" t="s">
        <v>235</v>
      </c>
      <c r="B5" s="198" t="s">
        <v>141</v>
      </c>
      <c r="C5" s="197" t="s">
        <v>1098</v>
      </c>
      <c r="D5" s="196" t="s">
        <v>1097</v>
      </c>
      <c r="E5" s="196" t="s">
        <v>1096</v>
      </c>
      <c r="F5" s="196" t="s">
        <v>1095</v>
      </c>
      <c r="G5" s="196" t="s">
        <v>1094</v>
      </c>
      <c r="H5" s="196" t="s">
        <v>1093</v>
      </c>
      <c r="I5" s="196" t="s">
        <v>1092</v>
      </c>
      <c r="J5" s="196" t="s">
        <v>1091</v>
      </c>
      <c r="K5" s="195"/>
      <c r="L5" s="196" t="s">
        <v>1090</v>
      </c>
      <c r="M5" s="196" t="s">
        <v>1089</v>
      </c>
      <c r="N5" s="196" t="s">
        <v>1088</v>
      </c>
      <c r="O5" s="195"/>
      <c r="P5" s="194" t="s">
        <v>1087</v>
      </c>
    </row>
    <row r="6" spans="1:18" x14ac:dyDescent="0.2">
      <c r="A6" s="193" t="s">
        <v>802</v>
      </c>
      <c r="B6" s="181">
        <v>10318</v>
      </c>
      <c r="C6" s="184" t="s">
        <v>1086</v>
      </c>
      <c r="D6" s="179">
        <v>165000</v>
      </c>
      <c r="E6" s="179">
        <v>27400</v>
      </c>
      <c r="F6" s="179">
        <v>2448</v>
      </c>
      <c r="G6" s="179">
        <v>1692500</v>
      </c>
      <c r="H6" s="179">
        <v>1887348</v>
      </c>
      <c r="I6" s="179">
        <v>1815931</v>
      </c>
      <c r="J6" s="179"/>
      <c r="K6" s="183"/>
      <c r="L6" s="179">
        <v>800000</v>
      </c>
      <c r="M6" s="179">
        <v>784303.9208333334</v>
      </c>
      <c r="N6" s="179">
        <v>789500</v>
      </c>
      <c r="O6" s="183"/>
      <c r="P6" s="179">
        <f>SUM(D6:G6)-H6</f>
        <v>0</v>
      </c>
      <c r="R6" s="174" t="s">
        <v>1085</v>
      </c>
    </row>
    <row r="7" spans="1:18" x14ac:dyDescent="0.2">
      <c r="A7" s="193" t="s">
        <v>801</v>
      </c>
      <c r="B7" s="181">
        <v>10348</v>
      </c>
      <c r="C7" s="184" t="s">
        <v>1072</v>
      </c>
      <c r="D7" s="179"/>
      <c r="E7" s="179"/>
      <c r="F7" s="179"/>
      <c r="G7" s="179"/>
      <c r="H7" s="179"/>
      <c r="I7" s="179"/>
      <c r="J7" s="179"/>
      <c r="K7" s="183"/>
      <c r="L7" s="179"/>
      <c r="M7" s="179"/>
      <c r="N7" s="179"/>
      <c r="O7" s="183"/>
      <c r="P7" s="179"/>
    </row>
    <row r="8" spans="1:18" x14ac:dyDescent="0.2">
      <c r="A8" s="193" t="s">
        <v>800</v>
      </c>
      <c r="B8" s="181">
        <v>10379</v>
      </c>
      <c r="C8" s="184" t="s">
        <v>1072</v>
      </c>
      <c r="D8" s="179"/>
      <c r="E8" s="179"/>
      <c r="F8" s="179"/>
      <c r="G8" s="179"/>
      <c r="H8" s="179"/>
      <c r="I8" s="179"/>
      <c r="J8" s="179"/>
      <c r="K8" s="183"/>
      <c r="L8" s="179"/>
      <c r="M8" s="179"/>
      <c r="N8" s="179"/>
      <c r="O8" s="183"/>
      <c r="P8" s="179"/>
    </row>
    <row r="9" spans="1:18" x14ac:dyDescent="0.2">
      <c r="A9" s="193" t="s">
        <v>260</v>
      </c>
      <c r="B9" s="181">
        <v>10409</v>
      </c>
      <c r="C9" s="184" t="s">
        <v>1072</v>
      </c>
      <c r="D9" s="179"/>
      <c r="E9" s="179"/>
      <c r="F9" s="179"/>
      <c r="G9" s="179"/>
      <c r="H9" s="179"/>
      <c r="I9" s="179"/>
      <c r="J9" s="179"/>
      <c r="K9" s="183"/>
      <c r="L9" s="179"/>
      <c r="M9" s="179"/>
      <c r="N9" s="179"/>
      <c r="O9" s="183"/>
      <c r="P9" s="179"/>
    </row>
    <row r="10" spans="1:18" x14ac:dyDescent="0.2">
      <c r="A10" s="193" t="s">
        <v>799</v>
      </c>
      <c r="B10" s="181">
        <v>10440</v>
      </c>
      <c r="C10" s="184" t="s">
        <v>1072</v>
      </c>
      <c r="D10" s="179"/>
      <c r="E10" s="179"/>
      <c r="F10" s="179"/>
      <c r="G10" s="179"/>
      <c r="H10" s="179"/>
      <c r="I10" s="179"/>
      <c r="J10" s="179"/>
      <c r="K10" s="183"/>
      <c r="L10" s="179"/>
      <c r="M10" s="179"/>
      <c r="N10" s="179"/>
      <c r="O10" s="183"/>
      <c r="P10" s="179"/>
    </row>
    <row r="11" spans="1:18" x14ac:dyDescent="0.2">
      <c r="A11" s="193" t="s">
        <v>798</v>
      </c>
      <c r="B11" s="181">
        <v>10471</v>
      </c>
      <c r="C11" s="184" t="s">
        <v>1072</v>
      </c>
      <c r="D11" s="179"/>
      <c r="E11" s="179"/>
      <c r="F11" s="179"/>
      <c r="G11" s="179"/>
      <c r="H11" s="179"/>
      <c r="I11" s="179"/>
      <c r="J11" s="179"/>
      <c r="K11" s="183"/>
      <c r="L11" s="179"/>
      <c r="M11" s="179"/>
      <c r="N11" s="179"/>
      <c r="O11" s="183"/>
      <c r="P11" s="179"/>
    </row>
    <row r="12" spans="1:18" x14ac:dyDescent="0.2">
      <c r="A12" s="193" t="s">
        <v>797</v>
      </c>
      <c r="B12" s="181">
        <v>10501</v>
      </c>
      <c r="C12" s="184" t="s">
        <v>1084</v>
      </c>
      <c r="D12" s="179">
        <v>183500</v>
      </c>
      <c r="E12" s="179">
        <v>30600</v>
      </c>
      <c r="F12" s="179">
        <v>2176</v>
      </c>
      <c r="G12" s="179">
        <v>1765388</v>
      </c>
      <c r="H12" s="179">
        <v>1981664</v>
      </c>
      <c r="I12" s="179">
        <v>1921782.7249999999</v>
      </c>
      <c r="J12" s="179"/>
      <c r="K12" s="183"/>
      <c r="L12" s="179">
        <v>1449800</v>
      </c>
      <c r="M12" s="179">
        <v>1387811.5208333333</v>
      </c>
      <c r="N12" s="179">
        <v>1425992</v>
      </c>
      <c r="O12" s="183"/>
      <c r="P12" s="179">
        <f>SUM(D12:G12)-H12</f>
        <v>0</v>
      </c>
    </row>
    <row r="13" spans="1:18" x14ac:dyDescent="0.2">
      <c r="A13" s="193" t="s">
        <v>796</v>
      </c>
      <c r="B13" s="181">
        <v>10532</v>
      </c>
      <c r="C13" s="184" t="s">
        <v>1072</v>
      </c>
      <c r="D13" s="179"/>
      <c r="E13" s="179"/>
      <c r="F13" s="179"/>
      <c r="G13" s="179"/>
      <c r="H13" s="179"/>
      <c r="I13" s="179"/>
      <c r="J13" s="179"/>
      <c r="K13" s="183"/>
      <c r="L13" s="179"/>
      <c r="M13" s="179"/>
      <c r="N13" s="179"/>
      <c r="O13" s="183"/>
      <c r="P13" s="179"/>
    </row>
    <row r="14" spans="1:18" x14ac:dyDescent="0.2">
      <c r="A14" s="193" t="s">
        <v>795</v>
      </c>
      <c r="B14" s="181">
        <v>10562</v>
      </c>
      <c r="C14" s="184" t="s">
        <v>1072</v>
      </c>
      <c r="D14" s="179"/>
      <c r="E14" s="179"/>
      <c r="F14" s="179"/>
      <c r="G14" s="179"/>
      <c r="H14" s="179"/>
      <c r="I14" s="179"/>
      <c r="J14" s="179"/>
      <c r="K14" s="183"/>
      <c r="L14" s="179"/>
      <c r="M14" s="179"/>
      <c r="N14" s="179"/>
      <c r="O14" s="183"/>
      <c r="P14" s="179"/>
    </row>
    <row r="15" spans="1:18" x14ac:dyDescent="0.2">
      <c r="A15" s="193" t="s">
        <v>176</v>
      </c>
      <c r="B15" s="181">
        <v>10593</v>
      </c>
      <c r="C15" s="184" t="s">
        <v>1072</v>
      </c>
      <c r="D15" s="179"/>
      <c r="E15" s="179"/>
      <c r="F15" s="179"/>
      <c r="G15" s="179"/>
      <c r="H15" s="179"/>
      <c r="I15" s="179"/>
      <c r="J15" s="179"/>
      <c r="K15" s="183"/>
      <c r="L15" s="179"/>
      <c r="M15" s="179"/>
      <c r="N15" s="179"/>
      <c r="O15" s="183"/>
      <c r="P15" s="179"/>
    </row>
    <row r="16" spans="1:18" x14ac:dyDescent="0.2">
      <c r="A16" s="193" t="s">
        <v>794</v>
      </c>
      <c r="B16" s="181">
        <v>10624</v>
      </c>
      <c r="C16" s="184" t="s">
        <v>1072</v>
      </c>
      <c r="D16" s="179"/>
      <c r="E16" s="179"/>
      <c r="F16" s="179"/>
      <c r="G16" s="179"/>
      <c r="H16" s="179"/>
      <c r="I16" s="179"/>
      <c r="J16" s="179"/>
      <c r="K16" s="183"/>
      <c r="L16" s="179"/>
      <c r="M16" s="179"/>
      <c r="N16" s="179"/>
      <c r="O16" s="183"/>
      <c r="P16" s="179"/>
    </row>
    <row r="17" spans="1:18" x14ac:dyDescent="0.2">
      <c r="A17" s="193" t="s">
        <v>793</v>
      </c>
      <c r="B17" s="181">
        <v>10652</v>
      </c>
      <c r="C17" s="184" t="s">
        <v>1072</v>
      </c>
      <c r="D17" s="179"/>
      <c r="E17" s="179"/>
      <c r="F17" s="179"/>
      <c r="G17" s="179"/>
      <c r="H17" s="179"/>
      <c r="I17" s="179"/>
      <c r="J17" s="179"/>
      <c r="K17" s="183"/>
      <c r="L17" s="179"/>
      <c r="M17" s="179"/>
      <c r="N17" s="179"/>
      <c r="O17" s="183"/>
      <c r="P17" s="179"/>
    </row>
    <row r="18" spans="1:18" x14ac:dyDescent="0.2">
      <c r="A18" s="193" t="s">
        <v>792</v>
      </c>
      <c r="B18" s="181">
        <v>10683</v>
      </c>
      <c r="C18" s="184" t="s">
        <v>1083</v>
      </c>
      <c r="D18" s="179">
        <v>168000</v>
      </c>
      <c r="E18" s="179">
        <v>31700</v>
      </c>
      <c r="F18" s="179">
        <v>2048</v>
      </c>
      <c r="G18" s="179">
        <v>1585916</v>
      </c>
      <c r="H18" s="179">
        <v>1787664</v>
      </c>
      <c r="I18" s="179">
        <v>1743079.3</v>
      </c>
      <c r="J18" s="179"/>
      <c r="K18" s="183"/>
      <c r="L18" s="179">
        <v>1524654.7333333334</v>
      </c>
      <c r="M18" s="179">
        <v>1453349.6749999998</v>
      </c>
      <c r="N18" s="179">
        <v>1447337.9249999998</v>
      </c>
      <c r="O18" s="183"/>
      <c r="P18" s="179">
        <f>SUM(D18:G18)-H18</f>
        <v>0</v>
      </c>
    </row>
    <row r="19" spans="1:18" x14ac:dyDescent="0.2">
      <c r="A19" s="193" t="s">
        <v>791</v>
      </c>
      <c r="B19" s="181">
        <v>10713</v>
      </c>
      <c r="C19" s="184" t="s">
        <v>1072</v>
      </c>
      <c r="D19" s="179"/>
      <c r="E19" s="179"/>
      <c r="F19" s="179"/>
      <c r="G19" s="179"/>
      <c r="H19" s="179"/>
      <c r="I19" s="179"/>
      <c r="J19" s="179"/>
      <c r="K19" s="183"/>
      <c r="L19" s="179"/>
      <c r="M19" s="179"/>
      <c r="N19" s="179"/>
      <c r="O19" s="183"/>
      <c r="P19" s="179"/>
    </row>
    <row r="20" spans="1:18" x14ac:dyDescent="0.2">
      <c r="A20" s="193" t="s">
        <v>790</v>
      </c>
      <c r="B20" s="181">
        <v>10744</v>
      </c>
      <c r="C20" s="184" t="s">
        <v>1072</v>
      </c>
      <c r="D20" s="179"/>
      <c r="E20" s="179"/>
      <c r="F20" s="179"/>
      <c r="G20" s="179"/>
      <c r="H20" s="179"/>
      <c r="I20" s="179"/>
      <c r="J20" s="179"/>
      <c r="K20" s="183"/>
      <c r="L20" s="179"/>
      <c r="M20" s="179"/>
      <c r="N20" s="179"/>
      <c r="O20" s="183"/>
      <c r="P20" s="179"/>
    </row>
    <row r="21" spans="1:18" x14ac:dyDescent="0.2">
      <c r="A21" s="193" t="s">
        <v>261</v>
      </c>
      <c r="B21" s="181">
        <v>10774</v>
      </c>
      <c r="C21" s="184" t="s">
        <v>1072</v>
      </c>
      <c r="D21" s="179"/>
      <c r="E21" s="179"/>
      <c r="F21" s="179"/>
      <c r="G21" s="179"/>
      <c r="H21" s="179"/>
      <c r="I21" s="179"/>
      <c r="J21" s="179"/>
      <c r="K21" s="183"/>
      <c r="L21" s="179"/>
      <c r="M21" s="179"/>
      <c r="N21" s="179"/>
      <c r="O21" s="183"/>
      <c r="P21" s="179"/>
    </row>
    <row r="22" spans="1:18" x14ac:dyDescent="0.2">
      <c r="A22" s="193" t="s">
        <v>789</v>
      </c>
      <c r="B22" s="181">
        <v>10805</v>
      </c>
      <c r="C22" s="184" t="s">
        <v>1072</v>
      </c>
      <c r="D22" s="179"/>
      <c r="E22" s="179"/>
      <c r="F22" s="179"/>
      <c r="G22" s="179"/>
      <c r="H22" s="179"/>
      <c r="I22" s="179"/>
      <c r="J22" s="179"/>
      <c r="K22" s="183"/>
      <c r="L22" s="179"/>
      <c r="M22" s="179"/>
      <c r="N22" s="179"/>
      <c r="O22" s="183"/>
      <c r="P22" s="179"/>
    </row>
    <row r="23" spans="1:18" x14ac:dyDescent="0.2">
      <c r="A23" s="193" t="s">
        <v>788</v>
      </c>
      <c r="B23" s="181">
        <v>10836</v>
      </c>
      <c r="C23" s="184" t="s">
        <v>1072</v>
      </c>
      <c r="D23" s="179"/>
      <c r="E23" s="179"/>
      <c r="F23" s="179"/>
      <c r="G23" s="179"/>
      <c r="H23" s="179"/>
      <c r="I23" s="179"/>
      <c r="J23" s="179"/>
      <c r="K23" s="183"/>
      <c r="L23" s="179"/>
      <c r="M23" s="179"/>
      <c r="N23" s="179"/>
      <c r="O23" s="183"/>
      <c r="P23" s="179"/>
    </row>
    <row r="24" spans="1:18" s="185" customFormat="1" x14ac:dyDescent="0.2">
      <c r="A24" s="193" t="s">
        <v>787</v>
      </c>
      <c r="B24" s="181">
        <v>10866</v>
      </c>
      <c r="C24" s="184" t="s">
        <v>1082</v>
      </c>
      <c r="D24" s="179">
        <v>187000</v>
      </c>
      <c r="E24" s="179">
        <v>33800</v>
      </c>
      <c r="F24" s="179">
        <v>2112</v>
      </c>
      <c r="G24" s="179">
        <v>1904752</v>
      </c>
      <c r="H24" s="179">
        <v>2127664</v>
      </c>
      <c r="I24" s="179">
        <v>2101425.5</v>
      </c>
      <c r="J24" s="179"/>
      <c r="K24" s="183"/>
      <c r="L24" s="179">
        <v>1602654.733</v>
      </c>
      <c r="M24" s="179">
        <v>1532024.513</v>
      </c>
      <c r="N24" s="179">
        <v>1487662.8829999999</v>
      </c>
      <c r="O24" s="183"/>
      <c r="P24" s="179">
        <f>SUM(D24:G24)-H24</f>
        <v>0</v>
      </c>
    </row>
    <row r="25" spans="1:18" s="185" customFormat="1" x14ac:dyDescent="0.2">
      <c r="A25" s="193" t="s">
        <v>786</v>
      </c>
      <c r="B25" s="181">
        <v>10897</v>
      </c>
      <c r="C25" s="184" t="s">
        <v>1072</v>
      </c>
      <c r="D25" s="179"/>
      <c r="E25" s="179"/>
      <c r="F25" s="179"/>
      <c r="G25" s="179"/>
      <c r="H25" s="179"/>
      <c r="I25" s="179"/>
      <c r="J25" s="179"/>
      <c r="K25" s="183"/>
      <c r="L25" s="179"/>
      <c r="M25" s="179"/>
      <c r="N25" s="179"/>
      <c r="O25" s="183"/>
      <c r="P25" s="179"/>
    </row>
    <row r="26" spans="1:18" s="185" customFormat="1" x14ac:dyDescent="0.2">
      <c r="A26" s="193" t="s">
        <v>785</v>
      </c>
      <c r="B26" s="181">
        <v>10927</v>
      </c>
      <c r="C26" s="184" t="s">
        <v>1072</v>
      </c>
      <c r="D26" s="179"/>
      <c r="E26" s="179"/>
      <c r="F26" s="179"/>
      <c r="G26" s="179"/>
      <c r="H26" s="179"/>
      <c r="I26" s="179"/>
      <c r="J26" s="179"/>
      <c r="K26" s="183"/>
      <c r="L26" s="179"/>
      <c r="M26" s="179"/>
      <c r="N26" s="179"/>
      <c r="O26" s="183"/>
      <c r="P26" s="179"/>
    </row>
    <row r="27" spans="1:18" s="185" customFormat="1" x14ac:dyDescent="0.2">
      <c r="A27" s="193" t="s">
        <v>177</v>
      </c>
      <c r="B27" s="181">
        <v>10958</v>
      </c>
      <c r="C27" s="184" t="s">
        <v>1072</v>
      </c>
      <c r="D27" s="179"/>
      <c r="E27" s="179"/>
      <c r="F27" s="179"/>
      <c r="G27" s="179"/>
      <c r="H27" s="179"/>
      <c r="I27" s="179"/>
      <c r="J27" s="179"/>
      <c r="K27" s="183"/>
      <c r="L27" s="179"/>
      <c r="M27" s="179"/>
      <c r="N27" s="179"/>
      <c r="O27" s="183"/>
      <c r="P27" s="179"/>
    </row>
    <row r="28" spans="1:18" s="185" customFormat="1" x14ac:dyDescent="0.2">
      <c r="A28" s="193" t="s">
        <v>784</v>
      </c>
      <c r="B28" s="181">
        <v>10989</v>
      </c>
      <c r="C28" s="184" t="s">
        <v>1072</v>
      </c>
      <c r="D28" s="179"/>
      <c r="E28" s="179"/>
      <c r="F28" s="179"/>
      <c r="G28" s="179"/>
      <c r="H28" s="179"/>
      <c r="I28" s="179"/>
      <c r="J28" s="179"/>
      <c r="K28" s="183"/>
      <c r="L28" s="179"/>
      <c r="M28" s="179"/>
      <c r="N28" s="179"/>
      <c r="O28" s="183"/>
      <c r="P28" s="179"/>
    </row>
    <row r="29" spans="1:18" s="185" customFormat="1" x14ac:dyDescent="0.2">
      <c r="A29" s="193" t="s">
        <v>783</v>
      </c>
      <c r="B29" s="181">
        <v>11017</v>
      </c>
      <c r="C29" s="184" t="s">
        <v>1072</v>
      </c>
      <c r="D29" s="179"/>
      <c r="E29" s="179"/>
      <c r="F29" s="179"/>
      <c r="G29" s="179"/>
      <c r="H29" s="179"/>
      <c r="I29" s="179"/>
      <c r="J29" s="179"/>
      <c r="K29" s="183"/>
      <c r="L29" s="179"/>
      <c r="M29" s="179"/>
      <c r="N29" s="179"/>
      <c r="O29" s="183"/>
      <c r="P29" s="179"/>
    </row>
    <row r="30" spans="1:18" s="185" customFormat="1" x14ac:dyDescent="0.2">
      <c r="A30" s="193" t="s">
        <v>782</v>
      </c>
      <c r="B30" s="181">
        <v>11048</v>
      </c>
      <c r="C30" s="184" t="s">
        <v>1081</v>
      </c>
      <c r="D30" s="179">
        <v>210000</v>
      </c>
      <c r="E30" s="179">
        <v>37100</v>
      </c>
      <c r="F30" s="179">
        <v>2144</v>
      </c>
      <c r="G30" s="179">
        <v>1948420</v>
      </c>
      <c r="H30" s="179">
        <v>2197664</v>
      </c>
      <c r="I30" s="179">
        <v>2184672.8250000002</v>
      </c>
      <c r="J30" s="179">
        <v>33544.313000000002</v>
      </c>
      <c r="K30" s="183"/>
      <c r="L30" s="179">
        <v>1977654.733</v>
      </c>
      <c r="M30" s="179">
        <v>1840453.6880000001</v>
      </c>
      <c r="N30" s="179">
        <v>1874027.071</v>
      </c>
      <c r="O30" s="183"/>
      <c r="P30" s="179">
        <f>SUM(D30:G30)-H30</f>
        <v>0</v>
      </c>
    </row>
    <row r="31" spans="1:18" s="185" customFormat="1" x14ac:dyDescent="0.2">
      <c r="A31" s="193" t="s">
        <v>781</v>
      </c>
      <c r="B31" s="181">
        <v>11078</v>
      </c>
      <c r="C31" s="184" t="s">
        <v>1072</v>
      </c>
      <c r="D31" s="179"/>
      <c r="E31" s="179"/>
      <c r="F31" s="179"/>
      <c r="G31" s="179"/>
      <c r="H31" s="179"/>
      <c r="I31" s="179"/>
      <c r="J31" s="179"/>
      <c r="K31" s="183"/>
      <c r="L31" s="179"/>
      <c r="M31" s="179"/>
      <c r="N31" s="179"/>
      <c r="O31" s="183"/>
      <c r="P31" s="179"/>
      <c r="R31" s="185" t="s">
        <v>1080</v>
      </c>
    </row>
    <row r="32" spans="1:18" s="185" customFormat="1" x14ac:dyDescent="0.2">
      <c r="A32" s="193" t="s">
        <v>780</v>
      </c>
      <c r="B32" s="181">
        <v>11109</v>
      </c>
      <c r="C32" s="184" t="s">
        <v>1072</v>
      </c>
      <c r="D32" s="179"/>
      <c r="E32" s="179"/>
      <c r="F32" s="179"/>
      <c r="G32" s="179"/>
      <c r="H32" s="179"/>
      <c r="I32" s="179"/>
      <c r="J32" s="179"/>
      <c r="K32" s="183"/>
      <c r="L32" s="179"/>
      <c r="M32" s="179"/>
      <c r="N32" s="179"/>
      <c r="O32" s="183"/>
      <c r="P32" s="179"/>
    </row>
    <row r="33" spans="1:16" s="185" customFormat="1" x14ac:dyDescent="0.2">
      <c r="A33" s="193" t="s">
        <v>44</v>
      </c>
      <c r="B33" s="181">
        <v>11139</v>
      </c>
      <c r="C33" s="184" t="s">
        <v>1072</v>
      </c>
      <c r="D33" s="179"/>
      <c r="E33" s="179"/>
      <c r="F33" s="179"/>
      <c r="G33" s="179"/>
      <c r="H33" s="179"/>
      <c r="I33" s="179"/>
      <c r="J33" s="179"/>
      <c r="K33" s="183"/>
      <c r="L33" s="179"/>
      <c r="M33" s="179"/>
      <c r="N33" s="179"/>
      <c r="O33" s="183"/>
      <c r="P33" s="179"/>
    </row>
    <row r="34" spans="1:16" s="185" customFormat="1" x14ac:dyDescent="0.2">
      <c r="A34" s="193" t="s">
        <v>779</v>
      </c>
      <c r="B34" s="181">
        <v>11170</v>
      </c>
      <c r="C34" s="184" t="s">
        <v>1072</v>
      </c>
      <c r="D34" s="179"/>
      <c r="E34" s="179"/>
      <c r="F34" s="179"/>
      <c r="G34" s="179"/>
      <c r="H34" s="179"/>
      <c r="I34" s="179"/>
      <c r="J34" s="179"/>
      <c r="K34" s="183"/>
      <c r="L34" s="179"/>
      <c r="M34" s="179"/>
      <c r="N34" s="179"/>
      <c r="O34" s="183"/>
      <c r="P34" s="179"/>
    </row>
    <row r="35" spans="1:16" s="185" customFormat="1" x14ac:dyDescent="0.2">
      <c r="A35" s="193" t="s">
        <v>778</v>
      </c>
      <c r="B35" s="181">
        <v>11201</v>
      </c>
      <c r="C35" s="184" t="s">
        <v>1072</v>
      </c>
      <c r="D35" s="179"/>
      <c r="E35" s="179"/>
      <c r="F35" s="179"/>
      <c r="G35" s="179"/>
      <c r="H35" s="179"/>
      <c r="I35" s="179"/>
      <c r="J35" s="179"/>
      <c r="K35" s="183"/>
      <c r="L35" s="179"/>
      <c r="M35" s="179"/>
      <c r="N35" s="179"/>
      <c r="O35" s="183"/>
      <c r="P35" s="179"/>
    </row>
    <row r="36" spans="1:16" s="185" customFormat="1" x14ac:dyDescent="0.2">
      <c r="A36" s="193" t="s">
        <v>777</v>
      </c>
      <c r="B36" s="181">
        <v>11231</v>
      </c>
      <c r="C36" s="184" t="s">
        <v>1079</v>
      </c>
      <c r="D36" s="179">
        <v>234500</v>
      </c>
      <c r="E36" s="179">
        <v>39900</v>
      </c>
      <c r="F36" s="179">
        <v>2272</v>
      </c>
      <c r="G36" s="179">
        <v>1992992</v>
      </c>
      <c r="H36" s="179">
        <v>2269664</v>
      </c>
      <c r="I36" s="179">
        <v>2273343.5416666665</v>
      </c>
      <c r="J36" s="179">
        <v>33544.3125</v>
      </c>
      <c r="K36" s="183"/>
      <c r="L36" s="179">
        <v>2157654.7333333334</v>
      </c>
      <c r="M36" s="179">
        <v>2087335.2249999999</v>
      </c>
      <c r="N36" s="179">
        <v>2139428.0708333333</v>
      </c>
      <c r="O36" s="183"/>
      <c r="P36" s="179">
        <f>SUM(D36:G36)-H36</f>
        <v>0</v>
      </c>
    </row>
    <row r="37" spans="1:16" s="185" customFormat="1" x14ac:dyDescent="0.2">
      <c r="A37" s="193" t="s">
        <v>776</v>
      </c>
      <c r="B37" s="181">
        <v>11262</v>
      </c>
      <c r="C37" s="184" t="s">
        <v>1072</v>
      </c>
      <c r="D37" s="179"/>
      <c r="E37" s="179"/>
      <c r="F37" s="179"/>
      <c r="G37" s="179"/>
      <c r="H37" s="179"/>
      <c r="I37" s="179"/>
      <c r="J37" s="179"/>
      <c r="K37" s="183"/>
      <c r="L37" s="179"/>
      <c r="M37" s="179"/>
      <c r="N37" s="179"/>
      <c r="O37" s="183"/>
      <c r="P37" s="179"/>
    </row>
    <row r="38" spans="1:16" x14ac:dyDescent="0.2">
      <c r="A38" s="193" t="s">
        <v>775</v>
      </c>
      <c r="B38" s="181">
        <v>11292</v>
      </c>
      <c r="C38" s="184" t="s">
        <v>1072</v>
      </c>
      <c r="D38" s="179"/>
      <c r="E38" s="179"/>
      <c r="F38" s="179"/>
      <c r="G38" s="179"/>
      <c r="H38" s="179"/>
      <c r="I38" s="179"/>
      <c r="J38" s="179"/>
      <c r="K38" s="183"/>
      <c r="L38" s="179"/>
      <c r="M38" s="179"/>
      <c r="N38" s="179"/>
      <c r="O38" s="183"/>
      <c r="P38" s="179"/>
    </row>
    <row r="39" spans="1:16" x14ac:dyDescent="0.2">
      <c r="A39" s="193" t="s">
        <v>45</v>
      </c>
      <c r="B39" s="181">
        <v>11323</v>
      </c>
      <c r="C39" s="184" t="s">
        <v>1072</v>
      </c>
      <c r="D39" s="179"/>
      <c r="E39" s="179"/>
      <c r="F39" s="179"/>
      <c r="G39" s="179"/>
      <c r="H39" s="179"/>
      <c r="I39" s="179"/>
      <c r="J39" s="179"/>
      <c r="K39" s="183"/>
      <c r="L39" s="179"/>
      <c r="M39" s="179"/>
      <c r="N39" s="179"/>
      <c r="O39" s="183"/>
      <c r="P39" s="179"/>
    </row>
    <row r="40" spans="1:16" x14ac:dyDescent="0.2">
      <c r="A40" s="193" t="s">
        <v>774</v>
      </c>
      <c r="B40" s="181">
        <v>11354</v>
      </c>
      <c r="C40" s="184" t="s">
        <v>1072</v>
      </c>
      <c r="D40" s="179"/>
      <c r="E40" s="179"/>
      <c r="F40" s="179"/>
      <c r="G40" s="179"/>
      <c r="H40" s="179"/>
      <c r="I40" s="179"/>
      <c r="J40" s="179"/>
      <c r="K40" s="183"/>
      <c r="L40" s="179"/>
      <c r="M40" s="179"/>
      <c r="N40" s="179"/>
      <c r="O40" s="183"/>
      <c r="P40" s="179"/>
    </row>
    <row r="41" spans="1:16" x14ac:dyDescent="0.2">
      <c r="A41" s="193" t="s">
        <v>773</v>
      </c>
      <c r="B41" s="181">
        <v>11382</v>
      </c>
      <c r="C41" s="184" t="s">
        <v>1072</v>
      </c>
      <c r="D41" s="179"/>
      <c r="E41" s="179"/>
      <c r="F41" s="179"/>
      <c r="G41" s="179"/>
      <c r="H41" s="179"/>
      <c r="I41" s="179"/>
      <c r="J41" s="179"/>
      <c r="K41" s="183"/>
      <c r="L41" s="179"/>
      <c r="M41" s="179"/>
      <c r="N41" s="179"/>
      <c r="O41" s="183"/>
      <c r="P41" s="179"/>
    </row>
    <row r="42" spans="1:16" x14ac:dyDescent="0.2">
      <c r="A42" s="193" t="s">
        <v>772</v>
      </c>
      <c r="B42" s="181">
        <v>11413</v>
      </c>
      <c r="C42" s="184" t="s">
        <v>1078</v>
      </c>
      <c r="D42" s="179">
        <v>241000</v>
      </c>
      <c r="E42" s="179">
        <v>41000</v>
      </c>
      <c r="F42" s="179">
        <v>2336</v>
      </c>
      <c r="G42" s="179">
        <v>2085328</v>
      </c>
      <c r="H42" s="179">
        <v>2369664</v>
      </c>
      <c r="I42" s="179">
        <v>2421595.0708333333</v>
      </c>
      <c r="J42" s="179">
        <v>66542.379166666666</v>
      </c>
      <c r="K42" s="183"/>
      <c r="L42" s="179">
        <v>2344654.7333333334</v>
      </c>
      <c r="M42" s="179">
        <v>2270640.229166667</v>
      </c>
      <c r="N42" s="179">
        <v>2336118.4625000004</v>
      </c>
      <c r="O42" s="183"/>
      <c r="P42" s="179">
        <f>SUM(D42:G42)-H42</f>
        <v>0</v>
      </c>
    </row>
    <row r="43" spans="1:16" x14ac:dyDescent="0.2">
      <c r="A43" s="193" t="s">
        <v>771</v>
      </c>
      <c r="B43" s="181">
        <v>11443</v>
      </c>
      <c r="C43" s="184" t="s">
        <v>1072</v>
      </c>
      <c r="D43" s="179"/>
      <c r="E43" s="179"/>
      <c r="F43" s="179"/>
      <c r="G43" s="179"/>
      <c r="H43" s="179"/>
      <c r="I43" s="179"/>
      <c r="J43" s="179"/>
      <c r="K43" s="183"/>
      <c r="L43" s="179"/>
      <c r="M43" s="179"/>
      <c r="N43" s="179"/>
      <c r="O43" s="183"/>
      <c r="P43" s="179"/>
    </row>
    <row r="44" spans="1:16" x14ac:dyDescent="0.2">
      <c r="A44" s="193" t="s">
        <v>770</v>
      </c>
      <c r="B44" s="181">
        <v>11474</v>
      </c>
      <c r="C44" s="184" t="s">
        <v>1072</v>
      </c>
      <c r="D44" s="179"/>
      <c r="E44" s="179"/>
      <c r="F44" s="179"/>
      <c r="G44" s="179"/>
      <c r="H44" s="179"/>
      <c r="I44" s="179"/>
      <c r="J44" s="179"/>
      <c r="K44" s="183"/>
      <c r="L44" s="179"/>
      <c r="M44" s="179"/>
      <c r="N44" s="179"/>
      <c r="O44" s="183"/>
      <c r="P44" s="179"/>
    </row>
    <row r="45" spans="1:16" x14ac:dyDescent="0.2">
      <c r="A45" s="193" t="s">
        <v>46</v>
      </c>
      <c r="B45" s="181">
        <v>11504</v>
      </c>
      <c r="C45" s="184" t="s">
        <v>1072</v>
      </c>
      <c r="D45" s="179"/>
      <c r="E45" s="179"/>
      <c r="F45" s="179"/>
      <c r="G45" s="179"/>
      <c r="H45" s="179"/>
      <c r="I45" s="179"/>
      <c r="J45" s="179"/>
      <c r="K45" s="183"/>
      <c r="L45" s="179"/>
      <c r="M45" s="179"/>
      <c r="N45" s="179"/>
      <c r="O45" s="183"/>
      <c r="P45" s="179"/>
    </row>
    <row r="46" spans="1:16" x14ac:dyDescent="0.2">
      <c r="A46" s="193" t="s">
        <v>769</v>
      </c>
      <c r="B46" s="181">
        <v>11535</v>
      </c>
      <c r="C46" s="184" t="s">
        <v>1072</v>
      </c>
      <c r="D46" s="179"/>
      <c r="E46" s="179"/>
      <c r="F46" s="179"/>
      <c r="G46" s="179"/>
      <c r="H46" s="179"/>
      <c r="I46" s="179"/>
      <c r="J46" s="179"/>
      <c r="K46" s="183"/>
      <c r="L46" s="179"/>
      <c r="M46" s="179"/>
      <c r="N46" s="179"/>
      <c r="O46" s="183"/>
      <c r="P46" s="179"/>
    </row>
    <row r="47" spans="1:16" x14ac:dyDescent="0.2">
      <c r="A47" s="193" t="s">
        <v>768</v>
      </c>
      <c r="B47" s="181">
        <v>11566</v>
      </c>
      <c r="C47" s="184" t="s">
        <v>1072</v>
      </c>
      <c r="D47" s="179"/>
      <c r="E47" s="179"/>
      <c r="F47" s="179"/>
      <c r="G47" s="179"/>
      <c r="H47" s="179"/>
      <c r="I47" s="179"/>
      <c r="J47" s="179"/>
      <c r="K47" s="183"/>
      <c r="L47" s="179"/>
      <c r="M47" s="179"/>
      <c r="N47" s="179"/>
      <c r="O47" s="183"/>
      <c r="P47" s="179"/>
    </row>
    <row r="48" spans="1:16" x14ac:dyDescent="0.2">
      <c r="A48" s="193" t="s">
        <v>767</v>
      </c>
      <c r="B48" s="181">
        <v>11596</v>
      </c>
      <c r="C48" s="184" t="s">
        <v>1077</v>
      </c>
      <c r="D48" s="179">
        <v>254000</v>
      </c>
      <c r="E48" s="179">
        <v>42900</v>
      </c>
      <c r="F48" s="179">
        <v>2384</v>
      </c>
      <c r="G48" s="179">
        <v>2045380</v>
      </c>
      <c r="H48" s="179">
        <v>2344664</v>
      </c>
      <c r="I48" s="179">
        <v>2405723.7416666667</v>
      </c>
      <c r="J48" s="179">
        <v>66543.379166666666</v>
      </c>
      <c r="K48" s="183"/>
      <c r="L48" s="179">
        <v>2309654.7333333334</v>
      </c>
      <c r="M48" s="179">
        <v>2236182.0166666666</v>
      </c>
      <c r="N48" s="179">
        <v>2050227.4166666665</v>
      </c>
      <c r="O48" s="183"/>
      <c r="P48" s="179">
        <f>SUM(D48:G48)-H48</f>
        <v>0</v>
      </c>
    </row>
    <row r="49" spans="1:16" x14ac:dyDescent="0.2">
      <c r="A49" s="193" t="s">
        <v>766</v>
      </c>
      <c r="B49" s="181">
        <v>11627</v>
      </c>
      <c r="C49" s="184" t="s">
        <v>1072</v>
      </c>
      <c r="D49" s="179"/>
      <c r="E49" s="179"/>
      <c r="F49" s="179"/>
      <c r="G49" s="179"/>
      <c r="H49" s="179"/>
      <c r="I49" s="179"/>
      <c r="J49" s="179"/>
      <c r="K49" s="183"/>
      <c r="L49" s="179"/>
      <c r="M49" s="179"/>
      <c r="N49" s="179"/>
      <c r="O49" s="183"/>
      <c r="P49" s="179"/>
    </row>
    <row r="50" spans="1:16" x14ac:dyDescent="0.2">
      <c r="A50" s="193" t="s">
        <v>765</v>
      </c>
      <c r="B50" s="181">
        <v>11657</v>
      </c>
      <c r="C50" s="184" t="s">
        <v>1072</v>
      </c>
      <c r="D50" s="179"/>
      <c r="E50" s="179"/>
      <c r="F50" s="179"/>
      <c r="G50" s="179"/>
      <c r="H50" s="179"/>
      <c r="I50" s="179"/>
      <c r="J50" s="179"/>
      <c r="K50" s="183"/>
      <c r="L50" s="179"/>
      <c r="M50" s="179"/>
      <c r="N50" s="179"/>
      <c r="O50" s="183"/>
      <c r="P50" s="179"/>
    </row>
    <row r="51" spans="1:16" x14ac:dyDescent="0.2">
      <c r="A51" s="193" t="s">
        <v>47</v>
      </c>
      <c r="B51" s="181">
        <v>11688</v>
      </c>
      <c r="C51" s="184" t="s">
        <v>1072</v>
      </c>
      <c r="D51" s="179"/>
      <c r="E51" s="179"/>
      <c r="F51" s="179"/>
      <c r="G51" s="179"/>
      <c r="H51" s="179"/>
      <c r="I51" s="179"/>
      <c r="J51" s="179"/>
      <c r="K51" s="183"/>
      <c r="L51" s="179"/>
      <c r="M51" s="179"/>
      <c r="N51" s="179"/>
      <c r="O51" s="183"/>
      <c r="P51" s="179"/>
    </row>
    <row r="52" spans="1:16" x14ac:dyDescent="0.2">
      <c r="A52" s="193" t="s">
        <v>764</v>
      </c>
      <c r="B52" s="181">
        <v>11719</v>
      </c>
      <c r="C52" s="184" t="s">
        <v>1072</v>
      </c>
      <c r="D52" s="179"/>
      <c r="E52" s="179"/>
      <c r="F52" s="179"/>
      <c r="G52" s="179"/>
      <c r="H52" s="179"/>
      <c r="I52" s="179"/>
      <c r="J52" s="179"/>
      <c r="K52" s="183"/>
      <c r="L52" s="179"/>
      <c r="M52" s="179"/>
      <c r="N52" s="179"/>
      <c r="O52" s="183"/>
      <c r="P52" s="179"/>
    </row>
    <row r="53" spans="1:16" x14ac:dyDescent="0.2">
      <c r="A53" s="193" t="s">
        <v>763</v>
      </c>
      <c r="B53" s="181">
        <v>11748</v>
      </c>
      <c r="C53" s="184" t="s">
        <v>1072</v>
      </c>
      <c r="D53" s="179"/>
      <c r="E53" s="179"/>
      <c r="F53" s="179"/>
      <c r="G53" s="179"/>
      <c r="H53" s="179"/>
      <c r="I53" s="179"/>
      <c r="J53" s="179"/>
      <c r="K53" s="183"/>
      <c r="L53" s="179"/>
      <c r="M53" s="179"/>
      <c r="N53" s="179"/>
      <c r="O53" s="183"/>
      <c r="P53" s="179"/>
    </row>
    <row r="54" spans="1:16" x14ac:dyDescent="0.2">
      <c r="A54" s="193" t="s">
        <v>762</v>
      </c>
      <c r="B54" s="181">
        <v>11779</v>
      </c>
      <c r="C54" s="184" t="s">
        <v>1076</v>
      </c>
      <c r="D54" s="179">
        <v>283000</v>
      </c>
      <c r="E54" s="179">
        <v>45000</v>
      </c>
      <c r="F54" s="179">
        <v>2496</v>
      </c>
      <c r="G54" s="179">
        <v>2078168</v>
      </c>
      <c r="H54" s="179">
        <v>2408664</v>
      </c>
      <c r="I54" s="179">
        <v>2522260.3083333331</v>
      </c>
      <c r="J54" s="179">
        <v>71606.012499999997</v>
      </c>
      <c r="K54" s="183"/>
      <c r="L54" s="179">
        <v>2306464.2958333334</v>
      </c>
      <c r="M54" s="179">
        <v>2239672.7166666668</v>
      </c>
      <c r="N54" s="179">
        <v>2298997.583333333</v>
      </c>
      <c r="O54" s="183"/>
      <c r="P54" s="179">
        <f>SUM(D54:G54)-H54</f>
        <v>0</v>
      </c>
    </row>
    <row r="55" spans="1:16" x14ac:dyDescent="0.2">
      <c r="A55" s="193" t="s">
        <v>761</v>
      </c>
      <c r="B55" s="181">
        <v>11809</v>
      </c>
      <c r="C55" s="184" t="s">
        <v>1072</v>
      </c>
      <c r="D55" s="179"/>
      <c r="E55" s="179"/>
      <c r="F55" s="179"/>
      <c r="G55" s="179"/>
      <c r="H55" s="179"/>
      <c r="I55" s="179"/>
      <c r="J55" s="179"/>
      <c r="K55" s="183"/>
      <c r="L55" s="179"/>
      <c r="M55" s="179"/>
      <c r="N55" s="179"/>
      <c r="O55" s="183"/>
      <c r="P55" s="179"/>
    </row>
    <row r="56" spans="1:16" x14ac:dyDescent="0.2">
      <c r="A56" s="193" t="s">
        <v>760</v>
      </c>
      <c r="B56" s="181">
        <v>11840</v>
      </c>
      <c r="C56" s="184" t="s">
        <v>1072</v>
      </c>
      <c r="D56" s="179"/>
      <c r="E56" s="179"/>
      <c r="F56" s="179"/>
      <c r="G56" s="179"/>
      <c r="H56" s="179"/>
      <c r="I56" s="179"/>
      <c r="J56" s="179"/>
      <c r="K56" s="183"/>
      <c r="L56" s="179"/>
      <c r="M56" s="179"/>
      <c r="N56" s="179"/>
      <c r="O56" s="183"/>
      <c r="P56" s="179"/>
    </row>
    <row r="57" spans="1:16" x14ac:dyDescent="0.2">
      <c r="A57" s="193" t="s">
        <v>48</v>
      </c>
      <c r="B57" s="181">
        <v>11870</v>
      </c>
      <c r="C57" s="184" t="s">
        <v>1072</v>
      </c>
      <c r="D57" s="179"/>
      <c r="E57" s="179"/>
      <c r="F57" s="179"/>
      <c r="G57" s="179"/>
      <c r="H57" s="179"/>
      <c r="I57" s="179"/>
      <c r="J57" s="179"/>
      <c r="K57" s="183"/>
      <c r="L57" s="179"/>
      <c r="M57" s="179"/>
      <c r="N57" s="179"/>
      <c r="O57" s="183"/>
      <c r="P57" s="179"/>
    </row>
    <row r="58" spans="1:16" x14ac:dyDescent="0.2">
      <c r="A58" s="193" t="s">
        <v>759</v>
      </c>
      <c r="B58" s="181">
        <v>11901</v>
      </c>
      <c r="C58" s="184" t="s">
        <v>1072</v>
      </c>
      <c r="D58" s="179"/>
      <c r="E58" s="179"/>
      <c r="F58" s="179"/>
      <c r="G58" s="179"/>
      <c r="H58" s="179"/>
      <c r="I58" s="179"/>
      <c r="J58" s="179"/>
      <c r="K58" s="183"/>
      <c r="L58" s="179"/>
      <c r="M58" s="179"/>
      <c r="N58" s="179"/>
      <c r="O58" s="183"/>
      <c r="P58" s="179"/>
    </row>
    <row r="59" spans="1:16" x14ac:dyDescent="0.2">
      <c r="A59" s="193" t="s">
        <v>758</v>
      </c>
      <c r="B59" s="181">
        <v>11932</v>
      </c>
      <c r="C59" s="184" t="s">
        <v>1072</v>
      </c>
      <c r="D59" s="179"/>
      <c r="E59" s="179"/>
      <c r="F59" s="179"/>
      <c r="G59" s="179"/>
      <c r="H59" s="179"/>
      <c r="I59" s="179"/>
      <c r="J59" s="179"/>
      <c r="K59" s="183"/>
      <c r="L59" s="179"/>
      <c r="M59" s="179"/>
      <c r="N59" s="179"/>
      <c r="O59" s="183"/>
      <c r="P59" s="179"/>
    </row>
    <row r="60" spans="1:16" x14ac:dyDescent="0.2">
      <c r="A60" s="193" t="s">
        <v>757</v>
      </c>
      <c r="B60" s="181">
        <v>11962</v>
      </c>
      <c r="C60" s="184" t="s">
        <v>1075</v>
      </c>
      <c r="D60" s="179">
        <v>289000</v>
      </c>
      <c r="E60" s="179">
        <v>46200</v>
      </c>
      <c r="F60" s="179">
        <v>2816</v>
      </c>
      <c r="G60" s="179">
        <v>2133648</v>
      </c>
      <c r="H60" s="179">
        <v>2471664</v>
      </c>
      <c r="I60" s="179">
        <v>2599432.9041666668</v>
      </c>
      <c r="J60" s="179">
        <v>71606.012499999997</v>
      </c>
      <c r="K60" s="183"/>
      <c r="L60" s="179">
        <v>2444645.1083333334</v>
      </c>
      <c r="M60" s="179">
        <v>2422094.0041666669</v>
      </c>
      <c r="N60" s="179">
        <v>2668464.0208333335</v>
      </c>
      <c r="O60" s="183"/>
      <c r="P60" s="179">
        <f>SUM(D60:G60)-H60</f>
        <v>0</v>
      </c>
    </row>
    <row r="61" spans="1:16" x14ac:dyDescent="0.2">
      <c r="A61" s="193" t="s">
        <v>756</v>
      </c>
      <c r="B61" s="181">
        <v>11993</v>
      </c>
      <c r="C61" s="184" t="s">
        <v>1072</v>
      </c>
      <c r="D61" s="179"/>
      <c r="E61" s="179"/>
      <c r="F61" s="179"/>
      <c r="G61" s="179"/>
      <c r="H61" s="179"/>
      <c r="I61" s="179"/>
      <c r="J61" s="179"/>
      <c r="K61" s="183"/>
      <c r="L61" s="179"/>
      <c r="M61" s="179"/>
      <c r="N61" s="179"/>
      <c r="O61" s="183"/>
      <c r="P61" s="179"/>
    </row>
    <row r="62" spans="1:16" x14ac:dyDescent="0.2">
      <c r="A62" s="193" t="s">
        <v>755</v>
      </c>
      <c r="B62" s="181">
        <v>12023</v>
      </c>
      <c r="C62" s="184" t="s">
        <v>1072</v>
      </c>
      <c r="D62" s="179"/>
      <c r="E62" s="179"/>
      <c r="F62" s="179"/>
      <c r="G62" s="179"/>
      <c r="H62" s="179"/>
      <c r="I62" s="179"/>
      <c r="J62" s="179"/>
      <c r="K62" s="183"/>
      <c r="L62" s="179"/>
      <c r="M62" s="179"/>
      <c r="N62" s="179"/>
      <c r="O62" s="183"/>
      <c r="P62" s="179"/>
    </row>
    <row r="63" spans="1:16" x14ac:dyDescent="0.2">
      <c r="A63" s="193" t="s">
        <v>49</v>
      </c>
      <c r="B63" s="181">
        <v>12054</v>
      </c>
      <c r="C63" s="184" t="s">
        <v>1072</v>
      </c>
      <c r="D63" s="179"/>
      <c r="E63" s="179"/>
      <c r="F63" s="179"/>
      <c r="G63" s="179"/>
      <c r="H63" s="179"/>
      <c r="I63" s="179"/>
      <c r="J63" s="179"/>
      <c r="K63" s="183"/>
      <c r="L63" s="179"/>
      <c r="M63" s="179"/>
      <c r="N63" s="179"/>
      <c r="O63" s="183"/>
      <c r="P63" s="179"/>
    </row>
    <row r="64" spans="1:16" x14ac:dyDescent="0.2">
      <c r="A64" s="193" t="s">
        <v>754</v>
      </c>
      <c r="B64" s="181">
        <v>12085</v>
      </c>
      <c r="C64" s="184" t="s">
        <v>1072</v>
      </c>
      <c r="D64" s="179"/>
      <c r="E64" s="179"/>
      <c r="F64" s="179"/>
      <c r="G64" s="179"/>
      <c r="H64" s="179"/>
      <c r="I64" s="179"/>
      <c r="J64" s="179"/>
      <c r="K64" s="183"/>
      <c r="L64" s="179"/>
      <c r="M64" s="179"/>
      <c r="N64" s="179"/>
      <c r="O64" s="183"/>
      <c r="P64" s="179"/>
    </row>
    <row r="65" spans="1:18" x14ac:dyDescent="0.2">
      <c r="A65" s="193" t="s">
        <v>753</v>
      </c>
      <c r="B65" s="181">
        <v>12113</v>
      </c>
      <c r="C65" s="184" t="s">
        <v>1072</v>
      </c>
      <c r="D65" s="179"/>
      <c r="E65" s="179"/>
      <c r="F65" s="179"/>
      <c r="G65" s="179"/>
      <c r="H65" s="179"/>
      <c r="I65" s="179"/>
      <c r="J65" s="179"/>
      <c r="K65" s="183"/>
      <c r="L65" s="179"/>
      <c r="M65" s="179"/>
      <c r="N65" s="179"/>
      <c r="O65" s="183"/>
      <c r="P65" s="179"/>
    </row>
    <row r="66" spans="1:18" x14ac:dyDescent="0.2">
      <c r="A66" s="193" t="s">
        <v>752</v>
      </c>
      <c r="B66" s="181">
        <v>12144</v>
      </c>
      <c r="C66" s="184" t="s">
        <v>1074</v>
      </c>
      <c r="D66" s="179">
        <v>283500</v>
      </c>
      <c r="E66" s="179">
        <v>47300</v>
      </c>
      <c r="F66" s="179">
        <v>2944</v>
      </c>
      <c r="G66" s="179">
        <v>2487920</v>
      </c>
      <c r="H66" s="179">
        <v>2821664</v>
      </c>
      <c r="I66" s="179">
        <v>3009403.3416666663</v>
      </c>
      <c r="J66" s="179">
        <v>316332.78749999998</v>
      </c>
      <c r="K66" s="183"/>
      <c r="L66" s="179">
        <v>2719645.1083333334</v>
      </c>
      <c r="M66" s="179">
        <v>2687326.0958333332</v>
      </c>
      <c r="N66" s="179">
        <v>2978058.3875000002</v>
      </c>
      <c r="O66" s="183"/>
      <c r="P66" s="179">
        <f>SUM(D66:G66)-H66</f>
        <v>0</v>
      </c>
    </row>
    <row r="67" spans="1:18" x14ac:dyDescent="0.2">
      <c r="A67" s="193" t="s">
        <v>751</v>
      </c>
      <c r="B67" s="181">
        <v>12174</v>
      </c>
      <c r="C67" s="184" t="s">
        <v>1072</v>
      </c>
      <c r="D67" s="179"/>
      <c r="E67" s="179"/>
      <c r="F67" s="179"/>
      <c r="G67" s="179"/>
      <c r="H67" s="179"/>
      <c r="I67" s="179"/>
      <c r="J67" s="179"/>
      <c r="K67" s="183"/>
      <c r="L67" s="179"/>
      <c r="M67" s="179"/>
      <c r="N67" s="179"/>
      <c r="O67" s="183"/>
      <c r="P67" s="179"/>
    </row>
    <row r="68" spans="1:18" x14ac:dyDescent="0.2">
      <c r="A68" s="193" t="s">
        <v>750</v>
      </c>
      <c r="B68" s="181">
        <v>12205</v>
      </c>
      <c r="C68" s="184" t="s">
        <v>1072</v>
      </c>
      <c r="D68" s="179"/>
      <c r="E68" s="179"/>
      <c r="F68" s="179"/>
      <c r="G68" s="179"/>
      <c r="H68" s="179"/>
      <c r="I68" s="179"/>
      <c r="J68" s="179"/>
      <c r="K68" s="183"/>
      <c r="L68" s="179"/>
      <c r="M68" s="179"/>
      <c r="N68" s="179"/>
      <c r="O68" s="183"/>
      <c r="P68" s="179"/>
    </row>
    <row r="69" spans="1:18" x14ac:dyDescent="0.2">
      <c r="A69" s="193" t="s">
        <v>50</v>
      </c>
      <c r="B69" s="181">
        <v>12235</v>
      </c>
      <c r="C69" s="184" t="s">
        <v>1072</v>
      </c>
      <c r="D69" s="179"/>
      <c r="E69" s="179"/>
      <c r="F69" s="179"/>
      <c r="G69" s="179"/>
      <c r="H69" s="179"/>
      <c r="I69" s="179"/>
      <c r="J69" s="179"/>
      <c r="K69" s="183"/>
      <c r="L69" s="179"/>
      <c r="M69" s="179"/>
      <c r="N69" s="179"/>
      <c r="O69" s="183"/>
      <c r="P69" s="179"/>
    </row>
    <row r="70" spans="1:18" x14ac:dyDescent="0.2">
      <c r="A70" s="193" t="s">
        <v>749</v>
      </c>
      <c r="B70" s="181">
        <v>12266</v>
      </c>
      <c r="C70" s="184" t="s">
        <v>1072</v>
      </c>
      <c r="D70" s="179"/>
      <c r="E70" s="179"/>
      <c r="F70" s="179"/>
      <c r="G70" s="179"/>
      <c r="H70" s="179"/>
      <c r="I70" s="179"/>
      <c r="J70" s="179"/>
      <c r="K70" s="183"/>
      <c r="L70" s="179"/>
      <c r="M70" s="179"/>
      <c r="N70" s="179"/>
      <c r="O70" s="183"/>
      <c r="P70" s="179"/>
    </row>
    <row r="71" spans="1:18" x14ac:dyDescent="0.2">
      <c r="A71" s="193" t="s">
        <v>748</v>
      </c>
      <c r="B71" s="181">
        <v>12297</v>
      </c>
      <c r="C71" s="184" t="s">
        <v>1072</v>
      </c>
      <c r="D71" s="179"/>
      <c r="E71" s="179"/>
      <c r="F71" s="179"/>
      <c r="G71" s="179"/>
      <c r="H71" s="179"/>
      <c r="I71" s="179"/>
      <c r="J71" s="179"/>
      <c r="K71" s="183"/>
      <c r="L71" s="179"/>
      <c r="M71" s="179"/>
      <c r="N71" s="179"/>
      <c r="O71" s="183"/>
      <c r="P71" s="179"/>
    </row>
    <row r="72" spans="1:18" x14ac:dyDescent="0.2">
      <c r="A72" s="193" t="s">
        <v>747</v>
      </c>
      <c r="B72" s="181">
        <v>12327</v>
      </c>
      <c r="C72" s="184" t="s">
        <v>1073</v>
      </c>
      <c r="D72" s="179">
        <v>331000</v>
      </c>
      <c r="E72" s="179">
        <v>52900</v>
      </c>
      <c r="F72" s="179">
        <v>3280</v>
      </c>
      <c r="G72" s="179">
        <v>2969484</v>
      </c>
      <c r="H72" s="179">
        <v>3356664</v>
      </c>
      <c r="I72" s="179">
        <v>3505986.5041666669</v>
      </c>
      <c r="J72" s="179">
        <v>316332.78749999998</v>
      </c>
      <c r="K72" s="183"/>
      <c r="L72" s="179">
        <v>3189383.2458333336</v>
      </c>
      <c r="M72" s="179">
        <v>3225150.4541666671</v>
      </c>
      <c r="N72" s="179">
        <v>3506739.3374999999</v>
      </c>
      <c r="O72" s="183"/>
      <c r="P72" s="179">
        <f>SUM(D72:G72)-H72</f>
        <v>0</v>
      </c>
    </row>
    <row r="73" spans="1:18" x14ac:dyDescent="0.2">
      <c r="A73" s="193" t="s">
        <v>746</v>
      </c>
      <c r="B73" s="181">
        <v>12358</v>
      </c>
      <c r="C73" s="184" t="s">
        <v>1072</v>
      </c>
      <c r="D73" s="179"/>
      <c r="E73" s="179"/>
      <c r="F73" s="179"/>
      <c r="G73" s="179"/>
      <c r="H73" s="179"/>
      <c r="I73" s="179"/>
      <c r="J73" s="179"/>
      <c r="K73" s="183"/>
      <c r="L73" s="179"/>
      <c r="M73" s="179"/>
      <c r="N73" s="179"/>
      <c r="O73" s="183"/>
      <c r="P73" s="179"/>
    </row>
    <row r="74" spans="1:18" x14ac:dyDescent="0.2">
      <c r="A74" s="193" t="s">
        <v>745</v>
      </c>
      <c r="B74" s="181">
        <v>12388</v>
      </c>
      <c r="C74" s="184" t="s">
        <v>1072</v>
      </c>
      <c r="D74" s="179"/>
      <c r="E74" s="179"/>
      <c r="F74" s="179"/>
      <c r="G74" s="179"/>
      <c r="H74" s="179"/>
      <c r="I74" s="179"/>
      <c r="J74" s="179"/>
      <c r="K74" s="183"/>
      <c r="L74" s="179"/>
      <c r="M74" s="179"/>
      <c r="N74" s="179"/>
      <c r="O74" s="183"/>
      <c r="P74" s="179"/>
    </row>
    <row r="75" spans="1:18" x14ac:dyDescent="0.2">
      <c r="A75" s="193" t="s">
        <v>178</v>
      </c>
      <c r="B75" s="181">
        <v>12419</v>
      </c>
      <c r="C75" s="184" t="s">
        <v>1072</v>
      </c>
      <c r="D75" s="179"/>
      <c r="E75" s="179"/>
      <c r="F75" s="179"/>
      <c r="G75" s="179"/>
      <c r="H75" s="179"/>
      <c r="I75" s="179"/>
      <c r="J75" s="179"/>
      <c r="K75" s="183"/>
      <c r="L75" s="179"/>
      <c r="M75" s="179"/>
      <c r="N75" s="179"/>
      <c r="O75" s="183"/>
      <c r="P75" s="179"/>
    </row>
    <row r="76" spans="1:18" x14ac:dyDescent="0.2">
      <c r="A76" s="193" t="s">
        <v>744</v>
      </c>
      <c r="B76" s="181">
        <v>12450</v>
      </c>
      <c r="C76" s="184" t="s">
        <v>1072</v>
      </c>
      <c r="D76" s="179"/>
      <c r="E76" s="179"/>
      <c r="F76" s="179"/>
      <c r="G76" s="179"/>
      <c r="H76" s="179"/>
      <c r="I76" s="179"/>
      <c r="J76" s="179"/>
      <c r="K76" s="183"/>
      <c r="L76" s="179"/>
      <c r="M76" s="179"/>
      <c r="N76" s="179"/>
      <c r="O76" s="183"/>
      <c r="P76" s="179"/>
    </row>
    <row r="77" spans="1:18" x14ac:dyDescent="0.2">
      <c r="A77" s="193" t="s">
        <v>743</v>
      </c>
      <c r="B77" s="181">
        <v>12478</v>
      </c>
      <c r="C77" s="184">
        <v>12500</v>
      </c>
      <c r="D77" s="179">
        <v>351000</v>
      </c>
      <c r="E77" s="179">
        <v>56900</v>
      </c>
      <c r="F77" s="179">
        <v>3712</v>
      </c>
      <c r="G77" s="179">
        <v>3273052</v>
      </c>
      <c r="H77" s="179">
        <v>3684664</v>
      </c>
      <c r="I77" s="179"/>
      <c r="J77" s="179"/>
      <c r="K77" s="183"/>
      <c r="L77" s="179"/>
      <c r="M77" s="179"/>
      <c r="N77" s="179"/>
      <c r="O77" s="183"/>
      <c r="P77" s="179">
        <f t="shared" ref="P77:P86" si="0">SUM(D77:G77)-H77</f>
        <v>0</v>
      </c>
      <c r="R77" s="174" t="s">
        <v>1071</v>
      </c>
    </row>
    <row r="78" spans="1:18" x14ac:dyDescent="0.2">
      <c r="A78" s="177" t="s">
        <v>742</v>
      </c>
      <c r="B78" s="181">
        <v>12509</v>
      </c>
      <c r="C78" s="184" t="s">
        <v>1070</v>
      </c>
      <c r="D78" s="179">
        <v>355500</v>
      </c>
      <c r="E78" s="179">
        <v>58600</v>
      </c>
      <c r="F78" s="179">
        <v>3984</v>
      </c>
      <c r="G78" s="179">
        <v>3651580</v>
      </c>
      <c r="H78" s="179">
        <v>4069664</v>
      </c>
      <c r="I78" s="179">
        <v>4290973.8374999994</v>
      </c>
      <c r="J78" s="179">
        <v>338948.25416666665</v>
      </c>
      <c r="K78" s="183"/>
      <c r="L78" s="179">
        <v>3896337.2333333334</v>
      </c>
      <c r="M78" s="179">
        <v>3961634.9875000003</v>
      </c>
      <c r="N78" s="179">
        <v>4239225.2125000004</v>
      </c>
      <c r="O78" s="183"/>
      <c r="P78" s="179">
        <f t="shared" si="0"/>
        <v>0</v>
      </c>
    </row>
    <row r="79" spans="1:18" x14ac:dyDescent="0.2">
      <c r="A79" s="177" t="s">
        <v>741</v>
      </c>
      <c r="B79" s="181">
        <v>12539</v>
      </c>
      <c r="C79" s="184">
        <v>12549</v>
      </c>
      <c r="D79" s="179">
        <v>361000</v>
      </c>
      <c r="E79" s="179">
        <v>58800</v>
      </c>
      <c r="F79" s="179">
        <v>4128</v>
      </c>
      <c r="G79" s="179">
        <v>3630736</v>
      </c>
      <c r="H79" s="179">
        <v>4054664</v>
      </c>
      <c r="I79" s="179"/>
      <c r="J79" s="179"/>
      <c r="K79" s="183"/>
      <c r="L79" s="179"/>
      <c r="M79" s="179"/>
      <c r="N79" s="179"/>
      <c r="O79" s="183"/>
      <c r="P79" s="179">
        <f t="shared" si="0"/>
        <v>0</v>
      </c>
    </row>
    <row r="80" spans="1:18" x14ac:dyDescent="0.2">
      <c r="A80" s="177" t="s">
        <v>740</v>
      </c>
      <c r="B80" s="181">
        <v>12570</v>
      </c>
      <c r="C80" s="184">
        <v>12572</v>
      </c>
      <c r="D80" s="179">
        <v>357500</v>
      </c>
      <c r="E80" s="179">
        <v>60500</v>
      </c>
      <c r="F80" s="179">
        <v>4368</v>
      </c>
      <c r="G80" s="179">
        <v>3707296</v>
      </c>
      <c r="H80" s="179">
        <v>4129664</v>
      </c>
      <c r="I80" s="179"/>
      <c r="J80" s="179"/>
      <c r="K80" s="183"/>
      <c r="L80" s="179"/>
      <c r="M80" s="179"/>
      <c r="N80" s="179"/>
      <c r="O80" s="183"/>
      <c r="P80" s="179">
        <f t="shared" si="0"/>
        <v>0</v>
      </c>
    </row>
    <row r="81" spans="1:18" x14ac:dyDescent="0.2">
      <c r="A81" s="177" t="s">
        <v>262</v>
      </c>
      <c r="B81" s="181">
        <v>12600</v>
      </c>
      <c r="C81" s="184">
        <v>12612</v>
      </c>
      <c r="D81" s="179">
        <v>363500</v>
      </c>
      <c r="E81" s="179">
        <v>60800</v>
      </c>
      <c r="F81" s="179">
        <v>4528</v>
      </c>
      <c r="G81" s="179">
        <v>3790836</v>
      </c>
      <c r="H81" s="179">
        <v>4219664</v>
      </c>
      <c r="I81" s="179"/>
      <c r="J81" s="179"/>
      <c r="K81" s="183"/>
      <c r="L81" s="179"/>
      <c r="M81" s="179"/>
      <c r="N81" s="179"/>
      <c r="O81" s="183"/>
      <c r="P81" s="179">
        <f t="shared" si="0"/>
        <v>0</v>
      </c>
    </row>
    <row r="82" spans="1:18" x14ac:dyDescent="0.2">
      <c r="A82" s="177" t="s">
        <v>739</v>
      </c>
      <c r="B82" s="181">
        <v>12631</v>
      </c>
      <c r="C82" s="184">
        <v>12647</v>
      </c>
      <c r="D82" s="179">
        <v>377000</v>
      </c>
      <c r="E82" s="179">
        <v>62400</v>
      </c>
      <c r="F82" s="179">
        <v>4528</v>
      </c>
      <c r="G82" s="179">
        <v>3880736</v>
      </c>
      <c r="H82" s="179">
        <v>4324664</v>
      </c>
      <c r="I82" s="179"/>
      <c r="J82" s="179"/>
      <c r="K82" s="183"/>
      <c r="L82" s="179"/>
      <c r="M82" s="179"/>
      <c r="N82" s="179"/>
      <c r="O82" s="183"/>
      <c r="P82" s="179">
        <f t="shared" si="0"/>
        <v>0</v>
      </c>
    </row>
    <row r="83" spans="1:18" x14ac:dyDescent="0.2">
      <c r="A83" s="177" t="s">
        <v>738</v>
      </c>
      <c r="B83" s="181">
        <v>12662</v>
      </c>
      <c r="C83" s="184">
        <v>12682</v>
      </c>
      <c r="D83" s="179">
        <v>392000</v>
      </c>
      <c r="E83" s="179">
        <v>65100</v>
      </c>
      <c r="F83" s="179">
        <v>4880</v>
      </c>
      <c r="G83" s="179">
        <v>3947684</v>
      </c>
      <c r="H83" s="179">
        <v>4409664</v>
      </c>
      <c r="I83" s="179"/>
      <c r="J83" s="179"/>
      <c r="K83" s="183"/>
      <c r="L83" s="179"/>
      <c r="M83" s="179"/>
      <c r="N83" s="179"/>
      <c r="O83" s="183"/>
      <c r="P83" s="179">
        <f t="shared" si="0"/>
        <v>0</v>
      </c>
    </row>
    <row r="84" spans="1:18" x14ac:dyDescent="0.2">
      <c r="A84" s="177" t="s">
        <v>737</v>
      </c>
      <c r="B84" s="181">
        <v>12692</v>
      </c>
      <c r="C84" s="184" t="s">
        <v>1069</v>
      </c>
      <c r="D84" s="179">
        <v>407500</v>
      </c>
      <c r="E84" s="179">
        <v>66100</v>
      </c>
      <c r="F84" s="179">
        <v>5040</v>
      </c>
      <c r="G84" s="179">
        <v>3985024</v>
      </c>
      <c r="H84" s="179">
        <v>4463664</v>
      </c>
      <c r="I84" s="191" t="s">
        <v>1060</v>
      </c>
      <c r="J84" s="191" t="s">
        <v>1060</v>
      </c>
      <c r="K84" s="183"/>
      <c r="L84" s="191" t="s">
        <v>1060</v>
      </c>
      <c r="M84" s="191" t="s">
        <v>1060</v>
      </c>
      <c r="N84" s="191" t="s">
        <v>1060</v>
      </c>
      <c r="O84" s="183"/>
      <c r="P84" s="179">
        <f t="shared" si="0"/>
        <v>0</v>
      </c>
      <c r="R84" s="174" t="s">
        <v>1068</v>
      </c>
    </row>
    <row r="85" spans="1:18" x14ac:dyDescent="0.2">
      <c r="A85" s="177" t="s">
        <v>736</v>
      </c>
      <c r="B85" s="181">
        <v>12723</v>
      </c>
      <c r="C85" s="184">
        <v>12731</v>
      </c>
      <c r="D85" s="179">
        <v>417000</v>
      </c>
      <c r="E85" s="179">
        <v>67400</v>
      </c>
      <c r="F85" s="179">
        <v>5120</v>
      </c>
      <c r="G85" s="179">
        <v>4047444</v>
      </c>
      <c r="H85" s="179">
        <v>4536964</v>
      </c>
      <c r="I85" s="179"/>
      <c r="J85" s="179"/>
      <c r="K85" s="183"/>
      <c r="L85" s="179"/>
      <c r="M85" s="179"/>
      <c r="N85" s="179"/>
      <c r="O85" s="183"/>
      <c r="P85" s="179">
        <f t="shared" si="0"/>
        <v>0</v>
      </c>
    </row>
    <row r="86" spans="1:18" x14ac:dyDescent="0.2">
      <c r="A86" s="177" t="s">
        <v>735</v>
      </c>
      <c r="B86" s="181">
        <v>12753</v>
      </c>
      <c r="C86" s="184">
        <v>12766</v>
      </c>
      <c r="D86" s="179">
        <v>423500</v>
      </c>
      <c r="E86" s="179">
        <v>68700</v>
      </c>
      <c r="F86" s="179">
        <v>5280</v>
      </c>
      <c r="G86" s="179">
        <v>4069484</v>
      </c>
      <c r="H86" s="179">
        <v>4566964</v>
      </c>
      <c r="I86" s="179"/>
      <c r="J86" s="179"/>
      <c r="K86" s="183"/>
      <c r="L86" s="179"/>
      <c r="M86" s="179"/>
      <c r="N86" s="179"/>
      <c r="O86" s="183"/>
      <c r="P86" s="179">
        <f t="shared" si="0"/>
        <v>0</v>
      </c>
    </row>
    <row r="87" spans="1:18" x14ac:dyDescent="0.2">
      <c r="A87" s="177" t="s">
        <v>179</v>
      </c>
      <c r="B87" s="181">
        <v>12784</v>
      </c>
      <c r="C87" s="184" t="s">
        <v>1067</v>
      </c>
      <c r="D87" s="191" t="s">
        <v>1060</v>
      </c>
      <c r="E87" s="191" t="s">
        <v>1060</v>
      </c>
      <c r="F87" s="191" t="s">
        <v>1060</v>
      </c>
      <c r="G87" s="191" t="s">
        <v>1066</v>
      </c>
      <c r="H87" s="191" t="s">
        <v>1065</v>
      </c>
      <c r="I87" s="179"/>
      <c r="J87" s="179"/>
      <c r="K87" s="183"/>
      <c r="L87" s="179"/>
      <c r="M87" s="179"/>
      <c r="N87" s="179"/>
      <c r="O87" s="183"/>
      <c r="P87" s="179" t="s">
        <v>884</v>
      </c>
      <c r="R87" s="174" t="s">
        <v>1064</v>
      </c>
    </row>
    <row r="88" spans="1:18" s="185" customFormat="1" x14ac:dyDescent="0.2">
      <c r="A88" s="186" t="s">
        <v>734</v>
      </c>
      <c r="B88" s="181">
        <v>12815</v>
      </c>
      <c r="C88" s="184">
        <v>12822</v>
      </c>
      <c r="D88" s="179">
        <v>429500</v>
      </c>
      <c r="E88" s="179">
        <v>70700</v>
      </c>
      <c r="F88" s="179">
        <v>5440</v>
      </c>
      <c r="G88" s="179">
        <v>4273324</v>
      </c>
      <c r="H88" s="179">
        <v>4778964</v>
      </c>
      <c r="I88" s="179"/>
      <c r="J88" s="179"/>
      <c r="K88" s="183"/>
      <c r="L88" s="179"/>
      <c r="M88" s="179"/>
      <c r="N88" s="179"/>
      <c r="O88" s="183"/>
      <c r="P88" s="179">
        <f t="shared" ref="P88:P95" si="1">SUM(D88:G88)-H88</f>
        <v>0</v>
      </c>
    </row>
    <row r="89" spans="1:18" s="185" customFormat="1" x14ac:dyDescent="0.2">
      <c r="A89" s="186" t="s">
        <v>733</v>
      </c>
      <c r="B89" s="181">
        <v>12843</v>
      </c>
      <c r="C89" s="184">
        <v>12850</v>
      </c>
      <c r="D89" s="179">
        <v>430000</v>
      </c>
      <c r="E89" s="179">
        <v>70900</v>
      </c>
      <c r="F89" s="179">
        <v>5600</v>
      </c>
      <c r="G89" s="179">
        <v>4457464</v>
      </c>
      <c r="H89" s="179">
        <v>4963964</v>
      </c>
      <c r="I89" s="179"/>
      <c r="J89" s="179"/>
      <c r="K89" s="183"/>
      <c r="L89" s="179"/>
      <c r="M89" s="179"/>
      <c r="N89" s="179"/>
      <c r="O89" s="183"/>
      <c r="P89" s="179">
        <f t="shared" si="1"/>
        <v>0</v>
      </c>
    </row>
    <row r="90" spans="1:18" s="185" customFormat="1" x14ac:dyDescent="0.2">
      <c r="A90" s="186" t="s">
        <v>732</v>
      </c>
      <c r="B90" s="181">
        <v>12874</v>
      </c>
      <c r="C90" s="184" t="s">
        <v>1063</v>
      </c>
      <c r="D90" s="179">
        <v>438500</v>
      </c>
      <c r="E90" s="179">
        <v>72800</v>
      </c>
      <c r="F90" s="179">
        <v>5760</v>
      </c>
      <c r="G90" s="179">
        <v>4809168</v>
      </c>
      <c r="H90" s="179">
        <v>5326228</v>
      </c>
      <c r="I90" s="179">
        <v>5597631.5333333332</v>
      </c>
      <c r="J90" s="179">
        <v>440087.78749999998</v>
      </c>
      <c r="K90" s="183"/>
      <c r="L90" s="179">
        <v>4549637.2333333334</v>
      </c>
      <c r="M90" s="179">
        <v>4665918.8875000002</v>
      </c>
      <c r="N90" s="179">
        <v>5044297.5458333334</v>
      </c>
      <c r="O90" s="183"/>
      <c r="P90" s="179">
        <f t="shared" si="1"/>
        <v>0</v>
      </c>
    </row>
    <row r="91" spans="1:18" s="185" customFormat="1" x14ac:dyDescent="0.2">
      <c r="A91" s="186" t="s">
        <v>731</v>
      </c>
      <c r="B91" s="181">
        <v>12904</v>
      </c>
      <c r="C91" s="184">
        <v>12913</v>
      </c>
      <c r="D91" s="179">
        <v>450500</v>
      </c>
      <c r="E91" s="179">
        <v>74400</v>
      </c>
      <c r="F91" s="179">
        <v>5792</v>
      </c>
      <c r="G91" s="179">
        <v>5010536</v>
      </c>
      <c r="H91" s="179">
        <v>5541228</v>
      </c>
      <c r="I91" s="179"/>
      <c r="J91" s="179"/>
      <c r="K91" s="183"/>
      <c r="L91" s="179"/>
      <c r="M91" s="179"/>
      <c r="N91" s="179"/>
      <c r="O91" s="183"/>
      <c r="P91" s="179">
        <f t="shared" si="1"/>
        <v>0</v>
      </c>
    </row>
    <row r="92" spans="1:18" s="185" customFormat="1" x14ac:dyDescent="0.2">
      <c r="A92" s="186" t="s">
        <v>730</v>
      </c>
      <c r="B92" s="181">
        <v>12935</v>
      </c>
      <c r="C92" s="184">
        <v>12948</v>
      </c>
      <c r="D92" s="179">
        <v>458000</v>
      </c>
      <c r="E92" s="179">
        <v>75200</v>
      </c>
      <c r="F92" s="179">
        <v>5952</v>
      </c>
      <c r="G92" s="179">
        <v>5002076</v>
      </c>
      <c r="H92" s="179">
        <v>5541228</v>
      </c>
      <c r="I92" s="179"/>
      <c r="J92" s="179"/>
      <c r="K92" s="183"/>
      <c r="L92" s="179"/>
      <c r="M92" s="179"/>
      <c r="N92" s="179"/>
      <c r="O92" s="183"/>
      <c r="P92" s="179">
        <f t="shared" si="1"/>
        <v>0</v>
      </c>
    </row>
    <row r="93" spans="1:18" s="185" customFormat="1" x14ac:dyDescent="0.2">
      <c r="A93" s="186" t="s">
        <v>263</v>
      </c>
      <c r="B93" s="181">
        <v>12965</v>
      </c>
      <c r="C93" s="184">
        <v>12969</v>
      </c>
      <c r="D93" s="179">
        <v>458000</v>
      </c>
      <c r="E93" s="179">
        <v>75900</v>
      </c>
      <c r="F93" s="179">
        <v>5952</v>
      </c>
      <c r="G93" s="179">
        <v>5001376</v>
      </c>
      <c r="H93" s="179">
        <v>5541228</v>
      </c>
      <c r="I93" s="179"/>
      <c r="J93" s="179"/>
      <c r="K93" s="183"/>
      <c r="L93" s="179"/>
      <c r="M93" s="179"/>
      <c r="N93" s="179"/>
      <c r="O93" s="183"/>
      <c r="P93" s="179">
        <f t="shared" si="1"/>
        <v>0</v>
      </c>
    </row>
    <row r="94" spans="1:18" s="185" customFormat="1" x14ac:dyDescent="0.2">
      <c r="A94" s="186" t="s">
        <v>729</v>
      </c>
      <c r="B94" s="181">
        <v>12996</v>
      </c>
      <c r="C94" s="184">
        <v>13004</v>
      </c>
      <c r="D94" s="179">
        <v>479500</v>
      </c>
      <c r="E94" s="179">
        <v>79300</v>
      </c>
      <c r="F94" s="179">
        <v>6432</v>
      </c>
      <c r="G94" s="179">
        <v>4995996</v>
      </c>
      <c r="H94" s="179">
        <v>5561228</v>
      </c>
      <c r="I94" s="179"/>
      <c r="J94" s="179"/>
      <c r="K94" s="183"/>
      <c r="L94" s="179"/>
      <c r="M94" s="179"/>
      <c r="N94" s="179"/>
      <c r="O94" s="183"/>
      <c r="P94" s="179">
        <f t="shared" si="1"/>
        <v>0</v>
      </c>
    </row>
    <row r="95" spans="1:18" s="185" customFormat="1" x14ac:dyDescent="0.2">
      <c r="A95" s="186" t="s">
        <v>728</v>
      </c>
      <c r="B95" s="181">
        <v>13027</v>
      </c>
      <c r="C95" s="184">
        <v>13039</v>
      </c>
      <c r="D95" s="179">
        <v>488000</v>
      </c>
      <c r="E95" s="179">
        <v>80900</v>
      </c>
      <c r="F95" s="179">
        <v>6656</v>
      </c>
      <c r="G95" s="179">
        <v>5259578.5</v>
      </c>
      <c r="H95" s="179">
        <v>5835134.5</v>
      </c>
      <c r="I95" s="179"/>
      <c r="J95" s="179"/>
      <c r="K95" s="183"/>
      <c r="L95" s="179"/>
      <c r="M95" s="179"/>
      <c r="N95" s="179"/>
      <c r="O95" s="183"/>
      <c r="P95" s="179">
        <f t="shared" si="1"/>
        <v>0</v>
      </c>
    </row>
    <row r="96" spans="1:18" s="185" customFormat="1" x14ac:dyDescent="0.2">
      <c r="A96" s="186" t="s">
        <v>727</v>
      </c>
      <c r="B96" s="181">
        <v>13057</v>
      </c>
      <c r="C96" s="184" t="s">
        <v>1062</v>
      </c>
      <c r="D96" s="179">
        <v>505500</v>
      </c>
      <c r="E96" s="179">
        <v>83100</v>
      </c>
      <c r="F96" s="179">
        <v>6720</v>
      </c>
      <c r="G96" s="179">
        <v>6924814.5</v>
      </c>
      <c r="H96" s="179">
        <v>7520134.5</v>
      </c>
      <c r="I96" s="179">
        <v>7752383.1958333338</v>
      </c>
      <c r="J96" s="179">
        <v>440087.78749999998</v>
      </c>
      <c r="K96" s="183"/>
      <c r="L96" s="179">
        <v>5027237.2333333334</v>
      </c>
      <c r="M96" s="179">
        <v>5058683.5083333338</v>
      </c>
      <c r="N96" s="179">
        <v>5291262.4916666672</v>
      </c>
      <c r="O96" s="183"/>
      <c r="P96" s="179" t="e">
        <f>SUM(D98:G98)-H98</f>
        <v>#VALUE!</v>
      </c>
    </row>
    <row r="97" spans="1:18" s="185" customFormat="1" x14ac:dyDescent="0.2">
      <c r="A97" s="186" t="s">
        <v>726</v>
      </c>
      <c r="B97" s="181">
        <v>13088</v>
      </c>
      <c r="C97" s="184">
        <v>13095</v>
      </c>
      <c r="D97" s="179">
        <v>507500</v>
      </c>
      <c r="E97" s="179">
        <v>84000</v>
      </c>
      <c r="F97" s="179">
        <v>7040</v>
      </c>
      <c r="G97" s="179">
        <v>6946594</v>
      </c>
      <c r="H97" s="179">
        <v>7545134</v>
      </c>
      <c r="I97" s="179"/>
      <c r="J97" s="179"/>
      <c r="K97" s="183"/>
      <c r="L97" s="179"/>
      <c r="M97" s="179"/>
      <c r="N97" s="179"/>
      <c r="O97" s="183"/>
      <c r="P97" s="179">
        <f>SUM(D97:G97)-H97</f>
        <v>0</v>
      </c>
    </row>
    <row r="98" spans="1:18" x14ac:dyDescent="0.2">
      <c r="A98" s="177" t="s">
        <v>725</v>
      </c>
      <c r="B98" s="181">
        <v>13118</v>
      </c>
      <c r="C98" s="192" t="s">
        <v>1061</v>
      </c>
      <c r="D98" s="191" t="s">
        <v>1060</v>
      </c>
      <c r="E98" s="191" t="s">
        <v>1060</v>
      </c>
      <c r="F98" s="191" t="s">
        <v>1060</v>
      </c>
      <c r="G98" s="191" t="s">
        <v>1060</v>
      </c>
      <c r="H98" s="191" t="s">
        <v>1060</v>
      </c>
      <c r="I98" s="179"/>
      <c r="J98" s="179"/>
      <c r="K98" s="183"/>
      <c r="L98" s="179"/>
      <c r="M98" s="179"/>
      <c r="N98" s="179"/>
      <c r="O98" s="183"/>
      <c r="P98" s="179" t="e">
        <f>SUM(#REF!)-#REF!</f>
        <v>#REF!</v>
      </c>
      <c r="R98" s="174" t="s">
        <v>1059</v>
      </c>
    </row>
    <row r="99" spans="1:18" x14ac:dyDescent="0.2">
      <c r="A99" s="177" t="s">
        <v>180</v>
      </c>
      <c r="B99" s="181">
        <v>13149</v>
      </c>
      <c r="C99" s="184">
        <v>13158</v>
      </c>
      <c r="D99" s="179">
        <v>509500</v>
      </c>
      <c r="E99" s="179">
        <v>84700</v>
      </c>
      <c r="F99" s="179">
        <v>7200</v>
      </c>
      <c r="G99" s="179">
        <v>5959734.5</v>
      </c>
      <c r="H99" s="179">
        <v>6561134.5</v>
      </c>
      <c r="I99" s="179"/>
      <c r="J99" s="179"/>
      <c r="K99" s="183"/>
      <c r="L99" s="179"/>
      <c r="M99" s="179"/>
      <c r="N99" s="179"/>
      <c r="O99" s="183"/>
      <c r="P99" s="179">
        <f t="shared" ref="P99:P130" si="2">SUM(D99:G99)-H99</f>
        <v>0</v>
      </c>
    </row>
    <row r="100" spans="1:18" x14ac:dyDescent="0.2">
      <c r="A100" s="177" t="s">
        <v>724</v>
      </c>
      <c r="B100" s="181">
        <v>13180</v>
      </c>
      <c r="C100" s="184">
        <v>13193</v>
      </c>
      <c r="D100" s="179">
        <v>489500</v>
      </c>
      <c r="E100" s="179">
        <v>84700</v>
      </c>
      <c r="F100" s="179">
        <v>7200</v>
      </c>
      <c r="G100" s="179">
        <v>5716734.5</v>
      </c>
      <c r="H100" s="179">
        <v>6298134.5</v>
      </c>
      <c r="I100" s="179"/>
      <c r="J100" s="179"/>
      <c r="K100" s="183"/>
      <c r="L100" s="179"/>
      <c r="M100" s="179"/>
      <c r="N100" s="179"/>
      <c r="O100" s="183"/>
      <c r="P100" s="179">
        <f t="shared" si="2"/>
        <v>0</v>
      </c>
    </row>
    <row r="101" spans="1:18" x14ac:dyDescent="0.2">
      <c r="A101" s="177" t="s">
        <v>723</v>
      </c>
      <c r="B101" s="181">
        <v>13209</v>
      </c>
      <c r="C101" s="184">
        <v>13221</v>
      </c>
      <c r="D101" s="179">
        <v>480000</v>
      </c>
      <c r="E101" s="179">
        <v>84000</v>
      </c>
      <c r="F101" s="179">
        <v>7200</v>
      </c>
      <c r="G101" s="179">
        <v>5614934.5</v>
      </c>
      <c r="H101" s="179">
        <v>6186134.5</v>
      </c>
      <c r="I101" s="179"/>
      <c r="J101" s="179"/>
      <c r="K101" s="183"/>
      <c r="L101" s="179"/>
      <c r="M101" s="179"/>
      <c r="N101" s="179"/>
      <c r="O101" s="183"/>
      <c r="P101" s="179">
        <f t="shared" si="2"/>
        <v>0</v>
      </c>
    </row>
    <row r="102" spans="1:18" x14ac:dyDescent="0.2">
      <c r="A102" s="177" t="s">
        <v>722</v>
      </c>
      <c r="B102" s="181">
        <v>13240</v>
      </c>
      <c r="C102" s="184" t="s">
        <v>1058</v>
      </c>
      <c r="D102" s="179">
        <v>480000</v>
      </c>
      <c r="E102" s="179">
        <v>84000</v>
      </c>
      <c r="F102" s="179">
        <v>7200</v>
      </c>
      <c r="G102" s="179">
        <v>5664934.5</v>
      </c>
      <c r="H102" s="179">
        <v>6236134.5</v>
      </c>
      <c r="I102" s="179">
        <v>6466528.6625000006</v>
      </c>
      <c r="J102" s="179">
        <v>440087.78749999998</v>
      </c>
      <c r="K102" s="183"/>
      <c r="L102" s="179">
        <v>5051537.2333333334</v>
      </c>
      <c r="M102" s="179">
        <v>4996186.333333333</v>
      </c>
      <c r="N102" s="179">
        <v>5345672.3250000002</v>
      </c>
      <c r="O102" s="183"/>
      <c r="P102" s="179">
        <f t="shared" si="2"/>
        <v>0</v>
      </c>
    </row>
    <row r="103" spans="1:18" x14ac:dyDescent="0.2">
      <c r="A103" s="177" t="s">
        <v>721</v>
      </c>
      <c r="B103" s="181">
        <v>13270</v>
      </c>
      <c r="C103" s="184">
        <v>13284</v>
      </c>
      <c r="D103" s="179">
        <v>480000</v>
      </c>
      <c r="E103" s="179">
        <v>84100</v>
      </c>
      <c r="F103" s="179">
        <v>7200</v>
      </c>
      <c r="G103" s="179">
        <v>5639834.5</v>
      </c>
      <c r="H103" s="179">
        <v>6211134.5</v>
      </c>
      <c r="I103" s="179"/>
      <c r="J103" s="179"/>
      <c r="K103" s="183"/>
      <c r="L103" s="179"/>
      <c r="M103" s="179"/>
      <c r="N103" s="179"/>
      <c r="O103" s="183"/>
      <c r="P103" s="179">
        <f t="shared" si="2"/>
        <v>0</v>
      </c>
    </row>
    <row r="104" spans="1:18" x14ac:dyDescent="0.2">
      <c r="A104" s="177" t="s">
        <v>720</v>
      </c>
      <c r="B104" s="181">
        <v>13301</v>
      </c>
      <c r="C104" s="184">
        <v>13312</v>
      </c>
      <c r="D104" s="179">
        <v>492000</v>
      </c>
      <c r="E104" s="179">
        <v>84800</v>
      </c>
      <c r="F104" s="179">
        <v>7520</v>
      </c>
      <c r="G104" s="179">
        <v>5651814.5</v>
      </c>
      <c r="H104" s="179">
        <v>6236134.5</v>
      </c>
      <c r="I104" s="179"/>
      <c r="J104" s="179"/>
      <c r="K104" s="183"/>
      <c r="L104" s="179"/>
      <c r="M104" s="179"/>
      <c r="N104" s="179"/>
      <c r="O104" s="183"/>
      <c r="P104" s="179">
        <f t="shared" si="2"/>
        <v>0</v>
      </c>
    </row>
    <row r="105" spans="1:18" x14ac:dyDescent="0.2">
      <c r="A105" s="177" t="s">
        <v>264</v>
      </c>
      <c r="B105" s="181">
        <v>13331</v>
      </c>
      <c r="C105" s="184">
        <v>13340</v>
      </c>
      <c r="D105" s="179">
        <v>484000</v>
      </c>
      <c r="E105" s="179">
        <v>84800</v>
      </c>
      <c r="F105" s="179">
        <v>7600</v>
      </c>
      <c r="G105" s="179">
        <v>5629734.5</v>
      </c>
      <c r="H105" s="179">
        <v>6206134.5</v>
      </c>
      <c r="I105" s="179"/>
      <c r="J105" s="179"/>
      <c r="K105" s="183"/>
      <c r="L105" s="179"/>
      <c r="M105" s="179"/>
      <c r="N105" s="179"/>
      <c r="O105" s="183"/>
      <c r="P105" s="179">
        <f t="shared" si="2"/>
        <v>0</v>
      </c>
    </row>
    <row r="106" spans="1:18" x14ac:dyDescent="0.2">
      <c r="A106" s="177" t="s">
        <v>719</v>
      </c>
      <c r="B106" s="181">
        <v>13362</v>
      </c>
      <c r="C106" s="184">
        <v>13368</v>
      </c>
      <c r="D106" s="179">
        <v>479000</v>
      </c>
      <c r="E106" s="179">
        <v>84800</v>
      </c>
      <c r="F106" s="179">
        <v>7600</v>
      </c>
      <c r="G106" s="179">
        <v>5494734.5</v>
      </c>
      <c r="H106" s="179">
        <v>6066134.5</v>
      </c>
      <c r="I106" s="179"/>
      <c r="J106" s="179"/>
      <c r="K106" s="183"/>
      <c r="L106" s="179"/>
      <c r="M106" s="179"/>
      <c r="N106" s="179"/>
      <c r="O106" s="183"/>
      <c r="P106" s="179">
        <f t="shared" si="2"/>
        <v>0</v>
      </c>
    </row>
    <row r="107" spans="1:18" x14ac:dyDescent="0.2">
      <c r="A107" s="177" t="s">
        <v>718</v>
      </c>
      <c r="B107" s="181">
        <v>13393</v>
      </c>
      <c r="C107" s="184">
        <v>13403</v>
      </c>
      <c r="D107" s="179">
        <v>482000</v>
      </c>
      <c r="E107" s="179">
        <v>84900</v>
      </c>
      <c r="F107" s="179">
        <v>8000</v>
      </c>
      <c r="G107" s="179">
        <v>5466234.5</v>
      </c>
      <c r="H107" s="179">
        <v>6041134.5</v>
      </c>
      <c r="I107" s="179"/>
      <c r="J107" s="179"/>
      <c r="K107" s="183"/>
      <c r="L107" s="179"/>
      <c r="M107" s="179"/>
      <c r="N107" s="179"/>
      <c r="O107" s="183"/>
      <c r="P107" s="179">
        <f t="shared" si="2"/>
        <v>0</v>
      </c>
    </row>
    <row r="108" spans="1:18" x14ac:dyDescent="0.2">
      <c r="A108" s="177" t="s">
        <v>717</v>
      </c>
      <c r="B108" s="181">
        <v>13423</v>
      </c>
      <c r="C108" s="184" t="s">
        <v>1057</v>
      </c>
      <c r="D108" s="179">
        <v>484000</v>
      </c>
      <c r="E108" s="179">
        <v>85000</v>
      </c>
      <c r="F108" s="179">
        <v>8000</v>
      </c>
      <c r="G108" s="179">
        <v>5464134.5</v>
      </c>
      <c r="H108" s="179">
        <v>6041134.5</v>
      </c>
      <c r="I108" s="179">
        <v>6251559.25</v>
      </c>
      <c r="J108" s="179">
        <v>440087.78749999998</v>
      </c>
      <c r="K108" s="183"/>
      <c r="L108" s="179">
        <v>5044387.2333333334</v>
      </c>
      <c r="M108" s="179">
        <v>5121614.0250000004</v>
      </c>
      <c r="N108" s="179">
        <v>5357806.6333333328</v>
      </c>
      <c r="O108" s="183"/>
      <c r="P108" s="179">
        <f t="shared" si="2"/>
        <v>0</v>
      </c>
    </row>
    <row r="109" spans="1:18" x14ac:dyDescent="0.2">
      <c r="A109" s="177" t="s">
        <v>716</v>
      </c>
      <c r="B109" s="181">
        <v>13454</v>
      </c>
      <c r="C109" s="184">
        <v>13459</v>
      </c>
      <c r="D109" s="179">
        <v>485000</v>
      </c>
      <c r="E109" s="179">
        <v>85600</v>
      </c>
      <c r="F109" s="179">
        <v>8400</v>
      </c>
      <c r="G109" s="179">
        <v>5462184.5</v>
      </c>
      <c r="H109" s="179">
        <v>6041184.5</v>
      </c>
      <c r="I109" s="179"/>
      <c r="J109" s="179"/>
      <c r="K109" s="183"/>
      <c r="L109" s="179"/>
      <c r="M109" s="179"/>
      <c r="N109" s="179"/>
      <c r="O109" s="183"/>
      <c r="P109" s="179">
        <f t="shared" si="2"/>
        <v>0</v>
      </c>
    </row>
    <row r="110" spans="1:18" x14ac:dyDescent="0.2">
      <c r="A110" s="177" t="s">
        <v>715</v>
      </c>
      <c r="B110" s="181">
        <v>13484</v>
      </c>
      <c r="C110" s="184">
        <v>13494</v>
      </c>
      <c r="D110" s="179">
        <v>492000</v>
      </c>
      <c r="E110" s="179">
        <v>85600</v>
      </c>
      <c r="F110" s="179">
        <v>8400</v>
      </c>
      <c r="G110" s="179">
        <v>5185134.5</v>
      </c>
      <c r="H110" s="179">
        <v>5771134.5</v>
      </c>
      <c r="I110" s="179"/>
      <c r="J110" s="179"/>
      <c r="K110" s="183"/>
      <c r="L110" s="179"/>
      <c r="M110" s="179"/>
      <c r="N110" s="179"/>
      <c r="O110" s="183"/>
      <c r="P110" s="179">
        <f t="shared" si="2"/>
        <v>0</v>
      </c>
    </row>
    <row r="111" spans="1:18" x14ac:dyDescent="0.2">
      <c r="A111" s="177" t="s">
        <v>181</v>
      </c>
      <c r="B111" s="181">
        <v>13515</v>
      </c>
      <c r="C111" s="184">
        <v>13529</v>
      </c>
      <c r="D111" s="179">
        <v>482000</v>
      </c>
      <c r="E111" s="179">
        <v>83600</v>
      </c>
      <c r="F111" s="179">
        <v>8400</v>
      </c>
      <c r="G111" s="179">
        <v>5167134.5</v>
      </c>
      <c r="H111" s="179">
        <v>5741134.5</v>
      </c>
      <c r="I111" s="179"/>
      <c r="J111" s="179"/>
      <c r="K111" s="183"/>
      <c r="L111" s="179"/>
      <c r="M111" s="179"/>
      <c r="N111" s="179"/>
      <c r="O111" s="183"/>
      <c r="P111" s="179">
        <f t="shared" si="2"/>
        <v>0</v>
      </c>
    </row>
    <row r="112" spans="1:18" x14ac:dyDescent="0.2">
      <c r="A112" s="177" t="s">
        <v>714</v>
      </c>
      <c r="B112" s="181">
        <v>13546</v>
      </c>
      <c r="C112" s="184">
        <v>13557</v>
      </c>
      <c r="D112" s="179">
        <v>464000</v>
      </c>
      <c r="E112" s="179">
        <v>83100</v>
      </c>
      <c r="F112" s="179">
        <v>8400</v>
      </c>
      <c r="G112" s="179">
        <v>5065634.5</v>
      </c>
      <c r="H112" s="179">
        <v>5621134.5</v>
      </c>
      <c r="I112" s="179"/>
      <c r="J112" s="179"/>
      <c r="K112" s="183"/>
      <c r="L112" s="179"/>
      <c r="M112" s="179"/>
      <c r="N112" s="179"/>
      <c r="O112" s="183"/>
      <c r="P112" s="179">
        <f t="shared" si="2"/>
        <v>0</v>
      </c>
    </row>
    <row r="113" spans="1:16" x14ac:dyDescent="0.2">
      <c r="A113" s="177" t="s">
        <v>713</v>
      </c>
      <c r="B113" s="181">
        <v>13574</v>
      </c>
      <c r="C113" s="184">
        <v>13585</v>
      </c>
      <c r="D113" s="179">
        <v>454500</v>
      </c>
      <c r="E113" s="179">
        <v>80100</v>
      </c>
      <c r="F113" s="179">
        <v>8400</v>
      </c>
      <c r="G113" s="179">
        <v>5013134.5</v>
      </c>
      <c r="H113" s="179">
        <v>5556134.5</v>
      </c>
      <c r="I113" s="179"/>
      <c r="J113" s="179"/>
      <c r="K113" s="183"/>
      <c r="L113" s="179"/>
      <c r="M113" s="179"/>
      <c r="N113" s="179"/>
      <c r="O113" s="183"/>
      <c r="P113" s="179">
        <f t="shared" si="2"/>
        <v>0</v>
      </c>
    </row>
    <row r="114" spans="1:16" x14ac:dyDescent="0.2">
      <c r="A114" s="177" t="s">
        <v>712</v>
      </c>
      <c r="B114" s="181">
        <v>13605</v>
      </c>
      <c r="C114" s="184" t="s">
        <v>1056</v>
      </c>
      <c r="D114" s="179">
        <v>445400</v>
      </c>
      <c r="E114" s="179">
        <v>79100</v>
      </c>
      <c r="F114" s="179">
        <v>8000</v>
      </c>
      <c r="G114" s="179">
        <v>5093634</v>
      </c>
      <c r="H114" s="179">
        <v>5626134</v>
      </c>
      <c r="I114" s="179">
        <v>5734916.7791666668</v>
      </c>
      <c r="J114" s="179">
        <v>440087.78749999998</v>
      </c>
      <c r="K114" s="183"/>
      <c r="L114" s="179">
        <v>4558087.2333333334</v>
      </c>
      <c r="M114" s="179">
        <v>4694556.1124999998</v>
      </c>
      <c r="N114" s="179">
        <v>4767711.4541666666</v>
      </c>
      <c r="O114" s="183"/>
      <c r="P114" s="179">
        <f t="shared" si="2"/>
        <v>0</v>
      </c>
    </row>
    <row r="115" spans="1:16" x14ac:dyDescent="0.2">
      <c r="A115" s="177" t="s">
        <v>711</v>
      </c>
      <c r="B115" s="181">
        <v>13635</v>
      </c>
      <c r="C115" s="184">
        <v>13641</v>
      </c>
      <c r="D115" s="179">
        <v>431400</v>
      </c>
      <c r="E115" s="179">
        <v>77100</v>
      </c>
      <c r="F115" s="179">
        <v>8000</v>
      </c>
      <c r="G115" s="179">
        <v>4929634</v>
      </c>
      <c r="H115" s="179">
        <v>5446134</v>
      </c>
      <c r="I115" s="179"/>
      <c r="J115" s="179"/>
      <c r="K115" s="183"/>
      <c r="L115" s="179"/>
      <c r="M115" s="179"/>
      <c r="N115" s="179"/>
      <c r="O115" s="183"/>
      <c r="P115" s="179">
        <f t="shared" si="2"/>
        <v>0</v>
      </c>
    </row>
    <row r="116" spans="1:16" x14ac:dyDescent="0.2">
      <c r="A116" s="177" t="s">
        <v>710</v>
      </c>
      <c r="B116" s="181">
        <v>13666</v>
      </c>
      <c r="C116" s="184">
        <v>13676</v>
      </c>
      <c r="D116" s="179">
        <v>431400</v>
      </c>
      <c r="E116" s="179">
        <v>77100</v>
      </c>
      <c r="F116" s="179">
        <v>8200</v>
      </c>
      <c r="G116" s="179">
        <v>4807434</v>
      </c>
      <c r="H116" s="179">
        <v>5324134</v>
      </c>
      <c r="I116" s="179"/>
      <c r="J116" s="179"/>
      <c r="K116" s="183"/>
      <c r="L116" s="179"/>
      <c r="M116" s="179"/>
      <c r="N116" s="179"/>
      <c r="O116" s="183"/>
      <c r="P116" s="179">
        <f t="shared" si="2"/>
        <v>0</v>
      </c>
    </row>
    <row r="117" spans="1:16" x14ac:dyDescent="0.2">
      <c r="A117" s="177" t="s">
        <v>265</v>
      </c>
      <c r="B117" s="181">
        <v>13696</v>
      </c>
      <c r="C117" s="184">
        <v>13711</v>
      </c>
      <c r="D117" s="179">
        <v>416400</v>
      </c>
      <c r="E117" s="179">
        <v>77100</v>
      </c>
      <c r="F117" s="179">
        <v>8400</v>
      </c>
      <c r="G117" s="179">
        <v>4662234</v>
      </c>
      <c r="H117" s="179">
        <v>5164134</v>
      </c>
      <c r="I117" s="179"/>
      <c r="J117" s="179"/>
      <c r="K117" s="183"/>
      <c r="L117" s="179"/>
      <c r="M117" s="179"/>
      <c r="N117" s="179"/>
      <c r="O117" s="183"/>
      <c r="P117" s="179">
        <f t="shared" si="2"/>
        <v>0</v>
      </c>
    </row>
    <row r="118" spans="1:16" x14ac:dyDescent="0.2">
      <c r="A118" s="177" t="s">
        <v>709</v>
      </c>
      <c r="B118" s="181">
        <v>13727</v>
      </c>
      <c r="C118" s="184">
        <v>13760</v>
      </c>
      <c r="D118" s="179">
        <v>417900</v>
      </c>
      <c r="E118" s="179">
        <v>77100</v>
      </c>
      <c r="F118" s="179">
        <v>8400</v>
      </c>
      <c r="G118" s="179">
        <v>4720734</v>
      </c>
      <c r="H118" s="179">
        <v>5224134</v>
      </c>
      <c r="I118" s="179"/>
      <c r="J118" s="179"/>
      <c r="K118" s="183"/>
      <c r="L118" s="179"/>
      <c r="M118" s="179"/>
      <c r="N118" s="179"/>
      <c r="O118" s="183"/>
      <c r="P118" s="179">
        <f t="shared" si="2"/>
        <v>0</v>
      </c>
    </row>
    <row r="119" spans="1:16" x14ac:dyDescent="0.2">
      <c r="A119" s="177" t="s">
        <v>708</v>
      </c>
      <c r="B119" s="181">
        <v>13758</v>
      </c>
      <c r="C119" s="184">
        <v>13774</v>
      </c>
      <c r="D119" s="179">
        <v>423200</v>
      </c>
      <c r="E119" s="179">
        <v>78000</v>
      </c>
      <c r="F119" s="179">
        <v>8400</v>
      </c>
      <c r="G119" s="179">
        <v>4634534</v>
      </c>
      <c r="H119" s="179">
        <v>5144134</v>
      </c>
      <c r="I119" s="179"/>
      <c r="J119" s="179"/>
      <c r="K119" s="183"/>
      <c r="L119" s="179"/>
      <c r="M119" s="179"/>
      <c r="N119" s="179"/>
      <c r="O119" s="183"/>
      <c r="P119" s="179">
        <f t="shared" si="2"/>
        <v>0</v>
      </c>
    </row>
    <row r="120" spans="1:16" s="185" customFormat="1" x14ac:dyDescent="0.2">
      <c r="A120" s="186" t="s">
        <v>707</v>
      </c>
      <c r="B120" s="181">
        <v>13788</v>
      </c>
      <c r="C120" s="184" t="s">
        <v>1055</v>
      </c>
      <c r="D120" s="179">
        <v>437000</v>
      </c>
      <c r="E120" s="179">
        <v>79700</v>
      </c>
      <c r="F120" s="179">
        <v>8400</v>
      </c>
      <c r="G120" s="179">
        <v>4544034</v>
      </c>
      <c r="H120" s="179">
        <v>5069134</v>
      </c>
      <c r="I120" s="179">
        <v>5184368.9000000004</v>
      </c>
      <c r="J120" s="179">
        <v>440087.78749999998</v>
      </c>
      <c r="K120" s="183"/>
      <c r="L120" s="179">
        <v>4479550.1416666666</v>
      </c>
      <c r="M120" s="179">
        <v>4564942.1374999993</v>
      </c>
      <c r="N120" s="179">
        <v>4593233.8499999996</v>
      </c>
      <c r="O120" s="183"/>
      <c r="P120" s="179">
        <f t="shared" si="2"/>
        <v>0</v>
      </c>
    </row>
    <row r="121" spans="1:16" x14ac:dyDescent="0.2">
      <c r="A121" s="177" t="s">
        <v>706</v>
      </c>
      <c r="B121" s="181">
        <v>13819</v>
      </c>
      <c r="C121" s="184">
        <v>13830</v>
      </c>
      <c r="D121" s="179">
        <v>424500</v>
      </c>
      <c r="E121" s="179">
        <v>79700</v>
      </c>
      <c r="F121" s="179">
        <v>8500</v>
      </c>
      <c r="G121" s="179">
        <v>4401434</v>
      </c>
      <c r="H121" s="179">
        <v>4914134</v>
      </c>
      <c r="I121" s="179"/>
      <c r="J121" s="179"/>
      <c r="K121" s="183"/>
      <c r="L121" s="179"/>
      <c r="M121" s="179"/>
      <c r="N121" s="179"/>
      <c r="O121" s="183"/>
      <c r="P121" s="179">
        <f t="shared" si="2"/>
        <v>0</v>
      </c>
    </row>
    <row r="122" spans="1:16" x14ac:dyDescent="0.2">
      <c r="A122" s="177" t="s">
        <v>705</v>
      </c>
      <c r="B122" s="181">
        <v>13849</v>
      </c>
      <c r="C122" s="184">
        <v>13858</v>
      </c>
      <c r="D122" s="179">
        <v>421500</v>
      </c>
      <c r="E122" s="179">
        <v>78700</v>
      </c>
      <c r="F122" s="179">
        <v>8500</v>
      </c>
      <c r="G122" s="179">
        <v>4335434</v>
      </c>
      <c r="H122" s="179">
        <v>4844134</v>
      </c>
      <c r="I122" s="179"/>
      <c r="J122" s="179"/>
      <c r="K122" s="183"/>
      <c r="L122" s="179"/>
      <c r="M122" s="179"/>
      <c r="N122" s="179"/>
      <c r="O122" s="183"/>
      <c r="P122" s="179">
        <f t="shared" si="2"/>
        <v>0</v>
      </c>
    </row>
    <row r="123" spans="1:16" s="185" customFormat="1" x14ac:dyDescent="0.2">
      <c r="A123" s="186" t="s">
        <v>182</v>
      </c>
      <c r="B123" s="181">
        <v>13880</v>
      </c>
      <c r="C123" s="184">
        <v>13893</v>
      </c>
      <c r="D123" s="179">
        <v>419500</v>
      </c>
      <c r="E123" s="179">
        <v>78700</v>
      </c>
      <c r="F123" s="179">
        <v>8500</v>
      </c>
      <c r="G123" s="179">
        <v>4322434</v>
      </c>
      <c r="H123" s="179">
        <v>4829134</v>
      </c>
      <c r="I123" s="179"/>
      <c r="J123" s="179"/>
      <c r="K123" s="183"/>
      <c r="L123" s="179"/>
      <c r="M123" s="179"/>
      <c r="N123" s="179"/>
      <c r="O123" s="183"/>
      <c r="P123" s="179">
        <f t="shared" si="2"/>
        <v>0</v>
      </c>
    </row>
    <row r="124" spans="1:16" s="185" customFormat="1" x14ac:dyDescent="0.2">
      <c r="A124" s="186" t="s">
        <v>1054</v>
      </c>
      <c r="B124" s="181">
        <v>13911</v>
      </c>
      <c r="C124" s="184">
        <v>13921</v>
      </c>
      <c r="D124" s="179">
        <v>413500</v>
      </c>
      <c r="E124" s="179">
        <v>78700</v>
      </c>
      <c r="F124" s="179">
        <v>8500</v>
      </c>
      <c r="G124" s="179">
        <v>4288434</v>
      </c>
      <c r="H124" s="179">
        <v>4789134</v>
      </c>
      <c r="I124" s="179"/>
      <c r="J124" s="179"/>
      <c r="K124" s="183"/>
      <c r="L124" s="179"/>
      <c r="M124" s="179"/>
      <c r="N124" s="179"/>
      <c r="O124" s="183"/>
      <c r="P124" s="179">
        <f t="shared" si="2"/>
        <v>0</v>
      </c>
    </row>
    <row r="125" spans="1:16" s="185" customFormat="1" x14ac:dyDescent="0.2">
      <c r="A125" s="186" t="s">
        <v>1053</v>
      </c>
      <c r="B125" s="181">
        <v>13939</v>
      </c>
      <c r="C125" s="184">
        <v>13949</v>
      </c>
      <c r="D125" s="179">
        <v>408500</v>
      </c>
      <c r="E125" s="179">
        <v>78700</v>
      </c>
      <c r="F125" s="179">
        <v>8500</v>
      </c>
      <c r="G125" s="179">
        <v>4363434</v>
      </c>
      <c r="H125" s="179">
        <v>4859134</v>
      </c>
      <c r="I125" s="179"/>
      <c r="J125" s="179"/>
      <c r="K125" s="183"/>
      <c r="L125" s="179"/>
      <c r="M125" s="179"/>
      <c r="N125" s="179"/>
      <c r="O125" s="183"/>
      <c r="P125" s="179">
        <f t="shared" si="2"/>
        <v>0</v>
      </c>
    </row>
    <row r="126" spans="1:16" s="185" customFormat="1" x14ac:dyDescent="0.2">
      <c r="A126" s="186" t="s">
        <v>1052</v>
      </c>
      <c r="B126" s="181">
        <v>13970</v>
      </c>
      <c r="C126" s="184" t="s">
        <v>1051</v>
      </c>
      <c r="D126" s="179">
        <v>411100</v>
      </c>
      <c r="E126" s="179">
        <v>77700</v>
      </c>
      <c r="F126" s="179">
        <v>8500</v>
      </c>
      <c r="G126" s="179">
        <v>4511834</v>
      </c>
      <c r="H126" s="179">
        <v>5009134</v>
      </c>
      <c r="I126" s="179">
        <v>5195341.0250000004</v>
      </c>
      <c r="J126" s="179">
        <v>440087.78749999998</v>
      </c>
      <c r="K126" s="183"/>
      <c r="L126" s="179">
        <v>4079400</v>
      </c>
      <c r="M126" s="179">
        <v>4169459.0458333334</v>
      </c>
      <c r="N126" s="179">
        <v>4230560</v>
      </c>
      <c r="O126" s="183"/>
      <c r="P126" s="179">
        <f t="shared" si="2"/>
        <v>0</v>
      </c>
    </row>
    <row r="127" spans="1:16" s="185" customFormat="1" x14ac:dyDescent="0.2">
      <c r="A127" s="186" t="s">
        <v>1050</v>
      </c>
      <c r="B127" s="181">
        <v>14000</v>
      </c>
      <c r="C127" s="184">
        <v>14012</v>
      </c>
      <c r="D127" s="179">
        <v>418000</v>
      </c>
      <c r="E127" s="179">
        <v>78300</v>
      </c>
      <c r="F127" s="179">
        <v>8500</v>
      </c>
      <c r="G127" s="179">
        <v>4569334</v>
      </c>
      <c r="H127" s="190">
        <v>5074134</v>
      </c>
      <c r="I127" s="179"/>
      <c r="J127" s="179"/>
      <c r="K127" s="183"/>
      <c r="L127" s="179"/>
      <c r="M127" s="179"/>
      <c r="N127" s="179"/>
      <c r="O127" s="183"/>
      <c r="P127" s="179">
        <f t="shared" si="2"/>
        <v>0</v>
      </c>
    </row>
    <row r="128" spans="1:16" s="185" customFormat="1" x14ac:dyDescent="0.2">
      <c r="A128" s="186" t="s">
        <v>1049</v>
      </c>
      <c r="B128" s="181">
        <v>14031</v>
      </c>
      <c r="C128" s="184">
        <v>14039</v>
      </c>
      <c r="D128" s="179">
        <v>406500</v>
      </c>
      <c r="E128" s="179">
        <v>76800</v>
      </c>
      <c r="F128" s="179">
        <v>8500</v>
      </c>
      <c r="G128" s="179">
        <v>4392334</v>
      </c>
      <c r="H128" s="190">
        <v>4884134</v>
      </c>
      <c r="I128" s="179"/>
      <c r="J128" s="179"/>
      <c r="K128" s="183"/>
      <c r="L128" s="179"/>
      <c r="M128" s="179"/>
      <c r="N128" s="179"/>
      <c r="O128" s="183"/>
      <c r="P128" s="179">
        <f t="shared" si="2"/>
        <v>0</v>
      </c>
    </row>
    <row r="129" spans="1:16" s="185" customFormat="1" x14ac:dyDescent="0.2">
      <c r="A129" s="186" t="s">
        <v>266</v>
      </c>
      <c r="B129" s="181">
        <v>14061</v>
      </c>
      <c r="C129" s="184" t="s">
        <v>1048</v>
      </c>
      <c r="D129" s="179">
        <v>406500</v>
      </c>
      <c r="E129" s="179">
        <v>76800</v>
      </c>
      <c r="F129" s="179">
        <v>8500</v>
      </c>
      <c r="G129" s="179">
        <v>4347334</v>
      </c>
      <c r="H129" s="179">
        <v>4839134</v>
      </c>
      <c r="I129" s="179"/>
      <c r="J129" s="179"/>
      <c r="K129" s="183"/>
      <c r="L129" s="179"/>
      <c r="M129" s="179"/>
      <c r="N129" s="179"/>
      <c r="O129" s="183"/>
      <c r="P129" s="179">
        <f t="shared" si="2"/>
        <v>0</v>
      </c>
    </row>
    <row r="130" spans="1:16" x14ac:dyDescent="0.2">
      <c r="A130" s="177" t="s">
        <v>1047</v>
      </c>
      <c r="B130" s="181">
        <v>14092</v>
      </c>
      <c r="C130" s="184">
        <v>14103</v>
      </c>
      <c r="D130" s="179">
        <v>406500</v>
      </c>
      <c r="E130" s="179">
        <v>76800</v>
      </c>
      <c r="F130" s="179">
        <v>8500</v>
      </c>
      <c r="G130" s="179">
        <v>4367334</v>
      </c>
      <c r="H130" s="179">
        <v>4859134</v>
      </c>
      <c r="I130" s="179"/>
      <c r="J130" s="179"/>
      <c r="K130" s="183"/>
      <c r="L130" s="179"/>
      <c r="M130" s="179"/>
      <c r="N130" s="179"/>
      <c r="O130" s="183"/>
      <c r="P130" s="179">
        <f t="shared" si="2"/>
        <v>0</v>
      </c>
    </row>
    <row r="131" spans="1:16" x14ac:dyDescent="0.2">
      <c r="A131" s="177" t="s">
        <v>1046</v>
      </c>
      <c r="B131" s="181">
        <v>14123</v>
      </c>
      <c r="C131" s="184">
        <v>14131</v>
      </c>
      <c r="D131" s="179">
        <v>406500</v>
      </c>
      <c r="E131" s="179">
        <v>76800</v>
      </c>
      <c r="F131" s="179">
        <v>8500</v>
      </c>
      <c r="G131" s="179">
        <v>4382334</v>
      </c>
      <c r="H131" s="179">
        <v>4874134</v>
      </c>
      <c r="I131" s="179"/>
      <c r="J131" s="179"/>
      <c r="K131" s="183"/>
      <c r="L131" s="179"/>
      <c r="M131" s="179"/>
      <c r="N131" s="179"/>
      <c r="O131" s="183"/>
      <c r="P131" s="179">
        <f t="shared" ref="P131:P162" si="3">SUM(D131:G131)-H131</f>
        <v>0</v>
      </c>
    </row>
    <row r="132" spans="1:16" x14ac:dyDescent="0.2">
      <c r="A132" s="177" t="s">
        <v>1045</v>
      </c>
      <c r="B132" s="181">
        <v>14153</v>
      </c>
      <c r="C132" s="189" t="s">
        <v>1044</v>
      </c>
      <c r="D132" s="179">
        <v>415100</v>
      </c>
      <c r="E132" s="179">
        <v>78340</v>
      </c>
      <c r="F132" s="179">
        <v>8604</v>
      </c>
      <c r="G132" s="179">
        <v>6347090</v>
      </c>
      <c r="H132" s="179">
        <v>6849134</v>
      </c>
      <c r="I132" s="179">
        <v>7017611.2416666672</v>
      </c>
      <c r="J132" s="179">
        <v>440087.78749999998</v>
      </c>
      <c r="K132" s="183"/>
      <c r="L132" s="179">
        <v>4073200</v>
      </c>
      <c r="M132" s="179">
        <v>4179732.2958333334</v>
      </c>
      <c r="N132" s="179">
        <v>4189890</v>
      </c>
      <c r="O132" s="183"/>
      <c r="P132" s="179">
        <f t="shared" si="3"/>
        <v>0</v>
      </c>
    </row>
    <row r="133" spans="1:16" x14ac:dyDescent="0.2">
      <c r="A133" s="177" t="s">
        <v>1043</v>
      </c>
      <c r="B133" s="181">
        <v>14184</v>
      </c>
      <c r="C133" s="184">
        <v>14194</v>
      </c>
      <c r="D133" s="179">
        <v>428600</v>
      </c>
      <c r="E133" s="179">
        <v>80340</v>
      </c>
      <c r="F133" s="179">
        <v>8704</v>
      </c>
      <c r="G133" s="179">
        <v>5291490</v>
      </c>
      <c r="H133" s="179">
        <v>5809134</v>
      </c>
      <c r="I133" s="179"/>
      <c r="J133" s="179"/>
      <c r="K133" s="183"/>
      <c r="L133" s="179"/>
      <c r="M133" s="179"/>
      <c r="N133" s="179"/>
      <c r="O133" s="183"/>
      <c r="P133" s="179">
        <f t="shared" si="3"/>
        <v>0</v>
      </c>
    </row>
    <row r="134" spans="1:16" x14ac:dyDescent="0.2">
      <c r="A134" s="177" t="s">
        <v>1042</v>
      </c>
      <c r="B134" s="181">
        <v>14214</v>
      </c>
      <c r="C134" s="184">
        <v>14222</v>
      </c>
      <c r="D134" s="179">
        <v>438100</v>
      </c>
      <c r="E134" s="179">
        <v>81680</v>
      </c>
      <c r="F134" s="179">
        <v>8764</v>
      </c>
      <c r="G134" s="179">
        <v>5040590</v>
      </c>
      <c r="H134" s="179">
        <v>5569134</v>
      </c>
      <c r="I134" s="179"/>
      <c r="J134" s="179"/>
      <c r="K134" s="183"/>
      <c r="L134" s="179"/>
      <c r="M134" s="179"/>
      <c r="N134" s="179"/>
      <c r="O134" s="183"/>
      <c r="P134" s="179">
        <f t="shared" si="3"/>
        <v>0</v>
      </c>
    </row>
    <row r="135" spans="1:16" x14ac:dyDescent="0.2">
      <c r="A135" s="177" t="s">
        <v>183</v>
      </c>
      <c r="B135" s="181">
        <v>14245</v>
      </c>
      <c r="C135" s="184">
        <v>14257</v>
      </c>
      <c r="D135" s="179">
        <v>443100</v>
      </c>
      <c r="E135" s="179">
        <v>81920</v>
      </c>
      <c r="F135" s="179">
        <v>8824</v>
      </c>
      <c r="G135" s="179">
        <v>4975290</v>
      </c>
      <c r="H135" s="179">
        <v>5509134</v>
      </c>
      <c r="I135" s="179"/>
      <c r="J135" s="179"/>
      <c r="K135" s="183"/>
      <c r="L135" s="179"/>
      <c r="M135" s="179"/>
      <c r="N135" s="179"/>
      <c r="O135" s="183"/>
      <c r="P135" s="179">
        <f t="shared" si="3"/>
        <v>0</v>
      </c>
    </row>
    <row r="136" spans="1:16" x14ac:dyDescent="0.2">
      <c r="A136" s="177" t="s">
        <v>1041</v>
      </c>
      <c r="B136" s="181">
        <v>14276</v>
      </c>
      <c r="C136" s="184">
        <v>14285</v>
      </c>
      <c r="D136" s="179">
        <v>443300</v>
      </c>
      <c r="E136" s="179">
        <v>83340</v>
      </c>
      <c r="F136" s="179">
        <v>9004</v>
      </c>
      <c r="G136" s="179">
        <v>5038490</v>
      </c>
      <c r="H136" s="179">
        <v>5574134</v>
      </c>
      <c r="I136" s="179"/>
      <c r="J136" s="179"/>
      <c r="K136" s="183"/>
      <c r="L136" s="179"/>
      <c r="M136" s="179"/>
      <c r="N136" s="179"/>
      <c r="O136" s="183"/>
      <c r="P136" s="179">
        <f t="shared" si="3"/>
        <v>0</v>
      </c>
    </row>
    <row r="137" spans="1:16" x14ac:dyDescent="0.2">
      <c r="A137" s="177" t="s">
        <v>1040</v>
      </c>
      <c r="B137" s="181">
        <v>14304</v>
      </c>
      <c r="C137" s="184">
        <v>14320</v>
      </c>
      <c r="D137" s="179">
        <v>444300</v>
      </c>
      <c r="E137" s="179">
        <v>83400</v>
      </c>
      <c r="F137" s="179">
        <v>9044</v>
      </c>
      <c r="G137" s="179">
        <v>5232390</v>
      </c>
      <c r="H137" s="179">
        <v>5769134</v>
      </c>
      <c r="I137" s="179"/>
      <c r="J137" s="179"/>
      <c r="K137" s="183"/>
      <c r="L137" s="179"/>
      <c r="M137" s="179"/>
      <c r="N137" s="179"/>
      <c r="O137" s="183"/>
      <c r="P137" s="179">
        <f t="shared" si="3"/>
        <v>0</v>
      </c>
    </row>
    <row r="138" spans="1:16" x14ac:dyDescent="0.2">
      <c r="A138" s="177" t="s">
        <v>1039</v>
      </c>
      <c r="B138" s="181">
        <v>14335</v>
      </c>
      <c r="C138" s="189" t="s">
        <v>1038</v>
      </c>
      <c r="D138" s="179">
        <v>449100</v>
      </c>
      <c r="E138" s="179">
        <v>83560</v>
      </c>
      <c r="F138" s="179">
        <v>9084</v>
      </c>
      <c r="G138" s="179">
        <v>6032390</v>
      </c>
      <c r="H138" s="179">
        <v>6574134</v>
      </c>
      <c r="I138" s="179">
        <v>6659413.9874999998</v>
      </c>
      <c r="J138" s="179">
        <v>440087.78749999998</v>
      </c>
      <c r="K138" s="183"/>
      <c r="L138" s="179">
        <v>4605900</v>
      </c>
      <c r="M138" s="179">
        <v>4768787.7458333336</v>
      </c>
      <c r="N138" s="179">
        <v>4657296</v>
      </c>
      <c r="O138" s="183"/>
      <c r="P138" s="179">
        <f t="shared" si="3"/>
        <v>0</v>
      </c>
    </row>
    <row r="139" spans="1:16" x14ac:dyDescent="0.2">
      <c r="A139" s="177" t="s">
        <v>1037</v>
      </c>
      <c r="B139" s="181">
        <v>14365</v>
      </c>
      <c r="C139" s="184">
        <v>14369</v>
      </c>
      <c r="D139" s="179">
        <v>452600</v>
      </c>
      <c r="E139" s="179">
        <v>83940</v>
      </c>
      <c r="F139" s="179">
        <v>9328</v>
      </c>
      <c r="G139" s="179">
        <v>6255267</v>
      </c>
      <c r="H139" s="179">
        <v>6801135</v>
      </c>
      <c r="I139" s="179"/>
      <c r="J139" s="179"/>
      <c r="K139" s="183"/>
      <c r="L139" s="179"/>
      <c r="M139" s="179"/>
      <c r="N139" s="179"/>
      <c r="O139" s="183"/>
      <c r="P139" s="179">
        <f t="shared" si="3"/>
        <v>0</v>
      </c>
    </row>
    <row r="140" spans="1:16" x14ac:dyDescent="0.2">
      <c r="A140" s="177" t="s">
        <v>1036</v>
      </c>
      <c r="B140" s="181">
        <v>14396</v>
      </c>
      <c r="C140" s="184">
        <v>14403</v>
      </c>
      <c r="D140" s="179">
        <v>446600</v>
      </c>
      <c r="E140" s="179">
        <v>83600</v>
      </c>
      <c r="F140" s="179">
        <v>9468</v>
      </c>
      <c r="G140" s="179">
        <v>6141467</v>
      </c>
      <c r="H140" s="179">
        <v>6681135</v>
      </c>
      <c r="I140" s="179"/>
      <c r="J140" s="179"/>
      <c r="K140" s="183"/>
      <c r="L140" s="179"/>
      <c r="M140" s="179"/>
      <c r="N140" s="179"/>
      <c r="O140" s="183"/>
      <c r="P140" s="179">
        <f t="shared" si="3"/>
        <v>0</v>
      </c>
    </row>
    <row r="141" spans="1:16" x14ac:dyDescent="0.2">
      <c r="A141" s="177" t="s">
        <v>267</v>
      </c>
      <c r="B141" s="181">
        <v>14426</v>
      </c>
      <c r="C141" s="184">
        <v>14432</v>
      </c>
      <c r="D141" s="179">
        <v>441600</v>
      </c>
      <c r="E141" s="179">
        <v>83100</v>
      </c>
      <c r="F141" s="179">
        <v>9468</v>
      </c>
      <c r="G141" s="179">
        <v>5931967</v>
      </c>
      <c r="H141" s="179">
        <v>6466135</v>
      </c>
      <c r="I141" s="179"/>
      <c r="J141" s="179"/>
      <c r="K141" s="183"/>
      <c r="L141" s="179"/>
      <c r="M141" s="179"/>
      <c r="N141" s="179"/>
      <c r="O141" s="183"/>
      <c r="P141" s="179">
        <f t="shared" si="3"/>
        <v>0</v>
      </c>
    </row>
    <row r="142" spans="1:16" x14ac:dyDescent="0.2">
      <c r="A142" s="177" t="s">
        <v>1035</v>
      </c>
      <c r="B142" s="181">
        <v>14457</v>
      </c>
      <c r="C142" s="184">
        <v>14460</v>
      </c>
      <c r="D142" s="179">
        <v>441600</v>
      </c>
      <c r="E142" s="179">
        <v>83100</v>
      </c>
      <c r="F142" s="179">
        <v>9508</v>
      </c>
      <c r="G142" s="179">
        <v>5780927</v>
      </c>
      <c r="H142" s="179">
        <v>6315135</v>
      </c>
      <c r="I142" s="179"/>
      <c r="J142" s="179"/>
      <c r="K142" s="183"/>
      <c r="L142" s="179"/>
      <c r="M142" s="179"/>
      <c r="N142" s="179"/>
      <c r="O142" s="183"/>
      <c r="P142" s="179">
        <f t="shared" si="3"/>
        <v>0</v>
      </c>
    </row>
    <row r="143" spans="1:16" x14ac:dyDescent="0.2">
      <c r="A143" s="177" t="s">
        <v>1034</v>
      </c>
      <c r="B143" s="181">
        <v>14488</v>
      </c>
      <c r="C143" s="184">
        <v>14502</v>
      </c>
      <c r="D143" s="179">
        <v>441600</v>
      </c>
      <c r="E143" s="179">
        <v>83100</v>
      </c>
      <c r="F143" s="179">
        <v>9512</v>
      </c>
      <c r="G143" s="179">
        <v>9285923</v>
      </c>
      <c r="H143" s="179">
        <v>9820135</v>
      </c>
      <c r="I143" s="179"/>
      <c r="J143" s="179"/>
      <c r="K143" s="183"/>
      <c r="L143" s="179"/>
      <c r="M143" s="179"/>
      <c r="N143" s="179"/>
      <c r="O143" s="183"/>
      <c r="P143" s="179">
        <f t="shared" si="3"/>
        <v>0</v>
      </c>
    </row>
    <row r="144" spans="1:16" x14ac:dyDescent="0.2">
      <c r="A144" s="177" t="s">
        <v>1033</v>
      </c>
      <c r="B144" s="181">
        <v>14518</v>
      </c>
      <c r="C144" s="189" t="s">
        <v>1032</v>
      </c>
      <c r="D144" s="179">
        <v>598200</v>
      </c>
      <c r="E144" s="179">
        <v>92940</v>
      </c>
      <c r="F144" s="179">
        <v>9932</v>
      </c>
      <c r="G144" s="179">
        <v>9954063</v>
      </c>
      <c r="H144" s="179">
        <v>10655135</v>
      </c>
      <c r="I144" s="179">
        <v>10867351.241666665</v>
      </c>
      <c r="J144" s="179">
        <v>440087.78749999998</v>
      </c>
      <c r="K144" s="183"/>
      <c r="L144" s="179">
        <v>5110900</v>
      </c>
      <c r="M144" s="179">
        <v>5301900.9958333336</v>
      </c>
      <c r="N144" s="179">
        <v>5032252.5</v>
      </c>
      <c r="O144" s="183"/>
      <c r="P144" s="179">
        <f t="shared" si="3"/>
        <v>0</v>
      </c>
    </row>
    <row r="145" spans="1:16" x14ac:dyDescent="0.2">
      <c r="A145" s="177" t="s">
        <v>1031</v>
      </c>
      <c r="B145" s="181">
        <v>14549</v>
      </c>
      <c r="C145" s="184">
        <v>14558</v>
      </c>
      <c r="D145" s="179">
        <v>643180</v>
      </c>
      <c r="E145" s="179">
        <v>96640</v>
      </c>
      <c r="F145" s="179">
        <v>10068</v>
      </c>
      <c r="G145" s="179">
        <v>8599247</v>
      </c>
      <c r="H145" s="179">
        <v>9349135</v>
      </c>
      <c r="I145" s="179"/>
      <c r="J145" s="179"/>
      <c r="K145" s="183"/>
      <c r="L145" s="179"/>
      <c r="M145" s="179"/>
      <c r="N145" s="179"/>
      <c r="O145" s="183"/>
      <c r="P145" s="179">
        <f t="shared" si="3"/>
        <v>0</v>
      </c>
    </row>
    <row r="146" spans="1:16" x14ac:dyDescent="0.2">
      <c r="A146" s="177" t="s">
        <v>1030</v>
      </c>
      <c r="B146" s="181">
        <v>14579</v>
      </c>
      <c r="C146" s="184">
        <v>14586</v>
      </c>
      <c r="D146" s="179">
        <v>636080</v>
      </c>
      <c r="E146" s="179">
        <v>96620</v>
      </c>
      <c r="F146" s="179">
        <v>10284</v>
      </c>
      <c r="G146" s="179">
        <v>8112651</v>
      </c>
      <c r="H146" s="179">
        <v>8855635</v>
      </c>
      <c r="I146" s="179"/>
      <c r="J146" s="179"/>
      <c r="K146" s="183"/>
      <c r="L146" s="179"/>
      <c r="M146" s="179"/>
      <c r="N146" s="179"/>
      <c r="O146" s="183"/>
      <c r="P146" s="179">
        <f t="shared" si="3"/>
        <v>0</v>
      </c>
    </row>
    <row r="147" spans="1:16" x14ac:dyDescent="0.2">
      <c r="A147" s="177" t="s">
        <v>184</v>
      </c>
      <c r="B147" s="181">
        <v>14610</v>
      </c>
      <c r="C147" s="184">
        <v>14621</v>
      </c>
      <c r="D147" s="179">
        <v>601580</v>
      </c>
      <c r="E147" s="179">
        <v>95620</v>
      </c>
      <c r="F147" s="179">
        <v>10364</v>
      </c>
      <c r="G147" s="179">
        <v>7818071</v>
      </c>
      <c r="H147" s="179">
        <v>8525635</v>
      </c>
      <c r="I147" s="179"/>
      <c r="J147" s="179"/>
      <c r="K147" s="183"/>
      <c r="L147" s="179"/>
      <c r="M147" s="179"/>
      <c r="N147" s="179"/>
      <c r="O147" s="183"/>
      <c r="P147" s="179">
        <f t="shared" si="3"/>
        <v>0</v>
      </c>
    </row>
    <row r="148" spans="1:16" x14ac:dyDescent="0.2">
      <c r="A148" s="177" t="s">
        <v>1029</v>
      </c>
      <c r="B148" s="181">
        <v>14641</v>
      </c>
      <c r="C148" s="184">
        <v>14649</v>
      </c>
      <c r="D148" s="179">
        <v>591880</v>
      </c>
      <c r="E148" s="179">
        <v>94020</v>
      </c>
      <c r="F148" s="179">
        <v>10364</v>
      </c>
      <c r="G148" s="179">
        <v>7657371</v>
      </c>
      <c r="H148" s="179">
        <v>8353635</v>
      </c>
      <c r="I148" s="179"/>
      <c r="J148" s="179"/>
      <c r="K148" s="183"/>
      <c r="L148" s="179"/>
      <c r="M148" s="179"/>
      <c r="N148" s="179"/>
      <c r="O148" s="183"/>
      <c r="P148" s="179">
        <f t="shared" si="3"/>
        <v>0</v>
      </c>
    </row>
    <row r="149" spans="1:16" x14ac:dyDescent="0.2">
      <c r="A149" s="177" t="s">
        <v>1028</v>
      </c>
      <c r="B149" s="181">
        <v>14670</v>
      </c>
      <c r="C149" s="184">
        <v>14677</v>
      </c>
      <c r="D149" s="179">
        <v>592180</v>
      </c>
      <c r="E149" s="179">
        <v>91720</v>
      </c>
      <c r="F149" s="179">
        <v>10364</v>
      </c>
      <c r="G149" s="179">
        <v>7697371</v>
      </c>
      <c r="H149" s="179">
        <v>8391635</v>
      </c>
      <c r="I149" s="179"/>
      <c r="J149" s="179"/>
      <c r="K149" s="183"/>
      <c r="L149" s="179"/>
      <c r="M149" s="179"/>
      <c r="N149" s="179"/>
      <c r="O149" s="183"/>
      <c r="P149" s="179">
        <f t="shared" si="3"/>
        <v>0</v>
      </c>
    </row>
    <row r="150" spans="1:16" x14ac:dyDescent="0.2">
      <c r="A150" s="177" t="s">
        <v>1027</v>
      </c>
      <c r="B150" s="181">
        <v>14701</v>
      </c>
      <c r="C150" s="189" t="s">
        <v>1026</v>
      </c>
      <c r="D150" s="179">
        <v>597280</v>
      </c>
      <c r="E150" s="179">
        <v>92140</v>
      </c>
      <c r="F150" s="179">
        <v>10544</v>
      </c>
      <c r="G150" s="179">
        <v>7841671</v>
      </c>
      <c r="H150" s="179">
        <v>8541635</v>
      </c>
      <c r="I150" s="179">
        <v>8698479.0458333325</v>
      </c>
      <c r="J150" s="179">
        <v>474318.98749999999</v>
      </c>
      <c r="K150" s="183"/>
      <c r="L150" s="179">
        <v>6526300</v>
      </c>
      <c r="M150" s="179">
        <v>6582319.2958333334</v>
      </c>
      <c r="N150" s="179">
        <v>6505085</v>
      </c>
      <c r="O150" s="183"/>
      <c r="P150" s="179">
        <f t="shared" si="3"/>
        <v>0</v>
      </c>
    </row>
    <row r="151" spans="1:16" x14ac:dyDescent="0.2">
      <c r="A151" s="177" t="s">
        <v>1025</v>
      </c>
      <c r="B151" s="181">
        <v>14731</v>
      </c>
      <c r="C151" s="184">
        <v>14740</v>
      </c>
      <c r="D151" s="179">
        <v>602780</v>
      </c>
      <c r="E151" s="179">
        <v>95840</v>
      </c>
      <c r="F151" s="179">
        <v>10728</v>
      </c>
      <c r="G151" s="179">
        <v>7927287</v>
      </c>
      <c r="H151" s="179">
        <v>8636635</v>
      </c>
      <c r="I151" s="179"/>
      <c r="J151" s="179"/>
      <c r="K151" s="183"/>
      <c r="L151" s="179"/>
      <c r="M151" s="179"/>
      <c r="N151" s="179"/>
      <c r="O151" s="183"/>
      <c r="P151" s="179">
        <f t="shared" si="3"/>
        <v>0</v>
      </c>
    </row>
    <row r="152" spans="1:16" x14ac:dyDescent="0.2">
      <c r="A152" s="177" t="s">
        <v>1024</v>
      </c>
      <c r="B152" s="181">
        <v>14762</v>
      </c>
      <c r="C152" s="184">
        <v>14768</v>
      </c>
      <c r="D152" s="179">
        <v>611280</v>
      </c>
      <c r="E152" s="179">
        <v>96140</v>
      </c>
      <c r="F152" s="179">
        <v>10928</v>
      </c>
      <c r="G152" s="179">
        <v>9783287</v>
      </c>
      <c r="H152" s="179">
        <v>10501635</v>
      </c>
      <c r="I152" s="179"/>
      <c r="J152" s="179"/>
      <c r="K152" s="183"/>
      <c r="L152" s="179"/>
      <c r="M152" s="179"/>
      <c r="N152" s="179"/>
      <c r="O152" s="183"/>
      <c r="P152" s="179">
        <f t="shared" si="3"/>
        <v>0</v>
      </c>
    </row>
    <row r="153" spans="1:16" x14ac:dyDescent="0.2">
      <c r="A153" s="177" t="s">
        <v>268</v>
      </c>
      <c r="B153" s="181">
        <v>14792</v>
      </c>
      <c r="C153" s="184">
        <v>14796</v>
      </c>
      <c r="D153" s="179">
        <v>650280</v>
      </c>
      <c r="E153" s="179">
        <v>99300</v>
      </c>
      <c r="F153" s="179">
        <v>11068</v>
      </c>
      <c r="G153" s="179">
        <v>10900987</v>
      </c>
      <c r="H153" s="179">
        <v>11661635</v>
      </c>
      <c r="I153" s="179"/>
      <c r="J153" s="179"/>
      <c r="K153" s="183"/>
      <c r="L153" s="179"/>
      <c r="M153" s="179"/>
      <c r="N153" s="179"/>
      <c r="O153" s="183"/>
      <c r="P153" s="179">
        <f t="shared" si="3"/>
        <v>0</v>
      </c>
    </row>
    <row r="154" spans="1:16" x14ac:dyDescent="0.2">
      <c r="A154" s="177" t="s">
        <v>1023</v>
      </c>
      <c r="B154" s="181">
        <v>14823</v>
      </c>
      <c r="C154" s="184">
        <v>14831</v>
      </c>
      <c r="D154" s="179">
        <v>669480</v>
      </c>
      <c r="E154" s="179">
        <v>99680</v>
      </c>
      <c r="F154" s="179">
        <v>11208</v>
      </c>
      <c r="G154" s="179">
        <v>10961267</v>
      </c>
      <c r="H154" s="179">
        <v>11741635</v>
      </c>
      <c r="I154" s="179"/>
      <c r="J154" s="179"/>
      <c r="K154" s="183"/>
      <c r="L154" s="179"/>
      <c r="M154" s="179"/>
      <c r="N154" s="179"/>
      <c r="O154" s="183"/>
      <c r="P154" s="179">
        <f t="shared" si="3"/>
        <v>0</v>
      </c>
    </row>
    <row r="155" spans="1:16" x14ac:dyDescent="0.2">
      <c r="A155" s="177" t="s">
        <v>1022</v>
      </c>
      <c r="B155" s="181">
        <v>14854</v>
      </c>
      <c r="C155" s="184">
        <v>14859</v>
      </c>
      <c r="D155" s="179">
        <v>693780</v>
      </c>
      <c r="E155" s="179">
        <v>102820</v>
      </c>
      <c r="F155" s="179">
        <v>11216</v>
      </c>
      <c r="G155" s="179">
        <v>10698819</v>
      </c>
      <c r="H155" s="179">
        <v>11506635</v>
      </c>
      <c r="I155" s="179"/>
      <c r="J155" s="179"/>
      <c r="K155" s="183"/>
      <c r="L155" s="179"/>
      <c r="M155" s="179"/>
      <c r="N155" s="179"/>
      <c r="O155" s="183"/>
      <c r="P155" s="179">
        <f t="shared" si="3"/>
        <v>0</v>
      </c>
    </row>
    <row r="156" spans="1:16" x14ac:dyDescent="0.2">
      <c r="A156" s="177" t="s">
        <v>1021</v>
      </c>
      <c r="B156" s="181">
        <v>14884</v>
      </c>
      <c r="C156" s="189" t="s">
        <v>1020</v>
      </c>
      <c r="D156" s="179">
        <v>708780</v>
      </c>
      <c r="E156" s="179">
        <v>105120</v>
      </c>
      <c r="F156" s="179">
        <v>11284</v>
      </c>
      <c r="G156" s="179">
        <v>10391451</v>
      </c>
      <c r="H156" s="179">
        <v>11216635</v>
      </c>
      <c r="I156" s="179">
        <v>11388663.879166666</v>
      </c>
      <c r="J156" s="179">
        <v>474318.98749999999</v>
      </c>
      <c r="K156" s="183"/>
      <c r="L156" s="179">
        <v>9423500</v>
      </c>
      <c r="M156" s="179">
        <v>9711322.0291666668</v>
      </c>
      <c r="N156" s="179">
        <v>9671461</v>
      </c>
      <c r="O156" s="183"/>
      <c r="P156" s="179">
        <f t="shared" si="3"/>
        <v>0</v>
      </c>
    </row>
    <row r="157" spans="1:16" x14ac:dyDescent="0.2">
      <c r="A157" s="177" t="s">
        <v>1019</v>
      </c>
      <c r="B157" s="181">
        <v>14915</v>
      </c>
      <c r="C157" s="184">
        <v>14922</v>
      </c>
      <c r="D157" s="179">
        <v>724580</v>
      </c>
      <c r="E157" s="179">
        <v>106580</v>
      </c>
      <c r="F157" s="179">
        <v>11424</v>
      </c>
      <c r="G157" s="179">
        <v>10043051</v>
      </c>
      <c r="H157" s="179">
        <v>10885635</v>
      </c>
      <c r="I157" s="179"/>
      <c r="J157" s="179"/>
      <c r="K157" s="183"/>
      <c r="L157" s="179"/>
      <c r="M157" s="179"/>
      <c r="N157" s="179"/>
      <c r="O157" s="183"/>
      <c r="P157" s="179">
        <f t="shared" si="3"/>
        <v>0</v>
      </c>
    </row>
    <row r="158" spans="1:16" x14ac:dyDescent="0.2">
      <c r="A158" s="177" t="s">
        <v>1018</v>
      </c>
      <c r="B158" s="181">
        <v>14945</v>
      </c>
      <c r="C158" s="184">
        <v>14957</v>
      </c>
      <c r="D158" s="179">
        <v>740280</v>
      </c>
      <c r="E158" s="179">
        <v>110420</v>
      </c>
      <c r="F158" s="179">
        <v>11540</v>
      </c>
      <c r="G158" s="179">
        <v>9833395</v>
      </c>
      <c r="H158" s="179">
        <v>10695635</v>
      </c>
      <c r="I158" s="179"/>
      <c r="J158" s="179"/>
      <c r="K158" s="183"/>
      <c r="L158" s="179"/>
      <c r="M158" s="179"/>
      <c r="N158" s="179"/>
      <c r="O158" s="183"/>
      <c r="P158" s="179">
        <f t="shared" si="3"/>
        <v>0</v>
      </c>
    </row>
    <row r="159" spans="1:16" x14ac:dyDescent="0.2">
      <c r="A159" s="177" t="s">
        <v>185</v>
      </c>
      <c r="B159" s="181">
        <v>14976</v>
      </c>
      <c r="C159" s="184">
        <v>14985</v>
      </c>
      <c r="D159" s="179">
        <v>755880</v>
      </c>
      <c r="E159" s="179">
        <v>111040</v>
      </c>
      <c r="F159" s="179">
        <v>11668</v>
      </c>
      <c r="G159" s="179">
        <v>9737047</v>
      </c>
      <c r="H159" s="179">
        <v>10615635</v>
      </c>
      <c r="I159" s="179"/>
      <c r="J159" s="179"/>
      <c r="K159" s="183"/>
      <c r="L159" s="179"/>
      <c r="M159" s="179"/>
      <c r="N159" s="179"/>
      <c r="O159" s="183"/>
      <c r="P159" s="179">
        <f t="shared" si="3"/>
        <v>0</v>
      </c>
    </row>
    <row r="160" spans="1:16" x14ac:dyDescent="0.2">
      <c r="A160" s="177" t="s">
        <v>1017</v>
      </c>
      <c r="B160" s="181">
        <v>15007</v>
      </c>
      <c r="C160" s="184">
        <v>15020</v>
      </c>
      <c r="D160" s="179">
        <v>756080</v>
      </c>
      <c r="E160" s="179">
        <v>111660</v>
      </c>
      <c r="F160" s="179">
        <v>11824</v>
      </c>
      <c r="G160" s="179">
        <v>9726071</v>
      </c>
      <c r="H160" s="179">
        <v>10605635</v>
      </c>
      <c r="I160" s="179"/>
      <c r="J160" s="179"/>
      <c r="K160" s="183"/>
      <c r="L160" s="179"/>
      <c r="M160" s="179"/>
      <c r="N160" s="179"/>
      <c r="O160" s="183"/>
      <c r="P160" s="179">
        <f t="shared" si="3"/>
        <v>0</v>
      </c>
    </row>
    <row r="161" spans="1:16" x14ac:dyDescent="0.2">
      <c r="A161" s="177" t="s">
        <v>1016</v>
      </c>
      <c r="B161" s="181">
        <v>15035</v>
      </c>
      <c r="C161" s="184">
        <v>15041</v>
      </c>
      <c r="D161" s="179">
        <v>759680</v>
      </c>
      <c r="E161" s="179">
        <v>112260</v>
      </c>
      <c r="F161" s="179">
        <v>12008</v>
      </c>
      <c r="G161" s="179">
        <v>9771687</v>
      </c>
      <c r="H161" s="179">
        <v>10655635</v>
      </c>
      <c r="I161" s="179"/>
      <c r="J161" s="179"/>
      <c r="K161" s="183"/>
      <c r="L161" s="179"/>
      <c r="M161" s="179"/>
      <c r="N161" s="179"/>
      <c r="O161" s="183"/>
      <c r="P161" s="179">
        <f t="shared" si="3"/>
        <v>0</v>
      </c>
    </row>
    <row r="162" spans="1:16" s="185" customFormat="1" x14ac:dyDescent="0.2">
      <c r="A162" s="186" t="s">
        <v>1015</v>
      </c>
      <c r="B162" s="181">
        <v>15066</v>
      </c>
      <c r="C162" s="184" t="s">
        <v>1014</v>
      </c>
      <c r="D162" s="179">
        <v>764880</v>
      </c>
      <c r="E162" s="179">
        <v>112840</v>
      </c>
      <c r="F162" s="179">
        <v>12432</v>
      </c>
      <c r="G162" s="179">
        <v>10150483</v>
      </c>
      <c r="H162" s="179">
        <v>11040635</v>
      </c>
      <c r="I162" s="179">
        <v>11268210.216666667</v>
      </c>
      <c r="J162" s="179">
        <v>474318.98749999999</v>
      </c>
      <c r="K162" s="183"/>
      <c r="L162" s="179">
        <v>9843500</v>
      </c>
      <c r="M162" s="179">
        <v>10175718.279166667</v>
      </c>
      <c r="N162" s="179">
        <v>10105172.5</v>
      </c>
      <c r="O162" s="183"/>
      <c r="P162" s="179">
        <f t="shared" si="3"/>
        <v>0</v>
      </c>
    </row>
    <row r="163" spans="1:16" x14ac:dyDescent="0.2">
      <c r="A163" s="177" t="s">
        <v>1013</v>
      </c>
      <c r="B163" s="181">
        <v>15096</v>
      </c>
      <c r="C163" s="184">
        <v>15104</v>
      </c>
      <c r="D163" s="179">
        <v>771180</v>
      </c>
      <c r="E163" s="179">
        <v>113580</v>
      </c>
      <c r="F163" s="179">
        <v>13048</v>
      </c>
      <c r="G163" s="179">
        <v>10887827</v>
      </c>
      <c r="H163" s="179">
        <v>11785635</v>
      </c>
      <c r="I163" s="179"/>
      <c r="J163" s="179"/>
      <c r="K163" s="183"/>
      <c r="L163" s="179"/>
      <c r="M163" s="179"/>
      <c r="N163" s="179"/>
      <c r="O163" s="183"/>
      <c r="P163" s="179">
        <f t="shared" ref="P163:P194" si="4">SUM(D163:G163)-H163</f>
        <v>0</v>
      </c>
    </row>
    <row r="164" spans="1:16" x14ac:dyDescent="0.2">
      <c r="A164" s="177" t="s">
        <v>1012</v>
      </c>
      <c r="B164" s="181">
        <v>15127</v>
      </c>
      <c r="C164" s="184">
        <v>15138</v>
      </c>
      <c r="D164" s="179">
        <v>801980</v>
      </c>
      <c r="E164" s="179">
        <v>114480</v>
      </c>
      <c r="F164" s="179">
        <v>13556</v>
      </c>
      <c r="G164" s="179">
        <v>12375619</v>
      </c>
      <c r="H164" s="179">
        <v>13305635</v>
      </c>
      <c r="I164" s="179"/>
      <c r="J164" s="179"/>
      <c r="K164" s="183"/>
      <c r="L164" s="179"/>
      <c r="M164" s="179"/>
      <c r="N164" s="179"/>
      <c r="O164" s="183"/>
      <c r="P164" s="179">
        <f t="shared" si="4"/>
        <v>0</v>
      </c>
    </row>
    <row r="165" spans="1:16" x14ac:dyDescent="0.2">
      <c r="A165" s="177" t="s">
        <v>269</v>
      </c>
      <c r="B165" s="181">
        <v>15157</v>
      </c>
      <c r="C165" s="184">
        <v>15167</v>
      </c>
      <c r="D165" s="179">
        <v>828080</v>
      </c>
      <c r="E165" s="179">
        <v>118040</v>
      </c>
      <c r="F165" s="179">
        <v>13908</v>
      </c>
      <c r="G165" s="179">
        <v>12616107</v>
      </c>
      <c r="H165" s="179">
        <v>13576135</v>
      </c>
      <c r="I165" s="179"/>
      <c r="J165" s="179"/>
      <c r="K165" s="183"/>
      <c r="L165" s="179"/>
      <c r="M165" s="179"/>
      <c r="N165" s="179"/>
      <c r="O165" s="183"/>
      <c r="P165" s="179">
        <f t="shared" si="4"/>
        <v>0</v>
      </c>
    </row>
    <row r="166" spans="1:16" x14ac:dyDescent="0.2">
      <c r="A166" s="177" t="s">
        <v>1011</v>
      </c>
      <c r="B166" s="181">
        <v>15188</v>
      </c>
      <c r="C166" s="184">
        <v>15195</v>
      </c>
      <c r="D166" s="179">
        <v>876880</v>
      </c>
      <c r="E166" s="179">
        <v>122760</v>
      </c>
      <c r="F166" s="179">
        <v>14196</v>
      </c>
      <c r="G166" s="179">
        <v>12872799</v>
      </c>
      <c r="H166" s="179">
        <v>13886635</v>
      </c>
      <c r="I166" s="179"/>
      <c r="J166" s="179"/>
      <c r="K166" s="183"/>
      <c r="L166" s="179"/>
      <c r="M166" s="179"/>
      <c r="N166" s="179"/>
      <c r="O166" s="183"/>
      <c r="P166" s="179">
        <f t="shared" si="4"/>
        <v>0</v>
      </c>
    </row>
    <row r="167" spans="1:16" x14ac:dyDescent="0.2">
      <c r="A167" s="177" t="s">
        <v>1010</v>
      </c>
      <c r="B167" s="181">
        <v>15219</v>
      </c>
      <c r="C167" s="184">
        <v>15223</v>
      </c>
      <c r="D167" s="179">
        <v>882480</v>
      </c>
      <c r="E167" s="179">
        <v>126460</v>
      </c>
      <c r="F167" s="179">
        <v>14556</v>
      </c>
      <c r="G167" s="179">
        <v>12333139</v>
      </c>
      <c r="H167" s="179">
        <v>13356635</v>
      </c>
      <c r="I167" s="179"/>
      <c r="J167" s="179"/>
      <c r="K167" s="183"/>
      <c r="L167" s="179"/>
      <c r="M167" s="179"/>
      <c r="N167" s="179"/>
      <c r="O167" s="183"/>
      <c r="P167" s="179">
        <f t="shared" si="4"/>
        <v>0</v>
      </c>
    </row>
    <row r="168" spans="1:16" x14ac:dyDescent="0.2">
      <c r="A168" s="177" t="s">
        <v>1009</v>
      </c>
      <c r="B168" s="181">
        <v>15249</v>
      </c>
      <c r="C168" s="189" t="s">
        <v>1008</v>
      </c>
      <c r="D168" s="179">
        <v>896180</v>
      </c>
      <c r="E168" s="179">
        <v>130460</v>
      </c>
      <c r="F168" s="179">
        <v>14716</v>
      </c>
      <c r="G168" s="179">
        <v>12265279</v>
      </c>
      <c r="H168" s="179">
        <v>13306635</v>
      </c>
      <c r="I168" s="179">
        <v>13642664.466666667</v>
      </c>
      <c r="J168" s="179">
        <v>474318.98749999999</v>
      </c>
      <c r="K168" s="183"/>
      <c r="L168" s="179">
        <v>12006500</v>
      </c>
      <c r="M168" s="179">
        <v>12384793.779166667</v>
      </c>
      <c r="N168" s="179">
        <v>12290133</v>
      </c>
      <c r="O168" s="183"/>
      <c r="P168" s="179">
        <f t="shared" si="4"/>
        <v>0</v>
      </c>
    </row>
    <row r="169" spans="1:16" x14ac:dyDescent="0.2">
      <c r="A169" s="177" t="s">
        <v>1007</v>
      </c>
      <c r="B169" s="181">
        <v>15280</v>
      </c>
      <c r="C169" s="184">
        <v>15286</v>
      </c>
      <c r="D169" s="179">
        <v>908068</v>
      </c>
      <c r="E169" s="179">
        <v>136140</v>
      </c>
      <c r="F169" s="179">
        <v>15528</v>
      </c>
      <c r="G169" s="179">
        <v>12456899</v>
      </c>
      <c r="H169" s="179">
        <v>13516635</v>
      </c>
      <c r="I169" s="179"/>
      <c r="J169" s="179"/>
      <c r="K169" s="183"/>
      <c r="L169" s="179"/>
      <c r="M169" s="179"/>
      <c r="N169" s="179"/>
      <c r="O169" s="183"/>
      <c r="P169" s="179">
        <f t="shared" si="4"/>
        <v>0</v>
      </c>
    </row>
    <row r="170" spans="1:16" x14ac:dyDescent="0.2">
      <c r="A170" s="177" t="s">
        <v>1006</v>
      </c>
      <c r="B170" s="181">
        <v>15310</v>
      </c>
      <c r="C170" s="184">
        <v>15314</v>
      </c>
      <c r="D170" s="179">
        <v>918168</v>
      </c>
      <c r="E170" s="179">
        <v>137140</v>
      </c>
      <c r="F170" s="179">
        <v>15536</v>
      </c>
      <c r="G170" s="179">
        <v>12295791</v>
      </c>
      <c r="H170" s="179">
        <v>13366635</v>
      </c>
      <c r="I170" s="179"/>
      <c r="J170" s="179"/>
      <c r="K170" s="183"/>
      <c r="L170" s="179"/>
      <c r="M170" s="179"/>
      <c r="N170" s="179"/>
      <c r="O170" s="183"/>
      <c r="P170" s="179">
        <f t="shared" si="4"/>
        <v>0</v>
      </c>
    </row>
    <row r="171" spans="1:16" x14ac:dyDescent="0.2">
      <c r="A171" s="177" t="s">
        <v>186</v>
      </c>
      <c r="B171" s="181">
        <v>15341</v>
      </c>
      <c r="C171" s="184">
        <v>15349</v>
      </c>
      <c r="D171" s="179">
        <v>928168</v>
      </c>
      <c r="E171" s="179">
        <v>137940</v>
      </c>
      <c r="F171" s="179">
        <v>16016</v>
      </c>
      <c r="G171" s="179">
        <v>12284511</v>
      </c>
      <c r="H171" s="179">
        <v>13366635</v>
      </c>
      <c r="I171" s="179"/>
      <c r="J171" s="179"/>
      <c r="K171" s="183"/>
      <c r="L171" s="179"/>
      <c r="M171" s="179"/>
      <c r="N171" s="179"/>
      <c r="O171" s="183"/>
      <c r="P171" s="179">
        <f t="shared" si="4"/>
        <v>0</v>
      </c>
    </row>
    <row r="172" spans="1:16" x14ac:dyDescent="0.2">
      <c r="A172" s="177" t="s">
        <v>1005</v>
      </c>
      <c r="B172" s="181">
        <v>15372</v>
      </c>
      <c r="C172" s="184">
        <v>15377</v>
      </c>
      <c r="D172" s="179">
        <v>931568</v>
      </c>
      <c r="E172" s="179">
        <v>138620</v>
      </c>
      <c r="F172" s="179">
        <v>16264</v>
      </c>
      <c r="G172" s="179">
        <v>12280183</v>
      </c>
      <c r="H172" s="179">
        <v>13366635</v>
      </c>
      <c r="I172" s="179"/>
      <c r="J172" s="179"/>
      <c r="K172" s="183"/>
      <c r="L172" s="179"/>
      <c r="M172" s="179"/>
      <c r="N172" s="179"/>
      <c r="O172" s="183"/>
      <c r="P172" s="179">
        <f t="shared" si="4"/>
        <v>0</v>
      </c>
    </row>
    <row r="173" spans="1:16" x14ac:dyDescent="0.2">
      <c r="A173" s="177" t="s">
        <v>1004</v>
      </c>
      <c r="B173" s="181">
        <v>15400</v>
      </c>
      <c r="C173" s="184">
        <v>15405</v>
      </c>
      <c r="D173" s="179">
        <v>943168</v>
      </c>
      <c r="E173" s="179">
        <v>140020</v>
      </c>
      <c r="F173" s="179">
        <v>16516</v>
      </c>
      <c r="G173" s="179">
        <v>12366931</v>
      </c>
      <c r="H173" s="179">
        <v>13466635</v>
      </c>
      <c r="I173" s="179"/>
      <c r="J173" s="179"/>
      <c r="K173" s="183"/>
      <c r="L173" s="179"/>
      <c r="M173" s="179"/>
      <c r="N173" s="179"/>
      <c r="O173" s="183"/>
      <c r="P173" s="179">
        <f t="shared" si="4"/>
        <v>0</v>
      </c>
    </row>
    <row r="174" spans="1:16" x14ac:dyDescent="0.2">
      <c r="A174" s="177" t="s">
        <v>1003</v>
      </c>
      <c r="B174" s="181">
        <v>15431</v>
      </c>
      <c r="C174" s="189" t="s">
        <v>1002</v>
      </c>
      <c r="D174" s="179">
        <v>930168</v>
      </c>
      <c r="E174" s="179">
        <v>140920</v>
      </c>
      <c r="F174" s="179">
        <v>16632</v>
      </c>
      <c r="G174" s="179">
        <v>13128915</v>
      </c>
      <c r="H174" s="179">
        <v>14216635</v>
      </c>
      <c r="I174" s="179">
        <v>14442454.758333333</v>
      </c>
      <c r="J174" s="179">
        <v>474318.98749999999</v>
      </c>
      <c r="K174" s="183"/>
      <c r="L174" s="179">
        <v>12704400</v>
      </c>
      <c r="M174" s="179">
        <v>13102749.770833334</v>
      </c>
      <c r="N174" s="179">
        <v>12897885</v>
      </c>
      <c r="O174" s="183"/>
      <c r="P174" s="179">
        <f t="shared" si="4"/>
        <v>0</v>
      </c>
    </row>
    <row r="175" spans="1:16" x14ac:dyDescent="0.2">
      <c r="A175" s="177" t="s">
        <v>1001</v>
      </c>
      <c r="B175" s="181">
        <v>15461</v>
      </c>
      <c r="C175" s="184" t="s">
        <v>1000</v>
      </c>
      <c r="D175" s="179">
        <v>941168</v>
      </c>
      <c r="E175" s="179">
        <v>143120</v>
      </c>
      <c r="F175" s="179">
        <v>16984</v>
      </c>
      <c r="G175" s="179">
        <v>13845363</v>
      </c>
      <c r="H175" s="179">
        <v>14946635</v>
      </c>
      <c r="I175" s="179"/>
      <c r="J175" s="179"/>
      <c r="K175" s="183"/>
      <c r="L175" s="179"/>
      <c r="M175" s="179"/>
      <c r="N175" s="179"/>
      <c r="O175" s="183"/>
      <c r="P175" s="179">
        <f t="shared" si="4"/>
        <v>0</v>
      </c>
    </row>
    <row r="176" spans="1:16" x14ac:dyDescent="0.2">
      <c r="A176" s="177" t="s">
        <v>999</v>
      </c>
      <c r="B176" s="181">
        <v>15492</v>
      </c>
      <c r="C176" s="184">
        <v>15493</v>
      </c>
      <c r="D176" s="179">
        <v>950168</v>
      </c>
      <c r="E176" s="179">
        <v>144320</v>
      </c>
      <c r="F176" s="179">
        <v>17060</v>
      </c>
      <c r="G176" s="179">
        <v>14760087</v>
      </c>
      <c r="H176" s="179">
        <v>15871635</v>
      </c>
      <c r="I176" s="179"/>
      <c r="J176" s="179"/>
      <c r="K176" s="183"/>
      <c r="L176" s="179"/>
      <c r="M176" s="179"/>
      <c r="N176" s="179"/>
      <c r="O176" s="183"/>
      <c r="P176" s="179">
        <f t="shared" si="4"/>
        <v>0</v>
      </c>
    </row>
    <row r="177" spans="1:16" x14ac:dyDescent="0.2">
      <c r="A177" s="177" t="s">
        <v>270</v>
      </c>
      <c r="B177" s="181">
        <v>15522</v>
      </c>
      <c r="C177" s="184">
        <v>15531</v>
      </c>
      <c r="D177" s="179">
        <v>971168</v>
      </c>
      <c r="E177" s="179">
        <v>145820</v>
      </c>
      <c r="F177" s="179">
        <v>17244</v>
      </c>
      <c r="G177" s="179">
        <v>16896403</v>
      </c>
      <c r="H177" s="179">
        <v>18030635</v>
      </c>
      <c r="I177" s="179"/>
      <c r="J177" s="179"/>
      <c r="K177" s="183"/>
      <c r="L177" s="179"/>
      <c r="M177" s="179"/>
      <c r="N177" s="179"/>
      <c r="O177" s="183"/>
      <c r="P177" s="179">
        <f t="shared" si="4"/>
        <v>0</v>
      </c>
    </row>
    <row r="178" spans="1:16" x14ac:dyDescent="0.2">
      <c r="A178" s="177" t="s">
        <v>998</v>
      </c>
      <c r="B178" s="181">
        <v>15553</v>
      </c>
      <c r="C178" s="184">
        <v>15559</v>
      </c>
      <c r="D178" s="179">
        <v>1019468</v>
      </c>
      <c r="E178" s="179">
        <v>150100</v>
      </c>
      <c r="F178" s="179">
        <v>17684</v>
      </c>
      <c r="G178" s="179">
        <v>19053883</v>
      </c>
      <c r="H178" s="179">
        <v>20241135</v>
      </c>
      <c r="I178" s="179"/>
      <c r="J178" s="179"/>
      <c r="K178" s="183"/>
      <c r="L178" s="179"/>
      <c r="M178" s="179"/>
      <c r="N178" s="179"/>
      <c r="O178" s="183"/>
      <c r="P178" s="179">
        <f t="shared" si="4"/>
        <v>0</v>
      </c>
    </row>
    <row r="179" spans="1:16" x14ac:dyDescent="0.2">
      <c r="A179" s="177" t="s">
        <v>997</v>
      </c>
      <c r="B179" s="181">
        <v>15584</v>
      </c>
      <c r="C179" s="184">
        <v>15594</v>
      </c>
      <c r="D179" s="179">
        <v>1088968</v>
      </c>
      <c r="E179" s="179">
        <v>159060</v>
      </c>
      <c r="F179" s="179">
        <v>18172</v>
      </c>
      <c r="G179" s="179">
        <v>19491260</v>
      </c>
      <c r="H179" s="179">
        <v>20757460</v>
      </c>
      <c r="I179" s="179"/>
      <c r="J179" s="179"/>
      <c r="K179" s="183"/>
      <c r="L179" s="179"/>
      <c r="M179" s="179"/>
      <c r="N179" s="179"/>
      <c r="O179" s="183"/>
      <c r="P179" s="179">
        <f t="shared" si="4"/>
        <v>0</v>
      </c>
    </row>
    <row r="180" spans="1:16" x14ac:dyDescent="0.2">
      <c r="A180" s="177" t="s">
        <v>996</v>
      </c>
      <c r="B180" s="181">
        <v>15614</v>
      </c>
      <c r="C180" s="184" t="s">
        <v>995</v>
      </c>
      <c r="D180" s="179">
        <v>1142468</v>
      </c>
      <c r="E180" s="179">
        <v>161860</v>
      </c>
      <c r="F180" s="179">
        <v>18500</v>
      </c>
      <c r="G180" s="179">
        <v>20155832</v>
      </c>
      <c r="H180" s="179">
        <v>21478660</v>
      </c>
      <c r="I180" s="179">
        <v>21890153.858333334</v>
      </c>
      <c r="J180" s="179">
        <v>474318.98749999999</v>
      </c>
      <c r="K180" s="183"/>
      <c r="L180" s="179">
        <v>19251800</v>
      </c>
      <c r="M180" s="179">
        <v>19751406.858333334</v>
      </c>
      <c r="N180" s="179">
        <v>19561707</v>
      </c>
      <c r="O180" s="183"/>
      <c r="P180" s="179">
        <f t="shared" si="4"/>
        <v>0</v>
      </c>
    </row>
    <row r="181" spans="1:16" x14ac:dyDescent="0.2">
      <c r="A181" s="177" t="s">
        <v>994</v>
      </c>
      <c r="B181" s="181">
        <v>15645</v>
      </c>
      <c r="C181" s="184">
        <v>15650</v>
      </c>
      <c r="D181" s="179">
        <v>1174968</v>
      </c>
      <c r="E181" s="179">
        <v>165560</v>
      </c>
      <c r="F181" s="179">
        <v>18684</v>
      </c>
      <c r="G181" s="179">
        <v>20489153.5</v>
      </c>
      <c r="H181" s="179">
        <v>21848365.5</v>
      </c>
      <c r="I181" s="179"/>
      <c r="J181" s="179"/>
      <c r="K181" s="183"/>
      <c r="L181" s="179"/>
      <c r="M181" s="179"/>
      <c r="N181" s="179"/>
      <c r="O181" s="183"/>
      <c r="P181" s="179">
        <f t="shared" si="4"/>
        <v>0</v>
      </c>
    </row>
    <row r="182" spans="1:16" x14ac:dyDescent="0.2">
      <c r="A182" s="177" t="s">
        <v>993</v>
      </c>
      <c r="B182" s="181">
        <v>15675</v>
      </c>
      <c r="C182" s="184">
        <v>15685</v>
      </c>
      <c r="D182" s="179">
        <v>1216968</v>
      </c>
      <c r="E182" s="179">
        <v>169260</v>
      </c>
      <c r="F182" s="179">
        <v>19036</v>
      </c>
      <c r="G182" s="179">
        <v>21446945.5</v>
      </c>
      <c r="H182" s="179">
        <v>22852209.5</v>
      </c>
      <c r="I182" s="179"/>
      <c r="J182" s="179"/>
      <c r="K182" s="183"/>
      <c r="L182" s="179"/>
      <c r="M182" s="179"/>
      <c r="N182" s="179"/>
      <c r="O182" s="183"/>
      <c r="P182" s="179">
        <f t="shared" si="4"/>
        <v>0</v>
      </c>
    </row>
    <row r="183" spans="1:16" x14ac:dyDescent="0.2">
      <c r="A183" s="177" t="s">
        <v>187</v>
      </c>
      <c r="B183" s="181">
        <v>15706</v>
      </c>
      <c r="C183" s="184">
        <v>15713</v>
      </c>
      <c r="D183" s="179">
        <v>1227668</v>
      </c>
      <c r="E183" s="179">
        <v>174160</v>
      </c>
      <c r="F183" s="179">
        <v>19476</v>
      </c>
      <c r="G183" s="179">
        <v>22630794.5</v>
      </c>
      <c r="H183" s="179">
        <v>24052098.5</v>
      </c>
      <c r="I183" s="179"/>
      <c r="J183" s="179"/>
      <c r="K183" s="183"/>
      <c r="L183" s="179"/>
      <c r="M183" s="179"/>
      <c r="N183" s="179"/>
      <c r="O183" s="183"/>
      <c r="P183" s="179">
        <f t="shared" si="4"/>
        <v>0</v>
      </c>
    </row>
    <row r="184" spans="1:16" s="185" customFormat="1" x14ac:dyDescent="0.2">
      <c r="A184" s="186" t="s">
        <v>992</v>
      </c>
      <c r="B184" s="181">
        <v>15737</v>
      </c>
      <c r="C184" s="184">
        <v>15741</v>
      </c>
      <c r="D184" s="179">
        <v>1227668</v>
      </c>
      <c r="E184" s="179">
        <v>175160</v>
      </c>
      <c r="F184" s="179">
        <v>19676</v>
      </c>
      <c r="G184" s="179">
        <v>23299576.5</v>
      </c>
      <c r="H184" s="187">
        <v>24722080.5</v>
      </c>
      <c r="I184" s="179"/>
      <c r="J184" s="179"/>
      <c r="K184" s="183"/>
      <c r="L184" s="179"/>
      <c r="M184" s="179"/>
      <c r="N184" s="179"/>
      <c r="O184" s="183"/>
      <c r="P184" s="179">
        <f t="shared" si="4"/>
        <v>0</v>
      </c>
    </row>
    <row r="185" spans="1:16" x14ac:dyDescent="0.2">
      <c r="A185" s="177" t="s">
        <v>991</v>
      </c>
      <c r="B185" s="181">
        <v>15765</v>
      </c>
      <c r="C185" s="184">
        <v>15769</v>
      </c>
      <c r="D185" s="179">
        <v>1221363.5</v>
      </c>
      <c r="E185" s="179">
        <v>174260</v>
      </c>
      <c r="F185" s="179">
        <v>19980</v>
      </c>
      <c r="G185" s="179">
        <v>23861306.5</v>
      </c>
      <c r="H185" s="179">
        <v>25276910</v>
      </c>
      <c r="I185" s="179"/>
      <c r="J185" s="179"/>
      <c r="K185" s="183"/>
      <c r="L185" s="179"/>
      <c r="M185" s="179"/>
      <c r="N185" s="179"/>
      <c r="O185" s="183"/>
      <c r="P185" s="179">
        <f t="shared" si="4"/>
        <v>0</v>
      </c>
    </row>
    <row r="186" spans="1:16" x14ac:dyDescent="0.2">
      <c r="A186" s="177" t="s">
        <v>990</v>
      </c>
      <c r="B186" s="181">
        <v>15796</v>
      </c>
      <c r="C186" s="184" t="s">
        <v>989</v>
      </c>
      <c r="D186" s="179">
        <v>1241368</v>
      </c>
      <c r="E186" s="179">
        <v>174760</v>
      </c>
      <c r="F186" s="179">
        <v>20492</v>
      </c>
      <c r="G186" s="179">
        <v>25051054.5</v>
      </c>
      <c r="H186" s="179">
        <v>26487674.5</v>
      </c>
      <c r="I186" s="179">
        <v>27060295.116666667</v>
      </c>
      <c r="J186" s="179">
        <v>476402.77500000002</v>
      </c>
      <c r="K186" s="183"/>
      <c r="L186" s="179">
        <v>22498500</v>
      </c>
      <c r="M186" s="179">
        <v>23030452.608333334</v>
      </c>
      <c r="N186" s="179">
        <v>22818183.75</v>
      </c>
      <c r="O186" s="183"/>
      <c r="P186" s="179">
        <f t="shared" si="4"/>
        <v>0</v>
      </c>
    </row>
    <row r="187" spans="1:16" x14ac:dyDescent="0.2">
      <c r="A187" s="177" t="s">
        <v>988</v>
      </c>
      <c r="B187" s="181">
        <v>15826</v>
      </c>
      <c r="C187" s="184">
        <v>15832</v>
      </c>
      <c r="D187" s="179">
        <v>1255368</v>
      </c>
      <c r="E187" s="179">
        <v>176160</v>
      </c>
      <c r="F187" s="179">
        <v>20592</v>
      </c>
      <c r="G187" s="179">
        <v>26101054.5</v>
      </c>
      <c r="H187" s="179">
        <v>27553174.5</v>
      </c>
      <c r="I187" s="179"/>
      <c r="J187" s="179"/>
      <c r="K187" s="183"/>
      <c r="L187" s="179"/>
      <c r="M187" s="179"/>
      <c r="N187" s="179"/>
      <c r="O187" s="183"/>
      <c r="P187" s="179">
        <f t="shared" si="4"/>
        <v>0</v>
      </c>
    </row>
    <row r="188" spans="1:16" x14ac:dyDescent="0.2">
      <c r="A188" s="177" t="s">
        <v>987</v>
      </c>
      <c r="B188" s="181">
        <v>15857</v>
      </c>
      <c r="C188" s="184">
        <v>40704</v>
      </c>
      <c r="D188" s="179">
        <v>1275368</v>
      </c>
      <c r="E188" s="179">
        <v>178760</v>
      </c>
      <c r="F188" s="179">
        <v>21376</v>
      </c>
      <c r="G188" s="179">
        <v>26481965</v>
      </c>
      <c r="H188" s="179">
        <v>27957469</v>
      </c>
      <c r="I188" s="179"/>
      <c r="J188" s="179"/>
      <c r="K188" s="183"/>
      <c r="L188" s="179"/>
      <c r="M188" s="179"/>
      <c r="N188" s="179"/>
      <c r="O188" s="183"/>
      <c r="P188" s="179">
        <f t="shared" si="4"/>
        <v>0</v>
      </c>
    </row>
    <row r="189" spans="1:16" x14ac:dyDescent="0.2">
      <c r="A189" s="177" t="s">
        <v>271</v>
      </c>
      <c r="B189" s="181">
        <v>15887</v>
      </c>
      <c r="C189" s="184">
        <v>15895</v>
      </c>
      <c r="D189" s="179">
        <v>1280068</v>
      </c>
      <c r="E189" s="179">
        <v>179860</v>
      </c>
      <c r="F189" s="179">
        <v>21636</v>
      </c>
      <c r="G189" s="179">
        <v>27600405</v>
      </c>
      <c r="H189" s="179">
        <v>29081969</v>
      </c>
      <c r="I189" s="179"/>
      <c r="J189" s="179"/>
      <c r="K189" s="183"/>
      <c r="L189" s="179"/>
      <c r="M189" s="179"/>
      <c r="N189" s="179"/>
      <c r="O189" s="183"/>
      <c r="P189" s="179">
        <f t="shared" si="4"/>
        <v>0</v>
      </c>
    </row>
    <row r="190" spans="1:16" x14ac:dyDescent="0.2">
      <c r="A190" s="177" t="s">
        <v>986</v>
      </c>
      <c r="B190" s="181">
        <v>15918</v>
      </c>
      <c r="C190" s="184">
        <v>15930</v>
      </c>
      <c r="D190" s="179">
        <v>1298068</v>
      </c>
      <c r="E190" s="179">
        <v>181360</v>
      </c>
      <c r="F190" s="179">
        <v>21860</v>
      </c>
      <c r="G190" s="179">
        <v>28529932</v>
      </c>
      <c r="H190" s="179">
        <v>30031220</v>
      </c>
      <c r="I190" s="179"/>
      <c r="J190" s="179"/>
      <c r="K190" s="183"/>
      <c r="L190" s="179"/>
      <c r="M190" s="179"/>
      <c r="N190" s="179"/>
      <c r="O190" s="183"/>
      <c r="P190" s="179">
        <f t="shared" si="4"/>
        <v>0</v>
      </c>
    </row>
    <row r="191" spans="1:16" x14ac:dyDescent="0.2">
      <c r="A191" s="177" t="s">
        <v>985</v>
      </c>
      <c r="B191" s="181">
        <v>15949</v>
      </c>
      <c r="C191" s="184">
        <v>15958</v>
      </c>
      <c r="D191" s="179">
        <v>1338068</v>
      </c>
      <c r="E191" s="179">
        <v>183360</v>
      </c>
      <c r="F191" s="179">
        <v>22296</v>
      </c>
      <c r="G191" s="179">
        <v>30209932</v>
      </c>
      <c r="H191" s="179">
        <v>31753656</v>
      </c>
      <c r="I191" s="179"/>
      <c r="J191" s="179"/>
      <c r="K191" s="183"/>
      <c r="L191" s="179"/>
      <c r="M191" s="179"/>
      <c r="N191" s="179"/>
      <c r="O191" s="183"/>
      <c r="P191" s="179">
        <f t="shared" si="4"/>
        <v>0</v>
      </c>
    </row>
    <row r="192" spans="1:16" x14ac:dyDescent="0.2">
      <c r="A192" s="177" t="s">
        <v>984</v>
      </c>
      <c r="B192" s="181">
        <v>15979</v>
      </c>
      <c r="C192" s="184" t="s">
        <v>983</v>
      </c>
      <c r="D192" s="179">
        <v>1358564</v>
      </c>
      <c r="E192" s="179">
        <v>188358</v>
      </c>
      <c r="F192" s="179">
        <v>22884</v>
      </c>
      <c r="G192" s="179">
        <v>32003850</v>
      </c>
      <c r="H192" s="179">
        <v>33573656</v>
      </c>
      <c r="I192" s="179">
        <v>34357266.245833337</v>
      </c>
      <c r="J192" s="179">
        <v>476402.77500000002</v>
      </c>
      <c r="K192" s="183"/>
      <c r="L192" s="179">
        <v>28596100</v>
      </c>
      <c r="M192" s="179">
        <v>29174665.920833331</v>
      </c>
      <c r="N192" s="179">
        <v>29033801.5</v>
      </c>
      <c r="O192" s="183"/>
      <c r="P192" s="179">
        <f t="shared" si="4"/>
        <v>0</v>
      </c>
    </row>
    <row r="193" spans="1:16" x14ac:dyDescent="0.2">
      <c r="A193" s="177" t="s">
        <v>982</v>
      </c>
      <c r="B193" s="181">
        <v>16010</v>
      </c>
      <c r="C193" s="184">
        <v>16021</v>
      </c>
      <c r="D193" s="179">
        <v>1397564</v>
      </c>
      <c r="E193" s="179">
        <v>193858</v>
      </c>
      <c r="F193" s="179">
        <v>23392</v>
      </c>
      <c r="G193" s="179">
        <v>33133317.5</v>
      </c>
      <c r="H193" s="179">
        <v>34748131.5</v>
      </c>
      <c r="I193" s="179"/>
      <c r="J193" s="179"/>
      <c r="K193" s="183"/>
      <c r="L193" s="179"/>
      <c r="M193" s="179"/>
      <c r="N193" s="179"/>
      <c r="O193" s="183"/>
      <c r="P193" s="179">
        <f t="shared" si="4"/>
        <v>0</v>
      </c>
    </row>
    <row r="194" spans="1:16" x14ac:dyDescent="0.2">
      <c r="A194" s="177" t="s">
        <v>981</v>
      </c>
      <c r="B194" s="181">
        <v>16040</v>
      </c>
      <c r="C194" s="184">
        <v>16049</v>
      </c>
      <c r="D194" s="179">
        <v>1412064</v>
      </c>
      <c r="E194" s="179">
        <v>195358</v>
      </c>
      <c r="F194" s="179">
        <v>23392</v>
      </c>
      <c r="G194" s="179">
        <v>34027317.5</v>
      </c>
      <c r="H194" s="179">
        <v>35658131.5</v>
      </c>
      <c r="I194" s="179"/>
      <c r="J194" s="179"/>
      <c r="K194" s="183"/>
      <c r="L194" s="179"/>
      <c r="M194" s="179"/>
      <c r="N194" s="179"/>
      <c r="O194" s="183"/>
      <c r="P194" s="179">
        <f t="shared" si="4"/>
        <v>0</v>
      </c>
    </row>
    <row r="195" spans="1:16" x14ac:dyDescent="0.2">
      <c r="A195" s="177" t="s">
        <v>188</v>
      </c>
      <c r="B195" s="181">
        <v>16071</v>
      </c>
      <c r="C195" s="184">
        <v>16084</v>
      </c>
      <c r="D195" s="179">
        <v>1432064</v>
      </c>
      <c r="E195" s="179">
        <v>199858</v>
      </c>
      <c r="F195" s="179">
        <v>23936</v>
      </c>
      <c r="G195" s="179">
        <v>34322965.5</v>
      </c>
      <c r="H195" s="179">
        <v>35978823.5</v>
      </c>
      <c r="I195" s="179"/>
      <c r="J195" s="179"/>
      <c r="K195" s="183"/>
      <c r="L195" s="179"/>
      <c r="M195" s="179"/>
      <c r="N195" s="179"/>
      <c r="O195" s="183"/>
      <c r="P195" s="179">
        <f t="shared" ref="P195:P226" si="5">SUM(D195:G195)-H195</f>
        <v>0</v>
      </c>
    </row>
    <row r="196" spans="1:16" x14ac:dyDescent="0.2">
      <c r="A196" s="177" t="s">
        <v>980</v>
      </c>
      <c r="B196" s="181">
        <v>16102</v>
      </c>
      <c r="C196" s="184">
        <v>16112</v>
      </c>
      <c r="D196" s="179">
        <v>1432064</v>
      </c>
      <c r="E196" s="179">
        <v>199858</v>
      </c>
      <c r="F196" s="179">
        <v>24036</v>
      </c>
      <c r="G196" s="179">
        <v>34722834</v>
      </c>
      <c r="H196" s="179">
        <v>36378792</v>
      </c>
      <c r="I196" s="179"/>
      <c r="J196" s="179"/>
      <c r="K196" s="183"/>
      <c r="L196" s="179"/>
      <c r="M196" s="179"/>
      <c r="N196" s="179"/>
      <c r="O196" s="183"/>
      <c r="P196" s="179">
        <f t="shared" si="5"/>
        <v>0</v>
      </c>
    </row>
    <row r="197" spans="1:16" x14ac:dyDescent="0.2">
      <c r="A197" s="177" t="s">
        <v>979</v>
      </c>
      <c r="B197" s="181">
        <v>16131</v>
      </c>
      <c r="C197" s="184">
        <v>16140</v>
      </c>
      <c r="D197" s="179">
        <v>1432064</v>
      </c>
      <c r="E197" s="179">
        <v>199858</v>
      </c>
      <c r="F197" s="179">
        <v>24216</v>
      </c>
      <c r="G197" s="179">
        <v>34782654</v>
      </c>
      <c r="H197" s="179">
        <v>36438792</v>
      </c>
      <c r="I197" s="179"/>
      <c r="J197" s="179"/>
      <c r="K197" s="183"/>
      <c r="L197" s="179"/>
      <c r="M197" s="179"/>
      <c r="N197" s="179"/>
      <c r="O197" s="183"/>
      <c r="P197" s="179">
        <f t="shared" si="5"/>
        <v>0</v>
      </c>
    </row>
    <row r="198" spans="1:16" x14ac:dyDescent="0.2">
      <c r="A198" s="177" t="s">
        <v>978</v>
      </c>
      <c r="B198" s="181">
        <v>16162</v>
      </c>
      <c r="C198" s="184" t="s">
        <v>977</v>
      </c>
      <c r="D198" s="179">
        <v>1426064</v>
      </c>
      <c r="E198" s="179">
        <v>200658</v>
      </c>
      <c r="F198" s="179">
        <v>24508</v>
      </c>
      <c r="G198" s="179">
        <v>35387469.5</v>
      </c>
      <c r="H198" s="179">
        <v>37038699.5</v>
      </c>
      <c r="I198" s="179">
        <v>38678108.149999999</v>
      </c>
      <c r="J198" s="179"/>
      <c r="K198" s="183"/>
      <c r="L198" s="179">
        <v>32822800</v>
      </c>
      <c r="M198" s="179">
        <v>33124484.899999999</v>
      </c>
      <c r="N198" s="179">
        <v>33208669</v>
      </c>
      <c r="O198" s="183"/>
      <c r="P198" s="179">
        <f t="shared" si="5"/>
        <v>0</v>
      </c>
    </row>
    <row r="199" spans="1:16" x14ac:dyDescent="0.2">
      <c r="A199" s="177" t="s">
        <v>976</v>
      </c>
      <c r="B199" s="181">
        <v>16192</v>
      </c>
      <c r="C199" s="184">
        <v>16196</v>
      </c>
      <c r="D199" s="179">
        <v>1418064</v>
      </c>
      <c r="E199" s="179">
        <v>201758</v>
      </c>
      <c r="F199" s="179">
        <v>24816</v>
      </c>
      <c r="G199" s="179">
        <v>36119061.5</v>
      </c>
      <c r="H199" s="179">
        <v>37763699.5</v>
      </c>
      <c r="I199" s="179"/>
      <c r="J199" s="179"/>
      <c r="K199" s="183"/>
      <c r="L199" s="179"/>
      <c r="M199" s="179"/>
      <c r="N199" s="179"/>
      <c r="O199" s="183"/>
      <c r="P199" s="179">
        <f t="shared" si="5"/>
        <v>0</v>
      </c>
    </row>
    <row r="200" spans="1:16" x14ac:dyDescent="0.2">
      <c r="A200" s="177" t="s">
        <v>975</v>
      </c>
      <c r="B200" s="181">
        <v>16223</v>
      </c>
      <c r="C200" s="184">
        <v>16231</v>
      </c>
      <c r="D200" s="179">
        <v>1403064</v>
      </c>
      <c r="E200" s="179">
        <v>202258</v>
      </c>
      <c r="F200" s="179">
        <v>25060</v>
      </c>
      <c r="G200" s="179">
        <v>36235317.5</v>
      </c>
      <c r="H200" s="179">
        <v>37865699.5</v>
      </c>
      <c r="I200" s="179"/>
      <c r="J200" s="179"/>
      <c r="K200" s="183"/>
      <c r="L200" s="179"/>
      <c r="M200" s="179"/>
      <c r="N200" s="179"/>
      <c r="O200" s="183"/>
      <c r="P200" s="179">
        <f t="shared" si="5"/>
        <v>0</v>
      </c>
    </row>
    <row r="201" spans="1:16" x14ac:dyDescent="0.2">
      <c r="A201" s="177" t="s">
        <v>272</v>
      </c>
      <c r="B201" s="181">
        <v>16253</v>
      </c>
      <c r="C201" s="184">
        <v>16259</v>
      </c>
      <c r="D201" s="179">
        <v>1386064</v>
      </c>
      <c r="E201" s="179">
        <v>202658</v>
      </c>
      <c r="F201" s="179">
        <v>25328</v>
      </c>
      <c r="G201" s="179">
        <v>36635089.5</v>
      </c>
      <c r="H201" s="179">
        <v>38249139.5</v>
      </c>
      <c r="I201" s="179"/>
      <c r="J201" s="179"/>
      <c r="K201" s="183"/>
      <c r="L201" s="179"/>
      <c r="M201" s="179"/>
      <c r="N201" s="179"/>
      <c r="O201" s="183"/>
      <c r="P201" s="179">
        <f t="shared" si="5"/>
        <v>0</v>
      </c>
    </row>
    <row r="202" spans="1:16" x14ac:dyDescent="0.2">
      <c r="A202" s="177" t="s">
        <v>974</v>
      </c>
      <c r="B202" s="181">
        <v>16284</v>
      </c>
      <c r="C202" s="184">
        <v>16294</v>
      </c>
      <c r="D202" s="179">
        <v>1383764</v>
      </c>
      <c r="E202" s="179">
        <v>201258</v>
      </c>
      <c r="F202" s="179">
        <v>25788</v>
      </c>
      <c r="G202" s="179">
        <v>37403408</v>
      </c>
      <c r="H202" s="179">
        <v>39014218</v>
      </c>
      <c r="I202" s="179"/>
      <c r="J202" s="179"/>
      <c r="K202" s="183"/>
      <c r="L202" s="179"/>
      <c r="M202" s="179"/>
      <c r="N202" s="179"/>
      <c r="O202" s="183"/>
      <c r="P202" s="179">
        <f t="shared" si="5"/>
        <v>0</v>
      </c>
    </row>
    <row r="203" spans="1:16" x14ac:dyDescent="0.2">
      <c r="A203" s="177" t="s">
        <v>973</v>
      </c>
      <c r="B203" s="181">
        <v>16315</v>
      </c>
      <c r="C203" s="184">
        <v>16322</v>
      </c>
      <c r="D203" s="179">
        <v>1382664</v>
      </c>
      <c r="E203" s="179">
        <v>202558</v>
      </c>
      <c r="F203" s="179">
        <v>26184</v>
      </c>
      <c r="G203" s="179">
        <v>38242812</v>
      </c>
      <c r="H203" s="179">
        <v>39854218</v>
      </c>
      <c r="I203" s="179"/>
      <c r="J203" s="179"/>
      <c r="K203" s="183"/>
      <c r="L203" s="179"/>
      <c r="M203" s="179"/>
      <c r="N203" s="179"/>
      <c r="O203" s="183"/>
      <c r="P203" s="179">
        <f t="shared" si="5"/>
        <v>0</v>
      </c>
    </row>
    <row r="204" spans="1:16" x14ac:dyDescent="0.2">
      <c r="A204" s="177" t="s">
        <v>972</v>
      </c>
      <c r="B204" s="181">
        <v>16345</v>
      </c>
      <c r="C204" s="184" t="s">
        <v>971</v>
      </c>
      <c r="D204" s="179">
        <v>1377564</v>
      </c>
      <c r="E204" s="179">
        <v>203558</v>
      </c>
      <c r="F204" s="179">
        <v>26544</v>
      </c>
      <c r="G204" s="179">
        <v>39072212</v>
      </c>
      <c r="H204" s="179">
        <v>40679878</v>
      </c>
      <c r="I204" s="179">
        <v>42743800.483333334</v>
      </c>
      <c r="J204" s="179"/>
      <c r="K204" s="183"/>
      <c r="L204" s="179">
        <v>36647600</v>
      </c>
      <c r="M204" s="179">
        <v>37017043.287500001</v>
      </c>
      <c r="N204" s="179">
        <v>37192138.5</v>
      </c>
      <c r="O204" s="183"/>
      <c r="P204" s="179">
        <f t="shared" si="5"/>
        <v>0</v>
      </c>
    </row>
    <row r="205" spans="1:16" x14ac:dyDescent="0.2">
      <c r="A205" s="177" t="s">
        <v>970</v>
      </c>
      <c r="B205" s="181">
        <v>16376</v>
      </c>
      <c r="C205" s="184">
        <v>16385</v>
      </c>
      <c r="D205" s="179">
        <v>1382564</v>
      </c>
      <c r="E205" s="179">
        <v>204858</v>
      </c>
      <c r="F205" s="179">
        <v>26968</v>
      </c>
      <c r="G205" s="179">
        <v>39691616</v>
      </c>
      <c r="H205" s="179">
        <v>41306006</v>
      </c>
      <c r="I205" s="179"/>
      <c r="J205" s="179"/>
      <c r="K205" s="183"/>
      <c r="L205" s="179"/>
      <c r="M205" s="179"/>
      <c r="N205" s="179"/>
      <c r="O205" s="183"/>
      <c r="P205" s="179">
        <f t="shared" si="5"/>
        <v>0</v>
      </c>
    </row>
    <row r="206" spans="1:16" x14ac:dyDescent="0.2">
      <c r="A206" s="177" t="s">
        <v>969</v>
      </c>
      <c r="B206" s="181">
        <v>16406</v>
      </c>
      <c r="C206" s="184">
        <v>16413</v>
      </c>
      <c r="D206" s="179">
        <v>1376964</v>
      </c>
      <c r="E206" s="179">
        <v>205658</v>
      </c>
      <c r="F206" s="179">
        <v>27268</v>
      </c>
      <c r="G206" s="179">
        <v>39806116</v>
      </c>
      <c r="H206" s="179">
        <v>41416006</v>
      </c>
      <c r="I206" s="179"/>
      <c r="J206" s="179"/>
      <c r="K206" s="183"/>
      <c r="L206" s="179"/>
      <c r="M206" s="179"/>
      <c r="N206" s="179"/>
      <c r="O206" s="183"/>
      <c r="P206" s="179">
        <f t="shared" si="5"/>
        <v>0</v>
      </c>
    </row>
    <row r="207" spans="1:16" x14ac:dyDescent="0.2">
      <c r="A207" s="177" t="s">
        <v>189</v>
      </c>
      <c r="B207" s="181">
        <v>16437</v>
      </c>
      <c r="C207" s="184">
        <v>16448</v>
      </c>
      <c r="D207" s="179">
        <v>1366964</v>
      </c>
      <c r="E207" s="179">
        <v>206858</v>
      </c>
      <c r="F207" s="179">
        <v>27744</v>
      </c>
      <c r="G207" s="179">
        <v>39915036</v>
      </c>
      <c r="H207" s="179">
        <v>41516602</v>
      </c>
      <c r="I207" s="179"/>
      <c r="J207" s="179"/>
      <c r="K207" s="183"/>
      <c r="L207" s="179"/>
      <c r="M207" s="179"/>
      <c r="N207" s="179"/>
      <c r="O207" s="183"/>
      <c r="P207" s="179">
        <f t="shared" si="5"/>
        <v>0</v>
      </c>
    </row>
    <row r="208" spans="1:16" x14ac:dyDescent="0.2">
      <c r="A208" s="177" t="s">
        <v>968</v>
      </c>
      <c r="B208" s="181">
        <v>16468</v>
      </c>
      <c r="C208" s="184">
        <v>16476</v>
      </c>
      <c r="D208" s="179">
        <v>1381964</v>
      </c>
      <c r="E208" s="179">
        <v>207458</v>
      </c>
      <c r="F208" s="179">
        <v>27944</v>
      </c>
      <c r="G208" s="179">
        <v>40059236</v>
      </c>
      <c r="H208" s="179">
        <v>41676602</v>
      </c>
      <c r="I208" s="179"/>
      <c r="J208" s="179"/>
      <c r="K208" s="183"/>
      <c r="L208" s="179"/>
      <c r="M208" s="179"/>
      <c r="N208" s="179"/>
      <c r="O208" s="183"/>
      <c r="P208" s="179">
        <f t="shared" si="5"/>
        <v>0</v>
      </c>
    </row>
    <row r="209" spans="1:16" x14ac:dyDescent="0.2">
      <c r="A209" s="177" t="s">
        <v>967</v>
      </c>
      <c r="B209" s="181">
        <v>16496</v>
      </c>
      <c r="C209" s="184">
        <v>16504</v>
      </c>
      <c r="D209" s="179">
        <v>1381964</v>
      </c>
      <c r="E209" s="179">
        <v>208458</v>
      </c>
      <c r="F209" s="179">
        <v>28180</v>
      </c>
      <c r="G209" s="179">
        <v>40808000</v>
      </c>
      <c r="H209" s="179">
        <v>42426602</v>
      </c>
      <c r="I209" s="179"/>
      <c r="J209" s="179"/>
      <c r="K209" s="183"/>
      <c r="L209" s="179"/>
      <c r="M209" s="179"/>
      <c r="N209" s="179"/>
      <c r="O209" s="183"/>
      <c r="P209" s="179">
        <f t="shared" si="5"/>
        <v>0</v>
      </c>
    </row>
    <row r="210" spans="1:16" x14ac:dyDescent="0.2">
      <c r="A210" s="177" t="s">
        <v>966</v>
      </c>
      <c r="B210" s="181">
        <v>16527</v>
      </c>
      <c r="C210" s="184" t="s">
        <v>965</v>
      </c>
      <c r="D210" s="179">
        <v>1371864</v>
      </c>
      <c r="E210" s="179">
        <v>209958</v>
      </c>
      <c r="F210" s="179">
        <v>28604</v>
      </c>
      <c r="G210" s="179">
        <v>42676767</v>
      </c>
      <c r="H210" s="179">
        <v>44287193</v>
      </c>
      <c r="I210" s="179">
        <v>46449064.641666666</v>
      </c>
      <c r="J210" s="179"/>
      <c r="K210" s="183"/>
      <c r="L210" s="179">
        <v>40011500</v>
      </c>
      <c r="M210" s="179">
        <v>40459668.875</v>
      </c>
      <c r="N210" s="179">
        <v>40700143</v>
      </c>
      <c r="O210" s="183"/>
      <c r="P210" s="179">
        <f t="shared" si="5"/>
        <v>0</v>
      </c>
    </row>
    <row r="211" spans="1:16" x14ac:dyDescent="0.2">
      <c r="A211" s="177" t="s">
        <v>964</v>
      </c>
      <c r="B211" s="181">
        <v>16557</v>
      </c>
      <c r="C211" s="184" t="s">
        <v>963</v>
      </c>
      <c r="D211" s="179">
        <v>1376864</v>
      </c>
      <c r="E211" s="179">
        <v>211758</v>
      </c>
      <c r="F211" s="179">
        <v>28952</v>
      </c>
      <c r="G211" s="179">
        <v>42924572</v>
      </c>
      <c r="H211" s="179">
        <v>44542146</v>
      </c>
      <c r="I211" s="179"/>
      <c r="J211" s="179"/>
      <c r="K211" s="183"/>
      <c r="L211" s="179"/>
      <c r="M211" s="179"/>
      <c r="N211" s="179"/>
      <c r="O211" s="183"/>
      <c r="P211" s="179">
        <f t="shared" si="5"/>
        <v>0</v>
      </c>
    </row>
    <row r="212" spans="1:16" s="185" customFormat="1" x14ac:dyDescent="0.2">
      <c r="A212" s="186" t="s">
        <v>962</v>
      </c>
      <c r="B212" s="181">
        <v>16588</v>
      </c>
      <c r="C212" s="184">
        <v>16595</v>
      </c>
      <c r="D212" s="179">
        <v>1371864</v>
      </c>
      <c r="E212" s="179">
        <v>212658</v>
      </c>
      <c r="F212" s="179">
        <v>29052</v>
      </c>
      <c r="G212" s="179">
        <v>43344072</v>
      </c>
      <c r="H212" s="187">
        <v>44957646</v>
      </c>
      <c r="I212" s="179"/>
      <c r="J212" s="179"/>
      <c r="K212" s="183"/>
      <c r="L212" s="179"/>
      <c r="M212" s="179"/>
      <c r="N212" s="179"/>
      <c r="O212" s="183"/>
      <c r="P212" s="179">
        <f t="shared" si="5"/>
        <v>0</v>
      </c>
    </row>
    <row r="213" spans="1:16" x14ac:dyDescent="0.2">
      <c r="A213" s="177" t="s">
        <v>273</v>
      </c>
      <c r="B213" s="181">
        <v>16618</v>
      </c>
      <c r="C213" s="184">
        <v>16623</v>
      </c>
      <c r="D213" s="179">
        <v>1373864</v>
      </c>
      <c r="E213" s="179">
        <v>214558</v>
      </c>
      <c r="F213" s="179">
        <v>29396</v>
      </c>
      <c r="G213" s="179">
        <v>44082408</v>
      </c>
      <c r="H213" s="179">
        <v>45700226</v>
      </c>
      <c r="I213" s="179"/>
      <c r="J213" s="179"/>
      <c r="K213" s="183"/>
      <c r="L213" s="179"/>
      <c r="M213" s="179"/>
      <c r="N213" s="179"/>
      <c r="O213" s="183"/>
      <c r="P213" s="179">
        <f t="shared" si="5"/>
        <v>0</v>
      </c>
    </row>
    <row r="214" spans="1:16" x14ac:dyDescent="0.2">
      <c r="A214" s="177" t="s">
        <v>961</v>
      </c>
      <c r="B214" s="181">
        <v>16649</v>
      </c>
      <c r="C214" s="184">
        <v>16658</v>
      </c>
      <c r="D214" s="179">
        <v>1383864</v>
      </c>
      <c r="E214" s="179">
        <v>214758</v>
      </c>
      <c r="F214" s="179">
        <v>29636</v>
      </c>
      <c r="G214" s="179">
        <v>44611968</v>
      </c>
      <c r="H214" s="179">
        <v>46240226</v>
      </c>
      <c r="I214" s="179"/>
      <c r="J214" s="179"/>
      <c r="K214" s="183"/>
      <c r="L214" s="179"/>
      <c r="M214" s="179"/>
      <c r="N214" s="179"/>
      <c r="O214" s="183"/>
      <c r="P214" s="179">
        <f t="shared" si="5"/>
        <v>0</v>
      </c>
    </row>
    <row r="215" spans="1:16" x14ac:dyDescent="0.2">
      <c r="A215" s="177" t="s">
        <v>960</v>
      </c>
      <c r="B215" s="181">
        <v>16680</v>
      </c>
      <c r="C215" s="184">
        <v>16686</v>
      </c>
      <c r="D215" s="179">
        <v>1379864</v>
      </c>
      <c r="E215" s="179">
        <v>216658</v>
      </c>
      <c r="F215" s="179">
        <v>30092</v>
      </c>
      <c r="G215" s="179">
        <v>44920676</v>
      </c>
      <c r="H215" s="179">
        <v>46547290</v>
      </c>
      <c r="I215" s="179"/>
      <c r="J215" s="179"/>
      <c r="K215" s="183"/>
      <c r="L215" s="179"/>
      <c r="M215" s="179"/>
      <c r="N215" s="179"/>
      <c r="O215" s="183"/>
      <c r="P215" s="179">
        <f t="shared" si="5"/>
        <v>0</v>
      </c>
    </row>
    <row r="216" spans="1:16" s="185" customFormat="1" x14ac:dyDescent="0.2">
      <c r="A216" s="186" t="s">
        <v>959</v>
      </c>
      <c r="B216" s="181">
        <v>16710</v>
      </c>
      <c r="C216" s="184" t="s">
        <v>958</v>
      </c>
      <c r="D216" s="179">
        <v>1385864</v>
      </c>
      <c r="E216" s="179">
        <v>220258</v>
      </c>
      <c r="F216" s="179">
        <v>30352</v>
      </c>
      <c r="G216" s="179">
        <v>45430816</v>
      </c>
      <c r="H216" s="187">
        <v>47067290</v>
      </c>
      <c r="I216" s="179">
        <v>49608596.412500001</v>
      </c>
      <c r="J216" s="179"/>
      <c r="K216" s="183"/>
      <c r="L216" s="179">
        <v>43603200</v>
      </c>
      <c r="M216" s="179">
        <v>44193668.345833331</v>
      </c>
      <c r="N216" s="179">
        <v>43796486</v>
      </c>
      <c r="O216" s="183"/>
      <c r="P216" s="179">
        <f t="shared" si="5"/>
        <v>0</v>
      </c>
    </row>
    <row r="217" spans="1:16" s="185" customFormat="1" x14ac:dyDescent="0.2">
      <c r="A217" s="186" t="s">
        <v>957</v>
      </c>
      <c r="B217" s="181">
        <v>16741</v>
      </c>
      <c r="C217" s="184">
        <v>16749</v>
      </c>
      <c r="D217" s="179">
        <v>1414364</v>
      </c>
      <c r="E217" s="179">
        <v>223258</v>
      </c>
      <c r="F217" s="179">
        <v>30904</v>
      </c>
      <c r="G217" s="179">
        <v>45740487.5</v>
      </c>
      <c r="H217" s="179">
        <v>47409013.5</v>
      </c>
      <c r="I217" s="179"/>
      <c r="J217" s="179"/>
      <c r="K217" s="183"/>
      <c r="L217" s="179"/>
      <c r="M217" s="179"/>
      <c r="N217" s="179"/>
      <c r="O217" s="183"/>
      <c r="P217" s="179">
        <f t="shared" si="5"/>
        <v>0</v>
      </c>
    </row>
    <row r="218" spans="1:16" s="185" customFormat="1" x14ac:dyDescent="0.2">
      <c r="A218" s="186" t="s">
        <v>956</v>
      </c>
      <c r="B218" s="181">
        <v>16771</v>
      </c>
      <c r="C218" s="184">
        <v>16784</v>
      </c>
      <c r="D218" s="179">
        <v>1421364</v>
      </c>
      <c r="E218" s="179">
        <v>224458</v>
      </c>
      <c r="F218" s="179">
        <v>31184</v>
      </c>
      <c r="G218" s="179">
        <v>46600007</v>
      </c>
      <c r="H218" s="179">
        <v>48277013</v>
      </c>
      <c r="I218" s="179"/>
      <c r="J218" s="179"/>
      <c r="K218" s="183"/>
      <c r="L218" s="179"/>
      <c r="M218" s="179"/>
      <c r="N218" s="179"/>
      <c r="O218" s="183"/>
      <c r="P218" s="179">
        <f t="shared" si="5"/>
        <v>0</v>
      </c>
    </row>
    <row r="219" spans="1:16" s="185" customFormat="1" x14ac:dyDescent="0.2">
      <c r="A219" s="186" t="s">
        <v>190</v>
      </c>
      <c r="B219" s="181">
        <v>16802</v>
      </c>
      <c r="C219" s="184">
        <v>16812</v>
      </c>
      <c r="D219" s="179">
        <v>1437364</v>
      </c>
      <c r="E219" s="179">
        <v>227458</v>
      </c>
      <c r="F219" s="179">
        <v>31608</v>
      </c>
      <c r="G219" s="179">
        <v>46741711.5</v>
      </c>
      <c r="H219" s="179">
        <v>48438141.5</v>
      </c>
      <c r="I219" s="179"/>
      <c r="J219" s="179"/>
      <c r="K219" s="183"/>
      <c r="L219" s="179"/>
      <c r="M219" s="179"/>
      <c r="N219" s="179"/>
      <c r="O219" s="183"/>
      <c r="P219" s="179">
        <f t="shared" si="5"/>
        <v>0</v>
      </c>
    </row>
    <row r="220" spans="1:16" s="185" customFormat="1" x14ac:dyDescent="0.2">
      <c r="A220" s="186" t="s">
        <v>955</v>
      </c>
      <c r="B220" s="181">
        <v>16833</v>
      </c>
      <c r="C220" s="184">
        <v>16840</v>
      </c>
      <c r="D220" s="179">
        <v>1437364</v>
      </c>
      <c r="E220" s="179">
        <v>228058</v>
      </c>
      <c r="F220" s="179">
        <v>31688</v>
      </c>
      <c r="G220" s="179">
        <v>45241031</v>
      </c>
      <c r="H220" s="179">
        <v>46938141</v>
      </c>
      <c r="I220" s="179"/>
      <c r="J220" s="179"/>
      <c r="K220" s="183"/>
      <c r="L220" s="179"/>
      <c r="M220" s="179"/>
      <c r="N220" s="179"/>
      <c r="O220" s="183"/>
      <c r="P220" s="179">
        <f t="shared" si="5"/>
        <v>0</v>
      </c>
    </row>
    <row r="221" spans="1:16" s="185" customFormat="1" x14ac:dyDescent="0.2">
      <c r="A221" s="186" t="s">
        <v>954</v>
      </c>
      <c r="B221" s="181">
        <v>16861</v>
      </c>
      <c r="C221" s="184">
        <v>16868</v>
      </c>
      <c r="D221" s="179">
        <v>1427364</v>
      </c>
      <c r="E221" s="179">
        <v>228598</v>
      </c>
      <c r="F221" s="179">
        <v>31924</v>
      </c>
      <c r="G221" s="179">
        <v>44500255.5</v>
      </c>
      <c r="H221" s="179">
        <v>46188141.5</v>
      </c>
      <c r="I221" s="179"/>
      <c r="J221" s="179"/>
      <c r="K221" s="183"/>
      <c r="L221" s="179"/>
      <c r="M221" s="179"/>
      <c r="N221" s="179"/>
      <c r="O221" s="183"/>
      <c r="P221" s="179">
        <f t="shared" si="5"/>
        <v>0</v>
      </c>
    </row>
    <row r="222" spans="1:16" s="185" customFormat="1" x14ac:dyDescent="0.2">
      <c r="A222" s="186" t="s">
        <v>953</v>
      </c>
      <c r="B222" s="181">
        <v>16892</v>
      </c>
      <c r="C222" s="184" t="s">
        <v>952</v>
      </c>
      <c r="D222" s="179">
        <v>1412364</v>
      </c>
      <c r="E222" s="179">
        <v>229198</v>
      </c>
      <c r="F222" s="179">
        <v>32088</v>
      </c>
      <c r="G222" s="179">
        <v>44514491.5</v>
      </c>
      <c r="H222" s="179">
        <v>46188141.5</v>
      </c>
      <c r="I222" s="179">
        <v>49394029.55833333</v>
      </c>
      <c r="J222" s="179"/>
      <c r="K222" s="183"/>
      <c r="L222" s="179">
        <v>43858200</v>
      </c>
      <c r="M222" s="179">
        <v>44439525.441666663</v>
      </c>
      <c r="N222" s="179">
        <v>44748806.25</v>
      </c>
      <c r="O222" s="183"/>
      <c r="P222" s="179">
        <f t="shared" si="5"/>
        <v>0</v>
      </c>
    </row>
    <row r="223" spans="1:16" s="185" customFormat="1" x14ac:dyDescent="0.2">
      <c r="A223" s="186" t="s">
        <v>951</v>
      </c>
      <c r="B223" s="181">
        <v>16922</v>
      </c>
      <c r="C223" s="184">
        <v>16931</v>
      </c>
      <c r="D223" s="179">
        <v>1407364</v>
      </c>
      <c r="E223" s="179">
        <v>232098</v>
      </c>
      <c r="F223" s="179">
        <v>32636</v>
      </c>
      <c r="G223" s="179">
        <v>44722171.5</v>
      </c>
      <c r="H223" s="179">
        <v>46394269.5</v>
      </c>
      <c r="I223" s="179"/>
      <c r="J223" s="179"/>
      <c r="K223" s="183"/>
      <c r="L223" s="179"/>
      <c r="M223" s="179"/>
      <c r="N223" s="179"/>
      <c r="O223" s="183"/>
      <c r="P223" s="179">
        <f t="shared" si="5"/>
        <v>0</v>
      </c>
    </row>
    <row r="224" spans="1:16" s="185" customFormat="1" x14ac:dyDescent="0.2">
      <c r="A224" s="186" t="s">
        <v>950</v>
      </c>
      <c r="B224" s="181">
        <v>16953</v>
      </c>
      <c r="C224" s="184">
        <v>16966</v>
      </c>
      <c r="D224" s="179">
        <v>1407364</v>
      </c>
      <c r="E224" s="179">
        <v>234098</v>
      </c>
      <c r="F224" s="179">
        <v>33004</v>
      </c>
      <c r="G224" s="179">
        <v>45649803</v>
      </c>
      <c r="H224" s="187">
        <v>47324269</v>
      </c>
      <c r="I224" s="179"/>
      <c r="J224" s="179"/>
      <c r="K224" s="183"/>
      <c r="L224" s="179"/>
      <c r="M224" s="179"/>
      <c r="N224" s="179"/>
      <c r="O224" s="183"/>
      <c r="P224" s="179">
        <f t="shared" si="5"/>
        <v>0</v>
      </c>
    </row>
    <row r="225" spans="1:16" s="185" customFormat="1" x14ac:dyDescent="0.2">
      <c r="A225" s="186" t="s">
        <v>274</v>
      </c>
      <c r="B225" s="181">
        <v>16983</v>
      </c>
      <c r="C225" s="184">
        <v>16994</v>
      </c>
      <c r="D225" s="179">
        <v>1397364</v>
      </c>
      <c r="E225" s="179">
        <v>234298</v>
      </c>
      <c r="F225" s="179">
        <v>33332</v>
      </c>
      <c r="G225" s="179">
        <v>46061403</v>
      </c>
      <c r="H225" s="179">
        <v>47726397</v>
      </c>
      <c r="I225" s="179"/>
      <c r="J225" s="179"/>
      <c r="K225" s="183"/>
      <c r="L225" s="179"/>
      <c r="M225" s="179"/>
      <c r="N225" s="179"/>
      <c r="O225" s="183"/>
      <c r="P225" s="179">
        <f t="shared" si="5"/>
        <v>0</v>
      </c>
    </row>
    <row r="226" spans="1:16" s="185" customFormat="1" x14ac:dyDescent="0.2">
      <c r="A226" s="186" t="s">
        <v>949</v>
      </c>
      <c r="B226" s="181">
        <v>17014</v>
      </c>
      <c r="C226" s="184">
        <v>17022</v>
      </c>
      <c r="D226" s="179">
        <v>1381664</v>
      </c>
      <c r="E226" s="179">
        <v>235298</v>
      </c>
      <c r="F226" s="179">
        <v>33528</v>
      </c>
      <c r="G226" s="179">
        <v>45775907.5</v>
      </c>
      <c r="H226" s="179">
        <v>47426397.5</v>
      </c>
      <c r="I226" s="179"/>
      <c r="J226" s="179"/>
      <c r="K226" s="183"/>
      <c r="L226" s="179"/>
      <c r="M226" s="179"/>
      <c r="N226" s="179"/>
      <c r="O226" s="183"/>
      <c r="P226" s="179">
        <f t="shared" si="5"/>
        <v>0</v>
      </c>
    </row>
    <row r="227" spans="1:16" s="185" customFormat="1" x14ac:dyDescent="0.2">
      <c r="A227" s="186" t="s">
        <v>948</v>
      </c>
      <c r="B227" s="181">
        <v>17045</v>
      </c>
      <c r="C227" s="184">
        <v>17057</v>
      </c>
      <c r="D227" s="179">
        <v>1376664</v>
      </c>
      <c r="E227" s="179">
        <v>236398</v>
      </c>
      <c r="F227" s="179">
        <v>33788</v>
      </c>
      <c r="G227" s="179">
        <v>44729541.5</v>
      </c>
      <c r="H227" s="179">
        <v>46376391.5</v>
      </c>
      <c r="I227" s="179"/>
      <c r="J227" s="179"/>
      <c r="K227" s="183"/>
      <c r="L227" s="179"/>
      <c r="M227" s="179"/>
      <c r="N227" s="179"/>
      <c r="O227" s="183"/>
      <c r="P227" s="179">
        <f t="shared" ref="P227:P246" si="6">SUM(D227:G227)-H227</f>
        <v>0</v>
      </c>
    </row>
    <row r="228" spans="1:16" s="185" customFormat="1" x14ac:dyDescent="0.2">
      <c r="A228" s="186" t="s">
        <v>947</v>
      </c>
      <c r="B228" s="181">
        <v>17075</v>
      </c>
      <c r="C228" s="188" t="s">
        <v>946</v>
      </c>
      <c r="D228" s="179">
        <v>1361664</v>
      </c>
      <c r="E228" s="179">
        <v>238998</v>
      </c>
      <c r="F228" s="179">
        <v>34036</v>
      </c>
      <c r="G228" s="179">
        <v>44341692</v>
      </c>
      <c r="H228" s="179">
        <v>45976390</v>
      </c>
      <c r="I228" s="179">
        <v>49038314.554166667</v>
      </c>
      <c r="J228" s="179"/>
      <c r="K228" s="183"/>
      <c r="L228" s="179">
        <v>43539700</v>
      </c>
      <c r="M228" s="179">
        <v>44462395.875</v>
      </c>
      <c r="N228" s="179">
        <v>45347122</v>
      </c>
      <c r="O228" s="183"/>
      <c r="P228" s="179">
        <f t="shared" si="6"/>
        <v>0</v>
      </c>
    </row>
    <row r="229" spans="1:16" s="185" customFormat="1" x14ac:dyDescent="0.2">
      <c r="A229" s="186" t="s">
        <v>945</v>
      </c>
      <c r="B229" s="181">
        <v>17106</v>
      </c>
      <c r="C229" s="184">
        <v>17113</v>
      </c>
      <c r="D229" s="179">
        <v>1362664</v>
      </c>
      <c r="E229" s="179">
        <v>240998</v>
      </c>
      <c r="F229" s="179">
        <v>34400</v>
      </c>
      <c r="G229" s="179">
        <v>43159892</v>
      </c>
      <c r="H229" s="179">
        <v>44797954</v>
      </c>
      <c r="I229" s="179"/>
      <c r="J229" s="179"/>
      <c r="K229" s="183"/>
      <c r="L229" s="179"/>
      <c r="M229" s="179"/>
      <c r="N229" s="179"/>
      <c r="O229" s="183"/>
      <c r="P229" s="179">
        <f t="shared" si="6"/>
        <v>0</v>
      </c>
    </row>
    <row r="230" spans="1:16" s="185" customFormat="1" x14ac:dyDescent="0.2">
      <c r="A230" s="186" t="s">
        <v>944</v>
      </c>
      <c r="B230" s="181">
        <v>17136</v>
      </c>
      <c r="C230" s="184">
        <v>17148</v>
      </c>
      <c r="D230" s="179">
        <v>1347664</v>
      </c>
      <c r="E230" s="179">
        <v>242898</v>
      </c>
      <c r="F230" s="179">
        <v>34632</v>
      </c>
      <c r="G230" s="179">
        <v>42242760</v>
      </c>
      <c r="H230" s="187">
        <v>43867954</v>
      </c>
      <c r="I230" s="179"/>
      <c r="J230" s="179"/>
      <c r="K230" s="183"/>
      <c r="L230" s="179"/>
      <c r="M230" s="179"/>
      <c r="N230" s="179"/>
      <c r="O230" s="183"/>
      <c r="P230" s="179">
        <f t="shared" si="6"/>
        <v>0</v>
      </c>
    </row>
    <row r="231" spans="1:16" s="185" customFormat="1" x14ac:dyDescent="0.2">
      <c r="A231" s="186" t="s">
        <v>191</v>
      </c>
      <c r="B231" s="181">
        <v>17167</v>
      </c>
      <c r="C231" s="184">
        <v>17176</v>
      </c>
      <c r="D231" s="179">
        <v>1333151</v>
      </c>
      <c r="E231" s="179">
        <v>243698</v>
      </c>
      <c r="F231" s="179">
        <v>35076</v>
      </c>
      <c r="G231" s="179">
        <v>41806029</v>
      </c>
      <c r="H231" s="179">
        <v>43417954</v>
      </c>
      <c r="I231" s="179"/>
      <c r="J231" s="179"/>
      <c r="K231" s="183"/>
      <c r="L231" s="179"/>
      <c r="M231" s="179"/>
      <c r="N231" s="179"/>
      <c r="O231" s="183"/>
      <c r="P231" s="179">
        <f t="shared" si="6"/>
        <v>0</v>
      </c>
    </row>
    <row r="232" spans="1:16" s="185" customFormat="1" x14ac:dyDescent="0.2">
      <c r="A232" s="186" t="s">
        <v>943</v>
      </c>
      <c r="B232" s="181">
        <v>17198</v>
      </c>
      <c r="C232" s="184">
        <v>17211</v>
      </c>
      <c r="D232" s="179">
        <v>1328151</v>
      </c>
      <c r="E232" s="179">
        <v>244598</v>
      </c>
      <c r="F232" s="179">
        <v>35240</v>
      </c>
      <c r="G232" s="179">
        <v>41449965</v>
      </c>
      <c r="H232" s="179">
        <v>43057954</v>
      </c>
      <c r="I232" s="179"/>
      <c r="J232" s="179"/>
      <c r="K232" s="183"/>
      <c r="L232" s="179"/>
      <c r="M232" s="179"/>
      <c r="N232" s="179"/>
      <c r="O232" s="183"/>
      <c r="P232" s="179">
        <f t="shared" si="6"/>
        <v>0</v>
      </c>
    </row>
    <row r="233" spans="1:16" x14ac:dyDescent="0.2">
      <c r="A233" s="177" t="s">
        <v>942</v>
      </c>
      <c r="B233" s="181">
        <v>17226</v>
      </c>
      <c r="C233" s="184">
        <v>17239</v>
      </c>
      <c r="D233" s="179">
        <v>1302151</v>
      </c>
      <c r="E233" s="179">
        <v>244598</v>
      </c>
      <c r="F233" s="179">
        <v>35340</v>
      </c>
      <c r="G233" s="179">
        <v>41905865</v>
      </c>
      <c r="H233" s="179">
        <v>43487954</v>
      </c>
      <c r="I233" s="179"/>
      <c r="J233" s="179"/>
      <c r="K233" s="183"/>
      <c r="L233" s="179"/>
      <c r="M233" s="179"/>
      <c r="N233" s="179"/>
      <c r="O233" s="183"/>
      <c r="P233" s="179">
        <f t="shared" si="6"/>
        <v>0</v>
      </c>
    </row>
    <row r="234" spans="1:16" x14ac:dyDescent="0.2">
      <c r="A234" s="177" t="s">
        <v>941</v>
      </c>
      <c r="B234" s="181">
        <v>17257</v>
      </c>
      <c r="C234" s="184" t="s">
        <v>940</v>
      </c>
      <c r="D234" s="179">
        <v>1269951</v>
      </c>
      <c r="E234" s="179">
        <v>245498</v>
      </c>
      <c r="F234" s="179">
        <v>35700</v>
      </c>
      <c r="G234" s="179">
        <v>45336745</v>
      </c>
      <c r="H234" s="179">
        <v>46887894</v>
      </c>
      <c r="I234" s="179">
        <v>50836071.987500004</v>
      </c>
      <c r="J234" s="179"/>
      <c r="K234" s="183"/>
      <c r="L234" s="179">
        <v>42164900</v>
      </c>
      <c r="M234" s="179">
        <v>43065746.170833334</v>
      </c>
      <c r="N234" s="179">
        <v>43797508.5</v>
      </c>
      <c r="O234" s="183"/>
      <c r="P234" s="179">
        <f t="shared" si="6"/>
        <v>0</v>
      </c>
    </row>
    <row r="235" spans="1:16" x14ac:dyDescent="0.2">
      <c r="A235" s="177" t="s">
        <v>939</v>
      </c>
      <c r="B235" s="181">
        <v>17287</v>
      </c>
      <c r="C235" s="184">
        <v>17295</v>
      </c>
      <c r="D235" s="179">
        <v>1260951</v>
      </c>
      <c r="E235" s="179">
        <v>245598</v>
      </c>
      <c r="F235" s="179">
        <v>35928</v>
      </c>
      <c r="G235" s="179">
        <v>44525417</v>
      </c>
      <c r="H235" s="179">
        <v>46067894</v>
      </c>
      <c r="I235" s="179"/>
      <c r="J235" s="179"/>
      <c r="K235" s="183"/>
      <c r="L235" s="179"/>
      <c r="M235" s="179"/>
      <c r="N235" s="179"/>
      <c r="O235" s="183"/>
      <c r="P235" s="179">
        <f t="shared" si="6"/>
        <v>0</v>
      </c>
    </row>
    <row r="236" spans="1:16" x14ac:dyDescent="0.2">
      <c r="A236" s="177" t="s">
        <v>938</v>
      </c>
      <c r="B236" s="181">
        <v>17318</v>
      </c>
      <c r="C236" s="184">
        <v>17330</v>
      </c>
      <c r="D236" s="179">
        <v>1255151</v>
      </c>
      <c r="E236" s="179">
        <v>244698</v>
      </c>
      <c r="F236" s="179">
        <v>36128</v>
      </c>
      <c r="G236" s="179">
        <v>44751859</v>
      </c>
      <c r="H236" s="179">
        <v>46287836</v>
      </c>
      <c r="I236" s="179"/>
      <c r="J236" s="179"/>
      <c r="K236" s="183"/>
      <c r="L236" s="179"/>
      <c r="M236" s="179"/>
      <c r="N236" s="179"/>
      <c r="O236" s="183"/>
      <c r="P236" s="179">
        <f t="shared" si="6"/>
        <v>0</v>
      </c>
    </row>
    <row r="237" spans="1:16" x14ac:dyDescent="0.2">
      <c r="A237" s="177" t="s">
        <v>275</v>
      </c>
      <c r="B237" s="181">
        <v>17348</v>
      </c>
      <c r="C237" s="184">
        <v>17358</v>
      </c>
      <c r="D237" s="179">
        <v>1235651</v>
      </c>
      <c r="E237" s="179">
        <v>244898</v>
      </c>
      <c r="F237" s="179">
        <v>36192</v>
      </c>
      <c r="G237" s="179">
        <v>43871095</v>
      </c>
      <c r="H237" s="179">
        <v>45387836</v>
      </c>
      <c r="I237" s="179"/>
      <c r="J237" s="179"/>
      <c r="K237" s="183"/>
      <c r="L237" s="179"/>
      <c r="M237" s="179"/>
      <c r="N237" s="179"/>
      <c r="O237" s="183"/>
      <c r="P237" s="179">
        <f t="shared" si="6"/>
        <v>0</v>
      </c>
    </row>
    <row r="238" spans="1:16" x14ac:dyDescent="0.2">
      <c r="A238" s="177" t="s">
        <v>937</v>
      </c>
      <c r="B238" s="181">
        <v>17379</v>
      </c>
      <c r="C238" s="184">
        <v>17386</v>
      </c>
      <c r="D238" s="179">
        <v>1234551</v>
      </c>
      <c r="E238" s="179">
        <v>243258</v>
      </c>
      <c r="F238" s="179">
        <v>36396</v>
      </c>
      <c r="G238" s="179">
        <v>43393621</v>
      </c>
      <c r="H238" s="179">
        <v>44907826</v>
      </c>
      <c r="I238" s="179"/>
      <c r="J238" s="179"/>
      <c r="K238" s="183"/>
      <c r="L238" s="179"/>
      <c r="M238" s="179"/>
      <c r="N238" s="179"/>
      <c r="O238" s="183"/>
      <c r="P238" s="179">
        <f t="shared" si="6"/>
        <v>0</v>
      </c>
    </row>
    <row r="239" spans="1:16" x14ac:dyDescent="0.2">
      <c r="A239" s="177" t="s">
        <v>936</v>
      </c>
      <c r="B239" s="181">
        <v>17410</v>
      </c>
      <c r="C239" s="184">
        <v>17421</v>
      </c>
      <c r="D239" s="179">
        <v>1231151</v>
      </c>
      <c r="E239" s="179">
        <v>240958</v>
      </c>
      <c r="F239" s="179">
        <v>36592</v>
      </c>
      <c r="G239" s="179">
        <v>43049103.5</v>
      </c>
      <c r="H239" s="179">
        <v>44557804.5</v>
      </c>
      <c r="I239" s="179"/>
      <c r="J239" s="179"/>
      <c r="K239" s="183"/>
      <c r="L239" s="179"/>
      <c r="M239" s="179"/>
      <c r="N239" s="179"/>
      <c r="O239" s="183"/>
      <c r="P239" s="179">
        <f t="shared" si="6"/>
        <v>0</v>
      </c>
    </row>
    <row r="240" spans="1:16" x14ac:dyDescent="0.2">
      <c r="A240" s="177" t="s">
        <v>935</v>
      </c>
      <c r="B240" s="181">
        <v>17440</v>
      </c>
      <c r="C240" s="184" t="s">
        <v>934</v>
      </c>
      <c r="D240" s="179">
        <v>1233151</v>
      </c>
      <c r="E240" s="179">
        <v>243158</v>
      </c>
      <c r="F240" s="179">
        <v>36592</v>
      </c>
      <c r="G240" s="179">
        <v>41544903.5</v>
      </c>
      <c r="H240" s="179">
        <v>43057804.5</v>
      </c>
      <c r="I240" s="179">
        <v>46893210.066666663</v>
      </c>
      <c r="J240" s="179"/>
      <c r="K240" s="183"/>
      <c r="L240" s="179">
        <v>41406400</v>
      </c>
      <c r="M240" s="179">
        <v>42299459.733333334</v>
      </c>
      <c r="N240" s="179">
        <v>41570627</v>
      </c>
      <c r="O240" s="183"/>
      <c r="P240" s="179">
        <f t="shared" si="6"/>
        <v>0</v>
      </c>
    </row>
    <row r="241" spans="1:18" x14ac:dyDescent="0.2">
      <c r="A241" s="177" t="s">
        <v>933</v>
      </c>
      <c r="B241" s="181">
        <v>17471</v>
      </c>
      <c r="C241" s="184">
        <v>17477</v>
      </c>
      <c r="D241" s="179">
        <v>1233151</v>
      </c>
      <c r="E241" s="179">
        <v>244858</v>
      </c>
      <c r="F241" s="179">
        <v>36752</v>
      </c>
      <c r="G241" s="179">
        <v>40643043.5</v>
      </c>
      <c r="H241" s="179">
        <v>42157804.5</v>
      </c>
      <c r="I241" s="179"/>
      <c r="J241" s="179"/>
      <c r="K241" s="183"/>
      <c r="L241" s="179"/>
      <c r="M241" s="179"/>
      <c r="N241" s="179"/>
      <c r="O241" s="183"/>
      <c r="P241" s="179">
        <f t="shared" si="6"/>
        <v>0</v>
      </c>
    </row>
    <row r="242" spans="1:18" x14ac:dyDescent="0.2">
      <c r="A242" s="177" t="s">
        <v>932</v>
      </c>
      <c r="B242" s="181">
        <v>17501</v>
      </c>
      <c r="C242" s="184">
        <v>17512</v>
      </c>
      <c r="D242" s="179">
        <v>1233151</v>
      </c>
      <c r="E242" s="179">
        <v>246058</v>
      </c>
      <c r="F242" s="179">
        <v>36928</v>
      </c>
      <c r="G242" s="179">
        <v>39441667.5</v>
      </c>
      <c r="H242" s="179">
        <v>40957804.5</v>
      </c>
      <c r="I242" s="179"/>
      <c r="J242" s="179"/>
      <c r="K242" s="183"/>
      <c r="L242" s="179"/>
      <c r="M242" s="179"/>
      <c r="N242" s="179"/>
      <c r="O242" s="183"/>
      <c r="P242" s="179">
        <f t="shared" si="6"/>
        <v>0</v>
      </c>
    </row>
    <row r="243" spans="1:18" x14ac:dyDescent="0.2">
      <c r="A243" s="177" t="s">
        <v>192</v>
      </c>
      <c r="B243" s="181">
        <v>17532</v>
      </c>
      <c r="C243" s="184">
        <v>17561</v>
      </c>
      <c r="D243" s="179">
        <v>1235151</v>
      </c>
      <c r="E243" s="179">
        <v>246658</v>
      </c>
      <c r="F243" s="179">
        <v>37232</v>
      </c>
      <c r="G243" s="179">
        <v>40613763.5</v>
      </c>
      <c r="H243" s="179">
        <v>42132804.5</v>
      </c>
      <c r="I243" s="179"/>
      <c r="J243" s="179"/>
      <c r="K243" s="183"/>
      <c r="L243" s="179"/>
      <c r="M243" s="179"/>
      <c r="N243" s="179"/>
      <c r="O243" s="183"/>
      <c r="P243" s="179">
        <f t="shared" si="6"/>
        <v>0</v>
      </c>
    </row>
    <row r="244" spans="1:18" x14ac:dyDescent="0.2">
      <c r="A244" s="177" t="s">
        <v>931</v>
      </c>
      <c r="B244" s="181">
        <v>17563</v>
      </c>
      <c r="C244" s="184">
        <v>17575</v>
      </c>
      <c r="D244" s="179">
        <v>1260151</v>
      </c>
      <c r="E244" s="179">
        <v>246658</v>
      </c>
      <c r="F244" s="179">
        <v>37532</v>
      </c>
      <c r="G244" s="179">
        <v>41933463.5</v>
      </c>
      <c r="H244" s="179">
        <v>43477804.5</v>
      </c>
      <c r="I244" s="179"/>
      <c r="J244" s="179"/>
      <c r="K244" s="183"/>
      <c r="L244" s="179"/>
      <c r="M244" s="179"/>
      <c r="N244" s="179"/>
      <c r="O244" s="183"/>
      <c r="P244" s="179">
        <f t="shared" si="6"/>
        <v>0</v>
      </c>
    </row>
    <row r="245" spans="1:18" x14ac:dyDescent="0.2">
      <c r="A245" s="177" t="s">
        <v>930</v>
      </c>
      <c r="B245" s="181">
        <v>17592</v>
      </c>
      <c r="C245" s="184">
        <v>17610</v>
      </c>
      <c r="D245" s="179">
        <v>1245151</v>
      </c>
      <c r="E245" s="179">
        <v>246658</v>
      </c>
      <c r="F245" s="179">
        <v>37532</v>
      </c>
      <c r="G245" s="179">
        <v>47978463.5</v>
      </c>
      <c r="H245" s="179">
        <v>49507804.5</v>
      </c>
      <c r="I245" s="179"/>
      <c r="J245" s="179"/>
      <c r="K245" s="183"/>
      <c r="L245" s="179"/>
      <c r="M245" s="179"/>
      <c r="N245" s="179"/>
      <c r="O245" s="183"/>
      <c r="P245" s="179">
        <f t="shared" si="6"/>
        <v>0</v>
      </c>
    </row>
    <row r="246" spans="1:18" x14ac:dyDescent="0.2">
      <c r="A246" s="177" t="s">
        <v>929</v>
      </c>
      <c r="B246" s="181">
        <v>17623</v>
      </c>
      <c r="C246" s="184" t="s">
        <v>928</v>
      </c>
      <c r="D246" s="179">
        <v>1227151</v>
      </c>
      <c r="E246" s="179">
        <v>245218</v>
      </c>
      <c r="F246" s="179">
        <v>37472</v>
      </c>
      <c r="G246" s="179">
        <v>51124963.5</v>
      </c>
      <c r="H246" s="179">
        <v>52634804.5</v>
      </c>
      <c r="I246" s="179">
        <v>57081929.416666597</v>
      </c>
      <c r="J246" s="179"/>
      <c r="K246" s="183"/>
      <c r="L246" s="179">
        <v>39206400</v>
      </c>
      <c r="M246" s="179">
        <v>39982693.075000003</v>
      </c>
      <c r="N246" s="179">
        <v>40000338</v>
      </c>
      <c r="O246" s="183"/>
      <c r="P246" s="179">
        <f t="shared" si="6"/>
        <v>0</v>
      </c>
      <c r="R246" s="174" t="s">
        <v>927</v>
      </c>
    </row>
    <row r="247" spans="1:18" x14ac:dyDescent="0.2">
      <c r="A247" s="182" t="s">
        <v>926</v>
      </c>
      <c r="B247" s="181">
        <v>17653</v>
      </c>
      <c r="C247" s="174" t="s">
        <v>885</v>
      </c>
      <c r="H247" s="180">
        <v>59547602.222999997</v>
      </c>
      <c r="K247" s="178"/>
      <c r="O247" s="178"/>
      <c r="P247" s="179" t="s">
        <v>884</v>
      </c>
    </row>
    <row r="248" spans="1:18" x14ac:dyDescent="0.2">
      <c r="A248" s="182" t="s">
        <v>925</v>
      </c>
      <c r="B248" s="181">
        <v>17684</v>
      </c>
      <c r="C248" s="174" t="s">
        <v>885</v>
      </c>
      <c r="H248" s="180">
        <v>60039905.453000002</v>
      </c>
      <c r="K248" s="178"/>
      <c r="O248" s="178"/>
      <c r="P248" s="179" t="s">
        <v>884</v>
      </c>
    </row>
    <row r="249" spans="1:18" x14ac:dyDescent="0.2">
      <c r="A249" s="182" t="s">
        <v>276</v>
      </c>
      <c r="B249" s="181">
        <v>17714</v>
      </c>
      <c r="C249" s="174" t="s">
        <v>885</v>
      </c>
      <c r="H249" s="180">
        <v>58962796.553000003</v>
      </c>
      <c r="K249" s="178"/>
      <c r="O249" s="178"/>
      <c r="P249" s="179" t="s">
        <v>884</v>
      </c>
    </row>
    <row r="250" spans="1:18" x14ac:dyDescent="0.2">
      <c r="A250" s="182" t="s">
        <v>924</v>
      </c>
      <c r="B250" s="181">
        <v>17745</v>
      </c>
      <c r="C250" s="174" t="s">
        <v>885</v>
      </c>
      <c r="H250" s="180">
        <v>57724612.353</v>
      </c>
      <c r="K250" s="178"/>
      <c r="O250" s="178"/>
      <c r="P250" s="179" t="s">
        <v>884</v>
      </c>
    </row>
    <row r="251" spans="1:18" x14ac:dyDescent="0.2">
      <c r="A251" s="182" t="s">
        <v>923</v>
      </c>
      <c r="B251" s="181">
        <v>17776</v>
      </c>
      <c r="C251" s="174" t="s">
        <v>885</v>
      </c>
      <c r="H251" s="180">
        <v>55775974.152999997</v>
      </c>
      <c r="K251" s="178"/>
      <c r="O251" s="178"/>
      <c r="P251" s="179" t="s">
        <v>884</v>
      </c>
    </row>
    <row r="252" spans="1:18" x14ac:dyDescent="0.2">
      <c r="A252" s="182" t="s">
        <v>922</v>
      </c>
      <c r="B252" s="181">
        <v>17806</v>
      </c>
      <c r="C252" s="174" t="s">
        <v>885</v>
      </c>
      <c r="H252" s="180">
        <v>53466622.752999999</v>
      </c>
      <c r="K252" s="178"/>
      <c r="O252" s="178"/>
      <c r="P252" s="179" t="s">
        <v>884</v>
      </c>
      <c r="R252" s="174" t="s">
        <v>891</v>
      </c>
    </row>
    <row r="253" spans="1:18" x14ac:dyDescent="0.2">
      <c r="A253" s="182" t="s">
        <v>921</v>
      </c>
      <c r="B253" s="181">
        <v>17837</v>
      </c>
      <c r="C253" s="174" t="s">
        <v>885</v>
      </c>
      <c r="H253" s="180">
        <v>50517098.453000002</v>
      </c>
      <c r="K253" s="178"/>
      <c r="O253" s="178"/>
      <c r="P253" s="179" t="s">
        <v>884</v>
      </c>
    </row>
    <row r="254" spans="1:18" x14ac:dyDescent="0.2">
      <c r="A254" s="182" t="s">
        <v>920</v>
      </c>
      <c r="B254" s="181">
        <v>17867</v>
      </c>
      <c r="C254" s="174" t="s">
        <v>885</v>
      </c>
      <c r="H254" s="180">
        <v>44998772.239</v>
      </c>
      <c r="K254" s="178"/>
      <c r="O254" s="178"/>
      <c r="P254" s="179" t="s">
        <v>884</v>
      </c>
    </row>
    <row r="255" spans="1:18" x14ac:dyDescent="0.2">
      <c r="A255" s="182" t="s">
        <v>193</v>
      </c>
      <c r="B255" s="181">
        <v>17898</v>
      </c>
      <c r="C255" s="174" t="s">
        <v>885</v>
      </c>
      <c r="H255" s="180">
        <v>39684730.016999997</v>
      </c>
      <c r="K255" s="178"/>
      <c r="O255" s="178"/>
      <c r="P255" s="179" t="s">
        <v>884</v>
      </c>
    </row>
    <row r="256" spans="1:18" x14ac:dyDescent="0.2">
      <c r="A256" s="182" t="s">
        <v>919</v>
      </c>
      <c r="B256" s="181">
        <v>17929</v>
      </c>
      <c r="C256" s="174" t="s">
        <v>885</v>
      </c>
      <c r="H256" s="180">
        <v>35601704.457000002</v>
      </c>
      <c r="K256" s="178"/>
      <c r="O256" s="178"/>
      <c r="P256" s="179" t="s">
        <v>884</v>
      </c>
    </row>
    <row r="257" spans="1:18" x14ac:dyDescent="0.2">
      <c r="A257" s="182" t="s">
        <v>918</v>
      </c>
      <c r="B257" s="181">
        <v>17957</v>
      </c>
      <c r="C257" s="174" t="s">
        <v>885</v>
      </c>
      <c r="H257" s="180">
        <v>30532757.956999999</v>
      </c>
      <c r="K257" s="178"/>
      <c r="O257" s="178"/>
      <c r="P257" s="179" t="s">
        <v>884</v>
      </c>
    </row>
    <row r="258" spans="1:18" x14ac:dyDescent="0.2">
      <c r="A258" s="182" t="s">
        <v>917</v>
      </c>
      <c r="B258" s="181">
        <v>17988</v>
      </c>
      <c r="C258" s="174" t="s">
        <v>885</v>
      </c>
      <c r="H258" s="180">
        <v>24766832.706999999</v>
      </c>
      <c r="K258" s="178"/>
      <c r="O258" s="178"/>
      <c r="P258" s="179" t="s">
        <v>884</v>
      </c>
      <c r="R258" s="174" t="s">
        <v>883</v>
      </c>
    </row>
    <row r="259" spans="1:18" x14ac:dyDescent="0.2">
      <c r="A259" s="182" t="s">
        <v>916</v>
      </c>
      <c r="B259" s="181">
        <v>18018</v>
      </c>
      <c r="C259" s="174" t="s">
        <v>885</v>
      </c>
      <c r="H259" s="180">
        <v>21930716.206999999</v>
      </c>
      <c r="K259" s="178"/>
      <c r="O259" s="178"/>
      <c r="P259" s="179" t="s">
        <v>884</v>
      </c>
    </row>
    <row r="260" spans="1:18" x14ac:dyDescent="0.2">
      <c r="A260" s="182" t="s">
        <v>915</v>
      </c>
      <c r="B260" s="181">
        <v>18049</v>
      </c>
      <c r="C260" s="174" t="s">
        <v>885</v>
      </c>
      <c r="H260" s="180">
        <v>19432504.456999999</v>
      </c>
      <c r="K260" s="178"/>
      <c r="O260" s="178"/>
      <c r="P260" s="179" t="s">
        <v>884</v>
      </c>
    </row>
    <row r="261" spans="1:18" x14ac:dyDescent="0.2">
      <c r="A261" s="182" t="s">
        <v>277</v>
      </c>
      <c r="B261" s="181">
        <v>18079</v>
      </c>
      <c r="C261" s="174" t="s">
        <v>885</v>
      </c>
      <c r="H261" s="180">
        <v>18795198.956999999</v>
      </c>
      <c r="K261" s="178"/>
      <c r="O261" s="178"/>
      <c r="P261" s="179" t="s">
        <v>884</v>
      </c>
    </row>
    <row r="262" spans="1:18" x14ac:dyDescent="0.2">
      <c r="A262" s="182" t="s">
        <v>914</v>
      </c>
      <c r="B262" s="181">
        <v>18110</v>
      </c>
      <c r="C262" s="174" t="s">
        <v>885</v>
      </c>
      <c r="H262" s="180">
        <v>18567139.366</v>
      </c>
      <c r="K262" s="178"/>
      <c r="O262" s="178"/>
      <c r="P262" s="179" t="s">
        <v>884</v>
      </c>
    </row>
    <row r="263" spans="1:18" x14ac:dyDescent="0.2">
      <c r="A263" s="182" t="s">
        <v>913</v>
      </c>
      <c r="B263" s="181">
        <v>18141</v>
      </c>
      <c r="C263" s="174" t="s">
        <v>885</v>
      </c>
      <c r="H263" s="180">
        <v>18136227.984999999</v>
      </c>
      <c r="K263" s="178"/>
      <c r="O263" s="178"/>
      <c r="P263" s="179" t="s">
        <v>884</v>
      </c>
    </row>
    <row r="264" spans="1:18" x14ac:dyDescent="0.2">
      <c r="A264" s="182" t="s">
        <v>912</v>
      </c>
      <c r="B264" s="181">
        <v>18171</v>
      </c>
      <c r="C264" s="174" t="s">
        <v>885</v>
      </c>
      <c r="H264" s="180">
        <v>17737292.484999999</v>
      </c>
      <c r="K264" s="178"/>
      <c r="O264" s="178"/>
      <c r="P264" s="179" t="s">
        <v>884</v>
      </c>
      <c r="R264" s="174" t="s">
        <v>891</v>
      </c>
    </row>
    <row r="265" spans="1:18" x14ac:dyDescent="0.2">
      <c r="A265" s="182" t="s">
        <v>911</v>
      </c>
      <c r="B265" s="181">
        <v>18202</v>
      </c>
      <c r="C265" s="174" t="s">
        <v>885</v>
      </c>
      <c r="H265" s="180">
        <v>17518601.984999999</v>
      </c>
      <c r="K265" s="178"/>
      <c r="O265" s="178"/>
      <c r="P265" s="179" t="s">
        <v>884</v>
      </c>
    </row>
    <row r="266" spans="1:18" x14ac:dyDescent="0.2">
      <c r="A266" s="182" t="s">
        <v>910</v>
      </c>
      <c r="B266" s="181">
        <v>18232</v>
      </c>
      <c r="C266" s="174" t="s">
        <v>885</v>
      </c>
      <c r="H266" s="180">
        <v>17085338.66</v>
      </c>
      <c r="K266" s="178"/>
      <c r="O266" s="178"/>
      <c r="P266" s="179" t="s">
        <v>884</v>
      </c>
    </row>
    <row r="267" spans="1:18" x14ac:dyDescent="0.2">
      <c r="A267" s="182" t="s">
        <v>194</v>
      </c>
      <c r="B267" s="181">
        <v>18263</v>
      </c>
      <c r="C267" s="174" t="s">
        <v>885</v>
      </c>
      <c r="H267" s="180">
        <v>16834101.66</v>
      </c>
      <c r="K267" s="178"/>
      <c r="O267" s="178"/>
      <c r="P267" s="179" t="s">
        <v>884</v>
      </c>
    </row>
    <row r="268" spans="1:18" x14ac:dyDescent="0.2">
      <c r="A268" s="182" t="s">
        <v>909</v>
      </c>
      <c r="B268" s="181">
        <v>18294</v>
      </c>
      <c r="C268" s="174" t="s">
        <v>885</v>
      </c>
      <c r="H268" s="180">
        <v>16583051.16</v>
      </c>
      <c r="K268" s="178"/>
      <c r="O268" s="178"/>
      <c r="P268" s="179" t="s">
        <v>884</v>
      </c>
    </row>
    <row r="269" spans="1:18" x14ac:dyDescent="0.2">
      <c r="A269" s="182" t="s">
        <v>908</v>
      </c>
      <c r="B269" s="181">
        <v>18322</v>
      </c>
      <c r="C269" s="174" t="s">
        <v>885</v>
      </c>
      <c r="H269" s="180">
        <v>16457585.461999999</v>
      </c>
      <c r="K269" s="178"/>
      <c r="O269" s="178"/>
      <c r="P269" s="179" t="s">
        <v>884</v>
      </c>
    </row>
    <row r="270" spans="1:18" x14ac:dyDescent="0.2">
      <c r="A270" s="182" t="s">
        <v>907</v>
      </c>
      <c r="B270" s="181">
        <v>18353</v>
      </c>
      <c r="C270" s="174" t="s">
        <v>885</v>
      </c>
      <c r="H270" s="180">
        <v>16360468.017000001</v>
      </c>
      <c r="K270" s="178"/>
      <c r="O270" s="178"/>
      <c r="P270" s="179" t="s">
        <v>884</v>
      </c>
      <c r="R270" s="174" t="s">
        <v>883</v>
      </c>
    </row>
    <row r="271" spans="1:18" x14ac:dyDescent="0.2">
      <c r="A271" s="182" t="s">
        <v>906</v>
      </c>
      <c r="B271" s="181">
        <v>18383</v>
      </c>
      <c r="C271" s="174" t="s">
        <v>885</v>
      </c>
      <c r="H271" s="180">
        <v>16379332.756999999</v>
      </c>
      <c r="K271" s="178"/>
      <c r="O271" s="178"/>
      <c r="P271" s="179" t="s">
        <v>884</v>
      </c>
    </row>
    <row r="272" spans="1:18" x14ac:dyDescent="0.2">
      <c r="A272" s="182" t="s">
        <v>905</v>
      </c>
      <c r="B272" s="181">
        <v>18414</v>
      </c>
      <c r="C272" s="174" t="s">
        <v>885</v>
      </c>
      <c r="H272" s="180">
        <v>16131439.297</v>
      </c>
      <c r="K272" s="178"/>
      <c r="O272" s="178"/>
      <c r="P272" s="179" t="s">
        <v>884</v>
      </c>
    </row>
    <row r="273" spans="1:18" x14ac:dyDescent="0.2">
      <c r="A273" s="182" t="s">
        <v>278</v>
      </c>
      <c r="B273" s="181">
        <v>18444</v>
      </c>
      <c r="C273" s="174" t="s">
        <v>885</v>
      </c>
      <c r="H273" s="180">
        <v>15395560.046</v>
      </c>
      <c r="K273" s="178"/>
      <c r="O273" s="178"/>
      <c r="P273" s="179" t="s">
        <v>884</v>
      </c>
    </row>
    <row r="274" spans="1:18" x14ac:dyDescent="0.2">
      <c r="A274" s="182" t="s">
        <v>904</v>
      </c>
      <c r="B274" s="181">
        <v>18475</v>
      </c>
      <c r="C274" s="174" t="s">
        <v>885</v>
      </c>
      <c r="H274" s="180">
        <v>10267094.546</v>
      </c>
      <c r="K274" s="178"/>
      <c r="O274" s="178"/>
      <c r="P274" s="179" t="s">
        <v>884</v>
      </c>
    </row>
    <row r="275" spans="1:18" x14ac:dyDescent="0.2">
      <c r="A275" s="182" t="s">
        <v>903</v>
      </c>
      <c r="B275" s="181">
        <v>18506</v>
      </c>
      <c r="C275" s="174" t="s">
        <v>885</v>
      </c>
      <c r="H275" s="180">
        <v>6722784.773</v>
      </c>
      <c r="K275" s="178"/>
      <c r="O275" s="178"/>
      <c r="P275" s="179" t="s">
        <v>884</v>
      </c>
    </row>
    <row r="276" spans="1:18" x14ac:dyDescent="0.2">
      <c r="A276" s="182" t="s">
        <v>902</v>
      </c>
      <c r="B276" s="181">
        <v>18536</v>
      </c>
      <c r="C276" s="174" t="s">
        <v>885</v>
      </c>
      <c r="H276" s="180">
        <v>5498447.523</v>
      </c>
      <c r="K276" s="178"/>
      <c r="O276" s="178"/>
      <c r="P276" s="179" t="s">
        <v>884</v>
      </c>
      <c r="R276" s="174" t="s">
        <v>891</v>
      </c>
    </row>
    <row r="277" spans="1:18" x14ac:dyDescent="0.2">
      <c r="A277" s="182" t="s">
        <v>901</v>
      </c>
      <c r="B277" s="181">
        <v>18567</v>
      </c>
      <c r="C277" s="174" t="s">
        <v>885</v>
      </c>
      <c r="H277" s="180">
        <v>5334630.523</v>
      </c>
      <c r="K277" s="178"/>
      <c r="O277" s="178"/>
      <c r="P277" s="179" t="s">
        <v>884</v>
      </c>
    </row>
    <row r="278" spans="1:18" x14ac:dyDescent="0.2">
      <c r="A278" s="182" t="s">
        <v>900</v>
      </c>
      <c r="B278" s="181">
        <v>18597</v>
      </c>
      <c r="C278" s="174" t="s">
        <v>885</v>
      </c>
      <c r="H278" s="180">
        <v>5317310.023</v>
      </c>
      <c r="K278" s="178"/>
      <c r="O278" s="178"/>
      <c r="P278" s="179" t="s">
        <v>884</v>
      </c>
    </row>
    <row r="279" spans="1:18" x14ac:dyDescent="0.2">
      <c r="A279" s="182" t="s">
        <v>195</v>
      </c>
      <c r="B279" s="181">
        <v>18628</v>
      </c>
      <c r="C279" s="174" t="s">
        <v>885</v>
      </c>
      <c r="H279" s="180">
        <v>5306667.523</v>
      </c>
      <c r="K279" s="178"/>
      <c r="O279" s="178"/>
      <c r="P279" s="179" t="s">
        <v>884</v>
      </c>
    </row>
    <row r="280" spans="1:18" x14ac:dyDescent="0.2">
      <c r="A280" s="182" t="s">
        <v>899</v>
      </c>
      <c r="B280" s="181">
        <v>18659</v>
      </c>
      <c r="C280" s="174" t="s">
        <v>885</v>
      </c>
      <c r="H280" s="180">
        <v>5263548.773</v>
      </c>
      <c r="K280" s="178"/>
      <c r="O280" s="178"/>
      <c r="P280" s="179" t="s">
        <v>884</v>
      </c>
    </row>
    <row r="281" spans="1:18" x14ac:dyDescent="0.2">
      <c r="A281" s="182" t="s">
        <v>898</v>
      </c>
      <c r="B281" s="181">
        <v>18687</v>
      </c>
      <c r="C281" s="174" t="s">
        <v>885</v>
      </c>
      <c r="H281" s="180">
        <v>5233933.273</v>
      </c>
      <c r="K281" s="178"/>
      <c r="O281" s="178"/>
      <c r="P281" s="179" t="s">
        <v>884</v>
      </c>
    </row>
    <row r="282" spans="1:18" x14ac:dyDescent="0.2">
      <c r="A282" s="182" t="s">
        <v>897</v>
      </c>
      <c r="B282" s="181">
        <v>18718</v>
      </c>
      <c r="C282" s="174" t="s">
        <v>885</v>
      </c>
      <c r="H282" s="180">
        <v>5221594.273</v>
      </c>
      <c r="K282" s="178"/>
      <c r="O282" s="178"/>
      <c r="P282" s="179" t="s">
        <v>884</v>
      </c>
      <c r="R282" s="174" t="s">
        <v>883</v>
      </c>
    </row>
    <row r="283" spans="1:18" x14ac:dyDescent="0.2">
      <c r="A283" s="182" t="s">
        <v>896</v>
      </c>
      <c r="B283" s="181">
        <v>18748</v>
      </c>
      <c r="C283" s="174" t="s">
        <v>885</v>
      </c>
      <c r="H283" s="180">
        <v>4846119.0729999999</v>
      </c>
      <c r="K283" s="178"/>
      <c r="O283" s="178"/>
      <c r="P283" s="179" t="s">
        <v>884</v>
      </c>
    </row>
    <row r="284" spans="1:18" x14ac:dyDescent="0.2">
      <c r="A284" s="182" t="s">
        <v>895</v>
      </c>
      <c r="B284" s="181">
        <v>18779</v>
      </c>
      <c r="C284" s="174" t="s">
        <v>885</v>
      </c>
      <c r="H284" s="180">
        <v>4207794.5729999999</v>
      </c>
      <c r="K284" s="178"/>
      <c r="O284" s="178"/>
      <c r="P284" s="179" t="s">
        <v>884</v>
      </c>
    </row>
    <row r="285" spans="1:18" x14ac:dyDescent="0.2">
      <c r="A285" s="182" t="s">
        <v>279</v>
      </c>
      <c r="B285" s="181">
        <v>18809</v>
      </c>
      <c r="C285" s="174" t="s">
        <v>885</v>
      </c>
      <c r="H285" s="180">
        <v>3664126.3280000002</v>
      </c>
      <c r="K285" s="178"/>
      <c r="O285" s="178"/>
      <c r="P285" s="179" t="s">
        <v>884</v>
      </c>
    </row>
    <row r="286" spans="1:18" x14ac:dyDescent="0.2">
      <c r="A286" s="182" t="s">
        <v>894</v>
      </c>
      <c r="B286" s="181">
        <v>18840</v>
      </c>
      <c r="C286" s="174" t="s">
        <v>885</v>
      </c>
      <c r="H286" s="180">
        <v>3028758.3280000002</v>
      </c>
      <c r="K286" s="178"/>
      <c r="O286" s="178"/>
      <c r="P286" s="179" t="s">
        <v>884</v>
      </c>
    </row>
    <row r="287" spans="1:18" x14ac:dyDescent="0.2">
      <c r="A287" s="182" t="s">
        <v>893</v>
      </c>
      <c r="B287" s="181">
        <v>18871</v>
      </c>
      <c r="C287" s="174" t="s">
        <v>885</v>
      </c>
      <c r="H287" s="180">
        <v>1857156.328</v>
      </c>
      <c r="K287" s="178"/>
      <c r="O287" s="178"/>
      <c r="P287" s="179" t="s">
        <v>884</v>
      </c>
    </row>
    <row r="288" spans="1:18" x14ac:dyDescent="0.2">
      <c r="A288" s="182" t="s">
        <v>892</v>
      </c>
      <c r="B288" s="181">
        <v>18901</v>
      </c>
      <c r="C288" s="174" t="s">
        <v>885</v>
      </c>
      <c r="H288" s="180">
        <v>1200239.578</v>
      </c>
      <c r="K288" s="178"/>
      <c r="O288" s="178"/>
      <c r="P288" s="179" t="s">
        <v>884</v>
      </c>
      <c r="R288" s="174" t="s">
        <v>891</v>
      </c>
    </row>
    <row r="289" spans="1:18" x14ac:dyDescent="0.2">
      <c r="A289" s="182" t="s">
        <v>890</v>
      </c>
      <c r="B289" s="181">
        <v>18932</v>
      </c>
      <c r="C289" s="174" t="s">
        <v>885</v>
      </c>
      <c r="H289" s="180">
        <v>1137824.8359999999</v>
      </c>
      <c r="K289" s="178"/>
      <c r="O289" s="178"/>
      <c r="P289" s="179" t="s">
        <v>884</v>
      </c>
    </row>
    <row r="290" spans="1:18" x14ac:dyDescent="0.2">
      <c r="A290" s="182" t="s">
        <v>889</v>
      </c>
      <c r="B290" s="181">
        <v>18962</v>
      </c>
      <c r="C290" s="174" t="s">
        <v>885</v>
      </c>
      <c r="H290" s="180">
        <v>1137174.8359999999</v>
      </c>
      <c r="K290" s="178"/>
      <c r="O290" s="178"/>
      <c r="P290" s="179" t="s">
        <v>884</v>
      </c>
    </row>
    <row r="291" spans="1:18" x14ac:dyDescent="0.2">
      <c r="A291" s="182" t="s">
        <v>196</v>
      </c>
      <c r="B291" s="181">
        <v>18993</v>
      </c>
      <c r="C291" s="174" t="s">
        <v>885</v>
      </c>
      <c r="H291" s="180">
        <v>1129509.8359999999</v>
      </c>
      <c r="K291" s="178"/>
      <c r="O291" s="178"/>
      <c r="P291" s="179" t="s">
        <v>884</v>
      </c>
    </row>
    <row r="292" spans="1:18" x14ac:dyDescent="0.2">
      <c r="A292" s="182" t="s">
        <v>888</v>
      </c>
      <c r="B292" s="181">
        <v>19024</v>
      </c>
      <c r="C292" s="174" t="s">
        <v>885</v>
      </c>
      <c r="H292" s="180">
        <v>1055401.699</v>
      </c>
      <c r="K292" s="178"/>
      <c r="O292" s="178"/>
      <c r="P292" s="179" t="s">
        <v>884</v>
      </c>
    </row>
    <row r="293" spans="1:18" x14ac:dyDescent="0.2">
      <c r="A293" s="182" t="s">
        <v>887</v>
      </c>
      <c r="B293" s="181">
        <v>19053</v>
      </c>
      <c r="C293" s="174" t="s">
        <v>885</v>
      </c>
      <c r="H293" s="180">
        <v>1004055.199</v>
      </c>
      <c r="K293" s="178"/>
      <c r="O293" s="178"/>
      <c r="P293" s="179" t="s">
        <v>884</v>
      </c>
    </row>
    <row r="294" spans="1:18" x14ac:dyDescent="0.2">
      <c r="A294" s="182" t="s">
        <v>886</v>
      </c>
      <c r="B294" s="181">
        <v>19084</v>
      </c>
      <c r="C294" s="174" t="s">
        <v>885</v>
      </c>
      <c r="H294" s="180">
        <v>996724.19900000002</v>
      </c>
      <c r="K294" s="178"/>
      <c r="O294" s="178"/>
      <c r="P294" s="179" t="s">
        <v>884</v>
      </c>
      <c r="R294" s="174" t="s">
        <v>883</v>
      </c>
    </row>
    <row r="295" spans="1:18" x14ac:dyDescent="0.2">
      <c r="K295" s="178"/>
      <c r="O295" s="178"/>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79998168889431442"/>
  </sheetPr>
  <dimension ref="A1:O297"/>
  <sheetViews>
    <sheetView workbookViewId="0">
      <pane xSplit="1" ySplit="5" topLeftCell="B6" activePane="bottomRight" state="frozen"/>
      <selection activeCell="A2" sqref="A2"/>
      <selection pane="topRight" activeCell="A2" sqref="A2"/>
      <selection pane="bottomLeft" activeCell="A2" sqref="A2"/>
      <selection pane="bottomRight" activeCell="A2" sqref="A2"/>
    </sheetView>
  </sheetViews>
  <sheetFormatPr defaultColWidth="8.85546875" defaultRowHeight="15" x14ac:dyDescent="0.25"/>
  <cols>
    <col min="1" max="1" width="8.85546875" style="209"/>
    <col min="2" max="4" width="13.7109375" style="210" customWidth="1"/>
    <col min="5" max="5" width="13.7109375" style="175" customWidth="1"/>
    <col min="6" max="6" width="13.7109375" style="210" customWidth="1"/>
    <col min="7" max="7" width="13.7109375" style="175" customWidth="1"/>
    <col min="8" max="13" width="13.7109375" style="210" customWidth="1"/>
    <col min="14" max="16384" width="8.85546875" style="209"/>
  </cols>
  <sheetData>
    <row r="1" spans="1:15" x14ac:dyDescent="0.25">
      <c r="A1" s="208" t="s">
        <v>1118</v>
      </c>
      <c r="B1" s="213"/>
      <c r="C1" s="213"/>
      <c r="D1" s="213"/>
      <c r="E1" s="179"/>
      <c r="G1" s="179"/>
      <c r="I1" s="213"/>
      <c r="J1" s="213"/>
      <c r="K1" s="213"/>
    </row>
    <row r="2" spans="1:15" x14ac:dyDescent="0.25">
      <c r="A2" s="206" t="s">
        <v>1104</v>
      </c>
      <c r="B2" s="213"/>
      <c r="C2" s="213"/>
      <c r="D2" s="213"/>
      <c r="E2" s="179"/>
      <c r="G2" s="179"/>
      <c r="I2" s="213"/>
      <c r="J2" s="213"/>
      <c r="K2" s="213"/>
    </row>
    <row r="3" spans="1:15" x14ac:dyDescent="0.25">
      <c r="A3" s="223" t="s">
        <v>1117</v>
      </c>
      <c r="B3" s="213"/>
      <c r="C3" s="213"/>
      <c r="D3" s="213"/>
      <c r="E3" s="179"/>
      <c r="G3" s="179"/>
      <c r="I3" s="213"/>
      <c r="J3" s="213"/>
      <c r="K3" s="213"/>
    </row>
    <row r="4" spans="1:15" x14ac:dyDescent="0.25">
      <c r="B4" s="222" t="s">
        <v>1102</v>
      </c>
      <c r="C4" s="222"/>
      <c r="D4" s="222"/>
      <c r="E4" s="183"/>
      <c r="F4" s="221" t="s">
        <v>1116</v>
      </c>
      <c r="G4" s="183"/>
      <c r="H4" s="220" t="s">
        <v>1115</v>
      </c>
      <c r="I4" s="219"/>
      <c r="J4" s="219"/>
      <c r="K4" s="219"/>
      <c r="L4" s="219"/>
      <c r="M4" s="219"/>
      <c r="O4" s="199" t="s">
        <v>1099</v>
      </c>
    </row>
    <row r="5" spans="1:15" x14ac:dyDescent="0.25">
      <c r="B5" s="217" t="s">
        <v>1093</v>
      </c>
      <c r="C5" s="217" t="s">
        <v>1092</v>
      </c>
      <c r="D5" s="217" t="s">
        <v>1091</v>
      </c>
      <c r="E5" s="195"/>
      <c r="F5" s="217" t="s">
        <v>1114</v>
      </c>
      <c r="G5" s="195"/>
      <c r="H5" s="217" t="s">
        <v>1113</v>
      </c>
      <c r="I5" s="218" t="s">
        <v>1112</v>
      </c>
      <c r="J5" s="218" t="s">
        <v>1111</v>
      </c>
      <c r="K5" s="218" t="s">
        <v>1110</v>
      </c>
      <c r="L5" s="217" t="s">
        <v>1109</v>
      </c>
      <c r="M5" s="217" t="s">
        <v>1108</v>
      </c>
    </row>
    <row r="6" spans="1:15" x14ac:dyDescent="0.25">
      <c r="A6" s="216" t="s">
        <v>802</v>
      </c>
      <c r="B6" s="179">
        <v>1887348</v>
      </c>
      <c r="C6" s="179">
        <v>1815931</v>
      </c>
      <c r="D6" s="179"/>
      <c r="E6" s="183"/>
      <c r="G6" s="183"/>
      <c r="H6" s="210">
        <f t="shared" ref="H6:H69" si="0">B6</f>
        <v>1887348</v>
      </c>
      <c r="I6" s="213">
        <f t="shared" ref="I6:I69" si="1">C6+D6</f>
        <v>1815931</v>
      </c>
      <c r="J6" s="213">
        <f t="shared" ref="J6:J69" si="2">I6</f>
        <v>1815931</v>
      </c>
      <c r="K6" s="213">
        <f t="shared" ref="K6:K69" si="3">I6-F6</f>
        <v>1815931</v>
      </c>
      <c r="L6" s="210">
        <f t="shared" ref="L6:L69" si="4">100*I6/H6</f>
        <v>96.216013157086024</v>
      </c>
      <c r="M6" s="210">
        <f t="shared" ref="M6:M69" si="5">100*K6/H6</f>
        <v>96.216013157086024</v>
      </c>
    </row>
    <row r="7" spans="1:15" x14ac:dyDescent="0.25">
      <c r="A7" s="216" t="s">
        <v>801</v>
      </c>
      <c r="B7" s="179"/>
      <c r="C7" s="179"/>
      <c r="D7" s="179"/>
      <c r="E7" s="183"/>
      <c r="G7" s="183"/>
      <c r="H7" s="210">
        <f t="shared" si="0"/>
        <v>0</v>
      </c>
      <c r="I7" s="213">
        <f t="shared" si="1"/>
        <v>0</v>
      </c>
      <c r="J7" s="213">
        <f t="shared" si="2"/>
        <v>0</v>
      </c>
      <c r="K7" s="213">
        <f t="shared" si="3"/>
        <v>0</v>
      </c>
      <c r="L7" s="210" t="e">
        <f t="shared" si="4"/>
        <v>#DIV/0!</v>
      </c>
      <c r="M7" s="210" t="e">
        <f t="shared" si="5"/>
        <v>#DIV/0!</v>
      </c>
    </row>
    <row r="8" spans="1:15" x14ac:dyDescent="0.25">
      <c r="A8" s="216" t="s">
        <v>800</v>
      </c>
      <c r="B8" s="179"/>
      <c r="C8" s="179"/>
      <c r="D8" s="179"/>
      <c r="E8" s="183"/>
      <c r="G8" s="183"/>
      <c r="H8" s="210">
        <f t="shared" si="0"/>
        <v>0</v>
      </c>
      <c r="I8" s="213">
        <f t="shared" si="1"/>
        <v>0</v>
      </c>
      <c r="J8" s="213">
        <f t="shared" si="2"/>
        <v>0</v>
      </c>
      <c r="K8" s="213">
        <f t="shared" si="3"/>
        <v>0</v>
      </c>
      <c r="L8" s="210" t="e">
        <f t="shared" si="4"/>
        <v>#DIV/0!</v>
      </c>
      <c r="M8" s="210" t="e">
        <f t="shared" si="5"/>
        <v>#DIV/0!</v>
      </c>
    </row>
    <row r="9" spans="1:15" x14ac:dyDescent="0.25">
      <c r="A9" s="216" t="s">
        <v>260</v>
      </c>
      <c r="B9" s="179"/>
      <c r="C9" s="179"/>
      <c r="D9" s="179"/>
      <c r="E9" s="183"/>
      <c r="G9" s="183"/>
      <c r="H9" s="210">
        <f t="shared" si="0"/>
        <v>0</v>
      </c>
      <c r="I9" s="213">
        <f t="shared" si="1"/>
        <v>0</v>
      </c>
      <c r="J9" s="213">
        <f t="shared" si="2"/>
        <v>0</v>
      </c>
      <c r="K9" s="213">
        <f t="shared" si="3"/>
        <v>0</v>
      </c>
      <c r="L9" s="210" t="e">
        <f t="shared" si="4"/>
        <v>#DIV/0!</v>
      </c>
      <c r="M9" s="210" t="e">
        <f t="shared" si="5"/>
        <v>#DIV/0!</v>
      </c>
    </row>
    <row r="10" spans="1:15" x14ac:dyDescent="0.25">
      <c r="A10" s="216" t="s">
        <v>799</v>
      </c>
      <c r="B10" s="179"/>
      <c r="C10" s="179"/>
      <c r="D10" s="179"/>
      <c r="E10" s="183"/>
      <c r="G10" s="183"/>
      <c r="H10" s="210">
        <f t="shared" si="0"/>
        <v>0</v>
      </c>
      <c r="I10" s="213">
        <f t="shared" si="1"/>
        <v>0</v>
      </c>
      <c r="J10" s="213">
        <f t="shared" si="2"/>
        <v>0</v>
      </c>
      <c r="K10" s="213">
        <f t="shared" si="3"/>
        <v>0</v>
      </c>
      <c r="L10" s="210" t="e">
        <f t="shared" si="4"/>
        <v>#DIV/0!</v>
      </c>
      <c r="M10" s="210" t="e">
        <f t="shared" si="5"/>
        <v>#DIV/0!</v>
      </c>
    </row>
    <row r="11" spans="1:15" x14ac:dyDescent="0.25">
      <c r="A11" s="216" t="s">
        <v>798</v>
      </c>
      <c r="B11" s="179"/>
      <c r="C11" s="179"/>
      <c r="D11" s="179"/>
      <c r="E11" s="183"/>
      <c r="G11" s="183"/>
      <c r="H11" s="210">
        <f t="shared" si="0"/>
        <v>0</v>
      </c>
      <c r="I11" s="213">
        <f t="shared" si="1"/>
        <v>0</v>
      </c>
      <c r="J11" s="213">
        <f t="shared" si="2"/>
        <v>0</v>
      </c>
      <c r="K11" s="213">
        <f t="shared" si="3"/>
        <v>0</v>
      </c>
      <c r="L11" s="210" t="e">
        <f t="shared" si="4"/>
        <v>#DIV/0!</v>
      </c>
      <c r="M11" s="210" t="e">
        <f t="shared" si="5"/>
        <v>#DIV/0!</v>
      </c>
    </row>
    <row r="12" spans="1:15" x14ac:dyDescent="0.25">
      <c r="A12" s="216" t="s">
        <v>797</v>
      </c>
      <c r="B12" s="179">
        <v>1981664</v>
      </c>
      <c r="C12" s="179">
        <v>1921782.7249999999</v>
      </c>
      <c r="D12" s="179"/>
      <c r="E12" s="183"/>
      <c r="G12" s="183"/>
      <c r="H12" s="210">
        <f t="shared" si="0"/>
        <v>1981664</v>
      </c>
      <c r="I12" s="213">
        <f t="shared" si="1"/>
        <v>1921782.7249999999</v>
      </c>
      <c r="J12" s="213">
        <f t="shared" si="2"/>
        <v>1921782.7249999999</v>
      </c>
      <c r="K12" s="213">
        <f t="shared" si="3"/>
        <v>1921782.7249999999</v>
      </c>
      <c r="L12" s="210">
        <f t="shared" si="4"/>
        <v>96.978232687276957</v>
      </c>
      <c r="M12" s="210">
        <f t="shared" si="5"/>
        <v>96.978232687276957</v>
      </c>
    </row>
    <row r="13" spans="1:15" x14ac:dyDescent="0.25">
      <c r="A13" s="216" t="s">
        <v>796</v>
      </c>
      <c r="B13" s="179"/>
      <c r="C13" s="179"/>
      <c r="D13" s="179"/>
      <c r="E13" s="183"/>
      <c r="G13" s="183"/>
      <c r="H13" s="210">
        <f t="shared" si="0"/>
        <v>0</v>
      </c>
      <c r="I13" s="213">
        <f t="shared" si="1"/>
        <v>0</v>
      </c>
      <c r="J13" s="213">
        <f t="shared" si="2"/>
        <v>0</v>
      </c>
      <c r="K13" s="213">
        <f t="shared" si="3"/>
        <v>0</v>
      </c>
      <c r="L13" s="210" t="e">
        <f t="shared" si="4"/>
        <v>#DIV/0!</v>
      </c>
      <c r="M13" s="210" t="e">
        <f t="shared" si="5"/>
        <v>#DIV/0!</v>
      </c>
    </row>
    <row r="14" spans="1:15" x14ac:dyDescent="0.25">
      <c r="A14" s="216" t="s">
        <v>795</v>
      </c>
      <c r="B14" s="179"/>
      <c r="C14" s="179"/>
      <c r="D14" s="179"/>
      <c r="E14" s="183"/>
      <c r="G14" s="183"/>
      <c r="H14" s="210">
        <f t="shared" si="0"/>
        <v>0</v>
      </c>
      <c r="I14" s="213">
        <f t="shared" si="1"/>
        <v>0</v>
      </c>
      <c r="J14" s="213">
        <f t="shared" si="2"/>
        <v>0</v>
      </c>
      <c r="K14" s="213">
        <f t="shared" si="3"/>
        <v>0</v>
      </c>
      <c r="L14" s="210" t="e">
        <f t="shared" si="4"/>
        <v>#DIV/0!</v>
      </c>
      <c r="M14" s="210" t="e">
        <f t="shared" si="5"/>
        <v>#DIV/0!</v>
      </c>
    </row>
    <row r="15" spans="1:15" x14ac:dyDescent="0.25">
      <c r="A15" s="216" t="s">
        <v>176</v>
      </c>
      <c r="B15" s="179"/>
      <c r="C15" s="179"/>
      <c r="D15" s="179"/>
      <c r="E15" s="183"/>
      <c r="G15" s="183"/>
      <c r="H15" s="210">
        <f t="shared" si="0"/>
        <v>0</v>
      </c>
      <c r="I15" s="213">
        <f t="shared" si="1"/>
        <v>0</v>
      </c>
      <c r="J15" s="213">
        <f t="shared" si="2"/>
        <v>0</v>
      </c>
      <c r="K15" s="213">
        <f t="shared" si="3"/>
        <v>0</v>
      </c>
      <c r="L15" s="210" t="e">
        <f t="shared" si="4"/>
        <v>#DIV/0!</v>
      </c>
      <c r="M15" s="210" t="e">
        <f t="shared" si="5"/>
        <v>#DIV/0!</v>
      </c>
    </row>
    <row r="16" spans="1:15" x14ac:dyDescent="0.25">
      <c r="A16" s="216" t="s">
        <v>794</v>
      </c>
      <c r="B16" s="179"/>
      <c r="C16" s="179"/>
      <c r="D16" s="179"/>
      <c r="E16" s="183"/>
      <c r="G16" s="183"/>
      <c r="H16" s="210">
        <f t="shared" si="0"/>
        <v>0</v>
      </c>
      <c r="I16" s="213">
        <f t="shared" si="1"/>
        <v>0</v>
      </c>
      <c r="J16" s="213">
        <f t="shared" si="2"/>
        <v>0</v>
      </c>
      <c r="K16" s="213">
        <f t="shared" si="3"/>
        <v>0</v>
      </c>
      <c r="L16" s="210" t="e">
        <f t="shared" si="4"/>
        <v>#DIV/0!</v>
      </c>
      <c r="M16" s="210" t="e">
        <f t="shared" si="5"/>
        <v>#DIV/0!</v>
      </c>
    </row>
    <row r="17" spans="1:13" x14ac:dyDescent="0.25">
      <c r="A17" s="216" t="s">
        <v>793</v>
      </c>
      <c r="B17" s="179"/>
      <c r="C17" s="179"/>
      <c r="D17" s="179"/>
      <c r="E17" s="183"/>
      <c r="G17" s="183"/>
      <c r="H17" s="210">
        <f t="shared" si="0"/>
        <v>0</v>
      </c>
      <c r="I17" s="213">
        <f t="shared" si="1"/>
        <v>0</v>
      </c>
      <c r="J17" s="213">
        <f t="shared" si="2"/>
        <v>0</v>
      </c>
      <c r="K17" s="213">
        <f t="shared" si="3"/>
        <v>0</v>
      </c>
      <c r="L17" s="210" t="e">
        <f t="shared" si="4"/>
        <v>#DIV/0!</v>
      </c>
      <c r="M17" s="210" t="e">
        <f t="shared" si="5"/>
        <v>#DIV/0!</v>
      </c>
    </row>
    <row r="18" spans="1:13" x14ac:dyDescent="0.25">
      <c r="A18" s="216" t="s">
        <v>792</v>
      </c>
      <c r="B18" s="179">
        <v>1787664</v>
      </c>
      <c r="C18" s="179">
        <v>1743079.3</v>
      </c>
      <c r="D18" s="179"/>
      <c r="E18" s="183"/>
      <c r="G18" s="183"/>
      <c r="H18" s="210">
        <f t="shared" si="0"/>
        <v>1787664</v>
      </c>
      <c r="I18" s="213">
        <f t="shared" si="1"/>
        <v>1743079.3</v>
      </c>
      <c r="J18" s="213">
        <f t="shared" si="2"/>
        <v>1743079.3</v>
      </c>
      <c r="K18" s="213">
        <f t="shared" si="3"/>
        <v>1743079.3</v>
      </c>
      <c r="L18" s="210">
        <f t="shared" si="4"/>
        <v>97.505979870937722</v>
      </c>
      <c r="M18" s="210">
        <f t="shared" si="5"/>
        <v>97.505979870937722</v>
      </c>
    </row>
    <row r="19" spans="1:13" x14ac:dyDescent="0.25">
      <c r="A19" s="216" t="s">
        <v>791</v>
      </c>
      <c r="B19" s="179"/>
      <c r="C19" s="179"/>
      <c r="D19" s="179"/>
      <c r="E19" s="183"/>
      <c r="G19" s="183"/>
      <c r="H19" s="210">
        <f t="shared" si="0"/>
        <v>0</v>
      </c>
      <c r="I19" s="213">
        <f t="shared" si="1"/>
        <v>0</v>
      </c>
      <c r="J19" s="213">
        <f t="shared" si="2"/>
        <v>0</v>
      </c>
      <c r="K19" s="213">
        <f t="shared" si="3"/>
        <v>0</v>
      </c>
      <c r="L19" s="210" t="e">
        <f t="shared" si="4"/>
        <v>#DIV/0!</v>
      </c>
      <c r="M19" s="210" t="e">
        <f t="shared" si="5"/>
        <v>#DIV/0!</v>
      </c>
    </row>
    <row r="20" spans="1:13" x14ac:dyDescent="0.25">
      <c r="A20" s="216" t="s">
        <v>790</v>
      </c>
      <c r="B20" s="179"/>
      <c r="C20" s="179"/>
      <c r="D20" s="179"/>
      <c r="E20" s="183"/>
      <c r="G20" s="183"/>
      <c r="H20" s="210">
        <f t="shared" si="0"/>
        <v>0</v>
      </c>
      <c r="I20" s="213">
        <f t="shared" si="1"/>
        <v>0</v>
      </c>
      <c r="J20" s="213">
        <f t="shared" si="2"/>
        <v>0</v>
      </c>
      <c r="K20" s="213">
        <f t="shared" si="3"/>
        <v>0</v>
      </c>
      <c r="L20" s="210" t="e">
        <f t="shared" si="4"/>
        <v>#DIV/0!</v>
      </c>
      <c r="M20" s="210" t="e">
        <f t="shared" si="5"/>
        <v>#DIV/0!</v>
      </c>
    </row>
    <row r="21" spans="1:13" x14ac:dyDescent="0.25">
      <c r="A21" s="216" t="s">
        <v>261</v>
      </c>
      <c r="B21" s="179"/>
      <c r="C21" s="179"/>
      <c r="D21" s="179"/>
      <c r="E21" s="183"/>
      <c r="G21" s="183"/>
      <c r="H21" s="210">
        <f t="shared" si="0"/>
        <v>0</v>
      </c>
      <c r="I21" s="213">
        <f t="shared" si="1"/>
        <v>0</v>
      </c>
      <c r="J21" s="213">
        <f t="shared" si="2"/>
        <v>0</v>
      </c>
      <c r="K21" s="213">
        <f t="shared" si="3"/>
        <v>0</v>
      </c>
      <c r="L21" s="210" t="e">
        <f t="shared" si="4"/>
        <v>#DIV/0!</v>
      </c>
      <c r="M21" s="210" t="e">
        <f t="shared" si="5"/>
        <v>#DIV/0!</v>
      </c>
    </row>
    <row r="22" spans="1:13" x14ac:dyDescent="0.25">
      <c r="A22" s="216" t="s">
        <v>789</v>
      </c>
      <c r="B22" s="179"/>
      <c r="C22" s="179"/>
      <c r="D22" s="179"/>
      <c r="E22" s="183"/>
      <c r="G22" s="183"/>
      <c r="H22" s="210">
        <f t="shared" si="0"/>
        <v>0</v>
      </c>
      <c r="I22" s="213">
        <f t="shared" si="1"/>
        <v>0</v>
      </c>
      <c r="J22" s="213">
        <f t="shared" si="2"/>
        <v>0</v>
      </c>
      <c r="K22" s="213">
        <f t="shared" si="3"/>
        <v>0</v>
      </c>
      <c r="L22" s="210" t="e">
        <f t="shared" si="4"/>
        <v>#DIV/0!</v>
      </c>
      <c r="M22" s="210" t="e">
        <f t="shared" si="5"/>
        <v>#DIV/0!</v>
      </c>
    </row>
    <row r="23" spans="1:13" x14ac:dyDescent="0.25">
      <c r="A23" s="216" t="s">
        <v>788</v>
      </c>
      <c r="B23" s="179"/>
      <c r="C23" s="179"/>
      <c r="D23" s="179"/>
      <c r="E23" s="183"/>
      <c r="G23" s="183"/>
      <c r="H23" s="210">
        <f t="shared" si="0"/>
        <v>0</v>
      </c>
      <c r="I23" s="213">
        <f t="shared" si="1"/>
        <v>0</v>
      </c>
      <c r="J23" s="213">
        <f t="shared" si="2"/>
        <v>0</v>
      </c>
      <c r="K23" s="213">
        <f t="shared" si="3"/>
        <v>0</v>
      </c>
      <c r="L23" s="210" t="e">
        <f t="shared" si="4"/>
        <v>#DIV/0!</v>
      </c>
      <c r="M23" s="210" t="e">
        <f t="shared" si="5"/>
        <v>#DIV/0!</v>
      </c>
    </row>
    <row r="24" spans="1:13" x14ac:dyDescent="0.25">
      <c r="A24" s="216" t="s">
        <v>787</v>
      </c>
      <c r="B24" s="179">
        <v>2127664</v>
      </c>
      <c r="C24" s="179">
        <f>Data!I24</f>
        <v>2101425.5</v>
      </c>
      <c r="D24" s="179"/>
      <c r="E24" s="183"/>
      <c r="G24" s="183"/>
      <c r="H24" s="210">
        <f t="shared" si="0"/>
        <v>2127664</v>
      </c>
      <c r="I24" s="213">
        <f t="shared" si="1"/>
        <v>2101425.5</v>
      </c>
      <c r="J24" s="213">
        <f t="shared" si="2"/>
        <v>2101425.5</v>
      </c>
      <c r="K24" s="213">
        <f t="shared" si="3"/>
        <v>2101425.5</v>
      </c>
      <c r="L24" s="210">
        <f t="shared" si="4"/>
        <v>98.766793065070431</v>
      </c>
      <c r="M24" s="210">
        <f t="shared" si="5"/>
        <v>98.766793065070431</v>
      </c>
    </row>
    <row r="25" spans="1:13" x14ac:dyDescent="0.25">
      <c r="A25" s="216" t="s">
        <v>786</v>
      </c>
      <c r="B25" s="179"/>
      <c r="C25" s="179"/>
      <c r="D25" s="179"/>
      <c r="E25" s="183"/>
      <c r="G25" s="183"/>
      <c r="H25" s="210">
        <f t="shared" si="0"/>
        <v>0</v>
      </c>
      <c r="I25" s="213">
        <f t="shared" si="1"/>
        <v>0</v>
      </c>
      <c r="J25" s="213">
        <f t="shared" si="2"/>
        <v>0</v>
      </c>
      <c r="K25" s="213">
        <f t="shared" si="3"/>
        <v>0</v>
      </c>
      <c r="L25" s="210" t="e">
        <f t="shared" si="4"/>
        <v>#DIV/0!</v>
      </c>
      <c r="M25" s="210" t="e">
        <f t="shared" si="5"/>
        <v>#DIV/0!</v>
      </c>
    </row>
    <row r="26" spans="1:13" x14ac:dyDescent="0.25">
      <c r="A26" s="216" t="s">
        <v>785</v>
      </c>
      <c r="B26" s="179"/>
      <c r="C26" s="179"/>
      <c r="D26" s="179"/>
      <c r="E26" s="183"/>
      <c r="G26" s="183"/>
      <c r="H26" s="210">
        <f t="shared" si="0"/>
        <v>0</v>
      </c>
      <c r="I26" s="213">
        <f t="shared" si="1"/>
        <v>0</v>
      </c>
      <c r="J26" s="213">
        <f t="shared" si="2"/>
        <v>0</v>
      </c>
      <c r="K26" s="213">
        <f t="shared" si="3"/>
        <v>0</v>
      </c>
      <c r="L26" s="210" t="e">
        <f t="shared" si="4"/>
        <v>#DIV/0!</v>
      </c>
      <c r="M26" s="210" t="e">
        <f t="shared" si="5"/>
        <v>#DIV/0!</v>
      </c>
    </row>
    <row r="27" spans="1:13" x14ac:dyDescent="0.25">
      <c r="A27" s="216" t="s">
        <v>177</v>
      </c>
      <c r="B27" s="179"/>
      <c r="C27" s="179"/>
      <c r="D27" s="179"/>
      <c r="E27" s="183"/>
      <c r="G27" s="183"/>
      <c r="H27" s="210">
        <f t="shared" si="0"/>
        <v>0</v>
      </c>
      <c r="I27" s="213">
        <f t="shared" si="1"/>
        <v>0</v>
      </c>
      <c r="J27" s="213">
        <f t="shared" si="2"/>
        <v>0</v>
      </c>
      <c r="K27" s="213">
        <f t="shared" si="3"/>
        <v>0</v>
      </c>
      <c r="L27" s="210" t="e">
        <f t="shared" si="4"/>
        <v>#DIV/0!</v>
      </c>
      <c r="M27" s="210" t="e">
        <f t="shared" si="5"/>
        <v>#DIV/0!</v>
      </c>
    </row>
    <row r="28" spans="1:13" x14ac:dyDescent="0.25">
      <c r="A28" s="216" t="s">
        <v>784</v>
      </c>
      <c r="B28" s="179"/>
      <c r="C28" s="179"/>
      <c r="D28" s="179"/>
      <c r="E28" s="183"/>
      <c r="G28" s="183"/>
      <c r="H28" s="210">
        <f t="shared" si="0"/>
        <v>0</v>
      </c>
      <c r="I28" s="213">
        <f t="shared" si="1"/>
        <v>0</v>
      </c>
      <c r="J28" s="213">
        <f t="shared" si="2"/>
        <v>0</v>
      </c>
      <c r="K28" s="213">
        <f t="shared" si="3"/>
        <v>0</v>
      </c>
      <c r="L28" s="210" t="e">
        <f t="shared" si="4"/>
        <v>#DIV/0!</v>
      </c>
      <c r="M28" s="210" t="e">
        <f t="shared" si="5"/>
        <v>#DIV/0!</v>
      </c>
    </row>
    <row r="29" spans="1:13" x14ac:dyDescent="0.25">
      <c r="A29" s="216" t="s">
        <v>783</v>
      </c>
      <c r="B29" s="179"/>
      <c r="C29" s="179"/>
      <c r="D29" s="179"/>
      <c r="E29" s="183"/>
      <c r="G29" s="183"/>
      <c r="H29" s="210">
        <f t="shared" si="0"/>
        <v>0</v>
      </c>
      <c r="I29" s="213">
        <f t="shared" si="1"/>
        <v>0</v>
      </c>
      <c r="J29" s="213">
        <f t="shared" si="2"/>
        <v>0</v>
      </c>
      <c r="K29" s="213">
        <f t="shared" si="3"/>
        <v>0</v>
      </c>
      <c r="L29" s="210" t="e">
        <f t="shared" si="4"/>
        <v>#DIV/0!</v>
      </c>
      <c r="M29" s="210" t="e">
        <f t="shared" si="5"/>
        <v>#DIV/0!</v>
      </c>
    </row>
    <row r="30" spans="1:13" x14ac:dyDescent="0.25">
      <c r="A30" s="216" t="s">
        <v>782</v>
      </c>
      <c r="B30" s="179">
        <v>2197664</v>
      </c>
      <c r="C30" s="179">
        <v>2184672.8250000002</v>
      </c>
      <c r="D30" s="179">
        <v>33544.3125</v>
      </c>
      <c r="E30" s="183"/>
      <c r="G30" s="183"/>
      <c r="H30" s="210">
        <f t="shared" si="0"/>
        <v>2197664</v>
      </c>
      <c r="I30" s="213">
        <f t="shared" si="1"/>
        <v>2218217.1375000002</v>
      </c>
      <c r="J30" s="213">
        <f t="shared" si="2"/>
        <v>2218217.1375000002</v>
      </c>
      <c r="K30" s="213">
        <f t="shared" si="3"/>
        <v>2218217.1375000002</v>
      </c>
      <c r="L30" s="210">
        <f t="shared" si="4"/>
        <v>100.93522656329631</v>
      </c>
      <c r="M30" s="210">
        <f t="shared" si="5"/>
        <v>100.93522656329631</v>
      </c>
    </row>
    <row r="31" spans="1:13" x14ac:dyDescent="0.25">
      <c r="A31" s="216" t="s">
        <v>781</v>
      </c>
      <c r="B31" s="179"/>
      <c r="C31" s="179"/>
      <c r="D31" s="179"/>
      <c r="E31" s="183"/>
      <c r="G31" s="183"/>
      <c r="H31" s="210">
        <f t="shared" si="0"/>
        <v>0</v>
      </c>
      <c r="I31" s="213">
        <f t="shared" si="1"/>
        <v>0</v>
      </c>
      <c r="J31" s="213">
        <f t="shared" si="2"/>
        <v>0</v>
      </c>
      <c r="K31" s="213">
        <f t="shared" si="3"/>
        <v>0</v>
      </c>
      <c r="L31" s="210" t="e">
        <f t="shared" si="4"/>
        <v>#DIV/0!</v>
      </c>
      <c r="M31" s="210" t="e">
        <f t="shared" si="5"/>
        <v>#DIV/0!</v>
      </c>
    </row>
    <row r="32" spans="1:13" x14ac:dyDescent="0.25">
      <c r="A32" s="216" t="s">
        <v>780</v>
      </c>
      <c r="B32" s="179"/>
      <c r="C32" s="179"/>
      <c r="D32" s="179"/>
      <c r="E32" s="183"/>
      <c r="G32" s="183"/>
      <c r="H32" s="210">
        <f t="shared" si="0"/>
        <v>0</v>
      </c>
      <c r="I32" s="213">
        <f t="shared" si="1"/>
        <v>0</v>
      </c>
      <c r="J32" s="213">
        <f t="shared" si="2"/>
        <v>0</v>
      </c>
      <c r="K32" s="213">
        <f t="shared" si="3"/>
        <v>0</v>
      </c>
      <c r="L32" s="210" t="e">
        <f t="shared" si="4"/>
        <v>#DIV/0!</v>
      </c>
      <c r="M32" s="210" t="e">
        <f t="shared" si="5"/>
        <v>#DIV/0!</v>
      </c>
    </row>
    <row r="33" spans="1:13" x14ac:dyDescent="0.25">
      <c r="A33" s="216" t="s">
        <v>44</v>
      </c>
      <c r="B33" s="179"/>
      <c r="C33" s="179"/>
      <c r="D33" s="179"/>
      <c r="E33" s="183"/>
      <c r="G33" s="183"/>
      <c r="H33" s="210">
        <f t="shared" si="0"/>
        <v>0</v>
      </c>
      <c r="I33" s="213">
        <f t="shared" si="1"/>
        <v>0</v>
      </c>
      <c r="J33" s="213">
        <f t="shared" si="2"/>
        <v>0</v>
      </c>
      <c r="K33" s="213">
        <f t="shared" si="3"/>
        <v>0</v>
      </c>
      <c r="L33" s="210" t="e">
        <f t="shared" si="4"/>
        <v>#DIV/0!</v>
      </c>
      <c r="M33" s="210" t="e">
        <f t="shared" si="5"/>
        <v>#DIV/0!</v>
      </c>
    </row>
    <row r="34" spans="1:13" x14ac:dyDescent="0.25">
      <c r="A34" s="216" t="s">
        <v>779</v>
      </c>
      <c r="B34" s="179"/>
      <c r="C34" s="179"/>
      <c r="D34" s="179"/>
      <c r="E34" s="183"/>
      <c r="G34" s="183"/>
      <c r="H34" s="210">
        <f t="shared" si="0"/>
        <v>0</v>
      </c>
      <c r="I34" s="213">
        <f t="shared" si="1"/>
        <v>0</v>
      </c>
      <c r="J34" s="213">
        <f t="shared" si="2"/>
        <v>0</v>
      </c>
      <c r="K34" s="213">
        <f t="shared" si="3"/>
        <v>0</v>
      </c>
      <c r="L34" s="210" t="e">
        <f t="shared" si="4"/>
        <v>#DIV/0!</v>
      </c>
      <c r="M34" s="210" t="e">
        <f t="shared" si="5"/>
        <v>#DIV/0!</v>
      </c>
    </row>
    <row r="35" spans="1:13" x14ac:dyDescent="0.25">
      <c r="A35" s="216" t="s">
        <v>778</v>
      </c>
      <c r="B35" s="179"/>
      <c r="C35" s="179"/>
      <c r="D35" s="179"/>
      <c r="E35" s="183"/>
      <c r="G35" s="183"/>
      <c r="H35" s="210">
        <f t="shared" si="0"/>
        <v>0</v>
      </c>
      <c r="I35" s="213">
        <f t="shared" si="1"/>
        <v>0</v>
      </c>
      <c r="J35" s="213">
        <f t="shared" si="2"/>
        <v>0</v>
      </c>
      <c r="K35" s="213">
        <f t="shared" si="3"/>
        <v>0</v>
      </c>
      <c r="L35" s="210" t="e">
        <f t="shared" si="4"/>
        <v>#DIV/0!</v>
      </c>
      <c r="M35" s="210" t="e">
        <f t="shared" si="5"/>
        <v>#DIV/0!</v>
      </c>
    </row>
    <row r="36" spans="1:13" x14ac:dyDescent="0.25">
      <c r="A36" s="216" t="s">
        <v>777</v>
      </c>
      <c r="B36" s="179">
        <f>Data!H36</f>
        <v>2269664</v>
      </c>
      <c r="C36" s="179">
        <v>2273343.5416666665</v>
      </c>
      <c r="D36" s="179">
        <v>33544.3125</v>
      </c>
      <c r="E36" s="183"/>
      <c r="G36" s="183"/>
      <c r="H36" s="210">
        <f t="shared" si="0"/>
        <v>2269664</v>
      </c>
      <c r="I36" s="213">
        <f t="shared" si="1"/>
        <v>2306887.8541666665</v>
      </c>
      <c r="J36" s="213">
        <f t="shared" si="2"/>
        <v>2306887.8541666665</v>
      </c>
      <c r="K36" s="213">
        <f t="shared" si="3"/>
        <v>2306887.8541666665</v>
      </c>
      <c r="L36" s="210">
        <f t="shared" si="4"/>
        <v>101.64006012196812</v>
      </c>
      <c r="M36" s="210">
        <f t="shared" si="5"/>
        <v>101.64006012196812</v>
      </c>
    </row>
    <row r="37" spans="1:13" x14ac:dyDescent="0.25">
      <c r="A37" s="216" t="s">
        <v>776</v>
      </c>
      <c r="B37" s="179"/>
      <c r="C37" s="179"/>
      <c r="D37" s="179"/>
      <c r="E37" s="183"/>
      <c r="G37" s="183"/>
      <c r="H37" s="210">
        <f t="shared" si="0"/>
        <v>0</v>
      </c>
      <c r="I37" s="213">
        <f t="shared" si="1"/>
        <v>0</v>
      </c>
      <c r="J37" s="213">
        <f t="shared" si="2"/>
        <v>0</v>
      </c>
      <c r="K37" s="213">
        <f t="shared" si="3"/>
        <v>0</v>
      </c>
      <c r="L37" s="210" t="e">
        <f t="shared" si="4"/>
        <v>#DIV/0!</v>
      </c>
      <c r="M37" s="210" t="e">
        <f t="shared" si="5"/>
        <v>#DIV/0!</v>
      </c>
    </row>
    <row r="38" spans="1:13" x14ac:dyDescent="0.25">
      <c r="A38" s="216" t="s">
        <v>775</v>
      </c>
      <c r="B38" s="179"/>
      <c r="C38" s="179"/>
      <c r="D38" s="179"/>
      <c r="E38" s="183"/>
      <c r="G38" s="183"/>
      <c r="H38" s="210">
        <f t="shared" si="0"/>
        <v>0</v>
      </c>
      <c r="I38" s="213">
        <f t="shared" si="1"/>
        <v>0</v>
      </c>
      <c r="J38" s="213">
        <f t="shared" si="2"/>
        <v>0</v>
      </c>
      <c r="K38" s="213">
        <f t="shared" si="3"/>
        <v>0</v>
      </c>
      <c r="L38" s="210" t="e">
        <f t="shared" si="4"/>
        <v>#DIV/0!</v>
      </c>
      <c r="M38" s="210" t="e">
        <f t="shared" si="5"/>
        <v>#DIV/0!</v>
      </c>
    </row>
    <row r="39" spans="1:13" x14ac:dyDescent="0.25">
      <c r="A39" s="216" t="s">
        <v>45</v>
      </c>
      <c r="B39" s="179"/>
      <c r="C39" s="179"/>
      <c r="D39" s="179"/>
      <c r="E39" s="183"/>
      <c r="G39" s="183"/>
      <c r="H39" s="210">
        <f t="shared" si="0"/>
        <v>0</v>
      </c>
      <c r="I39" s="213">
        <f t="shared" si="1"/>
        <v>0</v>
      </c>
      <c r="J39" s="213">
        <f t="shared" si="2"/>
        <v>0</v>
      </c>
      <c r="K39" s="213">
        <f t="shared" si="3"/>
        <v>0</v>
      </c>
      <c r="L39" s="210" t="e">
        <f t="shared" si="4"/>
        <v>#DIV/0!</v>
      </c>
      <c r="M39" s="210" t="e">
        <f t="shared" si="5"/>
        <v>#DIV/0!</v>
      </c>
    </row>
    <row r="40" spans="1:13" x14ac:dyDescent="0.25">
      <c r="A40" s="216" t="s">
        <v>774</v>
      </c>
      <c r="B40" s="179"/>
      <c r="C40" s="179"/>
      <c r="D40" s="179"/>
      <c r="E40" s="183"/>
      <c r="G40" s="183"/>
      <c r="H40" s="210">
        <f t="shared" si="0"/>
        <v>0</v>
      </c>
      <c r="I40" s="213">
        <f t="shared" si="1"/>
        <v>0</v>
      </c>
      <c r="J40" s="213">
        <f t="shared" si="2"/>
        <v>0</v>
      </c>
      <c r="K40" s="213">
        <f t="shared" si="3"/>
        <v>0</v>
      </c>
      <c r="L40" s="210" t="e">
        <f t="shared" si="4"/>
        <v>#DIV/0!</v>
      </c>
      <c r="M40" s="210" t="e">
        <f t="shared" si="5"/>
        <v>#DIV/0!</v>
      </c>
    </row>
    <row r="41" spans="1:13" x14ac:dyDescent="0.25">
      <c r="A41" s="216" t="s">
        <v>773</v>
      </c>
      <c r="B41" s="179"/>
      <c r="C41" s="179"/>
      <c r="D41" s="179"/>
      <c r="E41" s="183"/>
      <c r="G41" s="183"/>
      <c r="H41" s="210">
        <f t="shared" si="0"/>
        <v>0</v>
      </c>
      <c r="I41" s="213">
        <f t="shared" si="1"/>
        <v>0</v>
      </c>
      <c r="J41" s="213">
        <f t="shared" si="2"/>
        <v>0</v>
      </c>
      <c r="K41" s="213">
        <f t="shared" si="3"/>
        <v>0</v>
      </c>
      <c r="L41" s="210" t="e">
        <f t="shared" si="4"/>
        <v>#DIV/0!</v>
      </c>
      <c r="M41" s="210" t="e">
        <f t="shared" si="5"/>
        <v>#DIV/0!</v>
      </c>
    </row>
    <row r="42" spans="1:13" x14ac:dyDescent="0.25">
      <c r="A42" s="216" t="s">
        <v>772</v>
      </c>
      <c r="B42" s="179">
        <v>2369664</v>
      </c>
      <c r="C42" s="179">
        <v>2421595.0708333333</v>
      </c>
      <c r="D42" s="179">
        <v>66542.379166666666</v>
      </c>
      <c r="E42" s="183"/>
      <c r="G42" s="183"/>
      <c r="H42" s="210">
        <f t="shared" si="0"/>
        <v>2369664</v>
      </c>
      <c r="I42" s="213">
        <f t="shared" si="1"/>
        <v>2488137.4500000002</v>
      </c>
      <c r="J42" s="213">
        <f t="shared" si="2"/>
        <v>2488137.4500000002</v>
      </c>
      <c r="K42" s="213">
        <f t="shared" si="3"/>
        <v>2488137.4500000002</v>
      </c>
      <c r="L42" s="210">
        <f t="shared" si="4"/>
        <v>104.9995885492627</v>
      </c>
      <c r="M42" s="210">
        <f t="shared" si="5"/>
        <v>104.9995885492627</v>
      </c>
    </row>
    <row r="43" spans="1:13" x14ac:dyDescent="0.25">
      <c r="A43" s="216" t="s">
        <v>771</v>
      </c>
      <c r="B43" s="179"/>
      <c r="C43" s="179"/>
      <c r="D43" s="179"/>
      <c r="E43" s="183"/>
      <c r="G43" s="183"/>
      <c r="H43" s="210">
        <f t="shared" si="0"/>
        <v>0</v>
      </c>
      <c r="I43" s="213">
        <f t="shared" si="1"/>
        <v>0</v>
      </c>
      <c r="J43" s="213">
        <f t="shared" si="2"/>
        <v>0</v>
      </c>
      <c r="K43" s="213">
        <f t="shared" si="3"/>
        <v>0</v>
      </c>
      <c r="L43" s="210" t="e">
        <f t="shared" si="4"/>
        <v>#DIV/0!</v>
      </c>
      <c r="M43" s="210" t="e">
        <f t="shared" si="5"/>
        <v>#DIV/0!</v>
      </c>
    </row>
    <row r="44" spans="1:13" x14ac:dyDescent="0.25">
      <c r="A44" s="216" t="s">
        <v>770</v>
      </c>
      <c r="B44" s="179"/>
      <c r="C44" s="179"/>
      <c r="D44" s="179"/>
      <c r="E44" s="183"/>
      <c r="G44" s="183"/>
      <c r="H44" s="210">
        <f t="shared" si="0"/>
        <v>0</v>
      </c>
      <c r="I44" s="213">
        <f t="shared" si="1"/>
        <v>0</v>
      </c>
      <c r="J44" s="213">
        <f t="shared" si="2"/>
        <v>0</v>
      </c>
      <c r="K44" s="213">
        <f t="shared" si="3"/>
        <v>0</v>
      </c>
      <c r="L44" s="210" t="e">
        <f t="shared" si="4"/>
        <v>#DIV/0!</v>
      </c>
      <c r="M44" s="210" t="e">
        <f t="shared" si="5"/>
        <v>#DIV/0!</v>
      </c>
    </row>
    <row r="45" spans="1:13" x14ac:dyDescent="0.25">
      <c r="A45" s="216" t="s">
        <v>46</v>
      </c>
      <c r="B45" s="179"/>
      <c r="C45" s="179"/>
      <c r="D45" s="179"/>
      <c r="E45" s="183"/>
      <c r="G45" s="183"/>
      <c r="H45" s="210">
        <f t="shared" si="0"/>
        <v>0</v>
      </c>
      <c r="I45" s="213">
        <f t="shared" si="1"/>
        <v>0</v>
      </c>
      <c r="J45" s="213">
        <f t="shared" si="2"/>
        <v>0</v>
      </c>
      <c r="K45" s="213">
        <f t="shared" si="3"/>
        <v>0</v>
      </c>
      <c r="L45" s="210" t="e">
        <f t="shared" si="4"/>
        <v>#DIV/0!</v>
      </c>
      <c r="M45" s="210" t="e">
        <f t="shared" si="5"/>
        <v>#DIV/0!</v>
      </c>
    </row>
    <row r="46" spans="1:13" x14ac:dyDescent="0.25">
      <c r="A46" s="216" t="s">
        <v>769</v>
      </c>
      <c r="B46" s="179"/>
      <c r="C46" s="179"/>
      <c r="D46" s="179"/>
      <c r="E46" s="183"/>
      <c r="G46" s="183"/>
      <c r="H46" s="210">
        <f t="shared" si="0"/>
        <v>0</v>
      </c>
      <c r="I46" s="213">
        <f t="shared" si="1"/>
        <v>0</v>
      </c>
      <c r="J46" s="213">
        <f t="shared" si="2"/>
        <v>0</v>
      </c>
      <c r="K46" s="213">
        <f t="shared" si="3"/>
        <v>0</v>
      </c>
      <c r="L46" s="210" t="e">
        <f t="shared" si="4"/>
        <v>#DIV/0!</v>
      </c>
      <c r="M46" s="210" t="e">
        <f t="shared" si="5"/>
        <v>#DIV/0!</v>
      </c>
    </row>
    <row r="47" spans="1:13" x14ac:dyDescent="0.25">
      <c r="A47" s="216" t="s">
        <v>768</v>
      </c>
      <c r="B47" s="179"/>
      <c r="C47" s="179"/>
      <c r="D47" s="179"/>
      <c r="E47" s="183"/>
      <c r="G47" s="183"/>
      <c r="H47" s="210">
        <f t="shared" si="0"/>
        <v>0</v>
      </c>
      <c r="I47" s="213">
        <f t="shared" si="1"/>
        <v>0</v>
      </c>
      <c r="J47" s="213">
        <f t="shared" si="2"/>
        <v>0</v>
      </c>
      <c r="K47" s="213">
        <f t="shared" si="3"/>
        <v>0</v>
      </c>
      <c r="L47" s="210" t="e">
        <f t="shared" si="4"/>
        <v>#DIV/0!</v>
      </c>
      <c r="M47" s="210" t="e">
        <f t="shared" si="5"/>
        <v>#DIV/0!</v>
      </c>
    </row>
    <row r="48" spans="1:13" x14ac:dyDescent="0.25">
      <c r="A48" s="216" t="s">
        <v>767</v>
      </c>
      <c r="B48" s="179">
        <v>2344664</v>
      </c>
      <c r="C48" s="179">
        <v>2405723.7416666667</v>
      </c>
      <c r="D48" s="179">
        <v>66543.379166666666</v>
      </c>
      <c r="E48" s="183"/>
      <c r="G48" s="183"/>
      <c r="H48" s="210">
        <f t="shared" si="0"/>
        <v>2344664</v>
      </c>
      <c r="I48" s="213">
        <f t="shared" si="1"/>
        <v>2472267.1208333336</v>
      </c>
      <c r="J48" s="213">
        <f t="shared" si="2"/>
        <v>2472267.1208333336</v>
      </c>
      <c r="K48" s="213">
        <f t="shared" si="3"/>
        <v>2472267.1208333336</v>
      </c>
      <c r="L48" s="210">
        <f t="shared" si="4"/>
        <v>105.44227747913278</v>
      </c>
      <c r="M48" s="210">
        <f t="shared" si="5"/>
        <v>105.44227747913278</v>
      </c>
    </row>
    <row r="49" spans="1:13" x14ac:dyDescent="0.25">
      <c r="A49" s="216" t="s">
        <v>766</v>
      </c>
      <c r="B49" s="179"/>
      <c r="C49" s="179"/>
      <c r="D49" s="179"/>
      <c r="E49" s="183"/>
      <c r="G49" s="183"/>
      <c r="H49" s="210">
        <f t="shared" si="0"/>
        <v>0</v>
      </c>
      <c r="I49" s="213">
        <f t="shared" si="1"/>
        <v>0</v>
      </c>
      <c r="J49" s="213">
        <f t="shared" si="2"/>
        <v>0</v>
      </c>
      <c r="K49" s="213">
        <f t="shared" si="3"/>
        <v>0</v>
      </c>
      <c r="L49" s="210" t="e">
        <f t="shared" si="4"/>
        <v>#DIV/0!</v>
      </c>
      <c r="M49" s="210" t="e">
        <f t="shared" si="5"/>
        <v>#DIV/0!</v>
      </c>
    </row>
    <row r="50" spans="1:13" x14ac:dyDescent="0.25">
      <c r="A50" s="216" t="s">
        <v>765</v>
      </c>
      <c r="B50" s="179"/>
      <c r="C50" s="179"/>
      <c r="D50" s="179"/>
      <c r="E50" s="183"/>
      <c r="G50" s="183"/>
      <c r="H50" s="210">
        <f t="shared" si="0"/>
        <v>0</v>
      </c>
      <c r="I50" s="213">
        <f t="shared" si="1"/>
        <v>0</v>
      </c>
      <c r="J50" s="213">
        <f t="shared" si="2"/>
        <v>0</v>
      </c>
      <c r="K50" s="213">
        <f t="shared" si="3"/>
        <v>0</v>
      </c>
      <c r="L50" s="210" t="e">
        <f t="shared" si="4"/>
        <v>#DIV/0!</v>
      </c>
      <c r="M50" s="210" t="e">
        <f t="shared" si="5"/>
        <v>#DIV/0!</v>
      </c>
    </row>
    <row r="51" spans="1:13" x14ac:dyDescent="0.25">
      <c r="A51" s="216" t="s">
        <v>47</v>
      </c>
      <c r="B51" s="179"/>
      <c r="C51" s="179"/>
      <c r="D51" s="179"/>
      <c r="E51" s="183"/>
      <c r="G51" s="183"/>
      <c r="H51" s="210">
        <f t="shared" si="0"/>
        <v>0</v>
      </c>
      <c r="I51" s="213">
        <f t="shared" si="1"/>
        <v>0</v>
      </c>
      <c r="J51" s="213">
        <f t="shared" si="2"/>
        <v>0</v>
      </c>
      <c r="K51" s="213">
        <f t="shared" si="3"/>
        <v>0</v>
      </c>
      <c r="L51" s="210" t="e">
        <f t="shared" si="4"/>
        <v>#DIV/0!</v>
      </c>
      <c r="M51" s="210" t="e">
        <f t="shared" si="5"/>
        <v>#DIV/0!</v>
      </c>
    </row>
    <row r="52" spans="1:13" x14ac:dyDescent="0.25">
      <c r="A52" s="216" t="s">
        <v>764</v>
      </c>
      <c r="B52" s="179"/>
      <c r="C52" s="179"/>
      <c r="D52" s="179"/>
      <c r="E52" s="183"/>
      <c r="G52" s="183"/>
      <c r="H52" s="210">
        <f t="shared" si="0"/>
        <v>0</v>
      </c>
      <c r="I52" s="213">
        <f t="shared" si="1"/>
        <v>0</v>
      </c>
      <c r="J52" s="213">
        <f t="shared" si="2"/>
        <v>0</v>
      </c>
      <c r="K52" s="213">
        <f t="shared" si="3"/>
        <v>0</v>
      </c>
      <c r="L52" s="210" t="e">
        <f t="shared" si="4"/>
        <v>#DIV/0!</v>
      </c>
      <c r="M52" s="210" t="e">
        <f t="shared" si="5"/>
        <v>#DIV/0!</v>
      </c>
    </row>
    <row r="53" spans="1:13" x14ac:dyDescent="0.25">
      <c r="A53" s="216" t="s">
        <v>763</v>
      </c>
      <c r="B53" s="179"/>
      <c r="C53" s="179"/>
      <c r="D53" s="179"/>
      <c r="E53" s="183"/>
      <c r="G53" s="183"/>
      <c r="H53" s="210">
        <f t="shared" si="0"/>
        <v>0</v>
      </c>
      <c r="I53" s="213">
        <f t="shared" si="1"/>
        <v>0</v>
      </c>
      <c r="J53" s="213">
        <f t="shared" si="2"/>
        <v>0</v>
      </c>
      <c r="K53" s="213">
        <f t="shared" si="3"/>
        <v>0</v>
      </c>
      <c r="L53" s="210" t="e">
        <f t="shared" si="4"/>
        <v>#DIV/0!</v>
      </c>
      <c r="M53" s="210" t="e">
        <f t="shared" si="5"/>
        <v>#DIV/0!</v>
      </c>
    </row>
    <row r="54" spans="1:13" x14ac:dyDescent="0.25">
      <c r="A54" s="216" t="s">
        <v>762</v>
      </c>
      <c r="B54" s="179">
        <v>2408664</v>
      </c>
      <c r="C54" s="179">
        <v>2522260.3083333331</v>
      </c>
      <c r="D54" s="179">
        <v>71606.012499999997</v>
      </c>
      <c r="E54" s="183"/>
      <c r="G54" s="183"/>
      <c r="H54" s="210">
        <f t="shared" si="0"/>
        <v>2408664</v>
      </c>
      <c r="I54" s="213">
        <f t="shared" si="1"/>
        <v>2593866.3208333333</v>
      </c>
      <c r="J54" s="213">
        <f t="shared" si="2"/>
        <v>2593866.3208333333</v>
      </c>
      <c r="K54" s="213">
        <f t="shared" si="3"/>
        <v>2593866.3208333333</v>
      </c>
      <c r="L54" s="210">
        <f t="shared" si="4"/>
        <v>107.68900605619271</v>
      </c>
      <c r="M54" s="210">
        <f t="shared" si="5"/>
        <v>107.68900605619271</v>
      </c>
    </row>
    <row r="55" spans="1:13" x14ac:dyDescent="0.25">
      <c r="A55" s="216" t="s">
        <v>761</v>
      </c>
      <c r="B55" s="179"/>
      <c r="C55" s="179"/>
      <c r="D55" s="179"/>
      <c r="E55" s="183"/>
      <c r="G55" s="183"/>
      <c r="H55" s="210">
        <f t="shared" si="0"/>
        <v>0</v>
      </c>
      <c r="I55" s="213">
        <f t="shared" si="1"/>
        <v>0</v>
      </c>
      <c r="J55" s="213">
        <f t="shared" si="2"/>
        <v>0</v>
      </c>
      <c r="K55" s="213">
        <f t="shared" si="3"/>
        <v>0</v>
      </c>
      <c r="L55" s="210" t="e">
        <f t="shared" si="4"/>
        <v>#DIV/0!</v>
      </c>
      <c r="M55" s="210" t="e">
        <f t="shared" si="5"/>
        <v>#DIV/0!</v>
      </c>
    </row>
    <row r="56" spans="1:13" x14ac:dyDescent="0.25">
      <c r="A56" s="216" t="s">
        <v>760</v>
      </c>
      <c r="B56" s="179"/>
      <c r="C56" s="179"/>
      <c r="D56" s="179"/>
      <c r="E56" s="183"/>
      <c r="G56" s="183"/>
      <c r="H56" s="210">
        <f t="shared" si="0"/>
        <v>0</v>
      </c>
      <c r="I56" s="213">
        <f t="shared" si="1"/>
        <v>0</v>
      </c>
      <c r="J56" s="213">
        <f t="shared" si="2"/>
        <v>0</v>
      </c>
      <c r="K56" s="213">
        <f t="shared" si="3"/>
        <v>0</v>
      </c>
      <c r="L56" s="210" t="e">
        <f t="shared" si="4"/>
        <v>#DIV/0!</v>
      </c>
      <c r="M56" s="210" t="e">
        <f t="shared" si="5"/>
        <v>#DIV/0!</v>
      </c>
    </row>
    <row r="57" spans="1:13" x14ac:dyDescent="0.25">
      <c r="A57" s="216" t="s">
        <v>48</v>
      </c>
      <c r="B57" s="179"/>
      <c r="C57" s="179"/>
      <c r="D57" s="179"/>
      <c r="E57" s="183"/>
      <c r="G57" s="183"/>
      <c r="H57" s="210">
        <f t="shared" si="0"/>
        <v>0</v>
      </c>
      <c r="I57" s="213">
        <f t="shared" si="1"/>
        <v>0</v>
      </c>
      <c r="J57" s="213">
        <f t="shared" si="2"/>
        <v>0</v>
      </c>
      <c r="K57" s="213">
        <f t="shared" si="3"/>
        <v>0</v>
      </c>
      <c r="L57" s="210" t="e">
        <f t="shared" si="4"/>
        <v>#DIV/0!</v>
      </c>
      <c r="M57" s="210" t="e">
        <f t="shared" si="5"/>
        <v>#DIV/0!</v>
      </c>
    </row>
    <row r="58" spans="1:13" x14ac:dyDescent="0.25">
      <c r="A58" s="216" t="s">
        <v>759</v>
      </c>
      <c r="B58" s="179"/>
      <c r="C58" s="179"/>
      <c r="D58" s="179"/>
      <c r="E58" s="183"/>
      <c r="G58" s="183"/>
      <c r="H58" s="210">
        <f t="shared" si="0"/>
        <v>0</v>
      </c>
      <c r="I58" s="213">
        <f t="shared" si="1"/>
        <v>0</v>
      </c>
      <c r="J58" s="213">
        <f t="shared" si="2"/>
        <v>0</v>
      </c>
      <c r="K58" s="213">
        <f t="shared" si="3"/>
        <v>0</v>
      </c>
      <c r="L58" s="210" t="e">
        <f t="shared" si="4"/>
        <v>#DIV/0!</v>
      </c>
      <c r="M58" s="210" t="e">
        <f t="shared" si="5"/>
        <v>#DIV/0!</v>
      </c>
    </row>
    <row r="59" spans="1:13" x14ac:dyDescent="0.25">
      <c r="A59" s="216" t="s">
        <v>758</v>
      </c>
      <c r="B59" s="179"/>
      <c r="C59" s="179"/>
      <c r="D59" s="179"/>
      <c r="E59" s="183"/>
      <c r="G59" s="183"/>
      <c r="H59" s="210">
        <f t="shared" si="0"/>
        <v>0</v>
      </c>
      <c r="I59" s="213">
        <f t="shared" si="1"/>
        <v>0</v>
      </c>
      <c r="J59" s="213">
        <f t="shared" si="2"/>
        <v>0</v>
      </c>
      <c r="K59" s="213">
        <f t="shared" si="3"/>
        <v>0</v>
      </c>
      <c r="L59" s="210" t="e">
        <f t="shared" si="4"/>
        <v>#DIV/0!</v>
      </c>
      <c r="M59" s="210" t="e">
        <f t="shared" si="5"/>
        <v>#DIV/0!</v>
      </c>
    </row>
    <row r="60" spans="1:13" x14ac:dyDescent="0.25">
      <c r="A60" s="216" t="s">
        <v>757</v>
      </c>
      <c r="B60" s="179">
        <v>2471664</v>
      </c>
      <c r="C60" s="179">
        <v>2599432.9041666668</v>
      </c>
      <c r="D60" s="179">
        <v>71606.012499999997</v>
      </c>
      <c r="E60" s="183"/>
      <c r="G60" s="183"/>
      <c r="H60" s="210">
        <f t="shared" si="0"/>
        <v>2471664</v>
      </c>
      <c r="I60" s="213">
        <f t="shared" si="1"/>
        <v>2671038.916666667</v>
      </c>
      <c r="J60" s="213">
        <f t="shared" si="2"/>
        <v>2671038.916666667</v>
      </c>
      <c r="K60" s="213">
        <f t="shared" si="3"/>
        <v>2671038.916666667</v>
      </c>
      <c r="L60" s="210">
        <f t="shared" si="4"/>
        <v>108.06642475136859</v>
      </c>
      <c r="M60" s="210">
        <f t="shared" si="5"/>
        <v>108.06642475136859</v>
      </c>
    </row>
    <row r="61" spans="1:13" x14ac:dyDescent="0.25">
      <c r="A61" s="216" t="s">
        <v>756</v>
      </c>
      <c r="B61" s="179"/>
      <c r="C61" s="179"/>
      <c r="D61" s="179"/>
      <c r="E61" s="183"/>
      <c r="G61" s="183"/>
      <c r="H61" s="210">
        <f t="shared" si="0"/>
        <v>0</v>
      </c>
      <c r="I61" s="213">
        <f t="shared" si="1"/>
        <v>0</v>
      </c>
      <c r="J61" s="213">
        <f t="shared" si="2"/>
        <v>0</v>
      </c>
      <c r="K61" s="213">
        <f t="shared" si="3"/>
        <v>0</v>
      </c>
      <c r="L61" s="210" t="e">
        <f t="shared" si="4"/>
        <v>#DIV/0!</v>
      </c>
      <c r="M61" s="210" t="e">
        <f t="shared" si="5"/>
        <v>#DIV/0!</v>
      </c>
    </row>
    <row r="62" spans="1:13" x14ac:dyDescent="0.25">
      <c r="A62" s="216" t="s">
        <v>755</v>
      </c>
      <c r="B62" s="179"/>
      <c r="C62" s="179"/>
      <c r="D62" s="179"/>
      <c r="E62" s="183"/>
      <c r="G62" s="183"/>
      <c r="H62" s="210">
        <f t="shared" si="0"/>
        <v>0</v>
      </c>
      <c r="I62" s="213">
        <f t="shared" si="1"/>
        <v>0</v>
      </c>
      <c r="J62" s="213">
        <f t="shared" si="2"/>
        <v>0</v>
      </c>
      <c r="K62" s="213">
        <f t="shared" si="3"/>
        <v>0</v>
      </c>
      <c r="L62" s="210" t="e">
        <f t="shared" si="4"/>
        <v>#DIV/0!</v>
      </c>
      <c r="M62" s="210" t="e">
        <f t="shared" si="5"/>
        <v>#DIV/0!</v>
      </c>
    </row>
    <row r="63" spans="1:13" x14ac:dyDescent="0.25">
      <c r="A63" s="216" t="s">
        <v>49</v>
      </c>
      <c r="B63" s="179"/>
      <c r="C63" s="179"/>
      <c r="D63" s="179"/>
      <c r="E63" s="183"/>
      <c r="G63" s="183"/>
      <c r="H63" s="210">
        <f t="shared" si="0"/>
        <v>0</v>
      </c>
      <c r="I63" s="213">
        <f t="shared" si="1"/>
        <v>0</v>
      </c>
      <c r="J63" s="213">
        <f t="shared" si="2"/>
        <v>0</v>
      </c>
      <c r="K63" s="213">
        <f t="shared" si="3"/>
        <v>0</v>
      </c>
      <c r="L63" s="210" t="e">
        <f t="shared" si="4"/>
        <v>#DIV/0!</v>
      </c>
      <c r="M63" s="210" t="e">
        <f t="shared" si="5"/>
        <v>#DIV/0!</v>
      </c>
    </row>
    <row r="64" spans="1:13" x14ac:dyDescent="0.25">
      <c r="A64" s="216" t="s">
        <v>754</v>
      </c>
      <c r="B64" s="179"/>
      <c r="C64" s="179"/>
      <c r="D64" s="179"/>
      <c r="E64" s="183"/>
      <c r="G64" s="183"/>
      <c r="H64" s="210">
        <f t="shared" si="0"/>
        <v>0</v>
      </c>
      <c r="I64" s="213">
        <f t="shared" si="1"/>
        <v>0</v>
      </c>
      <c r="J64" s="213">
        <f t="shared" si="2"/>
        <v>0</v>
      </c>
      <c r="K64" s="213">
        <f t="shared" si="3"/>
        <v>0</v>
      </c>
      <c r="L64" s="210" t="e">
        <f t="shared" si="4"/>
        <v>#DIV/0!</v>
      </c>
      <c r="M64" s="210" t="e">
        <f t="shared" si="5"/>
        <v>#DIV/0!</v>
      </c>
    </row>
    <row r="65" spans="1:13" x14ac:dyDescent="0.25">
      <c r="A65" s="216" t="s">
        <v>753</v>
      </c>
      <c r="B65" s="179"/>
      <c r="C65" s="179"/>
      <c r="D65" s="179"/>
      <c r="E65" s="183"/>
      <c r="G65" s="183"/>
      <c r="H65" s="210">
        <f t="shared" si="0"/>
        <v>0</v>
      </c>
      <c r="I65" s="213">
        <f t="shared" si="1"/>
        <v>0</v>
      </c>
      <c r="J65" s="213">
        <f t="shared" si="2"/>
        <v>0</v>
      </c>
      <c r="K65" s="213">
        <f t="shared" si="3"/>
        <v>0</v>
      </c>
      <c r="L65" s="210" t="e">
        <f t="shared" si="4"/>
        <v>#DIV/0!</v>
      </c>
      <c r="M65" s="210" t="e">
        <f t="shared" si="5"/>
        <v>#DIV/0!</v>
      </c>
    </row>
    <row r="66" spans="1:13" x14ac:dyDescent="0.25">
      <c r="A66" s="216" t="s">
        <v>752</v>
      </c>
      <c r="B66" s="179">
        <v>2821664</v>
      </c>
      <c r="C66" s="179">
        <v>3009403.3416666663</v>
      </c>
      <c r="D66" s="179">
        <v>316332.78749999998</v>
      </c>
      <c r="E66" s="183"/>
      <c r="G66" s="183"/>
      <c r="H66" s="210">
        <f t="shared" si="0"/>
        <v>2821664</v>
      </c>
      <c r="I66" s="213">
        <f t="shared" si="1"/>
        <v>3325736.1291666664</v>
      </c>
      <c r="J66" s="213">
        <f t="shared" si="2"/>
        <v>3325736.1291666664</v>
      </c>
      <c r="K66" s="213">
        <f t="shared" si="3"/>
        <v>3325736.1291666664</v>
      </c>
      <c r="L66" s="210">
        <f t="shared" si="4"/>
        <v>117.86435695981756</v>
      </c>
      <c r="M66" s="210">
        <f t="shared" si="5"/>
        <v>117.86435695981756</v>
      </c>
    </row>
    <row r="67" spans="1:13" x14ac:dyDescent="0.25">
      <c r="A67" s="216" t="s">
        <v>751</v>
      </c>
      <c r="B67" s="179"/>
      <c r="C67" s="179"/>
      <c r="D67" s="179"/>
      <c r="E67" s="183"/>
      <c r="G67" s="183"/>
      <c r="H67" s="210">
        <f t="shared" si="0"/>
        <v>0</v>
      </c>
      <c r="I67" s="213">
        <f t="shared" si="1"/>
        <v>0</v>
      </c>
      <c r="J67" s="213">
        <f t="shared" si="2"/>
        <v>0</v>
      </c>
      <c r="K67" s="213">
        <f t="shared" si="3"/>
        <v>0</v>
      </c>
      <c r="L67" s="210" t="e">
        <f t="shared" si="4"/>
        <v>#DIV/0!</v>
      </c>
      <c r="M67" s="210" t="e">
        <f t="shared" si="5"/>
        <v>#DIV/0!</v>
      </c>
    </row>
    <row r="68" spans="1:13" x14ac:dyDescent="0.25">
      <c r="A68" s="216" t="s">
        <v>750</v>
      </c>
      <c r="B68" s="179"/>
      <c r="C68" s="179"/>
      <c r="D68" s="179"/>
      <c r="E68" s="183"/>
      <c r="G68" s="183"/>
      <c r="H68" s="210">
        <f t="shared" si="0"/>
        <v>0</v>
      </c>
      <c r="I68" s="213">
        <f t="shared" si="1"/>
        <v>0</v>
      </c>
      <c r="J68" s="213">
        <f t="shared" si="2"/>
        <v>0</v>
      </c>
      <c r="K68" s="213">
        <f t="shared" si="3"/>
        <v>0</v>
      </c>
      <c r="L68" s="210" t="e">
        <f t="shared" si="4"/>
        <v>#DIV/0!</v>
      </c>
      <c r="M68" s="210" t="e">
        <f t="shared" si="5"/>
        <v>#DIV/0!</v>
      </c>
    </row>
    <row r="69" spans="1:13" x14ac:dyDescent="0.25">
      <c r="A69" s="216" t="s">
        <v>50</v>
      </c>
      <c r="B69" s="179"/>
      <c r="C69" s="179"/>
      <c r="D69" s="179"/>
      <c r="E69" s="183"/>
      <c r="G69" s="183"/>
      <c r="H69" s="210">
        <f t="shared" si="0"/>
        <v>0</v>
      </c>
      <c r="I69" s="213">
        <f t="shared" si="1"/>
        <v>0</v>
      </c>
      <c r="J69" s="213">
        <f t="shared" si="2"/>
        <v>0</v>
      </c>
      <c r="K69" s="213">
        <f t="shared" si="3"/>
        <v>0</v>
      </c>
      <c r="L69" s="210" t="e">
        <f t="shared" si="4"/>
        <v>#DIV/0!</v>
      </c>
      <c r="M69" s="210" t="e">
        <f t="shared" si="5"/>
        <v>#DIV/0!</v>
      </c>
    </row>
    <row r="70" spans="1:13" x14ac:dyDescent="0.25">
      <c r="A70" s="216" t="s">
        <v>749</v>
      </c>
      <c r="B70" s="179"/>
      <c r="C70" s="179"/>
      <c r="D70" s="179"/>
      <c r="E70" s="183"/>
      <c r="G70" s="183"/>
      <c r="H70" s="210">
        <f t="shared" ref="H70:H133" si="6">B70</f>
        <v>0</v>
      </c>
      <c r="I70" s="213">
        <f t="shared" ref="I70:I133" si="7">C70+D70</f>
        <v>0</v>
      </c>
      <c r="J70" s="213">
        <f t="shared" ref="J70:J133" si="8">I70</f>
        <v>0</v>
      </c>
      <c r="K70" s="213">
        <f t="shared" ref="K70:K133" si="9">I70-F70</f>
        <v>0</v>
      </c>
      <c r="L70" s="210" t="e">
        <f t="shared" ref="L70:L133" si="10">100*I70/H70</f>
        <v>#DIV/0!</v>
      </c>
      <c r="M70" s="210" t="e">
        <f t="shared" ref="M70:M133" si="11">100*K70/H70</f>
        <v>#DIV/0!</v>
      </c>
    </row>
    <row r="71" spans="1:13" x14ac:dyDescent="0.25">
      <c r="A71" s="216" t="s">
        <v>748</v>
      </c>
      <c r="B71" s="179"/>
      <c r="C71" s="179"/>
      <c r="D71" s="179"/>
      <c r="E71" s="183"/>
      <c r="G71" s="183"/>
      <c r="H71" s="210">
        <f t="shared" si="6"/>
        <v>0</v>
      </c>
      <c r="I71" s="213">
        <f t="shared" si="7"/>
        <v>0</v>
      </c>
      <c r="J71" s="213">
        <f t="shared" si="8"/>
        <v>0</v>
      </c>
      <c r="K71" s="213">
        <f t="shared" si="9"/>
        <v>0</v>
      </c>
      <c r="L71" s="210" t="e">
        <f t="shared" si="10"/>
        <v>#DIV/0!</v>
      </c>
      <c r="M71" s="210" t="e">
        <f t="shared" si="11"/>
        <v>#DIV/0!</v>
      </c>
    </row>
    <row r="72" spans="1:13" x14ac:dyDescent="0.25">
      <c r="A72" s="216" t="s">
        <v>747</v>
      </c>
      <c r="B72" s="179">
        <v>3356664</v>
      </c>
      <c r="C72" s="179">
        <v>3505986.5041666669</v>
      </c>
      <c r="D72" s="179">
        <v>316332.78749999998</v>
      </c>
      <c r="E72" s="183"/>
      <c r="G72" s="183"/>
      <c r="H72" s="210">
        <f t="shared" si="6"/>
        <v>3356664</v>
      </c>
      <c r="I72" s="213">
        <f t="shared" si="7"/>
        <v>3822319.291666667</v>
      </c>
      <c r="J72" s="213">
        <f t="shared" si="8"/>
        <v>3822319.291666667</v>
      </c>
      <c r="K72" s="213">
        <f t="shared" si="9"/>
        <v>3822319.291666667</v>
      </c>
      <c r="L72" s="210">
        <f t="shared" si="10"/>
        <v>113.87256191464701</v>
      </c>
      <c r="M72" s="210">
        <f t="shared" si="11"/>
        <v>113.87256191464701</v>
      </c>
    </row>
    <row r="73" spans="1:13" x14ac:dyDescent="0.25">
      <c r="A73" s="216" t="s">
        <v>746</v>
      </c>
      <c r="B73" s="179"/>
      <c r="C73" s="179"/>
      <c r="D73" s="179"/>
      <c r="E73" s="183"/>
      <c r="G73" s="183"/>
      <c r="H73" s="210">
        <f t="shared" si="6"/>
        <v>0</v>
      </c>
      <c r="I73" s="213">
        <f t="shared" si="7"/>
        <v>0</v>
      </c>
      <c r="J73" s="213">
        <f t="shared" si="8"/>
        <v>0</v>
      </c>
      <c r="K73" s="213">
        <f t="shared" si="9"/>
        <v>0</v>
      </c>
      <c r="L73" s="210" t="e">
        <f t="shared" si="10"/>
        <v>#DIV/0!</v>
      </c>
      <c r="M73" s="210" t="e">
        <f t="shared" si="11"/>
        <v>#DIV/0!</v>
      </c>
    </row>
    <row r="74" spans="1:13" x14ac:dyDescent="0.25">
      <c r="A74" s="216" t="s">
        <v>745</v>
      </c>
      <c r="B74" s="179"/>
      <c r="C74" s="179"/>
      <c r="D74" s="179"/>
      <c r="E74" s="183"/>
      <c r="G74" s="183"/>
      <c r="H74" s="210">
        <f t="shared" si="6"/>
        <v>0</v>
      </c>
      <c r="I74" s="213">
        <f t="shared" si="7"/>
        <v>0</v>
      </c>
      <c r="J74" s="213">
        <f t="shared" si="8"/>
        <v>0</v>
      </c>
      <c r="K74" s="213">
        <f t="shared" si="9"/>
        <v>0</v>
      </c>
      <c r="L74" s="210" t="e">
        <f t="shared" si="10"/>
        <v>#DIV/0!</v>
      </c>
      <c r="M74" s="210" t="e">
        <f t="shared" si="11"/>
        <v>#DIV/0!</v>
      </c>
    </row>
    <row r="75" spans="1:13" x14ac:dyDescent="0.25">
      <c r="A75" s="216" t="s">
        <v>178</v>
      </c>
      <c r="B75" s="179"/>
      <c r="C75" s="179"/>
      <c r="D75" s="179"/>
      <c r="E75" s="183"/>
      <c r="G75" s="183"/>
      <c r="H75" s="210">
        <f t="shared" si="6"/>
        <v>0</v>
      </c>
      <c r="I75" s="213">
        <f t="shared" si="7"/>
        <v>0</v>
      </c>
      <c r="J75" s="213">
        <f t="shared" si="8"/>
        <v>0</v>
      </c>
      <c r="K75" s="213">
        <f t="shared" si="9"/>
        <v>0</v>
      </c>
      <c r="L75" s="210" t="e">
        <f t="shared" si="10"/>
        <v>#DIV/0!</v>
      </c>
      <c r="M75" s="210" t="e">
        <f t="shared" si="11"/>
        <v>#DIV/0!</v>
      </c>
    </row>
    <row r="76" spans="1:13" x14ac:dyDescent="0.25">
      <c r="A76" s="216" t="s">
        <v>744</v>
      </c>
      <c r="B76" s="179"/>
      <c r="C76" s="179"/>
      <c r="D76" s="179"/>
      <c r="E76" s="183"/>
      <c r="G76" s="183"/>
      <c r="H76" s="210">
        <f t="shared" si="6"/>
        <v>0</v>
      </c>
      <c r="I76" s="213">
        <f t="shared" si="7"/>
        <v>0</v>
      </c>
      <c r="J76" s="213">
        <f t="shared" si="8"/>
        <v>0</v>
      </c>
      <c r="K76" s="213">
        <f t="shared" si="9"/>
        <v>0</v>
      </c>
      <c r="L76" s="210" t="e">
        <f t="shared" si="10"/>
        <v>#DIV/0!</v>
      </c>
      <c r="M76" s="210" t="e">
        <f t="shared" si="11"/>
        <v>#DIV/0!</v>
      </c>
    </row>
    <row r="77" spans="1:13" x14ac:dyDescent="0.25">
      <c r="A77" s="216" t="s">
        <v>743</v>
      </c>
      <c r="B77" s="179">
        <v>3684664</v>
      </c>
      <c r="C77" s="214"/>
      <c r="D77" s="214"/>
      <c r="E77" s="183"/>
      <c r="G77" s="183"/>
      <c r="H77" s="210">
        <f t="shared" si="6"/>
        <v>3684664</v>
      </c>
      <c r="I77" s="213">
        <f t="shared" si="7"/>
        <v>0</v>
      </c>
      <c r="J77" s="213">
        <f t="shared" si="8"/>
        <v>0</v>
      </c>
      <c r="K77" s="213">
        <f t="shared" si="9"/>
        <v>0</v>
      </c>
      <c r="L77" s="210">
        <f t="shared" si="10"/>
        <v>0</v>
      </c>
      <c r="M77" s="210">
        <f t="shared" si="11"/>
        <v>0</v>
      </c>
    </row>
    <row r="78" spans="1:13" x14ac:dyDescent="0.25">
      <c r="A78" s="209" t="s">
        <v>742</v>
      </c>
      <c r="B78" s="179">
        <v>4069664</v>
      </c>
      <c r="C78" s="179">
        <v>4290973.8374999994</v>
      </c>
      <c r="D78" s="179">
        <v>338948.25416666665</v>
      </c>
      <c r="E78" s="183"/>
      <c r="G78" s="183"/>
      <c r="H78" s="210">
        <f t="shared" si="6"/>
        <v>4069664</v>
      </c>
      <c r="I78" s="213">
        <f t="shared" si="7"/>
        <v>4629922.0916666659</v>
      </c>
      <c r="J78" s="213">
        <f t="shared" si="8"/>
        <v>4629922.0916666659</v>
      </c>
      <c r="K78" s="213">
        <f t="shared" si="9"/>
        <v>4629922.0916666659</v>
      </c>
      <c r="L78" s="210">
        <f t="shared" si="10"/>
        <v>113.76669159091919</v>
      </c>
      <c r="M78" s="210">
        <f t="shared" si="11"/>
        <v>113.76669159091919</v>
      </c>
    </row>
    <row r="79" spans="1:13" x14ac:dyDescent="0.25">
      <c r="A79" s="209" t="s">
        <v>741</v>
      </c>
      <c r="B79" s="179">
        <v>4054664</v>
      </c>
      <c r="C79" s="214"/>
      <c r="D79" s="214"/>
      <c r="E79" s="183"/>
      <c r="G79" s="183"/>
      <c r="H79" s="210">
        <f t="shared" si="6"/>
        <v>4054664</v>
      </c>
      <c r="I79" s="213">
        <f t="shared" si="7"/>
        <v>0</v>
      </c>
      <c r="J79" s="213">
        <f t="shared" si="8"/>
        <v>0</v>
      </c>
      <c r="K79" s="213">
        <f t="shared" si="9"/>
        <v>0</v>
      </c>
      <c r="L79" s="210">
        <f t="shared" si="10"/>
        <v>0</v>
      </c>
      <c r="M79" s="210">
        <f t="shared" si="11"/>
        <v>0</v>
      </c>
    </row>
    <row r="80" spans="1:13" x14ac:dyDescent="0.25">
      <c r="A80" s="209" t="s">
        <v>740</v>
      </c>
      <c r="B80" s="179">
        <v>4129664</v>
      </c>
      <c r="C80" s="214"/>
      <c r="D80" s="214"/>
      <c r="E80" s="183"/>
      <c r="G80" s="183"/>
      <c r="H80" s="210">
        <f t="shared" si="6"/>
        <v>4129664</v>
      </c>
      <c r="I80" s="213">
        <f t="shared" si="7"/>
        <v>0</v>
      </c>
      <c r="J80" s="213">
        <f t="shared" si="8"/>
        <v>0</v>
      </c>
      <c r="K80" s="213">
        <f t="shared" si="9"/>
        <v>0</v>
      </c>
      <c r="L80" s="210">
        <f t="shared" si="10"/>
        <v>0</v>
      </c>
      <c r="M80" s="210">
        <f t="shared" si="11"/>
        <v>0</v>
      </c>
    </row>
    <row r="81" spans="1:13" x14ac:dyDescent="0.25">
      <c r="A81" s="209" t="s">
        <v>262</v>
      </c>
      <c r="B81" s="179">
        <v>4219664</v>
      </c>
      <c r="C81" s="214"/>
      <c r="D81" s="214"/>
      <c r="E81" s="183"/>
      <c r="G81" s="183"/>
      <c r="H81" s="210">
        <f t="shared" si="6"/>
        <v>4219664</v>
      </c>
      <c r="I81" s="213">
        <f t="shared" si="7"/>
        <v>0</v>
      </c>
      <c r="J81" s="213">
        <f t="shared" si="8"/>
        <v>0</v>
      </c>
      <c r="K81" s="213">
        <f t="shared" si="9"/>
        <v>0</v>
      </c>
      <c r="L81" s="210">
        <f t="shared" si="10"/>
        <v>0</v>
      </c>
      <c r="M81" s="210">
        <f t="shared" si="11"/>
        <v>0</v>
      </c>
    </row>
    <row r="82" spans="1:13" x14ac:dyDescent="0.25">
      <c r="A82" s="209" t="s">
        <v>739</v>
      </c>
      <c r="B82" s="179">
        <v>4324664</v>
      </c>
      <c r="C82" s="214"/>
      <c r="D82" s="214"/>
      <c r="E82" s="183"/>
      <c r="G82" s="183"/>
      <c r="H82" s="210">
        <f t="shared" si="6"/>
        <v>4324664</v>
      </c>
      <c r="I82" s="213">
        <f t="shared" si="7"/>
        <v>0</v>
      </c>
      <c r="J82" s="213">
        <f t="shared" si="8"/>
        <v>0</v>
      </c>
      <c r="K82" s="213">
        <f t="shared" si="9"/>
        <v>0</v>
      </c>
      <c r="L82" s="210">
        <f t="shared" si="10"/>
        <v>0</v>
      </c>
      <c r="M82" s="210">
        <f t="shared" si="11"/>
        <v>0</v>
      </c>
    </row>
    <row r="83" spans="1:13" x14ac:dyDescent="0.25">
      <c r="A83" s="209" t="s">
        <v>738</v>
      </c>
      <c r="B83" s="179">
        <v>4409664</v>
      </c>
      <c r="C83" s="214"/>
      <c r="D83" s="214"/>
      <c r="E83" s="183"/>
      <c r="G83" s="183"/>
      <c r="H83" s="210">
        <f t="shared" si="6"/>
        <v>4409664</v>
      </c>
      <c r="I83" s="213">
        <f t="shared" si="7"/>
        <v>0</v>
      </c>
      <c r="J83" s="213">
        <f t="shared" si="8"/>
        <v>0</v>
      </c>
      <c r="K83" s="213">
        <f t="shared" si="9"/>
        <v>0</v>
      </c>
      <c r="L83" s="210">
        <f t="shared" si="10"/>
        <v>0</v>
      </c>
      <c r="M83" s="210">
        <f t="shared" si="11"/>
        <v>0</v>
      </c>
    </row>
    <row r="84" spans="1:13" x14ac:dyDescent="0.25">
      <c r="A84" s="209" t="s">
        <v>737</v>
      </c>
      <c r="B84" s="179">
        <v>4463664</v>
      </c>
      <c r="C84" s="179" t="s">
        <v>1060</v>
      </c>
      <c r="D84" s="179" t="s">
        <v>1060</v>
      </c>
      <c r="E84" s="183"/>
      <c r="G84" s="183"/>
      <c r="H84" s="210">
        <f t="shared" si="6"/>
        <v>4463664</v>
      </c>
      <c r="I84" s="213" t="e">
        <f t="shared" si="7"/>
        <v>#VALUE!</v>
      </c>
      <c r="J84" s="213" t="e">
        <f t="shared" si="8"/>
        <v>#VALUE!</v>
      </c>
      <c r="K84" s="213" t="e">
        <f t="shared" si="9"/>
        <v>#VALUE!</v>
      </c>
      <c r="L84" s="210" t="e">
        <f t="shared" si="10"/>
        <v>#VALUE!</v>
      </c>
      <c r="M84" s="210" t="e">
        <f t="shared" si="11"/>
        <v>#VALUE!</v>
      </c>
    </row>
    <row r="85" spans="1:13" x14ac:dyDescent="0.25">
      <c r="A85" s="209" t="s">
        <v>736</v>
      </c>
      <c r="B85" s="179">
        <v>4536964</v>
      </c>
      <c r="C85" s="214"/>
      <c r="D85" s="214"/>
      <c r="E85" s="183"/>
      <c r="G85" s="183"/>
      <c r="H85" s="210">
        <f t="shared" si="6"/>
        <v>4536964</v>
      </c>
      <c r="I85" s="213">
        <f t="shared" si="7"/>
        <v>0</v>
      </c>
      <c r="J85" s="213">
        <f t="shared" si="8"/>
        <v>0</v>
      </c>
      <c r="K85" s="213">
        <f t="shared" si="9"/>
        <v>0</v>
      </c>
      <c r="L85" s="210">
        <f t="shared" si="10"/>
        <v>0</v>
      </c>
      <c r="M85" s="210">
        <f t="shared" si="11"/>
        <v>0</v>
      </c>
    </row>
    <row r="86" spans="1:13" x14ac:dyDescent="0.25">
      <c r="A86" s="209" t="s">
        <v>735</v>
      </c>
      <c r="B86" s="179">
        <v>4566964</v>
      </c>
      <c r="C86" s="214"/>
      <c r="D86" s="214"/>
      <c r="E86" s="183"/>
      <c r="G86" s="183"/>
      <c r="H86" s="210">
        <f t="shared" si="6"/>
        <v>4566964</v>
      </c>
      <c r="I86" s="213">
        <f t="shared" si="7"/>
        <v>0</v>
      </c>
      <c r="J86" s="213">
        <f t="shared" si="8"/>
        <v>0</v>
      </c>
      <c r="K86" s="213">
        <f t="shared" si="9"/>
        <v>0</v>
      </c>
      <c r="L86" s="210">
        <f t="shared" si="10"/>
        <v>0</v>
      </c>
      <c r="M86" s="210">
        <f t="shared" si="11"/>
        <v>0</v>
      </c>
    </row>
    <row r="87" spans="1:13" x14ac:dyDescent="0.25">
      <c r="A87" s="209" t="s">
        <v>179</v>
      </c>
      <c r="B87" s="179" t="s">
        <v>1065</v>
      </c>
      <c r="C87" s="179"/>
      <c r="D87" s="179"/>
      <c r="E87" s="183"/>
      <c r="G87" s="183"/>
      <c r="H87" s="210" t="str">
        <f t="shared" si="6"/>
        <v>4,750,000 est.</v>
      </c>
      <c r="I87" s="213">
        <f t="shared" si="7"/>
        <v>0</v>
      </c>
      <c r="J87" s="213">
        <f t="shared" si="8"/>
        <v>0</v>
      </c>
      <c r="K87" s="213">
        <f t="shared" si="9"/>
        <v>0</v>
      </c>
      <c r="L87" s="210" t="e">
        <f t="shared" si="10"/>
        <v>#VALUE!</v>
      </c>
      <c r="M87" s="210" t="e">
        <f t="shared" si="11"/>
        <v>#VALUE!</v>
      </c>
    </row>
    <row r="88" spans="1:13" x14ac:dyDescent="0.25">
      <c r="A88" s="209" t="s">
        <v>734</v>
      </c>
      <c r="B88" s="179">
        <f>Data!H88</f>
        <v>4778964</v>
      </c>
      <c r="C88" s="179"/>
      <c r="D88" s="179"/>
      <c r="E88" s="183"/>
      <c r="G88" s="183"/>
      <c r="H88" s="210">
        <f t="shared" si="6"/>
        <v>4778964</v>
      </c>
      <c r="I88" s="213">
        <f t="shared" si="7"/>
        <v>0</v>
      </c>
      <c r="J88" s="213">
        <f t="shared" si="8"/>
        <v>0</v>
      </c>
      <c r="K88" s="213">
        <f t="shared" si="9"/>
        <v>0</v>
      </c>
      <c r="L88" s="210">
        <f t="shared" si="10"/>
        <v>0</v>
      </c>
      <c r="M88" s="210">
        <f t="shared" si="11"/>
        <v>0</v>
      </c>
    </row>
    <row r="89" spans="1:13" x14ac:dyDescent="0.25">
      <c r="A89" s="209" t="s">
        <v>733</v>
      </c>
      <c r="B89" s="179">
        <v>4778964</v>
      </c>
      <c r="C89" s="214"/>
      <c r="D89" s="214"/>
      <c r="E89" s="183"/>
      <c r="G89" s="183"/>
      <c r="H89" s="210">
        <f t="shared" si="6"/>
        <v>4778964</v>
      </c>
      <c r="I89" s="213">
        <f t="shared" si="7"/>
        <v>0</v>
      </c>
      <c r="J89" s="213">
        <f t="shared" si="8"/>
        <v>0</v>
      </c>
      <c r="K89" s="213">
        <f t="shared" si="9"/>
        <v>0</v>
      </c>
      <c r="L89" s="210">
        <f t="shared" si="10"/>
        <v>0</v>
      </c>
      <c r="M89" s="210">
        <f t="shared" si="11"/>
        <v>0</v>
      </c>
    </row>
    <row r="90" spans="1:13" x14ac:dyDescent="0.25">
      <c r="A90" s="209" t="s">
        <v>732</v>
      </c>
      <c r="B90" s="179">
        <v>4963964</v>
      </c>
      <c r="C90" s="179">
        <v>5597631.5333333332</v>
      </c>
      <c r="D90" s="179">
        <v>440087.78749999998</v>
      </c>
      <c r="E90" s="183"/>
      <c r="G90" s="183"/>
      <c r="H90" s="210">
        <f t="shared" si="6"/>
        <v>4963964</v>
      </c>
      <c r="I90" s="213">
        <f t="shared" si="7"/>
        <v>6037719.3208333328</v>
      </c>
      <c r="J90" s="213">
        <f t="shared" si="8"/>
        <v>6037719.3208333328</v>
      </c>
      <c r="K90" s="213">
        <f t="shared" si="9"/>
        <v>6037719.3208333328</v>
      </c>
      <c r="L90" s="210">
        <f t="shared" si="10"/>
        <v>121.63100539877671</v>
      </c>
      <c r="M90" s="210">
        <f t="shared" si="11"/>
        <v>121.63100539877671</v>
      </c>
    </row>
    <row r="91" spans="1:13" x14ac:dyDescent="0.25">
      <c r="A91" s="209" t="s">
        <v>731</v>
      </c>
      <c r="B91" s="179">
        <v>5326228</v>
      </c>
      <c r="C91" s="179"/>
      <c r="D91" s="179"/>
      <c r="E91" s="183"/>
      <c r="G91" s="183"/>
      <c r="H91" s="210">
        <f t="shared" si="6"/>
        <v>5326228</v>
      </c>
      <c r="I91" s="213">
        <f t="shared" si="7"/>
        <v>0</v>
      </c>
      <c r="J91" s="213">
        <f t="shared" si="8"/>
        <v>0</v>
      </c>
      <c r="K91" s="213">
        <f t="shared" si="9"/>
        <v>0</v>
      </c>
      <c r="L91" s="210">
        <f t="shared" si="10"/>
        <v>0</v>
      </c>
      <c r="M91" s="210">
        <f t="shared" si="11"/>
        <v>0</v>
      </c>
    </row>
    <row r="92" spans="1:13" x14ac:dyDescent="0.25">
      <c r="A92" s="209" t="s">
        <v>730</v>
      </c>
      <c r="B92" s="179">
        <v>5541228</v>
      </c>
      <c r="C92" s="179"/>
      <c r="D92" s="179"/>
      <c r="E92" s="183"/>
      <c r="G92" s="183"/>
      <c r="H92" s="210">
        <f t="shared" si="6"/>
        <v>5541228</v>
      </c>
      <c r="I92" s="213">
        <f t="shared" si="7"/>
        <v>0</v>
      </c>
      <c r="J92" s="213">
        <f t="shared" si="8"/>
        <v>0</v>
      </c>
      <c r="K92" s="213">
        <f t="shared" si="9"/>
        <v>0</v>
      </c>
      <c r="L92" s="210">
        <f t="shared" si="10"/>
        <v>0</v>
      </c>
      <c r="M92" s="210">
        <f t="shared" si="11"/>
        <v>0</v>
      </c>
    </row>
    <row r="93" spans="1:13" x14ac:dyDescent="0.25">
      <c r="A93" s="209" t="s">
        <v>263</v>
      </c>
      <c r="B93" s="179">
        <f>Data!H93</f>
        <v>5541228</v>
      </c>
      <c r="C93" s="179"/>
      <c r="D93" s="179"/>
      <c r="E93" s="183"/>
      <c r="G93" s="183"/>
      <c r="H93" s="210">
        <f t="shared" si="6"/>
        <v>5541228</v>
      </c>
      <c r="I93" s="213">
        <f t="shared" si="7"/>
        <v>0</v>
      </c>
      <c r="J93" s="213">
        <f t="shared" si="8"/>
        <v>0</v>
      </c>
      <c r="K93" s="213">
        <f t="shared" si="9"/>
        <v>0</v>
      </c>
      <c r="L93" s="210">
        <f t="shared" si="10"/>
        <v>0</v>
      </c>
      <c r="M93" s="210">
        <f t="shared" si="11"/>
        <v>0</v>
      </c>
    </row>
    <row r="94" spans="1:13" x14ac:dyDescent="0.25">
      <c r="A94" s="209" t="s">
        <v>729</v>
      </c>
      <c r="B94" s="179">
        <v>5541228</v>
      </c>
      <c r="C94" s="179"/>
      <c r="D94" s="179"/>
      <c r="E94" s="183"/>
      <c r="G94" s="183"/>
      <c r="H94" s="210">
        <f t="shared" si="6"/>
        <v>5541228</v>
      </c>
      <c r="I94" s="213">
        <f t="shared" si="7"/>
        <v>0</v>
      </c>
      <c r="J94" s="213">
        <f t="shared" si="8"/>
        <v>0</v>
      </c>
      <c r="K94" s="213">
        <f t="shared" si="9"/>
        <v>0</v>
      </c>
      <c r="L94" s="210">
        <f t="shared" si="10"/>
        <v>0</v>
      </c>
      <c r="M94" s="210">
        <f t="shared" si="11"/>
        <v>0</v>
      </c>
    </row>
    <row r="95" spans="1:13" x14ac:dyDescent="0.25">
      <c r="A95" s="209" t="s">
        <v>728</v>
      </c>
      <c r="B95" s="179">
        <v>5561228</v>
      </c>
      <c r="C95" s="179"/>
      <c r="D95" s="179"/>
      <c r="E95" s="183"/>
      <c r="G95" s="183"/>
      <c r="H95" s="210">
        <f t="shared" si="6"/>
        <v>5561228</v>
      </c>
      <c r="I95" s="213">
        <f t="shared" si="7"/>
        <v>0</v>
      </c>
      <c r="J95" s="213">
        <f t="shared" si="8"/>
        <v>0</v>
      </c>
      <c r="K95" s="213">
        <f t="shared" si="9"/>
        <v>0</v>
      </c>
      <c r="L95" s="210">
        <f t="shared" si="10"/>
        <v>0</v>
      </c>
      <c r="M95" s="210">
        <f t="shared" si="11"/>
        <v>0</v>
      </c>
    </row>
    <row r="96" spans="1:13" x14ac:dyDescent="0.25">
      <c r="A96" s="209" t="s">
        <v>727</v>
      </c>
      <c r="B96" s="179">
        <f>Data!H96</f>
        <v>7520134.5</v>
      </c>
      <c r="C96" s="179">
        <v>7752383.1958333338</v>
      </c>
      <c r="D96" s="179">
        <v>440087.78749999998</v>
      </c>
      <c r="E96" s="183"/>
      <c r="G96" s="183"/>
      <c r="H96" s="210">
        <f t="shared" si="6"/>
        <v>7520134.5</v>
      </c>
      <c r="I96" s="213">
        <f t="shared" si="7"/>
        <v>8192470.9833333334</v>
      </c>
      <c r="J96" s="213">
        <f t="shared" si="8"/>
        <v>8192470.9833333334</v>
      </c>
      <c r="K96" s="213">
        <f t="shared" si="9"/>
        <v>8192470.9833333334</v>
      </c>
      <c r="L96" s="210">
        <f t="shared" si="10"/>
        <v>108.94048481889963</v>
      </c>
      <c r="M96" s="210">
        <f t="shared" si="11"/>
        <v>108.94048481889963</v>
      </c>
    </row>
    <row r="97" spans="1:15" x14ac:dyDescent="0.25">
      <c r="A97" s="209" t="s">
        <v>726</v>
      </c>
      <c r="B97" s="179">
        <v>7520134</v>
      </c>
      <c r="C97" s="179"/>
      <c r="D97" s="179"/>
      <c r="E97" s="183"/>
      <c r="G97" s="183"/>
      <c r="H97" s="210">
        <f t="shared" si="6"/>
        <v>7520134</v>
      </c>
      <c r="I97" s="213">
        <f t="shared" si="7"/>
        <v>0</v>
      </c>
      <c r="J97" s="213">
        <f t="shared" si="8"/>
        <v>0</v>
      </c>
      <c r="K97" s="213">
        <f t="shared" si="9"/>
        <v>0</v>
      </c>
      <c r="L97" s="210">
        <f t="shared" si="10"/>
        <v>0</v>
      </c>
      <c r="M97" s="210">
        <f t="shared" si="11"/>
        <v>0</v>
      </c>
    </row>
    <row r="98" spans="1:15" x14ac:dyDescent="0.25">
      <c r="A98" s="209" t="s">
        <v>725</v>
      </c>
      <c r="B98" s="179">
        <v>7545134</v>
      </c>
      <c r="C98" s="179"/>
      <c r="D98" s="179"/>
      <c r="E98" s="183"/>
      <c r="G98" s="183"/>
      <c r="H98" s="210">
        <f t="shared" si="6"/>
        <v>7545134</v>
      </c>
      <c r="I98" s="213">
        <f t="shared" si="7"/>
        <v>0</v>
      </c>
      <c r="J98" s="213">
        <f t="shared" si="8"/>
        <v>0</v>
      </c>
      <c r="K98" s="213">
        <f t="shared" si="9"/>
        <v>0</v>
      </c>
      <c r="L98" s="210">
        <f t="shared" si="10"/>
        <v>0</v>
      </c>
      <c r="M98" s="210">
        <f t="shared" si="11"/>
        <v>0</v>
      </c>
    </row>
    <row r="99" spans="1:15" x14ac:dyDescent="0.25">
      <c r="A99" s="209" t="s">
        <v>180</v>
      </c>
      <c r="B99" s="179">
        <v>6561134.5</v>
      </c>
      <c r="C99" s="214"/>
      <c r="D99" s="214"/>
      <c r="E99" s="183"/>
      <c r="G99" s="183"/>
      <c r="H99" s="210">
        <f t="shared" si="6"/>
        <v>6561134.5</v>
      </c>
      <c r="I99" s="213">
        <f t="shared" si="7"/>
        <v>0</v>
      </c>
      <c r="J99" s="213">
        <f t="shared" si="8"/>
        <v>0</v>
      </c>
      <c r="K99" s="213">
        <f t="shared" si="9"/>
        <v>0</v>
      </c>
      <c r="L99" s="210">
        <f t="shared" si="10"/>
        <v>0</v>
      </c>
      <c r="M99" s="210">
        <f t="shared" si="11"/>
        <v>0</v>
      </c>
    </row>
    <row r="100" spans="1:15" x14ac:dyDescent="0.25">
      <c r="A100" s="209" t="s">
        <v>724</v>
      </c>
      <c r="B100" s="179">
        <v>6298134.5</v>
      </c>
      <c r="C100" s="214"/>
      <c r="D100" s="214"/>
      <c r="E100" s="183"/>
      <c r="G100" s="183"/>
      <c r="H100" s="210">
        <f t="shared" si="6"/>
        <v>6298134.5</v>
      </c>
      <c r="I100" s="213">
        <f t="shared" si="7"/>
        <v>0</v>
      </c>
      <c r="J100" s="213">
        <f t="shared" si="8"/>
        <v>0</v>
      </c>
      <c r="K100" s="213">
        <f t="shared" si="9"/>
        <v>0</v>
      </c>
      <c r="L100" s="210">
        <f t="shared" si="10"/>
        <v>0</v>
      </c>
      <c r="M100" s="210">
        <f t="shared" si="11"/>
        <v>0</v>
      </c>
    </row>
    <row r="101" spans="1:15" x14ac:dyDescent="0.25">
      <c r="A101" s="209" t="s">
        <v>723</v>
      </c>
      <c r="B101" s="179">
        <v>6186134.5</v>
      </c>
      <c r="C101" s="214"/>
      <c r="D101" s="214"/>
      <c r="E101" s="183"/>
      <c r="G101" s="183"/>
      <c r="H101" s="210">
        <f t="shared" si="6"/>
        <v>6186134.5</v>
      </c>
      <c r="I101" s="213">
        <f t="shared" si="7"/>
        <v>0</v>
      </c>
      <c r="J101" s="213">
        <f t="shared" si="8"/>
        <v>0</v>
      </c>
      <c r="K101" s="213">
        <f t="shared" si="9"/>
        <v>0</v>
      </c>
      <c r="L101" s="210">
        <f t="shared" si="10"/>
        <v>0</v>
      </c>
      <c r="M101" s="210">
        <f t="shared" si="11"/>
        <v>0</v>
      </c>
    </row>
    <row r="102" spans="1:15" x14ac:dyDescent="0.25">
      <c r="A102" s="209" t="s">
        <v>722</v>
      </c>
      <c r="B102" s="179">
        <v>6236134.5</v>
      </c>
      <c r="C102" s="179">
        <v>6466528.6625000006</v>
      </c>
      <c r="D102" s="179">
        <v>440087.78749999998</v>
      </c>
      <c r="E102" s="183"/>
      <c r="F102" s="179">
        <v>1000000</v>
      </c>
      <c r="G102" s="183"/>
      <c r="H102" s="210">
        <f t="shared" si="6"/>
        <v>6236134.5</v>
      </c>
      <c r="I102" s="213">
        <f t="shared" si="7"/>
        <v>6906616.4500000002</v>
      </c>
      <c r="J102" s="213">
        <f t="shared" si="8"/>
        <v>6906616.4500000002</v>
      </c>
      <c r="K102" s="213">
        <f t="shared" si="9"/>
        <v>5906616.4500000002</v>
      </c>
      <c r="L102" s="210">
        <f t="shared" si="10"/>
        <v>110.75156332821237</v>
      </c>
      <c r="M102" s="210">
        <f t="shared" si="11"/>
        <v>94.715988726670346</v>
      </c>
    </row>
    <row r="103" spans="1:15" x14ac:dyDescent="0.25">
      <c r="A103" s="209" t="s">
        <v>721</v>
      </c>
      <c r="B103" s="179">
        <v>6211134.5</v>
      </c>
      <c r="C103" s="214"/>
      <c r="D103" s="214"/>
      <c r="E103" s="183"/>
      <c r="G103" s="183"/>
      <c r="H103" s="210">
        <f t="shared" si="6"/>
        <v>6211134.5</v>
      </c>
      <c r="I103" s="213">
        <f t="shared" si="7"/>
        <v>0</v>
      </c>
      <c r="J103" s="213">
        <f t="shared" si="8"/>
        <v>0</v>
      </c>
      <c r="K103" s="213">
        <f t="shared" si="9"/>
        <v>0</v>
      </c>
      <c r="L103" s="210">
        <f t="shared" si="10"/>
        <v>0</v>
      </c>
      <c r="M103" s="210">
        <f t="shared" si="11"/>
        <v>0</v>
      </c>
    </row>
    <row r="104" spans="1:15" x14ac:dyDescent="0.25">
      <c r="A104" s="209" t="s">
        <v>720</v>
      </c>
      <c r="B104" s="179">
        <v>6236134.5</v>
      </c>
      <c r="C104" s="214"/>
      <c r="D104" s="214"/>
      <c r="E104" s="183"/>
      <c r="G104" s="183"/>
      <c r="H104" s="210">
        <f t="shared" si="6"/>
        <v>6236134.5</v>
      </c>
      <c r="I104" s="213">
        <f t="shared" si="7"/>
        <v>0</v>
      </c>
      <c r="J104" s="213">
        <f t="shared" si="8"/>
        <v>0</v>
      </c>
      <c r="K104" s="213">
        <f t="shared" si="9"/>
        <v>0</v>
      </c>
      <c r="L104" s="210">
        <f t="shared" si="10"/>
        <v>0</v>
      </c>
      <c r="M104" s="210">
        <f t="shared" si="11"/>
        <v>0</v>
      </c>
    </row>
    <row r="105" spans="1:15" x14ac:dyDescent="0.25">
      <c r="A105" s="209" t="s">
        <v>264</v>
      </c>
      <c r="B105" s="179">
        <v>6206134.5</v>
      </c>
      <c r="C105" s="214"/>
      <c r="D105" s="214"/>
      <c r="E105" s="183"/>
      <c r="G105" s="183"/>
      <c r="H105" s="210">
        <f t="shared" si="6"/>
        <v>6206134.5</v>
      </c>
      <c r="I105" s="213">
        <f t="shared" si="7"/>
        <v>0</v>
      </c>
      <c r="J105" s="213">
        <f t="shared" si="8"/>
        <v>0</v>
      </c>
      <c r="K105" s="213">
        <f t="shared" si="9"/>
        <v>0</v>
      </c>
      <c r="L105" s="210">
        <f t="shared" si="10"/>
        <v>0</v>
      </c>
      <c r="M105" s="210">
        <f t="shared" si="11"/>
        <v>0</v>
      </c>
    </row>
    <row r="106" spans="1:15" x14ac:dyDescent="0.25">
      <c r="A106" s="209" t="s">
        <v>719</v>
      </c>
      <c r="B106" s="179">
        <v>6066134.5</v>
      </c>
      <c r="C106" s="214"/>
      <c r="D106" s="214"/>
      <c r="E106" s="183"/>
      <c r="G106" s="183"/>
      <c r="H106" s="210">
        <f t="shared" si="6"/>
        <v>6066134.5</v>
      </c>
      <c r="I106" s="213">
        <f t="shared" si="7"/>
        <v>0</v>
      </c>
      <c r="J106" s="213">
        <f t="shared" si="8"/>
        <v>0</v>
      </c>
      <c r="K106" s="213">
        <f t="shared" si="9"/>
        <v>0</v>
      </c>
      <c r="L106" s="210">
        <f t="shared" si="10"/>
        <v>0</v>
      </c>
      <c r="M106" s="210">
        <f t="shared" si="11"/>
        <v>0</v>
      </c>
    </row>
    <row r="107" spans="1:15" x14ac:dyDescent="0.25">
      <c r="A107" s="209" t="s">
        <v>718</v>
      </c>
      <c r="B107" s="179">
        <v>6041134.5</v>
      </c>
      <c r="C107" s="214"/>
      <c r="D107" s="214"/>
      <c r="E107" s="183"/>
      <c r="G107" s="183"/>
      <c r="H107" s="210">
        <f t="shared" si="6"/>
        <v>6041134.5</v>
      </c>
      <c r="I107" s="213">
        <f t="shared" si="7"/>
        <v>0</v>
      </c>
      <c r="J107" s="213">
        <f t="shared" si="8"/>
        <v>0</v>
      </c>
      <c r="K107" s="213">
        <f t="shared" si="9"/>
        <v>0</v>
      </c>
      <c r="L107" s="210">
        <f t="shared" si="10"/>
        <v>0</v>
      </c>
      <c r="M107" s="210">
        <f t="shared" si="11"/>
        <v>0</v>
      </c>
    </row>
    <row r="108" spans="1:15" x14ac:dyDescent="0.25">
      <c r="A108" s="209" t="s">
        <v>717</v>
      </c>
      <c r="B108" s="179">
        <v>6041134.5</v>
      </c>
      <c r="C108" s="179">
        <v>6251559.25</v>
      </c>
      <c r="D108" s="179">
        <v>440087.78749999998</v>
      </c>
      <c r="E108" s="183"/>
      <c r="F108" s="215">
        <f>(F102+F114)/2</f>
        <v>975000</v>
      </c>
      <c r="G108" s="183"/>
      <c r="H108" s="210">
        <f t="shared" si="6"/>
        <v>6041134.5</v>
      </c>
      <c r="I108" s="213">
        <f t="shared" si="7"/>
        <v>6691647.0374999996</v>
      </c>
      <c r="J108" s="213">
        <f t="shared" si="8"/>
        <v>6691647.0374999996</v>
      </c>
      <c r="K108" s="213">
        <f t="shared" si="9"/>
        <v>5716647.0374999996</v>
      </c>
      <c r="L108" s="210">
        <f t="shared" si="10"/>
        <v>110.76805254873898</v>
      </c>
      <c r="M108" s="210">
        <f t="shared" si="11"/>
        <v>94.628699915553938</v>
      </c>
      <c r="O108" s="209" t="s">
        <v>1107</v>
      </c>
    </row>
    <row r="109" spans="1:15" x14ac:dyDescent="0.25">
      <c r="A109" s="209" t="s">
        <v>716</v>
      </c>
      <c r="B109" s="179">
        <v>6041184.5</v>
      </c>
      <c r="C109" s="214"/>
      <c r="D109" s="214"/>
      <c r="E109" s="183"/>
      <c r="G109" s="183"/>
      <c r="H109" s="210">
        <f t="shared" si="6"/>
        <v>6041184.5</v>
      </c>
      <c r="I109" s="213">
        <f t="shared" si="7"/>
        <v>0</v>
      </c>
      <c r="J109" s="213">
        <f t="shared" si="8"/>
        <v>0</v>
      </c>
      <c r="K109" s="213">
        <f t="shared" si="9"/>
        <v>0</v>
      </c>
      <c r="L109" s="210">
        <f t="shared" si="10"/>
        <v>0</v>
      </c>
      <c r="M109" s="210">
        <f t="shared" si="11"/>
        <v>0</v>
      </c>
    </row>
    <row r="110" spans="1:15" x14ac:dyDescent="0.25">
      <c r="A110" s="209" t="s">
        <v>715</v>
      </c>
      <c r="B110" s="179">
        <v>5771134.5</v>
      </c>
      <c r="C110" s="214"/>
      <c r="D110" s="214"/>
      <c r="E110" s="183"/>
      <c r="G110" s="183"/>
      <c r="H110" s="210">
        <f t="shared" si="6"/>
        <v>5771134.5</v>
      </c>
      <c r="I110" s="213">
        <f t="shared" si="7"/>
        <v>0</v>
      </c>
      <c r="J110" s="213">
        <f t="shared" si="8"/>
        <v>0</v>
      </c>
      <c r="K110" s="213">
        <f t="shared" si="9"/>
        <v>0</v>
      </c>
      <c r="L110" s="210">
        <f t="shared" si="10"/>
        <v>0</v>
      </c>
      <c r="M110" s="210">
        <f t="shared" si="11"/>
        <v>0</v>
      </c>
    </row>
    <row r="111" spans="1:15" x14ac:dyDescent="0.25">
      <c r="A111" s="209" t="s">
        <v>181</v>
      </c>
      <c r="B111" s="179">
        <v>5741134.5</v>
      </c>
      <c r="C111" s="214"/>
      <c r="D111" s="214"/>
      <c r="E111" s="183"/>
      <c r="G111" s="183"/>
      <c r="H111" s="210">
        <f t="shared" si="6"/>
        <v>5741134.5</v>
      </c>
      <c r="I111" s="213">
        <f t="shared" si="7"/>
        <v>0</v>
      </c>
      <c r="J111" s="213">
        <f t="shared" si="8"/>
        <v>0</v>
      </c>
      <c r="K111" s="213">
        <f t="shared" si="9"/>
        <v>0</v>
      </c>
      <c r="L111" s="210">
        <f t="shared" si="10"/>
        <v>0</v>
      </c>
      <c r="M111" s="210">
        <f t="shared" si="11"/>
        <v>0</v>
      </c>
    </row>
    <row r="112" spans="1:15" x14ac:dyDescent="0.25">
      <c r="A112" s="209" t="s">
        <v>714</v>
      </c>
      <c r="B112" s="179">
        <v>5621134.5</v>
      </c>
      <c r="C112" s="214"/>
      <c r="D112" s="214"/>
      <c r="E112" s="183"/>
      <c r="G112" s="183"/>
      <c r="H112" s="210">
        <f t="shared" si="6"/>
        <v>5621134.5</v>
      </c>
      <c r="I112" s="213">
        <f t="shared" si="7"/>
        <v>0</v>
      </c>
      <c r="J112" s="213">
        <f t="shared" si="8"/>
        <v>0</v>
      </c>
      <c r="K112" s="213">
        <f t="shared" si="9"/>
        <v>0</v>
      </c>
      <c r="L112" s="210">
        <f t="shared" si="10"/>
        <v>0</v>
      </c>
      <c r="M112" s="210">
        <f t="shared" si="11"/>
        <v>0</v>
      </c>
    </row>
    <row r="113" spans="1:15" x14ac:dyDescent="0.25">
      <c r="A113" s="209" t="s">
        <v>713</v>
      </c>
      <c r="B113" s="179">
        <v>5556134.5</v>
      </c>
      <c r="C113" s="214"/>
      <c r="D113" s="214"/>
      <c r="E113" s="183"/>
      <c r="G113" s="183"/>
      <c r="H113" s="210">
        <f t="shared" si="6"/>
        <v>5556134.5</v>
      </c>
      <c r="I113" s="213">
        <f t="shared" si="7"/>
        <v>0</v>
      </c>
      <c r="J113" s="213">
        <f t="shared" si="8"/>
        <v>0</v>
      </c>
      <c r="K113" s="213">
        <f t="shared" si="9"/>
        <v>0</v>
      </c>
      <c r="L113" s="210">
        <f t="shared" si="10"/>
        <v>0</v>
      </c>
      <c r="M113" s="210">
        <f t="shared" si="11"/>
        <v>0</v>
      </c>
    </row>
    <row r="114" spans="1:15" x14ac:dyDescent="0.25">
      <c r="A114" s="209" t="s">
        <v>712</v>
      </c>
      <c r="B114" s="179">
        <v>5626134</v>
      </c>
      <c r="C114" s="179">
        <v>5734916.7791666668</v>
      </c>
      <c r="D114" s="179">
        <v>440087.78749999998</v>
      </c>
      <c r="E114" s="183"/>
      <c r="F114" s="179">
        <v>950000</v>
      </c>
      <c r="G114" s="183"/>
      <c r="H114" s="210">
        <f t="shared" si="6"/>
        <v>5626134</v>
      </c>
      <c r="I114" s="213">
        <f t="shared" si="7"/>
        <v>6175004.5666666664</v>
      </c>
      <c r="J114" s="213">
        <f t="shared" si="8"/>
        <v>6175004.5666666664</v>
      </c>
      <c r="K114" s="213">
        <f t="shared" si="9"/>
        <v>5225004.5666666664</v>
      </c>
      <c r="L114" s="210">
        <f t="shared" si="10"/>
        <v>109.75573220734995</v>
      </c>
      <c r="M114" s="210">
        <f t="shared" si="11"/>
        <v>92.870247432191732</v>
      </c>
    </row>
    <row r="115" spans="1:15" x14ac:dyDescent="0.25">
      <c r="A115" s="209" t="s">
        <v>711</v>
      </c>
      <c r="B115" s="179">
        <v>5446134</v>
      </c>
      <c r="C115" s="214"/>
      <c r="D115" s="214"/>
      <c r="E115" s="183"/>
      <c r="G115" s="183"/>
      <c r="H115" s="210">
        <f t="shared" si="6"/>
        <v>5446134</v>
      </c>
      <c r="I115" s="213">
        <f t="shared" si="7"/>
        <v>0</v>
      </c>
      <c r="J115" s="213">
        <f t="shared" si="8"/>
        <v>0</v>
      </c>
      <c r="K115" s="213">
        <f t="shared" si="9"/>
        <v>0</v>
      </c>
      <c r="L115" s="210">
        <f t="shared" si="10"/>
        <v>0</v>
      </c>
      <c r="M115" s="210">
        <f t="shared" si="11"/>
        <v>0</v>
      </c>
    </row>
    <row r="116" spans="1:15" x14ac:dyDescent="0.25">
      <c r="A116" s="209" t="s">
        <v>710</v>
      </c>
      <c r="B116" s="179">
        <v>5324134</v>
      </c>
      <c r="C116" s="214"/>
      <c r="D116" s="214"/>
      <c r="E116" s="183"/>
      <c r="G116" s="183"/>
      <c r="H116" s="210">
        <f t="shared" si="6"/>
        <v>5324134</v>
      </c>
      <c r="I116" s="213">
        <f t="shared" si="7"/>
        <v>0</v>
      </c>
      <c r="J116" s="213">
        <f t="shared" si="8"/>
        <v>0</v>
      </c>
      <c r="K116" s="213">
        <f t="shared" si="9"/>
        <v>0</v>
      </c>
      <c r="L116" s="210">
        <f t="shared" si="10"/>
        <v>0</v>
      </c>
      <c r="M116" s="210">
        <f t="shared" si="11"/>
        <v>0</v>
      </c>
    </row>
    <row r="117" spans="1:15" x14ac:dyDescent="0.25">
      <c r="A117" s="209" t="s">
        <v>265</v>
      </c>
      <c r="B117" s="179">
        <v>5164134</v>
      </c>
      <c r="C117" s="214"/>
      <c r="D117" s="214"/>
      <c r="E117" s="183"/>
      <c r="G117" s="183"/>
      <c r="H117" s="210">
        <f t="shared" si="6"/>
        <v>5164134</v>
      </c>
      <c r="I117" s="213">
        <f t="shared" si="7"/>
        <v>0</v>
      </c>
      <c r="J117" s="213">
        <f t="shared" si="8"/>
        <v>0</v>
      </c>
      <c r="K117" s="213">
        <f t="shared" si="9"/>
        <v>0</v>
      </c>
      <c r="L117" s="210">
        <f t="shared" si="10"/>
        <v>0</v>
      </c>
      <c r="M117" s="210">
        <f t="shared" si="11"/>
        <v>0</v>
      </c>
    </row>
    <row r="118" spans="1:15" x14ac:dyDescent="0.25">
      <c r="A118" s="209" t="s">
        <v>709</v>
      </c>
      <c r="B118" s="179">
        <v>5224134</v>
      </c>
      <c r="C118" s="214"/>
      <c r="D118" s="214"/>
      <c r="E118" s="183"/>
      <c r="G118" s="183"/>
      <c r="H118" s="210">
        <f t="shared" si="6"/>
        <v>5224134</v>
      </c>
      <c r="I118" s="213">
        <f t="shared" si="7"/>
        <v>0</v>
      </c>
      <c r="J118" s="213">
        <f t="shared" si="8"/>
        <v>0</v>
      </c>
      <c r="K118" s="213">
        <f t="shared" si="9"/>
        <v>0</v>
      </c>
      <c r="L118" s="210">
        <f t="shared" si="10"/>
        <v>0</v>
      </c>
      <c r="M118" s="210">
        <f t="shared" si="11"/>
        <v>0</v>
      </c>
    </row>
    <row r="119" spans="1:15" x14ac:dyDescent="0.25">
      <c r="A119" s="209" t="s">
        <v>708</v>
      </c>
      <c r="B119" s="179">
        <v>5144134</v>
      </c>
      <c r="C119" s="214"/>
      <c r="D119" s="214"/>
      <c r="E119" s="183"/>
      <c r="G119" s="183"/>
      <c r="H119" s="210">
        <f t="shared" si="6"/>
        <v>5144134</v>
      </c>
      <c r="I119" s="213">
        <f t="shared" si="7"/>
        <v>0</v>
      </c>
      <c r="J119" s="213">
        <f t="shared" si="8"/>
        <v>0</v>
      </c>
      <c r="K119" s="213">
        <f t="shared" si="9"/>
        <v>0</v>
      </c>
      <c r="L119" s="210">
        <f t="shared" si="10"/>
        <v>0</v>
      </c>
      <c r="M119" s="210">
        <f t="shared" si="11"/>
        <v>0</v>
      </c>
    </row>
    <row r="120" spans="1:15" x14ac:dyDescent="0.25">
      <c r="A120" s="209" t="s">
        <v>707</v>
      </c>
      <c r="B120" s="179">
        <v>5069134</v>
      </c>
      <c r="C120" s="179">
        <f>Data!I120</f>
        <v>5184368.9000000004</v>
      </c>
      <c r="D120" s="179">
        <f>Data!J120</f>
        <v>440087.78749999998</v>
      </c>
      <c r="E120" s="183"/>
      <c r="F120" s="215">
        <f>(F114+F126)/2</f>
        <v>700000</v>
      </c>
      <c r="G120" s="183"/>
      <c r="H120" s="210">
        <f t="shared" si="6"/>
        <v>5069134</v>
      </c>
      <c r="I120" s="213">
        <f t="shared" si="7"/>
        <v>5624456.6875</v>
      </c>
      <c r="J120" s="213">
        <f t="shared" si="8"/>
        <v>5624456.6875</v>
      </c>
      <c r="K120" s="213">
        <f t="shared" si="9"/>
        <v>4924456.6875</v>
      </c>
      <c r="L120" s="210">
        <f t="shared" si="10"/>
        <v>110.95498141299875</v>
      </c>
      <c r="M120" s="210">
        <f t="shared" si="11"/>
        <v>97.145916590486664</v>
      </c>
      <c r="O120" s="209" t="s">
        <v>1107</v>
      </c>
    </row>
    <row r="121" spans="1:15" x14ac:dyDescent="0.25">
      <c r="A121" s="209" t="s">
        <v>706</v>
      </c>
      <c r="B121" s="179">
        <v>4914134</v>
      </c>
      <c r="C121" s="214"/>
      <c r="D121" s="214"/>
      <c r="E121" s="183"/>
      <c r="G121" s="183"/>
      <c r="H121" s="210">
        <f t="shared" si="6"/>
        <v>4914134</v>
      </c>
      <c r="I121" s="213">
        <f t="shared" si="7"/>
        <v>0</v>
      </c>
      <c r="J121" s="213">
        <f t="shared" si="8"/>
        <v>0</v>
      </c>
      <c r="K121" s="213">
        <f t="shared" si="9"/>
        <v>0</v>
      </c>
      <c r="L121" s="210">
        <f t="shared" si="10"/>
        <v>0</v>
      </c>
      <c r="M121" s="210">
        <f t="shared" si="11"/>
        <v>0</v>
      </c>
    </row>
    <row r="122" spans="1:15" x14ac:dyDescent="0.25">
      <c r="A122" s="209" t="s">
        <v>705</v>
      </c>
      <c r="B122" s="179">
        <v>4844134</v>
      </c>
      <c r="C122" s="214"/>
      <c r="D122" s="214"/>
      <c r="E122" s="183"/>
      <c r="G122" s="183"/>
      <c r="H122" s="210">
        <f t="shared" si="6"/>
        <v>4844134</v>
      </c>
      <c r="I122" s="213">
        <f t="shared" si="7"/>
        <v>0</v>
      </c>
      <c r="J122" s="213">
        <f t="shared" si="8"/>
        <v>0</v>
      </c>
      <c r="K122" s="213">
        <f t="shared" si="9"/>
        <v>0</v>
      </c>
      <c r="L122" s="210">
        <f t="shared" si="10"/>
        <v>0</v>
      </c>
      <c r="M122" s="210">
        <f t="shared" si="11"/>
        <v>0</v>
      </c>
    </row>
    <row r="123" spans="1:15" x14ac:dyDescent="0.25">
      <c r="A123" s="209" t="s">
        <v>182</v>
      </c>
      <c r="B123" s="179">
        <f>Data!H123</f>
        <v>4829134</v>
      </c>
      <c r="C123" s="214"/>
      <c r="D123" s="214"/>
      <c r="E123" s="183"/>
      <c r="G123" s="183"/>
      <c r="H123" s="210">
        <f t="shared" si="6"/>
        <v>4829134</v>
      </c>
      <c r="I123" s="213">
        <f t="shared" si="7"/>
        <v>0</v>
      </c>
      <c r="J123" s="213">
        <f t="shared" si="8"/>
        <v>0</v>
      </c>
      <c r="K123" s="213">
        <f t="shared" si="9"/>
        <v>0</v>
      </c>
      <c r="L123" s="210">
        <f t="shared" si="10"/>
        <v>0</v>
      </c>
      <c r="M123" s="210">
        <f t="shared" si="11"/>
        <v>0</v>
      </c>
    </row>
    <row r="124" spans="1:15" x14ac:dyDescent="0.25">
      <c r="A124" s="209" t="s">
        <v>1054</v>
      </c>
      <c r="B124" s="179">
        <f>Data!H124</f>
        <v>4789134</v>
      </c>
      <c r="C124" s="214"/>
      <c r="D124" s="214"/>
      <c r="E124" s="183"/>
      <c r="G124" s="183"/>
      <c r="H124" s="210">
        <f t="shared" si="6"/>
        <v>4789134</v>
      </c>
      <c r="I124" s="213">
        <f t="shared" si="7"/>
        <v>0</v>
      </c>
      <c r="J124" s="213">
        <f t="shared" si="8"/>
        <v>0</v>
      </c>
      <c r="K124" s="213">
        <f t="shared" si="9"/>
        <v>0</v>
      </c>
      <c r="L124" s="210">
        <f t="shared" si="10"/>
        <v>0</v>
      </c>
      <c r="M124" s="210">
        <f t="shared" si="11"/>
        <v>0</v>
      </c>
    </row>
    <row r="125" spans="1:15" x14ac:dyDescent="0.25">
      <c r="A125" s="209" t="s">
        <v>1053</v>
      </c>
      <c r="B125" s="179">
        <f>Data!H125</f>
        <v>4859134</v>
      </c>
      <c r="C125" s="214"/>
      <c r="D125" s="214"/>
      <c r="E125" s="183"/>
      <c r="G125" s="183"/>
      <c r="H125" s="210">
        <f t="shared" si="6"/>
        <v>4859134</v>
      </c>
      <c r="I125" s="213">
        <f t="shared" si="7"/>
        <v>0</v>
      </c>
      <c r="J125" s="213">
        <f t="shared" si="8"/>
        <v>0</v>
      </c>
      <c r="K125" s="213">
        <f t="shared" si="9"/>
        <v>0</v>
      </c>
      <c r="L125" s="210">
        <f t="shared" si="10"/>
        <v>0</v>
      </c>
      <c r="M125" s="210">
        <f t="shared" si="11"/>
        <v>0</v>
      </c>
    </row>
    <row r="126" spans="1:15" x14ac:dyDescent="0.25">
      <c r="A126" s="209" t="s">
        <v>1052</v>
      </c>
      <c r="B126" s="179">
        <v>5009134</v>
      </c>
      <c r="C126" s="179">
        <v>5195341.0250000004</v>
      </c>
      <c r="D126" s="179">
        <v>440087.78749999998</v>
      </c>
      <c r="E126" s="183"/>
      <c r="F126" s="179">
        <v>450000</v>
      </c>
      <c r="G126" s="183"/>
      <c r="H126" s="210">
        <f t="shared" si="6"/>
        <v>5009134</v>
      </c>
      <c r="I126" s="213">
        <f t="shared" si="7"/>
        <v>5635428.8125</v>
      </c>
      <c r="J126" s="213">
        <f t="shared" si="8"/>
        <v>5635428.8125</v>
      </c>
      <c r="K126" s="213">
        <f t="shared" si="9"/>
        <v>5185428.8125</v>
      </c>
      <c r="L126" s="210">
        <f t="shared" si="10"/>
        <v>112.50305566790587</v>
      </c>
      <c r="M126" s="210">
        <f t="shared" si="11"/>
        <v>103.51946688788921</v>
      </c>
    </row>
    <row r="127" spans="1:15" x14ac:dyDescent="0.25">
      <c r="A127" s="209" t="s">
        <v>1050</v>
      </c>
      <c r="B127" s="175">
        <v>5074134</v>
      </c>
      <c r="C127" s="214"/>
      <c r="D127" s="214"/>
      <c r="E127" s="183"/>
      <c r="G127" s="183"/>
      <c r="H127" s="210">
        <f t="shared" si="6"/>
        <v>5074134</v>
      </c>
      <c r="I127" s="213">
        <f t="shared" si="7"/>
        <v>0</v>
      </c>
      <c r="J127" s="213">
        <f t="shared" si="8"/>
        <v>0</v>
      </c>
      <c r="K127" s="213">
        <f t="shared" si="9"/>
        <v>0</v>
      </c>
      <c r="L127" s="210">
        <f t="shared" si="10"/>
        <v>0</v>
      </c>
      <c r="M127" s="210">
        <f t="shared" si="11"/>
        <v>0</v>
      </c>
    </row>
    <row r="128" spans="1:15" x14ac:dyDescent="0.25">
      <c r="A128" s="209" t="s">
        <v>1049</v>
      </c>
      <c r="B128" s="175">
        <v>4884134</v>
      </c>
      <c r="C128" s="214"/>
      <c r="D128" s="214"/>
      <c r="E128" s="183"/>
      <c r="G128" s="183"/>
      <c r="H128" s="210">
        <f t="shared" si="6"/>
        <v>4884134</v>
      </c>
      <c r="I128" s="213">
        <f t="shared" si="7"/>
        <v>0</v>
      </c>
      <c r="J128" s="213">
        <f t="shared" si="8"/>
        <v>0</v>
      </c>
      <c r="K128" s="213">
        <f t="shared" si="9"/>
        <v>0</v>
      </c>
      <c r="L128" s="210">
        <f t="shared" si="10"/>
        <v>0</v>
      </c>
      <c r="M128" s="210">
        <f t="shared" si="11"/>
        <v>0</v>
      </c>
    </row>
    <row r="129" spans="1:15" x14ac:dyDescent="0.25">
      <c r="A129" s="209" t="s">
        <v>266</v>
      </c>
      <c r="B129" s="179">
        <v>4839134</v>
      </c>
      <c r="C129" s="214"/>
      <c r="D129" s="214"/>
      <c r="E129" s="183"/>
      <c r="G129" s="183"/>
      <c r="H129" s="210">
        <f t="shared" si="6"/>
        <v>4839134</v>
      </c>
      <c r="I129" s="213">
        <f t="shared" si="7"/>
        <v>0</v>
      </c>
      <c r="J129" s="213">
        <f t="shared" si="8"/>
        <v>0</v>
      </c>
      <c r="K129" s="213">
        <f t="shared" si="9"/>
        <v>0</v>
      </c>
      <c r="L129" s="210">
        <f t="shared" si="10"/>
        <v>0</v>
      </c>
      <c r="M129" s="210">
        <f t="shared" si="11"/>
        <v>0</v>
      </c>
    </row>
    <row r="130" spans="1:15" x14ac:dyDescent="0.25">
      <c r="A130" s="209" t="s">
        <v>1047</v>
      </c>
      <c r="B130" s="179">
        <v>4859134</v>
      </c>
      <c r="C130" s="214"/>
      <c r="D130" s="214"/>
      <c r="E130" s="183"/>
      <c r="G130" s="183"/>
      <c r="H130" s="210">
        <f t="shared" si="6"/>
        <v>4859134</v>
      </c>
      <c r="I130" s="213">
        <f t="shared" si="7"/>
        <v>0</v>
      </c>
      <c r="J130" s="213">
        <f t="shared" si="8"/>
        <v>0</v>
      </c>
      <c r="K130" s="213">
        <f t="shared" si="9"/>
        <v>0</v>
      </c>
      <c r="L130" s="210">
        <f t="shared" si="10"/>
        <v>0</v>
      </c>
      <c r="M130" s="210">
        <f t="shared" si="11"/>
        <v>0</v>
      </c>
    </row>
    <row r="131" spans="1:15" x14ac:dyDescent="0.25">
      <c r="A131" s="209" t="s">
        <v>1046</v>
      </c>
      <c r="B131" s="179">
        <v>4874134</v>
      </c>
      <c r="C131" s="214"/>
      <c r="D131" s="214"/>
      <c r="E131" s="183"/>
      <c r="G131" s="183"/>
      <c r="H131" s="210">
        <f t="shared" si="6"/>
        <v>4874134</v>
      </c>
      <c r="I131" s="213">
        <f t="shared" si="7"/>
        <v>0</v>
      </c>
      <c r="J131" s="213">
        <f t="shared" si="8"/>
        <v>0</v>
      </c>
      <c r="K131" s="213">
        <f t="shared" si="9"/>
        <v>0</v>
      </c>
      <c r="L131" s="210">
        <f t="shared" si="10"/>
        <v>0</v>
      </c>
      <c r="M131" s="210">
        <f t="shared" si="11"/>
        <v>0</v>
      </c>
    </row>
    <row r="132" spans="1:15" x14ac:dyDescent="0.25">
      <c r="A132" s="209" t="s">
        <v>1045</v>
      </c>
      <c r="B132" s="179">
        <v>6849134</v>
      </c>
      <c r="C132" s="179">
        <v>7017611.2416666672</v>
      </c>
      <c r="D132" s="179">
        <v>440087.78749999998</v>
      </c>
      <c r="E132" s="183"/>
      <c r="F132" s="215">
        <f>(F126+F138)/2</f>
        <v>425000</v>
      </c>
      <c r="G132" s="183"/>
      <c r="H132" s="210">
        <f t="shared" si="6"/>
        <v>6849134</v>
      </c>
      <c r="I132" s="213">
        <f t="shared" si="7"/>
        <v>7457699.0291666668</v>
      </c>
      <c r="J132" s="213">
        <f t="shared" si="8"/>
        <v>7457699.0291666668</v>
      </c>
      <c r="K132" s="213">
        <f t="shared" si="9"/>
        <v>7032699.0291666668</v>
      </c>
      <c r="L132" s="210">
        <f t="shared" si="10"/>
        <v>108.88528431720954</v>
      </c>
      <c r="M132" s="210">
        <f t="shared" si="11"/>
        <v>102.68012027749299</v>
      </c>
      <c r="O132" s="209" t="s">
        <v>1107</v>
      </c>
    </row>
    <row r="133" spans="1:15" x14ac:dyDescent="0.25">
      <c r="A133" s="209" t="s">
        <v>1043</v>
      </c>
      <c r="B133" s="179">
        <v>5809134</v>
      </c>
      <c r="C133" s="214"/>
      <c r="D133" s="214"/>
      <c r="E133" s="183"/>
      <c r="G133" s="183"/>
      <c r="H133" s="210">
        <f t="shared" si="6"/>
        <v>5809134</v>
      </c>
      <c r="I133" s="213">
        <f t="shared" si="7"/>
        <v>0</v>
      </c>
      <c r="J133" s="213">
        <f t="shared" si="8"/>
        <v>0</v>
      </c>
      <c r="K133" s="213">
        <f t="shared" si="9"/>
        <v>0</v>
      </c>
      <c r="L133" s="210">
        <f t="shared" si="10"/>
        <v>0</v>
      </c>
      <c r="M133" s="210">
        <f t="shared" si="11"/>
        <v>0</v>
      </c>
    </row>
    <row r="134" spans="1:15" x14ac:dyDescent="0.25">
      <c r="A134" s="209" t="s">
        <v>1042</v>
      </c>
      <c r="B134" s="179">
        <v>5569134</v>
      </c>
      <c r="C134" s="214"/>
      <c r="D134" s="214"/>
      <c r="E134" s="183"/>
      <c r="G134" s="183"/>
      <c r="H134" s="210">
        <f t="shared" ref="H134:H197" si="12">B134</f>
        <v>5569134</v>
      </c>
      <c r="I134" s="213">
        <f t="shared" ref="I134:I197" si="13">C134+D134</f>
        <v>0</v>
      </c>
      <c r="J134" s="213">
        <f t="shared" ref="J134:J197" si="14">I134</f>
        <v>0</v>
      </c>
      <c r="K134" s="213">
        <f t="shared" ref="K134:K197" si="15">I134-F134</f>
        <v>0</v>
      </c>
      <c r="L134" s="210">
        <f t="shared" ref="L134:L197" si="16">100*I134/H134</f>
        <v>0</v>
      </c>
      <c r="M134" s="210">
        <f t="shared" ref="M134:M197" si="17">100*K134/H134</f>
        <v>0</v>
      </c>
    </row>
    <row r="135" spans="1:15" x14ac:dyDescent="0.25">
      <c r="A135" s="209" t="s">
        <v>183</v>
      </c>
      <c r="B135" s="179">
        <v>5509134</v>
      </c>
      <c r="C135" s="214"/>
      <c r="D135" s="214"/>
      <c r="E135" s="183"/>
      <c r="G135" s="183"/>
      <c r="H135" s="210">
        <f t="shared" si="12"/>
        <v>5509134</v>
      </c>
      <c r="I135" s="213">
        <f t="shared" si="13"/>
        <v>0</v>
      </c>
      <c r="J135" s="213">
        <f t="shared" si="14"/>
        <v>0</v>
      </c>
      <c r="K135" s="213">
        <f t="shared" si="15"/>
        <v>0</v>
      </c>
      <c r="L135" s="210">
        <f t="shared" si="16"/>
        <v>0</v>
      </c>
      <c r="M135" s="210">
        <f t="shared" si="17"/>
        <v>0</v>
      </c>
    </row>
    <row r="136" spans="1:15" x14ac:dyDescent="0.25">
      <c r="A136" s="209" t="s">
        <v>1041</v>
      </c>
      <c r="B136" s="179">
        <v>5574134</v>
      </c>
      <c r="C136" s="214"/>
      <c r="D136" s="214"/>
      <c r="E136" s="183"/>
      <c r="G136" s="183"/>
      <c r="H136" s="210">
        <f t="shared" si="12"/>
        <v>5574134</v>
      </c>
      <c r="I136" s="213">
        <f t="shared" si="13"/>
        <v>0</v>
      </c>
      <c r="J136" s="213">
        <f t="shared" si="14"/>
        <v>0</v>
      </c>
      <c r="K136" s="213">
        <f t="shared" si="15"/>
        <v>0</v>
      </c>
      <c r="L136" s="210">
        <f t="shared" si="16"/>
        <v>0</v>
      </c>
      <c r="M136" s="210">
        <f t="shared" si="17"/>
        <v>0</v>
      </c>
    </row>
    <row r="137" spans="1:15" x14ac:dyDescent="0.25">
      <c r="A137" s="209" t="s">
        <v>1040</v>
      </c>
      <c r="B137" s="179">
        <v>5769134</v>
      </c>
      <c r="C137" s="214"/>
      <c r="D137" s="214"/>
      <c r="E137" s="183"/>
      <c r="G137" s="183"/>
      <c r="H137" s="210">
        <f t="shared" si="12"/>
        <v>5769134</v>
      </c>
      <c r="I137" s="213">
        <f t="shared" si="13"/>
        <v>0</v>
      </c>
      <c r="J137" s="213">
        <f t="shared" si="14"/>
        <v>0</v>
      </c>
      <c r="K137" s="213">
        <f t="shared" si="15"/>
        <v>0</v>
      </c>
      <c r="L137" s="210">
        <f t="shared" si="16"/>
        <v>0</v>
      </c>
      <c r="M137" s="210">
        <f t="shared" si="17"/>
        <v>0</v>
      </c>
    </row>
    <row r="138" spans="1:15" x14ac:dyDescent="0.25">
      <c r="A138" s="209" t="s">
        <v>1039</v>
      </c>
      <c r="B138" s="179">
        <v>6574134</v>
      </c>
      <c r="C138" s="179">
        <v>6659413.9874999998</v>
      </c>
      <c r="D138" s="179">
        <v>440087.78749999998</v>
      </c>
      <c r="E138" s="183"/>
      <c r="F138" s="179">
        <v>400000</v>
      </c>
      <c r="G138" s="183"/>
      <c r="H138" s="210">
        <f t="shared" si="12"/>
        <v>6574134</v>
      </c>
      <c r="I138" s="213">
        <f t="shared" si="13"/>
        <v>7099501.7749999994</v>
      </c>
      <c r="J138" s="213">
        <f t="shared" si="14"/>
        <v>7099501.7749999994</v>
      </c>
      <c r="K138" s="213">
        <f t="shared" si="15"/>
        <v>6699501.7749999994</v>
      </c>
      <c r="L138" s="210">
        <f t="shared" si="16"/>
        <v>107.99143697101398</v>
      </c>
      <c r="M138" s="210">
        <f t="shared" si="17"/>
        <v>101.90698539153598</v>
      </c>
    </row>
    <row r="139" spans="1:15" x14ac:dyDescent="0.25">
      <c r="A139" s="209" t="s">
        <v>1037</v>
      </c>
      <c r="B139" s="179">
        <v>6801135</v>
      </c>
      <c r="C139" s="214"/>
      <c r="D139" s="214"/>
      <c r="E139" s="183"/>
      <c r="G139" s="183"/>
      <c r="H139" s="210">
        <f t="shared" si="12"/>
        <v>6801135</v>
      </c>
      <c r="I139" s="213">
        <f t="shared" si="13"/>
        <v>0</v>
      </c>
      <c r="J139" s="213">
        <f t="shared" si="14"/>
        <v>0</v>
      </c>
      <c r="K139" s="213">
        <f t="shared" si="15"/>
        <v>0</v>
      </c>
      <c r="L139" s="210">
        <f t="shared" si="16"/>
        <v>0</v>
      </c>
      <c r="M139" s="210">
        <f t="shared" si="17"/>
        <v>0</v>
      </c>
    </row>
    <row r="140" spans="1:15" x14ac:dyDescent="0.25">
      <c r="A140" s="209" t="s">
        <v>1036</v>
      </c>
      <c r="B140" s="179">
        <v>6681135</v>
      </c>
      <c r="C140" s="214"/>
      <c r="D140" s="214"/>
      <c r="E140" s="183"/>
      <c r="G140" s="183"/>
      <c r="H140" s="210">
        <f t="shared" si="12"/>
        <v>6681135</v>
      </c>
      <c r="I140" s="213">
        <f t="shared" si="13"/>
        <v>0</v>
      </c>
      <c r="J140" s="213">
        <f t="shared" si="14"/>
        <v>0</v>
      </c>
      <c r="K140" s="213">
        <f t="shared" si="15"/>
        <v>0</v>
      </c>
      <c r="L140" s="210">
        <f t="shared" si="16"/>
        <v>0</v>
      </c>
      <c r="M140" s="210">
        <f t="shared" si="17"/>
        <v>0</v>
      </c>
    </row>
    <row r="141" spans="1:15" x14ac:dyDescent="0.25">
      <c r="A141" s="209" t="s">
        <v>267</v>
      </c>
      <c r="B141" s="179">
        <v>6466135</v>
      </c>
      <c r="C141" s="214"/>
      <c r="D141" s="214"/>
      <c r="E141" s="183"/>
      <c r="G141" s="183"/>
      <c r="H141" s="210">
        <f t="shared" si="12"/>
        <v>6466135</v>
      </c>
      <c r="I141" s="213">
        <f t="shared" si="13"/>
        <v>0</v>
      </c>
      <c r="J141" s="213">
        <f t="shared" si="14"/>
        <v>0</v>
      </c>
      <c r="K141" s="213">
        <f t="shared" si="15"/>
        <v>0</v>
      </c>
      <c r="L141" s="210">
        <f t="shared" si="16"/>
        <v>0</v>
      </c>
      <c r="M141" s="210">
        <f t="shared" si="17"/>
        <v>0</v>
      </c>
    </row>
    <row r="142" spans="1:15" x14ac:dyDescent="0.25">
      <c r="A142" s="209" t="s">
        <v>1035</v>
      </c>
      <c r="B142" s="179">
        <v>6315135</v>
      </c>
      <c r="C142" s="214"/>
      <c r="D142" s="214"/>
      <c r="E142" s="183"/>
      <c r="G142" s="183"/>
      <c r="H142" s="210">
        <f t="shared" si="12"/>
        <v>6315135</v>
      </c>
      <c r="I142" s="213">
        <f t="shared" si="13"/>
        <v>0</v>
      </c>
      <c r="J142" s="213">
        <f t="shared" si="14"/>
        <v>0</v>
      </c>
      <c r="K142" s="213">
        <f t="shared" si="15"/>
        <v>0</v>
      </c>
      <c r="L142" s="210">
        <f t="shared" si="16"/>
        <v>0</v>
      </c>
      <c r="M142" s="210">
        <f t="shared" si="17"/>
        <v>0</v>
      </c>
    </row>
    <row r="143" spans="1:15" x14ac:dyDescent="0.25">
      <c r="A143" s="209" t="s">
        <v>1034</v>
      </c>
      <c r="B143" s="179">
        <v>9820135</v>
      </c>
      <c r="C143" s="214"/>
      <c r="D143" s="214"/>
      <c r="E143" s="183"/>
      <c r="G143" s="183"/>
      <c r="H143" s="210">
        <f t="shared" si="12"/>
        <v>9820135</v>
      </c>
      <c r="I143" s="213">
        <f t="shared" si="13"/>
        <v>0</v>
      </c>
      <c r="J143" s="213">
        <f t="shared" si="14"/>
        <v>0</v>
      </c>
      <c r="K143" s="213">
        <f t="shared" si="15"/>
        <v>0</v>
      </c>
      <c r="L143" s="210">
        <f t="shared" si="16"/>
        <v>0</v>
      </c>
      <c r="M143" s="210">
        <f t="shared" si="17"/>
        <v>0</v>
      </c>
    </row>
    <row r="144" spans="1:15" x14ac:dyDescent="0.25">
      <c r="A144" s="209" t="s">
        <v>1033</v>
      </c>
      <c r="B144" s="179">
        <v>10655135</v>
      </c>
      <c r="C144" s="179">
        <v>10867351.241666665</v>
      </c>
      <c r="D144" s="179">
        <v>440087.78749999998</v>
      </c>
      <c r="E144" s="183"/>
      <c r="F144" s="215">
        <f>(F138+F150)/2</f>
        <v>1100000</v>
      </c>
      <c r="G144" s="183"/>
      <c r="H144" s="210">
        <f t="shared" si="12"/>
        <v>10655135</v>
      </c>
      <c r="I144" s="213">
        <f t="shared" si="13"/>
        <v>11307439.029166665</v>
      </c>
      <c r="J144" s="213">
        <f t="shared" si="14"/>
        <v>11307439.029166665</v>
      </c>
      <c r="K144" s="213">
        <f t="shared" si="15"/>
        <v>10207439.029166665</v>
      </c>
      <c r="L144" s="210">
        <f t="shared" si="16"/>
        <v>106.12196869553192</v>
      </c>
      <c r="M144" s="210">
        <f t="shared" si="17"/>
        <v>95.798307850315041</v>
      </c>
      <c r="O144" s="209" t="s">
        <v>1107</v>
      </c>
    </row>
    <row r="145" spans="1:15" x14ac:dyDescent="0.25">
      <c r="A145" s="209" t="s">
        <v>1031</v>
      </c>
      <c r="B145" s="179">
        <v>9349135</v>
      </c>
      <c r="C145" s="214"/>
      <c r="D145" s="214"/>
      <c r="E145" s="183"/>
      <c r="G145" s="183"/>
      <c r="H145" s="210">
        <f t="shared" si="12"/>
        <v>9349135</v>
      </c>
      <c r="I145" s="213">
        <f t="shared" si="13"/>
        <v>0</v>
      </c>
      <c r="J145" s="213">
        <f t="shared" si="14"/>
        <v>0</v>
      </c>
      <c r="K145" s="213">
        <f t="shared" si="15"/>
        <v>0</v>
      </c>
      <c r="L145" s="210">
        <f t="shared" si="16"/>
        <v>0</v>
      </c>
      <c r="M145" s="210">
        <f t="shared" si="17"/>
        <v>0</v>
      </c>
    </row>
    <row r="146" spans="1:15" x14ac:dyDescent="0.25">
      <c r="A146" s="209" t="s">
        <v>1030</v>
      </c>
      <c r="B146" s="179">
        <v>8855635</v>
      </c>
      <c r="C146" s="214"/>
      <c r="D146" s="214"/>
      <c r="E146" s="183"/>
      <c r="G146" s="183"/>
      <c r="H146" s="210">
        <f t="shared" si="12"/>
        <v>8855635</v>
      </c>
      <c r="I146" s="213">
        <f t="shared" si="13"/>
        <v>0</v>
      </c>
      <c r="J146" s="213">
        <f t="shared" si="14"/>
        <v>0</v>
      </c>
      <c r="K146" s="213">
        <f t="shared" si="15"/>
        <v>0</v>
      </c>
      <c r="L146" s="210">
        <f t="shared" si="16"/>
        <v>0</v>
      </c>
      <c r="M146" s="210">
        <f t="shared" si="17"/>
        <v>0</v>
      </c>
    </row>
    <row r="147" spans="1:15" x14ac:dyDescent="0.25">
      <c r="A147" s="209" t="s">
        <v>184</v>
      </c>
      <c r="B147" s="179">
        <v>8525635</v>
      </c>
      <c r="C147" s="214"/>
      <c r="D147" s="214"/>
      <c r="E147" s="183"/>
      <c r="G147" s="183"/>
      <c r="H147" s="210">
        <f t="shared" si="12"/>
        <v>8525635</v>
      </c>
      <c r="I147" s="213">
        <f t="shared" si="13"/>
        <v>0</v>
      </c>
      <c r="J147" s="213">
        <f t="shared" si="14"/>
        <v>0</v>
      </c>
      <c r="K147" s="213">
        <f t="shared" si="15"/>
        <v>0</v>
      </c>
      <c r="L147" s="210">
        <f t="shared" si="16"/>
        <v>0</v>
      </c>
      <c r="M147" s="210">
        <f t="shared" si="17"/>
        <v>0</v>
      </c>
    </row>
    <row r="148" spans="1:15" x14ac:dyDescent="0.25">
      <c r="A148" s="209" t="s">
        <v>1029</v>
      </c>
      <c r="B148" s="179">
        <v>8353635</v>
      </c>
      <c r="C148" s="214"/>
      <c r="D148" s="214"/>
      <c r="E148" s="183"/>
      <c r="G148" s="183"/>
      <c r="H148" s="210">
        <f t="shared" si="12"/>
        <v>8353635</v>
      </c>
      <c r="I148" s="213">
        <f t="shared" si="13"/>
        <v>0</v>
      </c>
      <c r="J148" s="213">
        <f t="shared" si="14"/>
        <v>0</v>
      </c>
      <c r="K148" s="213">
        <f t="shared" si="15"/>
        <v>0</v>
      </c>
      <c r="L148" s="210">
        <f t="shared" si="16"/>
        <v>0</v>
      </c>
      <c r="M148" s="210">
        <f t="shared" si="17"/>
        <v>0</v>
      </c>
    </row>
    <row r="149" spans="1:15" x14ac:dyDescent="0.25">
      <c r="A149" s="209" t="s">
        <v>1028</v>
      </c>
      <c r="B149" s="179">
        <v>8391635</v>
      </c>
      <c r="C149" s="214"/>
      <c r="D149" s="214"/>
      <c r="E149" s="183"/>
      <c r="G149" s="183"/>
      <c r="H149" s="210">
        <f t="shared" si="12"/>
        <v>8391635</v>
      </c>
      <c r="I149" s="213">
        <f t="shared" si="13"/>
        <v>0</v>
      </c>
      <c r="J149" s="213">
        <f t="shared" si="14"/>
        <v>0</v>
      </c>
      <c r="K149" s="213">
        <f t="shared" si="15"/>
        <v>0</v>
      </c>
      <c r="L149" s="210">
        <f t="shared" si="16"/>
        <v>0</v>
      </c>
      <c r="M149" s="210">
        <f t="shared" si="17"/>
        <v>0</v>
      </c>
    </row>
    <row r="150" spans="1:15" x14ac:dyDescent="0.25">
      <c r="A150" s="209" t="s">
        <v>1027</v>
      </c>
      <c r="B150" s="179">
        <v>8541635</v>
      </c>
      <c r="C150" s="179">
        <v>8698479.0458333325</v>
      </c>
      <c r="D150" s="179">
        <v>474318.98749999999</v>
      </c>
      <c r="E150" s="183"/>
      <c r="F150" s="179">
        <v>1800000</v>
      </c>
      <c r="G150" s="183"/>
      <c r="H150" s="210">
        <f t="shared" si="12"/>
        <v>8541635</v>
      </c>
      <c r="I150" s="213">
        <f t="shared" si="13"/>
        <v>9172798.0333333332</v>
      </c>
      <c r="J150" s="213">
        <f t="shared" si="14"/>
        <v>9172798.0333333332</v>
      </c>
      <c r="K150" s="213">
        <f t="shared" si="15"/>
        <v>7372798.0333333332</v>
      </c>
      <c r="L150" s="210">
        <f t="shared" si="16"/>
        <v>107.38925315040193</v>
      </c>
      <c r="M150" s="210">
        <f t="shared" si="17"/>
        <v>86.316004293479338</v>
      </c>
    </row>
    <row r="151" spans="1:15" x14ac:dyDescent="0.25">
      <c r="A151" s="209" t="s">
        <v>1025</v>
      </c>
      <c r="B151" s="179">
        <v>8636635</v>
      </c>
      <c r="C151" s="214"/>
      <c r="D151" s="214"/>
      <c r="E151" s="183"/>
      <c r="G151" s="183"/>
      <c r="H151" s="210">
        <f t="shared" si="12"/>
        <v>8636635</v>
      </c>
      <c r="I151" s="213">
        <f t="shared" si="13"/>
        <v>0</v>
      </c>
      <c r="J151" s="213">
        <f t="shared" si="14"/>
        <v>0</v>
      </c>
      <c r="K151" s="213">
        <f t="shared" si="15"/>
        <v>0</v>
      </c>
      <c r="L151" s="210">
        <f t="shared" si="16"/>
        <v>0</v>
      </c>
      <c r="M151" s="210">
        <f t="shared" si="17"/>
        <v>0</v>
      </c>
    </row>
    <row r="152" spans="1:15" x14ac:dyDescent="0.25">
      <c r="A152" s="209" t="s">
        <v>1024</v>
      </c>
      <c r="B152" s="179">
        <v>10501635</v>
      </c>
      <c r="C152" s="214"/>
      <c r="D152" s="214"/>
      <c r="E152" s="183"/>
      <c r="G152" s="183"/>
      <c r="H152" s="210">
        <f t="shared" si="12"/>
        <v>10501635</v>
      </c>
      <c r="I152" s="213">
        <f t="shared" si="13"/>
        <v>0</v>
      </c>
      <c r="J152" s="213">
        <f t="shared" si="14"/>
        <v>0</v>
      </c>
      <c r="K152" s="213">
        <f t="shared" si="15"/>
        <v>0</v>
      </c>
      <c r="L152" s="210">
        <f t="shared" si="16"/>
        <v>0</v>
      </c>
      <c r="M152" s="210">
        <f t="shared" si="17"/>
        <v>0</v>
      </c>
    </row>
    <row r="153" spans="1:15" x14ac:dyDescent="0.25">
      <c r="A153" s="209" t="s">
        <v>268</v>
      </c>
      <c r="B153" s="179">
        <v>11661635</v>
      </c>
      <c r="C153" s="214"/>
      <c r="D153" s="214"/>
      <c r="E153" s="183"/>
      <c r="G153" s="183"/>
      <c r="H153" s="210">
        <f t="shared" si="12"/>
        <v>11661635</v>
      </c>
      <c r="I153" s="213">
        <f t="shared" si="13"/>
        <v>0</v>
      </c>
      <c r="J153" s="213">
        <f t="shared" si="14"/>
        <v>0</v>
      </c>
      <c r="K153" s="213">
        <f t="shared" si="15"/>
        <v>0</v>
      </c>
      <c r="L153" s="210">
        <f t="shared" si="16"/>
        <v>0</v>
      </c>
      <c r="M153" s="210">
        <f t="shared" si="17"/>
        <v>0</v>
      </c>
    </row>
    <row r="154" spans="1:15" x14ac:dyDescent="0.25">
      <c r="A154" s="209" t="s">
        <v>1023</v>
      </c>
      <c r="B154" s="179">
        <v>11741635</v>
      </c>
      <c r="C154" s="214"/>
      <c r="D154" s="214"/>
      <c r="E154" s="183"/>
      <c r="G154" s="183"/>
      <c r="H154" s="210">
        <f t="shared" si="12"/>
        <v>11741635</v>
      </c>
      <c r="I154" s="213">
        <f t="shared" si="13"/>
        <v>0</v>
      </c>
      <c r="J154" s="213">
        <f t="shared" si="14"/>
        <v>0</v>
      </c>
      <c r="K154" s="213">
        <f t="shared" si="15"/>
        <v>0</v>
      </c>
      <c r="L154" s="210">
        <f t="shared" si="16"/>
        <v>0</v>
      </c>
      <c r="M154" s="210">
        <f t="shared" si="17"/>
        <v>0</v>
      </c>
    </row>
    <row r="155" spans="1:15" x14ac:dyDescent="0.25">
      <c r="A155" s="209" t="s">
        <v>1022</v>
      </c>
      <c r="B155" s="179">
        <v>11506635</v>
      </c>
      <c r="C155" s="214"/>
      <c r="D155" s="214"/>
      <c r="E155" s="183"/>
      <c r="G155" s="183"/>
      <c r="H155" s="210">
        <f t="shared" si="12"/>
        <v>11506635</v>
      </c>
      <c r="I155" s="213">
        <f t="shared" si="13"/>
        <v>0</v>
      </c>
      <c r="J155" s="213">
        <f t="shared" si="14"/>
        <v>0</v>
      </c>
      <c r="K155" s="213">
        <f t="shared" si="15"/>
        <v>0</v>
      </c>
      <c r="L155" s="210">
        <f t="shared" si="16"/>
        <v>0</v>
      </c>
      <c r="M155" s="210">
        <f t="shared" si="17"/>
        <v>0</v>
      </c>
    </row>
    <row r="156" spans="1:15" x14ac:dyDescent="0.25">
      <c r="A156" s="209" t="s">
        <v>1021</v>
      </c>
      <c r="B156" s="179">
        <v>11216635</v>
      </c>
      <c r="C156" s="179">
        <v>11388663.879166666</v>
      </c>
      <c r="D156" s="179">
        <v>474318.98749999999</v>
      </c>
      <c r="E156" s="183"/>
      <c r="F156" s="215">
        <f>(F150+F162)/2</f>
        <v>900000</v>
      </c>
      <c r="G156" s="183"/>
      <c r="H156" s="210">
        <f t="shared" si="12"/>
        <v>11216635</v>
      </c>
      <c r="I156" s="213">
        <f t="shared" si="13"/>
        <v>11862982.866666667</v>
      </c>
      <c r="J156" s="213">
        <f t="shared" si="14"/>
        <v>11862982.866666667</v>
      </c>
      <c r="K156" s="213">
        <f t="shared" si="15"/>
        <v>10962982.866666667</v>
      </c>
      <c r="L156" s="210">
        <f t="shared" si="16"/>
        <v>105.76240438123079</v>
      </c>
      <c r="M156" s="210">
        <f t="shared" si="17"/>
        <v>97.738607582993183</v>
      </c>
      <c r="O156" s="209" t="s">
        <v>1107</v>
      </c>
    </row>
    <row r="157" spans="1:15" x14ac:dyDescent="0.25">
      <c r="A157" s="209" t="s">
        <v>1019</v>
      </c>
      <c r="B157" s="179">
        <v>10885635</v>
      </c>
      <c r="C157" s="214"/>
      <c r="D157" s="214"/>
      <c r="E157" s="183"/>
      <c r="G157" s="183"/>
      <c r="H157" s="210">
        <f t="shared" si="12"/>
        <v>10885635</v>
      </c>
      <c r="I157" s="213">
        <f t="shared" si="13"/>
        <v>0</v>
      </c>
      <c r="J157" s="213">
        <f t="shared" si="14"/>
        <v>0</v>
      </c>
      <c r="K157" s="213">
        <f t="shared" si="15"/>
        <v>0</v>
      </c>
      <c r="L157" s="210">
        <f t="shared" si="16"/>
        <v>0</v>
      </c>
      <c r="M157" s="210">
        <f t="shared" si="17"/>
        <v>0</v>
      </c>
    </row>
    <row r="158" spans="1:15" x14ac:dyDescent="0.25">
      <c r="A158" s="209" t="s">
        <v>1018</v>
      </c>
      <c r="B158" s="179">
        <v>10695635</v>
      </c>
      <c r="C158" s="214"/>
      <c r="D158" s="214"/>
      <c r="E158" s="183"/>
      <c r="G158" s="183"/>
      <c r="H158" s="210">
        <f t="shared" si="12"/>
        <v>10695635</v>
      </c>
      <c r="I158" s="213">
        <f t="shared" si="13"/>
        <v>0</v>
      </c>
      <c r="J158" s="213">
        <f t="shared" si="14"/>
        <v>0</v>
      </c>
      <c r="K158" s="213">
        <f t="shared" si="15"/>
        <v>0</v>
      </c>
      <c r="L158" s="210">
        <f t="shared" si="16"/>
        <v>0</v>
      </c>
      <c r="M158" s="210">
        <f t="shared" si="17"/>
        <v>0</v>
      </c>
    </row>
    <row r="159" spans="1:15" x14ac:dyDescent="0.25">
      <c r="A159" s="209" t="s">
        <v>185</v>
      </c>
      <c r="B159" s="179">
        <v>10615635</v>
      </c>
      <c r="C159" s="214"/>
      <c r="D159" s="214"/>
      <c r="E159" s="183"/>
      <c r="G159" s="183"/>
      <c r="H159" s="210">
        <f t="shared" si="12"/>
        <v>10615635</v>
      </c>
      <c r="I159" s="213">
        <f t="shared" si="13"/>
        <v>0</v>
      </c>
      <c r="J159" s="213">
        <f t="shared" si="14"/>
        <v>0</v>
      </c>
      <c r="K159" s="213">
        <f t="shared" si="15"/>
        <v>0</v>
      </c>
      <c r="L159" s="210">
        <f t="shared" si="16"/>
        <v>0</v>
      </c>
      <c r="M159" s="210">
        <f t="shared" si="17"/>
        <v>0</v>
      </c>
    </row>
    <row r="160" spans="1:15" x14ac:dyDescent="0.25">
      <c r="A160" s="209" t="s">
        <v>1017</v>
      </c>
      <c r="B160" s="179">
        <v>10605635</v>
      </c>
      <c r="C160" s="214"/>
      <c r="D160" s="214"/>
      <c r="E160" s="183"/>
      <c r="G160" s="183"/>
      <c r="H160" s="210">
        <f t="shared" si="12"/>
        <v>10605635</v>
      </c>
      <c r="I160" s="213">
        <f t="shared" si="13"/>
        <v>0</v>
      </c>
      <c r="J160" s="213">
        <f t="shared" si="14"/>
        <v>0</v>
      </c>
      <c r="K160" s="213">
        <f t="shared" si="15"/>
        <v>0</v>
      </c>
      <c r="L160" s="210">
        <f t="shared" si="16"/>
        <v>0</v>
      </c>
      <c r="M160" s="210">
        <f t="shared" si="17"/>
        <v>0</v>
      </c>
    </row>
    <row r="161" spans="1:15" x14ac:dyDescent="0.25">
      <c r="A161" s="209" t="s">
        <v>1016</v>
      </c>
      <c r="B161" s="179">
        <v>10655635</v>
      </c>
      <c r="C161" s="214"/>
      <c r="D161" s="214"/>
      <c r="E161" s="183"/>
      <c r="G161" s="183"/>
      <c r="H161" s="210">
        <f t="shared" si="12"/>
        <v>10655635</v>
      </c>
      <c r="I161" s="213">
        <f t="shared" si="13"/>
        <v>0</v>
      </c>
      <c r="J161" s="213">
        <f t="shared" si="14"/>
        <v>0</v>
      </c>
      <c r="K161" s="213">
        <f t="shared" si="15"/>
        <v>0</v>
      </c>
      <c r="L161" s="210">
        <f t="shared" si="16"/>
        <v>0</v>
      </c>
      <c r="M161" s="210">
        <f t="shared" si="17"/>
        <v>0</v>
      </c>
    </row>
    <row r="162" spans="1:15" x14ac:dyDescent="0.25">
      <c r="A162" s="209" t="s">
        <v>1015</v>
      </c>
      <c r="B162" s="179">
        <v>11040635</v>
      </c>
      <c r="C162" s="179">
        <v>11268210.216666667</v>
      </c>
      <c r="D162" s="179">
        <v>474318.98749999999</v>
      </c>
      <c r="E162" s="183"/>
      <c r="F162" s="179"/>
      <c r="G162" s="183"/>
      <c r="H162" s="210">
        <f t="shared" si="12"/>
        <v>11040635</v>
      </c>
      <c r="I162" s="213">
        <f t="shared" si="13"/>
        <v>11742529.204166668</v>
      </c>
      <c r="J162" s="213">
        <f t="shared" si="14"/>
        <v>11742529.204166668</v>
      </c>
      <c r="K162" s="213">
        <f t="shared" si="15"/>
        <v>11742529.204166668</v>
      </c>
      <c r="L162" s="210">
        <f t="shared" si="16"/>
        <v>106.35737169254003</v>
      </c>
      <c r="M162" s="210">
        <f t="shared" si="17"/>
        <v>106.35737169254003</v>
      </c>
      <c r="O162" s="209" t="s">
        <v>1106</v>
      </c>
    </row>
    <row r="163" spans="1:15" x14ac:dyDescent="0.25">
      <c r="A163" s="209" t="s">
        <v>1013</v>
      </c>
      <c r="B163" s="179">
        <v>11785635</v>
      </c>
      <c r="C163" s="214"/>
      <c r="D163" s="214"/>
      <c r="E163" s="183"/>
      <c r="G163" s="183"/>
      <c r="H163" s="210">
        <f t="shared" si="12"/>
        <v>11785635</v>
      </c>
      <c r="I163" s="213">
        <f t="shared" si="13"/>
        <v>0</v>
      </c>
      <c r="J163" s="213">
        <f t="shared" si="14"/>
        <v>0</v>
      </c>
      <c r="K163" s="213">
        <f t="shared" si="15"/>
        <v>0</v>
      </c>
      <c r="L163" s="210">
        <f t="shared" si="16"/>
        <v>0</v>
      </c>
      <c r="M163" s="210">
        <f t="shared" si="17"/>
        <v>0</v>
      </c>
    </row>
    <row r="164" spans="1:15" x14ac:dyDescent="0.25">
      <c r="A164" s="209" t="s">
        <v>1012</v>
      </c>
      <c r="B164" s="179">
        <v>13305635</v>
      </c>
      <c r="C164" s="214"/>
      <c r="D164" s="214"/>
      <c r="E164" s="183"/>
      <c r="G164" s="183"/>
      <c r="H164" s="210">
        <f t="shared" si="12"/>
        <v>13305635</v>
      </c>
      <c r="I164" s="213">
        <f t="shared" si="13"/>
        <v>0</v>
      </c>
      <c r="J164" s="213">
        <f t="shared" si="14"/>
        <v>0</v>
      </c>
      <c r="K164" s="213">
        <f t="shared" si="15"/>
        <v>0</v>
      </c>
      <c r="L164" s="210">
        <f t="shared" si="16"/>
        <v>0</v>
      </c>
      <c r="M164" s="210">
        <f t="shared" si="17"/>
        <v>0</v>
      </c>
    </row>
    <row r="165" spans="1:15" x14ac:dyDescent="0.25">
      <c r="A165" s="209" t="s">
        <v>269</v>
      </c>
      <c r="B165" s="179">
        <v>13576135</v>
      </c>
      <c r="C165" s="214"/>
      <c r="D165" s="214"/>
      <c r="E165" s="183"/>
      <c r="G165" s="183"/>
      <c r="H165" s="210">
        <f t="shared" si="12"/>
        <v>13576135</v>
      </c>
      <c r="I165" s="213">
        <f t="shared" si="13"/>
        <v>0</v>
      </c>
      <c r="J165" s="213">
        <f t="shared" si="14"/>
        <v>0</v>
      </c>
      <c r="K165" s="213">
        <f t="shared" si="15"/>
        <v>0</v>
      </c>
      <c r="L165" s="210">
        <f t="shared" si="16"/>
        <v>0</v>
      </c>
      <c r="M165" s="210">
        <f t="shared" si="17"/>
        <v>0</v>
      </c>
    </row>
    <row r="166" spans="1:15" x14ac:dyDescent="0.25">
      <c r="A166" s="209" t="s">
        <v>1011</v>
      </c>
      <c r="B166" s="179">
        <v>13886635</v>
      </c>
      <c r="C166" s="214"/>
      <c r="D166" s="214"/>
      <c r="E166" s="183"/>
      <c r="G166" s="183"/>
      <c r="H166" s="210">
        <f t="shared" si="12"/>
        <v>13886635</v>
      </c>
      <c r="I166" s="213">
        <f t="shared" si="13"/>
        <v>0</v>
      </c>
      <c r="J166" s="213">
        <f t="shared" si="14"/>
        <v>0</v>
      </c>
      <c r="K166" s="213">
        <f t="shared" si="15"/>
        <v>0</v>
      </c>
      <c r="L166" s="210">
        <f t="shared" si="16"/>
        <v>0</v>
      </c>
      <c r="M166" s="210">
        <f t="shared" si="17"/>
        <v>0</v>
      </c>
    </row>
    <row r="167" spans="1:15" x14ac:dyDescent="0.25">
      <c r="A167" s="209" t="s">
        <v>1010</v>
      </c>
      <c r="B167" s="179">
        <v>13356635</v>
      </c>
      <c r="C167" s="214"/>
      <c r="D167" s="214"/>
      <c r="E167" s="183"/>
      <c r="G167" s="183"/>
      <c r="H167" s="210">
        <f t="shared" si="12"/>
        <v>13356635</v>
      </c>
      <c r="I167" s="213">
        <f t="shared" si="13"/>
        <v>0</v>
      </c>
      <c r="J167" s="213">
        <f t="shared" si="14"/>
        <v>0</v>
      </c>
      <c r="K167" s="213">
        <f t="shared" si="15"/>
        <v>0</v>
      </c>
      <c r="L167" s="210">
        <f t="shared" si="16"/>
        <v>0</v>
      </c>
      <c r="M167" s="210">
        <f t="shared" si="17"/>
        <v>0</v>
      </c>
    </row>
    <row r="168" spans="1:15" x14ac:dyDescent="0.25">
      <c r="A168" s="209" t="s">
        <v>1009</v>
      </c>
      <c r="B168" s="179">
        <v>13306635</v>
      </c>
      <c r="C168" s="179">
        <v>13642664.466666667</v>
      </c>
      <c r="D168" s="179">
        <v>474318.98749999999</v>
      </c>
      <c r="E168" s="183"/>
      <c r="G168" s="183"/>
      <c r="H168" s="210">
        <f t="shared" si="12"/>
        <v>13306635</v>
      </c>
      <c r="I168" s="213">
        <f t="shared" si="13"/>
        <v>14116983.454166668</v>
      </c>
      <c r="J168" s="213">
        <f t="shared" si="14"/>
        <v>14116983.454166668</v>
      </c>
      <c r="K168" s="213">
        <f t="shared" si="15"/>
        <v>14116983.454166668</v>
      </c>
      <c r="L168" s="210">
        <f t="shared" si="16"/>
        <v>106.08980748451181</v>
      </c>
      <c r="M168" s="210">
        <f t="shared" si="17"/>
        <v>106.08980748451181</v>
      </c>
    </row>
    <row r="169" spans="1:15" x14ac:dyDescent="0.25">
      <c r="A169" s="209" t="s">
        <v>1007</v>
      </c>
      <c r="B169" s="179">
        <v>13516635</v>
      </c>
      <c r="C169" s="214"/>
      <c r="D169" s="214"/>
      <c r="E169" s="183"/>
      <c r="G169" s="183"/>
      <c r="H169" s="210">
        <f t="shared" si="12"/>
        <v>13516635</v>
      </c>
      <c r="I169" s="213">
        <f t="shared" si="13"/>
        <v>0</v>
      </c>
      <c r="J169" s="213">
        <f t="shared" si="14"/>
        <v>0</v>
      </c>
      <c r="K169" s="213">
        <f t="shared" si="15"/>
        <v>0</v>
      </c>
      <c r="L169" s="210">
        <f t="shared" si="16"/>
        <v>0</v>
      </c>
      <c r="M169" s="210">
        <f t="shared" si="17"/>
        <v>0</v>
      </c>
    </row>
    <row r="170" spans="1:15" x14ac:dyDescent="0.25">
      <c r="A170" s="209" t="s">
        <v>1006</v>
      </c>
      <c r="B170" s="179">
        <v>13366635</v>
      </c>
      <c r="C170" s="214"/>
      <c r="D170" s="214"/>
      <c r="E170" s="183"/>
      <c r="G170" s="183"/>
      <c r="H170" s="210">
        <f t="shared" si="12"/>
        <v>13366635</v>
      </c>
      <c r="I170" s="213">
        <f t="shared" si="13"/>
        <v>0</v>
      </c>
      <c r="J170" s="213">
        <f t="shared" si="14"/>
        <v>0</v>
      </c>
      <c r="K170" s="213">
        <f t="shared" si="15"/>
        <v>0</v>
      </c>
      <c r="L170" s="210">
        <f t="shared" si="16"/>
        <v>0</v>
      </c>
      <c r="M170" s="210">
        <f t="shared" si="17"/>
        <v>0</v>
      </c>
    </row>
    <row r="171" spans="1:15" x14ac:dyDescent="0.25">
      <c r="A171" s="209" t="s">
        <v>186</v>
      </c>
      <c r="B171" s="179">
        <v>13366635</v>
      </c>
      <c r="C171" s="214"/>
      <c r="D171" s="214"/>
      <c r="E171" s="183"/>
      <c r="G171" s="183"/>
      <c r="H171" s="210">
        <f t="shared" si="12"/>
        <v>13366635</v>
      </c>
      <c r="I171" s="213">
        <f t="shared" si="13"/>
        <v>0</v>
      </c>
      <c r="J171" s="213">
        <f t="shared" si="14"/>
        <v>0</v>
      </c>
      <c r="K171" s="213">
        <f t="shared" si="15"/>
        <v>0</v>
      </c>
      <c r="L171" s="210">
        <f t="shared" si="16"/>
        <v>0</v>
      </c>
      <c r="M171" s="210">
        <f t="shared" si="17"/>
        <v>0</v>
      </c>
    </row>
    <row r="172" spans="1:15" x14ac:dyDescent="0.25">
      <c r="A172" s="209" t="s">
        <v>1005</v>
      </c>
      <c r="B172" s="179">
        <v>13366635</v>
      </c>
      <c r="C172" s="214"/>
      <c r="D172" s="214"/>
      <c r="E172" s="183"/>
      <c r="G172" s="183"/>
      <c r="H172" s="210">
        <f t="shared" si="12"/>
        <v>13366635</v>
      </c>
      <c r="I172" s="213">
        <f t="shared" si="13"/>
        <v>0</v>
      </c>
      <c r="J172" s="213">
        <f t="shared" si="14"/>
        <v>0</v>
      </c>
      <c r="K172" s="213">
        <f t="shared" si="15"/>
        <v>0</v>
      </c>
      <c r="L172" s="210">
        <f t="shared" si="16"/>
        <v>0</v>
      </c>
      <c r="M172" s="210">
        <f t="shared" si="17"/>
        <v>0</v>
      </c>
    </row>
    <row r="173" spans="1:15" x14ac:dyDescent="0.25">
      <c r="A173" s="209" t="s">
        <v>1004</v>
      </c>
      <c r="B173" s="179">
        <v>13466635</v>
      </c>
      <c r="C173" s="214"/>
      <c r="D173" s="214"/>
      <c r="E173" s="183"/>
      <c r="G173" s="183"/>
      <c r="H173" s="210">
        <f t="shared" si="12"/>
        <v>13466635</v>
      </c>
      <c r="I173" s="213">
        <f t="shared" si="13"/>
        <v>0</v>
      </c>
      <c r="J173" s="213">
        <f t="shared" si="14"/>
        <v>0</v>
      </c>
      <c r="K173" s="213">
        <f t="shared" si="15"/>
        <v>0</v>
      </c>
      <c r="L173" s="210">
        <f t="shared" si="16"/>
        <v>0</v>
      </c>
      <c r="M173" s="210">
        <f t="shared" si="17"/>
        <v>0</v>
      </c>
    </row>
    <row r="174" spans="1:15" x14ac:dyDescent="0.25">
      <c r="A174" s="209" t="s">
        <v>1003</v>
      </c>
      <c r="B174" s="179">
        <v>14216635</v>
      </c>
      <c r="C174" s="179">
        <v>14442454.758333333</v>
      </c>
      <c r="D174" s="179">
        <v>474318.98749999999</v>
      </c>
      <c r="E174" s="183"/>
      <c r="G174" s="183"/>
      <c r="H174" s="210">
        <f t="shared" si="12"/>
        <v>14216635</v>
      </c>
      <c r="I174" s="213">
        <f t="shared" si="13"/>
        <v>14916773.745833334</v>
      </c>
      <c r="J174" s="213">
        <f t="shared" si="14"/>
        <v>14916773.745833334</v>
      </c>
      <c r="K174" s="213">
        <f t="shared" si="15"/>
        <v>14916773.745833334</v>
      </c>
      <c r="L174" s="210">
        <f t="shared" si="16"/>
        <v>104.92478526622743</v>
      </c>
      <c r="M174" s="210">
        <f t="shared" si="17"/>
        <v>104.92478526622743</v>
      </c>
    </row>
    <row r="175" spans="1:15" x14ac:dyDescent="0.25">
      <c r="A175" s="209" t="s">
        <v>1001</v>
      </c>
      <c r="B175" s="179">
        <v>14946635</v>
      </c>
      <c r="C175" s="214"/>
      <c r="D175" s="214"/>
      <c r="E175" s="183"/>
      <c r="G175" s="183"/>
      <c r="H175" s="210">
        <f t="shared" si="12"/>
        <v>14946635</v>
      </c>
      <c r="I175" s="213">
        <f t="shared" si="13"/>
        <v>0</v>
      </c>
      <c r="J175" s="213">
        <f t="shared" si="14"/>
        <v>0</v>
      </c>
      <c r="K175" s="213">
        <f t="shared" si="15"/>
        <v>0</v>
      </c>
      <c r="L175" s="210">
        <f t="shared" si="16"/>
        <v>0</v>
      </c>
      <c r="M175" s="210">
        <f t="shared" si="17"/>
        <v>0</v>
      </c>
    </row>
    <row r="176" spans="1:15" x14ac:dyDescent="0.25">
      <c r="A176" s="209" t="s">
        <v>999</v>
      </c>
      <c r="B176" s="179">
        <v>15871635</v>
      </c>
      <c r="C176" s="214"/>
      <c r="D176" s="214"/>
      <c r="E176" s="183"/>
      <c r="G176" s="183"/>
      <c r="H176" s="210">
        <f t="shared" si="12"/>
        <v>15871635</v>
      </c>
      <c r="I176" s="213">
        <f t="shared" si="13"/>
        <v>0</v>
      </c>
      <c r="J176" s="213">
        <f t="shared" si="14"/>
        <v>0</v>
      </c>
      <c r="K176" s="213">
        <f t="shared" si="15"/>
        <v>0</v>
      </c>
      <c r="L176" s="210">
        <f t="shared" si="16"/>
        <v>0</v>
      </c>
      <c r="M176" s="210">
        <f t="shared" si="17"/>
        <v>0</v>
      </c>
    </row>
    <row r="177" spans="1:13" x14ac:dyDescent="0.25">
      <c r="A177" s="209" t="s">
        <v>270</v>
      </c>
      <c r="B177" s="179">
        <v>18030635</v>
      </c>
      <c r="C177" s="214"/>
      <c r="D177" s="214"/>
      <c r="E177" s="183"/>
      <c r="G177" s="183"/>
      <c r="H177" s="210">
        <f t="shared" si="12"/>
        <v>18030635</v>
      </c>
      <c r="I177" s="213">
        <f t="shared" si="13"/>
        <v>0</v>
      </c>
      <c r="J177" s="213">
        <f t="shared" si="14"/>
        <v>0</v>
      </c>
      <c r="K177" s="213">
        <f t="shared" si="15"/>
        <v>0</v>
      </c>
      <c r="L177" s="210">
        <f t="shared" si="16"/>
        <v>0</v>
      </c>
      <c r="M177" s="210">
        <f t="shared" si="17"/>
        <v>0</v>
      </c>
    </row>
    <row r="178" spans="1:13" x14ac:dyDescent="0.25">
      <c r="A178" s="209" t="s">
        <v>998</v>
      </c>
      <c r="B178" s="179">
        <v>20241135</v>
      </c>
      <c r="C178" s="214"/>
      <c r="D178" s="214"/>
      <c r="E178" s="183"/>
      <c r="G178" s="183"/>
      <c r="H178" s="210">
        <f t="shared" si="12"/>
        <v>20241135</v>
      </c>
      <c r="I178" s="213">
        <f t="shared" si="13"/>
        <v>0</v>
      </c>
      <c r="J178" s="213">
        <f t="shared" si="14"/>
        <v>0</v>
      </c>
      <c r="K178" s="213">
        <f t="shared" si="15"/>
        <v>0</v>
      </c>
      <c r="L178" s="210">
        <f t="shared" si="16"/>
        <v>0</v>
      </c>
      <c r="M178" s="210">
        <f t="shared" si="17"/>
        <v>0</v>
      </c>
    </row>
    <row r="179" spans="1:13" x14ac:dyDescent="0.25">
      <c r="A179" s="209" t="s">
        <v>997</v>
      </c>
      <c r="B179" s="179">
        <v>20757460</v>
      </c>
      <c r="C179" s="214"/>
      <c r="D179" s="214"/>
      <c r="E179" s="183"/>
      <c r="G179" s="183"/>
      <c r="H179" s="210">
        <f t="shared" si="12"/>
        <v>20757460</v>
      </c>
      <c r="I179" s="213">
        <f t="shared" si="13"/>
        <v>0</v>
      </c>
      <c r="J179" s="213">
        <f t="shared" si="14"/>
        <v>0</v>
      </c>
      <c r="K179" s="213">
        <f t="shared" si="15"/>
        <v>0</v>
      </c>
      <c r="L179" s="210">
        <f t="shared" si="16"/>
        <v>0</v>
      </c>
      <c r="M179" s="210">
        <f t="shared" si="17"/>
        <v>0</v>
      </c>
    </row>
    <row r="180" spans="1:13" x14ac:dyDescent="0.25">
      <c r="A180" s="209" t="s">
        <v>996</v>
      </c>
      <c r="B180" s="179">
        <v>21478660</v>
      </c>
      <c r="C180" s="179">
        <v>21890153.858333334</v>
      </c>
      <c r="D180" s="179">
        <v>474318.98749999999</v>
      </c>
      <c r="E180" s="183"/>
      <c r="G180" s="183"/>
      <c r="H180" s="210">
        <f t="shared" si="12"/>
        <v>21478660</v>
      </c>
      <c r="I180" s="213">
        <f t="shared" si="13"/>
        <v>22364472.845833335</v>
      </c>
      <c r="J180" s="213">
        <f t="shared" si="14"/>
        <v>22364472.845833335</v>
      </c>
      <c r="K180" s="213">
        <f t="shared" si="15"/>
        <v>22364472.845833335</v>
      </c>
      <c r="L180" s="210">
        <f t="shared" si="16"/>
        <v>104.12415320989919</v>
      </c>
      <c r="M180" s="210">
        <f t="shared" si="17"/>
        <v>104.12415320989919</v>
      </c>
    </row>
    <row r="181" spans="1:13" x14ac:dyDescent="0.25">
      <c r="A181" s="209" t="s">
        <v>994</v>
      </c>
      <c r="B181" s="179">
        <v>21848365.5</v>
      </c>
      <c r="C181" s="214"/>
      <c r="D181" s="214"/>
      <c r="E181" s="183"/>
      <c r="G181" s="183"/>
      <c r="H181" s="210">
        <f t="shared" si="12"/>
        <v>21848365.5</v>
      </c>
      <c r="I181" s="213">
        <f t="shared" si="13"/>
        <v>0</v>
      </c>
      <c r="J181" s="213">
        <f t="shared" si="14"/>
        <v>0</v>
      </c>
      <c r="K181" s="213">
        <f t="shared" si="15"/>
        <v>0</v>
      </c>
      <c r="L181" s="210">
        <f t="shared" si="16"/>
        <v>0</v>
      </c>
      <c r="M181" s="210">
        <f t="shared" si="17"/>
        <v>0</v>
      </c>
    </row>
    <row r="182" spans="1:13" x14ac:dyDescent="0.25">
      <c r="A182" s="209" t="s">
        <v>993</v>
      </c>
      <c r="B182" s="179">
        <v>22852209.5</v>
      </c>
      <c r="C182" s="214"/>
      <c r="D182" s="214"/>
      <c r="E182" s="183"/>
      <c r="G182" s="183"/>
      <c r="H182" s="210">
        <f t="shared" si="12"/>
        <v>22852209.5</v>
      </c>
      <c r="I182" s="213">
        <f t="shared" si="13"/>
        <v>0</v>
      </c>
      <c r="J182" s="213">
        <f t="shared" si="14"/>
        <v>0</v>
      </c>
      <c r="K182" s="213">
        <f t="shared" si="15"/>
        <v>0</v>
      </c>
      <c r="L182" s="210">
        <f t="shared" si="16"/>
        <v>0</v>
      </c>
      <c r="M182" s="210">
        <f t="shared" si="17"/>
        <v>0</v>
      </c>
    </row>
    <row r="183" spans="1:13" x14ac:dyDescent="0.25">
      <c r="A183" s="209" t="s">
        <v>187</v>
      </c>
      <c r="B183" s="179">
        <v>24052098.5</v>
      </c>
      <c r="C183" s="214"/>
      <c r="D183" s="214"/>
      <c r="E183" s="183"/>
      <c r="G183" s="183"/>
      <c r="H183" s="210">
        <f t="shared" si="12"/>
        <v>24052098.5</v>
      </c>
      <c r="I183" s="213">
        <f t="shared" si="13"/>
        <v>0</v>
      </c>
      <c r="J183" s="213">
        <f t="shared" si="14"/>
        <v>0</v>
      </c>
      <c r="K183" s="213">
        <f t="shared" si="15"/>
        <v>0</v>
      </c>
      <c r="L183" s="210">
        <f t="shared" si="16"/>
        <v>0</v>
      </c>
      <c r="M183" s="210">
        <f t="shared" si="17"/>
        <v>0</v>
      </c>
    </row>
    <row r="184" spans="1:13" x14ac:dyDescent="0.25">
      <c r="A184" s="209" t="s">
        <v>992</v>
      </c>
      <c r="B184" s="175">
        <v>24722080.5</v>
      </c>
      <c r="C184" s="214"/>
      <c r="D184" s="214"/>
      <c r="E184" s="183"/>
      <c r="G184" s="183"/>
      <c r="H184" s="210">
        <f t="shared" si="12"/>
        <v>24722080.5</v>
      </c>
      <c r="I184" s="213">
        <f t="shared" si="13"/>
        <v>0</v>
      </c>
      <c r="J184" s="213">
        <f t="shared" si="14"/>
        <v>0</v>
      </c>
      <c r="K184" s="213">
        <f t="shared" si="15"/>
        <v>0</v>
      </c>
      <c r="L184" s="210">
        <f t="shared" si="16"/>
        <v>0</v>
      </c>
      <c r="M184" s="210">
        <f t="shared" si="17"/>
        <v>0</v>
      </c>
    </row>
    <row r="185" spans="1:13" x14ac:dyDescent="0.25">
      <c r="A185" s="209" t="s">
        <v>991</v>
      </c>
      <c r="B185" s="179">
        <v>25276910</v>
      </c>
      <c r="C185" s="214"/>
      <c r="D185" s="214"/>
      <c r="E185" s="183"/>
      <c r="G185" s="183"/>
      <c r="H185" s="210">
        <f t="shared" si="12"/>
        <v>25276910</v>
      </c>
      <c r="I185" s="213">
        <f t="shared" si="13"/>
        <v>0</v>
      </c>
      <c r="J185" s="213">
        <f t="shared" si="14"/>
        <v>0</v>
      </c>
      <c r="K185" s="213">
        <f t="shared" si="15"/>
        <v>0</v>
      </c>
      <c r="L185" s="210">
        <f t="shared" si="16"/>
        <v>0</v>
      </c>
      <c r="M185" s="210">
        <f t="shared" si="17"/>
        <v>0</v>
      </c>
    </row>
    <row r="186" spans="1:13" x14ac:dyDescent="0.25">
      <c r="A186" s="209" t="s">
        <v>990</v>
      </c>
      <c r="B186" s="179">
        <v>26487674.5</v>
      </c>
      <c r="C186" s="179">
        <v>27060295.116666667</v>
      </c>
      <c r="D186" s="179">
        <v>476402.77500000002</v>
      </c>
      <c r="E186" s="183"/>
      <c r="G186" s="183"/>
      <c r="H186" s="210">
        <f t="shared" si="12"/>
        <v>26487674.5</v>
      </c>
      <c r="I186" s="213">
        <f t="shared" si="13"/>
        <v>27536697.891666666</v>
      </c>
      <c r="J186" s="213">
        <f t="shared" si="14"/>
        <v>27536697.891666666</v>
      </c>
      <c r="K186" s="213">
        <f t="shared" si="15"/>
        <v>27536697.891666666</v>
      </c>
      <c r="L186" s="210">
        <f t="shared" si="16"/>
        <v>103.96042088053696</v>
      </c>
      <c r="M186" s="210">
        <f t="shared" si="17"/>
        <v>103.96042088053696</v>
      </c>
    </row>
    <row r="187" spans="1:13" x14ac:dyDescent="0.25">
      <c r="A187" s="209" t="s">
        <v>988</v>
      </c>
      <c r="B187" s="179">
        <v>27553174.5</v>
      </c>
      <c r="C187" s="214"/>
      <c r="D187" s="214"/>
      <c r="E187" s="183"/>
      <c r="G187" s="183"/>
      <c r="H187" s="210">
        <f t="shared" si="12"/>
        <v>27553174.5</v>
      </c>
      <c r="I187" s="213">
        <f t="shared" si="13"/>
        <v>0</v>
      </c>
      <c r="J187" s="213">
        <f t="shared" si="14"/>
        <v>0</v>
      </c>
      <c r="K187" s="213">
        <f t="shared" si="15"/>
        <v>0</v>
      </c>
      <c r="L187" s="210">
        <f t="shared" si="16"/>
        <v>0</v>
      </c>
      <c r="M187" s="210">
        <f t="shared" si="17"/>
        <v>0</v>
      </c>
    </row>
    <row r="188" spans="1:13" x14ac:dyDescent="0.25">
      <c r="A188" s="209" t="s">
        <v>987</v>
      </c>
      <c r="B188" s="179">
        <v>27957469</v>
      </c>
      <c r="C188" s="214"/>
      <c r="D188" s="214"/>
      <c r="E188" s="183"/>
      <c r="G188" s="183"/>
      <c r="H188" s="210">
        <f t="shared" si="12"/>
        <v>27957469</v>
      </c>
      <c r="I188" s="213">
        <f t="shared" si="13"/>
        <v>0</v>
      </c>
      <c r="J188" s="213">
        <f t="shared" si="14"/>
        <v>0</v>
      </c>
      <c r="K188" s="213">
        <f t="shared" si="15"/>
        <v>0</v>
      </c>
      <c r="L188" s="210">
        <f t="shared" si="16"/>
        <v>0</v>
      </c>
      <c r="M188" s="210">
        <f t="shared" si="17"/>
        <v>0</v>
      </c>
    </row>
    <row r="189" spans="1:13" x14ac:dyDescent="0.25">
      <c r="A189" s="209" t="s">
        <v>271</v>
      </c>
      <c r="B189" s="179">
        <v>29081969</v>
      </c>
      <c r="C189" s="214"/>
      <c r="D189" s="214"/>
      <c r="E189" s="183"/>
      <c r="G189" s="183"/>
      <c r="H189" s="210">
        <f t="shared" si="12"/>
        <v>29081969</v>
      </c>
      <c r="I189" s="213">
        <f t="shared" si="13"/>
        <v>0</v>
      </c>
      <c r="J189" s="213">
        <f t="shared" si="14"/>
        <v>0</v>
      </c>
      <c r="K189" s="213">
        <f t="shared" si="15"/>
        <v>0</v>
      </c>
      <c r="L189" s="210">
        <f t="shared" si="16"/>
        <v>0</v>
      </c>
      <c r="M189" s="210">
        <f t="shared" si="17"/>
        <v>0</v>
      </c>
    </row>
    <row r="190" spans="1:13" x14ac:dyDescent="0.25">
      <c r="A190" s="209" t="s">
        <v>986</v>
      </c>
      <c r="B190" s="179">
        <v>30031220</v>
      </c>
      <c r="C190" s="214"/>
      <c r="D190" s="214"/>
      <c r="E190" s="183"/>
      <c r="G190" s="183"/>
      <c r="H190" s="210">
        <f t="shared" si="12"/>
        <v>30031220</v>
      </c>
      <c r="I190" s="213">
        <f t="shared" si="13"/>
        <v>0</v>
      </c>
      <c r="J190" s="213">
        <f t="shared" si="14"/>
        <v>0</v>
      </c>
      <c r="K190" s="213">
        <f t="shared" si="15"/>
        <v>0</v>
      </c>
      <c r="L190" s="210">
        <f t="shared" si="16"/>
        <v>0</v>
      </c>
      <c r="M190" s="210">
        <f t="shared" si="17"/>
        <v>0</v>
      </c>
    </row>
    <row r="191" spans="1:13" x14ac:dyDescent="0.25">
      <c r="A191" s="209" t="s">
        <v>985</v>
      </c>
      <c r="B191" s="179">
        <v>31753656</v>
      </c>
      <c r="C191" s="214"/>
      <c r="D191" s="214"/>
      <c r="E191" s="183"/>
      <c r="G191" s="183"/>
      <c r="H191" s="210">
        <f t="shared" si="12"/>
        <v>31753656</v>
      </c>
      <c r="I191" s="213">
        <f t="shared" si="13"/>
        <v>0</v>
      </c>
      <c r="J191" s="213">
        <f t="shared" si="14"/>
        <v>0</v>
      </c>
      <c r="K191" s="213">
        <f t="shared" si="15"/>
        <v>0</v>
      </c>
      <c r="L191" s="210">
        <f t="shared" si="16"/>
        <v>0</v>
      </c>
      <c r="M191" s="210">
        <f t="shared" si="17"/>
        <v>0</v>
      </c>
    </row>
    <row r="192" spans="1:13" x14ac:dyDescent="0.25">
      <c r="A192" s="209" t="s">
        <v>984</v>
      </c>
      <c r="B192" s="179">
        <v>33573656</v>
      </c>
      <c r="C192" s="179">
        <v>34357266.245833337</v>
      </c>
      <c r="D192" s="179">
        <v>476402.77500000002</v>
      </c>
      <c r="E192" s="183"/>
      <c r="G192" s="183"/>
      <c r="H192" s="210">
        <f t="shared" si="12"/>
        <v>33573656</v>
      </c>
      <c r="I192" s="213">
        <f t="shared" si="13"/>
        <v>34833669.020833336</v>
      </c>
      <c r="J192" s="213">
        <f t="shared" si="14"/>
        <v>34833669.020833336</v>
      </c>
      <c r="K192" s="213">
        <f t="shared" si="15"/>
        <v>34833669.020833336</v>
      </c>
      <c r="L192" s="210">
        <f t="shared" si="16"/>
        <v>103.75298126850807</v>
      </c>
      <c r="M192" s="210">
        <f t="shared" si="17"/>
        <v>103.75298126850807</v>
      </c>
    </row>
    <row r="193" spans="1:13" x14ac:dyDescent="0.25">
      <c r="A193" s="209" t="s">
        <v>982</v>
      </c>
      <c r="B193" s="179">
        <v>34748131.5</v>
      </c>
      <c r="C193" s="214"/>
      <c r="D193" s="214"/>
      <c r="E193" s="183"/>
      <c r="G193" s="183"/>
      <c r="H193" s="210">
        <f t="shared" si="12"/>
        <v>34748131.5</v>
      </c>
      <c r="I193" s="213">
        <f t="shared" si="13"/>
        <v>0</v>
      </c>
      <c r="J193" s="213">
        <f t="shared" si="14"/>
        <v>0</v>
      </c>
      <c r="K193" s="213">
        <f t="shared" si="15"/>
        <v>0</v>
      </c>
      <c r="L193" s="210">
        <f t="shared" si="16"/>
        <v>0</v>
      </c>
      <c r="M193" s="210">
        <f t="shared" si="17"/>
        <v>0</v>
      </c>
    </row>
    <row r="194" spans="1:13" x14ac:dyDescent="0.25">
      <c r="A194" s="209" t="s">
        <v>981</v>
      </c>
      <c r="B194" s="179">
        <v>35658131.5</v>
      </c>
      <c r="C194" s="214"/>
      <c r="D194" s="214"/>
      <c r="E194" s="183"/>
      <c r="G194" s="183"/>
      <c r="H194" s="210">
        <f t="shared" si="12"/>
        <v>35658131.5</v>
      </c>
      <c r="I194" s="213">
        <f t="shared" si="13"/>
        <v>0</v>
      </c>
      <c r="J194" s="213">
        <f t="shared" si="14"/>
        <v>0</v>
      </c>
      <c r="K194" s="213">
        <f t="shared" si="15"/>
        <v>0</v>
      </c>
      <c r="L194" s="210">
        <f t="shared" si="16"/>
        <v>0</v>
      </c>
      <c r="M194" s="210">
        <f t="shared" si="17"/>
        <v>0</v>
      </c>
    </row>
    <row r="195" spans="1:13" x14ac:dyDescent="0.25">
      <c r="A195" s="209" t="s">
        <v>188</v>
      </c>
      <c r="B195" s="179">
        <v>35978823.5</v>
      </c>
      <c r="C195" s="214"/>
      <c r="D195" s="214"/>
      <c r="E195" s="183"/>
      <c r="G195" s="183"/>
      <c r="H195" s="210">
        <f t="shared" si="12"/>
        <v>35978823.5</v>
      </c>
      <c r="I195" s="213">
        <f t="shared" si="13"/>
        <v>0</v>
      </c>
      <c r="J195" s="213">
        <f t="shared" si="14"/>
        <v>0</v>
      </c>
      <c r="K195" s="213">
        <f t="shared" si="15"/>
        <v>0</v>
      </c>
      <c r="L195" s="210">
        <f t="shared" si="16"/>
        <v>0</v>
      </c>
      <c r="M195" s="210">
        <f t="shared" si="17"/>
        <v>0</v>
      </c>
    </row>
    <row r="196" spans="1:13" x14ac:dyDescent="0.25">
      <c r="A196" s="209" t="s">
        <v>980</v>
      </c>
      <c r="B196" s="179">
        <v>36378792</v>
      </c>
      <c r="C196" s="214"/>
      <c r="D196" s="214"/>
      <c r="E196" s="183"/>
      <c r="G196" s="183"/>
      <c r="H196" s="210">
        <f t="shared" si="12"/>
        <v>36378792</v>
      </c>
      <c r="I196" s="213">
        <f t="shared" si="13"/>
        <v>0</v>
      </c>
      <c r="J196" s="213">
        <f t="shared" si="14"/>
        <v>0</v>
      </c>
      <c r="K196" s="213">
        <f t="shared" si="15"/>
        <v>0</v>
      </c>
      <c r="L196" s="210">
        <f t="shared" si="16"/>
        <v>0</v>
      </c>
      <c r="M196" s="210">
        <f t="shared" si="17"/>
        <v>0</v>
      </c>
    </row>
    <row r="197" spans="1:13" x14ac:dyDescent="0.25">
      <c r="A197" s="209" t="s">
        <v>979</v>
      </c>
      <c r="B197" s="179">
        <v>36438792</v>
      </c>
      <c r="C197" s="214"/>
      <c r="D197" s="214"/>
      <c r="E197" s="183"/>
      <c r="G197" s="183"/>
      <c r="H197" s="210">
        <f t="shared" si="12"/>
        <v>36438792</v>
      </c>
      <c r="I197" s="213">
        <f t="shared" si="13"/>
        <v>0</v>
      </c>
      <c r="J197" s="213">
        <f t="shared" si="14"/>
        <v>0</v>
      </c>
      <c r="K197" s="213">
        <f t="shared" si="15"/>
        <v>0</v>
      </c>
      <c r="L197" s="210">
        <f t="shared" si="16"/>
        <v>0</v>
      </c>
      <c r="M197" s="210">
        <f t="shared" si="17"/>
        <v>0</v>
      </c>
    </row>
    <row r="198" spans="1:13" x14ac:dyDescent="0.25">
      <c r="A198" s="209" t="s">
        <v>978</v>
      </c>
      <c r="B198" s="179">
        <v>37038699.5</v>
      </c>
      <c r="C198" s="179">
        <v>38678108.149999999</v>
      </c>
      <c r="D198" s="179"/>
      <c r="E198" s="183"/>
      <c r="G198" s="183"/>
      <c r="H198" s="210">
        <f t="shared" ref="H198:H246" si="18">B198</f>
        <v>37038699.5</v>
      </c>
      <c r="I198" s="213">
        <f t="shared" ref="I198:I246" si="19">C198+D198</f>
        <v>38678108.149999999</v>
      </c>
      <c r="J198" s="213">
        <f t="shared" ref="J198:J261" si="20">I198</f>
        <v>38678108.149999999</v>
      </c>
      <c r="K198" s="213">
        <f t="shared" ref="K198:K246" si="21">I198-F198</f>
        <v>38678108.149999999</v>
      </c>
      <c r="L198" s="210">
        <f t="shared" ref="L198:L246" si="22">100*I198/H198</f>
        <v>104.42620467816371</v>
      </c>
      <c r="M198" s="210">
        <f t="shared" ref="M198:M246" si="23">100*K198/H198</f>
        <v>104.42620467816371</v>
      </c>
    </row>
    <row r="199" spans="1:13" x14ac:dyDescent="0.25">
      <c r="A199" s="209" t="s">
        <v>976</v>
      </c>
      <c r="B199" s="179">
        <v>37763699.5</v>
      </c>
      <c r="C199" s="214"/>
      <c r="D199" s="214"/>
      <c r="E199" s="183"/>
      <c r="G199" s="183"/>
      <c r="H199" s="210">
        <f t="shared" si="18"/>
        <v>37763699.5</v>
      </c>
      <c r="I199" s="213">
        <f t="shared" si="19"/>
        <v>0</v>
      </c>
      <c r="J199" s="213">
        <f t="shared" si="20"/>
        <v>0</v>
      </c>
      <c r="K199" s="213">
        <f t="shared" si="21"/>
        <v>0</v>
      </c>
      <c r="L199" s="210">
        <f t="shared" si="22"/>
        <v>0</v>
      </c>
      <c r="M199" s="210">
        <f t="shared" si="23"/>
        <v>0</v>
      </c>
    </row>
    <row r="200" spans="1:13" x14ac:dyDescent="0.25">
      <c r="A200" s="209" t="s">
        <v>975</v>
      </c>
      <c r="B200" s="179">
        <v>37865699.5</v>
      </c>
      <c r="C200" s="214"/>
      <c r="D200" s="214"/>
      <c r="E200" s="183"/>
      <c r="G200" s="183"/>
      <c r="H200" s="210">
        <f t="shared" si="18"/>
        <v>37865699.5</v>
      </c>
      <c r="I200" s="213">
        <f t="shared" si="19"/>
        <v>0</v>
      </c>
      <c r="J200" s="213">
        <f t="shared" si="20"/>
        <v>0</v>
      </c>
      <c r="K200" s="213">
        <f t="shared" si="21"/>
        <v>0</v>
      </c>
      <c r="L200" s="210">
        <f t="shared" si="22"/>
        <v>0</v>
      </c>
      <c r="M200" s="210">
        <f t="shared" si="23"/>
        <v>0</v>
      </c>
    </row>
    <row r="201" spans="1:13" x14ac:dyDescent="0.25">
      <c r="A201" s="209" t="s">
        <v>272</v>
      </c>
      <c r="B201" s="179">
        <v>38249139.5</v>
      </c>
      <c r="C201" s="214"/>
      <c r="D201" s="214"/>
      <c r="E201" s="183"/>
      <c r="G201" s="183"/>
      <c r="H201" s="210">
        <f t="shared" si="18"/>
        <v>38249139.5</v>
      </c>
      <c r="I201" s="213">
        <f t="shared" si="19"/>
        <v>0</v>
      </c>
      <c r="J201" s="213">
        <f t="shared" si="20"/>
        <v>0</v>
      </c>
      <c r="K201" s="213">
        <f t="shared" si="21"/>
        <v>0</v>
      </c>
      <c r="L201" s="210">
        <f t="shared" si="22"/>
        <v>0</v>
      </c>
      <c r="M201" s="210">
        <f t="shared" si="23"/>
        <v>0</v>
      </c>
    </row>
    <row r="202" spans="1:13" x14ac:dyDescent="0.25">
      <c r="A202" s="209" t="s">
        <v>974</v>
      </c>
      <c r="B202" s="179">
        <v>39014218</v>
      </c>
      <c r="C202" s="214"/>
      <c r="D202" s="214"/>
      <c r="E202" s="183"/>
      <c r="G202" s="183"/>
      <c r="H202" s="210">
        <f t="shared" si="18"/>
        <v>39014218</v>
      </c>
      <c r="I202" s="213">
        <f t="shared" si="19"/>
        <v>0</v>
      </c>
      <c r="J202" s="213">
        <f t="shared" si="20"/>
        <v>0</v>
      </c>
      <c r="K202" s="213">
        <f t="shared" si="21"/>
        <v>0</v>
      </c>
      <c r="L202" s="210">
        <f t="shared" si="22"/>
        <v>0</v>
      </c>
      <c r="M202" s="210">
        <f t="shared" si="23"/>
        <v>0</v>
      </c>
    </row>
    <row r="203" spans="1:13" x14ac:dyDescent="0.25">
      <c r="A203" s="209" t="s">
        <v>973</v>
      </c>
      <c r="B203" s="179">
        <v>39854218</v>
      </c>
      <c r="C203" s="214"/>
      <c r="D203" s="214"/>
      <c r="E203" s="183"/>
      <c r="G203" s="183"/>
      <c r="H203" s="210">
        <f t="shared" si="18"/>
        <v>39854218</v>
      </c>
      <c r="I203" s="213">
        <f t="shared" si="19"/>
        <v>0</v>
      </c>
      <c r="J203" s="213">
        <f t="shared" si="20"/>
        <v>0</v>
      </c>
      <c r="K203" s="213">
        <f t="shared" si="21"/>
        <v>0</v>
      </c>
      <c r="L203" s="210">
        <f t="shared" si="22"/>
        <v>0</v>
      </c>
      <c r="M203" s="210">
        <f t="shared" si="23"/>
        <v>0</v>
      </c>
    </row>
    <row r="204" spans="1:13" x14ac:dyDescent="0.25">
      <c r="A204" s="209" t="s">
        <v>972</v>
      </c>
      <c r="B204" s="179">
        <v>40679878</v>
      </c>
      <c r="C204" s="179">
        <v>42743800.483333334</v>
      </c>
      <c r="D204" s="179"/>
      <c r="E204" s="183"/>
      <c r="G204" s="183"/>
      <c r="H204" s="210">
        <f t="shared" si="18"/>
        <v>40679878</v>
      </c>
      <c r="I204" s="213">
        <f t="shared" si="19"/>
        <v>42743800.483333334</v>
      </c>
      <c r="J204" s="213">
        <f t="shared" si="20"/>
        <v>42743800.483333334</v>
      </c>
      <c r="K204" s="213">
        <f t="shared" si="21"/>
        <v>42743800.483333334</v>
      </c>
      <c r="L204" s="210">
        <f t="shared" si="22"/>
        <v>105.0735709761306</v>
      </c>
      <c r="M204" s="210">
        <f t="shared" si="23"/>
        <v>105.0735709761306</v>
      </c>
    </row>
    <row r="205" spans="1:13" x14ac:dyDescent="0.25">
      <c r="A205" s="209" t="s">
        <v>970</v>
      </c>
      <c r="B205" s="179">
        <v>41306006</v>
      </c>
      <c r="C205" s="214"/>
      <c r="D205" s="214"/>
      <c r="E205" s="183"/>
      <c r="G205" s="183"/>
      <c r="H205" s="210">
        <f t="shared" si="18"/>
        <v>41306006</v>
      </c>
      <c r="I205" s="213">
        <f t="shared" si="19"/>
        <v>0</v>
      </c>
      <c r="J205" s="213">
        <f t="shared" si="20"/>
        <v>0</v>
      </c>
      <c r="K205" s="213">
        <f t="shared" si="21"/>
        <v>0</v>
      </c>
      <c r="L205" s="210">
        <f t="shared" si="22"/>
        <v>0</v>
      </c>
      <c r="M205" s="210">
        <f t="shared" si="23"/>
        <v>0</v>
      </c>
    </row>
    <row r="206" spans="1:13" x14ac:dyDescent="0.25">
      <c r="A206" s="209" t="s">
        <v>969</v>
      </c>
      <c r="B206" s="179">
        <v>41416006</v>
      </c>
      <c r="C206" s="214"/>
      <c r="D206" s="214"/>
      <c r="E206" s="183"/>
      <c r="G206" s="183"/>
      <c r="H206" s="210">
        <f t="shared" si="18"/>
        <v>41416006</v>
      </c>
      <c r="I206" s="213">
        <f t="shared" si="19"/>
        <v>0</v>
      </c>
      <c r="J206" s="213">
        <f t="shared" si="20"/>
        <v>0</v>
      </c>
      <c r="K206" s="213">
        <f t="shared" si="21"/>
        <v>0</v>
      </c>
      <c r="L206" s="210">
        <f t="shared" si="22"/>
        <v>0</v>
      </c>
      <c r="M206" s="210">
        <f t="shared" si="23"/>
        <v>0</v>
      </c>
    </row>
    <row r="207" spans="1:13" x14ac:dyDescent="0.25">
      <c r="A207" s="209" t="s">
        <v>189</v>
      </c>
      <c r="B207" s="179">
        <v>41516602</v>
      </c>
      <c r="C207" s="214"/>
      <c r="D207" s="214"/>
      <c r="E207" s="183"/>
      <c r="G207" s="183"/>
      <c r="H207" s="210">
        <f t="shared" si="18"/>
        <v>41516602</v>
      </c>
      <c r="I207" s="213">
        <f t="shared" si="19"/>
        <v>0</v>
      </c>
      <c r="J207" s="213">
        <f t="shared" si="20"/>
        <v>0</v>
      </c>
      <c r="K207" s="213">
        <f t="shared" si="21"/>
        <v>0</v>
      </c>
      <c r="L207" s="210">
        <f t="shared" si="22"/>
        <v>0</v>
      </c>
      <c r="M207" s="210">
        <f t="shared" si="23"/>
        <v>0</v>
      </c>
    </row>
    <row r="208" spans="1:13" x14ac:dyDescent="0.25">
      <c r="A208" s="209" t="s">
        <v>968</v>
      </c>
      <c r="B208" s="179">
        <v>41676602</v>
      </c>
      <c r="C208" s="214"/>
      <c r="D208" s="214"/>
      <c r="E208" s="183"/>
      <c r="G208" s="183"/>
      <c r="H208" s="210">
        <f t="shared" si="18"/>
        <v>41676602</v>
      </c>
      <c r="I208" s="213">
        <f t="shared" si="19"/>
        <v>0</v>
      </c>
      <c r="J208" s="213">
        <f t="shared" si="20"/>
        <v>0</v>
      </c>
      <c r="K208" s="213">
        <f t="shared" si="21"/>
        <v>0</v>
      </c>
      <c r="L208" s="210">
        <f t="shared" si="22"/>
        <v>0</v>
      </c>
      <c r="M208" s="210">
        <f t="shared" si="23"/>
        <v>0</v>
      </c>
    </row>
    <row r="209" spans="1:13" x14ac:dyDescent="0.25">
      <c r="A209" s="209" t="s">
        <v>967</v>
      </c>
      <c r="B209" s="179">
        <v>42426602</v>
      </c>
      <c r="C209" s="214"/>
      <c r="D209" s="214"/>
      <c r="E209" s="183"/>
      <c r="G209" s="183"/>
      <c r="H209" s="210">
        <f t="shared" si="18"/>
        <v>42426602</v>
      </c>
      <c r="I209" s="213">
        <f t="shared" si="19"/>
        <v>0</v>
      </c>
      <c r="J209" s="213">
        <f t="shared" si="20"/>
        <v>0</v>
      </c>
      <c r="K209" s="213">
        <f t="shared" si="21"/>
        <v>0</v>
      </c>
      <c r="L209" s="210">
        <f t="shared" si="22"/>
        <v>0</v>
      </c>
      <c r="M209" s="210">
        <f t="shared" si="23"/>
        <v>0</v>
      </c>
    </row>
    <row r="210" spans="1:13" x14ac:dyDescent="0.25">
      <c r="A210" s="209" t="s">
        <v>966</v>
      </c>
      <c r="B210" s="179">
        <v>44287193</v>
      </c>
      <c r="C210" s="179">
        <v>46449064.641666666</v>
      </c>
      <c r="D210" s="179"/>
      <c r="E210" s="183"/>
      <c r="G210" s="183"/>
      <c r="H210" s="210">
        <f t="shared" si="18"/>
        <v>44287193</v>
      </c>
      <c r="I210" s="213">
        <f t="shared" si="19"/>
        <v>46449064.641666666</v>
      </c>
      <c r="J210" s="213">
        <f t="shared" si="20"/>
        <v>46449064.641666666</v>
      </c>
      <c r="K210" s="213">
        <f t="shared" si="21"/>
        <v>46449064.641666666</v>
      </c>
      <c r="L210" s="210">
        <f t="shared" si="22"/>
        <v>104.88148264819283</v>
      </c>
      <c r="M210" s="210">
        <f t="shared" si="23"/>
        <v>104.88148264819283</v>
      </c>
    </row>
    <row r="211" spans="1:13" x14ac:dyDescent="0.25">
      <c r="A211" s="209" t="s">
        <v>964</v>
      </c>
      <c r="B211" s="179">
        <v>44542146</v>
      </c>
      <c r="C211" s="214"/>
      <c r="D211" s="214"/>
      <c r="E211" s="183"/>
      <c r="G211" s="183"/>
      <c r="H211" s="210">
        <f t="shared" si="18"/>
        <v>44542146</v>
      </c>
      <c r="I211" s="213">
        <f t="shared" si="19"/>
        <v>0</v>
      </c>
      <c r="J211" s="213">
        <f t="shared" si="20"/>
        <v>0</v>
      </c>
      <c r="K211" s="213">
        <f t="shared" si="21"/>
        <v>0</v>
      </c>
      <c r="L211" s="210">
        <f t="shared" si="22"/>
        <v>0</v>
      </c>
      <c r="M211" s="210">
        <f t="shared" si="23"/>
        <v>0</v>
      </c>
    </row>
    <row r="212" spans="1:13" x14ac:dyDescent="0.25">
      <c r="A212" s="209" t="s">
        <v>962</v>
      </c>
      <c r="B212" s="175">
        <v>44957646</v>
      </c>
      <c r="C212" s="214"/>
      <c r="D212" s="214"/>
      <c r="E212" s="183"/>
      <c r="G212" s="183"/>
      <c r="H212" s="210">
        <f t="shared" si="18"/>
        <v>44957646</v>
      </c>
      <c r="I212" s="213">
        <f t="shared" si="19"/>
        <v>0</v>
      </c>
      <c r="J212" s="213">
        <f t="shared" si="20"/>
        <v>0</v>
      </c>
      <c r="K212" s="213">
        <f t="shared" si="21"/>
        <v>0</v>
      </c>
      <c r="L212" s="210">
        <f t="shared" si="22"/>
        <v>0</v>
      </c>
      <c r="M212" s="210">
        <f t="shared" si="23"/>
        <v>0</v>
      </c>
    </row>
    <row r="213" spans="1:13" x14ac:dyDescent="0.25">
      <c r="A213" s="209" t="s">
        <v>273</v>
      </c>
      <c r="B213" s="179">
        <v>45700226</v>
      </c>
      <c r="C213" s="214"/>
      <c r="D213" s="214"/>
      <c r="E213" s="183"/>
      <c r="G213" s="183"/>
      <c r="H213" s="210">
        <f t="shared" si="18"/>
        <v>45700226</v>
      </c>
      <c r="I213" s="213">
        <f t="shared" si="19"/>
        <v>0</v>
      </c>
      <c r="J213" s="213">
        <f t="shared" si="20"/>
        <v>0</v>
      </c>
      <c r="K213" s="213">
        <f t="shared" si="21"/>
        <v>0</v>
      </c>
      <c r="L213" s="210">
        <f t="shared" si="22"/>
        <v>0</v>
      </c>
      <c r="M213" s="210">
        <f t="shared" si="23"/>
        <v>0</v>
      </c>
    </row>
    <row r="214" spans="1:13" x14ac:dyDescent="0.25">
      <c r="A214" s="209" t="s">
        <v>961</v>
      </c>
      <c r="B214" s="179">
        <v>46240226</v>
      </c>
      <c r="C214" s="214"/>
      <c r="D214" s="214"/>
      <c r="E214" s="183"/>
      <c r="G214" s="183"/>
      <c r="H214" s="210">
        <f t="shared" si="18"/>
        <v>46240226</v>
      </c>
      <c r="I214" s="213">
        <f t="shared" si="19"/>
        <v>0</v>
      </c>
      <c r="J214" s="213">
        <f t="shared" si="20"/>
        <v>0</v>
      </c>
      <c r="K214" s="213">
        <f t="shared" si="21"/>
        <v>0</v>
      </c>
      <c r="L214" s="210">
        <f t="shared" si="22"/>
        <v>0</v>
      </c>
      <c r="M214" s="210">
        <f t="shared" si="23"/>
        <v>0</v>
      </c>
    </row>
    <row r="215" spans="1:13" x14ac:dyDescent="0.25">
      <c r="A215" s="209" t="s">
        <v>960</v>
      </c>
      <c r="B215" s="179">
        <v>46547290</v>
      </c>
      <c r="C215" s="214"/>
      <c r="D215" s="214"/>
      <c r="E215" s="183"/>
      <c r="G215" s="183"/>
      <c r="H215" s="210">
        <f t="shared" si="18"/>
        <v>46547290</v>
      </c>
      <c r="I215" s="213">
        <f t="shared" si="19"/>
        <v>0</v>
      </c>
      <c r="J215" s="213">
        <f t="shared" si="20"/>
        <v>0</v>
      </c>
      <c r="K215" s="213">
        <f t="shared" si="21"/>
        <v>0</v>
      </c>
      <c r="L215" s="210">
        <f t="shared" si="22"/>
        <v>0</v>
      </c>
      <c r="M215" s="210">
        <f t="shared" si="23"/>
        <v>0</v>
      </c>
    </row>
    <row r="216" spans="1:13" x14ac:dyDescent="0.25">
      <c r="A216" s="209" t="s">
        <v>959</v>
      </c>
      <c r="B216" s="175">
        <v>47067290</v>
      </c>
      <c r="C216" s="179">
        <v>49608596.412500001</v>
      </c>
      <c r="D216" s="179"/>
      <c r="E216" s="183"/>
      <c r="G216" s="183"/>
      <c r="H216" s="210">
        <f t="shared" si="18"/>
        <v>47067290</v>
      </c>
      <c r="I216" s="213">
        <f t="shared" si="19"/>
        <v>49608596.412500001</v>
      </c>
      <c r="J216" s="213">
        <f t="shared" si="20"/>
        <v>49608596.412500001</v>
      </c>
      <c r="K216" s="213">
        <f t="shared" si="21"/>
        <v>49608596.412500001</v>
      </c>
      <c r="L216" s="210">
        <f t="shared" si="22"/>
        <v>105.39930472415132</v>
      </c>
      <c r="M216" s="210">
        <f t="shared" si="23"/>
        <v>105.39930472415132</v>
      </c>
    </row>
    <row r="217" spans="1:13" x14ac:dyDescent="0.25">
      <c r="A217" s="209" t="s">
        <v>957</v>
      </c>
      <c r="B217" s="179">
        <v>47409013.5</v>
      </c>
      <c r="C217" s="214"/>
      <c r="D217" s="214"/>
      <c r="E217" s="183"/>
      <c r="G217" s="183"/>
      <c r="H217" s="210">
        <f t="shared" si="18"/>
        <v>47409013.5</v>
      </c>
      <c r="I217" s="213">
        <f t="shared" si="19"/>
        <v>0</v>
      </c>
      <c r="J217" s="213">
        <f t="shared" si="20"/>
        <v>0</v>
      </c>
      <c r="K217" s="213">
        <f t="shared" si="21"/>
        <v>0</v>
      </c>
      <c r="L217" s="210">
        <f t="shared" si="22"/>
        <v>0</v>
      </c>
      <c r="M217" s="210">
        <f t="shared" si="23"/>
        <v>0</v>
      </c>
    </row>
    <row r="218" spans="1:13" x14ac:dyDescent="0.25">
      <c r="A218" s="209" t="s">
        <v>956</v>
      </c>
      <c r="B218" s="179">
        <v>48277013</v>
      </c>
      <c r="C218" s="214"/>
      <c r="D218" s="214"/>
      <c r="E218" s="183"/>
      <c r="G218" s="183"/>
      <c r="H218" s="210">
        <f t="shared" si="18"/>
        <v>48277013</v>
      </c>
      <c r="I218" s="213">
        <f t="shared" si="19"/>
        <v>0</v>
      </c>
      <c r="J218" s="213">
        <f t="shared" si="20"/>
        <v>0</v>
      </c>
      <c r="K218" s="213">
        <f t="shared" si="21"/>
        <v>0</v>
      </c>
      <c r="L218" s="210">
        <f t="shared" si="22"/>
        <v>0</v>
      </c>
      <c r="M218" s="210">
        <f t="shared" si="23"/>
        <v>0</v>
      </c>
    </row>
    <row r="219" spans="1:13" x14ac:dyDescent="0.25">
      <c r="A219" s="209" t="s">
        <v>190</v>
      </c>
      <c r="B219" s="179">
        <v>48438141.5</v>
      </c>
      <c r="C219" s="214"/>
      <c r="D219" s="214"/>
      <c r="E219" s="183"/>
      <c r="G219" s="183"/>
      <c r="H219" s="210">
        <f t="shared" si="18"/>
        <v>48438141.5</v>
      </c>
      <c r="I219" s="213">
        <f t="shared" si="19"/>
        <v>0</v>
      </c>
      <c r="J219" s="213">
        <f t="shared" si="20"/>
        <v>0</v>
      </c>
      <c r="K219" s="213">
        <f t="shared" si="21"/>
        <v>0</v>
      </c>
      <c r="L219" s="210">
        <f t="shared" si="22"/>
        <v>0</v>
      </c>
      <c r="M219" s="210">
        <f t="shared" si="23"/>
        <v>0</v>
      </c>
    </row>
    <row r="220" spans="1:13" x14ac:dyDescent="0.25">
      <c r="A220" s="209" t="s">
        <v>955</v>
      </c>
      <c r="B220" s="179">
        <v>46938141</v>
      </c>
      <c r="C220" s="214"/>
      <c r="D220" s="214"/>
      <c r="E220" s="183"/>
      <c r="G220" s="183"/>
      <c r="H220" s="210">
        <f t="shared" si="18"/>
        <v>46938141</v>
      </c>
      <c r="I220" s="213">
        <f t="shared" si="19"/>
        <v>0</v>
      </c>
      <c r="J220" s="213">
        <f t="shared" si="20"/>
        <v>0</v>
      </c>
      <c r="K220" s="213">
        <f t="shared" si="21"/>
        <v>0</v>
      </c>
      <c r="L220" s="210">
        <f t="shared" si="22"/>
        <v>0</v>
      </c>
      <c r="M220" s="210">
        <f t="shared" si="23"/>
        <v>0</v>
      </c>
    </row>
    <row r="221" spans="1:13" x14ac:dyDescent="0.25">
      <c r="A221" s="209" t="s">
        <v>954</v>
      </c>
      <c r="B221" s="179">
        <v>46188141.5</v>
      </c>
      <c r="C221" s="214"/>
      <c r="D221" s="214"/>
      <c r="E221" s="183"/>
      <c r="G221" s="183"/>
      <c r="H221" s="210">
        <f t="shared" si="18"/>
        <v>46188141.5</v>
      </c>
      <c r="I221" s="213">
        <f t="shared" si="19"/>
        <v>0</v>
      </c>
      <c r="J221" s="213">
        <f t="shared" si="20"/>
        <v>0</v>
      </c>
      <c r="K221" s="213">
        <f t="shared" si="21"/>
        <v>0</v>
      </c>
      <c r="L221" s="210">
        <f t="shared" si="22"/>
        <v>0</v>
      </c>
      <c r="M221" s="210">
        <f t="shared" si="23"/>
        <v>0</v>
      </c>
    </row>
    <row r="222" spans="1:13" x14ac:dyDescent="0.25">
      <c r="A222" s="209" t="s">
        <v>953</v>
      </c>
      <c r="B222" s="179">
        <v>46188141.5</v>
      </c>
      <c r="C222" s="179">
        <v>49394029.55833333</v>
      </c>
      <c r="D222" s="179"/>
      <c r="E222" s="183"/>
      <c r="G222" s="183"/>
      <c r="H222" s="210">
        <f t="shared" si="18"/>
        <v>46188141.5</v>
      </c>
      <c r="I222" s="213">
        <f t="shared" si="19"/>
        <v>49394029.55833333</v>
      </c>
      <c r="J222" s="213">
        <f t="shared" si="20"/>
        <v>49394029.55833333</v>
      </c>
      <c r="K222" s="213">
        <f t="shared" si="21"/>
        <v>49394029.55833333</v>
      </c>
      <c r="L222" s="210">
        <f t="shared" si="22"/>
        <v>106.94093322272629</v>
      </c>
      <c r="M222" s="210">
        <f t="shared" si="23"/>
        <v>106.94093322272629</v>
      </c>
    </row>
    <row r="223" spans="1:13" x14ac:dyDescent="0.25">
      <c r="A223" s="209" t="s">
        <v>951</v>
      </c>
      <c r="B223" s="179">
        <v>46394269.5</v>
      </c>
      <c r="C223" s="214"/>
      <c r="D223" s="214"/>
      <c r="E223" s="183"/>
      <c r="G223" s="183"/>
      <c r="H223" s="210">
        <f t="shared" si="18"/>
        <v>46394269.5</v>
      </c>
      <c r="I223" s="213">
        <f t="shared" si="19"/>
        <v>0</v>
      </c>
      <c r="J223" s="213">
        <f t="shared" si="20"/>
        <v>0</v>
      </c>
      <c r="K223" s="213">
        <f t="shared" si="21"/>
        <v>0</v>
      </c>
      <c r="L223" s="210">
        <f t="shared" si="22"/>
        <v>0</v>
      </c>
      <c r="M223" s="210">
        <f t="shared" si="23"/>
        <v>0</v>
      </c>
    </row>
    <row r="224" spans="1:13" x14ac:dyDescent="0.25">
      <c r="A224" s="209" t="s">
        <v>950</v>
      </c>
      <c r="B224" s="175">
        <v>47324269.5</v>
      </c>
      <c r="C224" s="214"/>
      <c r="D224" s="214"/>
      <c r="E224" s="183"/>
      <c r="G224" s="183"/>
      <c r="H224" s="210">
        <f t="shared" si="18"/>
        <v>47324269.5</v>
      </c>
      <c r="I224" s="213">
        <f t="shared" si="19"/>
        <v>0</v>
      </c>
      <c r="J224" s="213">
        <f t="shared" si="20"/>
        <v>0</v>
      </c>
      <c r="K224" s="213">
        <f t="shared" si="21"/>
        <v>0</v>
      </c>
      <c r="L224" s="210">
        <f t="shared" si="22"/>
        <v>0</v>
      </c>
      <c r="M224" s="210">
        <f t="shared" si="23"/>
        <v>0</v>
      </c>
    </row>
    <row r="225" spans="1:13" x14ac:dyDescent="0.25">
      <c r="A225" s="209" t="s">
        <v>274</v>
      </c>
      <c r="B225" s="179">
        <v>47726397</v>
      </c>
      <c r="C225" s="214"/>
      <c r="D225" s="214"/>
      <c r="E225" s="183"/>
      <c r="G225" s="183"/>
      <c r="H225" s="210">
        <f t="shared" si="18"/>
        <v>47726397</v>
      </c>
      <c r="I225" s="213">
        <f t="shared" si="19"/>
        <v>0</v>
      </c>
      <c r="J225" s="213">
        <f t="shared" si="20"/>
        <v>0</v>
      </c>
      <c r="K225" s="213">
        <f t="shared" si="21"/>
        <v>0</v>
      </c>
      <c r="L225" s="210">
        <f t="shared" si="22"/>
        <v>0</v>
      </c>
      <c r="M225" s="210">
        <f t="shared" si="23"/>
        <v>0</v>
      </c>
    </row>
    <row r="226" spans="1:13" x14ac:dyDescent="0.25">
      <c r="A226" s="209" t="s">
        <v>949</v>
      </c>
      <c r="B226" s="179">
        <v>47426397.5</v>
      </c>
      <c r="C226" s="214"/>
      <c r="D226" s="214"/>
      <c r="E226" s="183"/>
      <c r="G226" s="183"/>
      <c r="H226" s="210">
        <f t="shared" si="18"/>
        <v>47426397.5</v>
      </c>
      <c r="I226" s="213">
        <f t="shared" si="19"/>
        <v>0</v>
      </c>
      <c r="J226" s="213">
        <f t="shared" si="20"/>
        <v>0</v>
      </c>
      <c r="K226" s="213">
        <f t="shared" si="21"/>
        <v>0</v>
      </c>
      <c r="L226" s="210">
        <f t="shared" si="22"/>
        <v>0</v>
      </c>
      <c r="M226" s="210">
        <f t="shared" si="23"/>
        <v>0</v>
      </c>
    </row>
    <row r="227" spans="1:13" x14ac:dyDescent="0.25">
      <c r="A227" s="209" t="s">
        <v>948</v>
      </c>
      <c r="B227" s="214">
        <v>46376391.5</v>
      </c>
      <c r="C227" s="214"/>
      <c r="D227" s="214"/>
      <c r="E227" s="183"/>
      <c r="G227" s="183"/>
      <c r="H227" s="210">
        <f t="shared" si="18"/>
        <v>46376391.5</v>
      </c>
      <c r="I227" s="213">
        <f t="shared" si="19"/>
        <v>0</v>
      </c>
      <c r="J227" s="213">
        <f t="shared" si="20"/>
        <v>0</v>
      </c>
      <c r="K227" s="213">
        <f t="shared" si="21"/>
        <v>0</v>
      </c>
      <c r="L227" s="210">
        <f t="shared" si="22"/>
        <v>0</v>
      </c>
      <c r="M227" s="210">
        <f t="shared" si="23"/>
        <v>0</v>
      </c>
    </row>
    <row r="228" spans="1:13" x14ac:dyDescent="0.25">
      <c r="A228" s="209" t="s">
        <v>947</v>
      </c>
      <c r="B228" s="214">
        <v>45976390</v>
      </c>
      <c r="C228" s="179">
        <f>Data!I228</f>
        <v>49038314.554166667</v>
      </c>
      <c r="D228" s="179"/>
      <c r="E228" s="183"/>
      <c r="G228" s="183"/>
      <c r="H228" s="210">
        <f t="shared" si="18"/>
        <v>45976390</v>
      </c>
      <c r="I228" s="213">
        <f t="shared" si="19"/>
        <v>49038314.554166667</v>
      </c>
      <c r="J228" s="213">
        <f t="shared" si="20"/>
        <v>49038314.554166667</v>
      </c>
      <c r="K228" s="213">
        <f t="shared" si="21"/>
        <v>49038314.554166667</v>
      </c>
      <c r="L228" s="210">
        <f t="shared" si="22"/>
        <v>106.65977592883362</v>
      </c>
      <c r="M228" s="210">
        <f t="shared" si="23"/>
        <v>106.65977592883362</v>
      </c>
    </row>
    <row r="229" spans="1:13" x14ac:dyDescent="0.25">
      <c r="A229" s="209" t="s">
        <v>945</v>
      </c>
      <c r="B229" s="214">
        <v>44797954</v>
      </c>
      <c r="C229" s="214"/>
      <c r="D229" s="214"/>
      <c r="E229" s="183"/>
      <c r="G229" s="183"/>
      <c r="H229" s="210">
        <f t="shared" si="18"/>
        <v>44797954</v>
      </c>
      <c r="I229" s="213">
        <f t="shared" si="19"/>
        <v>0</v>
      </c>
      <c r="J229" s="213">
        <f t="shared" si="20"/>
        <v>0</v>
      </c>
      <c r="K229" s="213">
        <f t="shared" si="21"/>
        <v>0</v>
      </c>
      <c r="L229" s="210">
        <f t="shared" si="22"/>
        <v>0</v>
      </c>
      <c r="M229" s="210">
        <f t="shared" si="23"/>
        <v>0</v>
      </c>
    </row>
    <row r="230" spans="1:13" x14ac:dyDescent="0.25">
      <c r="A230" s="209" t="s">
        <v>944</v>
      </c>
      <c r="B230" s="175">
        <v>43867954</v>
      </c>
      <c r="C230" s="214"/>
      <c r="D230" s="214"/>
      <c r="E230" s="183"/>
      <c r="G230" s="183"/>
      <c r="H230" s="210">
        <f t="shared" si="18"/>
        <v>43867954</v>
      </c>
      <c r="I230" s="213">
        <f t="shared" si="19"/>
        <v>0</v>
      </c>
      <c r="J230" s="213">
        <f t="shared" si="20"/>
        <v>0</v>
      </c>
      <c r="K230" s="213">
        <f t="shared" si="21"/>
        <v>0</v>
      </c>
      <c r="L230" s="210">
        <f t="shared" si="22"/>
        <v>0</v>
      </c>
      <c r="M230" s="210">
        <f t="shared" si="23"/>
        <v>0</v>
      </c>
    </row>
    <row r="231" spans="1:13" x14ac:dyDescent="0.25">
      <c r="A231" s="209" t="s">
        <v>191</v>
      </c>
      <c r="B231" s="214">
        <v>43417954</v>
      </c>
      <c r="C231" s="214"/>
      <c r="D231" s="214"/>
      <c r="E231" s="183"/>
      <c r="G231" s="183"/>
      <c r="H231" s="210">
        <f t="shared" si="18"/>
        <v>43417954</v>
      </c>
      <c r="I231" s="213">
        <f t="shared" si="19"/>
        <v>0</v>
      </c>
      <c r="J231" s="213">
        <f t="shared" si="20"/>
        <v>0</v>
      </c>
      <c r="K231" s="213">
        <f t="shared" si="21"/>
        <v>0</v>
      </c>
      <c r="L231" s="210">
        <f t="shared" si="22"/>
        <v>0</v>
      </c>
      <c r="M231" s="210">
        <f t="shared" si="23"/>
        <v>0</v>
      </c>
    </row>
    <row r="232" spans="1:13" x14ac:dyDescent="0.25">
      <c r="A232" s="209" t="s">
        <v>943</v>
      </c>
      <c r="B232" s="214">
        <v>43057954</v>
      </c>
      <c r="C232" s="214"/>
      <c r="D232" s="214"/>
      <c r="E232" s="183"/>
      <c r="G232" s="183"/>
      <c r="H232" s="210">
        <f t="shared" si="18"/>
        <v>43057954</v>
      </c>
      <c r="I232" s="213">
        <f t="shared" si="19"/>
        <v>0</v>
      </c>
      <c r="J232" s="213">
        <f t="shared" si="20"/>
        <v>0</v>
      </c>
      <c r="K232" s="213">
        <f t="shared" si="21"/>
        <v>0</v>
      </c>
      <c r="L232" s="210">
        <f t="shared" si="22"/>
        <v>0</v>
      </c>
      <c r="M232" s="210">
        <f t="shared" si="23"/>
        <v>0</v>
      </c>
    </row>
    <row r="233" spans="1:13" x14ac:dyDescent="0.25">
      <c r="A233" s="209" t="s">
        <v>942</v>
      </c>
      <c r="B233" s="214">
        <v>43487954</v>
      </c>
      <c r="C233" s="214"/>
      <c r="D233" s="214"/>
      <c r="E233" s="183"/>
      <c r="G233" s="183"/>
      <c r="H233" s="210">
        <f t="shared" si="18"/>
        <v>43487954</v>
      </c>
      <c r="I233" s="213">
        <f t="shared" si="19"/>
        <v>0</v>
      </c>
      <c r="J233" s="213">
        <f t="shared" si="20"/>
        <v>0</v>
      </c>
      <c r="K233" s="213">
        <f t="shared" si="21"/>
        <v>0</v>
      </c>
      <c r="L233" s="210">
        <f t="shared" si="22"/>
        <v>0</v>
      </c>
      <c r="M233" s="210">
        <f t="shared" si="23"/>
        <v>0</v>
      </c>
    </row>
    <row r="234" spans="1:13" x14ac:dyDescent="0.25">
      <c r="A234" s="209" t="s">
        <v>941</v>
      </c>
      <c r="B234" s="179">
        <v>46887894</v>
      </c>
      <c r="C234" s="179">
        <v>50836071.987500004</v>
      </c>
      <c r="D234" s="179"/>
      <c r="E234" s="183"/>
      <c r="G234" s="183"/>
      <c r="H234" s="210">
        <f t="shared" si="18"/>
        <v>46887894</v>
      </c>
      <c r="I234" s="213">
        <f t="shared" si="19"/>
        <v>50836071.987500004</v>
      </c>
      <c r="J234" s="213">
        <f t="shared" si="20"/>
        <v>50836071.987500004</v>
      </c>
      <c r="K234" s="213">
        <f t="shared" si="21"/>
        <v>50836071.987500004</v>
      </c>
      <c r="L234" s="210">
        <f t="shared" si="22"/>
        <v>108.42046347293824</v>
      </c>
      <c r="M234" s="210">
        <f t="shared" si="23"/>
        <v>108.42046347293824</v>
      </c>
    </row>
    <row r="235" spans="1:13" x14ac:dyDescent="0.25">
      <c r="A235" s="209" t="s">
        <v>939</v>
      </c>
      <c r="B235" s="214">
        <v>46067894</v>
      </c>
      <c r="C235" s="214"/>
      <c r="D235" s="214"/>
      <c r="E235" s="183"/>
      <c r="G235" s="183"/>
      <c r="H235" s="210">
        <f t="shared" si="18"/>
        <v>46067894</v>
      </c>
      <c r="I235" s="213">
        <f t="shared" si="19"/>
        <v>0</v>
      </c>
      <c r="J235" s="213">
        <f t="shared" si="20"/>
        <v>0</v>
      </c>
      <c r="K235" s="213">
        <f t="shared" si="21"/>
        <v>0</v>
      </c>
      <c r="L235" s="210">
        <f t="shared" si="22"/>
        <v>0</v>
      </c>
      <c r="M235" s="210">
        <f t="shared" si="23"/>
        <v>0</v>
      </c>
    </row>
    <row r="236" spans="1:13" x14ac:dyDescent="0.25">
      <c r="A236" s="209" t="s">
        <v>938</v>
      </c>
      <c r="B236" s="214">
        <v>46287836</v>
      </c>
      <c r="C236" s="214"/>
      <c r="D236" s="214"/>
      <c r="E236" s="183"/>
      <c r="G236" s="183"/>
      <c r="H236" s="210">
        <f t="shared" si="18"/>
        <v>46287836</v>
      </c>
      <c r="I236" s="213">
        <f t="shared" si="19"/>
        <v>0</v>
      </c>
      <c r="J236" s="213">
        <f t="shared" si="20"/>
        <v>0</v>
      </c>
      <c r="K236" s="213">
        <f t="shared" si="21"/>
        <v>0</v>
      </c>
      <c r="L236" s="210">
        <f t="shared" si="22"/>
        <v>0</v>
      </c>
      <c r="M236" s="210">
        <f t="shared" si="23"/>
        <v>0</v>
      </c>
    </row>
    <row r="237" spans="1:13" x14ac:dyDescent="0.25">
      <c r="A237" s="209" t="s">
        <v>275</v>
      </c>
      <c r="B237" s="214">
        <v>45387836</v>
      </c>
      <c r="C237" s="214"/>
      <c r="D237" s="214"/>
      <c r="E237" s="183"/>
      <c r="G237" s="183"/>
      <c r="H237" s="210">
        <f t="shared" si="18"/>
        <v>45387836</v>
      </c>
      <c r="I237" s="213">
        <f t="shared" si="19"/>
        <v>0</v>
      </c>
      <c r="J237" s="213">
        <f t="shared" si="20"/>
        <v>0</v>
      </c>
      <c r="K237" s="213">
        <f t="shared" si="21"/>
        <v>0</v>
      </c>
      <c r="L237" s="210">
        <f t="shared" si="22"/>
        <v>0</v>
      </c>
      <c r="M237" s="210">
        <f t="shared" si="23"/>
        <v>0</v>
      </c>
    </row>
    <row r="238" spans="1:13" x14ac:dyDescent="0.25">
      <c r="A238" s="209" t="s">
        <v>937</v>
      </c>
      <c r="B238" s="214">
        <v>44907826</v>
      </c>
      <c r="C238" s="214"/>
      <c r="D238" s="214"/>
      <c r="E238" s="183"/>
      <c r="G238" s="183"/>
      <c r="H238" s="210">
        <f t="shared" si="18"/>
        <v>44907826</v>
      </c>
      <c r="I238" s="213">
        <f t="shared" si="19"/>
        <v>0</v>
      </c>
      <c r="J238" s="213">
        <f t="shared" si="20"/>
        <v>0</v>
      </c>
      <c r="K238" s="213">
        <f t="shared" si="21"/>
        <v>0</v>
      </c>
      <c r="L238" s="210">
        <f t="shared" si="22"/>
        <v>0</v>
      </c>
      <c r="M238" s="210">
        <f t="shared" si="23"/>
        <v>0</v>
      </c>
    </row>
    <row r="239" spans="1:13" x14ac:dyDescent="0.25">
      <c r="A239" s="209" t="s">
        <v>936</v>
      </c>
      <c r="B239" s="214">
        <v>44557804.5</v>
      </c>
      <c r="C239" s="214"/>
      <c r="D239" s="214"/>
      <c r="E239" s="183"/>
      <c r="G239" s="183"/>
      <c r="H239" s="210">
        <f t="shared" si="18"/>
        <v>44557804.5</v>
      </c>
      <c r="I239" s="213">
        <f t="shared" si="19"/>
        <v>0</v>
      </c>
      <c r="J239" s="213">
        <f t="shared" si="20"/>
        <v>0</v>
      </c>
      <c r="K239" s="213">
        <f t="shared" si="21"/>
        <v>0</v>
      </c>
      <c r="L239" s="210">
        <f t="shared" si="22"/>
        <v>0</v>
      </c>
      <c r="M239" s="210">
        <f t="shared" si="23"/>
        <v>0</v>
      </c>
    </row>
    <row r="240" spans="1:13" x14ac:dyDescent="0.25">
      <c r="A240" s="209" t="s">
        <v>935</v>
      </c>
      <c r="B240" s="179">
        <v>43057804.5</v>
      </c>
      <c r="C240" s="179">
        <v>46893210.066666663</v>
      </c>
      <c r="D240" s="179"/>
      <c r="E240" s="183"/>
      <c r="G240" s="183"/>
      <c r="H240" s="210">
        <f t="shared" si="18"/>
        <v>43057804.5</v>
      </c>
      <c r="I240" s="213">
        <f t="shared" si="19"/>
        <v>46893210.066666663</v>
      </c>
      <c r="J240" s="213">
        <f t="shared" si="20"/>
        <v>46893210.066666663</v>
      </c>
      <c r="K240" s="213">
        <f t="shared" si="21"/>
        <v>46893210.066666663</v>
      </c>
      <c r="L240" s="210">
        <f t="shared" si="22"/>
        <v>108.90757346131446</v>
      </c>
      <c r="M240" s="210">
        <f t="shared" si="23"/>
        <v>108.90757346131446</v>
      </c>
    </row>
    <row r="241" spans="1:13" x14ac:dyDescent="0.25">
      <c r="A241" s="209" t="s">
        <v>933</v>
      </c>
      <c r="B241" s="214">
        <v>42157804.5</v>
      </c>
      <c r="C241" s="214"/>
      <c r="D241" s="214"/>
      <c r="E241" s="183"/>
      <c r="G241" s="183"/>
      <c r="H241" s="210">
        <f t="shared" si="18"/>
        <v>42157804.5</v>
      </c>
      <c r="I241" s="213">
        <f t="shared" si="19"/>
        <v>0</v>
      </c>
      <c r="J241" s="213">
        <f t="shared" si="20"/>
        <v>0</v>
      </c>
      <c r="K241" s="213">
        <f t="shared" si="21"/>
        <v>0</v>
      </c>
      <c r="L241" s="210">
        <f t="shared" si="22"/>
        <v>0</v>
      </c>
      <c r="M241" s="210">
        <f t="shared" si="23"/>
        <v>0</v>
      </c>
    </row>
    <row r="242" spans="1:13" x14ac:dyDescent="0.25">
      <c r="A242" s="209" t="s">
        <v>932</v>
      </c>
      <c r="B242" s="214">
        <v>40957804.5</v>
      </c>
      <c r="C242" s="214"/>
      <c r="D242" s="214"/>
      <c r="E242" s="183"/>
      <c r="G242" s="183"/>
      <c r="H242" s="210">
        <f t="shared" si="18"/>
        <v>40957804.5</v>
      </c>
      <c r="I242" s="213">
        <f t="shared" si="19"/>
        <v>0</v>
      </c>
      <c r="J242" s="213">
        <f t="shared" si="20"/>
        <v>0</v>
      </c>
      <c r="K242" s="213">
        <f t="shared" si="21"/>
        <v>0</v>
      </c>
      <c r="L242" s="210">
        <f t="shared" si="22"/>
        <v>0</v>
      </c>
      <c r="M242" s="210">
        <f t="shared" si="23"/>
        <v>0</v>
      </c>
    </row>
    <row r="243" spans="1:13" x14ac:dyDescent="0.25">
      <c r="A243" s="209" t="s">
        <v>192</v>
      </c>
      <c r="B243" s="214">
        <v>42132804.5</v>
      </c>
      <c r="C243" s="214"/>
      <c r="D243" s="214"/>
      <c r="E243" s="183"/>
      <c r="G243" s="183"/>
      <c r="H243" s="210">
        <f t="shared" si="18"/>
        <v>42132804.5</v>
      </c>
      <c r="I243" s="213">
        <f t="shared" si="19"/>
        <v>0</v>
      </c>
      <c r="J243" s="213">
        <f t="shared" si="20"/>
        <v>0</v>
      </c>
      <c r="K243" s="213">
        <f t="shared" si="21"/>
        <v>0</v>
      </c>
      <c r="L243" s="210">
        <f t="shared" si="22"/>
        <v>0</v>
      </c>
      <c r="M243" s="210">
        <f t="shared" si="23"/>
        <v>0</v>
      </c>
    </row>
    <row r="244" spans="1:13" x14ac:dyDescent="0.25">
      <c r="A244" s="209" t="s">
        <v>931</v>
      </c>
      <c r="B244" s="214">
        <v>43477804.5</v>
      </c>
      <c r="C244" s="214"/>
      <c r="D244" s="214"/>
      <c r="E244" s="183"/>
      <c r="G244" s="183"/>
      <c r="H244" s="210">
        <f t="shared" si="18"/>
        <v>43477804.5</v>
      </c>
      <c r="I244" s="213">
        <f t="shared" si="19"/>
        <v>0</v>
      </c>
      <c r="J244" s="213">
        <f t="shared" si="20"/>
        <v>0</v>
      </c>
      <c r="K244" s="213">
        <f t="shared" si="21"/>
        <v>0</v>
      </c>
      <c r="L244" s="210">
        <f t="shared" si="22"/>
        <v>0</v>
      </c>
      <c r="M244" s="210">
        <f t="shared" si="23"/>
        <v>0</v>
      </c>
    </row>
    <row r="245" spans="1:13" x14ac:dyDescent="0.25">
      <c r="A245" s="209" t="s">
        <v>930</v>
      </c>
      <c r="B245" s="214">
        <v>49507804.5</v>
      </c>
      <c r="C245" s="214"/>
      <c r="D245" s="214"/>
      <c r="E245" s="183"/>
      <c r="G245" s="183"/>
      <c r="H245" s="210">
        <f t="shared" si="18"/>
        <v>49507804.5</v>
      </c>
      <c r="I245" s="213">
        <f t="shared" si="19"/>
        <v>0</v>
      </c>
      <c r="J245" s="213">
        <f t="shared" si="20"/>
        <v>0</v>
      </c>
      <c r="K245" s="213">
        <f t="shared" si="21"/>
        <v>0</v>
      </c>
      <c r="L245" s="210">
        <f t="shared" si="22"/>
        <v>0</v>
      </c>
      <c r="M245" s="210">
        <f t="shared" si="23"/>
        <v>0</v>
      </c>
    </row>
    <row r="246" spans="1:13" x14ac:dyDescent="0.25">
      <c r="A246" s="209" t="s">
        <v>929</v>
      </c>
      <c r="B246" s="214">
        <v>52634804.5</v>
      </c>
      <c r="C246" s="214">
        <v>57081929.416666597</v>
      </c>
      <c r="D246" s="179"/>
      <c r="E246" s="183"/>
      <c r="G246" s="183"/>
      <c r="H246" s="210">
        <f t="shared" si="18"/>
        <v>52634804.5</v>
      </c>
      <c r="I246" s="213">
        <f t="shared" si="19"/>
        <v>57081929.416666597</v>
      </c>
      <c r="J246" s="213">
        <f t="shared" si="20"/>
        <v>57081929.416666597</v>
      </c>
      <c r="K246" s="213">
        <f t="shared" si="21"/>
        <v>57081929.416666597</v>
      </c>
      <c r="L246" s="210">
        <f t="shared" si="22"/>
        <v>108.44901953927955</v>
      </c>
      <c r="M246" s="210">
        <f t="shared" si="23"/>
        <v>108.44901953927955</v>
      </c>
    </row>
    <row r="247" spans="1:13" s="211" customFormat="1" x14ac:dyDescent="0.25">
      <c r="B247" s="212"/>
      <c r="C247" s="212"/>
      <c r="D247" s="212"/>
      <c r="E247" s="187"/>
      <c r="F247" s="212"/>
      <c r="G247" s="187"/>
      <c r="H247" s="212"/>
      <c r="I247" s="212"/>
      <c r="J247" s="212"/>
      <c r="K247" s="212"/>
      <c r="L247" s="212"/>
      <c r="M247" s="212"/>
    </row>
    <row r="248" spans="1:13" s="211" customFormat="1" x14ac:dyDescent="0.25">
      <c r="B248" s="212"/>
      <c r="C248" s="212"/>
      <c r="D248" s="212"/>
      <c r="E248" s="187"/>
      <c r="F248" s="212"/>
      <c r="G248" s="187"/>
      <c r="H248" s="212"/>
      <c r="I248" s="212"/>
      <c r="J248" s="212"/>
      <c r="K248" s="212"/>
      <c r="L248" s="212"/>
      <c r="M248" s="212"/>
    </row>
    <row r="249" spans="1:13" s="211" customFormat="1" x14ac:dyDescent="0.25">
      <c r="B249" s="212"/>
      <c r="C249" s="212"/>
      <c r="D249" s="212"/>
      <c r="E249" s="187"/>
      <c r="F249" s="212"/>
      <c r="G249" s="187"/>
      <c r="H249" s="212"/>
      <c r="I249" s="212"/>
      <c r="J249" s="212"/>
      <c r="K249" s="212"/>
      <c r="L249" s="212"/>
      <c r="M249" s="212"/>
    </row>
    <row r="250" spans="1:13" s="211" customFormat="1" x14ac:dyDescent="0.25">
      <c r="B250" s="212"/>
      <c r="C250" s="212"/>
      <c r="D250" s="212"/>
      <c r="E250" s="187"/>
      <c r="F250" s="212"/>
      <c r="G250" s="187"/>
      <c r="H250" s="212"/>
      <c r="I250" s="212"/>
      <c r="J250" s="212"/>
      <c r="K250" s="212"/>
      <c r="L250" s="212"/>
      <c r="M250" s="212"/>
    </row>
    <row r="251" spans="1:13" s="211" customFormat="1" x14ac:dyDescent="0.25">
      <c r="B251" s="212"/>
      <c r="C251" s="212"/>
      <c r="D251" s="212"/>
      <c r="E251" s="187"/>
      <c r="F251" s="212"/>
      <c r="G251" s="187"/>
      <c r="H251" s="212"/>
      <c r="I251" s="212"/>
      <c r="J251" s="212"/>
      <c r="K251" s="212"/>
      <c r="L251" s="212"/>
      <c r="M251" s="212"/>
    </row>
    <row r="252" spans="1:13" s="211" customFormat="1" x14ac:dyDescent="0.25">
      <c r="B252" s="212"/>
      <c r="C252" s="212"/>
      <c r="D252" s="212"/>
      <c r="E252" s="187"/>
      <c r="F252" s="212"/>
      <c r="G252" s="187"/>
      <c r="H252" s="212"/>
      <c r="I252" s="212"/>
      <c r="J252" s="212"/>
      <c r="K252" s="212"/>
      <c r="L252" s="212"/>
      <c r="M252" s="212"/>
    </row>
    <row r="253" spans="1:13" s="211" customFormat="1" x14ac:dyDescent="0.25">
      <c r="B253" s="212"/>
      <c r="C253" s="212"/>
      <c r="D253" s="212"/>
      <c r="E253" s="187"/>
      <c r="F253" s="212"/>
      <c r="G253" s="187"/>
      <c r="H253" s="212"/>
      <c r="I253" s="212"/>
      <c r="J253" s="212"/>
      <c r="K253" s="212"/>
      <c r="L253" s="212"/>
      <c r="M253" s="212"/>
    </row>
    <row r="254" spans="1:13" s="211" customFormat="1" x14ac:dyDescent="0.25">
      <c r="B254" s="212"/>
      <c r="C254" s="212"/>
      <c r="D254" s="212"/>
      <c r="E254" s="187"/>
      <c r="F254" s="212"/>
      <c r="G254" s="187"/>
      <c r="H254" s="212"/>
      <c r="I254" s="212"/>
      <c r="J254" s="212"/>
      <c r="K254" s="212"/>
      <c r="L254" s="212"/>
      <c r="M254" s="212"/>
    </row>
    <row r="255" spans="1:13" s="211" customFormat="1" x14ac:dyDescent="0.25">
      <c r="B255" s="212"/>
      <c r="C255" s="212"/>
      <c r="D255" s="212"/>
      <c r="E255" s="187"/>
      <c r="F255" s="212"/>
      <c r="G255" s="187"/>
      <c r="H255" s="212"/>
      <c r="I255" s="212"/>
      <c r="J255" s="212"/>
      <c r="K255" s="212"/>
      <c r="L255" s="212"/>
      <c r="M255" s="212"/>
    </row>
    <row r="256" spans="1:13" s="211" customFormat="1" x14ac:dyDescent="0.25">
      <c r="B256" s="212"/>
      <c r="C256" s="212"/>
      <c r="D256" s="212"/>
      <c r="E256" s="187"/>
      <c r="F256" s="212"/>
      <c r="G256" s="187"/>
      <c r="H256" s="212"/>
      <c r="I256" s="212"/>
      <c r="J256" s="212"/>
      <c r="K256" s="212"/>
      <c r="L256" s="212"/>
      <c r="M256" s="212"/>
    </row>
    <row r="257" spans="2:13" s="211" customFormat="1" x14ac:dyDescent="0.25">
      <c r="B257" s="212"/>
      <c r="C257" s="212"/>
      <c r="D257" s="212"/>
      <c r="E257" s="187"/>
      <c r="F257" s="212"/>
      <c r="G257" s="187"/>
      <c r="H257" s="212"/>
      <c r="I257" s="212"/>
      <c r="J257" s="212"/>
      <c r="K257" s="212"/>
      <c r="L257" s="212"/>
      <c r="M257" s="212"/>
    </row>
    <row r="258" spans="2:13" s="211" customFormat="1" x14ac:dyDescent="0.25">
      <c r="B258" s="212"/>
      <c r="C258" s="212"/>
      <c r="D258" s="212"/>
      <c r="E258" s="187"/>
      <c r="F258" s="212"/>
      <c r="G258" s="187"/>
      <c r="H258" s="212"/>
      <c r="I258" s="212"/>
      <c r="J258" s="212"/>
      <c r="K258" s="212"/>
      <c r="L258" s="212"/>
      <c r="M258" s="212"/>
    </row>
    <row r="259" spans="2:13" s="211" customFormat="1" x14ac:dyDescent="0.25">
      <c r="B259" s="212"/>
      <c r="C259" s="212"/>
      <c r="D259" s="212"/>
      <c r="E259" s="187"/>
      <c r="F259" s="212"/>
      <c r="G259" s="187"/>
      <c r="H259" s="212"/>
      <c r="I259" s="212"/>
      <c r="J259" s="212"/>
      <c r="K259" s="212"/>
      <c r="L259" s="212"/>
      <c r="M259" s="212"/>
    </row>
    <row r="260" spans="2:13" s="211" customFormat="1" x14ac:dyDescent="0.25">
      <c r="B260" s="212"/>
      <c r="C260" s="212"/>
      <c r="D260" s="212"/>
      <c r="E260" s="187"/>
      <c r="F260" s="212"/>
      <c r="G260" s="187"/>
      <c r="H260" s="212"/>
      <c r="I260" s="212"/>
      <c r="J260" s="212"/>
      <c r="K260" s="212"/>
      <c r="L260" s="212"/>
      <c r="M260" s="212"/>
    </row>
    <row r="261" spans="2:13" s="211" customFormat="1" x14ac:dyDescent="0.25">
      <c r="B261" s="212"/>
      <c r="C261" s="212"/>
      <c r="D261" s="212"/>
      <c r="E261" s="187"/>
      <c r="F261" s="212"/>
      <c r="G261" s="187"/>
      <c r="H261" s="212"/>
      <c r="I261" s="212"/>
      <c r="J261" s="212"/>
      <c r="K261" s="212"/>
      <c r="L261" s="212"/>
      <c r="M261" s="212"/>
    </row>
    <row r="262" spans="2:13" s="211" customFormat="1" x14ac:dyDescent="0.25">
      <c r="B262" s="212"/>
      <c r="C262" s="212"/>
      <c r="D262" s="212"/>
      <c r="E262" s="187"/>
      <c r="F262" s="212"/>
      <c r="G262" s="187"/>
      <c r="H262" s="212"/>
      <c r="I262" s="212"/>
      <c r="J262" s="212"/>
      <c r="K262" s="212"/>
      <c r="L262" s="212"/>
      <c r="M262" s="212"/>
    </row>
    <row r="263" spans="2:13" s="211" customFormat="1" x14ac:dyDescent="0.25">
      <c r="B263" s="212"/>
      <c r="C263" s="212"/>
      <c r="D263" s="212"/>
      <c r="E263" s="187"/>
      <c r="F263" s="212"/>
      <c r="G263" s="187"/>
      <c r="H263" s="212"/>
      <c r="I263" s="212"/>
      <c r="J263" s="212"/>
      <c r="K263" s="212"/>
      <c r="L263" s="212"/>
      <c r="M263" s="212"/>
    </row>
    <row r="264" spans="2:13" s="211" customFormat="1" x14ac:dyDescent="0.25">
      <c r="B264" s="212"/>
      <c r="C264" s="212"/>
      <c r="D264" s="212"/>
      <c r="E264" s="187"/>
      <c r="F264" s="212"/>
      <c r="G264" s="187"/>
      <c r="H264" s="212"/>
      <c r="I264" s="212"/>
      <c r="J264" s="212"/>
      <c r="K264" s="212"/>
      <c r="L264" s="212"/>
      <c r="M264" s="212"/>
    </row>
    <row r="265" spans="2:13" s="211" customFormat="1" x14ac:dyDescent="0.25">
      <c r="B265" s="212"/>
      <c r="C265" s="212"/>
      <c r="D265" s="212"/>
      <c r="E265" s="187"/>
      <c r="F265" s="212"/>
      <c r="G265" s="187"/>
      <c r="H265" s="212"/>
      <c r="I265" s="212"/>
      <c r="J265" s="212"/>
      <c r="K265" s="212"/>
      <c r="L265" s="212"/>
      <c r="M265" s="212"/>
    </row>
    <row r="266" spans="2:13" s="211" customFormat="1" x14ac:dyDescent="0.25">
      <c r="B266" s="212"/>
      <c r="C266" s="212"/>
      <c r="D266" s="212"/>
      <c r="E266" s="187"/>
      <c r="F266" s="212"/>
      <c r="G266" s="187"/>
      <c r="H266" s="212"/>
      <c r="I266" s="212"/>
      <c r="J266" s="212"/>
      <c r="K266" s="212"/>
      <c r="L266" s="212"/>
      <c r="M266" s="212"/>
    </row>
    <row r="267" spans="2:13" s="211" customFormat="1" x14ac:dyDescent="0.25">
      <c r="B267" s="212"/>
      <c r="C267" s="212"/>
      <c r="D267" s="212"/>
      <c r="E267" s="187"/>
      <c r="F267" s="212"/>
      <c r="G267" s="187"/>
      <c r="H267" s="212"/>
      <c r="I267" s="212"/>
      <c r="J267" s="212"/>
      <c r="K267" s="212"/>
      <c r="L267" s="212"/>
      <c r="M267" s="212"/>
    </row>
    <row r="268" spans="2:13" s="211" customFormat="1" x14ac:dyDescent="0.25">
      <c r="B268" s="212"/>
      <c r="C268" s="212"/>
      <c r="D268" s="212"/>
      <c r="E268" s="187"/>
      <c r="F268" s="212"/>
      <c r="G268" s="187"/>
      <c r="H268" s="212"/>
      <c r="I268" s="212"/>
      <c r="J268" s="212"/>
      <c r="K268" s="212"/>
      <c r="L268" s="212"/>
      <c r="M268" s="212"/>
    </row>
    <row r="269" spans="2:13" s="211" customFormat="1" x14ac:dyDescent="0.25">
      <c r="B269" s="212"/>
      <c r="C269" s="212"/>
      <c r="D269" s="212"/>
      <c r="E269" s="187"/>
      <c r="F269" s="212"/>
      <c r="G269" s="187"/>
      <c r="H269" s="212"/>
      <c r="I269" s="212"/>
      <c r="J269" s="212"/>
      <c r="K269" s="212"/>
      <c r="L269" s="212"/>
      <c r="M269" s="212"/>
    </row>
    <row r="270" spans="2:13" s="211" customFormat="1" x14ac:dyDescent="0.25">
      <c r="B270" s="212"/>
      <c r="C270" s="212"/>
      <c r="D270" s="212"/>
      <c r="E270" s="187"/>
      <c r="F270" s="212"/>
      <c r="G270" s="187"/>
      <c r="H270" s="212"/>
      <c r="I270" s="212"/>
      <c r="J270" s="212"/>
      <c r="K270" s="212"/>
      <c r="L270" s="212"/>
      <c r="M270" s="212"/>
    </row>
    <row r="271" spans="2:13" s="211" customFormat="1" x14ac:dyDescent="0.25">
      <c r="B271" s="212"/>
      <c r="C271" s="212"/>
      <c r="D271" s="212"/>
      <c r="E271" s="187"/>
      <c r="F271" s="212"/>
      <c r="G271" s="187"/>
      <c r="H271" s="212"/>
      <c r="I271" s="212"/>
      <c r="J271" s="212"/>
      <c r="K271" s="212"/>
      <c r="L271" s="212"/>
      <c r="M271" s="212"/>
    </row>
    <row r="272" spans="2:13" s="211" customFormat="1" x14ac:dyDescent="0.25">
      <c r="B272" s="212"/>
      <c r="C272" s="212"/>
      <c r="D272" s="212"/>
      <c r="E272" s="187"/>
      <c r="F272" s="212"/>
      <c r="G272" s="187"/>
      <c r="H272" s="212"/>
      <c r="I272" s="212"/>
      <c r="J272" s="212"/>
      <c r="K272" s="212"/>
      <c r="L272" s="212"/>
      <c r="M272" s="212"/>
    </row>
    <row r="273" spans="2:13" s="211" customFormat="1" x14ac:dyDescent="0.25">
      <c r="B273" s="212"/>
      <c r="C273" s="212"/>
      <c r="D273" s="212"/>
      <c r="E273" s="187"/>
      <c r="F273" s="212"/>
      <c r="G273" s="187"/>
      <c r="H273" s="212"/>
      <c r="I273" s="212"/>
      <c r="J273" s="212"/>
      <c r="K273" s="212"/>
      <c r="L273" s="212"/>
      <c r="M273" s="212"/>
    </row>
    <row r="274" spans="2:13" s="211" customFormat="1" x14ac:dyDescent="0.25">
      <c r="B274" s="212"/>
      <c r="C274" s="212"/>
      <c r="D274" s="212"/>
      <c r="E274" s="187"/>
      <c r="F274" s="212"/>
      <c r="G274" s="187"/>
      <c r="H274" s="212"/>
      <c r="I274" s="212"/>
      <c r="J274" s="212"/>
      <c r="K274" s="212"/>
      <c r="L274" s="212"/>
      <c r="M274" s="212"/>
    </row>
    <row r="275" spans="2:13" s="211" customFormat="1" x14ac:dyDescent="0.25">
      <c r="B275" s="212"/>
      <c r="C275" s="212"/>
      <c r="D275" s="212"/>
      <c r="E275" s="187"/>
      <c r="F275" s="212"/>
      <c r="G275" s="187"/>
      <c r="H275" s="212"/>
      <c r="I275" s="212"/>
      <c r="J275" s="212"/>
      <c r="K275" s="212"/>
      <c r="L275" s="212"/>
      <c r="M275" s="212"/>
    </row>
    <row r="276" spans="2:13" s="211" customFormat="1" x14ac:dyDescent="0.25">
      <c r="B276" s="212"/>
      <c r="C276" s="212"/>
      <c r="D276" s="212"/>
      <c r="E276" s="187"/>
      <c r="F276" s="212"/>
      <c r="G276" s="187"/>
      <c r="H276" s="212"/>
      <c r="I276" s="212"/>
      <c r="J276" s="212"/>
      <c r="K276" s="212"/>
      <c r="L276" s="212"/>
      <c r="M276" s="212"/>
    </row>
    <row r="277" spans="2:13" s="211" customFormat="1" x14ac:dyDescent="0.25">
      <c r="B277" s="212"/>
      <c r="C277" s="212"/>
      <c r="D277" s="212"/>
      <c r="E277" s="187"/>
      <c r="F277" s="212"/>
      <c r="G277" s="187"/>
      <c r="H277" s="212"/>
      <c r="I277" s="212"/>
      <c r="J277" s="212"/>
      <c r="K277" s="212"/>
      <c r="L277" s="212"/>
      <c r="M277" s="212"/>
    </row>
    <row r="278" spans="2:13" s="211" customFormat="1" x14ac:dyDescent="0.25">
      <c r="B278" s="212"/>
      <c r="C278" s="212"/>
      <c r="D278" s="212"/>
      <c r="E278" s="187"/>
      <c r="F278" s="212"/>
      <c r="G278" s="187"/>
      <c r="H278" s="212"/>
      <c r="I278" s="212"/>
      <c r="J278" s="212"/>
      <c r="K278" s="212"/>
      <c r="L278" s="212"/>
      <c r="M278" s="212"/>
    </row>
    <row r="279" spans="2:13" s="211" customFormat="1" x14ac:dyDescent="0.25">
      <c r="B279" s="212"/>
      <c r="C279" s="212"/>
      <c r="D279" s="212"/>
      <c r="E279" s="187"/>
      <c r="F279" s="212"/>
      <c r="G279" s="187"/>
      <c r="H279" s="212"/>
      <c r="I279" s="212"/>
      <c r="J279" s="212"/>
      <c r="K279" s="212"/>
      <c r="L279" s="212"/>
      <c r="M279" s="212"/>
    </row>
    <row r="280" spans="2:13" s="211" customFormat="1" x14ac:dyDescent="0.25">
      <c r="B280" s="212"/>
      <c r="C280" s="212"/>
      <c r="D280" s="212"/>
      <c r="E280" s="187"/>
      <c r="F280" s="212"/>
      <c r="G280" s="187"/>
      <c r="H280" s="212"/>
      <c r="I280" s="212"/>
      <c r="J280" s="212"/>
      <c r="K280" s="212"/>
      <c r="L280" s="212"/>
      <c r="M280" s="212"/>
    </row>
    <row r="281" spans="2:13" s="211" customFormat="1" x14ac:dyDescent="0.25">
      <c r="B281" s="212"/>
      <c r="C281" s="212"/>
      <c r="D281" s="212"/>
      <c r="E281" s="187"/>
      <c r="F281" s="212"/>
      <c r="G281" s="187"/>
      <c r="H281" s="212"/>
      <c r="I281" s="212"/>
      <c r="J281" s="212"/>
      <c r="K281" s="212"/>
      <c r="L281" s="212"/>
      <c r="M281" s="212"/>
    </row>
    <row r="282" spans="2:13" s="211" customFormat="1" x14ac:dyDescent="0.25">
      <c r="B282" s="212"/>
      <c r="C282" s="212"/>
      <c r="D282" s="212"/>
      <c r="E282" s="187"/>
      <c r="F282" s="212"/>
      <c r="G282" s="187"/>
      <c r="H282" s="212"/>
      <c r="I282" s="212"/>
      <c r="J282" s="212"/>
      <c r="K282" s="212"/>
      <c r="L282" s="212"/>
      <c r="M282" s="212"/>
    </row>
    <row r="283" spans="2:13" s="211" customFormat="1" x14ac:dyDescent="0.25">
      <c r="B283" s="212"/>
      <c r="C283" s="212"/>
      <c r="D283" s="212"/>
      <c r="E283" s="187"/>
      <c r="F283" s="212"/>
      <c r="G283" s="187"/>
      <c r="H283" s="212"/>
      <c r="I283" s="212"/>
      <c r="J283" s="212"/>
      <c r="K283" s="212"/>
      <c r="L283" s="212"/>
      <c r="M283" s="212"/>
    </row>
    <row r="284" spans="2:13" s="211" customFormat="1" x14ac:dyDescent="0.25">
      <c r="B284" s="212"/>
      <c r="C284" s="212"/>
      <c r="D284" s="212"/>
      <c r="E284" s="187"/>
      <c r="F284" s="212"/>
      <c r="G284" s="187"/>
      <c r="H284" s="212"/>
      <c r="I284" s="212"/>
      <c r="J284" s="212"/>
      <c r="K284" s="212"/>
      <c r="L284" s="212"/>
      <c r="M284" s="212"/>
    </row>
    <row r="285" spans="2:13" s="211" customFormat="1" x14ac:dyDescent="0.25">
      <c r="B285" s="212"/>
      <c r="C285" s="212"/>
      <c r="D285" s="212"/>
      <c r="E285" s="187"/>
      <c r="F285" s="212"/>
      <c r="G285" s="187"/>
      <c r="H285" s="212"/>
      <c r="I285" s="212"/>
      <c r="J285" s="212"/>
      <c r="K285" s="212"/>
      <c r="L285" s="212"/>
      <c r="M285" s="212"/>
    </row>
    <row r="286" spans="2:13" s="211" customFormat="1" x14ac:dyDescent="0.25">
      <c r="B286" s="212"/>
      <c r="C286" s="212"/>
      <c r="D286" s="212"/>
      <c r="E286" s="187"/>
      <c r="F286" s="212"/>
      <c r="G286" s="187"/>
      <c r="H286" s="212"/>
      <c r="I286" s="212"/>
      <c r="J286" s="212"/>
      <c r="K286" s="212"/>
      <c r="L286" s="212"/>
      <c r="M286" s="212"/>
    </row>
    <row r="287" spans="2:13" s="211" customFormat="1" x14ac:dyDescent="0.25">
      <c r="B287" s="212"/>
      <c r="C287" s="212"/>
      <c r="D287" s="212"/>
      <c r="E287" s="187"/>
      <c r="F287" s="212"/>
      <c r="G287" s="187"/>
      <c r="H287" s="212"/>
      <c r="I287" s="212"/>
      <c r="J287" s="212"/>
      <c r="K287" s="212"/>
      <c r="L287" s="212"/>
      <c r="M287" s="212"/>
    </row>
    <row r="288" spans="2:13" s="211" customFormat="1" x14ac:dyDescent="0.25">
      <c r="B288" s="212"/>
      <c r="C288" s="212"/>
      <c r="D288" s="212"/>
      <c r="E288" s="187"/>
      <c r="F288" s="212"/>
      <c r="G288" s="187"/>
      <c r="H288" s="212"/>
      <c r="I288" s="212"/>
      <c r="J288" s="212"/>
      <c r="K288" s="212"/>
      <c r="L288" s="212"/>
      <c r="M288" s="212"/>
    </row>
    <row r="289" spans="2:13" s="211" customFormat="1" x14ac:dyDescent="0.25">
      <c r="B289" s="212"/>
      <c r="C289" s="212"/>
      <c r="D289" s="212"/>
      <c r="E289" s="187"/>
      <c r="F289" s="212"/>
      <c r="G289" s="187"/>
      <c r="H289" s="212"/>
      <c r="I289" s="212"/>
      <c r="J289" s="212"/>
      <c r="K289" s="212"/>
      <c r="L289" s="212"/>
      <c r="M289" s="212"/>
    </row>
    <row r="290" spans="2:13" s="211" customFormat="1" x14ac:dyDescent="0.25">
      <c r="B290" s="212"/>
      <c r="C290" s="212"/>
      <c r="D290" s="212"/>
      <c r="E290" s="187"/>
      <c r="F290" s="212"/>
      <c r="G290" s="187"/>
      <c r="H290" s="212"/>
      <c r="I290" s="212"/>
      <c r="J290" s="212"/>
      <c r="K290" s="212"/>
      <c r="L290" s="212"/>
      <c r="M290" s="212"/>
    </row>
    <row r="291" spans="2:13" s="211" customFormat="1" x14ac:dyDescent="0.25">
      <c r="B291" s="212"/>
      <c r="C291" s="212"/>
      <c r="D291" s="212"/>
      <c r="E291" s="187"/>
      <c r="F291" s="212"/>
      <c r="G291" s="187"/>
      <c r="H291" s="212"/>
      <c r="I291" s="212"/>
      <c r="J291" s="212"/>
      <c r="K291" s="212"/>
      <c r="L291" s="212"/>
      <c r="M291" s="212"/>
    </row>
    <row r="292" spans="2:13" s="211" customFormat="1" x14ac:dyDescent="0.25">
      <c r="B292" s="212"/>
      <c r="C292" s="212"/>
      <c r="D292" s="212"/>
      <c r="E292" s="187"/>
      <c r="F292" s="212"/>
      <c r="G292" s="187"/>
      <c r="H292" s="212"/>
      <c r="I292" s="212"/>
      <c r="J292" s="212"/>
      <c r="K292" s="212"/>
      <c r="L292" s="212"/>
      <c r="M292" s="212"/>
    </row>
    <row r="293" spans="2:13" s="211" customFormat="1" x14ac:dyDescent="0.25">
      <c r="B293" s="212"/>
      <c r="C293" s="212"/>
      <c r="D293" s="212"/>
      <c r="E293" s="187"/>
      <c r="F293" s="212"/>
      <c r="G293" s="187"/>
      <c r="H293" s="212"/>
      <c r="I293" s="212"/>
      <c r="J293" s="212"/>
      <c r="K293" s="212"/>
      <c r="L293" s="212"/>
      <c r="M293" s="212"/>
    </row>
    <row r="294" spans="2:13" s="211" customFormat="1" x14ac:dyDescent="0.25">
      <c r="B294" s="212"/>
      <c r="C294" s="212"/>
      <c r="D294" s="212"/>
      <c r="E294" s="187"/>
      <c r="F294" s="212"/>
      <c r="G294" s="187"/>
      <c r="H294" s="212"/>
      <c r="I294" s="212"/>
      <c r="J294" s="212"/>
      <c r="K294" s="212"/>
      <c r="L294" s="212"/>
      <c r="M294" s="212"/>
    </row>
    <row r="295" spans="2:13" s="211" customFormat="1" x14ac:dyDescent="0.25">
      <c r="B295" s="212"/>
      <c r="C295" s="212"/>
      <c r="D295" s="212"/>
      <c r="E295" s="187"/>
      <c r="F295" s="212"/>
      <c r="G295" s="187"/>
      <c r="H295" s="212"/>
      <c r="I295" s="212"/>
      <c r="J295" s="212"/>
      <c r="K295" s="212"/>
      <c r="L295" s="212"/>
      <c r="M295" s="212"/>
    </row>
    <row r="296" spans="2:13" s="211" customFormat="1" x14ac:dyDescent="0.25">
      <c r="B296" s="212"/>
      <c r="C296" s="212"/>
      <c r="D296" s="212"/>
      <c r="E296" s="187"/>
      <c r="F296" s="212"/>
      <c r="G296" s="187"/>
      <c r="H296" s="212"/>
      <c r="I296" s="212"/>
      <c r="J296" s="212"/>
      <c r="K296" s="212"/>
      <c r="L296" s="212"/>
      <c r="M296" s="212"/>
    </row>
    <row r="297" spans="2:13" s="211" customFormat="1" x14ac:dyDescent="0.25">
      <c r="B297" s="212"/>
      <c r="C297" s="212"/>
      <c r="D297" s="212"/>
      <c r="E297" s="187"/>
      <c r="F297" s="212"/>
      <c r="G297" s="187"/>
      <c r="H297" s="212"/>
      <c r="I297" s="212"/>
      <c r="J297" s="212"/>
      <c r="K297" s="212"/>
      <c r="L297" s="212"/>
      <c r="M297" s="212"/>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79998168889431442"/>
  </sheetPr>
  <dimension ref="A1:M51"/>
  <sheetViews>
    <sheetView workbookViewId="0">
      <pane xSplit="1" ySplit="5" topLeftCell="B6" activePane="bottomRight" state="frozen"/>
      <selection activeCell="A2" sqref="A2"/>
      <selection pane="topRight" activeCell="A2" sqref="A2"/>
      <selection pane="bottomLeft" activeCell="A2" sqref="A2"/>
      <selection pane="bottomRight" activeCell="A2" sqref="A2"/>
    </sheetView>
  </sheetViews>
  <sheetFormatPr defaultColWidth="8.85546875" defaultRowHeight="12.75" x14ac:dyDescent="0.2"/>
  <cols>
    <col min="1" max="1" width="8.85546875" style="171"/>
    <col min="2" max="9" width="13.7109375" style="171" customWidth="1"/>
    <col min="10" max="10" width="14.28515625" style="171" customWidth="1"/>
    <col min="11" max="13" width="13.7109375" style="171" customWidth="1"/>
    <col min="14" max="16384" width="8.85546875" style="171"/>
  </cols>
  <sheetData>
    <row r="1" spans="1:13" x14ac:dyDescent="0.2">
      <c r="A1" s="208" t="s">
        <v>1134</v>
      </c>
    </row>
    <row r="2" spans="1:13" x14ac:dyDescent="0.2">
      <c r="A2" s="208"/>
    </row>
    <row r="3" spans="1:13" x14ac:dyDescent="0.2">
      <c r="A3" s="208"/>
    </row>
    <row r="4" spans="1:13" x14ac:dyDescent="0.2">
      <c r="A4" s="208"/>
    </row>
    <row r="5" spans="1:13" s="233" customFormat="1" x14ac:dyDescent="0.2">
      <c r="B5" s="236" t="s">
        <v>1133</v>
      </c>
      <c r="C5" s="235" t="s">
        <v>1132</v>
      </c>
      <c r="D5" s="235" t="s">
        <v>1131</v>
      </c>
      <c r="E5" s="234" t="s">
        <v>1130</v>
      </c>
      <c r="F5" s="234" t="s">
        <v>1125</v>
      </c>
      <c r="G5" s="234" t="s">
        <v>1129</v>
      </c>
      <c r="I5" s="235" t="s">
        <v>1128</v>
      </c>
      <c r="J5" s="235" t="s">
        <v>1127</v>
      </c>
      <c r="K5" s="234" t="s">
        <v>1126</v>
      </c>
      <c r="L5" s="234" t="s">
        <v>1125</v>
      </c>
      <c r="M5" s="234" t="s">
        <v>1124</v>
      </c>
    </row>
    <row r="6" spans="1:13" x14ac:dyDescent="0.2">
      <c r="A6" s="228" t="s">
        <v>802</v>
      </c>
      <c r="B6" s="231">
        <f>'Calculations 1'!H6</f>
        <v>1887348</v>
      </c>
      <c r="C6" s="229">
        <v>1815931</v>
      </c>
      <c r="D6" s="229">
        <f t="shared" ref="D6:D42" si="0">B6-C6</f>
        <v>71417</v>
      </c>
      <c r="E6" s="230"/>
      <c r="F6" s="229">
        <f t="shared" ref="F6:F42" si="1">D6/B6</f>
        <v>3.7839868429139722E-2</v>
      </c>
      <c r="G6" s="229"/>
      <c r="H6" s="229"/>
      <c r="I6" s="232">
        <f>'Calculations 1'!K6</f>
        <v>1815931</v>
      </c>
      <c r="J6" s="229">
        <f t="shared" ref="J6:J19" si="2">H6-I6</f>
        <v>-1815931</v>
      </c>
      <c r="K6" s="230"/>
      <c r="L6" s="229">
        <f t="shared" ref="L6:L19" si="3">J6/B6</f>
        <v>-0.96216013157086022</v>
      </c>
      <c r="M6" s="229"/>
    </row>
    <row r="7" spans="1:13" x14ac:dyDescent="0.2">
      <c r="A7" s="228" t="s">
        <v>797</v>
      </c>
      <c r="B7" s="231">
        <f>'Calculations 1'!H12</f>
        <v>1981664</v>
      </c>
      <c r="C7" s="229">
        <v>1921782.7249999999</v>
      </c>
      <c r="D7" s="229">
        <f t="shared" si="0"/>
        <v>59881.27500000014</v>
      </c>
      <c r="E7" s="230"/>
      <c r="F7" s="229">
        <f t="shared" si="1"/>
        <v>3.0217673127230518E-2</v>
      </c>
      <c r="G7" s="229"/>
      <c r="H7" s="229"/>
      <c r="I7" s="232">
        <f>'Calculations 1'!K12</f>
        <v>1921782.7249999999</v>
      </c>
      <c r="J7" s="229">
        <f t="shared" si="2"/>
        <v>-1921782.7249999999</v>
      </c>
      <c r="K7" s="230"/>
      <c r="L7" s="229">
        <f t="shared" si="3"/>
        <v>-0.96978232687276944</v>
      </c>
      <c r="M7" s="229"/>
    </row>
    <row r="8" spans="1:13" x14ac:dyDescent="0.2">
      <c r="A8" s="228" t="s">
        <v>792</v>
      </c>
      <c r="B8" s="231">
        <v>1787664</v>
      </c>
      <c r="C8" s="232">
        <v>1743079.3</v>
      </c>
      <c r="D8" s="229">
        <f t="shared" si="0"/>
        <v>44584.699999999953</v>
      </c>
      <c r="E8" s="230">
        <f t="shared" ref="E8:E42" si="4">(B8-B6)/(C8-C6)</f>
        <v>1.368313985809529</v>
      </c>
      <c r="F8" s="229">
        <f t="shared" si="1"/>
        <v>2.494020129062282E-2</v>
      </c>
      <c r="G8" s="229">
        <f t="shared" ref="G8:G42" si="5">(D8-D6)/B6</f>
        <v>-1.421693296625744E-2</v>
      </c>
      <c r="H8" s="229"/>
      <c r="I8" s="232">
        <f>'Calculations 1'!K18</f>
        <v>1743079.3</v>
      </c>
      <c r="J8" s="229">
        <f t="shared" si="2"/>
        <v>-1743079.3</v>
      </c>
      <c r="K8" s="230">
        <f t="shared" ref="K8:K19" si="6">(B8-B6)/(I8-I6)</f>
        <v>1.368313985809529</v>
      </c>
      <c r="L8" s="229">
        <f t="shared" si="3"/>
        <v>-0.9750597987093772</v>
      </c>
      <c r="M8" s="229">
        <f t="shared" ref="M8:M19" si="7">(J8-J6)/B6</f>
        <v>3.8600035605516288E-2</v>
      </c>
    </row>
    <row r="9" spans="1:13" x14ac:dyDescent="0.2">
      <c r="A9" s="228" t="s">
        <v>787</v>
      </c>
      <c r="B9" s="231">
        <f>Data!H24</f>
        <v>2127664</v>
      </c>
      <c r="C9" s="232">
        <f>Data!I24</f>
        <v>2101425.5</v>
      </c>
      <c r="D9" s="229">
        <f t="shared" si="0"/>
        <v>26238.5</v>
      </c>
      <c r="E9" s="230">
        <f t="shared" si="4"/>
        <v>0.81272402967500301</v>
      </c>
      <c r="F9" s="229">
        <f t="shared" si="1"/>
        <v>1.2332069349295753E-2</v>
      </c>
      <c r="G9" s="229">
        <f t="shared" si="5"/>
        <v>-1.697703293797543E-2</v>
      </c>
      <c r="H9" s="229"/>
      <c r="I9" s="232">
        <f>'Calculations 1'!K24</f>
        <v>2101425.5</v>
      </c>
      <c r="J9" s="229">
        <f t="shared" si="2"/>
        <v>-2101425.5</v>
      </c>
      <c r="K9" s="230">
        <f t="shared" si="6"/>
        <v>0.81272402967500301</v>
      </c>
      <c r="L9" s="229">
        <f t="shared" si="3"/>
        <v>-0.98766793065070424</v>
      </c>
      <c r="M9" s="229">
        <f t="shared" si="7"/>
        <v>-9.0652489523955701E-2</v>
      </c>
    </row>
    <row r="10" spans="1:13" x14ac:dyDescent="0.2">
      <c r="A10" s="228" t="s">
        <v>782</v>
      </c>
      <c r="B10" s="231">
        <f>Data!H30</f>
        <v>2197664</v>
      </c>
      <c r="C10" s="232">
        <f>Data!I30</f>
        <v>2184672.8250000002</v>
      </c>
      <c r="D10" s="229">
        <f t="shared" si="0"/>
        <v>12991.174999999814</v>
      </c>
      <c r="E10" s="230">
        <f t="shared" si="4"/>
        <v>0.92845564255046509</v>
      </c>
      <c r="F10" s="229">
        <f t="shared" si="1"/>
        <v>5.9113563310860141E-3</v>
      </c>
      <c r="G10" s="229">
        <f t="shared" si="5"/>
        <v>-1.7673077826705769E-2</v>
      </c>
      <c r="H10" s="229"/>
      <c r="I10" s="232">
        <f>'Calculations 1'!K30</f>
        <v>2218217.1375000002</v>
      </c>
      <c r="J10" s="229">
        <f t="shared" si="2"/>
        <v>-2218217.1375000002</v>
      </c>
      <c r="K10" s="230">
        <f t="shared" si="6"/>
        <v>0.86290749260734234</v>
      </c>
      <c r="L10" s="229">
        <f t="shared" si="3"/>
        <v>-1.009352265632963</v>
      </c>
      <c r="M10" s="229">
        <f t="shared" si="7"/>
        <v>-0.26578699213051232</v>
      </c>
    </row>
    <row r="11" spans="1:13" x14ac:dyDescent="0.2">
      <c r="A11" s="228" t="s">
        <v>777</v>
      </c>
      <c r="B11" s="231">
        <f>Data!H36</f>
        <v>2269664</v>
      </c>
      <c r="C11" s="232">
        <f>Data!I36</f>
        <v>2273343.5416666665</v>
      </c>
      <c r="D11" s="229">
        <f t="shared" si="0"/>
        <v>-3679.5416666665114</v>
      </c>
      <c r="E11" s="230">
        <f t="shared" si="4"/>
        <v>0.82597497402468745</v>
      </c>
      <c r="F11" s="229">
        <f t="shared" si="1"/>
        <v>-1.6211834292064868E-3</v>
      </c>
      <c r="G11" s="229">
        <f t="shared" si="5"/>
        <v>-1.4061450335516562E-2</v>
      </c>
      <c r="H11" s="229"/>
      <c r="I11" s="232">
        <f>'Calculations 1'!K36</f>
        <v>2306887.8541666665</v>
      </c>
      <c r="J11" s="229">
        <f t="shared" si="2"/>
        <v>-2306887.8541666665</v>
      </c>
      <c r="K11" s="230">
        <f t="shared" si="6"/>
        <v>0.69112417491728317</v>
      </c>
      <c r="L11" s="229">
        <f t="shared" si="3"/>
        <v>-1.0164006012196811</v>
      </c>
      <c r="M11" s="229">
        <f t="shared" si="7"/>
        <v>-9.6567105598753616E-2</v>
      </c>
    </row>
    <row r="12" spans="1:13" x14ac:dyDescent="0.2">
      <c r="A12" s="228" t="s">
        <v>772</v>
      </c>
      <c r="B12" s="231">
        <v>2369664</v>
      </c>
      <c r="C12" s="229">
        <v>2488137.4500000002</v>
      </c>
      <c r="D12" s="229">
        <f t="shared" si="0"/>
        <v>-118473.45000000019</v>
      </c>
      <c r="E12" s="230">
        <f t="shared" si="4"/>
        <v>0.56678764452364094</v>
      </c>
      <c r="F12" s="229">
        <f t="shared" si="1"/>
        <v>-4.9995885492626881E-2</v>
      </c>
      <c r="G12" s="229">
        <f t="shared" si="5"/>
        <v>-5.982016586702972E-2</v>
      </c>
      <c r="H12" s="229"/>
      <c r="I12" s="232">
        <f>'Calculations 1'!K42</f>
        <v>2488137.4500000002</v>
      </c>
      <c r="J12" s="229">
        <f t="shared" si="2"/>
        <v>-2488137.4500000002</v>
      </c>
      <c r="K12" s="230">
        <f t="shared" si="6"/>
        <v>0.63722510694707346</v>
      </c>
      <c r="L12" s="229">
        <f t="shared" si="3"/>
        <v>-1.0499958854926268</v>
      </c>
      <c r="M12" s="229">
        <f t="shared" si="7"/>
        <v>-0.12282146520123186</v>
      </c>
    </row>
    <row r="13" spans="1:13" x14ac:dyDescent="0.2">
      <c r="A13" s="228" t="s">
        <v>767</v>
      </c>
      <c r="B13" s="231">
        <v>2344664</v>
      </c>
      <c r="C13" s="229">
        <v>2472267.1208333336</v>
      </c>
      <c r="D13" s="229">
        <f t="shared" si="0"/>
        <v>-127603.12083333358</v>
      </c>
      <c r="E13" s="230">
        <f t="shared" si="4"/>
        <v>0.377029210484704</v>
      </c>
      <c r="F13" s="229">
        <f t="shared" si="1"/>
        <v>-5.4422774791327705E-2</v>
      </c>
      <c r="G13" s="229">
        <f t="shared" si="5"/>
        <v>-5.4599966852656195E-2</v>
      </c>
      <c r="H13" s="229"/>
      <c r="I13" s="232">
        <f>'Calculations 1'!K48</f>
        <v>2472267.1208333336</v>
      </c>
      <c r="J13" s="229">
        <f t="shared" si="2"/>
        <v>-2472267.1208333336</v>
      </c>
      <c r="K13" s="230">
        <f t="shared" si="6"/>
        <v>0.45350303887347315</v>
      </c>
      <c r="L13" s="229">
        <f t="shared" si="3"/>
        <v>-1.0544227747913277</v>
      </c>
      <c r="M13" s="229">
        <f t="shared" si="7"/>
        <v>-7.2865087813291776E-2</v>
      </c>
    </row>
    <row r="14" spans="1:13" x14ac:dyDescent="0.2">
      <c r="A14" s="228" t="s">
        <v>762</v>
      </c>
      <c r="B14" s="231">
        <v>2408664</v>
      </c>
      <c r="C14" s="229">
        <v>2593866.3208333333</v>
      </c>
      <c r="D14" s="229">
        <f t="shared" si="0"/>
        <v>-185202.3208333333</v>
      </c>
      <c r="E14" s="230">
        <f t="shared" si="4"/>
        <v>0.36886802717753492</v>
      </c>
      <c r="F14" s="229">
        <f t="shared" si="1"/>
        <v>-7.6890060561926987E-2</v>
      </c>
      <c r="G14" s="229">
        <f t="shared" si="5"/>
        <v>-2.8159633953730619E-2</v>
      </c>
      <c r="H14" s="229"/>
      <c r="I14" s="232">
        <f>'Calculations 1'!K54</f>
        <v>2593866.3208333333</v>
      </c>
      <c r="J14" s="229">
        <f t="shared" si="2"/>
        <v>-2593866.3208333333</v>
      </c>
      <c r="K14" s="230">
        <f t="shared" si="6"/>
        <v>0.36886802717753492</v>
      </c>
      <c r="L14" s="229">
        <f t="shared" si="3"/>
        <v>-1.0768900605619269</v>
      </c>
      <c r="M14" s="229">
        <f t="shared" si="7"/>
        <v>-4.4617663446519469E-2</v>
      </c>
    </row>
    <row r="15" spans="1:13" x14ac:dyDescent="0.2">
      <c r="A15" s="228" t="s">
        <v>757</v>
      </c>
      <c r="B15" s="231">
        <v>2471664</v>
      </c>
      <c r="C15" s="229">
        <v>2671038.916666667</v>
      </c>
      <c r="D15" s="229">
        <f t="shared" si="0"/>
        <v>-199374.91666666698</v>
      </c>
      <c r="E15" s="230">
        <f t="shared" si="4"/>
        <v>0.63892364340505947</v>
      </c>
      <c r="F15" s="229">
        <f t="shared" si="1"/>
        <v>-8.0664247513685908E-2</v>
      </c>
      <c r="G15" s="229">
        <f t="shared" si="5"/>
        <v>-3.0610695533915901E-2</v>
      </c>
      <c r="H15" s="229"/>
      <c r="I15" s="232">
        <f>'Calculations 1'!K60</f>
        <v>2671038.916666667</v>
      </c>
      <c r="J15" s="229">
        <f t="shared" si="2"/>
        <v>-2671038.916666667</v>
      </c>
      <c r="K15" s="230">
        <f t="shared" si="6"/>
        <v>0.63892364340505947</v>
      </c>
      <c r="L15" s="229">
        <f t="shared" si="3"/>
        <v>-1.0806642475136858</v>
      </c>
      <c r="M15" s="229">
        <f t="shared" si="7"/>
        <v>-8.4776239083012919E-2</v>
      </c>
    </row>
    <row r="16" spans="1:13" x14ac:dyDescent="0.2">
      <c r="A16" s="228" t="s">
        <v>752</v>
      </c>
      <c r="B16" s="231">
        <v>2821664</v>
      </c>
      <c r="C16" s="229">
        <v>3325736.1291666664</v>
      </c>
      <c r="D16" s="229">
        <f t="shared" si="0"/>
        <v>-504072.12916666642</v>
      </c>
      <c r="E16" s="230">
        <f t="shared" si="4"/>
        <v>0.56430801666831087</v>
      </c>
      <c r="F16" s="229">
        <f t="shared" si="1"/>
        <v>-0.17864356959817554</v>
      </c>
      <c r="G16" s="229">
        <f t="shared" si="5"/>
        <v>-0.1323845120503869</v>
      </c>
      <c r="H16" s="229"/>
      <c r="I16" s="232">
        <f>'Calculations 1'!K66</f>
        <v>3325736.1291666664</v>
      </c>
      <c r="J16" s="229">
        <f t="shared" si="2"/>
        <v>-3325736.1291666664</v>
      </c>
      <c r="K16" s="230">
        <f t="shared" si="6"/>
        <v>0.56430801666831087</v>
      </c>
      <c r="L16" s="229">
        <f t="shared" si="3"/>
        <v>-1.1786435695981756</v>
      </c>
      <c r="M16" s="229">
        <f t="shared" si="7"/>
        <v>-0.30384885909090398</v>
      </c>
    </row>
    <row r="17" spans="1:13" x14ac:dyDescent="0.2">
      <c r="A17" s="228" t="s">
        <v>747</v>
      </c>
      <c r="B17" s="231">
        <v>3356664</v>
      </c>
      <c r="C17" s="229">
        <v>3822319.291666667</v>
      </c>
      <c r="D17" s="229">
        <f t="shared" si="0"/>
        <v>-465655.29166666698</v>
      </c>
      <c r="E17" s="230">
        <f t="shared" si="4"/>
        <v>0.76870935978562127</v>
      </c>
      <c r="F17" s="229">
        <f t="shared" si="1"/>
        <v>-0.13872561914647011</v>
      </c>
      <c r="G17" s="229">
        <f t="shared" si="5"/>
        <v>-0.10773324165420542</v>
      </c>
      <c r="H17" s="229"/>
      <c r="I17" s="232">
        <f>'Calculations 1'!K72</f>
        <v>3822319.291666667</v>
      </c>
      <c r="J17" s="229">
        <f t="shared" si="2"/>
        <v>-3822319.291666667</v>
      </c>
      <c r="K17" s="230">
        <f t="shared" si="6"/>
        <v>0.76870935978562127</v>
      </c>
      <c r="L17" s="229">
        <f t="shared" si="3"/>
        <v>-1.1387256191464701</v>
      </c>
      <c r="M17" s="229">
        <f t="shared" si="7"/>
        <v>-0.46579161852096401</v>
      </c>
    </row>
    <row r="18" spans="1:13" x14ac:dyDescent="0.2">
      <c r="A18" s="228" t="s">
        <v>742</v>
      </c>
      <c r="B18" s="231">
        <v>4069664</v>
      </c>
      <c r="C18" s="229">
        <v>4629922.0916666659</v>
      </c>
      <c r="D18" s="229">
        <f t="shared" si="0"/>
        <v>-560258.09166666586</v>
      </c>
      <c r="E18" s="230">
        <f t="shared" si="4"/>
        <v>0.95691874923090237</v>
      </c>
      <c r="F18" s="229">
        <f t="shared" si="1"/>
        <v>-0.13766691590919197</v>
      </c>
      <c r="G18" s="229">
        <f t="shared" si="5"/>
        <v>-1.9912350478299132E-2</v>
      </c>
      <c r="H18" s="229"/>
      <c r="I18" s="232">
        <f>'Calculations 1'!K78</f>
        <v>4629922.0916666659</v>
      </c>
      <c r="J18" s="229">
        <f t="shared" si="2"/>
        <v>-4629922.0916666659</v>
      </c>
      <c r="K18" s="230">
        <f t="shared" si="6"/>
        <v>0.95691874923090237</v>
      </c>
      <c r="L18" s="229">
        <f t="shared" si="3"/>
        <v>-1.1376669159091919</v>
      </c>
      <c r="M18" s="229">
        <f t="shared" si="7"/>
        <v>-0.46220455819686518</v>
      </c>
    </row>
    <row r="19" spans="1:13" x14ac:dyDescent="0.2">
      <c r="A19" s="228" t="s">
        <v>732</v>
      </c>
      <c r="B19" s="231">
        <f>Data!H90</f>
        <v>5326228</v>
      </c>
      <c r="C19" s="229">
        <f>Data!I90</f>
        <v>5597631.5333333332</v>
      </c>
      <c r="D19" s="229">
        <f t="shared" si="0"/>
        <v>-271403.53333333321</v>
      </c>
      <c r="E19" s="230">
        <f t="shared" si="4"/>
        <v>1.1094183624571696</v>
      </c>
      <c r="F19" s="229">
        <f t="shared" si="1"/>
        <v>-5.0956048695875056E-2</v>
      </c>
      <c r="G19" s="229">
        <f t="shared" si="5"/>
        <v>5.7870480433351017E-2</v>
      </c>
      <c r="H19" s="229"/>
      <c r="I19" s="232">
        <f>'Calculations 1'!K90</f>
        <v>6037719.3208333328</v>
      </c>
      <c r="J19" s="229">
        <f t="shared" si="2"/>
        <v>-6037719.3208333328</v>
      </c>
      <c r="K19" s="230">
        <f t="shared" si="6"/>
        <v>0.88903312000987089</v>
      </c>
      <c r="L19" s="229">
        <f t="shared" si="3"/>
        <v>-1.1335825880591919</v>
      </c>
      <c r="M19" s="229">
        <f t="shared" si="7"/>
        <v>-0.66000053301929118</v>
      </c>
    </row>
    <row r="20" spans="1:13" x14ac:dyDescent="0.2">
      <c r="A20" s="228" t="s">
        <v>727</v>
      </c>
      <c r="B20" s="231">
        <f>Data!H96</f>
        <v>7520134.5</v>
      </c>
      <c r="C20" s="229">
        <f>Data!I96</f>
        <v>7752383.1958333338</v>
      </c>
      <c r="D20" s="229">
        <f t="shared" si="0"/>
        <v>-232248.69583333377</v>
      </c>
      <c r="E20" s="230">
        <f t="shared" si="4"/>
        <v>1.1050483528507786</v>
      </c>
      <c r="F20" s="229">
        <f t="shared" si="1"/>
        <v>-3.0883582711630192E-2</v>
      </c>
      <c r="G20" s="229">
        <f t="shared" si="5"/>
        <v>8.0598642991984618E-2</v>
      </c>
      <c r="H20" s="229"/>
      <c r="I20" s="229"/>
      <c r="J20" s="229"/>
      <c r="K20" s="229"/>
      <c r="L20" s="229"/>
      <c r="M20" s="229"/>
    </row>
    <row r="21" spans="1:13" x14ac:dyDescent="0.2">
      <c r="A21" s="226" t="s">
        <v>722</v>
      </c>
      <c r="B21" s="231">
        <v>6236134.5</v>
      </c>
      <c r="C21" s="229">
        <v>6906616.4500000002</v>
      </c>
      <c r="D21" s="229">
        <f t="shared" si="0"/>
        <v>-670481.95000000019</v>
      </c>
      <c r="E21" s="230">
        <f t="shared" si="4"/>
        <v>0.69512374696958235</v>
      </c>
      <c r="F21" s="229">
        <f t="shared" si="1"/>
        <v>-0.10751563328212375</v>
      </c>
      <c r="G21" s="229">
        <f t="shared" si="5"/>
        <v>-7.4927024653594812E-2</v>
      </c>
      <c r="H21" s="229"/>
      <c r="I21" s="232">
        <f>'Calculations 1'!K102</f>
        <v>5906616.4500000002</v>
      </c>
      <c r="J21" s="229">
        <f t="shared" ref="J21:J42" si="8">H21-I21</f>
        <v>-5906616.4500000002</v>
      </c>
      <c r="K21" s="230">
        <f>(B21-B19)/(I21-I19)</f>
        <v>-6.9404010317725096</v>
      </c>
      <c r="L21" s="229">
        <f>J21/B21</f>
        <v>-0.94715988726670342</v>
      </c>
      <c r="M21" s="229">
        <f>(J21-J19)/B19</f>
        <v>2.4614581056862879E-2</v>
      </c>
    </row>
    <row r="22" spans="1:13" x14ac:dyDescent="0.2">
      <c r="A22" s="226" t="s">
        <v>717</v>
      </c>
      <c r="B22" s="231">
        <v>6041134.5</v>
      </c>
      <c r="C22" s="229">
        <v>6691647.0374999996</v>
      </c>
      <c r="D22" s="229">
        <f t="shared" si="0"/>
        <v>-650512.53749999963</v>
      </c>
      <c r="E22" s="230">
        <f t="shared" si="4"/>
        <v>1.3943146826670421</v>
      </c>
      <c r="F22" s="229">
        <f t="shared" si="1"/>
        <v>-0.10768052548738977</v>
      </c>
      <c r="G22" s="229">
        <f t="shared" si="5"/>
        <v>-5.5619196926154163E-2</v>
      </c>
      <c r="H22" s="229"/>
      <c r="I22" s="232">
        <f>'Calculations 1'!K108</f>
        <v>5716647.0374999996</v>
      </c>
      <c r="J22" s="229">
        <f t="shared" si="8"/>
        <v>-5716647.0374999996</v>
      </c>
      <c r="K22" s="230"/>
      <c r="L22" s="229"/>
      <c r="M22" s="229"/>
    </row>
    <row r="23" spans="1:13" x14ac:dyDescent="0.2">
      <c r="A23" s="226" t="s">
        <v>712</v>
      </c>
      <c r="B23" s="231">
        <v>5626134</v>
      </c>
      <c r="C23" s="229">
        <v>6175004.5666666664</v>
      </c>
      <c r="D23" s="229">
        <f t="shared" si="0"/>
        <v>-548870.56666666642</v>
      </c>
      <c r="E23" s="230">
        <f t="shared" si="4"/>
        <v>0.83377609617376081</v>
      </c>
      <c r="F23" s="229">
        <f t="shared" si="1"/>
        <v>-9.7557322073499569E-2</v>
      </c>
      <c r="G23" s="229">
        <f t="shared" si="5"/>
        <v>1.9501084098383987E-2</v>
      </c>
      <c r="H23" s="229"/>
      <c r="I23" s="232">
        <f>'Calculations 1'!K114</f>
        <v>5225004.5666666664</v>
      </c>
      <c r="J23" s="229">
        <f t="shared" si="8"/>
        <v>-5225004.5666666664</v>
      </c>
      <c r="K23" s="230">
        <f t="shared" ref="K23:K42" si="9">(B23-B21)/(I23-I21)</f>
        <v>0.89493818244023615</v>
      </c>
      <c r="L23" s="229">
        <f t="shared" ref="L23:L42" si="10">J23/B23</f>
        <v>-0.92870247432191744</v>
      </c>
      <c r="M23" s="229">
        <f t="shared" ref="M23:M42" si="11">(J23-J21)/B21</f>
        <v>0.10930038204489236</v>
      </c>
    </row>
    <row r="24" spans="1:13" x14ac:dyDescent="0.2">
      <c r="A24" s="226" t="s">
        <v>707</v>
      </c>
      <c r="B24" s="231">
        <f>Data!H120</f>
        <v>5069134</v>
      </c>
      <c r="C24" s="229">
        <f>Data!I120</f>
        <v>5184368.9000000004</v>
      </c>
      <c r="D24" s="229">
        <f t="shared" si="0"/>
        <v>-115234.90000000037</v>
      </c>
      <c r="E24" s="230">
        <f t="shared" si="4"/>
        <v>0.64487135838922127</v>
      </c>
      <c r="F24" s="229">
        <f t="shared" si="1"/>
        <v>-2.2732660055938624E-2</v>
      </c>
      <c r="G24" s="229">
        <f t="shared" si="5"/>
        <v>8.8605482546365966E-2</v>
      </c>
      <c r="H24" s="229"/>
      <c r="I24" s="232">
        <f>'Calculations 1'!K120</f>
        <v>4924456.6875</v>
      </c>
      <c r="J24" s="229">
        <f t="shared" si="8"/>
        <v>-4924456.6875</v>
      </c>
      <c r="K24" s="230">
        <f t="shared" si="9"/>
        <v>1.2269784654660341</v>
      </c>
      <c r="L24" s="229">
        <f t="shared" si="10"/>
        <v>-0.97145916590486658</v>
      </c>
      <c r="M24" s="229">
        <f t="shared" si="11"/>
        <v>0.13113271191032075</v>
      </c>
    </row>
    <row r="25" spans="1:13" x14ac:dyDescent="0.2">
      <c r="A25" s="226" t="s">
        <v>1052</v>
      </c>
      <c r="B25" s="231">
        <f>Data!H126</f>
        <v>5009134</v>
      </c>
      <c r="C25" s="229">
        <f>Data!I126</f>
        <v>5195341.0250000004</v>
      </c>
      <c r="D25" s="229">
        <f t="shared" si="0"/>
        <v>-186207.02500000037</v>
      </c>
      <c r="E25" s="230">
        <f t="shared" si="4"/>
        <v>0.62980806548166557</v>
      </c>
      <c r="F25" s="229">
        <f t="shared" si="1"/>
        <v>-3.7173496456673026E-2</v>
      </c>
      <c r="G25" s="229">
        <f t="shared" si="5"/>
        <v>6.4460523277025755E-2</v>
      </c>
      <c r="H25" s="229"/>
      <c r="I25" s="232">
        <f>'Calculations 1'!K126</f>
        <v>5185428.8125</v>
      </c>
      <c r="J25" s="229">
        <f t="shared" si="8"/>
        <v>-5185428.8125</v>
      </c>
      <c r="K25" s="230">
        <f t="shared" si="9"/>
        <v>15.590353563487675</v>
      </c>
      <c r="L25" s="229">
        <f t="shared" si="10"/>
        <v>-1.035194668878892</v>
      </c>
      <c r="M25" s="229">
        <f t="shared" si="11"/>
        <v>7.0342715204910547E-3</v>
      </c>
    </row>
    <row r="26" spans="1:13" x14ac:dyDescent="0.2">
      <c r="A26" s="226" t="s">
        <v>1045</v>
      </c>
      <c r="B26" s="231">
        <v>6849134</v>
      </c>
      <c r="C26" s="229">
        <v>7457699.0291666668</v>
      </c>
      <c r="D26" s="229">
        <f t="shared" si="0"/>
        <v>-608565.02916666679</v>
      </c>
      <c r="E26" s="230">
        <f t="shared" si="4"/>
        <v>0.78299230594040192</v>
      </c>
      <c r="F26" s="229">
        <f t="shared" si="1"/>
        <v>-8.885284317209545E-2</v>
      </c>
      <c r="G26" s="229">
        <f t="shared" si="5"/>
        <v>-9.7320396179439411E-2</v>
      </c>
      <c r="H26" s="229"/>
      <c r="I26" s="229">
        <f>'Calculations 1'!K132</f>
        <v>7032699.0291666668</v>
      </c>
      <c r="J26" s="229">
        <f t="shared" si="8"/>
        <v>-7032699.0291666668</v>
      </c>
      <c r="K26" s="230">
        <f t="shared" si="9"/>
        <v>0.84430521331472008</v>
      </c>
      <c r="L26" s="229">
        <f t="shared" si="10"/>
        <v>-1.0268012027749298</v>
      </c>
      <c r="M26" s="229">
        <f t="shared" si="11"/>
        <v>-0.41589793082342402</v>
      </c>
    </row>
    <row r="27" spans="1:13" x14ac:dyDescent="0.2">
      <c r="A27" s="226" t="s">
        <v>1039</v>
      </c>
      <c r="B27" s="231">
        <v>6574134</v>
      </c>
      <c r="C27" s="229">
        <v>7099501.7749999994</v>
      </c>
      <c r="D27" s="229">
        <f t="shared" si="0"/>
        <v>-525367.77499999944</v>
      </c>
      <c r="E27" s="230">
        <f t="shared" si="4"/>
        <v>0.82188439185084594</v>
      </c>
      <c r="F27" s="229">
        <f t="shared" si="1"/>
        <v>-7.9914369710139682E-2</v>
      </c>
      <c r="G27" s="229">
        <f t="shared" si="5"/>
        <v>-6.7708460184933983E-2</v>
      </c>
      <c r="H27" s="229"/>
      <c r="I27" s="229">
        <f>'Calculations 1'!K138</f>
        <v>6699501.7749999994</v>
      </c>
      <c r="J27" s="229">
        <f t="shared" si="8"/>
        <v>-6699501.7749999994</v>
      </c>
      <c r="K27" s="230">
        <f t="shared" si="9"/>
        <v>1.0336357882092493</v>
      </c>
      <c r="L27" s="229">
        <f t="shared" si="10"/>
        <v>-1.0190698539153598</v>
      </c>
      <c r="M27" s="229">
        <f t="shared" si="11"/>
        <v>-0.30226241951203531</v>
      </c>
    </row>
    <row r="28" spans="1:13" x14ac:dyDescent="0.2">
      <c r="A28" s="226" t="s">
        <v>1033</v>
      </c>
      <c r="B28" s="231">
        <v>10655135</v>
      </c>
      <c r="C28" s="229">
        <v>11307439.029166665</v>
      </c>
      <c r="D28" s="229">
        <f t="shared" si="0"/>
        <v>-652304.02916666493</v>
      </c>
      <c r="E28" s="230">
        <f t="shared" si="4"/>
        <v>0.98863845350595148</v>
      </c>
      <c r="F28" s="229">
        <f t="shared" si="1"/>
        <v>-6.1219686955319187E-2</v>
      </c>
      <c r="G28" s="229">
        <f t="shared" si="5"/>
        <v>-6.3860628219564895E-3</v>
      </c>
      <c r="H28" s="229"/>
      <c r="I28" s="229">
        <f>'Calculations 1'!K144</f>
        <v>10207439.029166665</v>
      </c>
      <c r="J28" s="229">
        <f t="shared" si="8"/>
        <v>-10207439.029166665</v>
      </c>
      <c r="K28" s="230">
        <f t="shared" si="9"/>
        <v>1.1988386450543989</v>
      </c>
      <c r="L28" s="229">
        <f t="shared" si="10"/>
        <v>-0.95798307850315034</v>
      </c>
      <c r="M28" s="229">
        <f t="shared" si="11"/>
        <v>-0.46352429372822873</v>
      </c>
    </row>
    <row r="29" spans="1:13" x14ac:dyDescent="0.2">
      <c r="A29" s="226" t="s">
        <v>1027</v>
      </c>
      <c r="B29" s="231">
        <v>8541635</v>
      </c>
      <c r="C29" s="229">
        <v>9172798.0333333332</v>
      </c>
      <c r="D29" s="229">
        <f t="shared" si="0"/>
        <v>-631163.03333333321</v>
      </c>
      <c r="E29" s="230">
        <f t="shared" si="4"/>
        <v>0.94897243560436473</v>
      </c>
      <c r="F29" s="229">
        <f t="shared" si="1"/>
        <v>-7.3892531504019227E-2</v>
      </c>
      <c r="G29" s="229">
        <f t="shared" si="5"/>
        <v>-1.6092653166688384E-2</v>
      </c>
      <c r="H29" s="229"/>
      <c r="I29" s="229">
        <f>'Calculations 1'!K150</f>
        <v>7372798.0333333332</v>
      </c>
      <c r="J29" s="229">
        <f t="shared" si="8"/>
        <v>-7372798.0333333332</v>
      </c>
      <c r="K29" s="230">
        <f t="shared" si="9"/>
        <v>2.9221920895124516</v>
      </c>
      <c r="L29" s="229">
        <f t="shared" si="10"/>
        <v>-0.86316004293479331</v>
      </c>
      <c r="M29" s="229">
        <f t="shared" si="11"/>
        <v>-0.10241596206182195</v>
      </c>
    </row>
    <row r="30" spans="1:13" x14ac:dyDescent="0.2">
      <c r="A30" s="226" t="s">
        <v>1021</v>
      </c>
      <c r="B30" s="231">
        <v>11216635</v>
      </c>
      <c r="C30" s="229">
        <v>11862982.866666667</v>
      </c>
      <c r="D30" s="229">
        <f t="shared" si="0"/>
        <v>-646347.86666666716</v>
      </c>
      <c r="E30" s="230">
        <f t="shared" si="4"/>
        <v>1.0107213186394093</v>
      </c>
      <c r="F30" s="229">
        <f t="shared" si="1"/>
        <v>-5.7624043812307985E-2</v>
      </c>
      <c r="G30" s="229">
        <f t="shared" si="5"/>
        <v>5.5899455989978208E-4</v>
      </c>
      <c r="H30" s="229"/>
      <c r="I30" s="229">
        <f>'Calculations 1'!K156</f>
        <v>10962982.866666667</v>
      </c>
      <c r="J30" s="229">
        <f t="shared" si="8"/>
        <v>-10962982.866666667</v>
      </c>
      <c r="K30" s="230">
        <f t="shared" si="9"/>
        <v>0.74317329072252325</v>
      </c>
      <c r="L30" s="229">
        <f t="shared" si="10"/>
        <v>-0.97738607582993176</v>
      </c>
      <c r="M30" s="229">
        <f t="shared" si="11"/>
        <v>-7.090889392766983E-2</v>
      </c>
    </row>
    <row r="31" spans="1:13" x14ac:dyDescent="0.2">
      <c r="A31" s="226" t="s">
        <v>1015</v>
      </c>
      <c r="B31" s="231">
        <v>11040635</v>
      </c>
      <c r="C31" s="229">
        <v>11742529.204166668</v>
      </c>
      <c r="D31" s="229">
        <f t="shared" si="0"/>
        <v>-701894.20416666754</v>
      </c>
      <c r="E31" s="230">
        <f t="shared" si="4"/>
        <v>0.97247526448052657</v>
      </c>
      <c r="F31" s="229">
        <f t="shared" si="1"/>
        <v>-6.3573716925400356E-2</v>
      </c>
      <c r="G31" s="229">
        <f t="shared" si="5"/>
        <v>-8.2807531384019948E-3</v>
      </c>
      <c r="H31" s="229"/>
      <c r="I31" s="229">
        <f>'Calculations 1'!K162</f>
        <v>11742529.204166668</v>
      </c>
      <c r="J31" s="229">
        <f t="shared" si="8"/>
        <v>-11742529.204166668</v>
      </c>
      <c r="K31" s="230">
        <f t="shared" si="9"/>
        <v>0.57188872777348121</v>
      </c>
      <c r="L31" s="229">
        <f t="shared" si="10"/>
        <v>-1.0635737169254003</v>
      </c>
      <c r="M31" s="229">
        <f t="shared" si="11"/>
        <v>-0.51158018000456984</v>
      </c>
    </row>
    <row r="32" spans="1:13" x14ac:dyDescent="0.2">
      <c r="A32" s="226" t="s">
        <v>1009</v>
      </c>
      <c r="B32" s="231">
        <v>13306635</v>
      </c>
      <c r="C32" s="229">
        <v>14116983.454166668</v>
      </c>
      <c r="D32" s="229">
        <f t="shared" si="0"/>
        <v>-810348.45416666754</v>
      </c>
      <c r="E32" s="230">
        <f t="shared" si="4"/>
        <v>0.9272402197188867</v>
      </c>
      <c r="F32" s="229">
        <f t="shared" si="1"/>
        <v>-6.0898074845118055E-2</v>
      </c>
      <c r="G32" s="229">
        <f t="shared" si="5"/>
        <v>-1.4621193209906569E-2</v>
      </c>
      <c r="H32" s="229"/>
      <c r="I32" s="229">
        <f>'Calculations 1'!K168</f>
        <v>14116983.454166668</v>
      </c>
      <c r="J32" s="229">
        <f t="shared" si="8"/>
        <v>-14116983.454166668</v>
      </c>
      <c r="K32" s="230">
        <f t="shared" si="9"/>
        <v>0.66265047897680507</v>
      </c>
      <c r="L32" s="229">
        <f t="shared" si="10"/>
        <v>-1.060898074845118</v>
      </c>
      <c r="M32" s="229">
        <f t="shared" si="11"/>
        <v>-0.28118955350691188</v>
      </c>
    </row>
    <row r="33" spans="1:13" x14ac:dyDescent="0.2">
      <c r="A33" s="226" t="s">
        <v>1003</v>
      </c>
      <c r="B33" s="231">
        <v>14216635</v>
      </c>
      <c r="C33" s="229">
        <v>14916773.745833334</v>
      </c>
      <c r="D33" s="229">
        <f t="shared" si="0"/>
        <v>-700138.74583333358</v>
      </c>
      <c r="E33" s="230">
        <f t="shared" si="4"/>
        <v>1.0005530318506628</v>
      </c>
      <c r="F33" s="229">
        <f t="shared" si="1"/>
        <v>-4.9247852662274411E-2</v>
      </c>
      <c r="G33" s="229">
        <f t="shared" si="5"/>
        <v>1.5899976163816251E-4</v>
      </c>
      <c r="H33" s="229"/>
      <c r="I33" s="229">
        <f>'Calculations 1'!K174</f>
        <v>14916773.745833334</v>
      </c>
      <c r="J33" s="229">
        <f t="shared" si="8"/>
        <v>-14916773.745833334</v>
      </c>
      <c r="K33" s="230">
        <f t="shared" si="9"/>
        <v>1.0005530318506628</v>
      </c>
      <c r="L33" s="229">
        <f t="shared" si="10"/>
        <v>-1.0492478526622744</v>
      </c>
      <c r="M33" s="229">
        <f t="shared" si="11"/>
        <v>-0.28750561373206035</v>
      </c>
    </row>
    <row r="34" spans="1:13" x14ac:dyDescent="0.2">
      <c r="A34" s="226" t="s">
        <v>996</v>
      </c>
      <c r="B34" s="231">
        <v>21478660</v>
      </c>
      <c r="C34" s="229">
        <v>22364472.845833335</v>
      </c>
      <c r="D34" s="229">
        <f t="shared" si="0"/>
        <v>-885812.84583333507</v>
      </c>
      <c r="E34" s="230">
        <f t="shared" si="4"/>
        <v>0.99085001652225013</v>
      </c>
      <c r="F34" s="229">
        <f t="shared" si="1"/>
        <v>-4.1241532098991979E-2</v>
      </c>
      <c r="G34" s="229">
        <f t="shared" si="5"/>
        <v>-5.6711852144939378E-3</v>
      </c>
      <c r="H34" s="229"/>
      <c r="I34" s="229">
        <f>'Calculations 1'!K180</f>
        <v>22364472.845833335</v>
      </c>
      <c r="J34" s="229">
        <f t="shared" si="8"/>
        <v>-22364472.845833335</v>
      </c>
      <c r="K34" s="230">
        <f t="shared" si="9"/>
        <v>0.99085001652225013</v>
      </c>
      <c r="L34" s="229">
        <f t="shared" si="10"/>
        <v>-1.0412415320989921</v>
      </c>
      <c r="M34" s="229">
        <f t="shared" si="11"/>
        <v>-0.61980278197054839</v>
      </c>
    </row>
    <row r="35" spans="1:13" x14ac:dyDescent="0.2">
      <c r="A35" s="226" t="s">
        <v>990</v>
      </c>
      <c r="B35" s="231">
        <v>26487674.5</v>
      </c>
      <c r="C35" s="229">
        <v>27536697.891666666</v>
      </c>
      <c r="D35" s="229">
        <f t="shared" si="0"/>
        <v>-1049023.3916666657</v>
      </c>
      <c r="E35" s="230">
        <f t="shared" si="4"/>
        <v>0.97235445777631546</v>
      </c>
      <c r="F35" s="229">
        <f t="shared" si="1"/>
        <v>-3.9604208805369669E-2</v>
      </c>
      <c r="G35" s="229">
        <f t="shared" si="5"/>
        <v>-2.4540592470252778E-2</v>
      </c>
      <c r="H35" s="229"/>
      <c r="I35" s="229">
        <f>'Calculations 1'!K186</f>
        <v>27536697.891666666</v>
      </c>
      <c r="J35" s="229">
        <f t="shared" si="8"/>
        <v>-27536697.891666666</v>
      </c>
      <c r="K35" s="230">
        <f t="shared" si="9"/>
        <v>0.97235445777631546</v>
      </c>
      <c r="L35" s="229">
        <f t="shared" si="10"/>
        <v>-1.0396042088053696</v>
      </c>
      <c r="M35" s="229">
        <f t="shared" si="11"/>
        <v>-0.88768714578613939</v>
      </c>
    </row>
    <row r="36" spans="1:13" x14ac:dyDescent="0.2">
      <c r="A36" s="226" t="s">
        <v>984</v>
      </c>
      <c r="B36" s="231">
        <v>33573656</v>
      </c>
      <c r="C36" s="229">
        <v>34833669.020833336</v>
      </c>
      <c r="D36" s="229">
        <f t="shared" si="0"/>
        <v>-1260013.0208333358</v>
      </c>
      <c r="E36" s="230">
        <f t="shared" si="4"/>
        <v>0.96999003225642966</v>
      </c>
      <c r="F36" s="229">
        <f t="shared" si="1"/>
        <v>-3.7529812685080703E-2</v>
      </c>
      <c r="G36" s="229">
        <f t="shared" si="5"/>
        <v>-1.7421951602194959E-2</v>
      </c>
      <c r="H36" s="229"/>
      <c r="I36" s="229">
        <f>'Calculations 1'!K192</f>
        <v>34833669.020833336</v>
      </c>
      <c r="J36" s="229">
        <f t="shared" si="8"/>
        <v>-34833669.020833336</v>
      </c>
      <c r="K36" s="230">
        <f t="shared" si="9"/>
        <v>0.96999003225642966</v>
      </c>
      <c r="L36" s="229">
        <f t="shared" si="10"/>
        <v>-1.0375298126850807</v>
      </c>
      <c r="M36" s="229">
        <f t="shared" si="11"/>
        <v>-0.5805388313330534</v>
      </c>
    </row>
    <row r="37" spans="1:13" x14ac:dyDescent="0.2">
      <c r="A37" s="226" t="s">
        <v>978</v>
      </c>
      <c r="B37" s="231">
        <v>37038699.5</v>
      </c>
      <c r="C37" s="229">
        <v>38678108.149999999</v>
      </c>
      <c r="D37" s="229">
        <f t="shared" si="0"/>
        <v>-1639408.6499999985</v>
      </c>
      <c r="E37" s="230">
        <f t="shared" si="4"/>
        <v>0.94700982688508861</v>
      </c>
      <c r="F37" s="229">
        <f t="shared" si="1"/>
        <v>-4.4262046781637095E-2</v>
      </c>
      <c r="G37" s="229">
        <f t="shared" si="5"/>
        <v>-2.2289055928006545E-2</v>
      </c>
      <c r="H37" s="229"/>
      <c r="I37" s="229">
        <f>'Calculations 1'!K198</f>
        <v>38678108.149999999</v>
      </c>
      <c r="J37" s="229">
        <f t="shared" si="8"/>
        <v>-38678108.149999999</v>
      </c>
      <c r="K37" s="230">
        <f t="shared" si="9"/>
        <v>0.94700982688508861</v>
      </c>
      <c r="L37" s="229">
        <f t="shared" si="10"/>
        <v>-1.044262046781637</v>
      </c>
      <c r="M37" s="229">
        <f t="shared" si="11"/>
        <v>-0.42062621459401173</v>
      </c>
    </row>
    <row r="38" spans="1:13" x14ac:dyDescent="0.2">
      <c r="A38" s="226" t="s">
        <v>972</v>
      </c>
      <c r="B38" s="231">
        <v>40679878</v>
      </c>
      <c r="C38" s="229">
        <v>42743800.483333334</v>
      </c>
      <c r="D38" s="229">
        <f t="shared" si="0"/>
        <v>-2063922.4833333343</v>
      </c>
      <c r="E38" s="230">
        <f t="shared" si="4"/>
        <v>0.89836964577502443</v>
      </c>
      <c r="F38" s="229">
        <f t="shared" si="1"/>
        <v>-5.0735709761305932E-2</v>
      </c>
      <c r="G38" s="229">
        <f t="shared" si="5"/>
        <v>-2.3944650606415891E-2</v>
      </c>
      <c r="H38" s="229"/>
      <c r="I38" s="229">
        <f>'Calculations 1'!K204</f>
        <v>42743800.483333334</v>
      </c>
      <c r="J38" s="229">
        <f t="shared" si="8"/>
        <v>-42743800.483333334</v>
      </c>
      <c r="K38" s="230">
        <f t="shared" si="9"/>
        <v>0.89836964577502443</v>
      </c>
      <c r="L38" s="229">
        <f t="shared" si="10"/>
        <v>-1.0507357097613059</v>
      </c>
      <c r="M38" s="229">
        <f t="shared" si="11"/>
        <v>-0.23560530501950691</v>
      </c>
    </row>
    <row r="39" spans="1:13" x14ac:dyDescent="0.2">
      <c r="A39" s="226" t="s">
        <v>966</v>
      </c>
      <c r="B39" s="231">
        <v>44287193</v>
      </c>
      <c r="C39" s="229">
        <v>46449064.641666666</v>
      </c>
      <c r="D39" s="229">
        <f t="shared" si="0"/>
        <v>-2161871.6416666657</v>
      </c>
      <c r="E39" s="230">
        <f t="shared" si="4"/>
        <v>0.93276722212678187</v>
      </c>
      <c r="F39" s="229">
        <f t="shared" si="1"/>
        <v>-4.8814826481928211E-2</v>
      </c>
      <c r="G39" s="229">
        <f t="shared" si="5"/>
        <v>-1.4105867611973449E-2</v>
      </c>
      <c r="H39" s="229"/>
      <c r="I39" s="229">
        <f>'Calculations 1'!K210</f>
        <v>46449064.641666666</v>
      </c>
      <c r="J39" s="229">
        <f t="shared" si="8"/>
        <v>-46449064.641666666</v>
      </c>
      <c r="K39" s="230">
        <f t="shared" si="9"/>
        <v>0.93276722212678187</v>
      </c>
      <c r="L39" s="229">
        <f t="shared" si="10"/>
        <v>-1.0488148264819281</v>
      </c>
      <c r="M39" s="229">
        <f t="shared" si="11"/>
        <v>-0.20980640779967633</v>
      </c>
    </row>
    <row r="40" spans="1:13" x14ac:dyDescent="0.2">
      <c r="A40" s="226" t="s">
        <v>953</v>
      </c>
      <c r="B40" s="231">
        <v>46188141.5</v>
      </c>
      <c r="C40" s="229">
        <v>49394029.55833333</v>
      </c>
      <c r="D40" s="229">
        <f t="shared" si="0"/>
        <v>-3205888.0583333299</v>
      </c>
      <c r="E40" s="230">
        <f t="shared" si="4"/>
        <v>0.82828176862463998</v>
      </c>
      <c r="F40" s="229">
        <f t="shared" si="1"/>
        <v>-6.9409332227262921E-2</v>
      </c>
      <c r="G40" s="229">
        <f t="shared" si="5"/>
        <v>-2.8072000977977258E-2</v>
      </c>
      <c r="H40" s="229"/>
      <c r="I40" s="229">
        <f>'Calculations 1'!K222</f>
        <v>49394029.55833333</v>
      </c>
      <c r="J40" s="229">
        <f t="shared" si="8"/>
        <v>-49394029.55833333</v>
      </c>
      <c r="K40" s="230">
        <f t="shared" si="9"/>
        <v>0.82828176862463998</v>
      </c>
      <c r="L40" s="229">
        <f t="shared" si="10"/>
        <v>-1.0694093322272629</v>
      </c>
      <c r="M40" s="229">
        <f t="shared" si="11"/>
        <v>-0.1634771145331359</v>
      </c>
    </row>
    <row r="41" spans="1:13" x14ac:dyDescent="0.2">
      <c r="A41" s="226" t="s">
        <v>941</v>
      </c>
      <c r="B41" s="231">
        <v>46887894</v>
      </c>
      <c r="C41" s="229">
        <v>50836071.987500004</v>
      </c>
      <c r="D41" s="229">
        <f t="shared" si="0"/>
        <v>-3948177.9875000045</v>
      </c>
      <c r="E41" s="230">
        <f t="shared" si="4"/>
        <v>0.59281892984977003</v>
      </c>
      <c r="F41" s="229">
        <f t="shared" si="1"/>
        <v>-8.4204634729382485E-2</v>
      </c>
      <c r="G41" s="229">
        <f t="shared" si="5"/>
        <v>-4.0334602959219812E-2</v>
      </c>
      <c r="H41" s="229"/>
      <c r="I41" s="229">
        <f>'Calculations 1'!K234</f>
        <v>50836071.987500004</v>
      </c>
      <c r="J41" s="229">
        <f t="shared" si="8"/>
        <v>-50836071.987500004</v>
      </c>
      <c r="K41" s="230">
        <f t="shared" si="9"/>
        <v>0.59281892984977003</v>
      </c>
      <c r="L41" s="229">
        <f t="shared" si="10"/>
        <v>-1.0842046347293826</v>
      </c>
      <c r="M41" s="229">
        <f t="shared" si="11"/>
        <v>-9.9058148612700264E-2</v>
      </c>
    </row>
    <row r="42" spans="1:13" x14ac:dyDescent="0.2">
      <c r="A42" s="226" t="s">
        <v>935</v>
      </c>
      <c r="B42" s="231">
        <v>43057804.5</v>
      </c>
      <c r="C42" s="229">
        <v>46893210.066666663</v>
      </c>
      <c r="D42" s="229">
        <f t="shared" si="0"/>
        <v>-3835405.5666666627</v>
      </c>
      <c r="E42" s="230">
        <f t="shared" si="4"/>
        <v>1.2517244888849581</v>
      </c>
      <c r="F42" s="229">
        <f t="shared" si="1"/>
        <v>-8.907573461314458E-2</v>
      </c>
      <c r="G42" s="229">
        <f t="shared" si="5"/>
        <v>-1.3629418458704013E-2</v>
      </c>
      <c r="H42" s="229"/>
      <c r="I42" s="229">
        <f>'Calculations 1'!K240</f>
        <v>46893210.066666663</v>
      </c>
      <c r="J42" s="229">
        <f t="shared" si="8"/>
        <v>-46893210.066666663</v>
      </c>
      <c r="K42" s="230">
        <f t="shared" si="9"/>
        <v>1.2517244888849581</v>
      </c>
      <c r="L42" s="229">
        <f t="shared" si="10"/>
        <v>-1.0890757346131446</v>
      </c>
      <c r="M42" s="229">
        <f t="shared" si="11"/>
        <v>5.4144189622062779E-2</v>
      </c>
    </row>
    <row r="43" spans="1:13" x14ac:dyDescent="0.2">
      <c r="A43" s="226"/>
      <c r="B43" s="225"/>
      <c r="D43" s="224"/>
    </row>
    <row r="44" spans="1:13" ht="102" x14ac:dyDescent="0.2">
      <c r="A44" s="228" t="s">
        <v>1123</v>
      </c>
      <c r="B44" s="227" t="s">
        <v>1122</v>
      </c>
      <c r="C44" s="227" t="s">
        <v>1121</v>
      </c>
      <c r="D44" s="227" t="s">
        <v>1120</v>
      </c>
      <c r="E44" s="227" t="s">
        <v>1119</v>
      </c>
    </row>
    <row r="45" spans="1:13" x14ac:dyDescent="0.2">
      <c r="A45" s="226"/>
      <c r="B45" s="225"/>
      <c r="D45" s="224"/>
    </row>
    <row r="46" spans="1:13" x14ac:dyDescent="0.2">
      <c r="A46" s="226"/>
      <c r="B46" s="225"/>
      <c r="D46" s="224"/>
    </row>
    <row r="47" spans="1:13" x14ac:dyDescent="0.2">
      <c r="A47" s="226"/>
      <c r="B47" s="225"/>
      <c r="D47" s="224"/>
    </row>
    <row r="48" spans="1:13" x14ac:dyDescent="0.2">
      <c r="A48" s="226"/>
      <c r="B48" s="225"/>
      <c r="D48" s="224"/>
    </row>
    <row r="51" spans="4:4" x14ac:dyDescent="0.2">
      <c r="D51" s="171">
        <v>1</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79998168889431442"/>
  </sheetPr>
  <dimension ref="A1:B29"/>
  <sheetViews>
    <sheetView workbookViewId="0">
      <selection activeCell="J43" sqref="J43"/>
    </sheetView>
  </sheetViews>
  <sheetFormatPr defaultColWidth="8.85546875" defaultRowHeight="12.75" x14ac:dyDescent="0.2"/>
  <cols>
    <col min="1" max="1" width="25.140625" style="77" customWidth="1"/>
    <col min="2" max="2" width="84.28515625" style="77" customWidth="1"/>
    <col min="3" max="16384" width="8.85546875" style="77"/>
  </cols>
  <sheetData>
    <row r="1" spans="1:2" ht="18" x14ac:dyDescent="0.25">
      <c r="A1" s="83" t="s">
        <v>373</v>
      </c>
    </row>
    <row r="3" spans="1:2" x14ac:dyDescent="0.2">
      <c r="A3" s="79" t="s">
        <v>160</v>
      </c>
      <c r="B3" s="79" t="s">
        <v>161</v>
      </c>
    </row>
    <row r="4" spans="1:2" x14ac:dyDescent="0.2">
      <c r="A4" s="77" t="s">
        <v>162</v>
      </c>
      <c r="B4" s="77" t="s">
        <v>163</v>
      </c>
    </row>
    <row r="5" spans="1:2" x14ac:dyDescent="0.2">
      <c r="A5" s="77" t="s">
        <v>372</v>
      </c>
      <c r="B5" s="77" t="s">
        <v>369</v>
      </c>
    </row>
    <row r="6" spans="1:2" x14ac:dyDescent="0.2">
      <c r="A6" s="77" t="s">
        <v>371</v>
      </c>
      <c r="B6" s="77" t="s">
        <v>369</v>
      </c>
    </row>
    <row r="7" spans="1:2" x14ac:dyDescent="0.2">
      <c r="A7" s="77" t="s">
        <v>370</v>
      </c>
      <c r="B7" s="77" t="s">
        <v>369</v>
      </c>
    </row>
    <row r="8" spans="1:2" x14ac:dyDescent="0.2">
      <c r="A8" s="77" t="s">
        <v>334</v>
      </c>
      <c r="B8" s="77" t="s">
        <v>334</v>
      </c>
    </row>
    <row r="9" spans="1:2" x14ac:dyDescent="0.2">
      <c r="A9" s="77" t="s">
        <v>368</v>
      </c>
      <c r="B9" s="77" t="s">
        <v>339</v>
      </c>
    </row>
    <row r="10" spans="1:2" x14ac:dyDescent="0.2">
      <c r="A10" s="77" t="s">
        <v>367</v>
      </c>
      <c r="B10" s="77" t="s">
        <v>366</v>
      </c>
    </row>
    <row r="11" spans="1:2" x14ac:dyDescent="0.2">
      <c r="A11" s="77" t="s">
        <v>365</v>
      </c>
      <c r="B11" s="77" t="s">
        <v>339</v>
      </c>
    </row>
    <row r="13" spans="1:2" x14ac:dyDescent="0.2">
      <c r="A13" s="78" t="s">
        <v>327</v>
      </c>
    </row>
    <row r="14" spans="1:2" x14ac:dyDescent="0.2">
      <c r="A14" s="77" t="s">
        <v>364</v>
      </c>
    </row>
    <row r="15" spans="1:2" x14ac:dyDescent="0.2">
      <c r="A15" s="77" t="s">
        <v>363</v>
      </c>
    </row>
    <row r="16" spans="1:2" x14ac:dyDescent="0.2">
      <c r="A16" s="82" t="s">
        <v>348</v>
      </c>
    </row>
    <row r="17" spans="1:1" ht="15.75" x14ac:dyDescent="0.25">
      <c r="A17" s="81" t="s">
        <v>347</v>
      </c>
    </row>
    <row r="18" spans="1:1" s="80" customFormat="1" x14ac:dyDescent="0.2"/>
    <row r="19" spans="1:1" x14ac:dyDescent="0.2">
      <c r="A19" s="79" t="s">
        <v>332</v>
      </c>
    </row>
    <row r="20" spans="1:1" x14ac:dyDescent="0.2">
      <c r="A20" s="77" t="s">
        <v>362</v>
      </c>
    </row>
    <row r="21" spans="1:1" x14ac:dyDescent="0.2">
      <c r="A21" s="77" t="s">
        <v>361</v>
      </c>
    </row>
    <row r="22" spans="1:1" x14ac:dyDescent="0.2">
      <c r="A22" s="77" t="s">
        <v>360</v>
      </c>
    </row>
    <row r="24" spans="1:1" x14ac:dyDescent="0.2">
      <c r="A24" s="78" t="s">
        <v>331</v>
      </c>
    </row>
    <row r="25" spans="1:1" x14ac:dyDescent="0.2">
      <c r="A25" s="77" t="s">
        <v>359</v>
      </c>
    </row>
    <row r="26" spans="1:1" x14ac:dyDescent="0.2">
      <c r="A26" s="77" t="s">
        <v>358</v>
      </c>
    </row>
    <row r="27" spans="1:1" x14ac:dyDescent="0.2">
      <c r="A27" s="77" t="s">
        <v>357</v>
      </c>
    </row>
    <row r="28" spans="1:1" x14ac:dyDescent="0.2">
      <c r="A28" s="77" t="s">
        <v>356</v>
      </c>
    </row>
    <row r="29" spans="1:1" x14ac:dyDescent="0.2">
      <c r="A29" s="77" t="s">
        <v>355</v>
      </c>
    </row>
  </sheetData>
  <hyperlinks>
    <hyperlink ref="A17" r:id="rId1"/>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79998168889431442"/>
  </sheetPr>
  <dimension ref="A1:AY72"/>
  <sheetViews>
    <sheetView workbookViewId="0">
      <pane xSplit="1" ySplit="5" topLeftCell="B30" activePane="bottomRight" state="frozen"/>
      <selection activeCell="J43" sqref="J43"/>
      <selection pane="topRight" activeCell="J43" sqref="J43"/>
      <selection pane="bottomLeft" activeCell="J43" sqref="J43"/>
      <selection pane="bottomRight" activeCell="J43" sqref="J43"/>
    </sheetView>
  </sheetViews>
  <sheetFormatPr defaultColWidth="12.7109375" defaultRowHeight="12.75" customHeight="1" x14ac:dyDescent="0.2"/>
  <cols>
    <col min="1" max="1" width="47.42578125" style="84" customWidth="1"/>
    <col min="2" max="24" width="12.7109375" style="77"/>
    <col min="25" max="25" width="12.7109375" style="80"/>
    <col min="26" max="16384" width="12.7109375" style="77"/>
  </cols>
  <sheetData>
    <row r="1" spans="1:50" ht="12.75" customHeight="1" x14ac:dyDescent="0.2">
      <c r="A1" s="99" t="s">
        <v>482</v>
      </c>
      <c r="X1" s="80"/>
      <c r="AN1" s="78"/>
      <c r="AW1" s="80"/>
    </row>
    <row r="2" spans="1:50" ht="12.75" customHeight="1" x14ac:dyDescent="0.2">
      <c r="A2" s="99" t="s">
        <v>481</v>
      </c>
      <c r="X2" s="80"/>
      <c r="AN2" s="78"/>
      <c r="AW2" s="80"/>
    </row>
    <row r="3" spans="1:50" s="80" customFormat="1" ht="12.75" customHeight="1" x14ac:dyDescent="0.2">
      <c r="A3" s="92" t="s">
        <v>480</v>
      </c>
      <c r="B3" s="112" t="s">
        <v>479</v>
      </c>
      <c r="C3" s="112" t="s">
        <v>478</v>
      </c>
      <c r="D3" s="112" t="s">
        <v>477</v>
      </c>
      <c r="E3" s="112" t="s">
        <v>476</v>
      </c>
      <c r="F3" s="112" t="s">
        <v>475</v>
      </c>
      <c r="G3" s="112" t="s">
        <v>474</v>
      </c>
      <c r="H3" s="112" t="s">
        <v>473</v>
      </c>
      <c r="I3" s="112" t="s">
        <v>472</v>
      </c>
      <c r="J3" s="112" t="s">
        <v>471</v>
      </c>
      <c r="K3" s="112" t="s">
        <v>470</v>
      </c>
      <c r="L3" s="112" t="s">
        <v>469</v>
      </c>
      <c r="M3" s="112" t="s">
        <v>468</v>
      </c>
      <c r="N3" s="112" t="s">
        <v>467</v>
      </c>
      <c r="O3" s="112" t="s">
        <v>466</v>
      </c>
      <c r="P3" s="112" t="s">
        <v>465</v>
      </c>
      <c r="Q3" s="112" t="s">
        <v>464</v>
      </c>
      <c r="R3" s="112" t="s">
        <v>463</v>
      </c>
      <c r="S3" s="112" t="s">
        <v>462</v>
      </c>
      <c r="T3" s="112" t="s">
        <v>461</v>
      </c>
      <c r="U3" s="112" t="s">
        <v>460</v>
      </c>
      <c r="V3" s="112" t="s">
        <v>459</v>
      </c>
      <c r="W3" s="112" t="s">
        <v>458</v>
      </c>
      <c r="X3" s="112" t="s">
        <v>457</v>
      </c>
      <c r="Y3" s="112" t="s">
        <v>456</v>
      </c>
      <c r="Z3" s="112" t="s">
        <v>455</v>
      </c>
      <c r="AA3" s="112" t="s">
        <v>454</v>
      </c>
      <c r="AB3" s="112" t="s">
        <v>453</v>
      </c>
      <c r="AC3" s="112" t="s">
        <v>452</v>
      </c>
      <c r="AD3" s="112" t="s">
        <v>451</v>
      </c>
      <c r="AE3" s="112" t="s">
        <v>450</v>
      </c>
      <c r="AF3" s="112" t="s">
        <v>449</v>
      </c>
      <c r="AG3" s="112" t="s">
        <v>448</v>
      </c>
      <c r="AH3" s="112" t="s">
        <v>447</v>
      </c>
      <c r="AI3" s="112" t="s">
        <v>446</v>
      </c>
      <c r="AJ3" s="112" t="s">
        <v>445</v>
      </c>
      <c r="AK3" s="112" t="s">
        <v>444</v>
      </c>
      <c r="AL3" s="112" t="s">
        <v>443</v>
      </c>
      <c r="AM3" s="112" t="s">
        <v>442</v>
      </c>
      <c r="AN3" s="112" t="s">
        <v>441</v>
      </c>
      <c r="AO3" s="112" t="s">
        <v>440</v>
      </c>
      <c r="AP3" s="112" t="s">
        <v>439</v>
      </c>
      <c r="AQ3" s="112" t="s">
        <v>438</v>
      </c>
      <c r="AR3" s="112" t="s">
        <v>437</v>
      </c>
      <c r="AS3" s="112" t="s">
        <v>436</v>
      </c>
      <c r="AT3" s="112" t="s">
        <v>435</v>
      </c>
      <c r="AU3" s="112" t="s">
        <v>434</v>
      </c>
      <c r="AV3" s="112" t="s">
        <v>433</v>
      </c>
      <c r="AW3" s="112" t="s">
        <v>432</v>
      </c>
      <c r="AX3" s="112" t="s">
        <v>431</v>
      </c>
    </row>
    <row r="4" spans="1:50" s="80" customFormat="1" ht="12.75" customHeight="1" x14ac:dyDescent="0.2">
      <c r="A4" s="92" t="s">
        <v>430</v>
      </c>
      <c r="B4" s="111">
        <v>1827</v>
      </c>
      <c r="C4" s="111">
        <v>1858</v>
      </c>
      <c r="D4" s="111">
        <v>1886</v>
      </c>
      <c r="E4" s="111">
        <v>1917</v>
      </c>
      <c r="F4" s="111">
        <v>1947</v>
      </c>
      <c r="G4" s="111">
        <v>1978</v>
      </c>
      <c r="H4" s="111">
        <v>2008</v>
      </c>
      <c r="I4" s="111">
        <v>2039</v>
      </c>
      <c r="J4" s="111">
        <v>2070</v>
      </c>
      <c r="K4" s="111">
        <v>2100</v>
      </c>
      <c r="L4" s="111">
        <v>2131</v>
      </c>
      <c r="M4" s="111">
        <v>2161</v>
      </c>
      <c r="N4" s="111">
        <v>2192</v>
      </c>
      <c r="O4" s="111">
        <v>2223</v>
      </c>
      <c r="P4" s="111">
        <v>2251</v>
      </c>
      <c r="Q4" s="111">
        <v>2282</v>
      </c>
      <c r="R4" s="111">
        <v>2312</v>
      </c>
      <c r="S4" s="111">
        <v>2343</v>
      </c>
      <c r="T4" s="111">
        <v>2373</v>
      </c>
      <c r="U4" s="111">
        <v>2404</v>
      </c>
      <c r="V4" s="111">
        <v>2435</v>
      </c>
      <c r="W4" s="111">
        <v>2465</v>
      </c>
      <c r="X4" s="111">
        <v>2496</v>
      </c>
      <c r="Y4" s="111">
        <v>2526</v>
      </c>
      <c r="Z4" s="111">
        <v>2557</v>
      </c>
      <c r="AA4" s="111">
        <v>2588</v>
      </c>
      <c r="AB4" s="111">
        <v>2616</v>
      </c>
      <c r="AC4" s="111">
        <v>2647</v>
      </c>
      <c r="AD4" s="111">
        <v>2677</v>
      </c>
      <c r="AE4" s="111">
        <v>2708</v>
      </c>
      <c r="AF4" s="111">
        <v>2738</v>
      </c>
      <c r="AG4" s="111">
        <v>2769</v>
      </c>
      <c r="AH4" s="111">
        <v>2800</v>
      </c>
      <c r="AI4" s="111">
        <v>2830</v>
      </c>
      <c r="AJ4" s="111">
        <v>2861</v>
      </c>
      <c r="AK4" s="111">
        <v>2891</v>
      </c>
      <c r="AL4" s="111">
        <v>2922</v>
      </c>
      <c r="AM4" s="111">
        <v>2953</v>
      </c>
      <c r="AN4" s="111">
        <v>2982</v>
      </c>
      <c r="AO4" s="111">
        <v>3013</v>
      </c>
      <c r="AP4" s="111">
        <v>3043</v>
      </c>
      <c r="AQ4" s="111">
        <v>3074</v>
      </c>
      <c r="AR4" s="111">
        <v>3104</v>
      </c>
      <c r="AS4" s="111">
        <v>3135</v>
      </c>
      <c r="AT4" s="111">
        <v>3166</v>
      </c>
      <c r="AU4" s="111">
        <v>3196</v>
      </c>
      <c r="AV4" s="111">
        <v>3227</v>
      </c>
      <c r="AW4" s="111">
        <v>3257</v>
      </c>
      <c r="AX4" s="111">
        <v>3288</v>
      </c>
    </row>
    <row r="5" spans="1:50" ht="12.75" customHeight="1" x14ac:dyDescent="0.2">
      <c r="A5" s="99" t="s">
        <v>429</v>
      </c>
      <c r="B5" s="109">
        <v>1840</v>
      </c>
      <c r="C5" s="109">
        <v>1882</v>
      </c>
      <c r="D5" s="109">
        <v>1910</v>
      </c>
      <c r="E5" s="109">
        <v>1931</v>
      </c>
      <c r="F5" s="109">
        <v>1966</v>
      </c>
      <c r="G5" s="109">
        <v>1987</v>
      </c>
      <c r="H5" s="110" t="s">
        <v>345</v>
      </c>
      <c r="I5" s="109">
        <v>2064</v>
      </c>
      <c r="J5" s="109">
        <v>2085</v>
      </c>
      <c r="K5" s="109">
        <v>2113</v>
      </c>
      <c r="L5" s="109">
        <v>2148</v>
      </c>
      <c r="M5" s="109">
        <v>2176</v>
      </c>
      <c r="N5" s="109">
        <v>2211</v>
      </c>
      <c r="O5" s="109">
        <v>2239</v>
      </c>
      <c r="P5" s="109">
        <v>2267</v>
      </c>
      <c r="Q5" s="109">
        <v>2302</v>
      </c>
      <c r="R5" s="109">
        <v>2330</v>
      </c>
      <c r="S5" s="109">
        <v>2365</v>
      </c>
      <c r="T5" s="109">
        <v>2393</v>
      </c>
      <c r="U5" s="110" t="s">
        <v>345</v>
      </c>
      <c r="V5" s="109">
        <v>2456</v>
      </c>
      <c r="W5" s="109">
        <v>2484</v>
      </c>
      <c r="X5" s="111">
        <v>2519</v>
      </c>
      <c r="Y5" s="110" t="s">
        <v>345</v>
      </c>
      <c r="Z5" s="109">
        <v>2582</v>
      </c>
      <c r="AA5" s="109">
        <v>2610</v>
      </c>
      <c r="AB5" s="110" t="s">
        <v>345</v>
      </c>
      <c r="AC5" s="110" t="s">
        <v>345</v>
      </c>
      <c r="AD5" s="110" t="s">
        <v>345</v>
      </c>
      <c r="AE5" s="110" t="s">
        <v>345</v>
      </c>
      <c r="AF5" s="110" t="s">
        <v>345</v>
      </c>
      <c r="AG5" s="109">
        <v>2785</v>
      </c>
      <c r="AH5" s="109">
        <v>2813</v>
      </c>
      <c r="AI5" s="109">
        <v>2848</v>
      </c>
      <c r="AJ5" s="110" t="s">
        <v>345</v>
      </c>
      <c r="AK5" s="109">
        <v>2904</v>
      </c>
      <c r="AL5" s="109">
        <v>2939</v>
      </c>
      <c r="AM5" s="109">
        <v>2967</v>
      </c>
      <c r="AN5" s="109">
        <v>2995</v>
      </c>
      <c r="AO5" s="109">
        <v>3029</v>
      </c>
      <c r="AP5" s="109">
        <v>3058</v>
      </c>
      <c r="AQ5" s="109">
        <v>3086</v>
      </c>
      <c r="AR5" s="110" t="s">
        <v>345</v>
      </c>
      <c r="AS5" s="109">
        <v>3149</v>
      </c>
      <c r="AT5" s="109">
        <v>3184</v>
      </c>
      <c r="AU5" s="110" t="s">
        <v>345</v>
      </c>
      <c r="AV5" s="110" t="s">
        <v>345</v>
      </c>
      <c r="AW5" s="109">
        <v>3275</v>
      </c>
      <c r="AX5" s="109">
        <v>3303</v>
      </c>
    </row>
    <row r="6" spans="1:50" ht="12.75" customHeight="1" x14ac:dyDescent="0.2">
      <c r="A6" s="108" t="s">
        <v>428</v>
      </c>
      <c r="B6" s="106"/>
      <c r="C6" s="106"/>
      <c r="D6" s="106"/>
      <c r="E6" s="106"/>
      <c r="F6" s="106"/>
      <c r="G6" s="106"/>
      <c r="H6" s="106"/>
      <c r="I6" s="106"/>
      <c r="J6" s="106"/>
      <c r="K6" s="106"/>
      <c r="L6" s="106"/>
      <c r="M6" s="106"/>
      <c r="N6" s="106"/>
      <c r="O6" s="106"/>
      <c r="P6" s="106"/>
      <c r="Q6" s="106"/>
      <c r="R6" s="106"/>
      <c r="S6" s="106"/>
      <c r="T6" s="106"/>
      <c r="U6" s="106"/>
      <c r="V6" s="106"/>
      <c r="W6" s="106"/>
      <c r="X6" s="107"/>
      <c r="Y6" s="107"/>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row>
    <row r="7" spans="1:50" ht="12.75" customHeight="1" x14ac:dyDescent="0.2">
      <c r="A7" s="84" t="s">
        <v>427</v>
      </c>
      <c r="B7" s="90">
        <v>17195365</v>
      </c>
      <c r="C7" s="90">
        <v>17475365</v>
      </c>
      <c r="D7" s="90">
        <v>17525365</v>
      </c>
      <c r="E7" s="90">
        <v>17523365</v>
      </c>
      <c r="F7" s="90">
        <v>17521105</v>
      </c>
      <c r="G7" s="90">
        <v>17469105</v>
      </c>
      <c r="H7" s="90"/>
      <c r="I7" s="90">
        <v>17205105</v>
      </c>
      <c r="J7" s="90">
        <v>17205105</v>
      </c>
      <c r="K7" s="90">
        <v>17203105</v>
      </c>
      <c r="L7" s="90">
        <v>16981105</v>
      </c>
      <c r="M7" s="90">
        <v>16981105</v>
      </c>
      <c r="N7" s="90">
        <v>17353710</v>
      </c>
      <c r="O7" s="90">
        <v>17451710</v>
      </c>
      <c r="P7" s="90">
        <v>17500710</v>
      </c>
      <c r="Q7" s="90">
        <v>17215280</v>
      </c>
      <c r="R7" s="90">
        <v>18555885</v>
      </c>
      <c r="S7" s="90">
        <v>21334665</v>
      </c>
      <c r="T7" s="90">
        <v>23774025</v>
      </c>
      <c r="U7" s="90"/>
      <c r="V7" s="90">
        <v>24786105</v>
      </c>
      <c r="W7" s="90">
        <v>25086105</v>
      </c>
      <c r="X7" s="90">
        <v>25053105</v>
      </c>
      <c r="Y7" s="88"/>
      <c r="Z7" s="90">
        <v>22222560</v>
      </c>
      <c r="AA7" s="90">
        <v>22697150</v>
      </c>
      <c r="AB7" s="90"/>
      <c r="AC7" s="90"/>
      <c r="AD7" s="90"/>
      <c r="AE7" s="90"/>
      <c r="AF7" s="90"/>
      <c r="AG7" s="90">
        <v>27404555</v>
      </c>
      <c r="AH7" s="90">
        <v>26974555</v>
      </c>
      <c r="AI7" s="90">
        <v>27362555</v>
      </c>
      <c r="AJ7" s="90"/>
      <c r="AK7" s="90">
        <v>23257280</v>
      </c>
      <c r="AL7" s="90">
        <v>22444970</v>
      </c>
      <c r="AM7" s="90">
        <v>22460970</v>
      </c>
      <c r="AN7" s="90">
        <v>21319970</v>
      </c>
      <c r="AO7" s="90">
        <v>20826760</v>
      </c>
      <c r="AP7" s="90">
        <v>20960305</v>
      </c>
      <c r="AQ7" s="90">
        <v>21387305</v>
      </c>
      <c r="AR7" s="90"/>
      <c r="AS7" s="90">
        <v>22331705</v>
      </c>
      <c r="AT7" s="90">
        <v>22397505</v>
      </c>
      <c r="AU7" s="90"/>
      <c r="AV7" s="90"/>
      <c r="AW7" s="90">
        <v>24402505</v>
      </c>
      <c r="AX7" s="90">
        <v>25670505</v>
      </c>
    </row>
    <row r="8" spans="1:50" ht="12.75" customHeight="1" x14ac:dyDescent="0.2">
      <c r="A8" s="84" t="s">
        <v>426</v>
      </c>
      <c r="B8" s="102">
        <v>17195365</v>
      </c>
      <c r="C8" s="90">
        <v>17307332.739999998</v>
      </c>
      <c r="D8" s="90">
        <v>17525365</v>
      </c>
      <c r="E8" s="90">
        <v>17524397.260000002</v>
      </c>
      <c r="F8" s="90">
        <v>17522461</v>
      </c>
      <c r="G8" s="90">
        <v>17511040.48</v>
      </c>
      <c r="H8" s="90"/>
      <c r="I8" s="90">
        <v>17208459.84</v>
      </c>
      <c r="J8" s="90">
        <v>17205105</v>
      </c>
      <c r="K8" s="90">
        <v>17204505</v>
      </c>
      <c r="L8" s="90">
        <v>17050459.84</v>
      </c>
      <c r="M8" s="90">
        <v>16981105</v>
      </c>
      <c r="N8" s="90">
        <v>17154902.739999998</v>
      </c>
      <c r="O8" s="90">
        <v>17424032.579999998</v>
      </c>
      <c r="P8" s="90">
        <v>17463960</v>
      </c>
      <c r="Q8" s="90">
        <v>17453262.899999999</v>
      </c>
      <c r="R8" s="90">
        <v>17817028.170000002</v>
      </c>
      <c r="S8" s="90">
        <v>19754446.539999999</v>
      </c>
      <c r="T8" s="90">
        <v>22225345</v>
      </c>
      <c r="U8" s="90"/>
      <c r="V8" s="90">
        <v>24733594.030000001</v>
      </c>
      <c r="W8" s="90">
        <v>24986105</v>
      </c>
      <c r="X8" s="90">
        <v>25186653.390000001</v>
      </c>
      <c r="Y8" s="88"/>
      <c r="Z8" s="90">
        <v>23524787.420000002</v>
      </c>
      <c r="AA8" s="90">
        <v>22551000.32</v>
      </c>
      <c r="AB8" s="90"/>
      <c r="AC8" s="90"/>
      <c r="AD8" s="90"/>
      <c r="AE8" s="90"/>
      <c r="AF8" s="90"/>
      <c r="AG8" s="90">
        <v>27333264.68</v>
      </c>
      <c r="AH8" s="90">
        <v>27333909.84</v>
      </c>
      <c r="AI8" s="90">
        <v>27009488.329999998</v>
      </c>
      <c r="AJ8" s="90"/>
      <c r="AK8" s="90">
        <v>24378637</v>
      </c>
      <c r="AL8" s="90">
        <v>22635448.710000001</v>
      </c>
      <c r="AM8" s="90">
        <v>22581873.23</v>
      </c>
      <c r="AN8" s="90">
        <v>22236487.239999998</v>
      </c>
      <c r="AO8" s="90">
        <v>21203972.899999999</v>
      </c>
      <c r="AP8" s="90">
        <v>21133344.5</v>
      </c>
      <c r="AQ8" s="90">
        <v>21121401.77</v>
      </c>
      <c r="AR8" s="90"/>
      <c r="AS8" s="90">
        <v>21884214.68</v>
      </c>
      <c r="AT8" s="90">
        <v>22379434.030000001</v>
      </c>
      <c r="AU8" s="90"/>
      <c r="AV8" s="90"/>
      <c r="AW8" s="90">
        <v>23228071.670000002</v>
      </c>
      <c r="AX8" s="90">
        <v>24992182.420000002</v>
      </c>
    </row>
    <row r="9" spans="1:50" ht="12.75" customHeight="1" x14ac:dyDescent="0.2">
      <c r="B9" s="102"/>
      <c r="C9" s="90"/>
      <c r="D9" s="90"/>
      <c r="E9" s="90"/>
      <c r="F9" s="90"/>
      <c r="G9" s="90"/>
      <c r="H9" s="90"/>
      <c r="I9" s="90"/>
      <c r="J9" s="90"/>
      <c r="K9" s="90"/>
      <c r="L9" s="90"/>
      <c r="M9" s="90"/>
      <c r="N9" s="90"/>
      <c r="O9" s="90"/>
      <c r="P9" s="90"/>
      <c r="Q9" s="90"/>
      <c r="R9" s="90"/>
      <c r="S9" s="90"/>
      <c r="T9" s="90"/>
      <c r="U9" s="90"/>
      <c r="V9" s="90"/>
      <c r="W9" s="90"/>
      <c r="X9" s="90"/>
      <c r="Y9" s="88"/>
      <c r="Z9" s="90"/>
      <c r="AA9" s="90"/>
      <c r="AB9" s="90"/>
      <c r="AC9" s="90"/>
      <c r="AD9" s="90"/>
      <c r="AE9" s="90"/>
      <c r="AF9" s="90"/>
      <c r="AG9" s="90"/>
      <c r="AH9" s="90"/>
      <c r="AI9" s="90"/>
      <c r="AJ9" s="90"/>
      <c r="AK9" s="90"/>
      <c r="AL9" s="90"/>
      <c r="AM9" s="90"/>
      <c r="AN9" s="90"/>
      <c r="AO9" s="90"/>
      <c r="AP9" s="90"/>
      <c r="AQ9" s="90"/>
      <c r="AR9" s="90"/>
      <c r="AS9" s="90"/>
      <c r="AT9" s="90"/>
      <c r="AU9" s="90"/>
      <c r="AV9" s="90"/>
      <c r="AW9" s="90"/>
      <c r="AX9" s="90"/>
    </row>
    <row r="10" spans="1:50" ht="12.75" customHeight="1" x14ac:dyDescent="0.2">
      <c r="A10" s="105" t="s">
        <v>425</v>
      </c>
      <c r="B10" s="102"/>
      <c r="C10" s="90"/>
      <c r="D10" s="90"/>
      <c r="E10" s="90"/>
      <c r="F10" s="90"/>
      <c r="G10" s="90"/>
      <c r="H10" s="90"/>
      <c r="I10" s="90"/>
      <c r="J10" s="90"/>
      <c r="K10" s="90"/>
      <c r="L10" s="90"/>
      <c r="M10" s="90"/>
      <c r="N10" s="90"/>
      <c r="O10" s="90"/>
      <c r="P10" s="90"/>
      <c r="Q10" s="90"/>
      <c r="R10" s="90"/>
      <c r="S10" s="90"/>
      <c r="T10" s="90"/>
      <c r="U10" s="90"/>
      <c r="V10" s="90"/>
      <c r="W10" s="90"/>
      <c r="X10" s="90"/>
      <c r="Y10" s="88"/>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row>
    <row r="11" spans="1:50" ht="12.75" customHeight="1" x14ac:dyDescent="0.2">
      <c r="A11" s="104" t="s">
        <v>424</v>
      </c>
      <c r="B11" s="102"/>
      <c r="C11" s="90"/>
      <c r="D11" s="90"/>
      <c r="E11" s="90"/>
      <c r="F11" s="90"/>
      <c r="G11" s="90"/>
      <c r="H11" s="90"/>
      <c r="I11" s="90"/>
      <c r="J11" s="90"/>
      <c r="K11" s="90"/>
      <c r="L11" s="90"/>
      <c r="M11" s="90"/>
      <c r="N11" s="90"/>
      <c r="O11" s="90"/>
      <c r="P11" s="90"/>
      <c r="Q11" s="90"/>
      <c r="R11" s="90"/>
      <c r="S11" s="90"/>
      <c r="T11" s="90"/>
      <c r="U11" s="90"/>
      <c r="V11" s="90"/>
      <c r="W11" s="90"/>
      <c r="X11" s="90"/>
      <c r="Y11" s="88"/>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row>
    <row r="12" spans="1:50" ht="12.75" customHeight="1" x14ac:dyDescent="0.2">
      <c r="A12" s="103" t="s">
        <v>423</v>
      </c>
      <c r="B12" s="90">
        <v>11323203.85</v>
      </c>
      <c r="C12" s="90">
        <v>11603203.85</v>
      </c>
      <c r="D12" s="90">
        <v>11653203.85</v>
      </c>
      <c r="E12" s="90">
        <v>11651203.85</v>
      </c>
      <c r="F12" s="90">
        <v>11648943.85</v>
      </c>
      <c r="G12" s="90">
        <v>11596943.85</v>
      </c>
      <c r="H12" s="90"/>
      <c r="I12" s="90">
        <v>10325069.84</v>
      </c>
      <c r="J12" s="90">
        <v>10325069.84</v>
      </c>
      <c r="K12" s="90">
        <v>10323069.84</v>
      </c>
      <c r="L12" s="90">
        <v>10448650.67</v>
      </c>
      <c r="M12" s="90">
        <v>10448650.67</v>
      </c>
      <c r="N12" s="90">
        <v>10821255.67</v>
      </c>
      <c r="O12" s="90">
        <v>10919255.67</v>
      </c>
      <c r="P12" s="90">
        <v>10968255.67</v>
      </c>
      <c r="Q12" s="90">
        <v>10682825.67</v>
      </c>
      <c r="R12" s="90">
        <v>12023430.67</v>
      </c>
      <c r="S12" s="90">
        <v>14802210.67</v>
      </c>
      <c r="T12" s="90">
        <v>17241570.670000002</v>
      </c>
      <c r="U12" s="90"/>
      <c r="V12" s="90">
        <v>18253650.670000002</v>
      </c>
      <c r="W12" s="90">
        <v>16743930.060000001</v>
      </c>
      <c r="X12" s="90">
        <v>15851869.66</v>
      </c>
      <c r="Y12" s="88"/>
      <c r="Z12" s="90">
        <v>13021324.66</v>
      </c>
      <c r="AA12" s="90">
        <v>13495914.66</v>
      </c>
      <c r="AB12" s="90"/>
      <c r="AC12" s="90"/>
      <c r="AD12" s="90"/>
      <c r="AE12" s="90"/>
      <c r="AF12" s="90"/>
      <c r="AG12" s="90">
        <v>13680025.369999999</v>
      </c>
      <c r="AH12" s="90">
        <v>13250025.369999999</v>
      </c>
      <c r="AI12" s="90">
        <v>14545739.66</v>
      </c>
      <c r="AJ12" s="90"/>
      <c r="AK12" s="90">
        <v>15472274.5</v>
      </c>
      <c r="AL12" s="90">
        <v>14772629.34</v>
      </c>
      <c r="AM12" s="90">
        <v>14788629.34</v>
      </c>
      <c r="AN12" s="90">
        <v>15101328.34</v>
      </c>
      <c r="AO12" s="90">
        <v>15379546.91</v>
      </c>
      <c r="AP12" s="90">
        <v>16496363.33</v>
      </c>
      <c r="AQ12" s="90">
        <v>17004620.469999999</v>
      </c>
      <c r="AR12" s="90"/>
      <c r="AS12" s="90">
        <v>17949020.469999999</v>
      </c>
      <c r="AT12" s="90">
        <v>18014820.469999999</v>
      </c>
      <c r="AU12" s="90"/>
      <c r="AV12" s="90"/>
      <c r="AW12" s="90">
        <v>20015865.789999999</v>
      </c>
      <c r="AX12" s="90">
        <v>20903865.789999999</v>
      </c>
    </row>
    <row r="13" spans="1:50" ht="12.75" customHeight="1" x14ac:dyDescent="0.2">
      <c r="A13" s="103" t="s">
        <v>422</v>
      </c>
      <c r="B13" s="102">
        <v>11323203.85</v>
      </c>
      <c r="C13" s="90">
        <v>11435171.59</v>
      </c>
      <c r="D13" s="90">
        <v>11653203.85</v>
      </c>
      <c r="E13" s="90">
        <v>11652236.109999999</v>
      </c>
      <c r="F13" s="90">
        <v>11650299.85</v>
      </c>
      <c r="G13" s="90">
        <v>11638879.33</v>
      </c>
      <c r="H13" s="90"/>
      <c r="I13" s="90">
        <v>10377192.779999999</v>
      </c>
      <c r="J13" s="90">
        <v>10325069.84</v>
      </c>
      <c r="K13" s="90">
        <v>10324469.84</v>
      </c>
      <c r="L13" s="90">
        <v>10181636.960000001</v>
      </c>
      <c r="M13" s="90">
        <v>10448650.67</v>
      </c>
      <c r="N13" s="90">
        <v>10622448.41</v>
      </c>
      <c r="O13" s="90">
        <v>10891578.25</v>
      </c>
      <c r="P13" s="90">
        <v>10931505.67</v>
      </c>
      <c r="Q13" s="90">
        <v>10920808.57</v>
      </c>
      <c r="R13" s="90">
        <v>11284573.84</v>
      </c>
      <c r="S13" s="90">
        <v>13221992.609999999</v>
      </c>
      <c r="T13" s="90">
        <v>15692890.67</v>
      </c>
      <c r="U13" s="90"/>
      <c r="V13" s="90">
        <v>18201139.699999999</v>
      </c>
      <c r="W13" s="90">
        <v>17249114.390000001</v>
      </c>
      <c r="X13" s="90">
        <v>15985418.050000001</v>
      </c>
      <c r="Y13" s="88"/>
      <c r="Z13" s="90">
        <v>13678477.390000001</v>
      </c>
      <c r="AA13" s="90">
        <v>13349764.98</v>
      </c>
      <c r="AB13" s="90"/>
      <c r="AC13" s="90"/>
      <c r="AD13" s="90"/>
      <c r="AE13" s="90"/>
      <c r="AF13" s="90"/>
      <c r="AG13" s="90">
        <v>15558347.949999999</v>
      </c>
      <c r="AH13" s="90">
        <v>13609380.210000001</v>
      </c>
      <c r="AI13" s="90">
        <v>13716501.560000001</v>
      </c>
      <c r="AJ13" s="90"/>
      <c r="AK13" s="90">
        <v>15343631.5</v>
      </c>
      <c r="AL13" s="90">
        <v>14854880.23</v>
      </c>
      <c r="AM13" s="90">
        <v>14909532.57</v>
      </c>
      <c r="AN13" s="90">
        <v>15233063.73</v>
      </c>
      <c r="AO13" s="90">
        <v>15632335.85</v>
      </c>
      <c r="AP13" s="90">
        <v>16285100.84</v>
      </c>
      <c r="AQ13" s="90">
        <v>16702020.470000001</v>
      </c>
      <c r="AR13" s="90"/>
      <c r="AS13" s="90">
        <v>17501530.149999999</v>
      </c>
      <c r="AT13" s="90">
        <v>17996749.5</v>
      </c>
      <c r="AU13" s="90"/>
      <c r="AV13" s="90"/>
      <c r="AW13" s="90">
        <v>18841432.460000001</v>
      </c>
      <c r="AX13" s="90">
        <v>20438446.440000001</v>
      </c>
    </row>
    <row r="14" spans="1:50" ht="12.75" customHeight="1" x14ac:dyDescent="0.2">
      <c r="A14" s="99" t="s">
        <v>421</v>
      </c>
      <c r="B14" s="90"/>
      <c r="C14" s="90"/>
      <c r="D14" s="90"/>
      <c r="E14" s="90"/>
      <c r="F14" s="90"/>
      <c r="G14" s="90"/>
      <c r="H14" s="90"/>
      <c r="I14" s="90"/>
      <c r="J14" s="90"/>
      <c r="K14" s="90"/>
      <c r="L14" s="90"/>
      <c r="M14" s="90"/>
      <c r="N14" s="90"/>
      <c r="O14" s="90"/>
      <c r="P14" s="90"/>
      <c r="Q14" s="90"/>
      <c r="R14" s="90"/>
      <c r="S14" s="90"/>
      <c r="T14" s="90"/>
      <c r="U14" s="90"/>
      <c r="V14" s="90"/>
      <c r="W14" s="90"/>
      <c r="X14" s="90"/>
      <c r="Y14" s="88"/>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row>
    <row r="15" spans="1:50" ht="12.75" customHeight="1" x14ac:dyDescent="0.2">
      <c r="A15" s="84" t="s">
        <v>420</v>
      </c>
      <c r="B15" s="90"/>
      <c r="C15" s="90"/>
      <c r="D15" s="90"/>
      <c r="E15" s="90"/>
      <c r="F15" s="90"/>
      <c r="G15" s="90"/>
      <c r="H15" s="90"/>
      <c r="I15" s="90"/>
      <c r="J15" s="90"/>
      <c r="K15" s="90"/>
      <c r="L15" s="90"/>
      <c r="M15" s="90"/>
      <c r="N15" s="90"/>
      <c r="O15" s="90"/>
      <c r="P15" s="90"/>
      <c r="Q15" s="90">
        <v>1700</v>
      </c>
      <c r="R15" s="90">
        <v>158221</v>
      </c>
      <c r="S15" s="90">
        <v>482412</v>
      </c>
      <c r="T15" s="90">
        <v>767354</v>
      </c>
      <c r="U15" s="90"/>
      <c r="V15" s="90">
        <v>954730</v>
      </c>
      <c r="W15" s="90">
        <v>744730</v>
      </c>
      <c r="X15" s="90">
        <v>623511</v>
      </c>
      <c r="Y15" s="88"/>
      <c r="Z15" s="90">
        <v>127169</v>
      </c>
      <c r="AA15" s="90">
        <v>137172</v>
      </c>
      <c r="AB15" s="90"/>
      <c r="AC15" s="90"/>
      <c r="AD15" s="90"/>
      <c r="AE15" s="90"/>
      <c r="AF15" s="90"/>
      <c r="AG15" s="90">
        <v>405863</v>
      </c>
      <c r="AH15" s="90">
        <v>406087</v>
      </c>
      <c r="AI15" s="90">
        <v>511987</v>
      </c>
      <c r="AJ15" s="90"/>
      <c r="AK15" s="90">
        <v>415587</v>
      </c>
      <c r="AL15" s="90">
        <v>180587</v>
      </c>
      <c r="AM15" s="90">
        <v>180587</v>
      </c>
      <c r="AN15" s="90">
        <v>135418</v>
      </c>
      <c r="AO15" s="90">
        <v>15418</v>
      </c>
      <c r="AP15" s="90">
        <v>5418</v>
      </c>
      <c r="AQ15" s="90">
        <v>5418</v>
      </c>
      <c r="AR15" s="90"/>
      <c r="AS15" s="90"/>
      <c r="AT15" s="90"/>
      <c r="AU15" s="90"/>
      <c r="AV15" s="90"/>
      <c r="AW15" s="90"/>
      <c r="AX15" s="90"/>
    </row>
    <row r="16" spans="1:50" ht="12.75" customHeight="1" x14ac:dyDescent="0.2">
      <c r="A16" s="84" t="s">
        <v>419</v>
      </c>
      <c r="B16" s="90"/>
      <c r="C16" s="90"/>
      <c r="D16" s="90"/>
      <c r="E16" s="90"/>
      <c r="F16" s="90"/>
      <c r="G16" s="90"/>
      <c r="H16" s="90"/>
      <c r="I16" s="90"/>
      <c r="J16" s="90"/>
      <c r="K16" s="90"/>
      <c r="L16" s="90"/>
      <c r="M16" s="90"/>
      <c r="N16" s="90"/>
      <c r="O16" s="90"/>
      <c r="P16" s="90"/>
      <c r="Q16" s="90"/>
      <c r="R16" s="90"/>
      <c r="S16" s="90"/>
      <c r="T16" s="90"/>
      <c r="U16" s="90"/>
      <c r="V16" s="90"/>
      <c r="W16" s="90"/>
      <c r="X16" s="90"/>
      <c r="Y16" s="88"/>
      <c r="Z16" s="90"/>
      <c r="AA16" s="90">
        <v>40000</v>
      </c>
      <c r="AB16" s="90"/>
      <c r="AC16" s="90"/>
      <c r="AD16" s="90"/>
      <c r="AE16" s="90"/>
      <c r="AF16" s="90"/>
      <c r="AG16" s="90"/>
      <c r="AH16" s="90"/>
      <c r="AI16" s="90"/>
      <c r="AJ16" s="90"/>
      <c r="AK16" s="90"/>
      <c r="AL16" s="90"/>
      <c r="AM16" s="90"/>
      <c r="AN16" s="90"/>
      <c r="AO16" s="90"/>
      <c r="AP16" s="90"/>
      <c r="AQ16" s="90"/>
      <c r="AR16" s="90"/>
      <c r="AS16" s="90"/>
      <c r="AT16" s="90"/>
      <c r="AU16" s="90"/>
      <c r="AV16" s="90"/>
      <c r="AW16" s="90"/>
      <c r="AX16" s="90"/>
    </row>
    <row r="17" spans="1:50" ht="12.75" customHeight="1" x14ac:dyDescent="0.2">
      <c r="A17" s="84" t="s">
        <v>418</v>
      </c>
      <c r="B17" s="90"/>
      <c r="C17" s="90"/>
      <c r="D17" s="90"/>
      <c r="E17" s="90"/>
      <c r="F17" s="90"/>
      <c r="G17" s="90"/>
      <c r="H17" s="90"/>
      <c r="I17" s="90"/>
      <c r="J17" s="90"/>
      <c r="K17" s="90"/>
      <c r="L17" s="90"/>
      <c r="M17" s="90"/>
      <c r="N17" s="90"/>
      <c r="O17" s="90"/>
      <c r="P17" s="90"/>
      <c r="Q17" s="90"/>
      <c r="R17" s="90"/>
      <c r="S17" s="90"/>
      <c r="T17" s="90"/>
      <c r="U17" s="90"/>
      <c r="V17" s="90"/>
      <c r="W17" s="90"/>
      <c r="X17" s="90"/>
      <c r="Y17" s="88"/>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row>
    <row r="18" spans="1:50" ht="12.75" customHeight="1" x14ac:dyDescent="0.2">
      <c r="A18" s="84" t="s">
        <v>417</v>
      </c>
      <c r="B18" s="90"/>
      <c r="C18" s="90"/>
      <c r="D18" s="90"/>
      <c r="E18" s="90"/>
      <c r="F18" s="90"/>
      <c r="G18" s="90"/>
      <c r="H18" s="90"/>
      <c r="I18" s="90"/>
      <c r="J18" s="90"/>
      <c r="K18" s="90"/>
      <c r="L18" s="90"/>
      <c r="M18" s="90"/>
      <c r="N18" s="90"/>
      <c r="O18" s="90"/>
      <c r="P18" s="90"/>
      <c r="Q18" s="90"/>
      <c r="R18" s="90"/>
      <c r="S18" s="90"/>
      <c r="T18" s="90"/>
      <c r="U18" s="90"/>
      <c r="V18" s="90"/>
      <c r="W18" s="90"/>
      <c r="X18" s="90"/>
      <c r="Y18" s="88"/>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row>
    <row r="19" spans="1:50" ht="12.75" customHeight="1" x14ac:dyDescent="0.2">
      <c r="A19" s="84" t="s">
        <v>416</v>
      </c>
      <c r="B19" s="90"/>
      <c r="C19" s="90"/>
      <c r="D19" s="90"/>
      <c r="E19" s="90"/>
      <c r="F19" s="90"/>
      <c r="G19" s="90"/>
      <c r="H19" s="90"/>
      <c r="I19" s="90"/>
      <c r="J19" s="90"/>
      <c r="K19" s="90"/>
      <c r="L19" s="90"/>
      <c r="M19" s="90"/>
      <c r="N19" s="90"/>
      <c r="O19" s="90"/>
      <c r="P19" s="90"/>
      <c r="Q19" s="90"/>
      <c r="R19" s="90"/>
      <c r="S19" s="90"/>
      <c r="T19" s="90"/>
      <c r="U19" s="90"/>
      <c r="V19" s="90"/>
      <c r="W19" s="90"/>
      <c r="X19" s="90"/>
      <c r="Y19" s="88"/>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row>
    <row r="20" spans="1:50" ht="12.75" customHeight="1" x14ac:dyDescent="0.2">
      <c r="A20" s="84" t="s">
        <v>415</v>
      </c>
      <c r="B20" s="90"/>
      <c r="C20" s="90"/>
      <c r="D20" s="90"/>
      <c r="E20" s="90"/>
      <c r="F20" s="90"/>
      <c r="G20" s="90"/>
      <c r="H20" s="90"/>
      <c r="I20" s="90"/>
      <c r="J20" s="90"/>
      <c r="K20" s="90"/>
      <c r="L20" s="90"/>
      <c r="M20" s="90"/>
      <c r="N20" s="90"/>
      <c r="O20" s="90"/>
      <c r="P20" s="90"/>
      <c r="Q20" s="90"/>
      <c r="R20" s="90"/>
      <c r="S20" s="90"/>
      <c r="T20" s="90"/>
      <c r="U20" s="90"/>
      <c r="V20" s="90"/>
      <c r="W20" s="90"/>
      <c r="X20" s="90"/>
      <c r="Y20" s="88"/>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row>
    <row r="21" spans="1:50" ht="12.75" customHeight="1" x14ac:dyDescent="0.2">
      <c r="A21" s="84" t="s">
        <v>414</v>
      </c>
      <c r="B21" s="90">
        <f t="shared" ref="B21:G21" si="0">SUM(B15:B20)</f>
        <v>0</v>
      </c>
      <c r="C21" s="90">
        <f t="shared" si="0"/>
        <v>0</v>
      </c>
      <c r="D21" s="90">
        <f t="shared" si="0"/>
        <v>0</v>
      </c>
      <c r="E21" s="90">
        <f t="shared" si="0"/>
        <v>0</v>
      </c>
      <c r="F21" s="90">
        <f t="shared" si="0"/>
        <v>0</v>
      </c>
      <c r="G21" s="90">
        <f t="shared" si="0"/>
        <v>0</v>
      </c>
      <c r="H21" s="90"/>
      <c r="I21" s="90">
        <f t="shared" ref="I21:T21" si="1">SUM(I15:I20)</f>
        <v>0</v>
      </c>
      <c r="J21" s="90">
        <f t="shared" si="1"/>
        <v>0</v>
      </c>
      <c r="K21" s="90">
        <f t="shared" si="1"/>
        <v>0</v>
      </c>
      <c r="L21" s="90">
        <f t="shared" si="1"/>
        <v>0</v>
      </c>
      <c r="M21" s="90">
        <f t="shared" si="1"/>
        <v>0</v>
      </c>
      <c r="N21" s="90">
        <f t="shared" si="1"/>
        <v>0</v>
      </c>
      <c r="O21" s="90">
        <f t="shared" si="1"/>
        <v>0</v>
      </c>
      <c r="P21" s="90">
        <f t="shared" si="1"/>
        <v>0</v>
      </c>
      <c r="Q21" s="90">
        <f t="shared" si="1"/>
        <v>1700</v>
      </c>
      <c r="R21" s="90">
        <f t="shared" si="1"/>
        <v>158221</v>
      </c>
      <c r="S21" s="90">
        <f t="shared" si="1"/>
        <v>482412</v>
      </c>
      <c r="T21" s="90">
        <f t="shared" si="1"/>
        <v>767354</v>
      </c>
      <c r="U21" s="90"/>
      <c r="V21" s="90">
        <f>SUM(V15:V20)</f>
        <v>954730</v>
      </c>
      <c r="W21" s="90">
        <f>SUM(W15:W20)</f>
        <v>744730</v>
      </c>
      <c r="X21" s="90">
        <f>SUM(X15:X20)</f>
        <v>623511</v>
      </c>
      <c r="Y21" s="88"/>
      <c r="Z21" s="90">
        <f>SUM(Z15:Z20)</f>
        <v>127169</v>
      </c>
      <c r="AA21" s="90">
        <f>SUM(AA15:AA20)</f>
        <v>177172</v>
      </c>
      <c r="AB21" s="90"/>
      <c r="AC21" s="90"/>
      <c r="AD21" s="90"/>
      <c r="AE21" s="90"/>
      <c r="AF21" s="90"/>
      <c r="AG21" s="90">
        <f>SUM(AG15:AG20)</f>
        <v>405863</v>
      </c>
      <c r="AH21" s="90">
        <f>SUM(AH15:AH20)</f>
        <v>406087</v>
      </c>
      <c r="AI21" s="90">
        <f>SUM(AI15:AI20)</f>
        <v>511987</v>
      </c>
      <c r="AJ21" s="90"/>
      <c r="AK21" s="90">
        <f t="shared" ref="AK21:AQ21" si="2">SUM(AK15:AK20)</f>
        <v>415587</v>
      </c>
      <c r="AL21" s="90">
        <f t="shared" si="2"/>
        <v>180587</v>
      </c>
      <c r="AM21" s="90">
        <f t="shared" si="2"/>
        <v>180587</v>
      </c>
      <c r="AN21" s="90">
        <f t="shared" si="2"/>
        <v>135418</v>
      </c>
      <c r="AO21" s="90">
        <f t="shared" si="2"/>
        <v>15418</v>
      </c>
      <c r="AP21" s="90">
        <f t="shared" si="2"/>
        <v>5418</v>
      </c>
      <c r="AQ21" s="90">
        <f t="shared" si="2"/>
        <v>5418</v>
      </c>
      <c r="AR21" s="90"/>
      <c r="AS21" s="90">
        <v>4418</v>
      </c>
      <c r="AT21" s="90">
        <v>4565</v>
      </c>
      <c r="AU21" s="90"/>
      <c r="AV21" s="90"/>
      <c r="AW21" s="90">
        <v>4565</v>
      </c>
      <c r="AX21" s="90">
        <v>4740</v>
      </c>
    </row>
    <row r="22" spans="1:50" ht="12.75" customHeight="1" x14ac:dyDescent="0.2">
      <c r="A22" s="84" t="s">
        <v>413</v>
      </c>
      <c r="B22" s="90">
        <f t="shared" ref="B22:G22" si="3">B21*8.57142857142857</f>
        <v>0</v>
      </c>
      <c r="C22" s="90">
        <f t="shared" si="3"/>
        <v>0</v>
      </c>
      <c r="D22" s="90">
        <f t="shared" si="3"/>
        <v>0</v>
      </c>
      <c r="E22" s="90">
        <f t="shared" si="3"/>
        <v>0</v>
      </c>
      <c r="F22" s="90">
        <f t="shared" si="3"/>
        <v>0</v>
      </c>
      <c r="G22" s="90">
        <f t="shared" si="3"/>
        <v>0</v>
      </c>
      <c r="H22" s="90"/>
      <c r="I22" s="90">
        <f t="shared" ref="I22:P22" si="4">I21*8.57142857142857</f>
        <v>0</v>
      </c>
      <c r="J22" s="90">
        <f t="shared" si="4"/>
        <v>0</v>
      </c>
      <c r="K22" s="90">
        <f t="shared" si="4"/>
        <v>0</v>
      </c>
      <c r="L22" s="90">
        <f t="shared" si="4"/>
        <v>0</v>
      </c>
      <c r="M22" s="90">
        <f t="shared" si="4"/>
        <v>0</v>
      </c>
      <c r="N22" s="90">
        <f t="shared" si="4"/>
        <v>0</v>
      </c>
      <c r="O22" s="90">
        <f t="shared" si="4"/>
        <v>0</v>
      </c>
      <c r="P22" s="90">
        <f t="shared" si="4"/>
        <v>0</v>
      </c>
      <c r="Q22" s="90">
        <v>14571.42</v>
      </c>
      <c r="R22" s="90">
        <f>R21*8.57142857142857</f>
        <v>1356179.9999999998</v>
      </c>
      <c r="S22" s="90">
        <f>S21*8.57142857142857</f>
        <v>4134959.9999999991</v>
      </c>
      <c r="T22" s="90">
        <f>T21*8.57142857142857</f>
        <v>6577319.9999999981</v>
      </c>
      <c r="U22" s="90"/>
      <c r="V22" s="90">
        <f>V21*8.57142857142857</f>
        <v>8183399.9999999981</v>
      </c>
      <c r="W22" s="90">
        <f>W21*8.57142857142857</f>
        <v>6383399.9999999981</v>
      </c>
      <c r="X22" s="90">
        <f>X21*8.57142857142857</f>
        <v>5344379.9999999991</v>
      </c>
      <c r="Y22" s="88"/>
      <c r="Z22" s="90">
        <f>Z21*8.57142857142857</f>
        <v>1090019.9999999998</v>
      </c>
      <c r="AA22" s="90">
        <f>AA21*8.57142857142857</f>
        <v>1518617.1428571425</v>
      </c>
      <c r="AB22" s="90"/>
      <c r="AC22" s="90"/>
      <c r="AD22" s="90"/>
      <c r="AE22" s="90"/>
      <c r="AF22" s="90"/>
      <c r="AG22" s="90">
        <f>AG21*8.57142857142857</f>
        <v>3478825.7142857136</v>
      </c>
      <c r="AH22" s="90">
        <f>AH21*8.57142857142857</f>
        <v>3480745.7142857136</v>
      </c>
      <c r="AI22" s="90">
        <f>AI21*8.57142857142857</f>
        <v>4388459.9999999991</v>
      </c>
      <c r="AJ22" s="90"/>
      <c r="AK22" s="90">
        <f t="shared" ref="AK22:AQ22" si="5">AK21*8.57142857142857</f>
        <v>3562174.285714285</v>
      </c>
      <c r="AL22" s="90">
        <f t="shared" si="5"/>
        <v>1547888.5714285711</v>
      </c>
      <c r="AM22" s="90">
        <f t="shared" si="5"/>
        <v>1547888.5714285711</v>
      </c>
      <c r="AN22" s="90">
        <f t="shared" si="5"/>
        <v>1160725.7142857141</v>
      </c>
      <c r="AO22" s="90">
        <f t="shared" si="5"/>
        <v>132154.28571428568</v>
      </c>
      <c r="AP22" s="90">
        <f t="shared" si="5"/>
        <v>46439.999999999985</v>
      </c>
      <c r="AQ22" s="90">
        <f t="shared" si="5"/>
        <v>46439.999999999985</v>
      </c>
      <c r="AR22" s="90"/>
      <c r="AS22" s="90">
        <f>AS21*8.57142857142857</f>
        <v>37868.57142857142</v>
      </c>
      <c r="AT22" s="90">
        <f>AT21*8.57142857142857</f>
        <v>39128.57142857142</v>
      </c>
      <c r="AU22" s="90"/>
      <c r="AV22" s="90"/>
      <c r="AW22" s="90">
        <f>AW21*8.57142857142857</f>
        <v>39128.57142857142</v>
      </c>
      <c r="AX22" s="90">
        <f>AX21*8.57142857142857</f>
        <v>40628.57142857142</v>
      </c>
    </row>
    <row r="23" spans="1:50" ht="12.75" customHeight="1" x14ac:dyDescent="0.2">
      <c r="A23" s="84" t="s">
        <v>412</v>
      </c>
      <c r="B23" s="90"/>
      <c r="C23" s="90"/>
      <c r="D23" s="90"/>
      <c r="E23" s="90"/>
      <c r="F23" s="90"/>
      <c r="G23" s="90"/>
      <c r="H23" s="90"/>
      <c r="I23" s="90"/>
      <c r="J23" s="90"/>
      <c r="K23" s="90"/>
      <c r="L23" s="90"/>
      <c r="M23" s="90"/>
      <c r="N23" s="90"/>
      <c r="O23" s="90"/>
      <c r="P23" s="90"/>
      <c r="Q23" s="90">
        <f>Q22/Q21</f>
        <v>8.5714235294117653</v>
      </c>
      <c r="R23" s="90">
        <f>R22/R21</f>
        <v>8.5714285714285694</v>
      </c>
      <c r="S23" s="90">
        <f>S22/S21</f>
        <v>8.5714285714285694</v>
      </c>
      <c r="T23" s="90">
        <f>T22/T21</f>
        <v>8.5714285714285694</v>
      </c>
      <c r="U23" s="90"/>
      <c r="V23" s="90">
        <f>V22/V21</f>
        <v>8.5714285714285694</v>
      </c>
      <c r="W23" s="90">
        <f>W22/W21</f>
        <v>8.5714285714285694</v>
      </c>
      <c r="X23" s="90">
        <f>X22/X21</f>
        <v>8.5714285714285694</v>
      </c>
      <c r="Y23" s="88"/>
      <c r="Z23" s="90">
        <f>Z22/Z21</f>
        <v>8.5714285714285694</v>
      </c>
      <c r="AA23" s="90">
        <f>AA22/AA21</f>
        <v>8.5714285714285694</v>
      </c>
      <c r="AB23" s="90"/>
      <c r="AC23" s="90"/>
      <c r="AD23" s="90"/>
      <c r="AE23" s="90"/>
      <c r="AF23" s="90"/>
      <c r="AG23" s="90">
        <f>AG22/AG21</f>
        <v>8.5714285714285694</v>
      </c>
      <c r="AH23" s="90">
        <f>AH22/AH21</f>
        <v>8.5714285714285694</v>
      </c>
      <c r="AI23" s="90">
        <f>AI22/AI21</f>
        <v>8.5714285714285694</v>
      </c>
      <c r="AJ23" s="90"/>
      <c r="AK23" s="90">
        <f t="shared" ref="AK23:AQ23" si="6">AK22/AK21</f>
        <v>8.5714285714285694</v>
      </c>
      <c r="AL23" s="90">
        <f t="shared" si="6"/>
        <v>8.5714285714285694</v>
      </c>
      <c r="AM23" s="90">
        <f t="shared" si="6"/>
        <v>8.5714285714285694</v>
      </c>
      <c r="AN23" s="90">
        <f t="shared" si="6"/>
        <v>8.5714285714285694</v>
      </c>
      <c r="AO23" s="90">
        <f t="shared" si="6"/>
        <v>8.5714285714285694</v>
      </c>
      <c r="AP23" s="90">
        <f t="shared" si="6"/>
        <v>8.5714285714285694</v>
      </c>
      <c r="AQ23" s="90">
        <f t="shared" si="6"/>
        <v>8.5714285714285694</v>
      </c>
      <c r="AR23" s="90"/>
      <c r="AS23" s="90">
        <f>AS22/AS21</f>
        <v>8.5714285714285694</v>
      </c>
      <c r="AT23" s="90">
        <f>AT22/AT21</f>
        <v>8.5714285714285694</v>
      </c>
      <c r="AU23" s="90"/>
      <c r="AV23" s="90"/>
      <c r="AW23" s="90">
        <f>AW22/AW21</f>
        <v>8.5714285714285694</v>
      </c>
      <c r="AX23" s="90">
        <f>AX22/AX21</f>
        <v>8.5714285714285694</v>
      </c>
    </row>
    <row r="24" spans="1:50" ht="12.75" customHeight="1" x14ac:dyDescent="0.2">
      <c r="A24" s="99" t="s">
        <v>411</v>
      </c>
      <c r="B24" s="90"/>
      <c r="C24" s="90"/>
      <c r="D24" s="90"/>
      <c r="E24" s="90"/>
      <c r="F24" s="90"/>
      <c r="G24" s="90"/>
      <c r="H24" s="90"/>
      <c r="I24" s="90"/>
      <c r="J24" s="90"/>
      <c r="K24" s="90"/>
      <c r="L24" s="90"/>
      <c r="M24" s="90"/>
      <c r="N24" s="90"/>
      <c r="O24" s="90"/>
      <c r="P24" s="90"/>
      <c r="Q24" s="90"/>
      <c r="R24" s="90"/>
      <c r="S24" s="90"/>
      <c r="T24" s="90"/>
      <c r="U24" s="90"/>
      <c r="V24" s="90"/>
      <c r="W24" s="90"/>
      <c r="X24" s="90"/>
      <c r="Y24" s="88"/>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row>
    <row r="25" spans="1:50" ht="12.75" customHeight="1" x14ac:dyDescent="0.2">
      <c r="A25" s="84" t="s">
        <v>407</v>
      </c>
      <c r="B25" s="90">
        <v>10923203.85</v>
      </c>
      <c r="C25" s="90">
        <v>11203203.85</v>
      </c>
      <c r="D25" s="90">
        <v>11253203.85</v>
      </c>
      <c r="E25" s="90">
        <v>11251203.85</v>
      </c>
      <c r="F25" s="90">
        <v>11248943.85</v>
      </c>
      <c r="G25" s="90">
        <v>11196943.85</v>
      </c>
      <c r="H25" s="90"/>
      <c r="I25" s="90">
        <v>9925069.8399999999</v>
      </c>
      <c r="J25" s="90">
        <v>9925069.8399999999</v>
      </c>
      <c r="K25" s="90">
        <v>9923069.8399999999</v>
      </c>
      <c r="L25" s="90">
        <v>9701069.8399999999</v>
      </c>
      <c r="M25" s="90">
        <v>9701069.8399999999</v>
      </c>
      <c r="N25" s="90">
        <v>10073674.84</v>
      </c>
      <c r="O25" s="90">
        <v>10171674.84</v>
      </c>
      <c r="P25" s="90">
        <v>10220674.84</v>
      </c>
      <c r="Q25" s="90">
        <v>9920673.4199999999</v>
      </c>
      <c r="R25" s="90">
        <v>9919669.8399999999</v>
      </c>
      <c r="S25" s="90">
        <v>9919669.8399999999</v>
      </c>
      <c r="T25" s="90">
        <v>9916669.8399999999</v>
      </c>
      <c r="U25" s="90"/>
      <c r="V25" s="90">
        <v>9322669.8399999999</v>
      </c>
      <c r="W25" s="90">
        <v>9612949.2300000004</v>
      </c>
      <c r="X25" s="90">
        <v>9759908.8300000001</v>
      </c>
      <c r="Y25" s="88"/>
      <c r="Z25" s="90">
        <v>1928723.83</v>
      </c>
      <c r="AA25" s="90">
        <v>1974716.69</v>
      </c>
      <c r="AB25" s="90"/>
      <c r="AC25" s="90"/>
      <c r="AD25" s="90"/>
      <c r="AE25" s="90"/>
      <c r="AF25" s="90"/>
      <c r="AG25" s="90">
        <v>4773618.83</v>
      </c>
      <c r="AH25" s="90">
        <v>4841698.83</v>
      </c>
      <c r="AI25" s="90">
        <v>6202279.6600000001</v>
      </c>
      <c r="AJ25" s="90"/>
      <c r="AK25" s="90">
        <v>7672600.2199999997</v>
      </c>
      <c r="AL25" s="90">
        <v>8187240.7699999996</v>
      </c>
      <c r="AM25" s="90">
        <v>8123240.7699999996</v>
      </c>
      <c r="AN25" s="90">
        <v>8573102.6300000008</v>
      </c>
      <c r="AO25" s="90">
        <v>10924892.619999999</v>
      </c>
      <c r="AP25" s="90">
        <v>12821923.33</v>
      </c>
      <c r="AQ25" s="90">
        <v>13416513.970000001</v>
      </c>
      <c r="AR25" s="90"/>
      <c r="AS25" s="90">
        <v>15115677.9</v>
      </c>
      <c r="AT25" s="90">
        <v>15180217.9</v>
      </c>
      <c r="AU25" s="90"/>
      <c r="AV25" s="90"/>
      <c r="AW25" s="90">
        <v>17046737.219999999</v>
      </c>
      <c r="AX25" s="90">
        <v>17933237.219999999</v>
      </c>
    </row>
    <row r="26" spans="1:50" ht="12.75" customHeight="1" x14ac:dyDescent="0.2">
      <c r="A26" s="84" t="s">
        <v>406</v>
      </c>
      <c r="B26" s="90">
        <v>400000</v>
      </c>
      <c r="C26" s="90">
        <f>B26</f>
        <v>400000</v>
      </c>
      <c r="D26" s="90">
        <f>C26</f>
        <v>400000</v>
      </c>
      <c r="E26" s="90">
        <f>D26</f>
        <v>400000</v>
      </c>
      <c r="F26" s="90">
        <f>E26</f>
        <v>400000</v>
      </c>
      <c r="G26" s="90">
        <f>F26</f>
        <v>400000</v>
      </c>
      <c r="H26" s="90"/>
      <c r="I26" s="90">
        <f>G26</f>
        <v>400000</v>
      </c>
      <c r="J26" s="90">
        <f>I26</f>
        <v>400000</v>
      </c>
      <c r="K26" s="90">
        <f>J26</f>
        <v>400000</v>
      </c>
      <c r="L26" s="90">
        <v>747580.83</v>
      </c>
      <c r="M26" s="90">
        <f t="shared" ref="M26:T26" si="7">L26</f>
        <v>747580.83</v>
      </c>
      <c r="N26" s="90">
        <f t="shared" si="7"/>
        <v>747580.83</v>
      </c>
      <c r="O26" s="90">
        <f t="shared" si="7"/>
        <v>747580.83</v>
      </c>
      <c r="P26" s="90">
        <f t="shared" si="7"/>
        <v>747580.83</v>
      </c>
      <c r="Q26" s="90">
        <f t="shared" si="7"/>
        <v>747580.83</v>
      </c>
      <c r="R26" s="90">
        <f t="shared" si="7"/>
        <v>747580.83</v>
      </c>
      <c r="S26" s="90">
        <f t="shared" si="7"/>
        <v>747580.83</v>
      </c>
      <c r="T26" s="90">
        <f t="shared" si="7"/>
        <v>747580.83</v>
      </c>
      <c r="U26" s="90"/>
      <c r="V26" s="90">
        <f>T26</f>
        <v>747580.83</v>
      </c>
      <c r="W26" s="90">
        <f>V26</f>
        <v>747580.83</v>
      </c>
      <c r="X26" s="90">
        <f>W26</f>
        <v>747580.83</v>
      </c>
      <c r="Y26" s="88"/>
      <c r="Z26" s="90">
        <f>X26</f>
        <v>747580.83</v>
      </c>
      <c r="AA26" s="90">
        <f>Z26</f>
        <v>747580.83</v>
      </c>
      <c r="AB26" s="90"/>
      <c r="AC26" s="90"/>
      <c r="AD26" s="90"/>
      <c r="AE26" s="90"/>
      <c r="AF26" s="90"/>
      <c r="AG26" s="90">
        <f>AA26</f>
        <v>747580.83</v>
      </c>
      <c r="AH26" s="90">
        <f>AG26</f>
        <v>747580.83</v>
      </c>
      <c r="AI26" s="90">
        <v>0</v>
      </c>
      <c r="AJ26" s="90"/>
      <c r="AK26" s="90">
        <f>AI26</f>
        <v>0</v>
      </c>
      <c r="AL26" s="90">
        <f t="shared" ref="AL26:AQ26" si="8">AK26</f>
        <v>0</v>
      </c>
      <c r="AM26" s="90">
        <f t="shared" si="8"/>
        <v>0</v>
      </c>
      <c r="AN26" s="90">
        <f t="shared" si="8"/>
        <v>0</v>
      </c>
      <c r="AO26" s="90">
        <f t="shared" si="8"/>
        <v>0</v>
      </c>
      <c r="AP26" s="90">
        <f t="shared" si="8"/>
        <v>0</v>
      </c>
      <c r="AQ26" s="90">
        <f t="shared" si="8"/>
        <v>0</v>
      </c>
      <c r="AR26" s="90"/>
      <c r="AS26" s="90">
        <f>AQ26</f>
        <v>0</v>
      </c>
      <c r="AT26" s="90">
        <f>AS26</f>
        <v>0</v>
      </c>
      <c r="AU26" s="90"/>
      <c r="AV26" s="90"/>
      <c r="AW26" s="90">
        <f>AT26</f>
        <v>0</v>
      </c>
      <c r="AX26" s="90">
        <f>AW26</f>
        <v>0</v>
      </c>
    </row>
    <row r="27" spans="1:50" ht="12.75" customHeight="1" x14ac:dyDescent="0.2">
      <c r="A27" s="84" t="s">
        <v>410</v>
      </c>
      <c r="B27" s="90"/>
      <c r="C27" s="90"/>
      <c r="D27" s="90"/>
      <c r="E27" s="90"/>
      <c r="F27" s="90"/>
      <c r="G27" s="90"/>
      <c r="H27" s="90"/>
      <c r="I27" s="90"/>
      <c r="J27" s="90"/>
      <c r="K27" s="90"/>
      <c r="L27" s="90"/>
      <c r="M27" s="90"/>
      <c r="N27" s="90"/>
      <c r="O27" s="90"/>
      <c r="P27" s="90"/>
      <c r="Q27" s="90"/>
      <c r="R27" s="90"/>
      <c r="S27" s="90"/>
      <c r="T27" s="90"/>
      <c r="U27" s="90"/>
      <c r="V27" s="90"/>
      <c r="W27" s="90"/>
      <c r="X27" s="90"/>
      <c r="Y27" s="88"/>
      <c r="Z27" s="90"/>
      <c r="AA27" s="90"/>
      <c r="AB27" s="90"/>
      <c r="AC27" s="90"/>
      <c r="AD27" s="90"/>
      <c r="AE27" s="90"/>
      <c r="AF27" s="90"/>
      <c r="AG27" s="90"/>
      <c r="AH27" s="90"/>
      <c r="AI27" s="90"/>
      <c r="AJ27" s="90"/>
      <c r="AK27" s="90">
        <v>750000</v>
      </c>
      <c r="AL27" s="90">
        <v>1550000</v>
      </c>
      <c r="AM27" s="90">
        <v>1830000</v>
      </c>
      <c r="AN27" s="90">
        <v>2080000</v>
      </c>
      <c r="AO27" s="90">
        <v>1530000</v>
      </c>
      <c r="AP27" s="90">
        <v>1730000</v>
      </c>
      <c r="AQ27" s="90">
        <v>1780000</v>
      </c>
      <c r="AR27" s="90"/>
      <c r="AS27" s="90">
        <v>2380000</v>
      </c>
      <c r="AT27" s="90">
        <v>2380000</v>
      </c>
      <c r="AU27" s="90"/>
      <c r="AV27" s="90"/>
      <c r="AW27" s="90">
        <v>2930000</v>
      </c>
      <c r="AX27" s="90">
        <v>2930000</v>
      </c>
    </row>
    <row r="28" spans="1:50" ht="12.75" customHeight="1" x14ac:dyDescent="0.2">
      <c r="A28" s="84" t="s">
        <v>409</v>
      </c>
      <c r="B28" s="90"/>
      <c r="C28" s="90"/>
      <c r="D28" s="90"/>
      <c r="E28" s="90"/>
      <c r="F28" s="90"/>
      <c r="G28" s="90"/>
      <c r="H28" s="90"/>
      <c r="I28" s="90"/>
      <c r="J28" s="90"/>
      <c r="K28" s="90"/>
      <c r="L28" s="90"/>
      <c r="M28" s="90"/>
      <c r="N28" s="90"/>
      <c r="O28" s="90"/>
      <c r="P28" s="90"/>
      <c r="Q28" s="90"/>
      <c r="R28" s="90"/>
      <c r="S28" s="90"/>
      <c r="T28" s="90"/>
      <c r="U28" s="90"/>
      <c r="V28" s="90"/>
      <c r="W28" s="90"/>
      <c r="X28" s="90"/>
      <c r="Y28" s="88"/>
      <c r="Z28" s="90"/>
      <c r="AA28" s="90">
        <v>9255000</v>
      </c>
      <c r="AB28" s="90"/>
      <c r="AC28" s="90"/>
      <c r="AD28" s="90"/>
      <c r="AE28" s="90"/>
      <c r="AF28" s="90"/>
      <c r="AG28" s="90">
        <v>4680000</v>
      </c>
      <c r="AH28" s="90">
        <v>4180000</v>
      </c>
      <c r="AI28" s="90">
        <v>3955000</v>
      </c>
      <c r="AJ28" s="90"/>
      <c r="AK28" s="90">
        <v>3487500</v>
      </c>
      <c r="AL28" s="90">
        <v>3487500</v>
      </c>
      <c r="AM28" s="90">
        <v>3287500</v>
      </c>
      <c r="AN28" s="90">
        <v>3287500</v>
      </c>
      <c r="AO28" s="90">
        <v>2792500</v>
      </c>
      <c r="AP28" s="90">
        <v>1898000</v>
      </c>
      <c r="AQ28" s="90">
        <v>1761666.5</v>
      </c>
      <c r="AR28" s="90"/>
      <c r="AS28" s="90">
        <v>415474</v>
      </c>
      <c r="AT28" s="90">
        <v>415474</v>
      </c>
      <c r="AU28" s="90"/>
      <c r="AV28" s="90"/>
      <c r="AW28" s="90"/>
      <c r="AX28" s="90"/>
    </row>
    <row r="29" spans="1:50" ht="12.75" customHeight="1" x14ac:dyDescent="0.2">
      <c r="A29" s="84" t="s">
        <v>405</v>
      </c>
      <c r="B29" s="90"/>
      <c r="C29" s="90"/>
      <c r="D29" s="90"/>
      <c r="E29" s="90"/>
      <c r="F29" s="90"/>
      <c r="G29" s="90"/>
      <c r="H29" s="90"/>
      <c r="I29" s="90"/>
      <c r="J29" s="90"/>
      <c r="K29" s="90"/>
      <c r="L29" s="90"/>
      <c r="M29" s="90"/>
      <c r="N29" s="90"/>
      <c r="O29" s="90"/>
      <c r="P29" s="90"/>
      <c r="Q29" s="90"/>
      <c r="R29" s="90"/>
      <c r="S29" s="90"/>
      <c r="T29" s="90"/>
      <c r="U29" s="90"/>
      <c r="V29" s="90"/>
      <c r="W29" s="90"/>
      <c r="X29" s="90"/>
      <c r="Y29" s="88"/>
      <c r="Z29" s="90">
        <v>9255000</v>
      </c>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row>
    <row r="30" spans="1:50" ht="12.75" customHeight="1" x14ac:dyDescent="0.2">
      <c r="A30" s="84" t="s">
        <v>404</v>
      </c>
      <c r="B30" s="90"/>
      <c r="C30" s="90"/>
      <c r="D30" s="90"/>
      <c r="E30" s="90"/>
      <c r="F30" s="90"/>
      <c r="G30" s="90"/>
      <c r="H30" s="90"/>
      <c r="I30" s="90"/>
      <c r="J30" s="90"/>
      <c r="K30" s="90"/>
      <c r="L30" s="90"/>
      <c r="M30" s="90"/>
      <c r="N30" s="90"/>
      <c r="O30" s="90"/>
      <c r="P30" s="90"/>
      <c r="Q30" s="90"/>
      <c r="R30" s="90"/>
      <c r="S30" s="90"/>
      <c r="T30" s="90"/>
      <c r="U30" s="90"/>
      <c r="V30" s="90"/>
      <c r="W30" s="90"/>
      <c r="X30" s="90"/>
      <c r="Y30" s="88"/>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row>
    <row r="31" spans="1:50" ht="12.75" customHeight="1" x14ac:dyDescent="0.2">
      <c r="A31" s="84" t="s">
        <v>403</v>
      </c>
      <c r="B31" s="90"/>
      <c r="C31" s="90"/>
      <c r="D31" s="90"/>
      <c r="E31" s="90"/>
      <c r="F31" s="90"/>
      <c r="G31" s="90"/>
      <c r="H31" s="90"/>
      <c r="I31" s="90"/>
      <c r="J31" s="90"/>
      <c r="K31" s="90"/>
      <c r="L31" s="90"/>
      <c r="M31" s="90"/>
      <c r="N31" s="90"/>
      <c r="O31" s="90"/>
      <c r="P31" s="90"/>
      <c r="Q31" s="90"/>
      <c r="R31" s="90"/>
      <c r="S31" s="90"/>
      <c r="T31" s="90"/>
      <c r="U31" s="90"/>
      <c r="V31" s="90"/>
      <c r="W31" s="90"/>
      <c r="X31" s="90"/>
      <c r="Y31" s="88"/>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row>
    <row r="32" spans="1:50" ht="12.75" customHeight="1" x14ac:dyDescent="0.2">
      <c r="A32" s="84" t="s">
        <v>402</v>
      </c>
      <c r="B32" s="90"/>
      <c r="C32" s="90"/>
      <c r="D32" s="90"/>
      <c r="E32" s="90"/>
      <c r="F32" s="90"/>
      <c r="G32" s="90"/>
      <c r="H32" s="90"/>
      <c r="I32" s="90"/>
      <c r="J32" s="90"/>
      <c r="K32" s="90"/>
      <c r="L32" s="90"/>
      <c r="M32" s="90"/>
      <c r="N32" s="90"/>
      <c r="O32" s="90"/>
      <c r="P32" s="90"/>
      <c r="Q32" s="90"/>
      <c r="R32" s="90"/>
      <c r="S32" s="90"/>
      <c r="T32" s="90"/>
      <c r="U32" s="90"/>
      <c r="V32" s="90"/>
      <c r="W32" s="90"/>
      <c r="X32" s="90"/>
      <c r="Y32" s="88"/>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row>
    <row r="33" spans="1:51" ht="12.75" customHeight="1" x14ac:dyDescent="0.2">
      <c r="A33" s="99" t="s">
        <v>408</v>
      </c>
      <c r="B33" s="90"/>
      <c r="C33" s="90"/>
      <c r="D33" s="90"/>
      <c r="E33" s="90"/>
      <c r="F33" s="90"/>
      <c r="G33" s="90"/>
      <c r="H33" s="90"/>
      <c r="I33" s="90"/>
      <c r="J33" s="90"/>
      <c r="K33" s="90"/>
      <c r="L33" s="90"/>
      <c r="M33" s="90"/>
      <c r="N33" s="90"/>
      <c r="O33" s="90"/>
      <c r="P33" s="90"/>
      <c r="Q33" s="90"/>
      <c r="R33" s="90"/>
      <c r="S33" s="90"/>
      <c r="T33" s="90"/>
      <c r="U33" s="90"/>
      <c r="V33" s="90"/>
      <c r="W33" s="90"/>
      <c r="X33" s="90"/>
      <c r="Y33" s="88"/>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row>
    <row r="34" spans="1:51" ht="12.75" customHeight="1" x14ac:dyDescent="0.2">
      <c r="A34" s="84" t="s">
        <v>407</v>
      </c>
      <c r="B34" s="90"/>
      <c r="C34" s="90"/>
      <c r="D34" s="90"/>
      <c r="E34" s="90"/>
      <c r="F34" s="90"/>
      <c r="G34" s="90"/>
      <c r="H34" s="90"/>
      <c r="I34" s="90"/>
      <c r="J34" s="90"/>
      <c r="K34" s="90"/>
      <c r="L34" s="90"/>
      <c r="M34" s="90"/>
      <c r="N34" s="90"/>
      <c r="O34" s="90"/>
      <c r="P34" s="90"/>
      <c r="Q34" s="90"/>
      <c r="R34" s="90"/>
      <c r="S34" s="90"/>
      <c r="T34" s="90"/>
      <c r="U34" s="90"/>
      <c r="V34" s="90"/>
      <c r="W34" s="90"/>
      <c r="X34" s="90"/>
      <c r="Y34" s="88"/>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row>
    <row r="35" spans="1:51" ht="12.75" customHeight="1" x14ac:dyDescent="0.2">
      <c r="A35" s="84" t="s">
        <v>406</v>
      </c>
      <c r="B35" s="90"/>
      <c r="C35" s="90"/>
      <c r="D35" s="90"/>
      <c r="E35" s="90"/>
      <c r="F35" s="90"/>
      <c r="G35" s="90"/>
      <c r="H35" s="90"/>
      <c r="I35" s="90"/>
      <c r="J35" s="90"/>
      <c r="K35" s="90"/>
      <c r="L35" s="90"/>
      <c r="M35" s="90"/>
      <c r="N35" s="90"/>
      <c r="O35" s="90"/>
      <c r="P35" s="90"/>
      <c r="Q35" s="90"/>
      <c r="R35" s="90"/>
      <c r="S35" s="90"/>
      <c r="T35" s="90"/>
      <c r="U35" s="90"/>
      <c r="V35" s="90"/>
      <c r="W35" s="90"/>
      <c r="X35" s="90"/>
      <c r="Y35" s="88"/>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row>
    <row r="36" spans="1:51" ht="12.75" customHeight="1" x14ac:dyDescent="0.2">
      <c r="A36" s="84" t="s">
        <v>405</v>
      </c>
      <c r="B36" s="90">
        <v>4567933.3600000003</v>
      </c>
      <c r="C36" s="90">
        <v>4567933.3600000003</v>
      </c>
      <c r="D36" s="90">
        <v>4567933.3600000003</v>
      </c>
      <c r="E36" s="90">
        <v>4567933.3600000003</v>
      </c>
      <c r="F36" s="90">
        <v>4567933.3600000003</v>
      </c>
      <c r="G36" s="90">
        <v>4567933.3600000003</v>
      </c>
      <c r="H36" s="90"/>
      <c r="I36" s="90">
        <v>5071870.37</v>
      </c>
      <c r="J36" s="90">
        <v>5575807.3700000001</v>
      </c>
      <c r="K36" s="90">
        <v>5575807.3700000001</v>
      </c>
      <c r="L36" s="90">
        <v>5575807.3700000001</v>
      </c>
      <c r="M36" s="90">
        <v>5575807.3700000001</v>
      </c>
      <c r="N36" s="90">
        <f t="shared" ref="N36:T39" si="9">M36</f>
        <v>5575807.3700000001</v>
      </c>
      <c r="O36" s="90">
        <f t="shared" si="9"/>
        <v>5575807.3700000001</v>
      </c>
      <c r="P36" s="90">
        <f t="shared" si="9"/>
        <v>5575807.3700000001</v>
      </c>
      <c r="Q36" s="90">
        <f t="shared" si="9"/>
        <v>5575807.3700000001</v>
      </c>
      <c r="R36" s="90">
        <f t="shared" si="9"/>
        <v>5575807.3700000001</v>
      </c>
      <c r="S36" s="90">
        <f t="shared" si="9"/>
        <v>5575807.3700000001</v>
      </c>
      <c r="T36" s="90">
        <f t="shared" si="9"/>
        <v>5575807.3700000001</v>
      </c>
      <c r="U36" s="90"/>
      <c r="V36" s="90">
        <f>T36</f>
        <v>5575807.3700000001</v>
      </c>
      <c r="W36" s="90">
        <f>V36</f>
        <v>5575807.3700000001</v>
      </c>
      <c r="X36" s="90">
        <f>W36</f>
        <v>5575807.3700000001</v>
      </c>
      <c r="Y36" s="88"/>
      <c r="Z36" s="90">
        <v>8244588.3799999999</v>
      </c>
      <c r="AA36" s="90">
        <f>Z36</f>
        <v>8244588.3799999999</v>
      </c>
      <c r="AB36" s="90"/>
      <c r="AC36" s="90"/>
      <c r="AD36" s="90"/>
      <c r="AE36" s="90"/>
      <c r="AF36" s="90"/>
      <c r="AG36" s="90">
        <f>AA36</f>
        <v>8244588.3799999999</v>
      </c>
      <c r="AH36" s="90">
        <f>AG36</f>
        <v>8244588.3799999999</v>
      </c>
      <c r="AI36" s="90">
        <v>7497007.5499999998</v>
      </c>
      <c r="AJ36" s="90"/>
      <c r="AK36" s="90">
        <v>9356647.5500000007</v>
      </c>
      <c r="AL36" s="90">
        <v>8729210.4100000001</v>
      </c>
      <c r="AM36" s="90">
        <f t="shared" ref="AM36:AN39" si="10">AL36</f>
        <v>8729210.4100000001</v>
      </c>
      <c r="AN36" s="90">
        <f t="shared" si="10"/>
        <v>8729210.4100000001</v>
      </c>
      <c r="AO36" s="90">
        <v>8487596.3100000005</v>
      </c>
      <c r="AP36" s="90">
        <f t="shared" ref="AP36:AQ39" si="11">AO36</f>
        <v>8487596.3100000005</v>
      </c>
      <c r="AQ36" s="90">
        <f t="shared" si="11"/>
        <v>8487596.3100000005</v>
      </c>
      <c r="AR36" s="90"/>
      <c r="AS36" s="90">
        <v>8231425.2400000002</v>
      </c>
      <c r="AT36" s="90">
        <v>6701943.8099999996</v>
      </c>
      <c r="AU36" s="90"/>
      <c r="AV36" s="90"/>
      <c r="AW36" s="90">
        <v>6367832.3499999996</v>
      </c>
      <c r="AX36" s="90">
        <f>AW36</f>
        <v>6367832.3499999996</v>
      </c>
    </row>
    <row r="37" spans="1:51" ht="12.75" customHeight="1" x14ac:dyDescent="0.2">
      <c r="A37" s="84" t="s">
        <v>404</v>
      </c>
      <c r="B37" s="90">
        <v>0</v>
      </c>
      <c r="C37" s="90">
        <f>B37</f>
        <v>0</v>
      </c>
      <c r="D37" s="90">
        <f>C37</f>
        <v>0</v>
      </c>
      <c r="E37" s="90">
        <f>D37</f>
        <v>0</v>
      </c>
      <c r="F37" s="90">
        <f>E37</f>
        <v>0</v>
      </c>
      <c r="G37" s="90">
        <f>F37</f>
        <v>0</v>
      </c>
      <c r="H37" s="90"/>
      <c r="I37" s="90">
        <v>503937</v>
      </c>
      <c r="J37" s="90">
        <v>0</v>
      </c>
      <c r="K37" s="90">
        <f>J37</f>
        <v>0</v>
      </c>
      <c r="L37" s="90">
        <f>K37</f>
        <v>0</v>
      </c>
      <c r="M37" s="90">
        <f>L37</f>
        <v>0</v>
      </c>
      <c r="N37" s="90">
        <f t="shared" si="9"/>
        <v>0</v>
      </c>
      <c r="O37" s="90">
        <f t="shared" si="9"/>
        <v>0</v>
      </c>
      <c r="P37" s="90">
        <f t="shared" si="9"/>
        <v>0</v>
      </c>
      <c r="Q37" s="90">
        <f t="shared" si="9"/>
        <v>0</v>
      </c>
      <c r="R37" s="90">
        <f t="shared" si="9"/>
        <v>0</v>
      </c>
      <c r="S37" s="90">
        <f t="shared" si="9"/>
        <v>0</v>
      </c>
      <c r="T37" s="90">
        <f t="shared" si="9"/>
        <v>0</v>
      </c>
      <c r="U37" s="90"/>
      <c r="V37" s="90">
        <f>T37</f>
        <v>0</v>
      </c>
      <c r="W37" s="90">
        <v>1809720.61</v>
      </c>
      <c r="X37" s="90">
        <v>2668781.0099999998</v>
      </c>
      <c r="Y37" s="88"/>
      <c r="Z37" s="90">
        <v>0</v>
      </c>
      <c r="AA37" s="90">
        <f>Z37</f>
        <v>0</v>
      </c>
      <c r="AB37" s="90"/>
      <c r="AC37" s="90"/>
      <c r="AD37" s="90"/>
      <c r="AE37" s="90"/>
      <c r="AF37" s="90"/>
      <c r="AG37" s="90">
        <v>3276934.29</v>
      </c>
      <c r="AH37" s="90">
        <f>AG37</f>
        <v>3276934.29</v>
      </c>
      <c r="AI37" s="90">
        <f>AH37</f>
        <v>3276934.29</v>
      </c>
      <c r="AJ37" s="90"/>
      <c r="AK37" s="90">
        <v>1417294.29</v>
      </c>
      <c r="AL37" s="90">
        <v>0</v>
      </c>
      <c r="AM37" s="90">
        <f t="shared" si="10"/>
        <v>0</v>
      </c>
      <c r="AN37" s="90">
        <f t="shared" si="10"/>
        <v>0</v>
      </c>
      <c r="AO37" s="90">
        <f>AN37</f>
        <v>0</v>
      </c>
      <c r="AP37" s="90">
        <f t="shared" si="11"/>
        <v>0</v>
      </c>
      <c r="AQ37" s="90">
        <f t="shared" si="11"/>
        <v>0</v>
      </c>
      <c r="AR37" s="90"/>
      <c r="AS37" s="90">
        <f>AQ37</f>
        <v>0</v>
      </c>
      <c r="AT37" s="90">
        <f>AS37</f>
        <v>0</v>
      </c>
      <c r="AU37" s="90"/>
      <c r="AV37" s="90"/>
      <c r="AW37" s="90">
        <f>AT37</f>
        <v>0</v>
      </c>
      <c r="AX37" s="90">
        <f>AW37</f>
        <v>0</v>
      </c>
    </row>
    <row r="38" spans="1:51" ht="12.75" customHeight="1" x14ac:dyDescent="0.2">
      <c r="A38" s="84" t="s">
        <v>403</v>
      </c>
      <c r="B38" s="90">
        <v>1704227.79</v>
      </c>
      <c r="C38" s="90">
        <v>1704227.79</v>
      </c>
      <c r="D38" s="90">
        <v>1704227.79</v>
      </c>
      <c r="E38" s="90">
        <v>1704227.79</v>
      </c>
      <c r="F38" s="90">
        <v>1704227.79</v>
      </c>
      <c r="G38" s="90">
        <v>1704227.79</v>
      </c>
      <c r="H38" s="90"/>
      <c r="I38" s="90">
        <v>1704227.79</v>
      </c>
      <c r="J38" s="90">
        <v>1704227.79</v>
      </c>
      <c r="K38" s="90">
        <v>1704227.79</v>
      </c>
      <c r="L38" s="90">
        <v>1704227.79</v>
      </c>
      <c r="M38" s="90">
        <v>1704227.79</v>
      </c>
      <c r="N38" s="90">
        <f t="shared" si="9"/>
        <v>1704227.79</v>
      </c>
      <c r="O38" s="90">
        <f t="shared" si="9"/>
        <v>1704227.79</v>
      </c>
      <c r="P38" s="90">
        <f t="shared" si="9"/>
        <v>1704227.79</v>
      </c>
      <c r="Q38" s="90">
        <f t="shared" si="9"/>
        <v>1704227.79</v>
      </c>
      <c r="R38" s="90">
        <f t="shared" si="9"/>
        <v>1704227.79</v>
      </c>
      <c r="S38" s="90">
        <f t="shared" si="9"/>
        <v>1704227.79</v>
      </c>
      <c r="T38" s="90">
        <f t="shared" si="9"/>
        <v>1704227.79</v>
      </c>
      <c r="U38" s="90"/>
      <c r="V38" s="90">
        <f>T38</f>
        <v>1704227.79</v>
      </c>
      <c r="W38" s="90">
        <f>V38</f>
        <v>1704227.79</v>
      </c>
      <c r="X38" s="90">
        <f>W38</f>
        <v>1704227.79</v>
      </c>
      <c r="Y38" s="88"/>
      <c r="Z38" s="90">
        <f>X38</f>
        <v>1704227.79</v>
      </c>
      <c r="AA38" s="90">
        <f>Z38</f>
        <v>1704227.79</v>
      </c>
      <c r="AB38" s="90"/>
      <c r="AC38" s="90"/>
      <c r="AD38" s="90"/>
      <c r="AE38" s="90"/>
      <c r="AF38" s="90"/>
      <c r="AG38" s="90">
        <f>AA38</f>
        <v>1704227.79</v>
      </c>
      <c r="AH38" s="90">
        <f>AG38</f>
        <v>1704227.79</v>
      </c>
      <c r="AI38" s="90">
        <f>AH38</f>
        <v>1704227.79</v>
      </c>
      <c r="AJ38" s="90"/>
      <c r="AK38" s="90">
        <f>AI38</f>
        <v>1704227.79</v>
      </c>
      <c r="AL38" s="90">
        <f>AK38</f>
        <v>1704227.79</v>
      </c>
      <c r="AM38" s="90">
        <f t="shared" si="10"/>
        <v>1704227.79</v>
      </c>
      <c r="AN38" s="90">
        <f t="shared" si="10"/>
        <v>1704227.79</v>
      </c>
      <c r="AO38" s="90">
        <f>AN38</f>
        <v>1704227.79</v>
      </c>
      <c r="AP38" s="90">
        <f t="shared" si="11"/>
        <v>1704227.79</v>
      </c>
      <c r="AQ38" s="90">
        <f t="shared" si="11"/>
        <v>1704227.79</v>
      </c>
      <c r="AR38" s="90"/>
      <c r="AS38" s="90">
        <f>AQ38</f>
        <v>1704227.79</v>
      </c>
      <c r="AT38" s="90">
        <f>AS38</f>
        <v>1704227.79</v>
      </c>
      <c r="AU38" s="90"/>
      <c r="AV38" s="90"/>
      <c r="AW38" s="90">
        <f>AT38</f>
        <v>1704227.79</v>
      </c>
      <c r="AX38" s="90">
        <f>AW38</f>
        <v>1704227.79</v>
      </c>
    </row>
    <row r="39" spans="1:51" ht="12.75" customHeight="1" x14ac:dyDescent="0.2">
      <c r="A39" s="84" t="s">
        <v>402</v>
      </c>
      <c r="B39" s="90">
        <v>0</v>
      </c>
      <c r="C39" s="90">
        <f>B39</f>
        <v>0</v>
      </c>
      <c r="D39" s="90">
        <f>C39</f>
        <v>0</v>
      </c>
      <c r="E39" s="90">
        <f>D39</f>
        <v>0</v>
      </c>
      <c r="F39" s="90">
        <f>E39</f>
        <v>0</v>
      </c>
      <c r="G39" s="90">
        <f>F39</f>
        <v>0</v>
      </c>
      <c r="H39" s="90"/>
      <c r="I39" s="90">
        <f>G39</f>
        <v>0</v>
      </c>
      <c r="J39" s="90">
        <f>I39</f>
        <v>0</v>
      </c>
      <c r="K39" s="90">
        <f>J39</f>
        <v>0</v>
      </c>
      <c r="L39" s="90">
        <f>K39</f>
        <v>0</v>
      </c>
      <c r="M39" s="90">
        <f>L39</f>
        <v>0</v>
      </c>
      <c r="N39" s="90">
        <f t="shared" si="9"/>
        <v>0</v>
      </c>
      <c r="O39" s="90">
        <f t="shared" si="9"/>
        <v>0</v>
      </c>
      <c r="P39" s="90">
        <f t="shared" si="9"/>
        <v>0</v>
      </c>
      <c r="Q39" s="90">
        <f t="shared" si="9"/>
        <v>0</v>
      </c>
      <c r="R39" s="90">
        <f t="shared" si="9"/>
        <v>0</v>
      </c>
      <c r="S39" s="90">
        <f t="shared" si="9"/>
        <v>0</v>
      </c>
      <c r="T39" s="90">
        <f t="shared" si="9"/>
        <v>0</v>
      </c>
      <c r="U39" s="90"/>
      <c r="V39" s="90">
        <f>T39</f>
        <v>0</v>
      </c>
      <c r="W39" s="90">
        <f>V39</f>
        <v>0</v>
      </c>
      <c r="X39" s="90">
        <f>W39</f>
        <v>0</v>
      </c>
      <c r="Y39" s="88"/>
      <c r="Z39" s="90">
        <f>X39</f>
        <v>0</v>
      </c>
      <c r="AA39" s="90">
        <f>Z39</f>
        <v>0</v>
      </c>
      <c r="AB39" s="90"/>
      <c r="AC39" s="90"/>
      <c r="AD39" s="90"/>
      <c r="AE39" s="90"/>
      <c r="AF39" s="90"/>
      <c r="AG39" s="90">
        <f>AA39</f>
        <v>0</v>
      </c>
      <c r="AH39" s="90">
        <f>AG39</f>
        <v>0</v>
      </c>
      <c r="AI39" s="90">
        <f>AH39</f>
        <v>0</v>
      </c>
      <c r="AJ39" s="90"/>
      <c r="AK39" s="90">
        <f>AI39</f>
        <v>0</v>
      </c>
      <c r="AL39" s="90">
        <f>AK39</f>
        <v>0</v>
      </c>
      <c r="AM39" s="90">
        <f t="shared" si="10"/>
        <v>0</v>
      </c>
      <c r="AN39" s="90">
        <f t="shared" si="10"/>
        <v>0</v>
      </c>
      <c r="AO39" s="90">
        <f>AN39</f>
        <v>0</v>
      </c>
      <c r="AP39" s="90">
        <f t="shared" si="11"/>
        <v>0</v>
      </c>
      <c r="AQ39" s="90">
        <f t="shared" si="11"/>
        <v>0</v>
      </c>
      <c r="AR39" s="90"/>
      <c r="AS39" s="90">
        <f>AQ39</f>
        <v>0</v>
      </c>
      <c r="AT39" s="90">
        <f>AS39</f>
        <v>0</v>
      </c>
      <c r="AU39" s="90"/>
      <c r="AV39" s="90"/>
      <c r="AW39" s="90">
        <f>AT39</f>
        <v>0</v>
      </c>
      <c r="AX39" s="90">
        <f>AW39</f>
        <v>0</v>
      </c>
    </row>
    <row r="40" spans="1:51" ht="12.75" customHeight="1" x14ac:dyDescent="0.2">
      <c r="A40" s="101" t="s">
        <v>401</v>
      </c>
      <c r="B40" s="90">
        <v>-400000</v>
      </c>
      <c r="C40" s="90">
        <v>-400000</v>
      </c>
      <c r="D40" s="90">
        <v>-400000</v>
      </c>
      <c r="E40" s="90">
        <v>-400000</v>
      </c>
      <c r="F40" s="90">
        <v>-400000</v>
      </c>
      <c r="G40" s="90">
        <v>-400000</v>
      </c>
      <c r="H40" s="90"/>
      <c r="I40" s="90">
        <v>-400000</v>
      </c>
      <c r="J40" s="90">
        <v>-400000</v>
      </c>
      <c r="K40" s="90">
        <v>-400000</v>
      </c>
      <c r="L40" s="90">
        <v>-747580.83</v>
      </c>
      <c r="M40" s="90">
        <v>-747580.83</v>
      </c>
      <c r="N40" s="90">
        <v>-747580.83</v>
      </c>
      <c r="O40" s="90">
        <v>-747580.83</v>
      </c>
      <c r="P40" s="90">
        <v>-747580.83</v>
      </c>
      <c r="Q40" s="90">
        <v>-747580.83</v>
      </c>
      <c r="R40" s="90">
        <v>-747580.83</v>
      </c>
      <c r="S40" s="90">
        <v>-747580.83</v>
      </c>
      <c r="T40" s="90">
        <v>-747580.83</v>
      </c>
      <c r="U40" s="90"/>
      <c r="V40" s="90">
        <v>-747580.83</v>
      </c>
      <c r="W40" s="90">
        <v>-747580.83</v>
      </c>
      <c r="X40" s="90">
        <v>-747580.83</v>
      </c>
      <c r="Y40" s="88"/>
      <c r="Z40" s="90">
        <v>-747580.83</v>
      </c>
      <c r="AA40" s="90">
        <v>-747580.83</v>
      </c>
      <c r="AB40" s="90"/>
      <c r="AC40" s="90"/>
      <c r="AD40" s="90"/>
      <c r="AE40" s="90"/>
      <c r="AF40" s="90"/>
      <c r="AG40" s="90">
        <v>-747580.83</v>
      </c>
      <c r="AH40" s="90">
        <v>-747580.83</v>
      </c>
      <c r="AI40" s="90">
        <f>AI26</f>
        <v>0</v>
      </c>
      <c r="AJ40" s="90"/>
      <c r="AK40" s="90">
        <f t="shared" ref="AK40:AQ40" si="12">AK26</f>
        <v>0</v>
      </c>
      <c r="AL40" s="90">
        <f t="shared" si="12"/>
        <v>0</v>
      </c>
      <c r="AM40" s="90">
        <f t="shared" si="12"/>
        <v>0</v>
      </c>
      <c r="AN40" s="90">
        <f t="shared" si="12"/>
        <v>0</v>
      </c>
      <c r="AO40" s="90">
        <f t="shared" si="12"/>
        <v>0</v>
      </c>
      <c r="AP40" s="90">
        <f t="shared" si="12"/>
        <v>0</v>
      </c>
      <c r="AQ40" s="90">
        <f t="shared" si="12"/>
        <v>0</v>
      </c>
      <c r="AR40" s="90"/>
      <c r="AS40" s="90">
        <f>AS26</f>
        <v>0</v>
      </c>
      <c r="AT40" s="90">
        <f>AT26</f>
        <v>0</v>
      </c>
      <c r="AU40" s="90"/>
      <c r="AV40" s="90"/>
      <c r="AW40" s="90">
        <f>AW26</f>
        <v>0</v>
      </c>
      <c r="AX40" s="90">
        <f>AX26</f>
        <v>0</v>
      </c>
    </row>
    <row r="41" spans="1:51" ht="12.75" customHeight="1" x14ac:dyDescent="0.2">
      <c r="A41" s="92" t="s">
        <v>400</v>
      </c>
      <c r="B41" s="90"/>
      <c r="C41" s="90"/>
      <c r="D41" s="90"/>
      <c r="E41" s="90"/>
      <c r="F41" s="90"/>
      <c r="G41" s="90"/>
      <c r="H41" s="90"/>
      <c r="I41" s="90"/>
      <c r="J41" s="90"/>
      <c r="K41" s="90"/>
      <c r="L41" s="90"/>
      <c r="M41" s="90"/>
      <c r="N41" s="90"/>
      <c r="O41" s="90"/>
      <c r="P41" s="90"/>
      <c r="Q41" s="90"/>
      <c r="R41" s="90"/>
      <c r="S41" s="90"/>
      <c r="T41" s="90"/>
      <c r="U41" s="90"/>
      <c r="V41" s="90"/>
      <c r="W41" s="90"/>
      <c r="X41" s="90"/>
      <c r="Y41" s="88"/>
      <c r="Z41" s="90"/>
      <c r="AA41" s="90"/>
      <c r="AB41" s="90"/>
      <c r="AC41" s="90"/>
      <c r="AD41" s="90"/>
      <c r="AE41" s="90"/>
      <c r="AF41" s="90"/>
      <c r="AG41" s="90"/>
      <c r="AH41" s="90"/>
      <c r="AI41" s="90"/>
      <c r="AJ41" s="90"/>
      <c r="AK41" s="88"/>
      <c r="AL41" s="90"/>
      <c r="AM41" s="90"/>
      <c r="AN41" s="90"/>
      <c r="AO41" s="90"/>
      <c r="AP41" s="90"/>
      <c r="AQ41" s="90"/>
      <c r="AR41" s="90"/>
      <c r="AS41" s="90"/>
      <c r="AT41" s="90"/>
      <c r="AU41" s="90"/>
      <c r="AV41" s="90"/>
      <c r="AW41" s="90"/>
      <c r="AX41" s="90"/>
    </row>
    <row r="42" spans="1:51" ht="12.75" customHeight="1" x14ac:dyDescent="0.2">
      <c r="A42" s="100" t="s">
        <v>399</v>
      </c>
      <c r="B42" s="90"/>
      <c r="C42" s="90"/>
      <c r="D42" s="90"/>
      <c r="E42" s="90"/>
      <c r="F42" s="90"/>
      <c r="G42" s="90"/>
      <c r="H42" s="90"/>
      <c r="I42" s="90"/>
      <c r="J42" s="90"/>
      <c r="K42" s="90"/>
      <c r="L42" s="90"/>
      <c r="M42" s="90"/>
      <c r="N42" s="90"/>
      <c r="O42" s="90"/>
      <c r="P42" s="90"/>
      <c r="Q42" s="90"/>
      <c r="R42" s="90"/>
      <c r="S42" s="90"/>
      <c r="T42" s="90"/>
      <c r="U42" s="90"/>
      <c r="V42" s="90"/>
      <c r="W42" s="90"/>
      <c r="X42" s="90"/>
      <c r="Y42" s="88"/>
      <c r="Z42" s="90"/>
      <c r="AA42" s="90"/>
      <c r="AB42" s="90"/>
      <c r="AC42" s="90"/>
      <c r="AD42" s="90"/>
      <c r="AE42" s="90"/>
      <c r="AF42" s="90"/>
      <c r="AG42" s="90"/>
      <c r="AH42" s="90"/>
      <c r="AI42" s="90"/>
      <c r="AJ42" s="90"/>
      <c r="AK42" s="90"/>
      <c r="AL42" s="90">
        <v>140360</v>
      </c>
      <c r="AM42" s="90">
        <v>140360</v>
      </c>
      <c r="AN42" s="90">
        <f t="shared" ref="AN42:AQ43" si="13">AM42</f>
        <v>140360</v>
      </c>
      <c r="AO42" s="90">
        <f t="shared" si="13"/>
        <v>140360</v>
      </c>
      <c r="AP42" s="90">
        <f t="shared" si="13"/>
        <v>140360</v>
      </c>
      <c r="AQ42" s="90">
        <f t="shared" si="13"/>
        <v>140360</v>
      </c>
      <c r="AR42" s="90"/>
      <c r="AS42" s="90">
        <f>AQ42</f>
        <v>140360</v>
      </c>
      <c r="AT42" s="90">
        <f>AS42</f>
        <v>140360</v>
      </c>
      <c r="AU42" s="90"/>
      <c r="AV42" s="90"/>
      <c r="AW42" s="90">
        <v>0</v>
      </c>
      <c r="AX42" s="90">
        <f>AW42</f>
        <v>0</v>
      </c>
    </row>
    <row r="43" spans="1:51" ht="12.75" customHeight="1" x14ac:dyDescent="0.2">
      <c r="A43" s="89" t="s">
        <v>398</v>
      </c>
      <c r="B43" s="90"/>
      <c r="C43" s="90"/>
      <c r="D43" s="90"/>
      <c r="E43" s="90"/>
      <c r="F43" s="90"/>
      <c r="G43" s="90"/>
      <c r="H43" s="90"/>
      <c r="I43" s="90"/>
      <c r="J43" s="90"/>
      <c r="K43" s="90"/>
      <c r="L43" s="90"/>
      <c r="M43" s="90"/>
      <c r="N43" s="90"/>
      <c r="O43" s="90"/>
      <c r="P43" s="90"/>
      <c r="Q43" s="90"/>
      <c r="R43" s="90"/>
      <c r="S43" s="90"/>
      <c r="T43" s="90"/>
      <c r="U43" s="90"/>
      <c r="V43" s="90"/>
      <c r="W43" s="90"/>
      <c r="X43" s="90"/>
      <c r="Y43" s="88"/>
      <c r="Z43" s="90"/>
      <c r="AA43" s="90"/>
      <c r="AB43" s="90"/>
      <c r="AC43" s="90"/>
      <c r="AD43" s="90"/>
      <c r="AE43" s="90"/>
      <c r="AF43" s="90"/>
      <c r="AG43" s="90"/>
      <c r="AH43" s="90"/>
      <c r="AI43" s="90"/>
      <c r="AJ43" s="90"/>
      <c r="AK43" s="90"/>
      <c r="AL43" s="90">
        <v>55685.32</v>
      </c>
      <c r="AM43" s="90">
        <v>55685.32</v>
      </c>
      <c r="AN43" s="90">
        <f t="shared" si="13"/>
        <v>55685.32</v>
      </c>
      <c r="AO43" s="90">
        <f t="shared" si="13"/>
        <v>55685.32</v>
      </c>
      <c r="AP43" s="90">
        <f t="shared" si="13"/>
        <v>55685.32</v>
      </c>
      <c r="AQ43" s="90">
        <f t="shared" si="13"/>
        <v>55685.32</v>
      </c>
      <c r="AR43" s="90"/>
      <c r="AS43" s="90">
        <f>AQ43</f>
        <v>55685.32</v>
      </c>
      <c r="AT43" s="90">
        <f>AS43</f>
        <v>55685.32</v>
      </c>
      <c r="AU43" s="90"/>
      <c r="AV43" s="90"/>
      <c r="AW43" s="90">
        <v>0</v>
      </c>
      <c r="AX43" s="90">
        <f>AW43</f>
        <v>0</v>
      </c>
    </row>
    <row r="44" spans="1:51" ht="12.75" customHeight="1" x14ac:dyDescent="0.2">
      <c r="A44" s="89" t="s">
        <v>397</v>
      </c>
      <c r="B44" s="90"/>
      <c r="C44" s="90"/>
      <c r="D44" s="90"/>
      <c r="E44" s="90"/>
      <c r="F44" s="90"/>
      <c r="G44" s="90"/>
      <c r="H44" s="90"/>
      <c r="I44" s="90"/>
      <c r="J44" s="90"/>
      <c r="K44" s="90"/>
      <c r="L44" s="90"/>
      <c r="M44" s="90"/>
      <c r="N44" s="90"/>
      <c r="O44" s="90"/>
      <c r="P44" s="90"/>
      <c r="Q44" s="90"/>
      <c r="R44" s="90"/>
      <c r="S44" s="90"/>
      <c r="T44" s="90"/>
      <c r="U44" s="90"/>
      <c r="V44" s="90"/>
      <c r="W44" s="90"/>
      <c r="X44" s="90"/>
      <c r="Y44" s="88"/>
      <c r="Z44" s="90"/>
      <c r="AA44" s="90"/>
      <c r="AB44" s="90"/>
      <c r="AC44" s="90"/>
      <c r="AD44" s="90"/>
      <c r="AE44" s="90"/>
      <c r="AF44" s="90"/>
      <c r="AG44" s="90"/>
      <c r="AH44" s="90"/>
      <c r="AI44" s="90"/>
      <c r="AJ44" s="90"/>
      <c r="AK44" s="90"/>
      <c r="AL44" s="90">
        <v>-2957142.86</v>
      </c>
      <c r="AM44" s="90">
        <v>-2957142.86</v>
      </c>
      <c r="AN44" s="90">
        <v>-4410841.8600000003</v>
      </c>
      <c r="AO44" s="90">
        <v>-4940656.33</v>
      </c>
      <c r="AP44" s="90">
        <v>-5923927.75</v>
      </c>
      <c r="AQ44" s="90">
        <v>-6005184.8899999997</v>
      </c>
      <c r="AR44" s="90"/>
      <c r="AS44" s="90">
        <v>-5749013.8200000003</v>
      </c>
      <c r="AT44" s="90">
        <v>-4219532.3899999997</v>
      </c>
      <c r="AU44" s="90"/>
      <c r="AV44" s="90"/>
      <c r="AW44" s="90">
        <v>-3685420.93</v>
      </c>
      <c r="AX44" s="90">
        <v>-3305420.93</v>
      </c>
    </row>
    <row r="45" spans="1:51" ht="12.75" customHeight="1" x14ac:dyDescent="0.2">
      <c r="A45" s="99" t="s">
        <v>396</v>
      </c>
      <c r="B45" s="90">
        <v>17195365</v>
      </c>
      <c r="C45" s="90">
        <v>17475365</v>
      </c>
      <c r="D45" s="90">
        <v>17525365</v>
      </c>
      <c r="E45" s="90">
        <v>17523365</v>
      </c>
      <c r="F45" s="90">
        <v>17521105</v>
      </c>
      <c r="G45" s="90">
        <v>17469105</v>
      </c>
      <c r="H45" s="90"/>
      <c r="I45" s="90">
        <v>17205105</v>
      </c>
      <c r="J45" s="90">
        <v>17205105</v>
      </c>
      <c r="K45" s="90">
        <v>17203105</v>
      </c>
      <c r="L45" s="90">
        <v>16981105</v>
      </c>
      <c r="M45" s="90">
        <v>16981105</v>
      </c>
      <c r="N45" s="90">
        <v>17353710</v>
      </c>
      <c r="O45" s="90">
        <v>17451710</v>
      </c>
      <c r="P45" s="90">
        <v>17500710</v>
      </c>
      <c r="Q45" s="90">
        <v>17215280</v>
      </c>
      <c r="R45" s="90">
        <v>18555885</v>
      </c>
      <c r="S45" s="90">
        <v>21334665</v>
      </c>
      <c r="T45" s="90">
        <v>23774025</v>
      </c>
      <c r="U45" s="90"/>
      <c r="V45" s="90">
        <v>24786105</v>
      </c>
      <c r="W45" s="90">
        <v>25086105</v>
      </c>
      <c r="X45" s="90">
        <v>25053105</v>
      </c>
      <c r="Y45" s="88"/>
      <c r="Z45" s="90">
        <v>22222560</v>
      </c>
      <c r="AA45" s="90">
        <v>22697150</v>
      </c>
      <c r="AB45" s="90"/>
      <c r="AC45" s="90"/>
      <c r="AD45" s="90"/>
      <c r="AE45" s="90"/>
      <c r="AF45" s="90"/>
      <c r="AG45" s="90">
        <v>26158195</v>
      </c>
      <c r="AH45" s="90">
        <v>25728195</v>
      </c>
      <c r="AI45" s="90">
        <v>27023909.289999999</v>
      </c>
      <c r="AJ45" s="90"/>
      <c r="AK45" s="90">
        <v>27950444.129999999</v>
      </c>
      <c r="AL45" s="90">
        <v>22444970</v>
      </c>
      <c r="AM45" s="90">
        <v>22460970</v>
      </c>
      <c r="AN45" s="90">
        <v>21319970</v>
      </c>
      <c r="AO45" s="90">
        <v>20826760</v>
      </c>
      <c r="AP45" s="90">
        <v>20960305</v>
      </c>
      <c r="AQ45" s="90">
        <v>21387305</v>
      </c>
      <c r="AR45" s="90"/>
      <c r="AS45" s="90">
        <v>22331705</v>
      </c>
      <c r="AT45" s="90">
        <v>22397505</v>
      </c>
      <c r="AU45" s="90"/>
      <c r="AV45" s="90"/>
      <c r="AW45" s="90">
        <v>24402505</v>
      </c>
      <c r="AX45" s="90">
        <v>25670505</v>
      </c>
    </row>
    <row r="46" spans="1:51" ht="12.75" customHeight="1" x14ac:dyDescent="0.2">
      <c r="A46" s="84" t="s">
        <v>395</v>
      </c>
      <c r="B46" s="90"/>
      <c r="C46" s="90"/>
      <c r="D46" s="90"/>
      <c r="E46" s="90"/>
      <c r="F46" s="90"/>
      <c r="G46" s="90"/>
      <c r="H46" s="90"/>
      <c r="I46" s="90"/>
      <c r="J46" s="90"/>
      <c r="K46" s="90"/>
      <c r="L46" s="90"/>
      <c r="M46" s="90"/>
      <c r="N46" s="90"/>
      <c r="O46" s="90"/>
      <c r="P46" s="90"/>
      <c r="Q46" s="90"/>
      <c r="R46" s="90"/>
      <c r="S46" s="90"/>
      <c r="T46" s="90"/>
      <c r="U46" s="90"/>
      <c r="V46" s="90"/>
      <c r="W46" s="90"/>
      <c r="X46" s="90"/>
      <c r="Y46" s="88"/>
      <c r="Z46" s="90"/>
      <c r="AA46" s="90"/>
      <c r="AB46" s="90"/>
      <c r="AC46" s="90"/>
      <c r="AD46" s="90"/>
      <c r="AE46" s="90"/>
      <c r="AF46" s="90"/>
      <c r="AG46" s="90"/>
      <c r="AH46" s="90"/>
      <c r="AI46" s="90"/>
      <c r="AJ46" s="90"/>
      <c r="AK46" s="90">
        <v>0.01</v>
      </c>
      <c r="AL46" s="90"/>
      <c r="AM46" s="90"/>
      <c r="AN46" s="90"/>
      <c r="AO46" s="90"/>
      <c r="AP46" s="90"/>
      <c r="AQ46" s="90"/>
      <c r="AR46" s="90"/>
      <c r="AS46" s="90"/>
      <c r="AT46" s="90"/>
      <c r="AU46" s="90"/>
      <c r="AV46" s="90"/>
      <c r="AW46" s="90"/>
      <c r="AX46" s="90"/>
    </row>
    <row r="47" spans="1:51" ht="12.75" customHeight="1" x14ac:dyDescent="0.2">
      <c r="A47" s="92" t="s">
        <v>378</v>
      </c>
      <c r="B47" s="90">
        <f t="shared" ref="B47:AI47" si="14">SUM(B22,B25:B44)-SUM(B45:B46)</f>
        <v>0</v>
      </c>
      <c r="C47" s="90">
        <f t="shared" si="14"/>
        <v>0</v>
      </c>
      <c r="D47" s="90">
        <f t="shared" si="14"/>
        <v>0</v>
      </c>
      <c r="E47" s="90">
        <f t="shared" si="14"/>
        <v>0</v>
      </c>
      <c r="F47" s="90">
        <f t="shared" si="14"/>
        <v>0</v>
      </c>
      <c r="G47" s="90">
        <f t="shared" si="14"/>
        <v>0</v>
      </c>
      <c r="H47" s="90">
        <f t="shared" si="14"/>
        <v>0</v>
      </c>
      <c r="I47" s="90">
        <f t="shared" si="14"/>
        <v>0</v>
      </c>
      <c r="J47" s="90">
        <f t="shared" si="14"/>
        <v>0</v>
      </c>
      <c r="K47" s="90">
        <f t="shared" si="14"/>
        <v>0</v>
      </c>
      <c r="L47" s="90">
        <f t="shared" si="14"/>
        <v>0</v>
      </c>
      <c r="M47" s="90">
        <f t="shared" si="14"/>
        <v>0</v>
      </c>
      <c r="N47" s="90">
        <f t="shared" si="14"/>
        <v>0</v>
      </c>
      <c r="O47" s="90">
        <f t="shared" si="14"/>
        <v>0</v>
      </c>
      <c r="P47" s="90">
        <f t="shared" si="14"/>
        <v>0</v>
      </c>
      <c r="Q47" s="90">
        <f t="shared" si="14"/>
        <v>0</v>
      </c>
      <c r="R47" s="90">
        <f t="shared" si="14"/>
        <v>0</v>
      </c>
      <c r="S47" s="90">
        <f t="shared" si="14"/>
        <v>0</v>
      </c>
      <c r="T47" s="90">
        <f t="shared" si="14"/>
        <v>0</v>
      </c>
      <c r="U47" s="90">
        <f t="shared" si="14"/>
        <v>0</v>
      </c>
      <c r="V47" s="90">
        <f t="shared" si="14"/>
        <v>0</v>
      </c>
      <c r="W47" s="90">
        <f t="shared" si="14"/>
        <v>0</v>
      </c>
      <c r="X47" s="90">
        <f t="shared" si="14"/>
        <v>0</v>
      </c>
      <c r="Y47" s="90">
        <f t="shared" si="14"/>
        <v>0</v>
      </c>
      <c r="Z47" s="90">
        <f t="shared" si="14"/>
        <v>0</v>
      </c>
      <c r="AA47" s="90">
        <f t="shared" si="14"/>
        <v>2.8571411967277527E-3</v>
      </c>
      <c r="AB47" s="90">
        <f t="shared" si="14"/>
        <v>0</v>
      </c>
      <c r="AC47" s="90">
        <f t="shared" si="14"/>
        <v>0</v>
      </c>
      <c r="AD47" s="90">
        <f t="shared" si="14"/>
        <v>0</v>
      </c>
      <c r="AE47" s="90">
        <f t="shared" si="14"/>
        <v>0</v>
      </c>
      <c r="AF47" s="90">
        <f t="shared" si="14"/>
        <v>0</v>
      </c>
      <c r="AG47" s="90">
        <f t="shared" si="14"/>
        <v>4.285711795091629E-3</v>
      </c>
      <c r="AH47" s="90">
        <f t="shared" si="14"/>
        <v>4.285711795091629E-3</v>
      </c>
      <c r="AI47" s="90">
        <f t="shared" si="14"/>
        <v>0</v>
      </c>
      <c r="AJ47" s="90"/>
      <c r="AK47" s="90">
        <f t="shared" ref="AK47:AX47" si="15">SUM(AK22,AK25:AK44)-SUM(AK45:AK46)</f>
        <v>-4.2857155203819275E-3</v>
      </c>
      <c r="AL47" s="90">
        <f t="shared" si="15"/>
        <v>1.4285705983638763E-3</v>
      </c>
      <c r="AM47" s="90">
        <f t="shared" si="15"/>
        <v>1.4285705983638763E-3</v>
      </c>
      <c r="AN47" s="90">
        <f t="shared" si="15"/>
        <v>4.2857155203819275E-3</v>
      </c>
      <c r="AO47" s="90">
        <f t="shared" si="15"/>
        <v>-4.2857155203819275E-3</v>
      </c>
      <c r="AP47" s="90">
        <f t="shared" si="15"/>
        <v>0</v>
      </c>
      <c r="AQ47" s="90">
        <f t="shared" si="15"/>
        <v>0</v>
      </c>
      <c r="AR47" s="90">
        <f t="shared" si="15"/>
        <v>0</v>
      </c>
      <c r="AS47" s="90">
        <f t="shared" si="15"/>
        <v>1.4285743236541748E-3</v>
      </c>
      <c r="AT47" s="90">
        <f t="shared" si="15"/>
        <v>1.4285705983638763E-3</v>
      </c>
      <c r="AU47" s="90">
        <f t="shared" si="15"/>
        <v>0</v>
      </c>
      <c r="AV47" s="90">
        <f t="shared" si="15"/>
        <v>0</v>
      </c>
      <c r="AW47" s="90">
        <f t="shared" si="15"/>
        <v>1.4285668730735779E-3</v>
      </c>
      <c r="AX47" s="90">
        <f t="shared" si="15"/>
        <v>1.4285668730735779E-3</v>
      </c>
      <c r="AY47" s="98"/>
    </row>
    <row r="48" spans="1:51" ht="12.75" customHeight="1" x14ac:dyDescent="0.2">
      <c r="A48" s="89"/>
      <c r="B48" s="90"/>
      <c r="C48" s="90"/>
      <c r="D48" s="90"/>
      <c r="E48" s="90"/>
      <c r="F48" s="90"/>
      <c r="G48" s="90"/>
      <c r="H48" s="90"/>
      <c r="I48" s="90"/>
      <c r="J48" s="90"/>
      <c r="K48" s="90"/>
      <c r="L48" s="90"/>
      <c r="M48" s="90"/>
      <c r="N48" s="90"/>
      <c r="O48" s="90"/>
      <c r="P48" s="90"/>
      <c r="Q48" s="90"/>
      <c r="R48" s="90"/>
      <c r="S48" s="90"/>
      <c r="T48" s="90"/>
      <c r="U48" s="90"/>
      <c r="V48" s="90"/>
      <c r="W48" s="90"/>
      <c r="X48" s="90"/>
      <c r="Y48" s="88"/>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row>
    <row r="49" spans="1:51" ht="12.75" customHeight="1" x14ac:dyDescent="0.2">
      <c r="A49" s="97" t="s">
        <v>394</v>
      </c>
      <c r="B49" s="90"/>
      <c r="C49" s="90"/>
      <c r="D49" s="90"/>
      <c r="E49" s="90"/>
      <c r="F49" s="90"/>
      <c r="G49" s="90"/>
      <c r="H49" s="90"/>
      <c r="I49" s="90"/>
      <c r="J49" s="90"/>
      <c r="K49" s="90"/>
      <c r="L49" s="90"/>
      <c r="M49" s="90"/>
      <c r="N49" s="90"/>
      <c r="O49" s="90"/>
      <c r="P49" s="90"/>
      <c r="Q49" s="90"/>
      <c r="R49" s="90"/>
      <c r="S49" s="90"/>
      <c r="T49" s="90"/>
      <c r="U49" s="90"/>
      <c r="V49" s="90"/>
      <c r="W49" s="90"/>
      <c r="X49" s="90"/>
      <c r="Y49" s="88"/>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row>
    <row r="50" spans="1:51" ht="12.75" customHeight="1" x14ac:dyDescent="0.2">
      <c r="A50" s="92" t="s">
        <v>393</v>
      </c>
      <c r="B50" s="90"/>
      <c r="C50" s="90"/>
      <c r="D50" s="90"/>
      <c r="E50" s="90"/>
      <c r="F50" s="90"/>
      <c r="G50" s="90"/>
      <c r="H50" s="90"/>
      <c r="I50" s="90"/>
      <c r="J50" s="90"/>
      <c r="K50" s="90"/>
      <c r="L50" s="90"/>
      <c r="M50" s="90"/>
      <c r="N50" s="90"/>
      <c r="O50" s="90"/>
      <c r="P50" s="90"/>
      <c r="Q50" s="90"/>
      <c r="R50" s="90"/>
      <c r="S50" s="90"/>
      <c r="T50" s="90"/>
      <c r="U50" s="90"/>
      <c r="V50" s="90"/>
      <c r="W50" s="90"/>
      <c r="X50" s="90"/>
      <c r="Y50" s="88"/>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row>
    <row r="51" spans="1:51" ht="12.75" customHeight="1" x14ac:dyDescent="0.2">
      <c r="A51" s="89" t="s">
        <v>392</v>
      </c>
      <c r="B51" s="95">
        <v>1767</v>
      </c>
      <c r="C51" s="95">
        <v>1797</v>
      </c>
      <c r="D51" s="95">
        <v>1828</v>
      </c>
      <c r="E51" s="95">
        <v>1859</v>
      </c>
      <c r="F51" s="95">
        <v>1887</v>
      </c>
      <c r="G51" s="95"/>
      <c r="H51" s="95"/>
      <c r="I51" s="95">
        <v>1979</v>
      </c>
      <c r="J51" s="95">
        <v>2009</v>
      </c>
      <c r="K51" s="95">
        <v>2040</v>
      </c>
      <c r="L51" s="95"/>
      <c r="M51" s="95"/>
      <c r="N51" s="95">
        <v>2132</v>
      </c>
      <c r="O51" s="95">
        <v>2162</v>
      </c>
      <c r="P51" s="95">
        <v>2193</v>
      </c>
      <c r="Q51" s="95">
        <v>2224</v>
      </c>
      <c r="R51" s="95">
        <v>2252</v>
      </c>
      <c r="S51" s="95">
        <v>2283</v>
      </c>
      <c r="T51" s="95">
        <v>2313</v>
      </c>
      <c r="U51" s="95"/>
      <c r="V51" s="95">
        <v>2374</v>
      </c>
      <c r="W51" s="95">
        <v>2405</v>
      </c>
      <c r="X51" s="95">
        <v>2436</v>
      </c>
      <c r="Y51" s="96"/>
      <c r="Z51" s="95">
        <v>2497</v>
      </c>
      <c r="AA51" s="95">
        <v>2527</v>
      </c>
      <c r="AB51" s="95"/>
      <c r="AC51" s="95"/>
      <c r="AD51" s="95"/>
      <c r="AE51" s="95"/>
      <c r="AF51" s="95"/>
      <c r="AG51" s="95">
        <v>2709</v>
      </c>
      <c r="AH51" s="95">
        <v>2739</v>
      </c>
      <c r="AI51" s="95">
        <v>2770</v>
      </c>
      <c r="AJ51" s="95"/>
      <c r="AK51" s="95">
        <v>2831</v>
      </c>
      <c r="AL51" s="95">
        <v>2862</v>
      </c>
      <c r="AM51" s="95">
        <v>2892</v>
      </c>
      <c r="AN51" s="95">
        <v>2923</v>
      </c>
      <c r="AO51" s="95">
        <v>2954</v>
      </c>
      <c r="AP51" s="95">
        <v>2983</v>
      </c>
      <c r="AQ51" s="95">
        <v>3014</v>
      </c>
      <c r="AR51" s="95"/>
      <c r="AS51" s="95">
        <v>3075</v>
      </c>
      <c r="AT51" s="95">
        <v>3105</v>
      </c>
      <c r="AU51" s="95"/>
      <c r="AV51" s="95"/>
      <c r="AW51" s="95">
        <v>3197</v>
      </c>
      <c r="AX51" s="94"/>
      <c r="AY51" s="93"/>
    </row>
    <row r="52" spans="1:51" ht="12.75" customHeight="1" x14ac:dyDescent="0.2">
      <c r="A52" s="89" t="s">
        <v>391</v>
      </c>
      <c r="B52" s="90">
        <v>5398719.9000000004</v>
      </c>
      <c r="C52" s="90">
        <v>5378453.21</v>
      </c>
      <c r="D52" s="90">
        <v>5362301.33</v>
      </c>
      <c r="E52" s="90">
        <v>5480470.2999999998</v>
      </c>
      <c r="F52" s="90">
        <v>5502347.7599999998</v>
      </c>
      <c r="G52" s="90"/>
      <c r="H52" s="90"/>
      <c r="I52" s="90">
        <v>5782616.3399999999</v>
      </c>
      <c r="J52" s="90">
        <v>6074406.5899999999</v>
      </c>
      <c r="K52" s="90">
        <v>6072525.0499999998</v>
      </c>
      <c r="L52" s="90"/>
      <c r="M52" s="90"/>
      <c r="N52" s="90">
        <v>5693457.0899999999</v>
      </c>
      <c r="O52" s="90">
        <v>5442903.1100000003</v>
      </c>
      <c r="P52" s="90">
        <v>5467244.8899999997</v>
      </c>
      <c r="Q52" s="90">
        <v>5488636.6399999997</v>
      </c>
      <c r="R52" s="90">
        <v>5502366.3600000003</v>
      </c>
      <c r="S52" s="90">
        <v>5480759.9299999997</v>
      </c>
      <c r="T52" s="90">
        <v>5456304.4299999997</v>
      </c>
      <c r="U52" s="90"/>
      <c r="V52" s="90">
        <v>5404214.3899999997</v>
      </c>
      <c r="W52" s="90">
        <v>5412503.29</v>
      </c>
      <c r="X52" s="90">
        <v>5385596.2800000003</v>
      </c>
      <c r="Y52" s="88"/>
      <c r="Z52" s="90">
        <v>8011066.3600000003</v>
      </c>
      <c r="AA52" s="90">
        <v>8006892.4699999997</v>
      </c>
      <c r="AB52" s="90"/>
      <c r="AC52" s="90"/>
      <c r="AD52" s="90"/>
      <c r="AE52" s="90"/>
      <c r="AF52" s="90"/>
      <c r="AG52" s="90">
        <v>7838855.4000000004</v>
      </c>
      <c r="AH52" s="90">
        <v>7775055.6799999997</v>
      </c>
      <c r="AI52" s="90">
        <v>7737626.4699999997</v>
      </c>
      <c r="AJ52" s="90"/>
      <c r="AK52" s="90">
        <v>9623387.5700000003</v>
      </c>
      <c r="AL52" s="90">
        <v>8997296.1099999994</v>
      </c>
      <c r="AM52" s="90">
        <v>9055231.1099999994</v>
      </c>
      <c r="AN52" s="90">
        <v>9262584.4700000007</v>
      </c>
      <c r="AO52" s="90">
        <v>9086682.2200000007</v>
      </c>
      <c r="AP52" s="90">
        <v>9101705.8200000003</v>
      </c>
      <c r="AQ52" s="90">
        <v>9023214.6799999997</v>
      </c>
      <c r="AR52" s="90"/>
      <c r="AS52" s="90">
        <v>8825854.9299999997</v>
      </c>
      <c r="AT52" s="90">
        <v>7270782.54</v>
      </c>
      <c r="AU52" s="90"/>
      <c r="AV52" s="90"/>
      <c r="AW52" s="90">
        <v>6855803.7800000003</v>
      </c>
      <c r="AX52" s="90"/>
    </row>
    <row r="53" spans="1:51" ht="12.75" customHeight="1" x14ac:dyDescent="0.2">
      <c r="A53" s="89" t="s">
        <v>390</v>
      </c>
      <c r="B53" s="90">
        <v>6272161.1500000004</v>
      </c>
      <c r="C53" s="90">
        <v>6272161.1500000004</v>
      </c>
      <c r="D53" s="90">
        <v>6272161.1500000004</v>
      </c>
      <c r="E53" s="90">
        <v>6272161.1500000004</v>
      </c>
      <c r="F53" s="90">
        <v>6272161.1500000004</v>
      </c>
      <c r="G53" s="90"/>
      <c r="H53" s="90"/>
      <c r="I53" s="90">
        <v>6776098.1600000001</v>
      </c>
      <c r="J53" s="90">
        <v>7280035.1600000001</v>
      </c>
      <c r="K53" s="90">
        <v>7280035.1600000001</v>
      </c>
      <c r="L53" s="90"/>
      <c r="M53" s="90"/>
      <c r="N53" s="90">
        <v>7280035.1600000001</v>
      </c>
      <c r="O53" s="90">
        <v>7280035.1600000001</v>
      </c>
      <c r="P53" s="90">
        <v>7280035.1600000001</v>
      </c>
      <c r="Q53" s="90">
        <v>7280035.1600000001</v>
      </c>
      <c r="R53" s="90">
        <v>7280035.1600000001</v>
      </c>
      <c r="S53" s="90">
        <v>7280035.1600000001</v>
      </c>
      <c r="T53" s="90">
        <v>7280035.1600000001</v>
      </c>
      <c r="U53" s="90"/>
      <c r="V53" s="90">
        <v>7280035.1600000001</v>
      </c>
      <c r="W53" s="90">
        <v>7280035.1600000001</v>
      </c>
      <c r="X53" s="90">
        <v>7280035.1600000001</v>
      </c>
      <c r="Y53" s="88"/>
      <c r="Z53" s="90">
        <v>9948816.1699999999</v>
      </c>
      <c r="AA53" s="90">
        <v>9948816.1699999999</v>
      </c>
      <c r="AB53" s="90"/>
      <c r="AC53" s="90"/>
      <c r="AD53" s="90"/>
      <c r="AE53" s="90"/>
      <c r="AF53" s="90"/>
      <c r="AG53" s="90">
        <v>9948816.1699999999</v>
      </c>
      <c r="AH53" s="90">
        <v>9948816.1699999999</v>
      </c>
      <c r="AI53" s="90">
        <v>9948816.1699999999</v>
      </c>
      <c r="AJ53" s="90"/>
      <c r="AK53" s="90">
        <v>11808456.17</v>
      </c>
      <c r="AL53" s="90">
        <v>11181019.029999999</v>
      </c>
      <c r="AM53" s="90">
        <v>11181019.029999999</v>
      </c>
      <c r="AN53" s="90">
        <v>11181019.029999999</v>
      </c>
      <c r="AO53" s="90">
        <v>10939404.93</v>
      </c>
      <c r="AP53" s="90">
        <v>10939404.93</v>
      </c>
      <c r="AQ53" s="90">
        <v>10939404.93</v>
      </c>
      <c r="AR53" s="90"/>
      <c r="AS53" s="90">
        <v>10683233.859999999</v>
      </c>
      <c r="AT53" s="90">
        <v>9153752.4299999997</v>
      </c>
      <c r="AU53" s="90"/>
      <c r="AV53" s="90"/>
      <c r="AW53" s="90">
        <v>8819640.9700000007</v>
      </c>
      <c r="AX53" s="90"/>
    </row>
    <row r="54" spans="1:51" ht="12.75" customHeight="1" x14ac:dyDescent="0.2">
      <c r="A54" s="89" t="s">
        <v>389</v>
      </c>
      <c r="B54" s="90">
        <f t="shared" ref="B54:G54" si="16">B53-B52</f>
        <v>873441.25</v>
      </c>
      <c r="C54" s="90">
        <f t="shared" si="16"/>
        <v>893707.94000000041</v>
      </c>
      <c r="D54" s="90">
        <f t="shared" si="16"/>
        <v>909859.8200000003</v>
      </c>
      <c r="E54" s="90">
        <f t="shared" si="16"/>
        <v>791690.85000000056</v>
      </c>
      <c r="F54" s="90">
        <f t="shared" si="16"/>
        <v>769813.3900000006</v>
      </c>
      <c r="G54" s="90">
        <f t="shared" si="16"/>
        <v>0</v>
      </c>
      <c r="H54" s="90"/>
      <c r="I54" s="90">
        <f t="shared" ref="I54:T54" si="17">I53-I52</f>
        <v>993481.8200000003</v>
      </c>
      <c r="J54" s="90">
        <f t="shared" si="17"/>
        <v>1205628.5700000003</v>
      </c>
      <c r="K54" s="90">
        <f t="shared" si="17"/>
        <v>1207510.1100000003</v>
      </c>
      <c r="L54" s="90">
        <f t="shared" si="17"/>
        <v>0</v>
      </c>
      <c r="M54" s="90">
        <f t="shared" si="17"/>
        <v>0</v>
      </c>
      <c r="N54" s="90">
        <f t="shared" si="17"/>
        <v>1586578.0700000003</v>
      </c>
      <c r="O54" s="90">
        <f t="shared" si="17"/>
        <v>1837132.0499999998</v>
      </c>
      <c r="P54" s="90">
        <f t="shared" si="17"/>
        <v>1812790.2700000005</v>
      </c>
      <c r="Q54" s="90">
        <f t="shared" si="17"/>
        <v>1791398.5200000005</v>
      </c>
      <c r="R54" s="90">
        <f t="shared" si="17"/>
        <v>1777668.7999999998</v>
      </c>
      <c r="S54" s="90">
        <f t="shared" si="17"/>
        <v>1799275.2300000004</v>
      </c>
      <c r="T54" s="90">
        <f t="shared" si="17"/>
        <v>1823730.7300000004</v>
      </c>
      <c r="U54" s="90"/>
      <c r="V54" s="90">
        <f t="shared" ref="V54:AA54" si="18">V53-V52</f>
        <v>1875820.7700000005</v>
      </c>
      <c r="W54" s="90">
        <f t="shared" si="18"/>
        <v>1867531.87</v>
      </c>
      <c r="X54" s="90">
        <f t="shared" si="18"/>
        <v>1894438.88</v>
      </c>
      <c r="Y54" s="88">
        <f t="shared" si="18"/>
        <v>0</v>
      </c>
      <c r="Z54" s="90">
        <f t="shared" si="18"/>
        <v>1937749.8099999996</v>
      </c>
      <c r="AA54" s="90">
        <f t="shared" si="18"/>
        <v>1941923.7000000002</v>
      </c>
      <c r="AB54" s="90"/>
      <c r="AC54" s="90"/>
      <c r="AD54" s="90"/>
      <c r="AE54" s="90"/>
      <c r="AF54" s="90"/>
      <c r="AG54" s="90">
        <f>AG53-AG52</f>
        <v>2109960.7699999996</v>
      </c>
      <c r="AH54" s="90">
        <f>AH53-AH52</f>
        <v>2173760.4900000002</v>
      </c>
      <c r="AI54" s="90">
        <f>AI53-AI52</f>
        <v>2211189.7000000002</v>
      </c>
      <c r="AJ54" s="90"/>
      <c r="AK54" s="90">
        <f t="shared" ref="AK54:AQ54" si="19">AK53-AK52</f>
        <v>2185068.5999999996</v>
      </c>
      <c r="AL54" s="90">
        <f t="shared" si="19"/>
        <v>2183722.92</v>
      </c>
      <c r="AM54" s="90">
        <f t="shared" si="19"/>
        <v>2125787.92</v>
      </c>
      <c r="AN54" s="90">
        <f t="shared" si="19"/>
        <v>1918434.5599999987</v>
      </c>
      <c r="AO54" s="90">
        <f t="shared" si="19"/>
        <v>1852722.709999999</v>
      </c>
      <c r="AP54" s="90">
        <f t="shared" si="19"/>
        <v>1837699.1099999994</v>
      </c>
      <c r="AQ54" s="90">
        <f t="shared" si="19"/>
        <v>1916190.25</v>
      </c>
      <c r="AR54" s="90"/>
      <c r="AS54" s="90">
        <f>AS53-AS52</f>
        <v>1857378.9299999997</v>
      </c>
      <c r="AT54" s="90">
        <f>AT53-AT52</f>
        <v>1882969.8899999997</v>
      </c>
      <c r="AU54" s="90"/>
      <c r="AV54" s="90"/>
      <c r="AW54" s="90">
        <f>AW53-AW52</f>
        <v>1963837.1900000004</v>
      </c>
      <c r="AX54" s="90">
        <f>AX53-AX52</f>
        <v>0</v>
      </c>
    </row>
    <row r="55" spans="1:51" ht="12.75" customHeight="1" x14ac:dyDescent="0.2">
      <c r="A55" s="89" t="s">
        <v>388</v>
      </c>
      <c r="B55" s="90">
        <v>873441.25</v>
      </c>
      <c r="C55" s="90">
        <v>893707.94</v>
      </c>
      <c r="D55" s="90">
        <v>909859.82</v>
      </c>
      <c r="E55" s="90">
        <v>791690.85</v>
      </c>
      <c r="F55" s="90">
        <v>769813.39</v>
      </c>
      <c r="G55" s="90"/>
      <c r="H55" s="90"/>
      <c r="I55" s="90">
        <v>993481.82</v>
      </c>
      <c r="J55" s="90">
        <v>1205628.57</v>
      </c>
      <c r="K55" s="90">
        <v>1207510.1100000001</v>
      </c>
      <c r="L55" s="90"/>
      <c r="M55" s="90"/>
      <c r="N55" s="90">
        <v>1586578.07</v>
      </c>
      <c r="O55" s="90">
        <v>1837132.05</v>
      </c>
      <c r="P55" s="90">
        <v>1812790.27</v>
      </c>
      <c r="Q55" s="90">
        <v>1791398.52</v>
      </c>
      <c r="R55" s="90">
        <v>1777668.8</v>
      </c>
      <c r="S55" s="90">
        <v>1799275.23</v>
      </c>
      <c r="T55" s="90">
        <v>1823730.73</v>
      </c>
      <c r="U55" s="90"/>
      <c r="V55" s="90">
        <v>1875820.77</v>
      </c>
      <c r="W55" s="90">
        <v>1867531.87</v>
      </c>
      <c r="X55" s="90">
        <v>1894438.88</v>
      </c>
      <c r="Y55" s="88"/>
      <c r="Z55" s="90">
        <v>1937749.81</v>
      </c>
      <c r="AA55" s="90">
        <v>1941923.7</v>
      </c>
      <c r="AB55" s="90"/>
      <c r="AC55" s="90"/>
      <c r="AD55" s="90"/>
      <c r="AE55" s="90"/>
      <c r="AF55" s="90"/>
      <c r="AG55" s="90">
        <v>2109960.77</v>
      </c>
      <c r="AH55" s="90">
        <v>2173760.4900000002</v>
      </c>
      <c r="AI55" s="90">
        <v>2211189.7000000002</v>
      </c>
      <c r="AJ55" s="90"/>
      <c r="AK55" s="90">
        <v>2185068.6</v>
      </c>
      <c r="AL55" s="90">
        <v>2183722.92</v>
      </c>
      <c r="AM55" s="90">
        <v>2125787.92</v>
      </c>
      <c r="AN55" s="90">
        <v>1918434.56</v>
      </c>
      <c r="AO55" s="90">
        <v>1852722.71</v>
      </c>
      <c r="AP55" s="90">
        <v>1837699.11</v>
      </c>
      <c r="AQ55" s="90">
        <v>1916190.25</v>
      </c>
      <c r="AR55" s="90"/>
      <c r="AS55" s="90">
        <v>1857378.93</v>
      </c>
      <c r="AT55" s="90">
        <v>1882969.89</v>
      </c>
      <c r="AU55" s="90"/>
      <c r="AV55" s="90"/>
      <c r="AW55" s="90">
        <v>1963837.19</v>
      </c>
      <c r="AX55" s="90"/>
    </row>
    <row r="56" spans="1:51" ht="12.75" customHeight="1" x14ac:dyDescent="0.2">
      <c r="A56" s="89" t="s">
        <v>378</v>
      </c>
      <c r="B56" s="90">
        <f t="shared" ref="B56:G56" si="20">B54-B55</f>
        <v>0</v>
      </c>
      <c r="C56" s="90">
        <f t="shared" si="20"/>
        <v>0</v>
      </c>
      <c r="D56" s="90">
        <f t="shared" si="20"/>
        <v>0</v>
      </c>
      <c r="E56" s="90">
        <f t="shared" si="20"/>
        <v>0</v>
      </c>
      <c r="F56" s="90">
        <f t="shared" si="20"/>
        <v>0</v>
      </c>
      <c r="G56" s="90">
        <f t="shared" si="20"/>
        <v>0</v>
      </c>
      <c r="H56" s="90"/>
      <c r="I56" s="90">
        <f t="shared" ref="I56:T56" si="21">I54-I55</f>
        <v>0</v>
      </c>
      <c r="J56" s="90">
        <f t="shared" si="21"/>
        <v>0</v>
      </c>
      <c r="K56" s="90">
        <f t="shared" si="21"/>
        <v>0</v>
      </c>
      <c r="L56" s="90">
        <f t="shared" si="21"/>
        <v>0</v>
      </c>
      <c r="M56" s="90">
        <f t="shared" si="21"/>
        <v>0</v>
      </c>
      <c r="N56" s="90">
        <f t="shared" si="21"/>
        <v>0</v>
      </c>
      <c r="O56" s="90">
        <f t="shared" si="21"/>
        <v>0</v>
      </c>
      <c r="P56" s="90">
        <f t="shared" si="21"/>
        <v>0</v>
      </c>
      <c r="Q56" s="90">
        <f t="shared" si="21"/>
        <v>0</v>
      </c>
      <c r="R56" s="90">
        <f t="shared" si="21"/>
        <v>0</v>
      </c>
      <c r="S56" s="90">
        <f t="shared" si="21"/>
        <v>0</v>
      </c>
      <c r="T56" s="90">
        <f t="shared" si="21"/>
        <v>0</v>
      </c>
      <c r="U56" s="90"/>
      <c r="V56" s="90">
        <f t="shared" ref="V56:AA56" si="22">V54-V55</f>
        <v>0</v>
      </c>
      <c r="W56" s="90">
        <f t="shared" si="22"/>
        <v>0</v>
      </c>
      <c r="X56" s="90">
        <f t="shared" si="22"/>
        <v>0</v>
      </c>
      <c r="Y56" s="88">
        <f t="shared" si="22"/>
        <v>0</v>
      </c>
      <c r="Z56" s="90">
        <f t="shared" si="22"/>
        <v>0</v>
      </c>
      <c r="AA56" s="90">
        <f t="shared" si="22"/>
        <v>0</v>
      </c>
      <c r="AB56" s="90"/>
      <c r="AC56" s="90"/>
      <c r="AD56" s="90"/>
      <c r="AE56" s="90"/>
      <c r="AF56" s="90"/>
      <c r="AG56" s="90">
        <f>AG54-AG55</f>
        <v>0</v>
      </c>
      <c r="AH56" s="90">
        <f>AH54-AH55</f>
        <v>0</v>
      </c>
      <c r="AI56" s="90">
        <f>AI54-AI55</f>
        <v>0</v>
      </c>
      <c r="AJ56" s="90"/>
      <c r="AK56" s="90">
        <f t="shared" ref="AK56:AQ56" si="23">AK54-AK55</f>
        <v>0</v>
      </c>
      <c r="AL56" s="90">
        <f t="shared" si="23"/>
        <v>0</v>
      </c>
      <c r="AM56" s="90">
        <f t="shared" si="23"/>
        <v>0</v>
      </c>
      <c r="AN56" s="90">
        <f t="shared" si="23"/>
        <v>0</v>
      </c>
      <c r="AO56" s="90">
        <f t="shared" si="23"/>
        <v>0</v>
      </c>
      <c r="AP56" s="90">
        <f t="shared" si="23"/>
        <v>0</v>
      </c>
      <c r="AQ56" s="90">
        <f t="shared" si="23"/>
        <v>0</v>
      </c>
      <c r="AR56" s="90"/>
      <c r="AS56" s="90">
        <f>AS54-AS55</f>
        <v>0</v>
      </c>
      <c r="AT56" s="90">
        <f>AT54-AT55</f>
        <v>0</v>
      </c>
      <c r="AU56" s="90"/>
      <c r="AV56" s="90"/>
      <c r="AW56" s="90">
        <f>AW54-AW55</f>
        <v>0</v>
      </c>
      <c r="AX56" s="90">
        <f>AX54-AX55</f>
        <v>0</v>
      </c>
    </row>
    <row r="57" spans="1:51" ht="12.75" customHeight="1" x14ac:dyDescent="0.2">
      <c r="A57" s="92" t="s">
        <v>387</v>
      </c>
      <c r="B57" s="90"/>
      <c r="C57" s="90"/>
      <c r="D57" s="90"/>
      <c r="E57" s="90"/>
      <c r="F57" s="90"/>
      <c r="G57" s="90"/>
      <c r="H57" s="90"/>
      <c r="I57" s="90"/>
      <c r="J57" s="90"/>
      <c r="K57" s="90"/>
      <c r="L57" s="90"/>
      <c r="M57" s="90"/>
      <c r="N57" s="90"/>
      <c r="O57" s="90"/>
      <c r="P57" s="90"/>
      <c r="Q57" s="90"/>
      <c r="R57" s="90"/>
      <c r="S57" s="90"/>
      <c r="T57" s="90"/>
      <c r="U57" s="90"/>
      <c r="V57" s="90"/>
      <c r="W57" s="90"/>
      <c r="X57" s="90"/>
      <c r="Y57" s="88"/>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row>
    <row r="58" spans="1:51" ht="12.75" customHeight="1" x14ac:dyDescent="0.2">
      <c r="A58" s="89" t="s">
        <v>386</v>
      </c>
      <c r="B58" s="90">
        <v>162324.66</v>
      </c>
      <c r="C58" s="90">
        <v>162156.42000000001</v>
      </c>
      <c r="D58" s="90">
        <v>162278.99</v>
      </c>
      <c r="E58" s="90">
        <v>167968.42</v>
      </c>
      <c r="F58" s="90">
        <v>230547.93</v>
      </c>
      <c r="G58" s="90"/>
      <c r="H58" s="90"/>
      <c r="I58" s="90">
        <v>220605.55</v>
      </c>
      <c r="J58" s="90">
        <v>216191.45</v>
      </c>
      <c r="K58" s="90">
        <v>217002.57</v>
      </c>
      <c r="L58" s="90"/>
      <c r="M58" s="90"/>
      <c r="N58" s="90">
        <v>203879.16</v>
      </c>
      <c r="O58" s="90">
        <v>194778.71</v>
      </c>
      <c r="P58" s="90">
        <v>271260.86</v>
      </c>
      <c r="Q58" s="90">
        <v>272391.11</v>
      </c>
      <c r="R58" s="90">
        <v>272391.11</v>
      </c>
      <c r="S58" s="90">
        <v>273791.21000000002</v>
      </c>
      <c r="T58" s="90">
        <v>271515.96000000002</v>
      </c>
      <c r="U58" s="90"/>
      <c r="V58" s="90">
        <v>267246.82</v>
      </c>
      <c r="W58" s="90">
        <v>266483.25</v>
      </c>
      <c r="X58" s="90">
        <v>263810.78999999998</v>
      </c>
      <c r="Y58" s="88"/>
      <c r="Z58" s="90">
        <v>267301.93</v>
      </c>
      <c r="AA58" s="90">
        <v>266913.43</v>
      </c>
      <c r="AB58" s="90"/>
      <c r="AC58" s="90"/>
      <c r="AD58" s="90"/>
      <c r="AE58" s="90"/>
      <c r="AF58" s="90"/>
      <c r="AG58" s="90">
        <v>411708.32</v>
      </c>
      <c r="AH58" s="90">
        <v>407230.14</v>
      </c>
      <c r="AI58" s="90">
        <v>404159</v>
      </c>
      <c r="AJ58" s="90"/>
      <c r="AK58" s="90">
        <v>406426.86</v>
      </c>
      <c r="AL58" s="90">
        <v>410138.54</v>
      </c>
      <c r="AM58" s="90">
        <v>413850.18</v>
      </c>
      <c r="AN58" s="90">
        <v>431108.14</v>
      </c>
      <c r="AO58" s="90">
        <v>582990.14</v>
      </c>
      <c r="AP58" s="90">
        <v>582158.46</v>
      </c>
      <c r="AQ58" s="90">
        <v>578583.89</v>
      </c>
      <c r="AR58" s="90"/>
      <c r="AS58" s="90">
        <v>586957</v>
      </c>
      <c r="AT58" s="90">
        <v>583341.36</v>
      </c>
      <c r="AU58" s="90"/>
      <c r="AV58" s="90"/>
      <c r="AW58" s="90">
        <v>573845.54</v>
      </c>
      <c r="AX58" s="90"/>
    </row>
    <row r="59" spans="1:51" ht="12.75" customHeight="1" x14ac:dyDescent="0.2">
      <c r="A59" s="89" t="s">
        <v>385</v>
      </c>
      <c r="B59" s="90">
        <v>183316.65</v>
      </c>
      <c r="C59" s="90">
        <v>183316.65</v>
      </c>
      <c r="D59" s="90">
        <v>184430.89</v>
      </c>
      <c r="E59" s="90">
        <v>184430.89</v>
      </c>
      <c r="F59" s="90">
        <v>247152.5</v>
      </c>
      <c r="G59" s="90"/>
      <c r="H59" s="90"/>
      <c r="I59" s="90">
        <v>248251.97</v>
      </c>
      <c r="J59" s="90">
        <v>249747.78</v>
      </c>
      <c r="K59" s="90">
        <v>249747.78</v>
      </c>
      <c r="L59" s="90"/>
      <c r="M59" s="90"/>
      <c r="N59" s="90">
        <v>251171.66</v>
      </c>
      <c r="O59" s="90">
        <v>251171.66</v>
      </c>
      <c r="P59" s="90">
        <v>325267.8</v>
      </c>
      <c r="Q59" s="90">
        <v>325267.8</v>
      </c>
      <c r="R59" s="90">
        <v>325267.8</v>
      </c>
      <c r="S59" s="90">
        <v>327057.37</v>
      </c>
      <c r="T59" s="90">
        <v>327057.37</v>
      </c>
      <c r="U59" s="90"/>
      <c r="V59" s="90">
        <v>328858.62</v>
      </c>
      <c r="W59" s="90">
        <v>328858.62</v>
      </c>
      <c r="X59" s="90">
        <v>328858.62</v>
      </c>
      <c r="Y59" s="88"/>
      <c r="Z59" s="90">
        <v>333539.46999999997</v>
      </c>
      <c r="AA59" s="90">
        <v>333539.46999999997</v>
      </c>
      <c r="AB59" s="90"/>
      <c r="AC59" s="90"/>
      <c r="AD59" s="90"/>
      <c r="AE59" s="90"/>
      <c r="AF59" s="90"/>
      <c r="AG59" s="90">
        <v>486846.62</v>
      </c>
      <c r="AH59" s="90">
        <v>489743.83</v>
      </c>
      <c r="AI59" s="90">
        <v>489743.83</v>
      </c>
      <c r="AJ59" s="90"/>
      <c r="AK59" s="90">
        <v>492661.4</v>
      </c>
      <c r="AL59" s="90">
        <v>492661.4</v>
      </c>
      <c r="AM59" s="90">
        <v>492661.4</v>
      </c>
      <c r="AN59" s="90">
        <v>495599.79</v>
      </c>
      <c r="AO59" s="90">
        <v>643148.21</v>
      </c>
      <c r="AP59" s="90">
        <v>643148.21</v>
      </c>
      <c r="AQ59" s="90">
        <v>647098.56999999995</v>
      </c>
      <c r="AR59" s="90"/>
      <c r="AS59" s="90">
        <v>647098.56999999995</v>
      </c>
      <c r="AT59" s="90">
        <v>651075.78</v>
      </c>
      <c r="AU59" s="90"/>
      <c r="AV59" s="90"/>
      <c r="AW59" s="90">
        <v>655079.92000000004</v>
      </c>
      <c r="AX59" s="90"/>
    </row>
    <row r="60" spans="1:51" ht="12.75" customHeight="1" x14ac:dyDescent="0.2">
      <c r="A60" s="89" t="s">
        <v>384</v>
      </c>
      <c r="B60" s="90">
        <f t="shared" ref="B60:G60" si="24">B59-B58</f>
        <v>20991.989999999991</v>
      </c>
      <c r="C60" s="90">
        <f t="shared" si="24"/>
        <v>21160.229999999981</v>
      </c>
      <c r="D60" s="90">
        <f t="shared" si="24"/>
        <v>22151.900000000023</v>
      </c>
      <c r="E60" s="90">
        <f t="shared" si="24"/>
        <v>16462.47</v>
      </c>
      <c r="F60" s="90">
        <f t="shared" si="24"/>
        <v>16604.570000000007</v>
      </c>
      <c r="G60" s="90">
        <f t="shared" si="24"/>
        <v>0</v>
      </c>
      <c r="H60" s="90"/>
      <c r="I60" s="90">
        <f t="shared" ref="I60:T60" si="25">I59-I58</f>
        <v>27646.420000000013</v>
      </c>
      <c r="J60" s="90">
        <f t="shared" si="25"/>
        <v>33556.329999999987</v>
      </c>
      <c r="K60" s="90">
        <f t="shared" si="25"/>
        <v>32745.209999999992</v>
      </c>
      <c r="L60" s="90">
        <f t="shared" si="25"/>
        <v>0</v>
      </c>
      <c r="M60" s="90">
        <f t="shared" si="25"/>
        <v>0</v>
      </c>
      <c r="N60" s="90">
        <f t="shared" si="25"/>
        <v>47292.5</v>
      </c>
      <c r="O60" s="90">
        <f t="shared" si="25"/>
        <v>56392.950000000012</v>
      </c>
      <c r="P60" s="90">
        <f t="shared" si="25"/>
        <v>54006.94</v>
      </c>
      <c r="Q60" s="90">
        <f t="shared" si="25"/>
        <v>52876.69</v>
      </c>
      <c r="R60" s="90">
        <f t="shared" si="25"/>
        <v>52876.69</v>
      </c>
      <c r="S60" s="90">
        <f t="shared" si="25"/>
        <v>53266.159999999974</v>
      </c>
      <c r="T60" s="90">
        <f t="shared" si="25"/>
        <v>55541.409999999974</v>
      </c>
      <c r="U60" s="90"/>
      <c r="V60" s="90">
        <f t="shared" ref="V60:AA60" si="26">V59-V58</f>
        <v>61611.799999999988</v>
      </c>
      <c r="W60" s="90">
        <f t="shared" si="26"/>
        <v>62375.369999999995</v>
      </c>
      <c r="X60" s="90">
        <f t="shared" si="26"/>
        <v>65047.830000000016</v>
      </c>
      <c r="Y60" s="88">
        <f t="shared" si="26"/>
        <v>0</v>
      </c>
      <c r="Z60" s="90">
        <f t="shared" si="26"/>
        <v>66237.539999999979</v>
      </c>
      <c r="AA60" s="90">
        <f t="shared" si="26"/>
        <v>66626.039999999979</v>
      </c>
      <c r="AB60" s="90"/>
      <c r="AC60" s="90"/>
      <c r="AD60" s="90"/>
      <c r="AE60" s="90"/>
      <c r="AF60" s="90"/>
      <c r="AG60" s="90">
        <f>AG59-AG58</f>
        <v>75138.299999999988</v>
      </c>
      <c r="AH60" s="90">
        <f>AH59-AH58</f>
        <v>82513.69</v>
      </c>
      <c r="AI60" s="90">
        <f>AI59-AI58</f>
        <v>85584.830000000016</v>
      </c>
      <c r="AJ60" s="90"/>
      <c r="AK60" s="90">
        <f t="shared" ref="AK60:AQ60" si="27">AK59-AK58</f>
        <v>86234.540000000037</v>
      </c>
      <c r="AL60" s="90">
        <f t="shared" si="27"/>
        <v>82522.860000000044</v>
      </c>
      <c r="AM60" s="90">
        <f t="shared" si="27"/>
        <v>78811.22000000003</v>
      </c>
      <c r="AN60" s="90">
        <f t="shared" si="27"/>
        <v>64491.649999999965</v>
      </c>
      <c r="AO60" s="90">
        <f t="shared" si="27"/>
        <v>60158.069999999949</v>
      </c>
      <c r="AP60" s="90">
        <f t="shared" si="27"/>
        <v>60989.75</v>
      </c>
      <c r="AQ60" s="90">
        <f t="shared" si="27"/>
        <v>68514.679999999935</v>
      </c>
      <c r="AR60" s="90"/>
      <c r="AS60" s="90">
        <f>AS59-AS58</f>
        <v>60141.569999999949</v>
      </c>
      <c r="AT60" s="90">
        <f>AT59-AT58</f>
        <v>67734.420000000042</v>
      </c>
      <c r="AU60" s="90"/>
      <c r="AV60" s="90"/>
      <c r="AW60" s="90">
        <f>AW59-AW58</f>
        <v>81234.38</v>
      </c>
      <c r="AX60" s="90">
        <f>AX59-AX58</f>
        <v>0</v>
      </c>
    </row>
    <row r="61" spans="1:51" ht="12.75" customHeight="1" x14ac:dyDescent="0.2">
      <c r="A61" s="89" t="s">
        <v>383</v>
      </c>
      <c r="B61" s="90">
        <v>20991.99</v>
      </c>
      <c r="C61" s="90">
        <v>21160.23</v>
      </c>
      <c r="D61" s="90">
        <v>22151.9</v>
      </c>
      <c r="E61" s="90">
        <v>16462.47</v>
      </c>
      <c r="F61" s="90">
        <v>16604.57</v>
      </c>
      <c r="G61" s="90"/>
      <c r="H61" s="90"/>
      <c r="I61" s="90">
        <v>27646.42</v>
      </c>
      <c r="J61" s="90">
        <v>33556.33</v>
      </c>
      <c r="K61" s="90">
        <v>32745.21</v>
      </c>
      <c r="L61" s="90"/>
      <c r="M61" s="90"/>
      <c r="N61" s="90">
        <v>47292.5</v>
      </c>
      <c r="O61" s="90">
        <v>56392.95</v>
      </c>
      <c r="P61" s="90">
        <v>54006.94</v>
      </c>
      <c r="Q61" s="90">
        <v>52876.69</v>
      </c>
      <c r="R61" s="90">
        <v>52876.69</v>
      </c>
      <c r="S61" s="90">
        <v>53266.16</v>
      </c>
      <c r="T61" s="90">
        <v>55541.41</v>
      </c>
      <c r="U61" s="90"/>
      <c r="V61" s="90">
        <v>61611.8</v>
      </c>
      <c r="W61" s="90">
        <v>62375.37</v>
      </c>
      <c r="X61" s="90">
        <v>65047.83</v>
      </c>
      <c r="Y61" s="88"/>
      <c r="Z61" s="90">
        <v>66237.539999999994</v>
      </c>
      <c r="AA61" s="90">
        <v>66626.039999999994</v>
      </c>
      <c r="AB61" s="90"/>
      <c r="AC61" s="90"/>
      <c r="AD61" s="90"/>
      <c r="AE61" s="90"/>
      <c r="AF61" s="90"/>
      <c r="AG61" s="90">
        <v>75138.3</v>
      </c>
      <c r="AH61" s="90">
        <v>82513.69</v>
      </c>
      <c r="AI61" s="90">
        <v>85584.83</v>
      </c>
      <c r="AJ61" s="90"/>
      <c r="AK61" s="90">
        <v>86234.54</v>
      </c>
      <c r="AL61" s="90">
        <v>82522.86</v>
      </c>
      <c r="AM61" s="90">
        <v>78811.22</v>
      </c>
      <c r="AN61" s="90">
        <v>64491.65</v>
      </c>
      <c r="AO61" s="90">
        <v>60158.07</v>
      </c>
      <c r="AP61" s="90">
        <v>60989.75</v>
      </c>
      <c r="AQ61" s="90">
        <v>68514.679999999993</v>
      </c>
      <c r="AR61" s="90"/>
      <c r="AS61" s="90">
        <v>60141.57</v>
      </c>
      <c r="AT61" s="90">
        <v>67734.42</v>
      </c>
      <c r="AU61" s="90"/>
      <c r="AV61" s="90"/>
      <c r="AW61" s="90">
        <v>81234.38</v>
      </c>
      <c r="AX61" s="90"/>
    </row>
    <row r="62" spans="1:51" ht="12.75" customHeight="1" x14ac:dyDescent="0.2">
      <c r="A62" s="92" t="s">
        <v>378</v>
      </c>
      <c r="B62" s="90">
        <f t="shared" ref="B62:AI62" si="28">B60-B61</f>
        <v>0</v>
      </c>
      <c r="C62" s="90">
        <f t="shared" si="28"/>
        <v>0</v>
      </c>
      <c r="D62" s="90">
        <f t="shared" si="28"/>
        <v>0</v>
      </c>
      <c r="E62" s="90">
        <f t="shared" si="28"/>
        <v>0</v>
      </c>
      <c r="F62" s="90">
        <f t="shared" si="28"/>
        <v>0</v>
      </c>
      <c r="G62" s="90">
        <f t="shared" si="28"/>
        <v>0</v>
      </c>
      <c r="H62" s="90">
        <f t="shared" si="28"/>
        <v>0</v>
      </c>
      <c r="I62" s="90">
        <f t="shared" si="28"/>
        <v>0</v>
      </c>
      <c r="J62" s="90">
        <f t="shared" si="28"/>
        <v>0</v>
      </c>
      <c r="K62" s="90">
        <f t="shared" si="28"/>
        <v>0</v>
      </c>
      <c r="L62" s="90">
        <f t="shared" si="28"/>
        <v>0</v>
      </c>
      <c r="M62" s="90">
        <f t="shared" si="28"/>
        <v>0</v>
      </c>
      <c r="N62" s="90">
        <f t="shared" si="28"/>
        <v>0</v>
      </c>
      <c r="O62" s="90">
        <f t="shared" si="28"/>
        <v>0</v>
      </c>
      <c r="P62" s="90">
        <f t="shared" si="28"/>
        <v>0</v>
      </c>
      <c r="Q62" s="90">
        <f t="shared" si="28"/>
        <v>0</v>
      </c>
      <c r="R62" s="90">
        <f t="shared" si="28"/>
        <v>0</v>
      </c>
      <c r="S62" s="90">
        <f t="shared" si="28"/>
        <v>0</v>
      </c>
      <c r="T62" s="90">
        <f t="shared" si="28"/>
        <v>0</v>
      </c>
      <c r="U62" s="90">
        <f t="shared" si="28"/>
        <v>0</v>
      </c>
      <c r="V62" s="90">
        <f t="shared" si="28"/>
        <v>0</v>
      </c>
      <c r="W62" s="90">
        <f t="shared" si="28"/>
        <v>0</v>
      </c>
      <c r="X62" s="90">
        <f t="shared" si="28"/>
        <v>0</v>
      </c>
      <c r="Y62" s="90">
        <f t="shared" si="28"/>
        <v>0</v>
      </c>
      <c r="Z62" s="90">
        <f t="shared" si="28"/>
        <v>0</v>
      </c>
      <c r="AA62" s="90">
        <f t="shared" si="28"/>
        <v>0</v>
      </c>
      <c r="AB62" s="90">
        <f t="shared" si="28"/>
        <v>0</v>
      </c>
      <c r="AC62" s="90">
        <f t="shared" si="28"/>
        <v>0</v>
      </c>
      <c r="AD62" s="90">
        <f t="shared" si="28"/>
        <v>0</v>
      </c>
      <c r="AE62" s="90">
        <f t="shared" si="28"/>
        <v>0</v>
      </c>
      <c r="AF62" s="90">
        <f t="shared" si="28"/>
        <v>0</v>
      </c>
      <c r="AG62" s="90">
        <f t="shared" si="28"/>
        <v>0</v>
      </c>
      <c r="AH62" s="90">
        <f t="shared" si="28"/>
        <v>0</v>
      </c>
      <c r="AI62" s="90">
        <f t="shared" si="28"/>
        <v>0</v>
      </c>
      <c r="AJ62" s="90"/>
      <c r="AK62" s="90">
        <f t="shared" ref="AK62:AX62" si="29">AK60-AK61</f>
        <v>0</v>
      </c>
      <c r="AL62" s="90">
        <f t="shared" si="29"/>
        <v>0</v>
      </c>
      <c r="AM62" s="90">
        <f t="shared" si="29"/>
        <v>0</v>
      </c>
      <c r="AN62" s="90">
        <f t="shared" si="29"/>
        <v>0</v>
      </c>
      <c r="AO62" s="90">
        <f t="shared" si="29"/>
        <v>0</v>
      </c>
      <c r="AP62" s="90">
        <f t="shared" si="29"/>
        <v>0</v>
      </c>
      <c r="AQ62" s="90">
        <f t="shared" si="29"/>
        <v>0</v>
      </c>
      <c r="AR62" s="90">
        <f t="shared" si="29"/>
        <v>0</v>
      </c>
      <c r="AS62" s="90">
        <f t="shared" si="29"/>
        <v>0</v>
      </c>
      <c r="AT62" s="90">
        <f t="shared" si="29"/>
        <v>0</v>
      </c>
      <c r="AU62" s="90">
        <f t="shared" si="29"/>
        <v>0</v>
      </c>
      <c r="AV62" s="90">
        <f t="shared" si="29"/>
        <v>0</v>
      </c>
      <c r="AW62" s="90">
        <f t="shared" si="29"/>
        <v>0</v>
      </c>
      <c r="AX62" s="90">
        <f t="shared" si="29"/>
        <v>0</v>
      </c>
    </row>
    <row r="63" spans="1:51" s="80" customFormat="1" ht="12.75" customHeight="1" x14ac:dyDescent="0.2">
      <c r="A63" s="89"/>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row>
    <row r="64" spans="1:51" ht="12.75" customHeight="1" x14ac:dyDescent="0.2">
      <c r="A64" s="91" t="s">
        <v>382</v>
      </c>
      <c r="B64" s="90"/>
      <c r="C64" s="90"/>
      <c r="D64" s="90"/>
      <c r="E64" s="90"/>
      <c r="F64" s="90"/>
      <c r="G64" s="90"/>
      <c r="H64" s="90"/>
      <c r="I64" s="90"/>
      <c r="J64" s="90"/>
      <c r="K64" s="90"/>
      <c r="L64" s="90"/>
      <c r="M64" s="90"/>
      <c r="N64" s="90"/>
      <c r="O64" s="90"/>
      <c r="P64" s="90"/>
      <c r="Q64" s="90"/>
      <c r="R64" s="90"/>
      <c r="S64" s="90"/>
      <c r="T64" s="90"/>
      <c r="U64" s="90"/>
      <c r="V64" s="90"/>
      <c r="W64" s="90"/>
      <c r="X64" s="90"/>
      <c r="Y64" s="88"/>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row>
    <row r="65" spans="1:51" s="80" customFormat="1" ht="12.75" customHeight="1" x14ac:dyDescent="0.2">
      <c r="A65" s="89" t="s">
        <v>381</v>
      </c>
      <c r="B65" s="88">
        <f t="shared" ref="B65:AG65" si="30">B45</f>
        <v>17195365</v>
      </c>
      <c r="C65" s="88">
        <f t="shared" si="30"/>
        <v>17475365</v>
      </c>
      <c r="D65" s="88">
        <f t="shared" si="30"/>
        <v>17525365</v>
      </c>
      <c r="E65" s="88">
        <f t="shared" si="30"/>
        <v>17523365</v>
      </c>
      <c r="F65" s="88">
        <f t="shared" si="30"/>
        <v>17521105</v>
      </c>
      <c r="G65" s="88">
        <f t="shared" si="30"/>
        <v>17469105</v>
      </c>
      <c r="H65" s="88">
        <f t="shared" si="30"/>
        <v>0</v>
      </c>
      <c r="I65" s="88">
        <f t="shared" si="30"/>
        <v>17205105</v>
      </c>
      <c r="J65" s="88">
        <f t="shared" si="30"/>
        <v>17205105</v>
      </c>
      <c r="K65" s="88">
        <f t="shared" si="30"/>
        <v>17203105</v>
      </c>
      <c r="L65" s="88">
        <f t="shared" si="30"/>
        <v>16981105</v>
      </c>
      <c r="M65" s="88">
        <f t="shared" si="30"/>
        <v>16981105</v>
      </c>
      <c r="N65" s="88">
        <f t="shared" si="30"/>
        <v>17353710</v>
      </c>
      <c r="O65" s="88">
        <f t="shared" si="30"/>
        <v>17451710</v>
      </c>
      <c r="P65" s="88">
        <f t="shared" si="30"/>
        <v>17500710</v>
      </c>
      <c r="Q65" s="88">
        <f t="shared" si="30"/>
        <v>17215280</v>
      </c>
      <c r="R65" s="88">
        <f t="shared" si="30"/>
        <v>18555885</v>
      </c>
      <c r="S65" s="88">
        <f t="shared" si="30"/>
        <v>21334665</v>
      </c>
      <c r="T65" s="88">
        <f t="shared" si="30"/>
        <v>23774025</v>
      </c>
      <c r="U65" s="88">
        <f t="shared" si="30"/>
        <v>0</v>
      </c>
      <c r="V65" s="88">
        <f t="shared" si="30"/>
        <v>24786105</v>
      </c>
      <c r="W65" s="88">
        <f t="shared" si="30"/>
        <v>25086105</v>
      </c>
      <c r="X65" s="88">
        <f t="shared" si="30"/>
        <v>25053105</v>
      </c>
      <c r="Y65" s="88">
        <f t="shared" si="30"/>
        <v>0</v>
      </c>
      <c r="Z65" s="88">
        <f t="shared" si="30"/>
        <v>22222560</v>
      </c>
      <c r="AA65" s="88">
        <f t="shared" si="30"/>
        <v>22697150</v>
      </c>
      <c r="AB65" s="88">
        <f t="shared" si="30"/>
        <v>0</v>
      </c>
      <c r="AC65" s="88">
        <f t="shared" si="30"/>
        <v>0</v>
      </c>
      <c r="AD65" s="88">
        <f t="shared" si="30"/>
        <v>0</v>
      </c>
      <c r="AE65" s="88">
        <f t="shared" si="30"/>
        <v>0</v>
      </c>
      <c r="AF65" s="88">
        <f t="shared" si="30"/>
        <v>0</v>
      </c>
      <c r="AG65" s="88">
        <f t="shared" si="30"/>
        <v>26158195</v>
      </c>
      <c r="AH65" s="88">
        <f t="shared" ref="AH65:AX65" si="31">AH45</f>
        <v>25728195</v>
      </c>
      <c r="AI65" s="88">
        <f t="shared" si="31"/>
        <v>27023909.289999999</v>
      </c>
      <c r="AJ65" s="88">
        <f t="shared" si="31"/>
        <v>0</v>
      </c>
      <c r="AK65" s="88">
        <f t="shared" si="31"/>
        <v>27950444.129999999</v>
      </c>
      <c r="AL65" s="88">
        <f t="shared" si="31"/>
        <v>22444970</v>
      </c>
      <c r="AM65" s="88">
        <f t="shared" si="31"/>
        <v>22460970</v>
      </c>
      <c r="AN65" s="88">
        <f t="shared" si="31"/>
        <v>21319970</v>
      </c>
      <c r="AO65" s="88">
        <f t="shared" si="31"/>
        <v>20826760</v>
      </c>
      <c r="AP65" s="88">
        <f t="shared" si="31"/>
        <v>20960305</v>
      </c>
      <c r="AQ65" s="88">
        <f t="shared" si="31"/>
        <v>21387305</v>
      </c>
      <c r="AR65" s="88">
        <f t="shared" si="31"/>
        <v>0</v>
      </c>
      <c r="AS65" s="88">
        <f t="shared" si="31"/>
        <v>22331705</v>
      </c>
      <c r="AT65" s="88">
        <f t="shared" si="31"/>
        <v>22397505</v>
      </c>
      <c r="AU65" s="88">
        <f t="shared" si="31"/>
        <v>0</v>
      </c>
      <c r="AV65" s="88">
        <f t="shared" si="31"/>
        <v>0</v>
      </c>
      <c r="AW65" s="88">
        <f t="shared" si="31"/>
        <v>24402505</v>
      </c>
      <c r="AX65" s="88">
        <f t="shared" si="31"/>
        <v>25670505</v>
      </c>
      <c r="AY65" s="77"/>
    </row>
    <row r="66" spans="1:51" s="80" customFormat="1" ht="12.75" customHeight="1" x14ac:dyDescent="0.2">
      <c r="A66" s="89" t="s">
        <v>380</v>
      </c>
      <c r="B66" s="88">
        <f t="shared" ref="B66:AG66" si="32">B67-B65</f>
        <v>0</v>
      </c>
      <c r="C66" s="88">
        <f t="shared" si="32"/>
        <v>0</v>
      </c>
      <c r="D66" s="88">
        <f t="shared" si="32"/>
        <v>0</v>
      </c>
      <c r="E66" s="88">
        <f t="shared" si="32"/>
        <v>0</v>
      </c>
      <c r="F66" s="88">
        <f t="shared" si="32"/>
        <v>0</v>
      </c>
      <c r="G66" s="88">
        <f t="shared" si="32"/>
        <v>0</v>
      </c>
      <c r="H66" s="88">
        <f t="shared" si="32"/>
        <v>0</v>
      </c>
      <c r="I66" s="88">
        <f t="shared" si="32"/>
        <v>0</v>
      </c>
      <c r="J66" s="88">
        <f t="shared" si="32"/>
        <v>0</v>
      </c>
      <c r="K66" s="88">
        <f t="shared" si="32"/>
        <v>0</v>
      </c>
      <c r="L66" s="88">
        <f t="shared" si="32"/>
        <v>0</v>
      </c>
      <c r="M66" s="88">
        <f t="shared" si="32"/>
        <v>0</v>
      </c>
      <c r="N66" s="88">
        <f t="shared" si="32"/>
        <v>0</v>
      </c>
      <c r="O66" s="88">
        <f t="shared" si="32"/>
        <v>0</v>
      </c>
      <c r="P66" s="88">
        <f t="shared" si="32"/>
        <v>0</v>
      </c>
      <c r="Q66" s="88">
        <f t="shared" si="32"/>
        <v>0</v>
      </c>
      <c r="R66" s="88">
        <f t="shared" si="32"/>
        <v>0</v>
      </c>
      <c r="S66" s="88">
        <f t="shared" si="32"/>
        <v>0</v>
      </c>
      <c r="T66" s="88">
        <f t="shared" si="32"/>
        <v>0</v>
      </c>
      <c r="U66" s="88">
        <f t="shared" si="32"/>
        <v>0</v>
      </c>
      <c r="V66" s="88">
        <f t="shared" si="32"/>
        <v>0</v>
      </c>
      <c r="W66" s="88">
        <f t="shared" si="32"/>
        <v>0</v>
      </c>
      <c r="X66" s="88">
        <f t="shared" si="32"/>
        <v>0</v>
      </c>
      <c r="Y66" s="88">
        <f t="shared" si="32"/>
        <v>0</v>
      </c>
      <c r="Z66" s="88">
        <f t="shared" si="32"/>
        <v>0</v>
      </c>
      <c r="AA66" s="88">
        <f t="shared" si="32"/>
        <v>0</v>
      </c>
      <c r="AB66" s="88">
        <f t="shared" si="32"/>
        <v>0</v>
      </c>
      <c r="AC66" s="88">
        <f t="shared" si="32"/>
        <v>0</v>
      </c>
      <c r="AD66" s="88">
        <f t="shared" si="32"/>
        <v>0</v>
      </c>
      <c r="AE66" s="88">
        <f t="shared" si="32"/>
        <v>0</v>
      </c>
      <c r="AF66" s="88">
        <f t="shared" si="32"/>
        <v>0</v>
      </c>
      <c r="AG66" s="88">
        <f t="shared" si="32"/>
        <v>1246360</v>
      </c>
      <c r="AH66" s="88">
        <f t="shared" ref="AH66:BM66" si="33">AH67-AH65</f>
        <v>1246360</v>
      </c>
      <c r="AI66" s="88">
        <f t="shared" si="33"/>
        <v>338645.71000000089</v>
      </c>
      <c r="AJ66" s="88">
        <f t="shared" si="33"/>
        <v>0</v>
      </c>
      <c r="AK66" s="88">
        <f t="shared" si="33"/>
        <v>-4693164.129999999</v>
      </c>
      <c r="AL66" s="88">
        <f t="shared" si="33"/>
        <v>0</v>
      </c>
      <c r="AM66" s="88">
        <f t="shared" si="33"/>
        <v>0</v>
      </c>
      <c r="AN66" s="88">
        <f t="shared" si="33"/>
        <v>0</v>
      </c>
      <c r="AO66" s="88">
        <f t="shared" si="33"/>
        <v>0</v>
      </c>
      <c r="AP66" s="88">
        <f t="shared" si="33"/>
        <v>0</v>
      </c>
      <c r="AQ66" s="88">
        <f t="shared" si="33"/>
        <v>0</v>
      </c>
      <c r="AR66" s="88">
        <f t="shared" si="33"/>
        <v>0</v>
      </c>
      <c r="AS66" s="88">
        <f t="shared" si="33"/>
        <v>0</v>
      </c>
      <c r="AT66" s="88">
        <f t="shared" si="33"/>
        <v>0</v>
      </c>
      <c r="AU66" s="88">
        <f t="shared" si="33"/>
        <v>0</v>
      </c>
      <c r="AV66" s="88">
        <f t="shared" si="33"/>
        <v>0</v>
      </c>
      <c r="AW66" s="88">
        <f t="shared" si="33"/>
        <v>0</v>
      </c>
      <c r="AX66" s="88">
        <f t="shared" si="33"/>
        <v>0</v>
      </c>
      <c r="AY66" s="77"/>
    </row>
    <row r="67" spans="1:51" s="80" customFormat="1" ht="12.75" customHeight="1" x14ac:dyDescent="0.2">
      <c r="A67" s="89" t="s">
        <v>379</v>
      </c>
      <c r="B67" s="88">
        <f t="shared" ref="B67:AG67" si="34">B7</f>
        <v>17195365</v>
      </c>
      <c r="C67" s="88">
        <f t="shared" si="34"/>
        <v>17475365</v>
      </c>
      <c r="D67" s="88">
        <f t="shared" si="34"/>
        <v>17525365</v>
      </c>
      <c r="E67" s="88">
        <f t="shared" si="34"/>
        <v>17523365</v>
      </c>
      <c r="F67" s="88">
        <f t="shared" si="34"/>
        <v>17521105</v>
      </c>
      <c r="G67" s="88">
        <f t="shared" si="34"/>
        <v>17469105</v>
      </c>
      <c r="H67" s="88">
        <f t="shared" si="34"/>
        <v>0</v>
      </c>
      <c r="I67" s="88">
        <f t="shared" si="34"/>
        <v>17205105</v>
      </c>
      <c r="J67" s="88">
        <f t="shared" si="34"/>
        <v>17205105</v>
      </c>
      <c r="K67" s="88">
        <f t="shared" si="34"/>
        <v>17203105</v>
      </c>
      <c r="L67" s="88">
        <f t="shared" si="34"/>
        <v>16981105</v>
      </c>
      <c r="M67" s="88">
        <f t="shared" si="34"/>
        <v>16981105</v>
      </c>
      <c r="N67" s="88">
        <f t="shared" si="34"/>
        <v>17353710</v>
      </c>
      <c r="O67" s="88">
        <f t="shared" si="34"/>
        <v>17451710</v>
      </c>
      <c r="P67" s="88">
        <f t="shared" si="34"/>
        <v>17500710</v>
      </c>
      <c r="Q67" s="88">
        <f t="shared" si="34"/>
        <v>17215280</v>
      </c>
      <c r="R67" s="88">
        <f t="shared" si="34"/>
        <v>18555885</v>
      </c>
      <c r="S67" s="88">
        <f t="shared" si="34"/>
        <v>21334665</v>
      </c>
      <c r="T67" s="88">
        <f t="shared" si="34"/>
        <v>23774025</v>
      </c>
      <c r="U67" s="88">
        <f t="shared" si="34"/>
        <v>0</v>
      </c>
      <c r="V67" s="88">
        <f t="shared" si="34"/>
        <v>24786105</v>
      </c>
      <c r="W67" s="88">
        <f t="shared" si="34"/>
        <v>25086105</v>
      </c>
      <c r="X67" s="88">
        <f t="shared" si="34"/>
        <v>25053105</v>
      </c>
      <c r="Y67" s="88">
        <f t="shared" si="34"/>
        <v>0</v>
      </c>
      <c r="Z67" s="88">
        <f t="shared" si="34"/>
        <v>22222560</v>
      </c>
      <c r="AA67" s="88">
        <f t="shared" si="34"/>
        <v>22697150</v>
      </c>
      <c r="AB67" s="88">
        <f t="shared" si="34"/>
        <v>0</v>
      </c>
      <c r="AC67" s="88">
        <f t="shared" si="34"/>
        <v>0</v>
      </c>
      <c r="AD67" s="88">
        <f t="shared" si="34"/>
        <v>0</v>
      </c>
      <c r="AE67" s="88">
        <f t="shared" si="34"/>
        <v>0</v>
      </c>
      <c r="AF67" s="88">
        <f t="shared" si="34"/>
        <v>0</v>
      </c>
      <c r="AG67" s="88">
        <f t="shared" si="34"/>
        <v>27404555</v>
      </c>
      <c r="AH67" s="88">
        <f t="shared" ref="AH67:AX67" si="35">AH7</f>
        <v>26974555</v>
      </c>
      <c r="AI67" s="88">
        <f t="shared" si="35"/>
        <v>27362555</v>
      </c>
      <c r="AJ67" s="88">
        <f t="shared" si="35"/>
        <v>0</v>
      </c>
      <c r="AK67" s="88">
        <f t="shared" si="35"/>
        <v>23257280</v>
      </c>
      <c r="AL67" s="88">
        <f t="shared" si="35"/>
        <v>22444970</v>
      </c>
      <c r="AM67" s="88">
        <f t="shared" si="35"/>
        <v>22460970</v>
      </c>
      <c r="AN67" s="88">
        <f t="shared" si="35"/>
        <v>21319970</v>
      </c>
      <c r="AO67" s="88">
        <f t="shared" si="35"/>
        <v>20826760</v>
      </c>
      <c r="AP67" s="88">
        <f t="shared" si="35"/>
        <v>20960305</v>
      </c>
      <c r="AQ67" s="88">
        <f t="shared" si="35"/>
        <v>21387305</v>
      </c>
      <c r="AR67" s="88">
        <f t="shared" si="35"/>
        <v>0</v>
      </c>
      <c r="AS67" s="88">
        <f t="shared" si="35"/>
        <v>22331705</v>
      </c>
      <c r="AT67" s="88">
        <f t="shared" si="35"/>
        <v>22397505</v>
      </c>
      <c r="AU67" s="88">
        <f t="shared" si="35"/>
        <v>0</v>
      </c>
      <c r="AV67" s="88">
        <f t="shared" si="35"/>
        <v>0</v>
      </c>
      <c r="AW67" s="88">
        <f t="shared" si="35"/>
        <v>24402505</v>
      </c>
      <c r="AX67" s="88">
        <f t="shared" si="35"/>
        <v>25670505</v>
      </c>
      <c r="AY67" s="77"/>
    </row>
    <row r="68" spans="1:51" s="80" customFormat="1" ht="12.75" customHeight="1" x14ac:dyDescent="0.2">
      <c r="A68" s="89" t="s">
        <v>378</v>
      </c>
      <c r="B68" s="88">
        <f t="shared" ref="B68:AG68" si="36">B65+B66-B67</f>
        <v>0</v>
      </c>
      <c r="C68" s="88">
        <f t="shared" si="36"/>
        <v>0</v>
      </c>
      <c r="D68" s="88">
        <f t="shared" si="36"/>
        <v>0</v>
      </c>
      <c r="E68" s="88">
        <f t="shared" si="36"/>
        <v>0</v>
      </c>
      <c r="F68" s="88">
        <f t="shared" si="36"/>
        <v>0</v>
      </c>
      <c r="G68" s="88">
        <f t="shared" si="36"/>
        <v>0</v>
      </c>
      <c r="H68" s="88">
        <f t="shared" si="36"/>
        <v>0</v>
      </c>
      <c r="I68" s="88">
        <f t="shared" si="36"/>
        <v>0</v>
      </c>
      <c r="J68" s="88">
        <f t="shared" si="36"/>
        <v>0</v>
      </c>
      <c r="K68" s="88">
        <f t="shared" si="36"/>
        <v>0</v>
      </c>
      <c r="L68" s="88">
        <f t="shared" si="36"/>
        <v>0</v>
      </c>
      <c r="M68" s="88">
        <f t="shared" si="36"/>
        <v>0</v>
      </c>
      <c r="N68" s="88">
        <f t="shared" si="36"/>
        <v>0</v>
      </c>
      <c r="O68" s="88">
        <f t="shared" si="36"/>
        <v>0</v>
      </c>
      <c r="P68" s="88">
        <f t="shared" si="36"/>
        <v>0</v>
      </c>
      <c r="Q68" s="88">
        <f t="shared" si="36"/>
        <v>0</v>
      </c>
      <c r="R68" s="88">
        <f t="shared" si="36"/>
        <v>0</v>
      </c>
      <c r="S68" s="88">
        <f t="shared" si="36"/>
        <v>0</v>
      </c>
      <c r="T68" s="88">
        <f t="shared" si="36"/>
        <v>0</v>
      </c>
      <c r="U68" s="88">
        <f t="shared" si="36"/>
        <v>0</v>
      </c>
      <c r="V68" s="88">
        <f t="shared" si="36"/>
        <v>0</v>
      </c>
      <c r="W68" s="88">
        <f t="shared" si="36"/>
        <v>0</v>
      </c>
      <c r="X68" s="88">
        <f t="shared" si="36"/>
        <v>0</v>
      </c>
      <c r="Y68" s="88">
        <f t="shared" si="36"/>
        <v>0</v>
      </c>
      <c r="Z68" s="88">
        <f t="shared" si="36"/>
        <v>0</v>
      </c>
      <c r="AA68" s="88">
        <f t="shared" si="36"/>
        <v>0</v>
      </c>
      <c r="AB68" s="88">
        <f t="shared" si="36"/>
        <v>0</v>
      </c>
      <c r="AC68" s="88">
        <f t="shared" si="36"/>
        <v>0</v>
      </c>
      <c r="AD68" s="88">
        <f t="shared" si="36"/>
        <v>0</v>
      </c>
      <c r="AE68" s="88">
        <f t="shared" si="36"/>
        <v>0</v>
      </c>
      <c r="AF68" s="88">
        <f t="shared" si="36"/>
        <v>0</v>
      </c>
      <c r="AG68" s="88">
        <f t="shared" si="36"/>
        <v>0</v>
      </c>
      <c r="AH68" s="88">
        <f t="shared" ref="AH68:BM68" si="37">AH65+AH66-AH67</f>
        <v>0</v>
      </c>
      <c r="AI68" s="88">
        <f t="shared" si="37"/>
        <v>0</v>
      </c>
      <c r="AJ68" s="88">
        <f t="shared" si="37"/>
        <v>0</v>
      </c>
      <c r="AK68" s="88">
        <f t="shared" si="37"/>
        <v>0</v>
      </c>
      <c r="AL68" s="88">
        <f t="shared" si="37"/>
        <v>0</v>
      </c>
      <c r="AM68" s="88">
        <f t="shared" si="37"/>
        <v>0</v>
      </c>
      <c r="AN68" s="88">
        <f t="shared" si="37"/>
        <v>0</v>
      </c>
      <c r="AO68" s="88">
        <f t="shared" si="37"/>
        <v>0</v>
      </c>
      <c r="AP68" s="88">
        <f t="shared" si="37"/>
        <v>0</v>
      </c>
      <c r="AQ68" s="88">
        <f t="shared" si="37"/>
        <v>0</v>
      </c>
      <c r="AR68" s="88">
        <f t="shared" si="37"/>
        <v>0</v>
      </c>
      <c r="AS68" s="88">
        <f t="shared" si="37"/>
        <v>0</v>
      </c>
      <c r="AT68" s="88">
        <f t="shared" si="37"/>
        <v>0</v>
      </c>
      <c r="AU68" s="88">
        <f t="shared" si="37"/>
        <v>0</v>
      </c>
      <c r="AV68" s="88">
        <f t="shared" si="37"/>
        <v>0</v>
      </c>
      <c r="AW68" s="88">
        <f t="shared" si="37"/>
        <v>0</v>
      </c>
      <c r="AX68" s="88">
        <f t="shared" si="37"/>
        <v>0</v>
      </c>
      <c r="AY68" s="77"/>
    </row>
    <row r="69" spans="1:51" s="80" customFormat="1" ht="12.75" customHeight="1" x14ac:dyDescent="0.2">
      <c r="A69" s="87" t="s">
        <v>377</v>
      </c>
      <c r="B69" s="86"/>
      <c r="C69" s="86"/>
      <c r="D69" s="86"/>
      <c r="E69" s="86"/>
      <c r="F69" s="86"/>
      <c r="G69" s="86"/>
      <c r="H69" s="86"/>
      <c r="I69" s="86"/>
      <c r="J69" s="86"/>
      <c r="K69" s="86"/>
      <c r="L69" s="86"/>
      <c r="M69" s="86"/>
      <c r="N69" s="86">
        <f t="shared" ref="N69:S69" si="38">(N67-B67)/(N65-B65)</f>
        <v>1</v>
      </c>
      <c r="O69" s="86">
        <f t="shared" si="38"/>
        <v>1</v>
      </c>
      <c r="P69" s="86">
        <f t="shared" si="38"/>
        <v>1</v>
      </c>
      <c r="Q69" s="86">
        <f t="shared" si="38"/>
        <v>1</v>
      </c>
      <c r="R69" s="86">
        <f t="shared" si="38"/>
        <v>1</v>
      </c>
      <c r="S69" s="86">
        <f t="shared" si="38"/>
        <v>1</v>
      </c>
      <c r="T69" s="86"/>
      <c r="U69" s="86"/>
      <c r="V69" s="86">
        <f>(V67-J67)/(V65-J65)</f>
        <v>1</v>
      </c>
      <c r="W69" s="86">
        <f>(W67-K67)/(W65-K65)</f>
        <v>1</v>
      </c>
      <c r="X69" s="86">
        <f>(X67-L67)/(X65-L65)</f>
        <v>1</v>
      </c>
      <c r="Y69" s="86"/>
      <c r="Z69" s="86">
        <f>(Z67-N67)/(Z65-N65)</f>
        <v>1</v>
      </c>
      <c r="AA69" s="86">
        <f>(AA67-O67)/(AA65-O65)</f>
        <v>1</v>
      </c>
      <c r="AB69" s="86"/>
      <c r="AC69" s="86"/>
      <c r="AD69" s="86"/>
      <c r="AE69" s="86"/>
      <c r="AF69" s="86"/>
      <c r="AG69" s="86"/>
      <c r="AH69" s="86">
        <f>(AH67-V67)/(AH65-V65)</f>
        <v>2.3229733889543462</v>
      </c>
      <c r="AI69" s="86">
        <f>(AI67-W67)/(AI65-W65)</f>
        <v>1.1747574364178959</v>
      </c>
      <c r="AJ69" s="86"/>
      <c r="AK69" s="86"/>
      <c r="AL69" s="86">
        <f>(AL67-Z67)/(AL65-Z65)</f>
        <v>1</v>
      </c>
      <c r="AM69" s="86"/>
      <c r="AN69" s="86"/>
      <c r="AO69" s="86"/>
      <c r="AP69" s="86"/>
      <c r="AQ69" s="86"/>
      <c r="AR69" s="86"/>
      <c r="AS69" s="86">
        <f>(AS67-AG67)/(AS65-AG65)</f>
        <v>1.3257188702962768</v>
      </c>
      <c r="AT69" s="86">
        <f>(AT67-AH67)/(AT65-AH65)</f>
        <v>1.3742047443622794</v>
      </c>
      <c r="AU69" s="86"/>
      <c r="AV69" s="86"/>
      <c r="AW69" s="86">
        <f>(AW67-AK67)/(AW65-AK65)</f>
        <v>-0.32278597744713855</v>
      </c>
      <c r="AX69" s="86">
        <f>(AX67-AL67)/(AX65-AL65)</f>
        <v>1</v>
      </c>
      <c r="AY69" s="77"/>
    </row>
    <row r="70" spans="1:51" s="80" customFormat="1" ht="12.75" customHeight="1" x14ac:dyDescent="0.2">
      <c r="A70" s="87" t="s">
        <v>376</v>
      </c>
      <c r="B70" s="86"/>
      <c r="C70" s="86"/>
      <c r="D70" s="86"/>
      <c r="E70" s="86"/>
      <c r="F70" s="86"/>
      <c r="G70" s="86"/>
      <c r="H70" s="86"/>
      <c r="I70" s="86"/>
      <c r="J70" s="86"/>
      <c r="K70" s="86"/>
      <c r="L70" s="86"/>
      <c r="M70" s="86"/>
      <c r="N70" s="86">
        <f t="shared" ref="N70:S70" si="39">(N66-B66)/(B67)</f>
        <v>0</v>
      </c>
      <c r="O70" s="86">
        <f t="shared" si="39"/>
        <v>0</v>
      </c>
      <c r="P70" s="86">
        <f t="shared" si="39"/>
        <v>0</v>
      </c>
      <c r="Q70" s="86">
        <f t="shared" si="39"/>
        <v>0</v>
      </c>
      <c r="R70" s="86">
        <f t="shared" si="39"/>
        <v>0</v>
      </c>
      <c r="S70" s="86">
        <f t="shared" si="39"/>
        <v>0</v>
      </c>
      <c r="T70" s="86"/>
      <c r="U70" s="86"/>
      <c r="V70" s="86">
        <f>(V66-J66)/(J67)</f>
        <v>0</v>
      </c>
      <c r="W70" s="86">
        <f>(W66-K66)/(K67)</f>
        <v>0</v>
      </c>
      <c r="X70" s="86">
        <f>(X66-L66)/(L67)</f>
        <v>0</v>
      </c>
      <c r="Y70" s="86"/>
      <c r="Z70" s="86">
        <f>(Z66-N66)/(N67)</f>
        <v>0</v>
      </c>
      <c r="AA70" s="86">
        <f>(AA66-O66)/(O67)</f>
        <v>0</v>
      </c>
      <c r="AB70" s="86"/>
      <c r="AC70" s="86"/>
      <c r="AD70" s="86"/>
      <c r="AE70" s="86"/>
      <c r="AF70" s="86"/>
      <c r="AG70" s="86"/>
      <c r="AH70" s="86">
        <f>(AH66-V66)/(V67)</f>
        <v>5.028462519625411E-2</v>
      </c>
      <c r="AI70" s="86">
        <f>(AI66-W66)/(W67)</f>
        <v>1.3499333993858388E-2</v>
      </c>
      <c r="AJ70" s="86"/>
      <c r="AK70" s="86"/>
      <c r="AL70" s="86">
        <f>(AL66-Z66)/(Z67)</f>
        <v>0</v>
      </c>
      <c r="AM70" s="86"/>
      <c r="AN70" s="86"/>
      <c r="AO70" s="86"/>
      <c r="AP70" s="86"/>
      <c r="AQ70" s="86"/>
      <c r="AR70" s="86"/>
      <c r="AS70" s="86">
        <f>(AS66-AG66)/(AG67)</f>
        <v>-4.5480030600752321E-2</v>
      </c>
      <c r="AT70" s="86">
        <f>(AT66-AH66)/(AH67)</f>
        <v>-4.6205025439715317E-2</v>
      </c>
      <c r="AU70" s="86"/>
      <c r="AV70" s="86"/>
      <c r="AW70" s="86">
        <f>(AW66-AK66)/(AK67)</f>
        <v>0.20179333653806458</v>
      </c>
      <c r="AX70" s="86">
        <f>(AX66-AL66)/(AL67)</f>
        <v>0</v>
      </c>
      <c r="AY70" s="77"/>
    </row>
    <row r="71" spans="1:51" s="80" customFormat="1" ht="12.75" customHeight="1" x14ac:dyDescent="0.2">
      <c r="A71" s="87" t="s">
        <v>375</v>
      </c>
      <c r="B71" s="86">
        <f t="shared" ref="B71:G71" si="40">B66/B67</f>
        <v>0</v>
      </c>
      <c r="C71" s="86">
        <f t="shared" si="40"/>
        <v>0</v>
      </c>
      <c r="D71" s="86">
        <f t="shared" si="40"/>
        <v>0</v>
      </c>
      <c r="E71" s="86">
        <f t="shared" si="40"/>
        <v>0</v>
      </c>
      <c r="F71" s="86">
        <f t="shared" si="40"/>
        <v>0</v>
      </c>
      <c r="G71" s="86">
        <f t="shared" si="40"/>
        <v>0</v>
      </c>
      <c r="H71" s="86"/>
      <c r="I71" s="86">
        <f t="shared" ref="I71:T71" si="41">I66/I67</f>
        <v>0</v>
      </c>
      <c r="J71" s="86">
        <f t="shared" si="41"/>
        <v>0</v>
      </c>
      <c r="K71" s="86">
        <f t="shared" si="41"/>
        <v>0</v>
      </c>
      <c r="L71" s="86">
        <f t="shared" si="41"/>
        <v>0</v>
      </c>
      <c r="M71" s="86">
        <f t="shared" si="41"/>
        <v>0</v>
      </c>
      <c r="N71" s="86">
        <f t="shared" si="41"/>
        <v>0</v>
      </c>
      <c r="O71" s="86">
        <f t="shared" si="41"/>
        <v>0</v>
      </c>
      <c r="P71" s="86">
        <f t="shared" si="41"/>
        <v>0</v>
      </c>
      <c r="Q71" s="86">
        <f t="shared" si="41"/>
        <v>0</v>
      </c>
      <c r="R71" s="86">
        <f t="shared" si="41"/>
        <v>0</v>
      </c>
      <c r="S71" s="86">
        <f t="shared" si="41"/>
        <v>0</v>
      </c>
      <c r="T71" s="86">
        <f t="shared" si="41"/>
        <v>0</v>
      </c>
      <c r="U71" s="86"/>
      <c r="V71" s="86">
        <f>V66/V67</f>
        <v>0</v>
      </c>
      <c r="W71" s="86">
        <f>W66/W67</f>
        <v>0</v>
      </c>
      <c r="X71" s="86">
        <f>X66/X67</f>
        <v>0</v>
      </c>
      <c r="Y71" s="86"/>
      <c r="Z71" s="86">
        <f>Z66/Z67</f>
        <v>0</v>
      </c>
      <c r="AA71" s="86">
        <f>AA66/AA67</f>
        <v>0</v>
      </c>
      <c r="AB71" s="86"/>
      <c r="AC71" s="86"/>
      <c r="AD71" s="86"/>
      <c r="AE71" s="86"/>
      <c r="AF71" s="86"/>
      <c r="AG71" s="86">
        <f>AG66/AG67</f>
        <v>4.5480030600752321E-2</v>
      </c>
      <c r="AH71" s="86">
        <f>AH66/AH67</f>
        <v>4.6205025439715317E-2</v>
      </c>
      <c r="AI71" s="86">
        <f>AI66/AI67</f>
        <v>1.2376245931712184E-2</v>
      </c>
      <c r="AJ71" s="86"/>
      <c r="AK71" s="86">
        <f t="shared" ref="AK71:AQ71" si="42">AK66/AK67</f>
        <v>-0.20179333653806458</v>
      </c>
      <c r="AL71" s="86">
        <f t="shared" si="42"/>
        <v>0</v>
      </c>
      <c r="AM71" s="86">
        <f t="shared" si="42"/>
        <v>0</v>
      </c>
      <c r="AN71" s="86">
        <f t="shared" si="42"/>
        <v>0</v>
      </c>
      <c r="AO71" s="86">
        <f t="shared" si="42"/>
        <v>0</v>
      </c>
      <c r="AP71" s="86">
        <f t="shared" si="42"/>
        <v>0</v>
      </c>
      <c r="AQ71" s="86">
        <f t="shared" si="42"/>
        <v>0</v>
      </c>
      <c r="AR71" s="86"/>
      <c r="AS71" s="86">
        <f>AS66/AS67</f>
        <v>0</v>
      </c>
      <c r="AT71" s="86">
        <f>AT66/AT67</f>
        <v>0</v>
      </c>
      <c r="AU71" s="86"/>
      <c r="AV71" s="86"/>
      <c r="AW71" s="86">
        <f>AW66/AW67</f>
        <v>0</v>
      </c>
      <c r="AX71" s="86">
        <f>AX66/AX67</f>
        <v>0</v>
      </c>
      <c r="AY71" s="77"/>
    </row>
    <row r="72" spans="1:51" ht="12.75" customHeight="1" x14ac:dyDescent="0.2">
      <c r="A72" s="84" t="s">
        <v>374</v>
      </c>
      <c r="B72" s="85">
        <f t="shared" ref="B72:AG72" si="43">B40</f>
        <v>-400000</v>
      </c>
      <c r="C72" s="85">
        <f t="shared" si="43"/>
        <v>-400000</v>
      </c>
      <c r="D72" s="85">
        <f t="shared" si="43"/>
        <v>-400000</v>
      </c>
      <c r="E72" s="85">
        <f t="shared" si="43"/>
        <v>-400000</v>
      </c>
      <c r="F72" s="85">
        <f t="shared" si="43"/>
        <v>-400000</v>
      </c>
      <c r="G72" s="85">
        <f t="shared" si="43"/>
        <v>-400000</v>
      </c>
      <c r="H72" s="85">
        <f t="shared" si="43"/>
        <v>0</v>
      </c>
      <c r="I72" s="85">
        <f t="shared" si="43"/>
        <v>-400000</v>
      </c>
      <c r="J72" s="85">
        <f t="shared" si="43"/>
        <v>-400000</v>
      </c>
      <c r="K72" s="85">
        <f t="shared" si="43"/>
        <v>-400000</v>
      </c>
      <c r="L72" s="85">
        <f t="shared" si="43"/>
        <v>-747580.83</v>
      </c>
      <c r="M72" s="85">
        <f t="shared" si="43"/>
        <v>-747580.83</v>
      </c>
      <c r="N72" s="85">
        <f t="shared" si="43"/>
        <v>-747580.83</v>
      </c>
      <c r="O72" s="85">
        <f t="shared" si="43"/>
        <v>-747580.83</v>
      </c>
      <c r="P72" s="85">
        <f t="shared" si="43"/>
        <v>-747580.83</v>
      </c>
      <c r="Q72" s="85">
        <f t="shared" si="43"/>
        <v>-747580.83</v>
      </c>
      <c r="R72" s="85">
        <f t="shared" si="43"/>
        <v>-747580.83</v>
      </c>
      <c r="S72" s="85">
        <f t="shared" si="43"/>
        <v>-747580.83</v>
      </c>
      <c r="T72" s="85">
        <f t="shared" si="43"/>
        <v>-747580.83</v>
      </c>
      <c r="U72" s="85">
        <f t="shared" si="43"/>
        <v>0</v>
      </c>
      <c r="V72" s="85">
        <f t="shared" si="43"/>
        <v>-747580.83</v>
      </c>
      <c r="W72" s="85">
        <f t="shared" si="43"/>
        <v>-747580.83</v>
      </c>
      <c r="X72" s="85">
        <f t="shared" si="43"/>
        <v>-747580.83</v>
      </c>
      <c r="Y72" s="85">
        <f t="shared" si="43"/>
        <v>0</v>
      </c>
      <c r="Z72" s="85">
        <f t="shared" si="43"/>
        <v>-747580.83</v>
      </c>
      <c r="AA72" s="85">
        <f t="shared" si="43"/>
        <v>-747580.83</v>
      </c>
      <c r="AB72" s="85">
        <f t="shared" si="43"/>
        <v>0</v>
      </c>
      <c r="AC72" s="85">
        <f t="shared" si="43"/>
        <v>0</v>
      </c>
      <c r="AD72" s="85">
        <f t="shared" si="43"/>
        <v>0</v>
      </c>
      <c r="AE72" s="85">
        <f t="shared" si="43"/>
        <v>0</v>
      </c>
      <c r="AF72" s="85">
        <f t="shared" si="43"/>
        <v>0</v>
      </c>
      <c r="AG72" s="85">
        <f t="shared" si="43"/>
        <v>-747580.83</v>
      </c>
      <c r="AH72" s="85">
        <f t="shared" ref="AH72:AX72" si="44">AH40</f>
        <v>-747580.83</v>
      </c>
      <c r="AI72" s="85">
        <f t="shared" si="44"/>
        <v>0</v>
      </c>
      <c r="AJ72" s="85">
        <f t="shared" si="44"/>
        <v>0</v>
      </c>
      <c r="AK72" s="85">
        <f t="shared" si="44"/>
        <v>0</v>
      </c>
      <c r="AL72" s="85">
        <f t="shared" si="44"/>
        <v>0</v>
      </c>
      <c r="AM72" s="85">
        <f t="shared" si="44"/>
        <v>0</v>
      </c>
      <c r="AN72" s="85">
        <f t="shared" si="44"/>
        <v>0</v>
      </c>
      <c r="AO72" s="85">
        <f t="shared" si="44"/>
        <v>0</v>
      </c>
      <c r="AP72" s="85">
        <f t="shared" si="44"/>
        <v>0</v>
      </c>
      <c r="AQ72" s="85">
        <f t="shared" si="44"/>
        <v>0</v>
      </c>
      <c r="AR72" s="85">
        <f t="shared" si="44"/>
        <v>0</v>
      </c>
      <c r="AS72" s="85">
        <f t="shared" si="44"/>
        <v>0</v>
      </c>
      <c r="AT72" s="85">
        <f t="shared" si="44"/>
        <v>0</v>
      </c>
      <c r="AU72" s="85">
        <f t="shared" si="44"/>
        <v>0</v>
      </c>
      <c r="AV72" s="85">
        <f t="shared" si="44"/>
        <v>0</v>
      </c>
      <c r="AW72" s="85">
        <f t="shared" si="44"/>
        <v>0</v>
      </c>
      <c r="AX72" s="85">
        <f t="shared" si="44"/>
        <v>0</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79998168889431442"/>
  </sheetPr>
  <dimension ref="A1:GC62"/>
  <sheetViews>
    <sheetView workbookViewId="0">
      <pane xSplit="1" ySplit="5" topLeftCell="B6" activePane="bottomRight" state="frozen"/>
      <selection activeCell="J43" sqref="J43"/>
      <selection pane="topRight" activeCell="J43" sqref="J43"/>
      <selection pane="bottomLeft" activeCell="J43" sqref="J43"/>
      <selection pane="bottomRight" activeCell="J43" sqref="J43"/>
    </sheetView>
  </sheetViews>
  <sheetFormatPr defaultColWidth="15.7109375" defaultRowHeight="12.75" x14ac:dyDescent="0.2"/>
  <cols>
    <col min="1" max="1" width="47.28515625" style="114" customWidth="1"/>
    <col min="2" max="2" width="15.7109375" style="114" customWidth="1"/>
    <col min="3" max="16384" width="15.7109375" style="113"/>
  </cols>
  <sheetData>
    <row r="1" spans="1:185" x14ac:dyDescent="0.2">
      <c r="A1" s="124" t="s">
        <v>482</v>
      </c>
      <c r="B1" s="77"/>
      <c r="S1" s="152" t="s">
        <v>681</v>
      </c>
      <c r="AQ1" s="117"/>
      <c r="AS1" s="117"/>
      <c r="BY1" s="151"/>
      <c r="BZ1" s="151"/>
      <c r="CA1" s="151"/>
      <c r="CB1" s="151"/>
      <c r="CC1" s="151"/>
      <c r="CD1" s="151"/>
      <c r="CE1" s="151"/>
      <c r="CQ1" s="117"/>
      <c r="CW1" s="117"/>
      <c r="CX1" s="117"/>
      <c r="CY1" s="117"/>
      <c r="CZ1" s="117"/>
      <c r="DJ1" s="117"/>
      <c r="DK1" s="152" t="s">
        <v>680</v>
      </c>
      <c r="DR1" s="117"/>
      <c r="DV1" s="117"/>
      <c r="DW1" s="117"/>
      <c r="DZ1" s="151"/>
      <c r="EK1" s="117"/>
      <c r="EL1" s="117"/>
      <c r="EM1" s="117"/>
      <c r="EN1" s="117"/>
      <c r="ES1" s="117"/>
      <c r="ET1" s="117"/>
      <c r="EU1" s="117"/>
      <c r="FB1" s="117"/>
      <c r="FC1" s="117"/>
      <c r="FG1" s="117"/>
      <c r="FI1" s="152" t="s">
        <v>679</v>
      </c>
      <c r="FO1" s="117"/>
      <c r="FS1" s="117"/>
      <c r="FU1" s="117"/>
      <c r="FW1" s="117"/>
      <c r="FX1" s="150" t="s">
        <v>678</v>
      </c>
    </row>
    <row r="2" spans="1:185" x14ac:dyDescent="0.2">
      <c r="A2" s="124" t="s">
        <v>677</v>
      </c>
      <c r="B2" s="77"/>
      <c r="S2" s="152" t="s">
        <v>676</v>
      </c>
      <c r="AQ2" s="117"/>
      <c r="AS2" s="117"/>
      <c r="BY2" s="151"/>
      <c r="BZ2" s="151"/>
      <c r="CA2" s="151"/>
      <c r="CB2" s="151"/>
      <c r="CC2" s="151"/>
      <c r="CD2" s="151"/>
      <c r="CE2" s="151"/>
      <c r="CQ2" s="117"/>
      <c r="CW2" s="117"/>
      <c r="CX2" s="117"/>
      <c r="CY2" s="117"/>
      <c r="CZ2" s="117"/>
      <c r="DJ2" s="117"/>
      <c r="DK2" s="150"/>
      <c r="DR2" s="117"/>
      <c r="DV2" s="117"/>
      <c r="DW2" s="117"/>
      <c r="DZ2" s="151"/>
      <c r="EK2" s="117"/>
      <c r="EL2" s="117"/>
      <c r="EM2" s="117"/>
      <c r="EN2" s="117"/>
      <c r="ES2" s="117"/>
      <c r="ET2" s="117"/>
      <c r="EU2" s="117"/>
      <c r="FC2" s="117"/>
      <c r="FG2" s="117"/>
      <c r="FI2" s="150"/>
      <c r="FO2" s="117"/>
      <c r="FS2" s="117"/>
    </row>
    <row r="3" spans="1:185" x14ac:dyDescent="0.2">
      <c r="A3" s="92" t="s">
        <v>480</v>
      </c>
      <c r="B3" s="149" t="s">
        <v>675</v>
      </c>
      <c r="C3" s="145" t="s">
        <v>674</v>
      </c>
      <c r="D3" s="145" t="s">
        <v>673</v>
      </c>
      <c r="E3" s="145" t="s">
        <v>672</v>
      </c>
      <c r="F3" s="145" t="s">
        <v>671</v>
      </c>
      <c r="G3" s="145" t="s">
        <v>670</v>
      </c>
      <c r="H3" s="145" t="s">
        <v>669</v>
      </c>
      <c r="I3" s="145" t="s">
        <v>668</v>
      </c>
      <c r="J3" s="145" t="s">
        <v>667</v>
      </c>
      <c r="K3" s="145" t="s">
        <v>666</v>
      </c>
      <c r="L3" s="145" t="s">
        <v>665</v>
      </c>
      <c r="M3" s="145" t="s">
        <v>664</v>
      </c>
      <c r="N3" s="145" t="s">
        <v>663</v>
      </c>
      <c r="O3" s="145" t="s">
        <v>662</v>
      </c>
      <c r="P3" s="145" t="s">
        <v>661</v>
      </c>
      <c r="Q3" s="145" t="s">
        <v>660</v>
      </c>
      <c r="R3" s="145" t="s">
        <v>659</v>
      </c>
      <c r="S3" s="147" t="s">
        <v>658</v>
      </c>
      <c r="T3" s="145" t="s">
        <v>657</v>
      </c>
      <c r="U3" s="145" t="s">
        <v>656</v>
      </c>
      <c r="V3" s="145" t="s">
        <v>655</v>
      </c>
      <c r="W3" s="145" t="s">
        <v>654</v>
      </c>
      <c r="X3" s="145" t="s">
        <v>653</v>
      </c>
      <c r="Y3" s="145" t="s">
        <v>652</v>
      </c>
      <c r="Z3" s="145" t="s">
        <v>651</v>
      </c>
      <c r="AA3" s="145" t="s">
        <v>650</v>
      </c>
      <c r="AB3" s="145" t="s">
        <v>649</v>
      </c>
      <c r="AC3" s="145" t="s">
        <v>648</v>
      </c>
      <c r="AD3" s="145" t="s">
        <v>647</v>
      </c>
      <c r="AE3" s="145" t="s">
        <v>646</v>
      </c>
      <c r="AF3" s="145" t="s">
        <v>645</v>
      </c>
      <c r="AG3" s="145" t="s">
        <v>644</v>
      </c>
      <c r="AH3" s="145" t="s">
        <v>643</v>
      </c>
      <c r="AI3" s="145" t="s">
        <v>642</v>
      </c>
      <c r="AJ3" s="145" t="s">
        <v>641</v>
      </c>
      <c r="AK3" s="145" t="s">
        <v>640</v>
      </c>
      <c r="AL3" s="145" t="s">
        <v>639</v>
      </c>
      <c r="AM3" s="145" t="s">
        <v>638</v>
      </c>
      <c r="AN3" s="145" t="s">
        <v>637</v>
      </c>
      <c r="AO3" s="145" t="s">
        <v>636</v>
      </c>
      <c r="AP3" s="145" t="s">
        <v>635</v>
      </c>
      <c r="AQ3" s="147" t="s">
        <v>634</v>
      </c>
      <c r="AR3" s="145" t="s">
        <v>633</v>
      </c>
      <c r="AS3" s="147" t="s">
        <v>632</v>
      </c>
      <c r="AT3" s="145" t="s">
        <v>631</v>
      </c>
      <c r="AU3" s="145" t="s">
        <v>630</v>
      </c>
      <c r="AV3" s="145" t="s">
        <v>629</v>
      </c>
      <c r="AW3" s="145" t="s">
        <v>628</v>
      </c>
      <c r="AX3" s="145" t="s">
        <v>627</v>
      </c>
      <c r="AY3" s="145" t="s">
        <v>626</v>
      </c>
      <c r="AZ3" s="145" t="s">
        <v>625</v>
      </c>
      <c r="BA3" s="145" t="s">
        <v>624</v>
      </c>
      <c r="BB3" s="145" t="s">
        <v>623</v>
      </c>
      <c r="BC3" s="145" t="s">
        <v>622</v>
      </c>
      <c r="BD3" s="145" t="s">
        <v>621</v>
      </c>
      <c r="BE3" s="145" t="s">
        <v>620</v>
      </c>
      <c r="BF3" s="145" t="s">
        <v>619</v>
      </c>
      <c r="BG3" s="145" t="s">
        <v>618</v>
      </c>
      <c r="BH3" s="145" t="s">
        <v>617</v>
      </c>
      <c r="BI3" s="145" t="s">
        <v>616</v>
      </c>
      <c r="BJ3" s="145" t="s">
        <v>615</v>
      </c>
      <c r="BK3" s="145" t="s">
        <v>614</v>
      </c>
      <c r="BL3" s="145" t="s">
        <v>613</v>
      </c>
      <c r="BM3" s="145" t="s">
        <v>612</v>
      </c>
      <c r="BN3" s="145" t="s">
        <v>611</v>
      </c>
      <c r="BO3" s="145" t="s">
        <v>610</v>
      </c>
      <c r="BP3" s="145" t="s">
        <v>609</v>
      </c>
      <c r="BQ3" s="145" t="s">
        <v>608</v>
      </c>
      <c r="BR3" s="145" t="s">
        <v>607</v>
      </c>
      <c r="BS3" s="145" t="s">
        <v>606</v>
      </c>
      <c r="BT3" s="145" t="s">
        <v>605</v>
      </c>
      <c r="BU3" s="145" t="s">
        <v>604</v>
      </c>
      <c r="BV3" s="145" t="s">
        <v>603</v>
      </c>
      <c r="BW3" s="145" t="s">
        <v>602</v>
      </c>
      <c r="BX3" s="145" t="s">
        <v>601</v>
      </c>
      <c r="BY3" s="147" t="s">
        <v>600</v>
      </c>
      <c r="BZ3" s="147" t="s">
        <v>599</v>
      </c>
      <c r="CA3" s="147" t="s">
        <v>598</v>
      </c>
      <c r="CB3" s="147" t="s">
        <v>597</v>
      </c>
      <c r="CC3" s="147" t="s">
        <v>596</v>
      </c>
      <c r="CD3" s="147" t="s">
        <v>595</v>
      </c>
      <c r="CE3" s="147" t="s">
        <v>594</v>
      </c>
      <c r="CF3" s="145" t="s">
        <v>593</v>
      </c>
      <c r="CG3" s="145" t="s">
        <v>592</v>
      </c>
      <c r="CH3" s="145" t="s">
        <v>591</v>
      </c>
      <c r="CI3" s="145" t="s">
        <v>590</v>
      </c>
      <c r="CJ3" s="145" t="s">
        <v>589</v>
      </c>
      <c r="CK3" s="145" t="s">
        <v>588</v>
      </c>
      <c r="CL3" s="145" t="s">
        <v>587</v>
      </c>
      <c r="CM3" s="145" t="s">
        <v>586</v>
      </c>
      <c r="CN3" s="145" t="s">
        <v>585</v>
      </c>
      <c r="CO3" s="145" t="s">
        <v>584</v>
      </c>
      <c r="CP3" s="145" t="s">
        <v>583</v>
      </c>
      <c r="CQ3" s="147" t="s">
        <v>582</v>
      </c>
      <c r="CR3" s="145" t="s">
        <v>581</v>
      </c>
      <c r="CS3" s="145" t="s">
        <v>164</v>
      </c>
      <c r="CT3" s="145" t="s">
        <v>580</v>
      </c>
      <c r="CU3" s="145" t="s">
        <v>579</v>
      </c>
      <c r="CV3" s="145" t="s">
        <v>215</v>
      </c>
      <c r="CW3" s="147" t="s">
        <v>578</v>
      </c>
      <c r="CX3" s="147" t="s">
        <v>577</v>
      </c>
      <c r="CY3" s="147" t="s">
        <v>216</v>
      </c>
      <c r="CZ3" s="147" t="s">
        <v>576</v>
      </c>
      <c r="DA3" s="145" t="s">
        <v>575</v>
      </c>
      <c r="DB3" s="145" t="s">
        <v>217</v>
      </c>
      <c r="DC3" s="145" t="s">
        <v>574</v>
      </c>
      <c r="DD3" s="145" t="s">
        <v>573</v>
      </c>
      <c r="DE3" s="145" t="s">
        <v>165</v>
      </c>
      <c r="DF3" s="145" t="s">
        <v>572</v>
      </c>
      <c r="DG3" s="145" t="s">
        <v>571</v>
      </c>
      <c r="DH3" s="145" t="s">
        <v>218</v>
      </c>
      <c r="DI3" s="145" t="s">
        <v>570</v>
      </c>
      <c r="DJ3" s="147" t="s">
        <v>569</v>
      </c>
      <c r="DK3" s="147" t="s">
        <v>219</v>
      </c>
      <c r="DL3" s="145" t="s">
        <v>568</v>
      </c>
      <c r="DM3" s="145" t="s">
        <v>567</v>
      </c>
      <c r="DN3" s="145" t="s">
        <v>220</v>
      </c>
      <c r="DO3" s="145" t="s">
        <v>566</v>
      </c>
      <c r="DP3" s="145" t="s">
        <v>565</v>
      </c>
      <c r="DQ3" s="145" t="s">
        <v>166</v>
      </c>
      <c r="DR3" s="147" t="s">
        <v>564</v>
      </c>
      <c r="DS3" s="145" t="s">
        <v>563</v>
      </c>
      <c r="DT3" s="145" t="s">
        <v>221</v>
      </c>
      <c r="DU3" s="145" t="s">
        <v>562</v>
      </c>
      <c r="DV3" s="147" t="s">
        <v>561</v>
      </c>
      <c r="DW3" s="147" t="s">
        <v>222</v>
      </c>
      <c r="DX3" s="145" t="s">
        <v>560</v>
      </c>
      <c r="DY3" s="145" t="s">
        <v>559</v>
      </c>
      <c r="DZ3" s="147" t="s">
        <v>223</v>
      </c>
      <c r="EA3" s="145" t="s">
        <v>558</v>
      </c>
      <c r="EB3" s="145" t="s">
        <v>557</v>
      </c>
      <c r="EC3" s="145" t="s">
        <v>167</v>
      </c>
      <c r="ED3" s="145" t="s">
        <v>556</v>
      </c>
      <c r="EE3" s="145" t="s">
        <v>555</v>
      </c>
      <c r="EF3" s="145" t="s">
        <v>224</v>
      </c>
      <c r="EG3" s="145" t="s">
        <v>554</v>
      </c>
      <c r="EH3" s="145" t="s">
        <v>553</v>
      </c>
      <c r="EI3" s="145" t="s">
        <v>225</v>
      </c>
      <c r="EJ3" s="145" t="s">
        <v>552</v>
      </c>
      <c r="EK3" s="147" t="s">
        <v>551</v>
      </c>
      <c r="EL3" s="147" t="s">
        <v>246</v>
      </c>
      <c r="EM3" s="147" t="s">
        <v>550</v>
      </c>
      <c r="EN3" s="147" t="s">
        <v>549</v>
      </c>
      <c r="EO3" s="145" t="s">
        <v>168</v>
      </c>
      <c r="EP3" s="145" t="s">
        <v>548</v>
      </c>
      <c r="EQ3" s="145" t="s">
        <v>547</v>
      </c>
      <c r="ER3" s="145" t="s">
        <v>247</v>
      </c>
      <c r="ES3" s="147" t="s">
        <v>546</v>
      </c>
      <c r="ET3" s="147" t="s">
        <v>545</v>
      </c>
      <c r="EU3" s="147" t="s">
        <v>248</v>
      </c>
      <c r="EV3" s="145" t="s">
        <v>544</v>
      </c>
      <c r="EW3" s="145" t="s">
        <v>543</v>
      </c>
      <c r="EX3" s="145" t="s">
        <v>249</v>
      </c>
      <c r="EY3" s="145" t="s">
        <v>542</v>
      </c>
      <c r="EZ3" s="145" t="s">
        <v>541</v>
      </c>
      <c r="FA3" s="146" t="s">
        <v>540</v>
      </c>
      <c r="FB3" s="146" t="s">
        <v>539</v>
      </c>
      <c r="FC3" s="145" t="s">
        <v>538</v>
      </c>
      <c r="FD3" s="147" t="s">
        <v>537</v>
      </c>
      <c r="FE3" s="145" t="s">
        <v>250</v>
      </c>
      <c r="FF3" s="146" t="s">
        <v>536</v>
      </c>
      <c r="FG3" s="148" t="s">
        <v>535</v>
      </c>
      <c r="FH3" s="145" t="s">
        <v>534</v>
      </c>
      <c r="FI3" s="145" t="s">
        <v>251</v>
      </c>
      <c r="FJ3" s="147" t="s">
        <v>533</v>
      </c>
      <c r="FK3" s="147" t="s">
        <v>532</v>
      </c>
      <c r="FL3" s="145" t="s">
        <v>252</v>
      </c>
      <c r="FM3" s="145" t="s">
        <v>531</v>
      </c>
      <c r="FN3" s="145" t="s">
        <v>530</v>
      </c>
      <c r="FO3" s="148" t="s">
        <v>529</v>
      </c>
      <c r="FP3" s="146" t="s">
        <v>528</v>
      </c>
      <c r="FQ3" s="145" t="s">
        <v>527</v>
      </c>
      <c r="FR3" s="147" t="s">
        <v>526</v>
      </c>
      <c r="FS3" s="145" t="s">
        <v>253</v>
      </c>
      <c r="FT3" s="146" t="s">
        <v>525</v>
      </c>
      <c r="FU3" s="146" t="s">
        <v>524</v>
      </c>
      <c r="FV3" s="145" t="s">
        <v>523</v>
      </c>
      <c r="FW3" s="147" t="s">
        <v>254</v>
      </c>
      <c r="FX3" s="145" t="s">
        <v>522</v>
      </c>
      <c r="FY3" s="145" t="s">
        <v>521</v>
      </c>
      <c r="FZ3" s="145" t="s">
        <v>255</v>
      </c>
      <c r="GA3" s="145" t="s">
        <v>520</v>
      </c>
      <c r="GB3" s="146" t="s">
        <v>519</v>
      </c>
      <c r="GC3" s="145"/>
    </row>
    <row r="4" spans="1:185" s="128" customFormat="1" x14ac:dyDescent="0.2">
      <c r="A4" s="92" t="s">
        <v>430</v>
      </c>
      <c r="B4" s="111">
        <v>3319</v>
      </c>
      <c r="C4" s="111">
        <v>3347</v>
      </c>
      <c r="D4" s="143">
        <v>3378</v>
      </c>
      <c r="E4" s="111">
        <v>3408</v>
      </c>
      <c r="F4" s="143">
        <v>3439</v>
      </c>
      <c r="G4" s="111">
        <v>3469</v>
      </c>
      <c r="H4" s="143">
        <v>3500</v>
      </c>
      <c r="I4" s="111">
        <v>3531</v>
      </c>
      <c r="J4" s="143">
        <v>3561</v>
      </c>
      <c r="K4" s="111">
        <v>3592</v>
      </c>
      <c r="L4" s="143">
        <v>3622</v>
      </c>
      <c r="M4" s="111">
        <v>3653</v>
      </c>
      <c r="N4" s="143">
        <v>3684</v>
      </c>
      <c r="O4" s="111">
        <v>3712</v>
      </c>
      <c r="P4" s="143">
        <v>3743</v>
      </c>
      <c r="Q4" s="143">
        <v>3773</v>
      </c>
      <c r="R4" s="143">
        <v>3804</v>
      </c>
      <c r="S4" s="143">
        <v>3834</v>
      </c>
      <c r="T4" s="143">
        <v>3865</v>
      </c>
      <c r="U4" s="143">
        <v>3896</v>
      </c>
      <c r="V4" s="143">
        <v>3926</v>
      </c>
      <c r="W4" s="143">
        <v>3957</v>
      </c>
      <c r="X4" s="143">
        <v>3987</v>
      </c>
      <c r="Y4" s="143">
        <v>4018</v>
      </c>
      <c r="Z4" s="143">
        <v>4049</v>
      </c>
      <c r="AA4" s="143">
        <v>4077</v>
      </c>
      <c r="AB4" s="143">
        <v>4108</v>
      </c>
      <c r="AC4" s="143">
        <v>4138</v>
      </c>
      <c r="AD4" s="143">
        <v>4169</v>
      </c>
      <c r="AE4" s="143">
        <v>4199</v>
      </c>
      <c r="AF4" s="143">
        <v>4230</v>
      </c>
      <c r="AG4" s="143">
        <v>4261</v>
      </c>
      <c r="AH4" s="143">
        <v>4291</v>
      </c>
      <c r="AI4" s="143">
        <v>4322</v>
      </c>
      <c r="AJ4" s="143">
        <v>4352</v>
      </c>
      <c r="AK4" s="143">
        <v>4383</v>
      </c>
      <c r="AL4" s="143">
        <v>4414</v>
      </c>
      <c r="AM4" s="143">
        <v>4443</v>
      </c>
      <c r="AN4" s="143">
        <v>4474</v>
      </c>
      <c r="AO4" s="143">
        <v>4504</v>
      </c>
      <c r="AP4" s="143">
        <v>4535</v>
      </c>
      <c r="AQ4" s="143">
        <v>4565</v>
      </c>
      <c r="AR4" s="143">
        <v>4596</v>
      </c>
      <c r="AS4" s="143">
        <v>4627</v>
      </c>
      <c r="AT4" s="143">
        <v>4657</v>
      </c>
      <c r="AU4" s="143">
        <v>4688</v>
      </c>
      <c r="AV4" s="143">
        <v>4718</v>
      </c>
      <c r="AW4" s="143">
        <v>4749</v>
      </c>
      <c r="AX4" s="143">
        <v>4780</v>
      </c>
      <c r="AY4" s="143">
        <v>4808</v>
      </c>
      <c r="AZ4" s="143">
        <v>4839</v>
      </c>
      <c r="BA4" s="143">
        <v>4869</v>
      </c>
      <c r="BB4" s="143">
        <v>4900</v>
      </c>
      <c r="BC4" s="143">
        <v>4930</v>
      </c>
      <c r="BD4" s="143">
        <v>4961</v>
      </c>
      <c r="BE4" s="143">
        <v>4992</v>
      </c>
      <c r="BF4" s="143">
        <v>5022</v>
      </c>
      <c r="BG4" s="143">
        <v>5053</v>
      </c>
      <c r="BH4" s="143">
        <v>5083</v>
      </c>
      <c r="BI4" s="143">
        <v>5114</v>
      </c>
      <c r="BJ4" s="143">
        <v>5145</v>
      </c>
      <c r="BK4" s="143">
        <v>5173</v>
      </c>
      <c r="BL4" s="143">
        <v>5204</v>
      </c>
      <c r="BM4" s="143">
        <v>5234</v>
      </c>
      <c r="BN4" s="143">
        <v>5265</v>
      </c>
      <c r="BO4" s="143">
        <v>5295</v>
      </c>
      <c r="BP4" s="143">
        <v>5326</v>
      </c>
      <c r="BQ4" s="143">
        <v>5357</v>
      </c>
      <c r="BR4" s="143">
        <v>5387</v>
      </c>
      <c r="BS4" s="143">
        <v>5418</v>
      </c>
      <c r="BT4" s="143">
        <v>5448</v>
      </c>
      <c r="BU4" s="143">
        <v>5479</v>
      </c>
      <c r="BV4" s="143">
        <v>5510</v>
      </c>
      <c r="BW4" s="143">
        <v>5538</v>
      </c>
      <c r="BX4" s="143">
        <v>5569</v>
      </c>
      <c r="BY4" s="143">
        <v>5599</v>
      </c>
      <c r="BZ4" s="143">
        <v>5630</v>
      </c>
      <c r="CA4" s="143">
        <v>5660</v>
      </c>
      <c r="CB4" s="143">
        <v>5691</v>
      </c>
      <c r="CC4" s="143">
        <v>5722</v>
      </c>
      <c r="CD4" s="143">
        <v>5752</v>
      </c>
      <c r="CE4" s="143">
        <v>5783</v>
      </c>
      <c r="CF4" s="143">
        <v>5813</v>
      </c>
      <c r="CG4" s="143">
        <v>5844</v>
      </c>
      <c r="CH4" s="143">
        <v>5875</v>
      </c>
      <c r="CI4" s="143">
        <v>5904</v>
      </c>
      <c r="CJ4" s="143">
        <v>5935</v>
      </c>
      <c r="CK4" s="143">
        <v>5965</v>
      </c>
      <c r="CL4" s="143">
        <v>5996</v>
      </c>
      <c r="CM4" s="143">
        <v>6026</v>
      </c>
      <c r="CN4" s="143">
        <v>6057</v>
      </c>
      <c r="CO4" s="143">
        <v>6088</v>
      </c>
      <c r="CP4" s="143">
        <v>6118</v>
      </c>
      <c r="CQ4" s="143">
        <v>6149</v>
      </c>
      <c r="CR4" s="143">
        <v>6179</v>
      </c>
      <c r="CS4" s="143">
        <v>6210</v>
      </c>
      <c r="CT4" s="143">
        <v>6241</v>
      </c>
      <c r="CU4" s="143">
        <v>6269</v>
      </c>
      <c r="CV4" s="143">
        <v>6300</v>
      </c>
      <c r="CW4" s="143">
        <v>6330</v>
      </c>
      <c r="CX4" s="143">
        <v>6361</v>
      </c>
      <c r="CY4" s="143">
        <v>6391</v>
      </c>
      <c r="CZ4" s="143">
        <v>6422</v>
      </c>
      <c r="DA4" s="143">
        <v>6453</v>
      </c>
      <c r="DB4" s="143">
        <v>6483</v>
      </c>
      <c r="DC4" s="143">
        <v>6514</v>
      </c>
      <c r="DD4" s="143">
        <v>6544</v>
      </c>
      <c r="DE4" s="143">
        <v>6575</v>
      </c>
      <c r="DF4" s="143">
        <v>6606</v>
      </c>
      <c r="DG4" s="143">
        <v>6634</v>
      </c>
      <c r="DH4" s="143">
        <v>6665</v>
      </c>
      <c r="DI4" s="143">
        <v>6695</v>
      </c>
      <c r="DJ4" s="143">
        <v>6726</v>
      </c>
      <c r="DK4" s="143">
        <v>6756</v>
      </c>
      <c r="DL4" s="143">
        <v>6787</v>
      </c>
      <c r="DM4" s="143">
        <v>6818</v>
      </c>
      <c r="DN4" s="143">
        <v>6848</v>
      </c>
      <c r="DO4" s="143">
        <v>6879</v>
      </c>
      <c r="DP4" s="143">
        <v>6909</v>
      </c>
      <c r="DQ4" s="143">
        <v>6940</v>
      </c>
      <c r="DR4" s="143">
        <v>6971</v>
      </c>
      <c r="DS4" s="143">
        <v>6999</v>
      </c>
      <c r="DT4" s="143">
        <v>7030</v>
      </c>
      <c r="DU4" s="143">
        <v>7060</v>
      </c>
      <c r="DV4" s="143">
        <v>7091</v>
      </c>
      <c r="DW4" s="143">
        <v>7121</v>
      </c>
      <c r="DX4" s="143">
        <v>7152</v>
      </c>
      <c r="DY4" s="143">
        <v>7183</v>
      </c>
      <c r="DZ4" s="143">
        <v>7213</v>
      </c>
      <c r="EA4" s="143">
        <v>7244</v>
      </c>
      <c r="EB4" s="143">
        <v>7274</v>
      </c>
      <c r="EC4" s="143">
        <v>7305</v>
      </c>
      <c r="ED4" s="143">
        <v>7336</v>
      </c>
      <c r="EE4" s="143">
        <v>7365</v>
      </c>
      <c r="EF4" s="143">
        <v>7396</v>
      </c>
      <c r="EG4" s="143">
        <v>7426</v>
      </c>
      <c r="EH4" s="143">
        <v>7457</v>
      </c>
      <c r="EI4" s="143">
        <v>7487</v>
      </c>
      <c r="EJ4" s="143">
        <v>7518</v>
      </c>
      <c r="EK4" s="143">
        <v>7549</v>
      </c>
      <c r="EL4" s="143">
        <v>7579</v>
      </c>
      <c r="EM4" s="143">
        <v>7610</v>
      </c>
      <c r="EN4" s="143">
        <v>7640</v>
      </c>
      <c r="EO4" s="143">
        <v>7671</v>
      </c>
      <c r="EP4" s="143">
        <v>7702</v>
      </c>
      <c r="EQ4" s="143">
        <v>7730</v>
      </c>
      <c r="ER4" s="143">
        <v>7761</v>
      </c>
      <c r="ES4" s="143">
        <v>7791</v>
      </c>
      <c r="ET4" s="143">
        <v>7822</v>
      </c>
      <c r="EU4" s="143">
        <v>7852</v>
      </c>
      <c r="EV4" s="143">
        <v>7883</v>
      </c>
      <c r="EW4" s="143">
        <v>7914</v>
      </c>
      <c r="EX4" s="143">
        <v>7944</v>
      </c>
      <c r="EY4" s="143">
        <v>7975</v>
      </c>
      <c r="EZ4" s="143">
        <v>8005</v>
      </c>
      <c r="FA4" s="143">
        <v>8036</v>
      </c>
      <c r="FB4" s="143">
        <v>8036</v>
      </c>
      <c r="FC4" s="143">
        <v>8067</v>
      </c>
      <c r="FD4" s="143">
        <v>8095</v>
      </c>
      <c r="FE4" s="143">
        <v>8126</v>
      </c>
      <c r="FF4" s="143">
        <v>8156</v>
      </c>
      <c r="FG4" s="143">
        <v>8156</v>
      </c>
      <c r="FH4" s="143">
        <v>8187</v>
      </c>
      <c r="FI4" s="143">
        <v>8217</v>
      </c>
      <c r="FJ4" s="143">
        <v>8248</v>
      </c>
      <c r="FK4" s="143">
        <v>8279</v>
      </c>
      <c r="FL4" s="143">
        <v>8309</v>
      </c>
      <c r="FM4" s="143">
        <v>8340</v>
      </c>
      <c r="FN4" s="143">
        <v>8370</v>
      </c>
      <c r="FO4" s="143">
        <v>8401</v>
      </c>
      <c r="FP4" s="143">
        <v>8401</v>
      </c>
      <c r="FQ4" s="143">
        <v>8432</v>
      </c>
      <c r="FR4" s="143">
        <v>8460</v>
      </c>
      <c r="FS4" s="143">
        <v>8491</v>
      </c>
      <c r="FT4" s="143">
        <v>8521</v>
      </c>
      <c r="FU4" s="143">
        <v>8521</v>
      </c>
      <c r="FV4" s="143">
        <v>8552</v>
      </c>
      <c r="FW4" s="143">
        <v>8582</v>
      </c>
      <c r="FX4" s="143">
        <v>8613</v>
      </c>
      <c r="FY4" s="143">
        <v>8644</v>
      </c>
      <c r="FZ4" s="143">
        <v>8674</v>
      </c>
      <c r="GA4" s="143">
        <v>8705</v>
      </c>
      <c r="GB4" s="143">
        <v>8735</v>
      </c>
    </row>
    <row r="5" spans="1:185" x14ac:dyDescent="0.2">
      <c r="A5" s="99" t="s">
        <v>429</v>
      </c>
      <c r="B5" s="110" t="s">
        <v>345</v>
      </c>
      <c r="C5" s="141">
        <v>3373</v>
      </c>
      <c r="D5" s="141">
        <v>3401</v>
      </c>
      <c r="E5" s="141">
        <v>3429</v>
      </c>
      <c r="F5" s="141">
        <v>3485</v>
      </c>
      <c r="G5" s="110" t="s">
        <v>345</v>
      </c>
      <c r="H5" s="110" t="s">
        <v>345</v>
      </c>
      <c r="I5" s="110" t="s">
        <v>345</v>
      </c>
      <c r="J5" s="110" t="s">
        <v>345</v>
      </c>
      <c r="K5" s="110" t="s">
        <v>345</v>
      </c>
      <c r="L5" s="110" t="s">
        <v>345</v>
      </c>
      <c r="M5" s="110" t="s">
        <v>345</v>
      </c>
      <c r="N5" s="110" t="s">
        <v>345</v>
      </c>
      <c r="O5" s="110" t="s">
        <v>345</v>
      </c>
      <c r="P5" s="110" t="s">
        <v>345</v>
      </c>
      <c r="Q5" s="141">
        <v>3849</v>
      </c>
      <c r="R5" s="110" t="s">
        <v>345</v>
      </c>
      <c r="S5" s="143">
        <v>3856</v>
      </c>
      <c r="T5" s="141">
        <v>3884</v>
      </c>
      <c r="U5" s="141">
        <v>3912</v>
      </c>
      <c r="V5" s="141">
        <v>3954</v>
      </c>
      <c r="W5" s="141">
        <v>3989</v>
      </c>
      <c r="X5" s="110" t="s">
        <v>345</v>
      </c>
      <c r="Y5" s="141">
        <v>4038</v>
      </c>
      <c r="Z5" s="141">
        <v>4066</v>
      </c>
      <c r="AA5" s="141">
        <v>4094</v>
      </c>
      <c r="AB5" s="110" t="s">
        <v>345</v>
      </c>
      <c r="AC5" s="141">
        <v>4157</v>
      </c>
      <c r="AD5" s="141">
        <v>4193</v>
      </c>
      <c r="AE5" s="110" t="s">
        <v>345</v>
      </c>
      <c r="AF5" s="141">
        <v>4255</v>
      </c>
      <c r="AG5" s="141">
        <v>4276</v>
      </c>
      <c r="AH5" s="141">
        <v>4311</v>
      </c>
      <c r="AI5" s="144" t="s">
        <v>345</v>
      </c>
      <c r="AJ5" s="141">
        <v>4374</v>
      </c>
      <c r="AK5" s="141">
        <v>4402</v>
      </c>
      <c r="AL5" s="141">
        <v>4430</v>
      </c>
      <c r="AM5" s="141">
        <v>4458</v>
      </c>
      <c r="AN5" s="141">
        <v>4500</v>
      </c>
      <c r="AO5" s="143">
        <v>4577</v>
      </c>
      <c r="AP5" s="110" t="s">
        <v>345</v>
      </c>
      <c r="AQ5" s="143">
        <v>4577</v>
      </c>
      <c r="AR5" s="143">
        <v>4619</v>
      </c>
      <c r="AS5" s="143">
        <v>4654</v>
      </c>
      <c r="AT5" s="141">
        <v>4682</v>
      </c>
      <c r="AU5" s="110" t="s">
        <v>345</v>
      </c>
      <c r="AV5" s="110" t="s">
        <v>345</v>
      </c>
      <c r="AW5" s="110" t="s">
        <v>345</v>
      </c>
      <c r="AX5" s="141">
        <v>4801</v>
      </c>
      <c r="AY5" s="141">
        <v>4828</v>
      </c>
      <c r="AZ5" s="141">
        <v>4857</v>
      </c>
      <c r="BA5" s="141">
        <v>4892</v>
      </c>
      <c r="BB5" s="141">
        <v>4927</v>
      </c>
      <c r="BC5" s="141">
        <v>4948</v>
      </c>
      <c r="BD5" s="141">
        <v>4983</v>
      </c>
      <c r="BE5" s="110" t="s">
        <v>345</v>
      </c>
      <c r="BF5" s="110" t="s">
        <v>345</v>
      </c>
      <c r="BG5" s="110" t="s">
        <v>345</v>
      </c>
      <c r="BH5" s="110" t="s">
        <v>345</v>
      </c>
      <c r="BI5" s="141">
        <v>5165</v>
      </c>
      <c r="BJ5" s="141">
        <v>5172</v>
      </c>
      <c r="BK5" s="141">
        <v>5193</v>
      </c>
      <c r="BL5" s="110" t="s">
        <v>345</v>
      </c>
      <c r="BM5" s="141">
        <v>5256</v>
      </c>
      <c r="BN5" s="110" t="s">
        <v>345</v>
      </c>
      <c r="BO5" s="110" t="s">
        <v>345</v>
      </c>
      <c r="BP5" s="110" t="s">
        <v>345</v>
      </c>
      <c r="BQ5" s="110" t="s">
        <v>345</v>
      </c>
      <c r="BR5" s="110" t="s">
        <v>345</v>
      </c>
      <c r="BS5" s="110" t="s">
        <v>345</v>
      </c>
      <c r="BT5" s="110" t="s">
        <v>345</v>
      </c>
      <c r="BU5" s="110" t="s">
        <v>345</v>
      </c>
      <c r="BV5" s="110" t="s">
        <v>345</v>
      </c>
      <c r="BW5" s="110" t="s">
        <v>345</v>
      </c>
      <c r="BX5" s="110" t="s">
        <v>345</v>
      </c>
      <c r="BY5" s="141">
        <v>5697</v>
      </c>
      <c r="BZ5" s="110" t="s">
        <v>345</v>
      </c>
      <c r="CA5" s="141">
        <v>5690</v>
      </c>
      <c r="CB5" s="110" t="s">
        <v>345</v>
      </c>
      <c r="CC5" s="110" t="s">
        <v>345</v>
      </c>
      <c r="CD5" s="110" t="s">
        <v>345</v>
      </c>
      <c r="CE5" s="110" t="s">
        <v>345</v>
      </c>
      <c r="CF5" s="141">
        <v>5858</v>
      </c>
      <c r="CG5" s="141">
        <v>5900</v>
      </c>
      <c r="CH5" s="141">
        <v>5921</v>
      </c>
      <c r="CI5" s="141">
        <v>5955</v>
      </c>
      <c r="CJ5" s="141">
        <v>5977</v>
      </c>
      <c r="CK5" s="141">
        <v>6012</v>
      </c>
      <c r="CL5" s="141">
        <v>6075</v>
      </c>
      <c r="CM5" s="141">
        <v>6089</v>
      </c>
      <c r="CN5" s="141">
        <v>6110</v>
      </c>
      <c r="CO5" s="141">
        <v>6145</v>
      </c>
      <c r="CP5" s="110" t="s">
        <v>345</v>
      </c>
      <c r="CQ5" s="141">
        <v>6194</v>
      </c>
      <c r="CR5" s="141">
        <v>6229</v>
      </c>
      <c r="CS5" s="141">
        <v>6271</v>
      </c>
      <c r="CT5" s="141">
        <v>6292</v>
      </c>
      <c r="CU5" s="141">
        <v>6320</v>
      </c>
      <c r="CV5" s="141">
        <v>6369</v>
      </c>
      <c r="CW5" s="141">
        <v>6397</v>
      </c>
      <c r="CX5" s="141">
        <v>6439</v>
      </c>
      <c r="CY5" s="141">
        <v>6460</v>
      </c>
      <c r="CZ5" s="143">
        <v>6495</v>
      </c>
      <c r="DA5" s="141">
        <v>6537</v>
      </c>
      <c r="DB5" s="141">
        <v>6572</v>
      </c>
      <c r="DC5" s="141">
        <v>6586</v>
      </c>
      <c r="DD5" s="141">
        <v>6607</v>
      </c>
      <c r="DE5" s="141">
        <v>6649</v>
      </c>
      <c r="DF5" s="141">
        <v>6712</v>
      </c>
      <c r="DG5" s="141">
        <v>6740</v>
      </c>
      <c r="DH5" s="141">
        <v>6754</v>
      </c>
      <c r="DI5" s="141">
        <v>6782</v>
      </c>
      <c r="DJ5" s="141">
        <v>6810</v>
      </c>
      <c r="DK5" s="141">
        <v>6845</v>
      </c>
      <c r="DL5" s="141">
        <v>6887</v>
      </c>
      <c r="DM5" s="141">
        <v>6908</v>
      </c>
      <c r="DN5" s="141">
        <v>6943</v>
      </c>
      <c r="DO5" s="141">
        <v>6971</v>
      </c>
      <c r="DP5" s="141">
        <v>7006</v>
      </c>
      <c r="DQ5" s="141">
        <v>7027</v>
      </c>
      <c r="DR5" s="141">
        <v>7055</v>
      </c>
      <c r="DS5" s="141">
        <v>7083</v>
      </c>
      <c r="DT5" s="141">
        <v>7132</v>
      </c>
      <c r="DU5" s="141">
        <v>7167</v>
      </c>
      <c r="DV5" s="141">
        <v>7209</v>
      </c>
      <c r="DW5" s="110" t="s">
        <v>345</v>
      </c>
      <c r="DX5" s="141">
        <v>7272</v>
      </c>
      <c r="DY5" s="141">
        <v>7293</v>
      </c>
      <c r="DZ5" s="141">
        <v>7363</v>
      </c>
      <c r="EA5" s="141">
        <v>7384</v>
      </c>
      <c r="EB5" s="141">
        <v>7412</v>
      </c>
      <c r="EC5" s="141">
        <v>7447</v>
      </c>
      <c r="ED5" s="141">
        <v>7489</v>
      </c>
      <c r="EE5" s="141">
        <v>7503</v>
      </c>
      <c r="EF5" s="141">
        <v>7531</v>
      </c>
      <c r="EG5" s="141">
        <v>7580</v>
      </c>
      <c r="EH5" s="141">
        <v>7601</v>
      </c>
      <c r="EI5" s="141">
        <v>7622</v>
      </c>
      <c r="EJ5" s="141">
        <v>7678</v>
      </c>
      <c r="EK5" s="141">
        <v>7692</v>
      </c>
      <c r="EL5" s="141">
        <v>7748</v>
      </c>
      <c r="EM5" s="141">
        <v>7769</v>
      </c>
      <c r="EN5" s="142" t="s">
        <v>345</v>
      </c>
      <c r="EO5" s="141">
        <v>7818</v>
      </c>
      <c r="EP5" s="141">
        <v>7846</v>
      </c>
      <c r="EQ5" s="141">
        <v>7867</v>
      </c>
      <c r="ER5" s="141">
        <v>7881</v>
      </c>
      <c r="ES5" s="141">
        <v>7872</v>
      </c>
      <c r="ET5" s="142" t="s">
        <v>345</v>
      </c>
      <c r="EU5" s="141">
        <v>7874</v>
      </c>
      <c r="EV5" s="141">
        <v>7889</v>
      </c>
      <c r="EW5" s="141">
        <v>7923</v>
      </c>
      <c r="EX5" s="141">
        <v>7951</v>
      </c>
      <c r="EY5" s="142" t="s">
        <v>345</v>
      </c>
      <c r="EZ5" s="141">
        <v>8014</v>
      </c>
      <c r="FA5" s="141">
        <v>8045</v>
      </c>
      <c r="FB5" s="141">
        <v>8112</v>
      </c>
      <c r="FC5" s="141">
        <v>8076</v>
      </c>
      <c r="FD5" s="141">
        <v>8112</v>
      </c>
      <c r="FE5" s="141">
        <v>8139</v>
      </c>
      <c r="FF5" s="141">
        <v>8175</v>
      </c>
      <c r="FG5" s="141">
        <v>8252</v>
      </c>
      <c r="FH5" s="141">
        <v>8196</v>
      </c>
      <c r="FI5" s="141">
        <v>8238</v>
      </c>
      <c r="FJ5" s="141">
        <v>8266</v>
      </c>
      <c r="FK5" s="141">
        <v>8287</v>
      </c>
      <c r="FL5" s="141">
        <v>8322</v>
      </c>
      <c r="FM5" s="141">
        <v>8350</v>
      </c>
      <c r="FN5" s="141">
        <v>8385</v>
      </c>
      <c r="FO5" s="142" t="s">
        <v>518</v>
      </c>
      <c r="FP5" s="141">
        <v>8476</v>
      </c>
      <c r="FQ5" s="141">
        <v>8447</v>
      </c>
      <c r="FR5" s="141">
        <v>8476</v>
      </c>
      <c r="FS5" s="141">
        <v>8504</v>
      </c>
      <c r="FT5" s="141">
        <v>8532</v>
      </c>
      <c r="FU5" s="141">
        <v>8595</v>
      </c>
      <c r="FV5" s="141">
        <v>8567</v>
      </c>
      <c r="FW5" s="142" t="s">
        <v>345</v>
      </c>
      <c r="FX5" s="141">
        <v>8630</v>
      </c>
      <c r="FY5" s="141">
        <v>8658</v>
      </c>
      <c r="FZ5" s="141">
        <v>8686</v>
      </c>
      <c r="GA5" s="141">
        <v>8714</v>
      </c>
      <c r="GB5" s="141">
        <v>8756</v>
      </c>
    </row>
    <row r="6" spans="1:185" x14ac:dyDescent="0.2">
      <c r="A6" s="138" t="s">
        <v>428</v>
      </c>
      <c r="B6" s="121"/>
      <c r="C6" s="139"/>
      <c r="D6" s="139"/>
      <c r="E6" s="139"/>
      <c r="F6" s="139"/>
      <c r="G6" s="139"/>
      <c r="H6" s="139"/>
      <c r="I6" s="139"/>
      <c r="J6" s="139"/>
      <c r="K6" s="139"/>
      <c r="L6" s="139"/>
      <c r="M6" s="139"/>
      <c r="N6" s="139"/>
      <c r="O6" s="139"/>
      <c r="P6" s="139"/>
      <c r="Q6" s="139"/>
      <c r="R6" s="139"/>
      <c r="S6" s="140"/>
      <c r="T6" s="139"/>
      <c r="U6" s="139"/>
      <c r="V6" s="139"/>
      <c r="W6" s="139"/>
      <c r="X6" s="139"/>
      <c r="Y6" s="139"/>
      <c r="Z6" s="139"/>
      <c r="AA6" s="139"/>
      <c r="AB6" s="139"/>
      <c r="AC6" s="139"/>
      <c r="AD6" s="139"/>
      <c r="AE6" s="139"/>
      <c r="AF6" s="139"/>
      <c r="AG6" s="139"/>
      <c r="AH6" s="139"/>
      <c r="AI6" s="139"/>
      <c r="AJ6" s="139"/>
      <c r="AK6" s="139"/>
      <c r="AL6" s="139"/>
      <c r="AM6" s="139"/>
      <c r="AN6" s="139"/>
      <c r="AO6" s="140"/>
      <c r="AP6" s="139"/>
      <c r="AQ6" s="140"/>
      <c r="AR6" s="140"/>
      <c r="AS6" s="140"/>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40"/>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row>
    <row r="7" spans="1:185" x14ac:dyDescent="0.2">
      <c r="A7" s="114" t="s">
        <v>427</v>
      </c>
      <c r="B7" s="115"/>
      <c r="C7" s="116">
        <v>26198505</v>
      </c>
      <c r="D7" s="116">
        <v>27173505</v>
      </c>
      <c r="E7" s="116">
        <v>27360505</v>
      </c>
      <c r="F7" s="116">
        <v>26910505</v>
      </c>
      <c r="G7" s="116"/>
      <c r="H7" s="116"/>
      <c r="I7" s="116"/>
      <c r="J7" s="116"/>
      <c r="K7" s="116"/>
      <c r="L7" s="116"/>
      <c r="M7" s="116"/>
      <c r="N7" s="116"/>
      <c r="O7" s="116"/>
      <c r="P7" s="116"/>
      <c r="Q7" s="116">
        <v>30781410</v>
      </c>
      <c r="R7" s="116"/>
      <c r="S7" s="120">
        <v>32339160</v>
      </c>
      <c r="T7" s="116">
        <v>32359860</v>
      </c>
      <c r="U7" s="116">
        <v>33446860</v>
      </c>
      <c r="V7" s="116">
        <v>34325360</v>
      </c>
      <c r="W7" s="116">
        <v>34564360</v>
      </c>
      <c r="X7" s="116"/>
      <c r="Y7" s="116">
        <v>34583460</v>
      </c>
      <c r="Z7" s="116">
        <v>34562460</v>
      </c>
      <c r="AA7" s="116">
        <v>34623160</v>
      </c>
      <c r="AB7" s="116"/>
      <c r="AC7" s="116">
        <v>35838660</v>
      </c>
      <c r="AD7" s="116">
        <v>35852360</v>
      </c>
      <c r="AE7" s="116"/>
      <c r="AF7" s="116">
        <v>35439460</v>
      </c>
      <c r="AG7" s="116">
        <v>35448760</v>
      </c>
      <c r="AH7" s="116">
        <v>38267960</v>
      </c>
      <c r="AI7" s="116"/>
      <c r="AJ7" s="116">
        <v>37465810</v>
      </c>
      <c r="AK7" s="116">
        <v>36859310</v>
      </c>
      <c r="AL7" s="116">
        <v>37755510</v>
      </c>
      <c r="AM7" s="116">
        <v>37715710</v>
      </c>
      <c r="AN7" s="116">
        <v>37547510</v>
      </c>
      <c r="AO7" s="116">
        <v>38296910</v>
      </c>
      <c r="AP7" s="116"/>
      <c r="AQ7" s="116">
        <v>39466207</v>
      </c>
      <c r="AR7" s="116">
        <v>40467407</v>
      </c>
      <c r="AS7" s="116">
        <v>41757234</v>
      </c>
      <c r="AT7" s="116">
        <v>42104934</v>
      </c>
      <c r="AU7" s="116"/>
      <c r="AV7" s="116"/>
      <c r="AW7" s="116"/>
      <c r="AX7" s="116">
        <v>39746134</v>
      </c>
      <c r="AY7" s="116">
        <v>40884334</v>
      </c>
      <c r="AZ7" s="116">
        <v>42104534</v>
      </c>
      <c r="BA7" s="116">
        <v>41762534</v>
      </c>
      <c r="BB7" s="116">
        <v>44143534</v>
      </c>
      <c r="BC7" s="116">
        <v>44223518</v>
      </c>
      <c r="BD7" s="116">
        <v>44110518</v>
      </c>
      <c r="BE7" s="116"/>
      <c r="BF7" s="116"/>
      <c r="BG7" s="116"/>
      <c r="BH7" s="116"/>
      <c r="BI7" s="116">
        <v>43222548</v>
      </c>
      <c r="BJ7" s="116">
        <v>43713548</v>
      </c>
      <c r="BK7" s="116">
        <v>43823548</v>
      </c>
      <c r="BL7" s="116"/>
      <c r="BM7" s="116">
        <v>43946548</v>
      </c>
      <c r="BN7" s="116"/>
      <c r="BO7" s="116"/>
      <c r="BP7" s="116"/>
      <c r="BQ7" s="116"/>
      <c r="BR7" s="116"/>
      <c r="BS7" s="116"/>
      <c r="BT7" s="116"/>
      <c r="BU7" s="116"/>
      <c r="BV7" s="116"/>
      <c r="BW7" s="116"/>
      <c r="BX7" s="116"/>
      <c r="BY7" s="116">
        <v>48658648</v>
      </c>
      <c r="BZ7" s="116"/>
      <c r="CA7" s="116">
        <v>48623648</v>
      </c>
      <c r="CB7" s="116"/>
      <c r="CC7" s="116"/>
      <c r="CD7" s="116"/>
      <c r="CE7" s="116"/>
      <c r="CF7" s="116">
        <v>54056248</v>
      </c>
      <c r="CG7" s="116">
        <v>57702348</v>
      </c>
      <c r="CH7" s="116">
        <v>59805048</v>
      </c>
      <c r="CI7" s="116">
        <v>61063548</v>
      </c>
      <c r="CJ7" s="116">
        <v>64210448</v>
      </c>
      <c r="CK7" s="116">
        <v>64225448</v>
      </c>
      <c r="CL7" s="116">
        <v>64162448</v>
      </c>
      <c r="CM7" s="116">
        <v>64082317</v>
      </c>
      <c r="CN7" s="116">
        <v>64018317</v>
      </c>
      <c r="CO7" s="116">
        <v>63920240</v>
      </c>
      <c r="CP7" s="116"/>
      <c r="CQ7" s="116">
        <v>63768240</v>
      </c>
      <c r="CR7" s="116">
        <v>64153740</v>
      </c>
      <c r="CS7" s="116">
        <v>68394140</v>
      </c>
      <c r="CT7" s="116">
        <v>68293140</v>
      </c>
      <c r="CU7" s="116">
        <v>75531140</v>
      </c>
      <c r="CV7" s="116">
        <v>77876040</v>
      </c>
      <c r="CW7" s="116">
        <v>80018740</v>
      </c>
      <c r="CX7" s="116">
        <v>83086040</v>
      </c>
      <c r="CY7" s="116">
        <v>83074040</v>
      </c>
      <c r="CZ7" s="116">
        <v>83315120</v>
      </c>
      <c r="DA7" s="116">
        <v>85012496</v>
      </c>
      <c r="DB7" s="116">
        <v>87167496</v>
      </c>
      <c r="DC7" s="116">
        <v>87067995.200000003</v>
      </c>
      <c r="DD7" s="116">
        <v>87068494.400000006</v>
      </c>
      <c r="DE7" s="116">
        <v>87068993.599999994</v>
      </c>
      <c r="DF7" s="116">
        <v>87069492.799999997</v>
      </c>
      <c r="DG7" s="116">
        <v>87116992</v>
      </c>
      <c r="DH7" s="116">
        <v>87137991.200000003</v>
      </c>
      <c r="DI7" s="116">
        <v>87138990.400000006</v>
      </c>
      <c r="DJ7" s="116">
        <v>87147740.400000006</v>
      </c>
      <c r="DK7" s="116">
        <v>87007740.400000006</v>
      </c>
      <c r="DL7" s="116">
        <v>86877740.400000006</v>
      </c>
      <c r="DM7" s="116">
        <v>86556740.400000006</v>
      </c>
      <c r="DN7" s="116">
        <v>86556740.400000006</v>
      </c>
      <c r="DO7" s="116">
        <v>86556740.400000006</v>
      </c>
      <c r="DP7" s="116">
        <v>86558740.400000006</v>
      </c>
      <c r="DQ7" s="116">
        <v>86408740.400000006</v>
      </c>
      <c r="DR7" s="116">
        <v>86429839.599999994</v>
      </c>
      <c r="DS7" s="116">
        <v>86449839.599999994</v>
      </c>
      <c r="DT7" s="116">
        <v>86481838</v>
      </c>
      <c r="DU7" s="116">
        <v>86481838</v>
      </c>
      <c r="DV7" s="116">
        <v>87281837.299999997</v>
      </c>
      <c r="DW7" s="116"/>
      <c r="DX7" s="116">
        <v>97139678.700000003</v>
      </c>
      <c r="DY7" s="116">
        <v>103146884.90000001</v>
      </c>
      <c r="DZ7" s="116">
        <v>132546592.7</v>
      </c>
      <c r="EA7" s="116">
        <v>141974878.69999999</v>
      </c>
      <c r="EB7" s="116">
        <v>147118138.69999999</v>
      </c>
      <c r="EC7" s="116">
        <v>174631973.69999999</v>
      </c>
      <c r="ED7" s="116">
        <v>183208301.69999999</v>
      </c>
      <c r="EE7" s="116">
        <v>183208222.59999999</v>
      </c>
      <c r="EF7" s="116">
        <v>165426946.40000001</v>
      </c>
      <c r="EG7" s="116">
        <v>147856239</v>
      </c>
      <c r="EH7" s="116">
        <v>133541895.8</v>
      </c>
      <c r="EI7" s="116">
        <v>135170353.80000001</v>
      </c>
      <c r="EJ7" s="116">
        <v>131055903.8</v>
      </c>
      <c r="EK7" s="116">
        <v>124370111.8</v>
      </c>
      <c r="EL7" s="116">
        <v>124370111.8</v>
      </c>
      <c r="EM7" s="116">
        <v>119396561.8</v>
      </c>
      <c r="EN7" s="116"/>
      <c r="EO7" s="116">
        <v>101587186.8</v>
      </c>
      <c r="EP7" s="116">
        <v>96471986.799999997</v>
      </c>
      <c r="EQ7" s="116">
        <v>94749286.799999997</v>
      </c>
      <c r="ER7" s="116">
        <v>92177836.799999997</v>
      </c>
      <c r="ES7" s="116">
        <v>92189496.799999997</v>
      </c>
      <c r="ET7" s="116"/>
      <c r="EU7" s="116">
        <v>85016688.799999997</v>
      </c>
      <c r="EV7" s="116">
        <v>84161388.799999997</v>
      </c>
      <c r="EW7" s="116">
        <v>84162338.799999997</v>
      </c>
      <c r="EX7" s="116">
        <v>84262458.799999997</v>
      </c>
      <c r="EY7" s="116"/>
      <c r="EZ7" s="116">
        <v>84264456.900000006</v>
      </c>
      <c r="FA7" s="116">
        <v>84596806.900000006</v>
      </c>
      <c r="FB7" s="116">
        <v>84596806.900000006</v>
      </c>
      <c r="FC7" s="116">
        <v>84589529.900000006</v>
      </c>
      <c r="FD7" s="116">
        <v>84589237.900000006</v>
      </c>
      <c r="FE7" s="116">
        <v>80672185.299999997</v>
      </c>
      <c r="FF7" s="116">
        <v>71976945.299999997</v>
      </c>
      <c r="FG7" s="116">
        <v>71976945.299999997</v>
      </c>
      <c r="FH7" s="116">
        <v>71979155.299999997</v>
      </c>
      <c r="FI7" s="125"/>
      <c r="FJ7" s="116">
        <v>71988385.700000003</v>
      </c>
      <c r="FK7" s="116">
        <v>71991379.700000003</v>
      </c>
      <c r="FL7" s="116">
        <v>72009349.700000003</v>
      </c>
      <c r="FM7" s="116">
        <v>72035349.700000003</v>
      </c>
      <c r="FN7" s="116">
        <v>72934149.700000003</v>
      </c>
      <c r="FO7" s="116"/>
      <c r="FP7" s="116">
        <v>72944004.700000003</v>
      </c>
      <c r="FQ7" s="116">
        <v>72864004.700000003</v>
      </c>
      <c r="FR7" s="116">
        <v>75423204.700000003</v>
      </c>
      <c r="FS7" s="116">
        <v>77215254.700000003</v>
      </c>
      <c r="FT7" s="116">
        <v>78447711.700000003</v>
      </c>
      <c r="FU7" s="116">
        <v>78447711.700000003</v>
      </c>
      <c r="FV7" s="116">
        <v>78630061.700000003</v>
      </c>
      <c r="FW7" s="116"/>
      <c r="FX7" s="116">
        <v>78705057.700000003</v>
      </c>
      <c r="FY7" s="116">
        <v>78715864.700000003</v>
      </c>
      <c r="FZ7" s="116">
        <v>80223114.700000003</v>
      </c>
      <c r="GA7" s="116">
        <v>80243624.700000003</v>
      </c>
      <c r="GB7" s="116">
        <v>80252974.700000003</v>
      </c>
    </row>
    <row r="8" spans="1:185" x14ac:dyDescent="0.2">
      <c r="A8" s="114" t="s">
        <v>426</v>
      </c>
      <c r="B8" s="115"/>
      <c r="C8" s="116">
        <v>26160612.140000001</v>
      </c>
      <c r="D8" s="116">
        <v>26813440.48</v>
      </c>
      <c r="E8" s="116">
        <v>27202005</v>
      </c>
      <c r="F8" s="116">
        <v>27386538.329999998</v>
      </c>
      <c r="G8" s="116"/>
      <c r="H8" s="116"/>
      <c r="I8" s="116"/>
      <c r="J8" s="116"/>
      <c r="K8" s="116"/>
      <c r="L8" s="116"/>
      <c r="M8" s="116"/>
      <c r="N8" s="116"/>
      <c r="O8" s="116"/>
      <c r="P8" s="116"/>
      <c r="Q8" s="116">
        <v>30654086.670000002</v>
      </c>
      <c r="R8" s="116"/>
      <c r="S8" s="120">
        <v>31991490</v>
      </c>
      <c r="T8" s="116">
        <v>32507199</v>
      </c>
      <c r="U8" s="116">
        <v>32909376</v>
      </c>
      <c r="V8" s="116">
        <v>33935660</v>
      </c>
      <c r="W8" s="116">
        <v>34448747.100000001</v>
      </c>
      <c r="X8" s="116"/>
      <c r="Y8" s="116">
        <v>34735779.359999999</v>
      </c>
      <c r="Z8" s="116">
        <v>34564298.710000001</v>
      </c>
      <c r="AA8" s="116">
        <v>34529920.710000001</v>
      </c>
      <c r="AB8" s="116"/>
      <c r="AC8" s="116">
        <v>35805726.670000002</v>
      </c>
      <c r="AD8" s="116">
        <v>35835056.770000003</v>
      </c>
      <c r="AE8" s="116"/>
      <c r="AF8" s="116">
        <v>35600395.479999997</v>
      </c>
      <c r="AG8" s="116">
        <v>35386469.68</v>
      </c>
      <c r="AH8" s="116">
        <v>37816430</v>
      </c>
      <c r="AI8" s="116"/>
      <c r="AJ8" s="116">
        <v>37687110</v>
      </c>
      <c r="AK8" s="116">
        <v>37342361.609999999</v>
      </c>
      <c r="AL8" s="116">
        <v>37636161.609999999</v>
      </c>
      <c r="AM8" s="116">
        <v>38075537.590000004</v>
      </c>
      <c r="AN8" s="116">
        <v>37681371.289999999</v>
      </c>
      <c r="AO8" s="116">
        <v>37941610</v>
      </c>
      <c r="AP8" s="116"/>
      <c r="AQ8" s="116">
        <v>38850976.270000003</v>
      </c>
      <c r="AR8" s="116">
        <v>39705142.479999997</v>
      </c>
      <c r="AS8" s="116">
        <v>41251413.259999998</v>
      </c>
      <c r="AT8" s="116">
        <v>42063817.329999998</v>
      </c>
      <c r="AU8" s="116"/>
      <c r="AV8" s="116"/>
      <c r="AW8" s="116"/>
      <c r="AX8" s="116">
        <v>39627166.259999998</v>
      </c>
      <c r="AY8" s="116">
        <v>40698276.859999999</v>
      </c>
      <c r="AZ8" s="116">
        <v>41662437.229999997</v>
      </c>
      <c r="BA8" s="116">
        <v>41926927.329999998</v>
      </c>
      <c r="BB8" s="116">
        <v>43644630.770000003</v>
      </c>
      <c r="BC8" s="116">
        <v>44418151.869999997</v>
      </c>
      <c r="BD8" s="116">
        <v>44118647.030000001</v>
      </c>
      <c r="BE8" s="116"/>
      <c r="BF8" s="116"/>
      <c r="BG8" s="116"/>
      <c r="BH8" s="116"/>
      <c r="BI8" s="116">
        <v>43183193.159999996</v>
      </c>
      <c r="BJ8" s="116">
        <v>43561064.130000003</v>
      </c>
      <c r="BK8" s="116">
        <v>43759083.710000001</v>
      </c>
      <c r="BL8" s="116"/>
      <c r="BM8" s="116">
        <v>43935981.329999998</v>
      </c>
      <c r="BN8" s="116"/>
      <c r="BO8" s="116"/>
      <c r="BP8" s="116"/>
      <c r="BQ8" s="116"/>
      <c r="BR8" s="116"/>
      <c r="BS8" s="116"/>
      <c r="BT8" s="116"/>
      <c r="BU8" s="116"/>
      <c r="BV8" s="116"/>
      <c r="BW8" s="116"/>
      <c r="BX8" s="116"/>
      <c r="BY8" s="116">
        <v>48728814.670000002</v>
      </c>
      <c r="BZ8" s="116"/>
      <c r="CA8" s="116">
        <v>48618648</v>
      </c>
      <c r="CB8" s="116"/>
      <c r="CC8" s="116"/>
      <c r="CD8" s="116"/>
      <c r="CE8" s="116"/>
      <c r="CF8" s="116">
        <v>53840998</v>
      </c>
      <c r="CG8" s="116">
        <v>55571270.579999998</v>
      </c>
      <c r="CH8" s="116">
        <v>58483141</v>
      </c>
      <c r="CI8" s="116">
        <v>60948065.240000002</v>
      </c>
      <c r="CJ8" s="116">
        <v>62515218.969999999</v>
      </c>
      <c r="CK8" s="116">
        <v>64209615.670000002</v>
      </c>
      <c r="CL8" s="116">
        <v>64189222.189999998</v>
      </c>
      <c r="CM8" s="116">
        <v>64133005.5</v>
      </c>
      <c r="CN8" s="116">
        <v>64070865.390000001</v>
      </c>
      <c r="CO8" s="116">
        <v>36992694.159999996</v>
      </c>
      <c r="CP8" s="116"/>
      <c r="CQ8" s="116">
        <v>63811465.810000002</v>
      </c>
      <c r="CR8" s="116">
        <v>63797123.329999998</v>
      </c>
      <c r="CS8" s="116">
        <v>65890956.130000003</v>
      </c>
      <c r="CT8" s="116">
        <v>68312688.390000001</v>
      </c>
      <c r="CU8" s="116">
        <v>72114425.709999993</v>
      </c>
      <c r="CV8" s="116">
        <v>77381391.609999999</v>
      </c>
      <c r="CW8" s="116">
        <v>78618840</v>
      </c>
      <c r="CX8" s="116">
        <v>81238736.769999996</v>
      </c>
      <c r="CY8" s="116">
        <v>83079240</v>
      </c>
      <c r="CZ8" s="116">
        <v>83282149.680000007</v>
      </c>
      <c r="DA8" s="116">
        <v>83683422.709999993</v>
      </c>
      <c r="DB8" s="116">
        <v>86927639.329999998</v>
      </c>
      <c r="DC8" s="116">
        <v>87077189.519999996</v>
      </c>
      <c r="DD8" s="116">
        <v>87068028.480000004</v>
      </c>
      <c r="DE8" s="116">
        <v>87068558.810000002</v>
      </c>
      <c r="DF8" s="116">
        <v>87069106.319999993</v>
      </c>
      <c r="DG8" s="116">
        <v>87111581.890000001</v>
      </c>
      <c r="DH8" s="116">
        <v>87128846.5</v>
      </c>
      <c r="DI8" s="116">
        <v>87138607.519999996</v>
      </c>
      <c r="DJ8" s="116">
        <v>87146087.170000002</v>
      </c>
      <c r="DK8" s="116">
        <v>87115073.730000004</v>
      </c>
      <c r="DL8" s="116">
        <v>86949030.719999999</v>
      </c>
      <c r="DM8" s="116">
        <v>86768546.849999994</v>
      </c>
      <c r="DN8" s="116">
        <v>86556740.400000006</v>
      </c>
      <c r="DO8" s="116">
        <v>86556740.400000006</v>
      </c>
      <c r="DP8" s="116">
        <v>86557407.069999993</v>
      </c>
      <c r="DQ8" s="116">
        <v>86534546.849999994</v>
      </c>
      <c r="DR8" s="116">
        <v>86415075.780000001</v>
      </c>
      <c r="DS8" s="116">
        <v>86443411.030000001</v>
      </c>
      <c r="DT8" s="116">
        <v>86477580.659999996</v>
      </c>
      <c r="DU8" s="116">
        <v>86481838</v>
      </c>
      <c r="DV8" s="116">
        <v>86997966.379999995</v>
      </c>
      <c r="DW8" s="116"/>
      <c r="DX8" s="116">
        <v>90434433.980000004</v>
      </c>
      <c r="DY8" s="116">
        <v>101113186</v>
      </c>
      <c r="DZ8" s="116">
        <v>117600848.05</v>
      </c>
      <c r="EA8" s="116">
        <v>137274546.83000001</v>
      </c>
      <c r="EB8" s="116">
        <v>143175151.37</v>
      </c>
      <c r="EC8" s="116">
        <v>162488322.56999999</v>
      </c>
      <c r="ED8" s="116">
        <v>181131955.88999999</v>
      </c>
      <c r="EE8" s="116">
        <v>183208321.56999999</v>
      </c>
      <c r="EF8" s="116">
        <v>178725846.93000001</v>
      </c>
      <c r="EG8" s="116">
        <v>156698397.16999999</v>
      </c>
      <c r="EH8" s="116">
        <v>137490317.25</v>
      </c>
      <c r="EI8" s="116">
        <v>133550426.40000001</v>
      </c>
      <c r="EJ8" s="116">
        <v>134639455.41</v>
      </c>
      <c r="EK8" s="116">
        <v>126966468.19</v>
      </c>
      <c r="EL8" s="116">
        <v>125061486.8</v>
      </c>
      <c r="EM8" s="116">
        <v>122716561.8</v>
      </c>
      <c r="EN8" s="116"/>
      <c r="EO8" s="116">
        <v>105815160.19</v>
      </c>
      <c r="EP8" s="116">
        <v>100006054.54000001</v>
      </c>
      <c r="EQ8" s="116">
        <v>95168701.090000004</v>
      </c>
      <c r="ER8" s="116">
        <v>93339136.799999997</v>
      </c>
      <c r="ES8" s="116">
        <v>92184868.469999999</v>
      </c>
      <c r="ET8" s="116"/>
      <c r="EU8" s="116">
        <v>85447753.799999997</v>
      </c>
      <c r="EV8" s="116">
        <v>84376821.060000002</v>
      </c>
      <c r="EW8" s="116">
        <v>84160948.799999997</v>
      </c>
      <c r="EX8" s="116">
        <v>84169102.129999995</v>
      </c>
      <c r="EY8" s="116"/>
      <c r="EZ8" s="116">
        <v>84265523.569999993</v>
      </c>
      <c r="FA8" s="116">
        <v>84599710.129999995</v>
      </c>
      <c r="FB8" s="116">
        <v>84599710.129999995</v>
      </c>
      <c r="FC8" s="116">
        <v>84593671.739999995</v>
      </c>
      <c r="FD8" s="116">
        <v>84588515.900000006</v>
      </c>
      <c r="FE8" s="116">
        <v>82925605.900000006</v>
      </c>
      <c r="FF8" s="116">
        <v>76727410.629999995</v>
      </c>
      <c r="FG8" s="116">
        <v>76727410.629999995</v>
      </c>
      <c r="FH8" s="116">
        <v>71978512.069999993</v>
      </c>
      <c r="FI8" s="125"/>
      <c r="FJ8" s="116">
        <v>71987397.829999998</v>
      </c>
      <c r="FK8" s="116">
        <v>71990274.540000007</v>
      </c>
      <c r="FL8" s="116">
        <v>71999976.030000001</v>
      </c>
      <c r="FM8" s="116">
        <v>72020694.859999999</v>
      </c>
      <c r="FN8" s="116">
        <v>72490046.370000005</v>
      </c>
      <c r="FO8" s="116"/>
      <c r="FP8" s="116">
        <v>72939517.599999994</v>
      </c>
      <c r="FQ8" s="116">
        <v>72936811.150000006</v>
      </c>
      <c r="FR8" s="116">
        <v>74174276.129999995</v>
      </c>
      <c r="FS8" s="116">
        <v>76615799.859999999</v>
      </c>
      <c r="FT8" s="116">
        <v>77745677.530000001</v>
      </c>
      <c r="FU8" s="116">
        <v>77745677.530000001</v>
      </c>
      <c r="FV8" s="116">
        <v>78511243.959999993</v>
      </c>
      <c r="FW8" s="116"/>
      <c r="FX8" s="116">
        <v>78700927.569999993</v>
      </c>
      <c r="FY8" s="116">
        <v>78712874.890000001</v>
      </c>
      <c r="FZ8" s="116">
        <v>79732549.700000003</v>
      </c>
      <c r="GA8" s="116">
        <v>80228962.439999998</v>
      </c>
      <c r="GB8" s="116">
        <v>80250374.700000003</v>
      </c>
    </row>
    <row r="9" spans="1:185" x14ac:dyDescent="0.2">
      <c r="B9" s="115"/>
      <c r="C9" s="116"/>
      <c r="D9" s="116"/>
      <c r="E9" s="116"/>
      <c r="F9" s="116"/>
      <c r="G9" s="116"/>
      <c r="H9" s="116"/>
      <c r="I9" s="116"/>
      <c r="J9" s="116"/>
      <c r="K9" s="116"/>
      <c r="L9" s="116"/>
      <c r="M9" s="116"/>
      <c r="N9" s="116"/>
      <c r="O9" s="116"/>
      <c r="P9" s="116"/>
      <c r="Q9" s="116"/>
      <c r="R9" s="116"/>
      <c r="S9" s="120"/>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row>
    <row r="10" spans="1:185" x14ac:dyDescent="0.2">
      <c r="A10" s="138" t="s">
        <v>517</v>
      </c>
      <c r="B10" s="121"/>
      <c r="C10" s="116"/>
      <c r="D10" s="116"/>
      <c r="E10" s="116"/>
      <c r="F10" s="116"/>
      <c r="G10" s="116"/>
      <c r="H10" s="116"/>
      <c r="I10" s="116"/>
      <c r="J10" s="116"/>
      <c r="K10" s="116"/>
      <c r="L10" s="116"/>
      <c r="M10" s="116"/>
      <c r="N10" s="116"/>
      <c r="O10" s="116"/>
      <c r="P10" s="116"/>
      <c r="Q10" s="116"/>
      <c r="R10" s="116"/>
      <c r="S10" s="120"/>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row>
    <row r="11" spans="1:185" s="134" customFormat="1" x14ac:dyDescent="0.2">
      <c r="A11" s="137" t="s">
        <v>516</v>
      </c>
      <c r="B11" s="137"/>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6">
        <v>1856432</v>
      </c>
      <c r="FB11" s="136">
        <v>1856432</v>
      </c>
      <c r="FC11" s="135"/>
      <c r="FD11" s="135"/>
      <c r="FE11" s="135"/>
      <c r="FF11" s="135"/>
      <c r="FG11" s="135"/>
      <c r="FH11" s="135"/>
      <c r="FI11" s="135"/>
      <c r="FJ11" s="135"/>
      <c r="FK11" s="135"/>
      <c r="FL11" s="135"/>
      <c r="FM11" s="135"/>
      <c r="FN11" s="135">
        <v>1762086</v>
      </c>
      <c r="FO11" s="135"/>
      <c r="FP11" s="135"/>
      <c r="FQ11" s="135"/>
      <c r="FR11" s="135"/>
      <c r="FS11" s="135"/>
      <c r="FT11" s="135"/>
      <c r="FU11" s="135"/>
      <c r="FV11" s="135"/>
      <c r="FW11" s="135"/>
      <c r="FX11" s="135"/>
      <c r="FY11" s="135"/>
      <c r="FZ11" s="135"/>
      <c r="GA11" s="135"/>
      <c r="GB11" s="135"/>
    </row>
    <row r="12" spans="1:185" s="133" customFormat="1" x14ac:dyDescent="0.2">
      <c r="A12" s="115" t="s">
        <v>515</v>
      </c>
      <c r="B12" s="115"/>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v>8</v>
      </c>
      <c r="FB12" s="120">
        <v>8</v>
      </c>
      <c r="FC12" s="120"/>
      <c r="FD12" s="120"/>
      <c r="FE12" s="120"/>
      <c r="FF12" s="120"/>
      <c r="FG12" s="120"/>
      <c r="FH12" s="120"/>
      <c r="FI12" s="120"/>
      <c r="FJ12" s="120"/>
      <c r="FK12" s="120"/>
      <c r="FL12" s="120"/>
      <c r="FM12" s="120"/>
      <c r="FN12" s="120">
        <v>1</v>
      </c>
      <c r="FO12" s="120"/>
      <c r="FP12" s="120"/>
      <c r="FQ12" s="120"/>
      <c r="FR12" s="120"/>
      <c r="FS12" s="120"/>
      <c r="FT12" s="120"/>
      <c r="FU12" s="120"/>
      <c r="FV12" s="120"/>
      <c r="FW12" s="120"/>
      <c r="FX12" s="120"/>
      <c r="FY12" s="120"/>
      <c r="FZ12" s="120"/>
      <c r="GA12" s="120"/>
      <c r="GB12" s="120"/>
    </row>
    <row r="13" spans="1:185" s="133" customFormat="1" x14ac:dyDescent="0.2">
      <c r="A13" s="115" t="s">
        <v>514</v>
      </c>
      <c r="B13" s="115"/>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v>9</v>
      </c>
      <c r="FB13" s="120">
        <v>9</v>
      </c>
      <c r="FC13" s="120"/>
      <c r="FD13" s="120"/>
      <c r="FE13" s="120"/>
      <c r="FF13" s="120"/>
      <c r="FG13" s="120"/>
      <c r="FH13" s="120"/>
      <c r="FI13" s="120"/>
      <c r="FJ13" s="120"/>
      <c r="FK13" s="120"/>
      <c r="FL13" s="120"/>
      <c r="FM13" s="120"/>
      <c r="FN13" s="120">
        <v>8</v>
      </c>
      <c r="FO13" s="120"/>
      <c r="FP13" s="120"/>
      <c r="FQ13" s="120"/>
      <c r="FR13" s="120"/>
      <c r="FS13" s="120"/>
      <c r="FT13" s="120"/>
      <c r="FU13" s="120"/>
      <c r="FV13" s="120"/>
      <c r="FW13" s="120"/>
      <c r="FX13" s="120"/>
      <c r="FY13" s="120"/>
      <c r="FZ13" s="120"/>
      <c r="GA13" s="120"/>
      <c r="GB13" s="120"/>
    </row>
    <row r="14" spans="1:185" s="117" customFormat="1" x14ac:dyDescent="0.2">
      <c r="A14" s="115" t="s">
        <v>513</v>
      </c>
      <c r="B14" s="115"/>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f>(FA11*240+FA12*12+FA13)/28</f>
        <v>15912278.035714285</v>
      </c>
      <c r="FB14" s="120">
        <f>(FB11*240+FB12*12+FB13)/28</f>
        <v>15912278.035714285</v>
      </c>
      <c r="FC14" s="131">
        <f>($FN$14-$FB$14)/12+FB14</f>
        <v>15844887.782738095</v>
      </c>
      <c r="FD14" s="131">
        <f>($FN$14-$FB$14)/12+FC14</f>
        <v>15777497.529761905</v>
      </c>
      <c r="FE14" s="131">
        <f>($FN$14-$FB$14)/12+FD14</f>
        <v>15710107.276785715</v>
      </c>
      <c r="FF14" s="131">
        <f>($FN$14-$FB$14)/12+FE14</f>
        <v>15642717.023809524</v>
      </c>
      <c r="FG14" s="131">
        <f>($FN$14-$FB$14)/12+FE14</f>
        <v>15642717.023809524</v>
      </c>
      <c r="FH14" s="131">
        <f t="shared" ref="FH14:FM14" si="0">($FN$14-$FB$14)/12+FG14</f>
        <v>15575326.770833334</v>
      </c>
      <c r="FI14" s="131">
        <f t="shared" si="0"/>
        <v>15507936.517857144</v>
      </c>
      <c r="FJ14" s="131">
        <f t="shared" si="0"/>
        <v>15440546.264880953</v>
      </c>
      <c r="FK14" s="131">
        <f t="shared" si="0"/>
        <v>15373156.011904763</v>
      </c>
      <c r="FL14" s="131">
        <f t="shared" si="0"/>
        <v>15305765.758928573</v>
      </c>
      <c r="FM14" s="131">
        <f t="shared" si="0"/>
        <v>15238375.505952382</v>
      </c>
      <c r="FN14" s="120">
        <f>(FN11*240+FN12*12+FN13)/28</f>
        <v>15103595</v>
      </c>
      <c r="FO14" s="131">
        <f>(14908406.59-$FN$14)/24+FN14</f>
        <v>15095462.149583334</v>
      </c>
      <c r="FP14" s="131">
        <f>(14908406.59-$FN$14)/24+FN14</f>
        <v>15095462.149583334</v>
      </c>
      <c r="FQ14" s="131">
        <f>(14908406.59-$FN$14)/24+FP14</f>
        <v>15087329.299166668</v>
      </c>
      <c r="FR14" s="131">
        <f>(14908406.59-$FN$14)/24+FQ14</f>
        <v>15079196.448750002</v>
      </c>
      <c r="FS14" s="131">
        <f>(14908406.59-$FN$14)/24+FR14</f>
        <v>15071063.598333336</v>
      </c>
      <c r="FT14" s="131">
        <f>(14908406.59-$FN$14)/24+FS14</f>
        <v>15062930.747916671</v>
      </c>
      <c r="FU14" s="131">
        <f t="shared" ref="FU14:GB14" si="1">(14908406.59-$FN$14)/24+FS14</f>
        <v>15062930.747916671</v>
      </c>
      <c r="FV14" s="131">
        <f t="shared" si="1"/>
        <v>15054797.897500005</v>
      </c>
      <c r="FW14" s="131">
        <f t="shared" si="1"/>
        <v>15054797.897500005</v>
      </c>
      <c r="FX14" s="131">
        <f t="shared" si="1"/>
        <v>15046665.047083339</v>
      </c>
      <c r="FY14" s="131">
        <f t="shared" si="1"/>
        <v>15046665.047083339</v>
      </c>
      <c r="FZ14" s="131">
        <f t="shared" si="1"/>
        <v>15038532.196666673</v>
      </c>
      <c r="GA14" s="131">
        <f t="shared" si="1"/>
        <v>15038532.196666673</v>
      </c>
      <c r="GB14" s="131">
        <f t="shared" si="1"/>
        <v>15030399.346250007</v>
      </c>
      <c r="GC14" s="120"/>
    </row>
    <row r="15" spans="1:185" s="117" customFormat="1" x14ac:dyDescent="0.2">
      <c r="A15" s="115"/>
      <c r="B15" s="115"/>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row>
    <row r="16" spans="1:185" x14ac:dyDescent="0.2">
      <c r="A16" s="132" t="s">
        <v>425</v>
      </c>
      <c r="B16" s="121"/>
      <c r="C16" s="116"/>
      <c r="D16" s="116"/>
      <c r="E16" s="116"/>
      <c r="F16" s="116"/>
      <c r="G16" s="116"/>
      <c r="H16" s="116"/>
      <c r="I16" s="116"/>
      <c r="J16" s="116"/>
      <c r="K16" s="116"/>
      <c r="L16" s="116"/>
      <c r="M16" s="116"/>
      <c r="N16" s="116"/>
      <c r="O16" s="116"/>
      <c r="P16" s="116"/>
      <c r="Q16" s="116"/>
      <c r="R16" s="116"/>
      <c r="S16" s="120"/>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row>
    <row r="17" spans="1:185" x14ac:dyDescent="0.2">
      <c r="A17" s="124" t="s">
        <v>512</v>
      </c>
      <c r="B17" s="121"/>
      <c r="C17" s="116"/>
      <c r="D17" s="116"/>
      <c r="E17" s="116"/>
      <c r="F17" s="116"/>
      <c r="G17" s="116"/>
      <c r="H17" s="116"/>
      <c r="I17" s="116"/>
      <c r="J17" s="116"/>
      <c r="K17" s="116"/>
      <c r="L17" s="116"/>
      <c r="M17" s="116"/>
      <c r="N17" s="116"/>
      <c r="O17" s="116"/>
      <c r="P17" s="116"/>
      <c r="Q17" s="116"/>
      <c r="R17" s="116"/>
      <c r="S17" s="120"/>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row>
    <row r="18" spans="1:185" x14ac:dyDescent="0.2">
      <c r="A18" s="114" t="s">
        <v>511</v>
      </c>
      <c r="B18" s="115"/>
      <c r="C18" s="116">
        <v>40628.57</v>
      </c>
      <c r="D18" s="116">
        <v>40628.57</v>
      </c>
      <c r="E18" s="116">
        <v>40628.57</v>
      </c>
      <c r="F18" s="116">
        <v>40457.14</v>
      </c>
      <c r="G18" s="116"/>
      <c r="H18" s="116"/>
      <c r="I18" s="116"/>
      <c r="J18" s="116"/>
      <c r="K18" s="116"/>
      <c r="L18" s="116"/>
      <c r="M18" s="116"/>
      <c r="N18" s="116"/>
      <c r="O18" s="116"/>
      <c r="P18" s="116"/>
      <c r="Q18" s="116">
        <v>3685.72</v>
      </c>
      <c r="R18" s="116"/>
      <c r="S18" s="125">
        <v>590182.86</v>
      </c>
      <c r="T18" s="116">
        <v>1029651.43</v>
      </c>
      <c r="U18" s="116">
        <v>2299611.4300000002</v>
      </c>
      <c r="V18" s="116">
        <v>2507468.5699999998</v>
      </c>
      <c r="W18" s="116">
        <v>2689568.57</v>
      </c>
      <c r="X18" s="116"/>
      <c r="Y18" s="116">
        <v>2446611.4300000002</v>
      </c>
      <c r="Z18" s="116">
        <v>2449611.4300000002</v>
      </c>
      <c r="AA18" s="116">
        <v>2449611.4300000002</v>
      </c>
      <c r="AB18" s="116"/>
      <c r="AC18" s="116">
        <v>3651111.43</v>
      </c>
      <c r="AD18" s="116">
        <v>3653811.43</v>
      </c>
      <c r="AE18" s="116"/>
      <c r="AF18" s="116">
        <v>3073817.14</v>
      </c>
      <c r="AG18" s="116">
        <v>2988102.86</v>
      </c>
      <c r="AH18" s="116">
        <v>4170960</v>
      </c>
      <c r="AI18" s="116"/>
      <c r="AJ18" s="116">
        <v>3409302.86</v>
      </c>
      <c r="AK18" s="116">
        <v>1180731.43</v>
      </c>
      <c r="AL18" s="116">
        <v>366445.72</v>
      </c>
      <c r="AM18" s="116">
        <v>323588.58</v>
      </c>
      <c r="AN18" s="116">
        <v>237874.31</v>
      </c>
      <c r="AO18" s="116">
        <v>1009302.88</v>
      </c>
      <c r="AP18" s="116"/>
      <c r="AQ18" s="116">
        <v>1525088.59</v>
      </c>
      <c r="AR18" s="116">
        <v>1565091.43</v>
      </c>
      <c r="AS18" s="116">
        <v>2765091.43</v>
      </c>
      <c r="AT18" s="116">
        <v>3191262.85</v>
      </c>
      <c r="AU18" s="116"/>
      <c r="AV18" s="116"/>
      <c r="AW18" s="116"/>
      <c r="AX18" s="116">
        <v>408959.99</v>
      </c>
      <c r="AY18" s="116">
        <v>563245.71</v>
      </c>
      <c r="AZ18" s="116">
        <v>1710068.57</v>
      </c>
      <c r="BA18" s="116">
        <v>1338068.57</v>
      </c>
      <c r="BB18" s="116">
        <v>2407782.85</v>
      </c>
      <c r="BC18" s="116">
        <v>2467782.85</v>
      </c>
      <c r="BD18" s="116">
        <v>2455782.85</v>
      </c>
      <c r="BE18" s="116"/>
      <c r="BF18" s="116"/>
      <c r="BG18" s="116"/>
      <c r="BH18" s="116"/>
      <c r="BI18" s="116">
        <v>492428.57</v>
      </c>
      <c r="BJ18" s="116">
        <v>972428.57</v>
      </c>
      <c r="BK18" s="116">
        <v>972428.57</v>
      </c>
      <c r="BL18" s="116"/>
      <c r="BM18" s="116">
        <v>2515285.71</v>
      </c>
      <c r="BN18" s="116"/>
      <c r="BO18" s="116"/>
      <c r="BP18" s="116"/>
      <c r="BQ18" s="116"/>
      <c r="BR18" s="116"/>
      <c r="BS18" s="116"/>
      <c r="BT18" s="116"/>
      <c r="BU18" s="116"/>
      <c r="BV18" s="116"/>
      <c r="BW18" s="116"/>
      <c r="BX18" s="116"/>
      <c r="BY18" s="116">
        <v>2803620</v>
      </c>
      <c r="BZ18" s="116"/>
      <c r="CA18" s="116">
        <v>2803620</v>
      </c>
      <c r="CB18" s="116"/>
      <c r="CC18" s="116"/>
      <c r="CD18" s="116"/>
      <c r="CE18" s="116"/>
      <c r="CF18" s="116">
        <v>2805000</v>
      </c>
      <c r="CG18" s="116">
        <v>2805000</v>
      </c>
      <c r="CH18" s="116">
        <v>2805000</v>
      </c>
      <c r="CI18" s="116">
        <v>2805000</v>
      </c>
      <c r="CJ18" s="116">
        <v>2805000</v>
      </c>
      <c r="CK18" s="116">
        <v>2805000</v>
      </c>
      <c r="CL18" s="116">
        <v>2805000</v>
      </c>
      <c r="CM18" s="116">
        <v>2805000</v>
      </c>
      <c r="CN18" s="116">
        <v>2805000</v>
      </c>
      <c r="CO18" s="116">
        <v>2805000</v>
      </c>
      <c r="CP18" s="116"/>
      <c r="CQ18" s="116">
        <v>2805000</v>
      </c>
      <c r="CR18" s="116">
        <v>2805000</v>
      </c>
      <c r="CS18" s="116">
        <v>2805000</v>
      </c>
      <c r="CT18" s="116">
        <v>2812380</v>
      </c>
      <c r="CU18" s="116">
        <v>2812380</v>
      </c>
      <c r="CV18" s="116">
        <v>2812380</v>
      </c>
      <c r="CW18" s="116">
        <v>2812380</v>
      </c>
      <c r="CX18" s="116">
        <v>2812380</v>
      </c>
      <c r="CY18" s="116">
        <v>2812380</v>
      </c>
      <c r="CZ18" s="116">
        <v>2822380</v>
      </c>
      <c r="DA18" s="116">
        <v>2812380</v>
      </c>
      <c r="DB18" s="116">
        <v>2812380</v>
      </c>
      <c r="DC18" s="116">
        <v>2812380</v>
      </c>
      <c r="DD18" s="116">
        <v>2812380</v>
      </c>
      <c r="DE18" s="116">
        <v>2812380</v>
      </c>
      <c r="DF18" s="116">
        <v>2812380</v>
      </c>
      <c r="DG18" s="116">
        <v>2812380</v>
      </c>
      <c r="DH18" s="116">
        <v>2812380</v>
      </c>
      <c r="DI18" s="116">
        <v>2812380</v>
      </c>
      <c r="DJ18" s="116">
        <v>2812380</v>
      </c>
      <c r="DK18" s="116">
        <v>2812380</v>
      </c>
      <c r="DL18" s="116">
        <v>2812380</v>
      </c>
      <c r="DM18" s="116">
        <v>2812380</v>
      </c>
      <c r="DN18" s="116">
        <v>2812380</v>
      </c>
      <c r="DO18" s="116">
        <v>2812380</v>
      </c>
      <c r="DP18" s="116">
        <v>2812380</v>
      </c>
      <c r="DQ18" s="116">
        <v>2812380</v>
      </c>
      <c r="DR18" s="116">
        <v>2812380</v>
      </c>
      <c r="DS18" s="116">
        <v>2812380</v>
      </c>
      <c r="DT18" s="116">
        <v>2812380</v>
      </c>
      <c r="DU18" s="116">
        <v>2812380</v>
      </c>
      <c r="DV18" s="116">
        <v>2812380</v>
      </c>
      <c r="DW18" s="116"/>
      <c r="DX18" s="116">
        <v>2812722.86</v>
      </c>
      <c r="DY18" s="116">
        <v>2813922.86</v>
      </c>
      <c r="DZ18" s="116">
        <v>2813922.86</v>
      </c>
      <c r="EA18" s="116">
        <v>2813922.86</v>
      </c>
      <c r="EB18" s="116">
        <v>2813897.15</v>
      </c>
      <c r="EC18" s="116">
        <v>2813897.15</v>
      </c>
      <c r="ED18" s="116">
        <v>2813854.29</v>
      </c>
      <c r="EE18" s="116">
        <v>2813725.71</v>
      </c>
      <c r="EF18" s="116">
        <v>2813682.85</v>
      </c>
      <c r="EG18" s="116">
        <v>2813639.99</v>
      </c>
      <c r="EH18" s="116">
        <v>2813639.99</v>
      </c>
      <c r="EI18" s="116">
        <v>2813597.13</v>
      </c>
      <c r="EJ18" s="116">
        <v>2813597.13</v>
      </c>
      <c r="EK18" s="116">
        <v>2813580</v>
      </c>
      <c r="EL18" s="116">
        <v>2813580</v>
      </c>
      <c r="EM18" s="116">
        <v>2813580</v>
      </c>
      <c r="EN18" s="116"/>
      <c r="EO18" s="116">
        <v>2813580</v>
      </c>
      <c r="EP18" s="116">
        <v>2813580</v>
      </c>
      <c r="EQ18" s="116">
        <v>2813580</v>
      </c>
      <c r="ER18" s="116">
        <v>2813580</v>
      </c>
      <c r="ES18" s="116">
        <v>2813580</v>
      </c>
      <c r="ET18" s="116"/>
      <c r="EU18" s="116">
        <v>2813580</v>
      </c>
      <c r="EV18" s="116">
        <v>2813580</v>
      </c>
      <c r="EW18" s="116">
        <v>2813580</v>
      </c>
      <c r="EX18" s="116">
        <v>2813580</v>
      </c>
      <c r="EY18" s="116"/>
      <c r="EZ18" s="116">
        <v>2813580</v>
      </c>
      <c r="FA18" s="116">
        <v>2813580</v>
      </c>
      <c r="FB18" s="116">
        <v>2813580</v>
      </c>
      <c r="FC18" s="116">
        <v>2813580</v>
      </c>
      <c r="FD18" s="116">
        <v>2813580</v>
      </c>
      <c r="FE18" s="116">
        <v>2813580</v>
      </c>
      <c r="FF18" s="116">
        <v>2813580</v>
      </c>
      <c r="FG18" s="116">
        <v>2813580</v>
      </c>
      <c r="FH18" s="116">
        <v>2813580</v>
      </c>
      <c r="FI18" s="116"/>
      <c r="FJ18" s="116">
        <v>2813580</v>
      </c>
      <c r="FK18" s="116">
        <v>2813580</v>
      </c>
      <c r="FL18" s="116">
        <v>2813580</v>
      </c>
      <c r="FM18" s="116">
        <v>2813580</v>
      </c>
      <c r="FN18" s="116">
        <v>2813580</v>
      </c>
      <c r="FO18" s="116">
        <v>2813580</v>
      </c>
      <c r="FP18" s="116">
        <v>2813580</v>
      </c>
      <c r="FQ18" s="116">
        <v>2813580</v>
      </c>
      <c r="FR18" s="116">
        <v>2813580</v>
      </c>
      <c r="FS18" s="116">
        <v>2813580</v>
      </c>
      <c r="FT18" s="116">
        <v>2813580</v>
      </c>
      <c r="FU18" s="116">
        <v>2813580</v>
      </c>
      <c r="FV18" s="116">
        <v>2813580</v>
      </c>
      <c r="FW18" s="116"/>
      <c r="FX18" s="116">
        <v>2813580</v>
      </c>
      <c r="FY18" s="116">
        <v>2813580</v>
      </c>
      <c r="FZ18" s="116">
        <v>2813580</v>
      </c>
      <c r="GA18" s="116">
        <v>2813580</v>
      </c>
      <c r="GB18" s="116">
        <v>2813580</v>
      </c>
      <c r="GC18" s="123"/>
    </row>
    <row r="19" spans="1:185" s="117" customFormat="1" x14ac:dyDescent="0.2">
      <c r="A19" s="115" t="s">
        <v>510</v>
      </c>
      <c r="B19" s="115"/>
      <c r="C19" s="120">
        <v>11788419</v>
      </c>
      <c r="D19" s="120">
        <v>12321063.5</v>
      </c>
      <c r="E19" s="120">
        <v>12595563.5</v>
      </c>
      <c r="F19" s="120">
        <v>12401261.5</v>
      </c>
      <c r="G19" s="120"/>
      <c r="H19" s="120"/>
      <c r="I19" s="120"/>
      <c r="J19" s="120"/>
      <c r="K19" s="120"/>
      <c r="L19" s="120"/>
      <c r="M19" s="120"/>
      <c r="N19" s="120"/>
      <c r="O19" s="120"/>
      <c r="P19" s="120"/>
      <c r="Q19" s="120">
        <v>11964205.5</v>
      </c>
      <c r="R19" s="120"/>
      <c r="S19" s="125">
        <v>11474415.5</v>
      </c>
      <c r="T19" s="120">
        <v>11055476.5</v>
      </c>
      <c r="U19" s="120">
        <v>10913516.5</v>
      </c>
      <c r="V19" s="120">
        <v>11114587.5</v>
      </c>
      <c r="W19" s="120">
        <v>11171487.5</v>
      </c>
      <c r="X19" s="120"/>
      <c r="Y19" s="120">
        <v>11433545.5</v>
      </c>
      <c r="Z19" s="120">
        <v>11409545.5</v>
      </c>
      <c r="AA19" s="120">
        <v>11384530.5</v>
      </c>
      <c r="AB19" s="120"/>
      <c r="AC19" s="120">
        <v>11398531.4</v>
      </c>
      <c r="AD19" s="120">
        <v>11409531.4</v>
      </c>
      <c r="AE19" s="120"/>
      <c r="AF19" s="120">
        <v>11576625.689999999</v>
      </c>
      <c r="AG19" s="120">
        <v>11773394.439999999</v>
      </c>
      <c r="AH19" s="120">
        <v>11695451.58</v>
      </c>
      <c r="AI19" s="120"/>
      <c r="AJ19" s="120">
        <v>11654958.720000001</v>
      </c>
      <c r="AK19" s="120">
        <v>11734173</v>
      </c>
      <c r="AL19" s="120">
        <v>11816087.289999999</v>
      </c>
      <c r="AM19" s="120">
        <v>11819144.43</v>
      </c>
      <c r="AN19" s="120">
        <v>11736658.699999999</v>
      </c>
      <c r="AO19" s="120">
        <v>11714630.130000001</v>
      </c>
      <c r="AP19" s="120"/>
      <c r="AQ19" s="120">
        <v>11725284.27</v>
      </c>
      <c r="AR19" s="120">
        <v>11832198.890000001</v>
      </c>
      <c r="AS19" s="120">
        <v>11922025.890000001</v>
      </c>
      <c r="AT19" s="120">
        <v>11843554.470000001</v>
      </c>
      <c r="AU19" s="120"/>
      <c r="AV19" s="120"/>
      <c r="AW19" s="120"/>
      <c r="AX19" s="120">
        <v>12267057.33</v>
      </c>
      <c r="AY19" s="120">
        <v>12222400.189999999</v>
      </c>
      <c r="AZ19" s="120">
        <v>12295777.33</v>
      </c>
      <c r="BA19" s="120">
        <v>12325777.33</v>
      </c>
      <c r="BB19" s="120">
        <v>12351348.76</v>
      </c>
      <c r="BC19" s="120">
        <v>12371332.76</v>
      </c>
      <c r="BD19" s="120">
        <v>12270332.76</v>
      </c>
      <c r="BE19" s="120"/>
      <c r="BF19" s="120"/>
      <c r="BG19" s="120"/>
      <c r="BH19" s="120"/>
      <c r="BI19" s="120">
        <v>12402859.9</v>
      </c>
      <c r="BJ19" s="120">
        <v>12413859.9</v>
      </c>
      <c r="BK19" s="120">
        <v>12523859.9</v>
      </c>
      <c r="BL19" s="120"/>
      <c r="BM19" s="120">
        <v>12646859.9</v>
      </c>
      <c r="BN19" s="120"/>
      <c r="BO19" s="120"/>
      <c r="BP19" s="120"/>
      <c r="BQ19" s="120"/>
      <c r="BR19" s="120"/>
      <c r="BS19" s="120"/>
      <c r="BT19" s="120"/>
      <c r="BU19" s="120"/>
      <c r="BV19" s="120"/>
      <c r="BW19" s="120"/>
      <c r="BX19" s="120"/>
      <c r="BY19" s="120">
        <v>13056588.470000001</v>
      </c>
      <c r="BZ19" s="120"/>
      <c r="CA19" s="120">
        <v>13021588.470000001</v>
      </c>
      <c r="CB19" s="120"/>
      <c r="CC19" s="120"/>
      <c r="CD19" s="120"/>
      <c r="CE19" s="120"/>
      <c r="CF19" s="120">
        <v>13181379.890000001</v>
      </c>
      <c r="CG19" s="120">
        <v>13270337.029999999</v>
      </c>
      <c r="CH19" s="120">
        <v>13230179.890000001</v>
      </c>
      <c r="CI19" s="120">
        <v>13202965.609999999</v>
      </c>
      <c r="CJ19" s="120">
        <v>13135579.890000001</v>
      </c>
      <c r="CK19" s="120">
        <v>13150579.890000001</v>
      </c>
      <c r="CL19" s="120">
        <v>13087579.890000001</v>
      </c>
      <c r="CM19" s="120">
        <v>13007448.890000001</v>
      </c>
      <c r="CN19" s="120">
        <v>12943448.890000001</v>
      </c>
      <c r="CO19" s="120">
        <v>12845371.890000001</v>
      </c>
      <c r="CP19" s="120"/>
      <c r="CQ19" s="120">
        <v>12693371.890000001</v>
      </c>
      <c r="CR19" s="120">
        <v>12650300.460000001</v>
      </c>
      <c r="CS19" s="120">
        <v>12647843.32</v>
      </c>
      <c r="CT19" s="120">
        <v>12539463.32</v>
      </c>
      <c r="CU19" s="120">
        <v>12491749.039999999</v>
      </c>
      <c r="CV19" s="120">
        <v>12479506.18</v>
      </c>
      <c r="CW19" s="120">
        <v>12479349.039999999</v>
      </c>
      <c r="CX19" s="120">
        <v>12460934.75</v>
      </c>
      <c r="CY19" s="120">
        <v>12448934.75</v>
      </c>
      <c r="CZ19" s="120">
        <v>12690014.75</v>
      </c>
      <c r="DA19" s="120">
        <v>12673105.039999999</v>
      </c>
      <c r="DB19" s="120">
        <v>12470962.18</v>
      </c>
      <c r="DC19" s="120">
        <v>12371461.380000001</v>
      </c>
      <c r="DD19" s="120">
        <v>12371960.58</v>
      </c>
      <c r="DE19" s="120">
        <v>12372459.779999999</v>
      </c>
      <c r="DF19" s="120">
        <v>12372958.98</v>
      </c>
      <c r="DG19" s="120">
        <v>12420458.18</v>
      </c>
      <c r="DH19" s="120">
        <v>12441457.380000001</v>
      </c>
      <c r="DI19" s="120">
        <v>12442456.58</v>
      </c>
      <c r="DJ19" s="120">
        <v>12442765.02</v>
      </c>
      <c r="DK19" s="120">
        <v>12302765.02</v>
      </c>
      <c r="DL19" s="120">
        <v>12172765.02</v>
      </c>
      <c r="DM19" s="120">
        <v>11851765.02</v>
      </c>
      <c r="DN19" s="120">
        <v>11851765.02</v>
      </c>
      <c r="DO19" s="120">
        <v>11851765.02</v>
      </c>
      <c r="DP19" s="120">
        <v>11853765.02</v>
      </c>
      <c r="DQ19" s="120">
        <v>11703765.02</v>
      </c>
      <c r="DR19" s="120">
        <v>7724203.9699999997</v>
      </c>
      <c r="DS19" s="120">
        <v>7744203.9699999997</v>
      </c>
      <c r="DT19" s="120">
        <v>7776202.3700000001</v>
      </c>
      <c r="DU19" s="120">
        <v>7776202.3700000001</v>
      </c>
      <c r="DV19" s="120">
        <v>8576201.6699999999</v>
      </c>
      <c r="DW19" s="120"/>
      <c r="DX19" s="120">
        <v>8576557.3599999994</v>
      </c>
      <c r="DY19" s="120">
        <v>8582563.5600000005</v>
      </c>
      <c r="DZ19" s="120">
        <v>8582271.3599999994</v>
      </c>
      <c r="EA19" s="120">
        <v>8581985.9299999997</v>
      </c>
      <c r="EB19" s="120">
        <v>8582414.5</v>
      </c>
      <c r="EC19" s="120">
        <v>8581963.7699999996</v>
      </c>
      <c r="ED19" s="120">
        <v>8586906.0700000003</v>
      </c>
      <c r="EE19" s="120">
        <v>8586955.5500000007</v>
      </c>
      <c r="EF19" s="120">
        <v>8591436.4800000004</v>
      </c>
      <c r="EG19" s="120">
        <v>8592200.5299999993</v>
      </c>
      <c r="EH19" s="120">
        <v>8592143.0500000007</v>
      </c>
      <c r="EI19" s="120">
        <v>8592072.4800000004</v>
      </c>
      <c r="EJ19" s="120">
        <v>8591908.2100000009</v>
      </c>
      <c r="EK19" s="120">
        <v>8591847.6300000008</v>
      </c>
      <c r="EL19" s="120">
        <v>8591769.0299999993</v>
      </c>
      <c r="EM19" s="120">
        <v>8591726.1899999995</v>
      </c>
      <c r="EN19" s="120"/>
      <c r="EO19" s="120">
        <v>8523208.3300000001</v>
      </c>
      <c r="EP19" s="120">
        <v>8508008.3399999999</v>
      </c>
      <c r="EQ19" s="120">
        <v>8413879.7699999996</v>
      </c>
      <c r="ER19" s="120">
        <v>8413858.3499999996</v>
      </c>
      <c r="ES19" s="120">
        <v>8425518.3499999996</v>
      </c>
      <c r="ET19" s="120"/>
      <c r="EU19" s="120">
        <v>8452710.3300000001</v>
      </c>
      <c r="EV19" s="120">
        <v>8524747.5199999996</v>
      </c>
      <c r="EW19" s="120">
        <v>8525697.5199999996</v>
      </c>
      <c r="EX19" s="120">
        <v>8625817.5199999996</v>
      </c>
      <c r="EY19" s="120"/>
      <c r="EZ19" s="120">
        <v>8627815.6199999992</v>
      </c>
      <c r="FA19" s="120">
        <v>8629793.1799999997</v>
      </c>
      <c r="FB19" s="120">
        <v>8629793.1799999997</v>
      </c>
      <c r="FC19" s="120">
        <v>8622516.1799999997</v>
      </c>
      <c r="FD19" s="120">
        <v>8622224.1799999997</v>
      </c>
      <c r="FE19" s="120">
        <v>8733743</v>
      </c>
      <c r="FF19" s="120">
        <v>8738502.9900000002</v>
      </c>
      <c r="FG19" s="120">
        <v>8738502.9900000002</v>
      </c>
      <c r="FH19" s="120">
        <v>8740712.9900000002</v>
      </c>
      <c r="FI19" s="120"/>
      <c r="FJ19" s="120">
        <v>8749943.3900000006</v>
      </c>
      <c r="FK19" s="120">
        <v>8752937.3900000006</v>
      </c>
      <c r="FL19" s="120">
        <v>8770907.3900000006</v>
      </c>
      <c r="FM19" s="120">
        <v>8796907.3900000006</v>
      </c>
      <c r="FN19" s="120">
        <v>8838564.5299999993</v>
      </c>
      <c r="FO19" s="120">
        <v>8848419.5299999993</v>
      </c>
      <c r="FP19" s="120">
        <v>8848419.5299999993</v>
      </c>
      <c r="FQ19" s="120">
        <v>8768419.5299999993</v>
      </c>
      <c r="FR19" s="120">
        <v>8756190.9499999993</v>
      </c>
      <c r="FS19" s="120">
        <v>8405383.8100000005</v>
      </c>
      <c r="FT19" s="120">
        <v>8137840.8099999996</v>
      </c>
      <c r="FU19" s="120">
        <v>8137840.8099999996</v>
      </c>
      <c r="FV19" s="120">
        <v>8151797.4900000002</v>
      </c>
      <c r="FW19" s="120"/>
      <c r="FX19" s="120">
        <v>8226793.4900000002</v>
      </c>
      <c r="FY19" s="120">
        <v>8237600.4900000002</v>
      </c>
      <c r="FZ19" s="120">
        <v>8244850.4900000002</v>
      </c>
      <c r="GA19" s="120">
        <v>8265360.4900000002</v>
      </c>
      <c r="GB19" s="120">
        <v>8274710.4900000002</v>
      </c>
      <c r="GC19" s="119"/>
    </row>
    <row r="20" spans="1:185" x14ac:dyDescent="0.2">
      <c r="A20" s="114" t="s">
        <v>509</v>
      </c>
      <c r="B20" s="115"/>
      <c r="C20" s="116">
        <v>8832946</v>
      </c>
      <c r="D20" s="116">
        <v>9485301.5</v>
      </c>
      <c r="E20" s="116">
        <v>9607673.5</v>
      </c>
      <c r="F20" s="116">
        <v>9012146.5</v>
      </c>
      <c r="G20" s="116"/>
      <c r="H20" s="116"/>
      <c r="I20" s="116"/>
      <c r="J20" s="116"/>
      <c r="K20" s="116"/>
      <c r="L20" s="116"/>
      <c r="M20" s="116"/>
      <c r="N20" s="116"/>
      <c r="O20" s="116"/>
      <c r="P20" s="116"/>
      <c r="Q20" s="116">
        <v>8420699</v>
      </c>
      <c r="R20" s="116"/>
      <c r="S20" s="125">
        <v>4758032</v>
      </c>
      <c r="T20" s="116">
        <v>2778213</v>
      </c>
      <c r="U20" s="116">
        <v>2778213</v>
      </c>
      <c r="V20" s="116">
        <v>0</v>
      </c>
      <c r="W20" s="116">
        <v>0</v>
      </c>
      <c r="X20" s="116"/>
      <c r="Y20" s="116">
        <v>0</v>
      </c>
      <c r="Z20" s="116">
        <v>0</v>
      </c>
      <c r="AA20" s="116">
        <v>0</v>
      </c>
      <c r="AB20" s="116"/>
      <c r="AC20" s="116">
        <v>0</v>
      </c>
      <c r="AD20" s="116">
        <v>0</v>
      </c>
      <c r="AE20" s="116"/>
      <c r="AF20" s="116">
        <v>0</v>
      </c>
      <c r="AG20" s="116">
        <v>0</v>
      </c>
      <c r="AH20" s="116">
        <v>0</v>
      </c>
      <c r="AI20" s="116"/>
      <c r="AJ20" s="116">
        <v>0</v>
      </c>
      <c r="AK20" s="116">
        <v>0</v>
      </c>
      <c r="AL20" s="116">
        <v>0</v>
      </c>
      <c r="AM20" s="116">
        <v>0</v>
      </c>
      <c r="AN20" s="116">
        <v>0</v>
      </c>
      <c r="AO20" s="116">
        <v>0</v>
      </c>
      <c r="AP20" s="116"/>
      <c r="AQ20" s="116">
        <v>0</v>
      </c>
      <c r="AR20" s="116">
        <v>0</v>
      </c>
      <c r="AS20" s="116">
        <v>0</v>
      </c>
      <c r="AT20" s="116">
        <v>0</v>
      </c>
      <c r="AU20" s="116"/>
      <c r="AV20" s="116"/>
      <c r="AW20" s="116"/>
      <c r="AX20" s="116">
        <v>0</v>
      </c>
      <c r="AY20" s="116">
        <v>0</v>
      </c>
      <c r="AZ20" s="116">
        <v>0</v>
      </c>
      <c r="BA20" s="116">
        <v>0</v>
      </c>
      <c r="BB20" s="116">
        <v>0</v>
      </c>
      <c r="BC20" s="116">
        <v>0</v>
      </c>
      <c r="BD20" s="116">
        <v>0</v>
      </c>
      <c r="BE20" s="116"/>
      <c r="BF20" s="116"/>
      <c r="BG20" s="116"/>
      <c r="BH20" s="116"/>
      <c r="BI20" s="116">
        <v>0</v>
      </c>
      <c r="BJ20" s="116">
        <v>0</v>
      </c>
      <c r="BK20" s="116">
        <v>0</v>
      </c>
      <c r="BL20" s="116"/>
      <c r="BM20" s="116">
        <v>0</v>
      </c>
      <c r="BN20" s="116"/>
      <c r="BO20" s="116"/>
      <c r="BP20" s="116"/>
      <c r="BQ20" s="116"/>
      <c r="BR20" s="116"/>
      <c r="BS20" s="116"/>
      <c r="BT20" s="116"/>
      <c r="BU20" s="116"/>
      <c r="BV20" s="116"/>
      <c r="BW20" s="116"/>
      <c r="BX20" s="116"/>
      <c r="BY20" s="116">
        <v>0</v>
      </c>
      <c r="BZ20" s="116"/>
      <c r="CA20" s="116">
        <v>0</v>
      </c>
      <c r="CB20" s="116"/>
      <c r="CC20" s="116"/>
      <c r="CD20" s="116"/>
      <c r="CE20" s="116"/>
      <c r="CF20" s="116">
        <v>0</v>
      </c>
      <c r="CG20" s="116">
        <v>0</v>
      </c>
      <c r="CH20" s="116">
        <v>0</v>
      </c>
      <c r="CI20" s="116">
        <v>0</v>
      </c>
      <c r="CJ20" s="116">
        <v>0</v>
      </c>
      <c r="CK20" s="116">
        <v>0</v>
      </c>
      <c r="CL20" s="116">
        <v>0</v>
      </c>
      <c r="CM20" s="116">
        <v>0</v>
      </c>
      <c r="CN20" s="116">
        <v>0</v>
      </c>
      <c r="CO20" s="116">
        <v>0</v>
      </c>
      <c r="CP20" s="116"/>
      <c r="CQ20" s="116">
        <v>0</v>
      </c>
      <c r="CR20" s="116">
        <v>0</v>
      </c>
      <c r="CS20" s="116">
        <v>0</v>
      </c>
      <c r="CT20" s="116">
        <v>0</v>
      </c>
      <c r="CU20" s="116">
        <v>0</v>
      </c>
      <c r="CV20" s="116">
        <v>0</v>
      </c>
      <c r="CW20" s="116">
        <v>0</v>
      </c>
      <c r="CX20" s="116">
        <v>0</v>
      </c>
      <c r="CY20" s="116">
        <v>0</v>
      </c>
      <c r="CZ20" s="116">
        <v>0</v>
      </c>
      <c r="DA20" s="116">
        <v>0</v>
      </c>
      <c r="DB20" s="116">
        <v>0</v>
      </c>
      <c r="DC20" s="116">
        <v>0</v>
      </c>
      <c r="DD20" s="116">
        <v>0</v>
      </c>
      <c r="DE20" s="116">
        <v>0</v>
      </c>
      <c r="DF20" s="116">
        <v>0</v>
      </c>
      <c r="DG20" s="116">
        <v>0</v>
      </c>
      <c r="DH20" s="116">
        <v>0</v>
      </c>
      <c r="DI20" s="116">
        <v>0</v>
      </c>
      <c r="DJ20" s="116">
        <v>0</v>
      </c>
      <c r="DK20" s="116">
        <v>0</v>
      </c>
      <c r="DL20" s="116">
        <v>0</v>
      </c>
      <c r="DM20" s="116">
        <v>0</v>
      </c>
      <c r="DN20" s="116">
        <v>0</v>
      </c>
      <c r="DO20" s="116">
        <v>0</v>
      </c>
      <c r="DP20" s="116">
        <v>0</v>
      </c>
      <c r="DQ20" s="116">
        <v>0</v>
      </c>
      <c r="DR20" s="116">
        <v>0</v>
      </c>
      <c r="DS20" s="116">
        <v>0</v>
      </c>
      <c r="DT20" s="116">
        <v>0</v>
      </c>
      <c r="DU20" s="116">
        <v>0</v>
      </c>
      <c r="DV20" s="116">
        <v>0</v>
      </c>
      <c r="DW20" s="116"/>
      <c r="DX20" s="116">
        <v>0</v>
      </c>
      <c r="DY20" s="116">
        <v>0</v>
      </c>
      <c r="DZ20" s="116">
        <v>0</v>
      </c>
      <c r="EA20" s="116">
        <v>0</v>
      </c>
      <c r="EB20" s="116">
        <v>0</v>
      </c>
      <c r="EC20" s="116">
        <v>0</v>
      </c>
      <c r="ED20" s="116">
        <v>0</v>
      </c>
      <c r="EE20" s="116">
        <v>0</v>
      </c>
      <c r="EF20" s="116">
        <v>0</v>
      </c>
      <c r="EG20" s="116">
        <v>0</v>
      </c>
      <c r="EH20" s="116">
        <v>0</v>
      </c>
      <c r="EI20" s="116">
        <v>0</v>
      </c>
      <c r="EJ20" s="116">
        <v>0</v>
      </c>
      <c r="EK20" s="116">
        <v>0</v>
      </c>
      <c r="EL20" s="116">
        <v>0</v>
      </c>
      <c r="EM20" s="116">
        <v>0</v>
      </c>
      <c r="EN20" s="116"/>
      <c r="EO20" s="116">
        <v>0</v>
      </c>
      <c r="EP20" s="116">
        <v>0</v>
      </c>
      <c r="EQ20" s="116">
        <v>0</v>
      </c>
      <c r="ER20" s="116">
        <v>0</v>
      </c>
      <c r="ES20" s="116">
        <v>0</v>
      </c>
      <c r="ET20" s="116"/>
      <c r="EU20" s="116">
        <v>0</v>
      </c>
      <c r="EV20" s="116">
        <v>0</v>
      </c>
      <c r="EW20" s="116">
        <v>0</v>
      </c>
      <c r="EX20" s="116">
        <v>0</v>
      </c>
      <c r="EY20" s="116"/>
      <c r="EZ20" s="116">
        <v>0</v>
      </c>
      <c r="FA20" s="116">
        <v>0</v>
      </c>
      <c r="FB20" s="116">
        <v>0</v>
      </c>
      <c r="FC20" s="116">
        <v>0</v>
      </c>
      <c r="FD20" s="116">
        <v>0</v>
      </c>
      <c r="FE20" s="116">
        <v>0</v>
      </c>
      <c r="FF20" s="116">
        <v>0</v>
      </c>
      <c r="FG20" s="116">
        <v>0</v>
      </c>
      <c r="FH20" s="116">
        <v>0</v>
      </c>
      <c r="FI20" s="116"/>
      <c r="FJ20" s="116">
        <v>0</v>
      </c>
      <c r="FK20" s="116">
        <v>0</v>
      </c>
      <c r="FL20" s="116">
        <v>0</v>
      </c>
      <c r="FM20" s="116">
        <v>0</v>
      </c>
      <c r="FN20" s="116">
        <v>0</v>
      </c>
      <c r="FO20" s="116">
        <v>0</v>
      </c>
      <c r="FP20" s="116">
        <v>0</v>
      </c>
      <c r="FQ20" s="116">
        <v>0</v>
      </c>
      <c r="FR20" s="116">
        <v>0</v>
      </c>
      <c r="FS20" s="116">
        <v>0</v>
      </c>
      <c r="FT20" s="116">
        <v>0</v>
      </c>
      <c r="FU20" s="116">
        <v>0</v>
      </c>
      <c r="FV20" s="116">
        <v>0</v>
      </c>
      <c r="FW20" s="116"/>
      <c r="FX20" s="116">
        <v>0</v>
      </c>
      <c r="FY20" s="116">
        <v>0</v>
      </c>
      <c r="FZ20" s="116">
        <v>0</v>
      </c>
      <c r="GA20" s="116">
        <v>0</v>
      </c>
      <c r="GB20" s="116">
        <v>0</v>
      </c>
      <c r="GC20" s="123"/>
    </row>
    <row r="21" spans="1:185" x14ac:dyDescent="0.2">
      <c r="A21" s="124" t="s">
        <v>508</v>
      </c>
      <c r="B21" s="121"/>
      <c r="C21" s="116"/>
      <c r="D21" s="116"/>
      <c r="E21" s="116"/>
      <c r="F21" s="116"/>
      <c r="G21" s="116"/>
      <c r="H21" s="116"/>
      <c r="I21" s="116"/>
      <c r="J21" s="116"/>
      <c r="K21" s="116"/>
      <c r="L21" s="116"/>
      <c r="M21" s="116"/>
      <c r="N21" s="116"/>
      <c r="O21" s="116"/>
      <c r="P21" s="116"/>
      <c r="Q21" s="116"/>
      <c r="R21" s="116"/>
      <c r="S21" s="125"/>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23"/>
    </row>
    <row r="22" spans="1:185" x14ac:dyDescent="0.2">
      <c r="A22" s="114" t="s">
        <v>505</v>
      </c>
      <c r="B22" s="115"/>
      <c r="C22" s="116">
        <v>0</v>
      </c>
      <c r="D22" s="116">
        <v>0</v>
      </c>
      <c r="E22" s="116">
        <v>0</v>
      </c>
      <c r="F22" s="116">
        <v>0</v>
      </c>
      <c r="G22" s="116"/>
      <c r="H22" s="116"/>
      <c r="I22" s="116"/>
      <c r="J22" s="116"/>
      <c r="K22" s="116"/>
      <c r="L22" s="116"/>
      <c r="M22" s="116"/>
      <c r="N22" s="116"/>
      <c r="O22" s="116"/>
      <c r="P22" s="116"/>
      <c r="Q22" s="116">
        <v>0</v>
      </c>
      <c r="R22" s="116"/>
      <c r="S22" s="125"/>
      <c r="T22" s="116">
        <v>0</v>
      </c>
      <c r="U22" s="116">
        <v>0</v>
      </c>
      <c r="V22" s="116">
        <v>0</v>
      </c>
      <c r="W22" s="116">
        <v>0</v>
      </c>
      <c r="X22" s="116"/>
      <c r="Y22" s="116">
        <v>0</v>
      </c>
      <c r="Z22" s="116">
        <v>0</v>
      </c>
      <c r="AA22" s="116">
        <v>0</v>
      </c>
      <c r="AB22" s="116"/>
      <c r="AC22" s="116">
        <v>0</v>
      </c>
      <c r="AD22" s="116">
        <v>0</v>
      </c>
      <c r="AE22" s="116"/>
      <c r="AF22" s="116">
        <v>0</v>
      </c>
      <c r="AG22" s="116">
        <v>0</v>
      </c>
      <c r="AH22" s="116">
        <v>0</v>
      </c>
      <c r="AI22" s="116"/>
      <c r="AJ22" s="116">
        <v>0</v>
      </c>
      <c r="AK22" s="116">
        <v>0</v>
      </c>
      <c r="AL22" s="116">
        <v>0</v>
      </c>
      <c r="AM22" s="116">
        <v>0</v>
      </c>
      <c r="AN22" s="116">
        <v>0</v>
      </c>
      <c r="AO22" s="116">
        <v>0</v>
      </c>
      <c r="AP22" s="116"/>
      <c r="AQ22" s="116">
        <v>0</v>
      </c>
      <c r="AR22" s="116">
        <v>0</v>
      </c>
      <c r="AS22" s="116">
        <v>0</v>
      </c>
      <c r="AT22" s="116">
        <v>0</v>
      </c>
      <c r="AU22" s="116"/>
      <c r="AV22" s="116"/>
      <c r="AW22" s="116"/>
      <c r="AX22" s="116">
        <v>0</v>
      </c>
      <c r="AY22" s="116">
        <v>0</v>
      </c>
      <c r="AZ22" s="116">
        <v>0</v>
      </c>
      <c r="BA22" s="116">
        <v>0</v>
      </c>
      <c r="BB22" s="116">
        <v>0</v>
      </c>
      <c r="BC22" s="116">
        <v>0</v>
      </c>
      <c r="BD22" s="116">
        <v>0</v>
      </c>
      <c r="BE22" s="116"/>
      <c r="BF22" s="116"/>
      <c r="BG22" s="116"/>
      <c r="BH22" s="116"/>
      <c r="BI22" s="116">
        <v>0</v>
      </c>
      <c r="BJ22" s="116">
        <v>0</v>
      </c>
      <c r="BK22" s="116">
        <v>0</v>
      </c>
      <c r="BL22" s="116"/>
      <c r="BM22" s="116">
        <v>0</v>
      </c>
      <c r="BN22" s="116"/>
      <c r="BO22" s="116"/>
      <c r="BP22" s="116"/>
      <c r="BQ22" s="116"/>
      <c r="BR22" s="116"/>
      <c r="BS22" s="116"/>
      <c r="BT22" s="116"/>
      <c r="BU22" s="116"/>
      <c r="BV22" s="116"/>
      <c r="BW22" s="116"/>
      <c r="BX22" s="116"/>
      <c r="BY22" s="116">
        <v>0</v>
      </c>
      <c r="BZ22" s="116"/>
      <c r="CA22" s="116">
        <v>0</v>
      </c>
      <c r="CB22" s="116"/>
      <c r="CC22" s="116"/>
      <c r="CD22" s="116"/>
      <c r="CE22" s="116"/>
      <c r="CF22" s="116">
        <v>0</v>
      </c>
      <c r="CG22" s="116">
        <v>0</v>
      </c>
      <c r="CH22" s="116">
        <v>0</v>
      </c>
      <c r="CI22" s="116">
        <v>0</v>
      </c>
      <c r="CJ22" s="116">
        <v>0</v>
      </c>
      <c r="CK22" s="116">
        <v>0</v>
      </c>
      <c r="CL22" s="116">
        <v>0</v>
      </c>
      <c r="CM22" s="116">
        <v>0</v>
      </c>
      <c r="CN22" s="116">
        <v>0</v>
      </c>
      <c r="CO22" s="116">
        <v>0</v>
      </c>
      <c r="CP22" s="116"/>
      <c r="CQ22" s="116">
        <v>0</v>
      </c>
      <c r="CR22" s="116">
        <v>0</v>
      </c>
      <c r="CS22" s="116">
        <v>0</v>
      </c>
      <c r="CT22" s="116">
        <v>0</v>
      </c>
      <c r="CU22" s="116">
        <v>0</v>
      </c>
      <c r="CV22" s="116">
        <v>0</v>
      </c>
      <c r="CW22" s="116">
        <v>0</v>
      </c>
      <c r="CX22" s="116">
        <v>0</v>
      </c>
      <c r="CY22" s="116">
        <v>0</v>
      </c>
      <c r="CZ22" s="116">
        <v>0</v>
      </c>
      <c r="DA22" s="116">
        <v>0</v>
      </c>
      <c r="DB22" s="116">
        <v>0</v>
      </c>
      <c r="DC22" s="116">
        <v>0</v>
      </c>
      <c r="DD22" s="116">
        <v>0</v>
      </c>
      <c r="DE22" s="116">
        <v>0</v>
      </c>
      <c r="DF22" s="116">
        <v>0</v>
      </c>
      <c r="DG22" s="116">
        <v>0</v>
      </c>
      <c r="DH22" s="116">
        <v>0</v>
      </c>
      <c r="DI22" s="116">
        <v>0</v>
      </c>
      <c r="DJ22" s="116">
        <v>0</v>
      </c>
      <c r="DK22" s="116">
        <v>0</v>
      </c>
      <c r="DL22" s="116">
        <v>0</v>
      </c>
      <c r="DM22" s="116">
        <v>0</v>
      </c>
      <c r="DN22" s="116">
        <v>0</v>
      </c>
      <c r="DO22" s="116">
        <v>0</v>
      </c>
      <c r="DP22" s="116">
        <v>0</v>
      </c>
      <c r="DQ22" s="116">
        <v>0</v>
      </c>
      <c r="DR22" s="116">
        <v>0</v>
      </c>
      <c r="DS22" s="116">
        <v>0</v>
      </c>
      <c r="DT22" s="116">
        <v>0</v>
      </c>
      <c r="DU22" s="116">
        <v>0</v>
      </c>
      <c r="DV22" s="116">
        <v>0</v>
      </c>
      <c r="DW22" s="116"/>
      <c r="DX22" s="116">
        <v>0</v>
      </c>
      <c r="DY22" s="116">
        <v>0</v>
      </c>
      <c r="DZ22" s="116">
        <v>0</v>
      </c>
      <c r="EA22" s="116">
        <v>0</v>
      </c>
      <c r="EB22" s="116">
        <v>0</v>
      </c>
      <c r="EC22" s="116">
        <v>0</v>
      </c>
      <c r="ED22" s="116">
        <v>0</v>
      </c>
      <c r="EE22" s="116">
        <v>0</v>
      </c>
      <c r="EF22" s="116">
        <v>0</v>
      </c>
      <c r="EG22" s="116">
        <v>0</v>
      </c>
      <c r="EH22" s="116">
        <v>0</v>
      </c>
      <c r="EI22" s="116">
        <v>0</v>
      </c>
      <c r="EJ22" s="116">
        <v>0</v>
      </c>
      <c r="EK22" s="116">
        <v>0</v>
      </c>
      <c r="EL22" s="116">
        <v>0</v>
      </c>
      <c r="EM22" s="116">
        <v>0</v>
      </c>
      <c r="EN22" s="116"/>
      <c r="EO22" s="116">
        <v>0</v>
      </c>
      <c r="EP22" s="116">
        <v>0</v>
      </c>
      <c r="EQ22" s="116">
        <v>0</v>
      </c>
      <c r="ER22" s="116">
        <v>0</v>
      </c>
      <c r="ES22" s="116">
        <v>0</v>
      </c>
      <c r="ET22" s="116"/>
      <c r="EU22" s="116">
        <v>0</v>
      </c>
      <c r="EV22" s="116">
        <v>0</v>
      </c>
      <c r="EW22" s="116">
        <v>0</v>
      </c>
      <c r="EX22" s="116">
        <v>0</v>
      </c>
      <c r="EY22" s="116"/>
      <c r="EZ22" s="116">
        <v>0</v>
      </c>
      <c r="FA22" s="116">
        <v>0</v>
      </c>
      <c r="FB22" s="116">
        <v>0</v>
      </c>
      <c r="FC22" s="116">
        <v>0</v>
      </c>
      <c r="FD22" s="116">
        <v>0</v>
      </c>
      <c r="FE22" s="116">
        <v>0</v>
      </c>
      <c r="FF22" s="116">
        <v>0</v>
      </c>
      <c r="FG22" s="116">
        <v>0</v>
      </c>
      <c r="FH22" s="116">
        <v>0</v>
      </c>
      <c r="FI22" s="116">
        <v>0</v>
      </c>
      <c r="FJ22" s="116">
        <v>0</v>
      </c>
      <c r="FK22" s="116">
        <v>0</v>
      </c>
      <c r="FL22" s="116">
        <v>0</v>
      </c>
      <c r="FM22" s="116">
        <v>0</v>
      </c>
      <c r="FN22" s="116">
        <v>0</v>
      </c>
      <c r="FO22" s="116">
        <v>0</v>
      </c>
      <c r="FP22" s="116">
        <v>0</v>
      </c>
      <c r="FQ22" s="116">
        <v>0</v>
      </c>
      <c r="FR22" s="116">
        <v>0</v>
      </c>
      <c r="FS22" s="116">
        <v>0</v>
      </c>
      <c r="FT22" s="116">
        <v>0</v>
      </c>
      <c r="FU22" s="116">
        <v>0</v>
      </c>
      <c r="FV22" s="116">
        <v>0</v>
      </c>
      <c r="FW22" s="116"/>
      <c r="FX22" s="116">
        <v>0</v>
      </c>
      <c r="FY22" s="116">
        <v>0</v>
      </c>
      <c r="FZ22" s="116">
        <v>0</v>
      </c>
      <c r="GA22" s="116">
        <v>0</v>
      </c>
      <c r="GB22" s="116">
        <v>0</v>
      </c>
      <c r="GC22" s="123"/>
    </row>
    <row r="23" spans="1:185" x14ac:dyDescent="0.2">
      <c r="A23" s="114" t="s">
        <v>504</v>
      </c>
      <c r="B23" s="115"/>
      <c r="C23" s="116">
        <v>0</v>
      </c>
      <c r="D23" s="116">
        <v>0</v>
      </c>
      <c r="E23" s="116">
        <v>0</v>
      </c>
      <c r="F23" s="116">
        <v>0</v>
      </c>
      <c r="G23" s="116"/>
      <c r="H23" s="116"/>
      <c r="I23" s="116"/>
      <c r="J23" s="116"/>
      <c r="K23" s="116"/>
      <c r="L23" s="116"/>
      <c r="M23" s="116"/>
      <c r="N23" s="116"/>
      <c r="O23" s="116"/>
      <c r="P23" s="116"/>
      <c r="Q23" s="116">
        <v>0</v>
      </c>
      <c r="R23" s="116"/>
      <c r="S23" s="125"/>
      <c r="T23" s="116">
        <v>0</v>
      </c>
      <c r="U23" s="116">
        <v>0</v>
      </c>
      <c r="V23" s="116">
        <v>0</v>
      </c>
      <c r="W23" s="116">
        <v>0</v>
      </c>
      <c r="X23" s="116"/>
      <c r="Y23" s="116">
        <v>0</v>
      </c>
      <c r="Z23" s="116">
        <v>0</v>
      </c>
      <c r="AA23" s="116">
        <v>0</v>
      </c>
      <c r="AB23" s="116"/>
      <c r="AC23" s="116">
        <v>0</v>
      </c>
      <c r="AD23" s="116">
        <v>0</v>
      </c>
      <c r="AE23" s="116"/>
      <c r="AF23" s="116">
        <v>0</v>
      </c>
      <c r="AG23" s="116">
        <v>0</v>
      </c>
      <c r="AH23" s="116">
        <v>0</v>
      </c>
      <c r="AI23" s="116"/>
      <c r="AJ23" s="116">
        <v>0</v>
      </c>
      <c r="AK23" s="116">
        <v>0</v>
      </c>
      <c r="AL23" s="116">
        <v>0</v>
      </c>
      <c r="AM23" s="116">
        <v>0</v>
      </c>
      <c r="AN23" s="116">
        <v>0</v>
      </c>
      <c r="AO23" s="116">
        <v>0</v>
      </c>
      <c r="AP23" s="116"/>
      <c r="AQ23" s="116">
        <v>0</v>
      </c>
      <c r="AR23" s="116">
        <v>0</v>
      </c>
      <c r="AS23" s="116">
        <v>0</v>
      </c>
      <c r="AT23" s="116">
        <v>0</v>
      </c>
      <c r="AU23" s="116"/>
      <c r="AV23" s="116"/>
      <c r="AW23" s="116"/>
      <c r="AX23" s="116">
        <v>0</v>
      </c>
      <c r="AY23" s="116">
        <v>0</v>
      </c>
      <c r="AZ23" s="116">
        <v>0</v>
      </c>
      <c r="BA23" s="116">
        <v>0</v>
      </c>
      <c r="BB23" s="116">
        <v>0</v>
      </c>
      <c r="BC23" s="116">
        <v>0</v>
      </c>
      <c r="BD23" s="116">
        <v>0</v>
      </c>
      <c r="BE23" s="116"/>
      <c r="BF23" s="116"/>
      <c r="BG23" s="116"/>
      <c r="BH23" s="116"/>
      <c r="BI23" s="116">
        <v>0</v>
      </c>
      <c r="BJ23" s="116">
        <v>0</v>
      </c>
      <c r="BK23" s="116">
        <v>0</v>
      </c>
      <c r="BL23" s="116"/>
      <c r="BM23" s="116">
        <v>0</v>
      </c>
      <c r="BN23" s="116"/>
      <c r="BO23" s="116"/>
      <c r="BP23" s="116"/>
      <c r="BQ23" s="116"/>
      <c r="BR23" s="116"/>
      <c r="BS23" s="116"/>
      <c r="BT23" s="116"/>
      <c r="BU23" s="116"/>
      <c r="BV23" s="116"/>
      <c r="BW23" s="116"/>
      <c r="BX23" s="116"/>
      <c r="BY23" s="116">
        <v>0</v>
      </c>
      <c r="BZ23" s="116"/>
      <c r="CA23" s="116">
        <v>0</v>
      </c>
      <c r="CB23" s="116"/>
      <c r="CC23" s="116"/>
      <c r="CD23" s="116"/>
      <c r="CE23" s="116"/>
      <c r="CF23" s="116">
        <v>0</v>
      </c>
      <c r="CG23" s="116">
        <v>0</v>
      </c>
      <c r="CH23" s="116">
        <v>0</v>
      </c>
      <c r="CI23" s="116">
        <v>0</v>
      </c>
      <c r="CJ23" s="116">
        <v>0</v>
      </c>
      <c r="CK23" s="116">
        <v>0</v>
      </c>
      <c r="CL23" s="116">
        <v>0</v>
      </c>
      <c r="CM23" s="116">
        <v>0</v>
      </c>
      <c r="CN23" s="116">
        <v>0</v>
      </c>
      <c r="CO23" s="116">
        <v>0</v>
      </c>
      <c r="CP23" s="116"/>
      <c r="CQ23" s="116">
        <v>0</v>
      </c>
      <c r="CR23" s="116">
        <v>0</v>
      </c>
      <c r="CS23" s="116">
        <v>0</v>
      </c>
      <c r="CT23" s="116">
        <v>0</v>
      </c>
      <c r="CU23" s="116">
        <v>0</v>
      </c>
      <c r="CV23" s="116">
        <v>0</v>
      </c>
      <c r="CW23" s="116">
        <v>0</v>
      </c>
      <c r="CX23" s="116">
        <v>0</v>
      </c>
      <c r="CY23" s="116">
        <v>0</v>
      </c>
      <c r="CZ23" s="116">
        <v>0</v>
      </c>
      <c r="DA23" s="116">
        <v>0</v>
      </c>
      <c r="DB23" s="116">
        <v>0</v>
      </c>
      <c r="DC23" s="116">
        <v>0</v>
      </c>
      <c r="DD23" s="116">
        <v>0</v>
      </c>
      <c r="DE23" s="116">
        <v>0</v>
      </c>
      <c r="DF23" s="116">
        <v>0</v>
      </c>
      <c r="DG23" s="116">
        <v>0</v>
      </c>
      <c r="DH23" s="116">
        <v>0</v>
      </c>
      <c r="DI23" s="116">
        <v>0</v>
      </c>
      <c r="DJ23" s="116">
        <v>0</v>
      </c>
      <c r="DK23" s="116">
        <v>0</v>
      </c>
      <c r="DL23" s="116">
        <v>0</v>
      </c>
      <c r="DM23" s="116">
        <v>0</v>
      </c>
      <c r="DN23" s="116">
        <v>0</v>
      </c>
      <c r="DO23" s="116">
        <v>0</v>
      </c>
      <c r="DP23" s="116">
        <v>0</v>
      </c>
      <c r="DQ23" s="116">
        <v>0</v>
      </c>
      <c r="DR23" s="116">
        <v>0</v>
      </c>
      <c r="DS23" s="116">
        <v>0</v>
      </c>
      <c r="DT23" s="116">
        <v>0</v>
      </c>
      <c r="DU23" s="116">
        <v>0</v>
      </c>
      <c r="DV23" s="116">
        <v>0</v>
      </c>
      <c r="DW23" s="116"/>
      <c r="DX23" s="116">
        <v>0</v>
      </c>
      <c r="DY23" s="116">
        <v>0</v>
      </c>
      <c r="DZ23" s="116">
        <v>0</v>
      </c>
      <c r="EA23" s="116">
        <v>0</v>
      </c>
      <c r="EB23" s="116">
        <v>0</v>
      </c>
      <c r="EC23" s="116">
        <v>0</v>
      </c>
      <c r="ED23" s="116">
        <v>0</v>
      </c>
      <c r="EE23" s="116">
        <v>0</v>
      </c>
      <c r="EF23" s="116">
        <v>0</v>
      </c>
      <c r="EG23" s="116">
        <v>0</v>
      </c>
      <c r="EH23" s="116">
        <v>0</v>
      </c>
      <c r="EI23" s="116">
        <v>0</v>
      </c>
      <c r="EJ23" s="116">
        <v>0</v>
      </c>
      <c r="EK23" s="116">
        <v>0</v>
      </c>
      <c r="EL23" s="116">
        <v>0</v>
      </c>
      <c r="EM23" s="116">
        <v>0</v>
      </c>
      <c r="EN23" s="116"/>
      <c r="EO23" s="116">
        <v>0</v>
      </c>
      <c r="EP23" s="116">
        <v>0</v>
      </c>
      <c r="EQ23" s="116">
        <v>0</v>
      </c>
      <c r="ER23" s="116">
        <v>0</v>
      </c>
      <c r="ES23" s="116">
        <v>0</v>
      </c>
      <c r="ET23" s="116"/>
      <c r="EU23" s="116">
        <v>0</v>
      </c>
      <c r="EV23" s="116">
        <v>0</v>
      </c>
      <c r="EW23" s="116">
        <v>0</v>
      </c>
      <c r="EX23" s="116">
        <v>0</v>
      </c>
      <c r="EY23" s="116"/>
      <c r="EZ23" s="116">
        <v>0</v>
      </c>
      <c r="FA23" s="116">
        <v>0</v>
      </c>
      <c r="FB23" s="116">
        <v>0</v>
      </c>
      <c r="FC23" s="116">
        <v>0</v>
      </c>
      <c r="FD23" s="116">
        <v>0</v>
      </c>
      <c r="FE23" s="116">
        <v>0</v>
      </c>
      <c r="FF23" s="116">
        <v>0</v>
      </c>
      <c r="FG23" s="116">
        <v>0</v>
      </c>
      <c r="FH23" s="116">
        <v>0</v>
      </c>
      <c r="FI23" s="116">
        <v>0</v>
      </c>
      <c r="FJ23" s="116">
        <v>0</v>
      </c>
      <c r="FK23" s="116">
        <v>0</v>
      </c>
      <c r="FL23" s="116">
        <v>0</v>
      </c>
      <c r="FM23" s="116">
        <v>0</v>
      </c>
      <c r="FN23" s="116">
        <v>0</v>
      </c>
      <c r="FO23" s="116">
        <v>0</v>
      </c>
      <c r="FP23" s="116">
        <v>0</v>
      </c>
      <c r="FQ23" s="116">
        <v>0</v>
      </c>
      <c r="FR23" s="116">
        <v>0</v>
      </c>
      <c r="FS23" s="116">
        <v>0</v>
      </c>
      <c r="FT23" s="116">
        <v>0</v>
      </c>
      <c r="FU23" s="116">
        <v>0</v>
      </c>
      <c r="FV23" s="116">
        <v>0</v>
      </c>
      <c r="FW23" s="116"/>
      <c r="FX23" s="116">
        <v>0</v>
      </c>
      <c r="FY23" s="116">
        <v>0</v>
      </c>
      <c r="FZ23" s="116">
        <v>0</v>
      </c>
      <c r="GA23" s="116">
        <v>0</v>
      </c>
      <c r="GB23" s="116">
        <v>0</v>
      </c>
      <c r="GC23" s="123"/>
    </row>
    <row r="24" spans="1:185" x14ac:dyDescent="0.2">
      <c r="A24" s="114" t="s">
        <v>503</v>
      </c>
      <c r="B24" s="115"/>
      <c r="C24" s="116">
        <v>0</v>
      </c>
      <c r="D24" s="116">
        <v>0</v>
      </c>
      <c r="E24" s="116">
        <v>0</v>
      </c>
      <c r="F24" s="116">
        <v>0</v>
      </c>
      <c r="G24" s="116"/>
      <c r="H24" s="116"/>
      <c r="I24" s="116"/>
      <c r="J24" s="116"/>
      <c r="K24" s="116"/>
      <c r="L24" s="116"/>
      <c r="M24" s="116"/>
      <c r="N24" s="116"/>
      <c r="O24" s="116"/>
      <c r="P24" s="116"/>
      <c r="Q24" s="116">
        <v>0</v>
      </c>
      <c r="R24" s="116"/>
      <c r="S24" s="125"/>
      <c r="T24" s="116">
        <v>0</v>
      </c>
      <c r="U24" s="116">
        <v>0</v>
      </c>
      <c r="V24" s="116">
        <v>0</v>
      </c>
      <c r="W24" s="116">
        <v>0</v>
      </c>
      <c r="X24" s="116"/>
      <c r="Y24" s="116">
        <v>0</v>
      </c>
      <c r="Z24" s="116">
        <v>0</v>
      </c>
      <c r="AA24" s="116">
        <v>0</v>
      </c>
      <c r="AB24" s="116"/>
      <c r="AC24" s="116">
        <v>0</v>
      </c>
      <c r="AD24" s="116">
        <v>0</v>
      </c>
      <c r="AE24" s="116"/>
      <c r="AF24" s="116">
        <v>0</v>
      </c>
      <c r="AG24" s="116">
        <v>0</v>
      </c>
      <c r="AH24" s="116">
        <v>0</v>
      </c>
      <c r="AI24" s="116"/>
      <c r="AJ24" s="116">
        <v>0</v>
      </c>
      <c r="AK24" s="116">
        <v>0</v>
      </c>
      <c r="AL24" s="116">
        <v>0</v>
      </c>
      <c r="AM24" s="116">
        <v>0</v>
      </c>
      <c r="AN24" s="116">
        <v>0</v>
      </c>
      <c r="AO24" s="116">
        <v>0</v>
      </c>
      <c r="AP24" s="116"/>
      <c r="AQ24" s="116">
        <v>0</v>
      </c>
      <c r="AR24" s="116">
        <v>0</v>
      </c>
      <c r="AS24" s="116">
        <v>0</v>
      </c>
      <c r="AT24" s="116">
        <v>0</v>
      </c>
      <c r="AU24" s="116"/>
      <c r="AV24" s="116"/>
      <c r="AW24" s="116"/>
      <c r="AX24" s="116">
        <v>0</v>
      </c>
      <c r="AY24" s="116">
        <v>0</v>
      </c>
      <c r="AZ24" s="116">
        <v>0</v>
      </c>
      <c r="BA24" s="116">
        <v>0</v>
      </c>
      <c r="BB24" s="116">
        <v>0</v>
      </c>
      <c r="BC24" s="116">
        <v>0</v>
      </c>
      <c r="BD24" s="116">
        <v>0</v>
      </c>
      <c r="BE24" s="116"/>
      <c r="BF24" s="116"/>
      <c r="BG24" s="116"/>
      <c r="BH24" s="116"/>
      <c r="BI24" s="116">
        <v>0</v>
      </c>
      <c r="BJ24" s="116">
        <v>0</v>
      </c>
      <c r="BK24" s="116">
        <v>0</v>
      </c>
      <c r="BL24" s="116"/>
      <c r="BM24" s="116">
        <v>0</v>
      </c>
      <c r="BN24" s="116"/>
      <c r="BO24" s="116"/>
      <c r="BP24" s="116"/>
      <c r="BQ24" s="116"/>
      <c r="BR24" s="116"/>
      <c r="BS24" s="116"/>
      <c r="BT24" s="116"/>
      <c r="BU24" s="116"/>
      <c r="BV24" s="116"/>
      <c r="BW24" s="116"/>
      <c r="BX24" s="116"/>
      <c r="BY24" s="116">
        <v>0</v>
      </c>
      <c r="BZ24" s="116"/>
      <c r="CA24" s="116">
        <v>0</v>
      </c>
      <c r="CB24" s="116"/>
      <c r="CC24" s="116"/>
      <c r="CD24" s="116"/>
      <c r="CE24" s="116"/>
      <c r="CF24" s="116">
        <v>0</v>
      </c>
      <c r="CG24" s="116">
        <v>0</v>
      </c>
      <c r="CH24" s="116">
        <v>0</v>
      </c>
      <c r="CI24" s="116">
        <v>0</v>
      </c>
      <c r="CJ24" s="116">
        <v>0</v>
      </c>
      <c r="CK24" s="116">
        <v>0</v>
      </c>
      <c r="CL24" s="116">
        <v>0</v>
      </c>
      <c r="CM24" s="116">
        <v>0</v>
      </c>
      <c r="CN24" s="116">
        <v>0</v>
      </c>
      <c r="CO24" s="116">
        <v>0</v>
      </c>
      <c r="CP24" s="116"/>
      <c r="CQ24" s="116">
        <v>0</v>
      </c>
      <c r="CR24" s="116">
        <v>0</v>
      </c>
      <c r="CS24" s="116">
        <v>0</v>
      </c>
      <c r="CT24" s="116">
        <v>0</v>
      </c>
      <c r="CU24" s="116">
        <v>0</v>
      </c>
      <c r="CV24" s="116">
        <v>0</v>
      </c>
      <c r="CW24" s="116">
        <v>0</v>
      </c>
      <c r="CX24" s="116">
        <v>0</v>
      </c>
      <c r="CY24" s="116">
        <v>0</v>
      </c>
      <c r="CZ24" s="116">
        <v>0</v>
      </c>
      <c r="DA24" s="116">
        <v>0</v>
      </c>
      <c r="DB24" s="116">
        <v>0</v>
      </c>
      <c r="DC24" s="116">
        <v>0</v>
      </c>
      <c r="DD24" s="116">
        <v>0</v>
      </c>
      <c r="DE24" s="116">
        <v>0</v>
      </c>
      <c r="DF24" s="116">
        <v>0</v>
      </c>
      <c r="DG24" s="116">
        <v>0</v>
      </c>
      <c r="DH24" s="116">
        <v>0</v>
      </c>
      <c r="DI24" s="116">
        <v>0</v>
      </c>
      <c r="DJ24" s="116">
        <v>0</v>
      </c>
      <c r="DK24" s="116">
        <v>0</v>
      </c>
      <c r="DL24" s="116">
        <v>0</v>
      </c>
      <c r="DM24" s="116">
        <v>0</v>
      </c>
      <c r="DN24" s="116">
        <v>0</v>
      </c>
      <c r="DO24" s="116">
        <v>0</v>
      </c>
      <c r="DP24" s="116">
        <v>0</v>
      </c>
      <c r="DQ24" s="116">
        <v>0</v>
      </c>
      <c r="DR24" s="116">
        <v>0</v>
      </c>
      <c r="DS24" s="116">
        <v>0</v>
      </c>
      <c r="DT24" s="116">
        <v>0</v>
      </c>
      <c r="DU24" s="116">
        <v>0</v>
      </c>
      <c r="DV24" s="116">
        <v>0</v>
      </c>
      <c r="DW24" s="116"/>
      <c r="DX24" s="116">
        <v>0</v>
      </c>
      <c r="DY24" s="116">
        <v>0</v>
      </c>
      <c r="DZ24" s="116">
        <v>0</v>
      </c>
      <c r="EA24" s="116">
        <v>0</v>
      </c>
      <c r="EB24" s="116">
        <v>0</v>
      </c>
      <c r="EC24" s="116">
        <v>0</v>
      </c>
      <c r="ED24" s="116">
        <v>0</v>
      </c>
      <c r="EE24" s="116">
        <v>0</v>
      </c>
      <c r="EF24" s="116">
        <v>0</v>
      </c>
      <c r="EG24" s="116">
        <v>0</v>
      </c>
      <c r="EH24" s="116">
        <v>0</v>
      </c>
      <c r="EI24" s="116">
        <v>0</v>
      </c>
      <c r="EJ24" s="116">
        <v>0</v>
      </c>
      <c r="EK24" s="116">
        <v>0</v>
      </c>
      <c r="EL24" s="116">
        <v>0</v>
      </c>
      <c r="EM24" s="116">
        <v>0</v>
      </c>
      <c r="EN24" s="116"/>
      <c r="EO24" s="116">
        <v>0</v>
      </c>
      <c r="EP24" s="116">
        <v>0</v>
      </c>
      <c r="EQ24" s="116">
        <v>0</v>
      </c>
      <c r="ER24" s="116">
        <v>0</v>
      </c>
      <c r="ES24" s="116">
        <v>0</v>
      </c>
      <c r="ET24" s="116"/>
      <c r="EU24" s="116">
        <v>0</v>
      </c>
      <c r="EV24" s="116">
        <v>0</v>
      </c>
      <c r="EW24" s="116">
        <v>0</v>
      </c>
      <c r="EX24" s="116">
        <v>0</v>
      </c>
      <c r="EY24" s="116"/>
      <c r="EZ24" s="116">
        <v>0</v>
      </c>
      <c r="FA24" s="116">
        <v>0</v>
      </c>
      <c r="FB24" s="116">
        <v>0</v>
      </c>
      <c r="FC24" s="116">
        <v>0</v>
      </c>
      <c r="FD24" s="116">
        <v>0</v>
      </c>
      <c r="FE24" s="116">
        <v>0</v>
      </c>
      <c r="FF24" s="116">
        <v>0</v>
      </c>
      <c r="FG24" s="116">
        <v>0</v>
      </c>
      <c r="FH24" s="116">
        <v>0</v>
      </c>
      <c r="FI24" s="116">
        <v>0</v>
      </c>
      <c r="FJ24" s="116">
        <v>0</v>
      </c>
      <c r="FK24" s="116">
        <v>0</v>
      </c>
      <c r="FL24" s="116">
        <v>0</v>
      </c>
      <c r="FM24" s="116">
        <v>0</v>
      </c>
      <c r="FN24" s="116">
        <v>0</v>
      </c>
      <c r="FO24" s="116">
        <v>0</v>
      </c>
      <c r="FP24" s="116">
        <v>0</v>
      </c>
      <c r="FQ24" s="116">
        <v>0</v>
      </c>
      <c r="FR24" s="116">
        <v>0</v>
      </c>
      <c r="FS24" s="116">
        <v>0</v>
      </c>
      <c r="FT24" s="116">
        <v>0</v>
      </c>
      <c r="FU24" s="116">
        <v>0</v>
      </c>
      <c r="FV24" s="116">
        <v>0</v>
      </c>
      <c r="FW24" s="116"/>
      <c r="FX24" s="116">
        <v>0</v>
      </c>
      <c r="FY24" s="116">
        <v>0</v>
      </c>
      <c r="FZ24" s="116">
        <v>0</v>
      </c>
      <c r="GA24" s="116">
        <v>0</v>
      </c>
      <c r="GB24" s="116">
        <v>0</v>
      </c>
      <c r="GC24" s="123"/>
    </row>
    <row r="25" spans="1:185" x14ac:dyDescent="0.2">
      <c r="A25" s="124" t="s">
        <v>507</v>
      </c>
      <c r="B25" s="121"/>
      <c r="C25" s="116"/>
      <c r="D25" s="116"/>
      <c r="E25" s="116"/>
      <c r="F25" s="116"/>
      <c r="G25" s="116"/>
      <c r="H25" s="116"/>
      <c r="I25" s="116"/>
      <c r="J25" s="116"/>
      <c r="K25" s="116"/>
      <c r="L25" s="116"/>
      <c r="M25" s="116"/>
      <c r="N25" s="116"/>
      <c r="O25" s="116"/>
      <c r="P25" s="116"/>
      <c r="Q25" s="116"/>
      <c r="R25" s="116"/>
      <c r="S25" s="125"/>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23"/>
    </row>
    <row r="26" spans="1:185" x14ac:dyDescent="0.2">
      <c r="A26" s="114" t="s">
        <v>505</v>
      </c>
      <c r="B26" s="115"/>
      <c r="C26" s="116">
        <v>0</v>
      </c>
      <c r="D26" s="116">
        <v>0</v>
      </c>
      <c r="E26" s="116">
        <v>0</v>
      </c>
      <c r="F26" s="116">
        <v>0</v>
      </c>
      <c r="G26" s="116"/>
      <c r="H26" s="116"/>
      <c r="I26" s="116"/>
      <c r="J26" s="116"/>
      <c r="K26" s="116"/>
      <c r="L26" s="116"/>
      <c r="M26" s="116"/>
      <c r="N26" s="116"/>
      <c r="O26" s="116"/>
      <c r="P26" s="116"/>
      <c r="Q26" s="116">
        <v>0</v>
      </c>
      <c r="R26" s="116"/>
      <c r="S26" s="125"/>
      <c r="T26" s="116">
        <v>0</v>
      </c>
      <c r="U26" s="116">
        <v>0</v>
      </c>
      <c r="V26" s="116">
        <v>0</v>
      </c>
      <c r="W26" s="116">
        <v>0</v>
      </c>
      <c r="X26" s="116"/>
      <c r="Y26" s="116">
        <v>0</v>
      </c>
      <c r="Z26" s="116">
        <v>0</v>
      </c>
      <c r="AA26" s="116">
        <v>0</v>
      </c>
      <c r="AB26" s="116"/>
      <c r="AC26" s="116">
        <v>0</v>
      </c>
      <c r="AD26" s="116">
        <v>0</v>
      </c>
      <c r="AE26" s="116"/>
      <c r="AF26" s="116">
        <v>0</v>
      </c>
      <c r="AG26" s="116">
        <v>0</v>
      </c>
      <c r="AH26" s="116">
        <v>0</v>
      </c>
      <c r="AI26" s="116"/>
      <c r="AJ26" s="116">
        <v>0</v>
      </c>
      <c r="AK26" s="116">
        <v>0</v>
      </c>
      <c r="AL26" s="116">
        <v>0</v>
      </c>
      <c r="AM26" s="116">
        <v>0</v>
      </c>
      <c r="AN26" s="116">
        <v>0</v>
      </c>
      <c r="AO26" s="116">
        <v>0</v>
      </c>
      <c r="AP26" s="116"/>
      <c r="AQ26" s="116">
        <v>0</v>
      </c>
      <c r="AR26" s="116">
        <v>0</v>
      </c>
      <c r="AS26" s="116">
        <v>0</v>
      </c>
      <c r="AT26" s="116">
        <v>0</v>
      </c>
      <c r="AU26" s="116"/>
      <c r="AV26" s="116"/>
      <c r="AW26" s="116"/>
      <c r="AX26" s="116">
        <v>0</v>
      </c>
      <c r="AY26" s="116">
        <v>0</v>
      </c>
      <c r="AZ26" s="116">
        <v>0</v>
      </c>
      <c r="BA26" s="116">
        <v>0</v>
      </c>
      <c r="BB26" s="116">
        <v>0</v>
      </c>
      <c r="BC26" s="116">
        <v>0</v>
      </c>
      <c r="BD26" s="116">
        <v>0</v>
      </c>
      <c r="BE26" s="116"/>
      <c r="BF26" s="116"/>
      <c r="BG26" s="116"/>
      <c r="BH26" s="116"/>
      <c r="BI26" s="116">
        <v>0</v>
      </c>
      <c r="BJ26" s="116">
        <v>0</v>
      </c>
      <c r="BK26" s="116">
        <v>0</v>
      </c>
      <c r="BL26" s="116"/>
      <c r="BM26" s="116">
        <v>0</v>
      </c>
      <c r="BN26" s="116"/>
      <c r="BO26" s="116"/>
      <c r="BP26" s="116"/>
      <c r="BQ26" s="116"/>
      <c r="BR26" s="116"/>
      <c r="BS26" s="116"/>
      <c r="BT26" s="116"/>
      <c r="BU26" s="116"/>
      <c r="BV26" s="116"/>
      <c r="BW26" s="116"/>
      <c r="BX26" s="116"/>
      <c r="BY26" s="116">
        <v>0</v>
      </c>
      <c r="BZ26" s="116"/>
      <c r="CA26" s="116">
        <v>0</v>
      </c>
      <c r="CB26" s="116"/>
      <c r="CC26" s="116"/>
      <c r="CD26" s="116"/>
      <c r="CE26" s="116"/>
      <c r="CF26" s="116">
        <v>0</v>
      </c>
      <c r="CG26" s="116">
        <v>0</v>
      </c>
      <c r="CH26" s="116">
        <v>0</v>
      </c>
      <c r="CI26" s="116">
        <v>0</v>
      </c>
      <c r="CJ26" s="116">
        <v>0</v>
      </c>
      <c r="CK26" s="116">
        <v>0</v>
      </c>
      <c r="CL26" s="116">
        <v>0</v>
      </c>
      <c r="CM26" s="116">
        <v>0</v>
      </c>
      <c r="CN26" s="116">
        <v>0</v>
      </c>
      <c r="CO26" s="116">
        <v>0</v>
      </c>
      <c r="CP26" s="116"/>
      <c r="CQ26" s="116">
        <v>0</v>
      </c>
      <c r="CR26" s="116">
        <v>0</v>
      </c>
      <c r="CS26" s="116">
        <v>0</v>
      </c>
      <c r="CT26" s="116">
        <v>0</v>
      </c>
      <c r="CU26" s="116">
        <v>0</v>
      </c>
      <c r="CV26" s="116">
        <v>0</v>
      </c>
      <c r="CW26" s="116">
        <v>0</v>
      </c>
      <c r="CX26" s="116">
        <v>0</v>
      </c>
      <c r="CY26" s="116">
        <v>0</v>
      </c>
      <c r="CZ26" s="116">
        <v>0</v>
      </c>
      <c r="DA26" s="116">
        <v>0</v>
      </c>
      <c r="DB26" s="116">
        <v>0</v>
      </c>
      <c r="DC26" s="116">
        <v>0</v>
      </c>
      <c r="DD26" s="116">
        <v>0</v>
      </c>
      <c r="DE26" s="116">
        <v>0</v>
      </c>
      <c r="DF26" s="116">
        <v>0</v>
      </c>
      <c r="DG26" s="116">
        <v>0</v>
      </c>
      <c r="DH26" s="116">
        <v>0</v>
      </c>
      <c r="DI26" s="116">
        <v>0</v>
      </c>
      <c r="DJ26" s="116">
        <v>0</v>
      </c>
      <c r="DK26" s="116">
        <v>0</v>
      </c>
      <c r="DL26" s="116">
        <v>0</v>
      </c>
      <c r="DM26" s="116">
        <v>0</v>
      </c>
      <c r="DN26" s="116">
        <v>0</v>
      </c>
      <c r="DO26" s="116">
        <v>0</v>
      </c>
      <c r="DP26" s="116">
        <v>0</v>
      </c>
      <c r="DQ26" s="116">
        <v>0</v>
      </c>
      <c r="DR26" s="116">
        <v>0</v>
      </c>
      <c r="DS26" s="116">
        <v>0</v>
      </c>
      <c r="DT26" s="116">
        <v>0</v>
      </c>
      <c r="DU26" s="116">
        <v>0</v>
      </c>
      <c r="DV26" s="116">
        <v>0</v>
      </c>
      <c r="DW26" s="116"/>
      <c r="DX26" s="116">
        <v>0</v>
      </c>
      <c r="DY26" s="116">
        <v>0</v>
      </c>
      <c r="DZ26" s="116">
        <v>0</v>
      </c>
      <c r="EA26" s="116">
        <v>0</v>
      </c>
      <c r="EB26" s="116">
        <v>0</v>
      </c>
      <c r="EC26" s="116">
        <v>0</v>
      </c>
      <c r="ED26" s="116">
        <v>0</v>
      </c>
      <c r="EE26" s="116">
        <v>0</v>
      </c>
      <c r="EF26" s="116">
        <v>0</v>
      </c>
      <c r="EG26" s="116">
        <v>0</v>
      </c>
      <c r="EH26" s="116">
        <v>0</v>
      </c>
      <c r="EI26" s="116">
        <v>0</v>
      </c>
      <c r="EJ26" s="116">
        <v>0</v>
      </c>
      <c r="EK26" s="116">
        <v>0</v>
      </c>
      <c r="EL26" s="116">
        <v>0</v>
      </c>
      <c r="EM26" s="116">
        <v>0</v>
      </c>
      <c r="EN26" s="116"/>
      <c r="EO26" s="116">
        <v>0</v>
      </c>
      <c r="EP26" s="116">
        <v>0</v>
      </c>
      <c r="EQ26" s="116">
        <v>0</v>
      </c>
      <c r="ER26" s="116">
        <v>0</v>
      </c>
      <c r="ES26" s="116">
        <v>0</v>
      </c>
      <c r="ET26" s="116"/>
      <c r="EU26" s="116">
        <v>0</v>
      </c>
      <c r="EV26" s="116">
        <v>0</v>
      </c>
      <c r="EW26" s="116">
        <v>0</v>
      </c>
      <c r="EX26" s="116">
        <v>0</v>
      </c>
      <c r="EY26" s="116"/>
      <c r="EZ26" s="116">
        <v>0</v>
      </c>
      <c r="FA26" s="116">
        <v>0</v>
      </c>
      <c r="FB26" s="116">
        <v>0</v>
      </c>
      <c r="FC26" s="116">
        <v>0</v>
      </c>
      <c r="FD26" s="116">
        <v>0</v>
      </c>
      <c r="FE26" s="116">
        <v>0</v>
      </c>
      <c r="FF26" s="116">
        <v>0</v>
      </c>
      <c r="FG26" s="116">
        <v>0</v>
      </c>
      <c r="FH26" s="116">
        <v>0</v>
      </c>
      <c r="FI26" s="116">
        <v>0</v>
      </c>
      <c r="FJ26" s="116">
        <v>0</v>
      </c>
      <c r="FK26" s="116">
        <v>0</v>
      </c>
      <c r="FL26" s="116">
        <v>0</v>
      </c>
      <c r="FM26" s="116">
        <v>0</v>
      </c>
      <c r="FN26" s="116">
        <v>0</v>
      </c>
      <c r="FO26" s="116">
        <v>0</v>
      </c>
      <c r="FP26" s="116">
        <v>0</v>
      </c>
      <c r="FQ26" s="116">
        <v>0</v>
      </c>
      <c r="FR26" s="116">
        <v>0</v>
      </c>
      <c r="FS26" s="116">
        <v>0</v>
      </c>
      <c r="FT26" s="116">
        <v>0</v>
      </c>
      <c r="FU26" s="116">
        <v>0</v>
      </c>
      <c r="FV26" s="116">
        <v>0</v>
      </c>
      <c r="FW26" s="116"/>
      <c r="FX26" s="116">
        <v>0</v>
      </c>
      <c r="FY26" s="116">
        <v>0</v>
      </c>
      <c r="FZ26" s="116">
        <v>0</v>
      </c>
      <c r="GA26" s="116">
        <v>0</v>
      </c>
      <c r="GB26" s="116">
        <v>0</v>
      </c>
      <c r="GC26" s="123"/>
    </row>
    <row r="27" spans="1:185" x14ac:dyDescent="0.2">
      <c r="A27" s="114" t="s">
        <v>504</v>
      </c>
      <c r="B27" s="115"/>
      <c r="C27" s="116">
        <v>609872</v>
      </c>
      <c r="D27" s="116">
        <v>249872</v>
      </c>
      <c r="E27" s="116">
        <v>0</v>
      </c>
      <c r="F27" s="116">
        <v>0</v>
      </c>
      <c r="G27" s="116"/>
      <c r="H27" s="116"/>
      <c r="I27" s="116"/>
      <c r="J27" s="116"/>
      <c r="K27" s="116"/>
      <c r="L27" s="116"/>
      <c r="M27" s="116"/>
      <c r="N27" s="116"/>
      <c r="O27" s="116"/>
      <c r="P27" s="116"/>
      <c r="Q27" s="116">
        <v>0</v>
      </c>
      <c r="R27" s="116"/>
      <c r="S27" s="125"/>
      <c r="T27" s="116">
        <v>0</v>
      </c>
      <c r="U27" s="116">
        <v>0</v>
      </c>
      <c r="V27" s="116">
        <v>0</v>
      </c>
      <c r="W27" s="116">
        <v>0</v>
      </c>
      <c r="X27" s="116"/>
      <c r="Y27" s="116">
        <v>0</v>
      </c>
      <c r="Z27" s="116">
        <v>0</v>
      </c>
      <c r="AA27" s="116">
        <v>0</v>
      </c>
      <c r="AB27" s="116"/>
      <c r="AC27" s="116">
        <v>0</v>
      </c>
      <c r="AD27" s="116">
        <v>0</v>
      </c>
      <c r="AE27" s="116"/>
      <c r="AF27" s="116">
        <v>0</v>
      </c>
      <c r="AG27" s="116">
        <v>0</v>
      </c>
      <c r="AH27" s="116">
        <v>0</v>
      </c>
      <c r="AI27" s="116"/>
      <c r="AJ27" s="116">
        <v>0</v>
      </c>
      <c r="AK27" s="116">
        <v>0</v>
      </c>
      <c r="AL27" s="116">
        <v>0</v>
      </c>
      <c r="AM27" s="116">
        <v>0</v>
      </c>
      <c r="AN27" s="116">
        <v>0</v>
      </c>
      <c r="AO27" s="116">
        <v>0</v>
      </c>
      <c r="AP27" s="116"/>
      <c r="AQ27" s="116">
        <v>0</v>
      </c>
      <c r="AR27" s="116">
        <v>0</v>
      </c>
      <c r="AS27" s="116">
        <v>0</v>
      </c>
      <c r="AT27" s="116">
        <v>0</v>
      </c>
      <c r="AU27" s="116"/>
      <c r="AV27" s="116"/>
      <c r="AW27" s="116"/>
      <c r="AX27" s="116">
        <v>0</v>
      </c>
      <c r="AY27" s="116">
        <v>0</v>
      </c>
      <c r="AZ27" s="116">
        <v>0</v>
      </c>
      <c r="BA27" s="116">
        <v>0</v>
      </c>
      <c r="BB27" s="116">
        <v>0</v>
      </c>
      <c r="BC27" s="116">
        <v>0</v>
      </c>
      <c r="BD27" s="116">
        <v>0</v>
      </c>
      <c r="BE27" s="116"/>
      <c r="BF27" s="116"/>
      <c r="BG27" s="116"/>
      <c r="BH27" s="116"/>
      <c r="BI27" s="116">
        <v>0</v>
      </c>
      <c r="BJ27" s="116">
        <v>0</v>
      </c>
      <c r="BK27" s="116">
        <v>0</v>
      </c>
      <c r="BL27" s="116"/>
      <c r="BM27" s="116">
        <v>0</v>
      </c>
      <c r="BN27" s="116"/>
      <c r="BO27" s="116"/>
      <c r="BP27" s="116"/>
      <c r="BQ27" s="116"/>
      <c r="BR27" s="116"/>
      <c r="BS27" s="116"/>
      <c r="BT27" s="116"/>
      <c r="BU27" s="116"/>
      <c r="BV27" s="116"/>
      <c r="BW27" s="116"/>
      <c r="BX27" s="116"/>
      <c r="BY27" s="116">
        <v>0</v>
      </c>
      <c r="BZ27" s="116"/>
      <c r="CA27" s="116">
        <v>0</v>
      </c>
      <c r="CB27" s="116"/>
      <c r="CC27" s="116"/>
      <c r="CD27" s="116"/>
      <c r="CE27" s="116"/>
      <c r="CF27" s="116">
        <v>0</v>
      </c>
      <c r="CG27" s="116">
        <v>0</v>
      </c>
      <c r="CH27" s="116">
        <v>0</v>
      </c>
      <c r="CI27" s="116">
        <v>0</v>
      </c>
      <c r="CJ27" s="116">
        <v>0</v>
      </c>
      <c r="CK27" s="116">
        <v>0</v>
      </c>
      <c r="CL27" s="116">
        <v>0</v>
      </c>
      <c r="CM27" s="116">
        <v>0</v>
      </c>
      <c r="CN27" s="116">
        <v>0</v>
      </c>
      <c r="CO27" s="116">
        <v>0</v>
      </c>
      <c r="CP27" s="116"/>
      <c r="CQ27" s="116">
        <v>0</v>
      </c>
      <c r="CR27" s="116">
        <v>0</v>
      </c>
      <c r="CS27" s="116">
        <v>0</v>
      </c>
      <c r="CT27" s="116">
        <v>0</v>
      </c>
      <c r="CU27" s="116">
        <v>0</v>
      </c>
      <c r="CV27" s="116">
        <v>0</v>
      </c>
      <c r="CW27" s="116">
        <v>0</v>
      </c>
      <c r="CX27" s="116">
        <v>0</v>
      </c>
      <c r="CY27" s="116">
        <v>0</v>
      </c>
      <c r="CZ27" s="116">
        <v>0</v>
      </c>
      <c r="DA27" s="116">
        <v>0</v>
      </c>
      <c r="DB27" s="116">
        <v>0</v>
      </c>
      <c r="DC27" s="116">
        <v>0</v>
      </c>
      <c r="DD27" s="116">
        <v>0</v>
      </c>
      <c r="DE27" s="116">
        <v>0</v>
      </c>
      <c r="DF27" s="116">
        <v>0</v>
      </c>
      <c r="DG27" s="116">
        <v>0</v>
      </c>
      <c r="DH27" s="116">
        <v>0</v>
      </c>
      <c r="DI27" s="116">
        <v>0</v>
      </c>
      <c r="DJ27" s="116">
        <v>0</v>
      </c>
      <c r="DK27" s="116">
        <v>0</v>
      </c>
      <c r="DL27" s="116">
        <v>0</v>
      </c>
      <c r="DM27" s="116">
        <v>0</v>
      </c>
      <c r="DN27" s="116">
        <v>0</v>
      </c>
      <c r="DO27" s="116">
        <v>0</v>
      </c>
      <c r="DP27" s="116">
        <v>0</v>
      </c>
      <c r="DQ27" s="116">
        <v>0</v>
      </c>
      <c r="DR27" s="116">
        <v>0</v>
      </c>
      <c r="DS27" s="116">
        <v>0</v>
      </c>
      <c r="DT27" s="116">
        <v>0</v>
      </c>
      <c r="DU27" s="116">
        <v>0</v>
      </c>
      <c r="DV27" s="116">
        <v>0</v>
      </c>
      <c r="DW27" s="116"/>
      <c r="DX27" s="116">
        <v>0</v>
      </c>
      <c r="DY27" s="116">
        <v>0</v>
      </c>
      <c r="DZ27" s="116">
        <v>0</v>
      </c>
      <c r="EA27" s="116">
        <v>0</v>
      </c>
      <c r="EB27" s="116">
        <v>0</v>
      </c>
      <c r="EC27" s="116">
        <v>0</v>
      </c>
      <c r="ED27" s="116">
        <v>0</v>
      </c>
      <c r="EE27" s="116">
        <v>0</v>
      </c>
      <c r="EF27" s="116">
        <v>0</v>
      </c>
      <c r="EG27" s="116">
        <v>0</v>
      </c>
      <c r="EH27" s="116">
        <v>0</v>
      </c>
      <c r="EI27" s="116">
        <v>0</v>
      </c>
      <c r="EJ27" s="116">
        <v>0</v>
      </c>
      <c r="EK27" s="116">
        <v>0</v>
      </c>
      <c r="EL27" s="116">
        <v>0</v>
      </c>
      <c r="EM27" s="116">
        <v>0</v>
      </c>
      <c r="EN27" s="116"/>
      <c r="EO27" s="116">
        <v>0</v>
      </c>
      <c r="EP27" s="116">
        <v>0</v>
      </c>
      <c r="EQ27" s="116">
        <v>0</v>
      </c>
      <c r="ER27" s="116">
        <v>0</v>
      </c>
      <c r="ES27" s="116">
        <v>0</v>
      </c>
      <c r="ET27" s="116"/>
      <c r="EU27" s="116">
        <v>0</v>
      </c>
      <c r="EV27" s="116">
        <v>0</v>
      </c>
      <c r="EW27" s="116">
        <v>0</v>
      </c>
      <c r="EX27" s="116">
        <v>0</v>
      </c>
      <c r="EY27" s="116"/>
      <c r="EZ27" s="116">
        <v>0</v>
      </c>
      <c r="FA27" s="116">
        <v>0</v>
      </c>
      <c r="FB27" s="116">
        <v>0</v>
      </c>
      <c r="FC27" s="116">
        <v>0</v>
      </c>
      <c r="FD27" s="116">
        <v>0</v>
      </c>
      <c r="FE27" s="116">
        <v>0</v>
      </c>
      <c r="FF27" s="116">
        <v>0</v>
      </c>
      <c r="FG27" s="116">
        <v>0</v>
      </c>
      <c r="FH27" s="116">
        <v>0</v>
      </c>
      <c r="FI27" s="116">
        <v>0</v>
      </c>
      <c r="FJ27" s="116">
        <v>0</v>
      </c>
      <c r="FK27" s="116">
        <v>0</v>
      </c>
      <c r="FL27" s="116">
        <v>0</v>
      </c>
      <c r="FM27" s="116">
        <v>0</v>
      </c>
      <c r="FN27" s="116">
        <v>0</v>
      </c>
      <c r="FO27" s="116">
        <v>0</v>
      </c>
      <c r="FP27" s="116">
        <v>0</v>
      </c>
      <c r="FQ27" s="116">
        <v>0</v>
      </c>
      <c r="FR27" s="116">
        <v>0</v>
      </c>
      <c r="FS27" s="116">
        <v>0</v>
      </c>
      <c r="FT27" s="116">
        <v>0</v>
      </c>
      <c r="FU27" s="116">
        <v>0</v>
      </c>
      <c r="FV27" s="116">
        <v>0</v>
      </c>
      <c r="FW27" s="116"/>
      <c r="FX27" s="116">
        <v>0</v>
      </c>
      <c r="FY27" s="116">
        <v>0</v>
      </c>
      <c r="FZ27" s="116">
        <v>0</v>
      </c>
      <c r="GA27" s="116">
        <v>0</v>
      </c>
      <c r="GB27" s="116">
        <v>0</v>
      </c>
      <c r="GC27" s="123"/>
    </row>
    <row r="28" spans="1:185" x14ac:dyDescent="0.2">
      <c r="A28" s="114" t="s">
        <v>503</v>
      </c>
      <c r="B28" s="115"/>
      <c r="C28" s="116">
        <v>0</v>
      </c>
      <c r="D28" s="116">
        <v>0</v>
      </c>
      <c r="E28" s="116">
        <v>0</v>
      </c>
      <c r="F28" s="116">
        <v>0</v>
      </c>
      <c r="G28" s="116"/>
      <c r="H28" s="116"/>
      <c r="I28" s="116"/>
      <c r="J28" s="116"/>
      <c r="K28" s="116"/>
      <c r="L28" s="116"/>
      <c r="M28" s="116"/>
      <c r="N28" s="116"/>
      <c r="O28" s="116"/>
      <c r="P28" s="116"/>
      <c r="Q28" s="116">
        <v>0</v>
      </c>
      <c r="R28" s="116"/>
      <c r="S28" s="125">
        <v>3666666.67</v>
      </c>
      <c r="T28" s="116">
        <v>3979890</v>
      </c>
      <c r="U28" s="116">
        <v>1979890</v>
      </c>
      <c r="V28" s="116">
        <v>0</v>
      </c>
      <c r="W28" s="116">
        <v>0</v>
      </c>
      <c r="X28" s="116"/>
      <c r="Y28" s="116">
        <v>0</v>
      </c>
      <c r="Z28" s="116">
        <v>0</v>
      </c>
      <c r="AA28" s="116">
        <v>0</v>
      </c>
      <c r="AB28" s="116"/>
      <c r="AC28" s="116">
        <v>0</v>
      </c>
      <c r="AD28" s="116">
        <v>0</v>
      </c>
      <c r="AE28" s="116"/>
      <c r="AF28" s="116">
        <v>0</v>
      </c>
      <c r="AG28" s="116">
        <v>0</v>
      </c>
      <c r="AH28" s="116">
        <v>0</v>
      </c>
      <c r="AI28" s="116"/>
      <c r="AJ28" s="116">
        <v>0</v>
      </c>
      <c r="AK28" s="116">
        <v>0</v>
      </c>
      <c r="AL28" s="116">
        <v>0</v>
      </c>
      <c r="AM28" s="116">
        <v>0</v>
      </c>
      <c r="AN28" s="116">
        <v>0</v>
      </c>
      <c r="AO28" s="116">
        <v>0</v>
      </c>
      <c r="AP28" s="116"/>
      <c r="AQ28" s="116">
        <v>0</v>
      </c>
      <c r="AR28" s="116">
        <v>0</v>
      </c>
      <c r="AS28" s="116">
        <v>0</v>
      </c>
      <c r="AT28" s="116">
        <v>0</v>
      </c>
      <c r="AU28" s="116"/>
      <c r="AV28" s="116"/>
      <c r="AW28" s="116"/>
      <c r="AX28" s="116">
        <v>0</v>
      </c>
      <c r="AY28" s="116">
        <v>0</v>
      </c>
      <c r="AZ28" s="116">
        <v>0</v>
      </c>
      <c r="BA28" s="116">
        <v>0</v>
      </c>
      <c r="BB28" s="116">
        <v>0</v>
      </c>
      <c r="BC28" s="116">
        <v>0</v>
      </c>
      <c r="BD28" s="116">
        <v>0</v>
      </c>
      <c r="BE28" s="116"/>
      <c r="BF28" s="116"/>
      <c r="BG28" s="116"/>
      <c r="BH28" s="116"/>
      <c r="BI28" s="116">
        <v>0</v>
      </c>
      <c r="BJ28" s="116">
        <v>0</v>
      </c>
      <c r="BK28" s="116">
        <v>0</v>
      </c>
      <c r="BL28" s="116"/>
      <c r="BM28" s="116">
        <v>0</v>
      </c>
      <c r="BN28" s="116"/>
      <c r="BO28" s="116"/>
      <c r="BP28" s="116"/>
      <c r="BQ28" s="116"/>
      <c r="BR28" s="116"/>
      <c r="BS28" s="116"/>
      <c r="BT28" s="116"/>
      <c r="BU28" s="116"/>
      <c r="BV28" s="116"/>
      <c r="BW28" s="116"/>
      <c r="BX28" s="116"/>
      <c r="BY28" s="116">
        <v>0</v>
      </c>
      <c r="BZ28" s="116"/>
      <c r="CA28" s="116">
        <v>0</v>
      </c>
      <c r="CB28" s="116"/>
      <c r="CC28" s="116"/>
      <c r="CD28" s="116"/>
      <c r="CE28" s="116"/>
      <c r="CF28" s="116">
        <v>0</v>
      </c>
      <c r="CG28" s="116">
        <v>0</v>
      </c>
      <c r="CH28" s="116">
        <v>0</v>
      </c>
      <c r="CI28" s="116">
        <v>0</v>
      </c>
      <c r="CJ28" s="116">
        <v>0</v>
      </c>
      <c r="CK28" s="116">
        <v>0</v>
      </c>
      <c r="CL28" s="116">
        <v>0</v>
      </c>
      <c r="CM28" s="116">
        <v>0</v>
      </c>
      <c r="CN28" s="116">
        <v>0</v>
      </c>
      <c r="CO28" s="116">
        <v>0</v>
      </c>
      <c r="CP28" s="116"/>
      <c r="CQ28" s="116">
        <v>0</v>
      </c>
      <c r="CR28" s="116">
        <v>0</v>
      </c>
      <c r="CS28" s="116">
        <v>0</v>
      </c>
      <c r="CT28" s="116">
        <v>0</v>
      </c>
      <c r="CU28" s="116">
        <v>0</v>
      </c>
      <c r="CV28" s="116">
        <v>0</v>
      </c>
      <c r="CW28" s="116">
        <v>0</v>
      </c>
      <c r="CX28" s="116">
        <v>0</v>
      </c>
      <c r="CY28" s="116">
        <v>0</v>
      </c>
      <c r="CZ28" s="116">
        <v>0</v>
      </c>
      <c r="DA28" s="116">
        <v>0</v>
      </c>
      <c r="DB28" s="116">
        <v>0</v>
      </c>
      <c r="DC28" s="116">
        <v>0</v>
      </c>
      <c r="DD28" s="116">
        <v>0</v>
      </c>
      <c r="DE28" s="116">
        <v>0</v>
      </c>
      <c r="DF28" s="116">
        <v>0</v>
      </c>
      <c r="DG28" s="116">
        <v>0</v>
      </c>
      <c r="DH28" s="116">
        <v>0</v>
      </c>
      <c r="DI28" s="116">
        <v>0</v>
      </c>
      <c r="DJ28" s="116">
        <v>0</v>
      </c>
      <c r="DK28" s="116">
        <v>0</v>
      </c>
      <c r="DL28" s="116">
        <v>0</v>
      </c>
      <c r="DM28" s="116">
        <v>0</v>
      </c>
      <c r="DN28" s="116">
        <v>0</v>
      </c>
      <c r="DO28" s="116">
        <v>0</v>
      </c>
      <c r="DP28" s="116">
        <v>0</v>
      </c>
      <c r="DQ28" s="116">
        <v>0</v>
      </c>
      <c r="DR28" s="116">
        <v>0</v>
      </c>
      <c r="DS28" s="116">
        <v>0</v>
      </c>
      <c r="DT28" s="116">
        <v>0</v>
      </c>
      <c r="DU28" s="116">
        <v>0</v>
      </c>
      <c r="DV28" s="116">
        <v>0</v>
      </c>
      <c r="DW28" s="116"/>
      <c r="DX28" s="116">
        <v>0</v>
      </c>
      <c r="DY28" s="116">
        <v>0</v>
      </c>
      <c r="DZ28" s="116">
        <v>0</v>
      </c>
      <c r="EA28" s="116">
        <v>0</v>
      </c>
      <c r="EB28" s="116">
        <v>0</v>
      </c>
      <c r="EC28" s="116">
        <v>0</v>
      </c>
      <c r="ED28" s="116">
        <v>0</v>
      </c>
      <c r="EE28" s="116">
        <v>0</v>
      </c>
      <c r="EF28" s="116">
        <v>0</v>
      </c>
      <c r="EG28" s="116">
        <v>0</v>
      </c>
      <c r="EH28" s="116">
        <v>0</v>
      </c>
      <c r="EI28" s="116">
        <v>0</v>
      </c>
      <c r="EJ28" s="116">
        <v>0</v>
      </c>
      <c r="EK28" s="116">
        <v>0</v>
      </c>
      <c r="EL28" s="116">
        <v>0</v>
      </c>
      <c r="EM28" s="116">
        <v>0</v>
      </c>
      <c r="EN28" s="116"/>
      <c r="EO28" s="116">
        <v>0</v>
      </c>
      <c r="EP28" s="116">
        <v>0</v>
      </c>
      <c r="EQ28" s="116">
        <v>0</v>
      </c>
      <c r="ER28" s="116">
        <v>0</v>
      </c>
      <c r="ES28" s="116">
        <v>0</v>
      </c>
      <c r="ET28" s="116"/>
      <c r="EU28" s="116">
        <v>0</v>
      </c>
      <c r="EV28" s="116">
        <v>0</v>
      </c>
      <c r="EW28" s="116">
        <v>0</v>
      </c>
      <c r="EX28" s="116">
        <v>0</v>
      </c>
      <c r="EY28" s="116"/>
      <c r="EZ28" s="116">
        <v>0</v>
      </c>
      <c r="FA28" s="116">
        <v>0</v>
      </c>
      <c r="FB28" s="116">
        <v>0</v>
      </c>
      <c r="FC28" s="116">
        <v>0</v>
      </c>
      <c r="FD28" s="116">
        <v>0</v>
      </c>
      <c r="FE28" s="116">
        <v>0</v>
      </c>
      <c r="FF28" s="116">
        <v>0</v>
      </c>
      <c r="FG28" s="116">
        <v>0</v>
      </c>
      <c r="FH28" s="116">
        <v>0</v>
      </c>
      <c r="FI28" s="116">
        <v>0</v>
      </c>
      <c r="FJ28" s="116">
        <v>0</v>
      </c>
      <c r="FK28" s="116">
        <v>0</v>
      </c>
      <c r="FL28" s="116">
        <v>0</v>
      </c>
      <c r="FM28" s="116">
        <v>0</v>
      </c>
      <c r="FN28" s="116">
        <v>0</v>
      </c>
      <c r="FO28" s="116">
        <v>0</v>
      </c>
      <c r="FP28" s="116">
        <v>0</v>
      </c>
      <c r="FQ28" s="116">
        <v>0</v>
      </c>
      <c r="FR28" s="116">
        <v>0</v>
      </c>
      <c r="FS28" s="116">
        <v>0</v>
      </c>
      <c r="FT28" s="116">
        <v>0</v>
      </c>
      <c r="FU28" s="116">
        <v>0</v>
      </c>
      <c r="FV28" s="116">
        <v>0</v>
      </c>
      <c r="FW28" s="116"/>
      <c r="FX28" s="116">
        <v>0</v>
      </c>
      <c r="FY28" s="116">
        <v>0</v>
      </c>
      <c r="FZ28" s="116">
        <v>0</v>
      </c>
      <c r="GA28" s="116">
        <v>0</v>
      </c>
      <c r="GB28" s="116">
        <v>0</v>
      </c>
      <c r="GC28" s="123"/>
    </row>
    <row r="29" spans="1:185" x14ac:dyDescent="0.2">
      <c r="A29" s="124" t="s">
        <v>506</v>
      </c>
      <c r="B29" s="121"/>
      <c r="C29" s="116"/>
      <c r="D29" s="116"/>
      <c r="E29" s="116"/>
      <c r="F29" s="116"/>
      <c r="G29" s="116"/>
      <c r="H29" s="116"/>
      <c r="I29" s="116"/>
      <c r="J29" s="116"/>
      <c r="K29" s="116"/>
      <c r="L29" s="116"/>
      <c r="M29" s="116"/>
      <c r="N29" s="116"/>
      <c r="O29" s="116"/>
      <c r="P29" s="116"/>
      <c r="Q29" s="116"/>
      <c r="R29" s="116"/>
      <c r="S29" s="125"/>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23"/>
    </row>
    <row r="30" spans="1:185" x14ac:dyDescent="0.2">
      <c r="A30" s="114" t="s">
        <v>505</v>
      </c>
      <c r="B30" s="115"/>
      <c r="C30" s="116"/>
      <c r="D30" s="116"/>
      <c r="E30" s="116"/>
      <c r="F30" s="116"/>
      <c r="G30" s="116"/>
      <c r="H30" s="116"/>
      <c r="I30" s="116"/>
      <c r="J30" s="116"/>
      <c r="K30" s="116"/>
      <c r="L30" s="116"/>
      <c r="M30" s="116"/>
      <c r="N30" s="116"/>
      <c r="O30" s="116"/>
      <c r="P30" s="116"/>
      <c r="Q30" s="116">
        <v>2403464.15</v>
      </c>
      <c r="R30" s="116"/>
      <c r="S30" s="125">
        <v>3951507.03</v>
      </c>
      <c r="T30" s="116">
        <v>4501161.75</v>
      </c>
      <c r="U30" s="116">
        <v>5210236.1399999997</v>
      </c>
      <c r="V30" s="116">
        <v>6302376.7400000002</v>
      </c>
      <c r="W30" s="116">
        <v>6298163.5999999996</v>
      </c>
      <c r="X30" s="116"/>
      <c r="Y30" s="116">
        <v>7447863.8399999999</v>
      </c>
      <c r="Z30" s="116">
        <v>7447863.8399999999</v>
      </c>
      <c r="AA30" s="116">
        <v>7533578.1200000001</v>
      </c>
      <c r="AB30" s="116"/>
      <c r="AC30" s="116">
        <v>7533578.1200000001</v>
      </c>
      <c r="AD30" s="116">
        <v>7533578.1200000001</v>
      </c>
      <c r="AE30" s="116"/>
      <c r="AF30" s="116">
        <v>7533578.1200000001</v>
      </c>
      <c r="AG30" s="116">
        <v>6346085.6600000001</v>
      </c>
      <c r="AH30" s="116">
        <v>8060371.3799999999</v>
      </c>
      <c r="AI30" s="116"/>
      <c r="AJ30" s="116">
        <v>8060371.3799999999</v>
      </c>
      <c r="AK30" s="116">
        <v>9603228.5299999993</v>
      </c>
      <c r="AL30" s="116">
        <v>11231799.949999999</v>
      </c>
      <c r="AM30" s="116">
        <v>11231799.949999999</v>
      </c>
      <c r="AN30" s="116">
        <v>11231799.949999999</v>
      </c>
      <c r="AO30" s="116">
        <v>11231799.949999999</v>
      </c>
      <c r="AP30" s="116"/>
      <c r="AQ30" s="116">
        <v>11874657.1</v>
      </c>
      <c r="AR30" s="116">
        <v>11874657.1</v>
      </c>
      <c r="AS30" s="116">
        <v>10313869.189999999</v>
      </c>
      <c r="AT30" s="116">
        <v>8274657.0999999996</v>
      </c>
      <c r="AU30" s="116"/>
      <c r="AV30" s="116"/>
      <c r="AW30" s="116"/>
      <c r="AX30" s="116">
        <v>8274657.0999999996</v>
      </c>
      <c r="AY30" s="116">
        <v>8788942.8100000005</v>
      </c>
      <c r="AZ30" s="116">
        <v>8788942.8100000005</v>
      </c>
      <c r="BA30" s="116">
        <v>8788942.8100000005</v>
      </c>
      <c r="BB30" s="116">
        <v>10074657.1</v>
      </c>
      <c r="BC30" s="116">
        <v>10074657.1</v>
      </c>
      <c r="BD30" s="116">
        <v>10074657.1</v>
      </c>
      <c r="BE30" s="116"/>
      <c r="BF30" s="116"/>
      <c r="BG30" s="116"/>
      <c r="BH30" s="116"/>
      <c r="BI30" s="116">
        <v>11017514.24</v>
      </c>
      <c r="BJ30" s="116">
        <v>11017514.24</v>
      </c>
      <c r="BK30" s="116">
        <v>11017514.24</v>
      </c>
      <c r="BL30" s="116"/>
      <c r="BM30" s="116">
        <v>9474657.0999999996</v>
      </c>
      <c r="BN30" s="116"/>
      <c r="BO30" s="116"/>
      <c r="BP30" s="116"/>
      <c r="BQ30" s="116"/>
      <c r="BR30" s="116"/>
      <c r="BS30" s="116"/>
      <c r="BT30" s="116"/>
      <c r="BU30" s="116"/>
      <c r="BV30" s="116"/>
      <c r="BW30" s="116"/>
      <c r="BX30" s="116"/>
      <c r="BY30" s="116">
        <v>10333694.24</v>
      </c>
      <c r="BZ30" s="116"/>
      <c r="CA30" s="116">
        <v>10333694.24</v>
      </c>
      <c r="CB30" s="116"/>
      <c r="CC30" s="116"/>
      <c r="CD30" s="116"/>
      <c r="CE30" s="116"/>
      <c r="CF30" s="116">
        <v>13900009.68</v>
      </c>
      <c r="CG30" s="116">
        <v>17457152.539999999</v>
      </c>
      <c r="CH30" s="116">
        <v>19600009.68</v>
      </c>
      <c r="CI30" s="116">
        <v>20885723.960000001</v>
      </c>
      <c r="CJ30" s="116">
        <v>24100009.68</v>
      </c>
      <c r="CK30" s="116">
        <v>24100009.68</v>
      </c>
      <c r="CL30" s="116">
        <v>19786073.469999999</v>
      </c>
      <c r="CM30" s="116">
        <v>19786073.469999999</v>
      </c>
      <c r="CN30" s="116">
        <v>19786073.469999999</v>
      </c>
      <c r="CO30" s="116">
        <v>19786073.469999999</v>
      </c>
      <c r="CP30" s="116"/>
      <c r="CQ30" s="116">
        <v>19786073.469999999</v>
      </c>
      <c r="CR30" s="116">
        <v>20214644.899999999</v>
      </c>
      <c r="CS30" s="116">
        <v>24457502.039999999</v>
      </c>
      <c r="CT30" s="116">
        <v>24457502.039999999</v>
      </c>
      <c r="CU30" s="116">
        <v>31743216.32</v>
      </c>
      <c r="CV30" s="116">
        <v>28528930.609999999</v>
      </c>
      <c r="CW30" s="116">
        <v>30671787.75</v>
      </c>
      <c r="CX30" s="116">
        <v>33757502.039999999</v>
      </c>
      <c r="CY30" s="116">
        <v>33757502.039999999</v>
      </c>
      <c r="CZ30" s="116">
        <v>33757500.039999999</v>
      </c>
      <c r="DA30" s="116">
        <v>35471787.75</v>
      </c>
      <c r="DB30" s="116">
        <v>37828930.609999999</v>
      </c>
      <c r="DC30" s="116">
        <v>37828930.609999999</v>
      </c>
      <c r="DD30" s="116">
        <v>37828930.609999999</v>
      </c>
      <c r="DE30" s="116">
        <v>37828930.609999999</v>
      </c>
      <c r="DF30" s="116">
        <v>37828930.609999999</v>
      </c>
      <c r="DG30" s="116">
        <v>37828930.609999999</v>
      </c>
      <c r="DH30" s="116">
        <v>37828930.609999999</v>
      </c>
      <c r="DI30" s="116">
        <v>37828930.609999999</v>
      </c>
      <c r="DJ30" s="116">
        <v>37828930.609999999</v>
      </c>
      <c r="DK30" s="116">
        <v>37828930.609999999</v>
      </c>
      <c r="DL30" s="116">
        <v>37828930.609999999</v>
      </c>
      <c r="DM30" s="116">
        <v>37828930.609999999</v>
      </c>
      <c r="DN30" s="116">
        <v>37828930.609999999</v>
      </c>
      <c r="DO30" s="116">
        <v>37828930.609999999</v>
      </c>
      <c r="DP30" s="116">
        <v>37828930.609999999</v>
      </c>
      <c r="DQ30" s="116">
        <v>37828930.609999999</v>
      </c>
      <c r="DR30" s="116">
        <v>22043355.18</v>
      </c>
      <c r="DS30" s="116">
        <v>22043355.18</v>
      </c>
      <c r="DT30" s="116">
        <v>22043355.18</v>
      </c>
      <c r="DU30" s="116">
        <v>22043355.18</v>
      </c>
      <c r="DV30" s="116">
        <v>22106829.719999999</v>
      </c>
      <c r="DW30" s="116"/>
      <c r="DX30" s="116">
        <v>31963972.57</v>
      </c>
      <c r="DY30" s="116">
        <v>37963972.57</v>
      </c>
      <c r="DZ30" s="116">
        <v>67363972.569999993</v>
      </c>
      <c r="EA30" s="116">
        <v>76792544</v>
      </c>
      <c r="EB30" s="116">
        <v>81935401.140000001</v>
      </c>
      <c r="EC30" s="116">
        <v>109449686.87</v>
      </c>
      <c r="ED30" s="116">
        <v>118021115.43000001</v>
      </c>
      <c r="EE30" s="116">
        <v>118021115.43000001</v>
      </c>
      <c r="EF30" s="116">
        <v>100235401.16</v>
      </c>
      <c r="EG30" s="116">
        <v>82663972.569999993</v>
      </c>
      <c r="EH30" s="116">
        <v>68349686.849999994</v>
      </c>
      <c r="EI30" s="116">
        <v>69978258.280000001</v>
      </c>
      <c r="EJ30" s="116">
        <v>65863972.549999997</v>
      </c>
      <c r="EK30" s="116">
        <v>59178258.259999998</v>
      </c>
      <c r="EL30" s="116">
        <v>59349686.859999999</v>
      </c>
      <c r="EM30" s="116">
        <v>54206829.700000003</v>
      </c>
      <c r="EN30" s="116"/>
      <c r="EO30" s="116">
        <v>42892543.990000002</v>
      </c>
      <c r="EP30" s="116">
        <v>37792543.979999997</v>
      </c>
      <c r="EQ30" s="116">
        <v>36163972.549999997</v>
      </c>
      <c r="ER30" s="116">
        <v>33592543.969999999</v>
      </c>
      <c r="ES30" s="116">
        <v>33592543.969999999</v>
      </c>
      <c r="ET30" s="116"/>
      <c r="EU30" s="116">
        <v>26392543.989999998</v>
      </c>
      <c r="EV30" s="116">
        <v>25963972.559999999</v>
      </c>
      <c r="EW30" s="116">
        <v>25963972.559999999</v>
      </c>
      <c r="EX30" s="116">
        <v>25963972.559999999</v>
      </c>
      <c r="EY30" s="116"/>
      <c r="EZ30" s="116">
        <v>25963972.559999999</v>
      </c>
      <c r="FA30" s="116">
        <v>25963972.559999999</v>
      </c>
      <c r="FB30" s="116">
        <v>25963972.559999999</v>
      </c>
      <c r="FC30" s="116">
        <v>25963972.559999999</v>
      </c>
      <c r="FD30" s="116">
        <v>25963972.559999999</v>
      </c>
      <c r="FE30" s="116">
        <v>21935401.140000001</v>
      </c>
      <c r="FF30" s="116">
        <v>15378258.289999999</v>
      </c>
      <c r="FG30" s="116">
        <v>19626464</v>
      </c>
      <c r="FH30" s="116">
        <v>15378258.289999999</v>
      </c>
      <c r="FI30" s="116"/>
      <c r="FJ30" s="116">
        <v>19626464</v>
      </c>
      <c r="FK30" s="116">
        <v>19626464</v>
      </c>
      <c r="FL30" s="116">
        <v>19626464</v>
      </c>
      <c r="FM30" s="116">
        <v>19626464</v>
      </c>
      <c r="FN30" s="116">
        <v>20483606.859999999</v>
      </c>
      <c r="FO30" s="116">
        <v>20483606.859999999</v>
      </c>
      <c r="FP30" s="116">
        <v>20483606.859999999</v>
      </c>
      <c r="FQ30" s="116">
        <v>20483606.859999999</v>
      </c>
      <c r="FR30" s="116">
        <v>23055035.440000001</v>
      </c>
      <c r="FS30" s="116">
        <v>25197892.579999998</v>
      </c>
      <c r="FT30" s="116">
        <v>26697892.579999998</v>
      </c>
      <c r="FU30" s="116">
        <v>26697892.579999998</v>
      </c>
      <c r="FV30" s="116">
        <v>26697892.579999998</v>
      </c>
      <c r="FW30" s="116"/>
      <c r="FX30" s="116">
        <v>26697892.579999998</v>
      </c>
      <c r="FY30" s="116">
        <v>26697892.579999998</v>
      </c>
      <c r="FZ30" s="116">
        <v>28197892.579999998</v>
      </c>
      <c r="GA30" s="116">
        <v>28197892.579999998</v>
      </c>
      <c r="GB30" s="116">
        <v>28197892.579999998</v>
      </c>
      <c r="GC30" s="123"/>
    </row>
    <row r="31" spans="1:185" x14ac:dyDescent="0.2">
      <c r="A31" s="114" t="s">
        <v>504</v>
      </c>
      <c r="B31" s="115"/>
      <c r="C31" s="116"/>
      <c r="D31" s="116"/>
      <c r="E31" s="116"/>
      <c r="F31" s="116"/>
      <c r="G31" s="116"/>
      <c r="H31" s="116"/>
      <c r="I31" s="116"/>
      <c r="J31" s="116"/>
      <c r="K31" s="116"/>
      <c r="L31" s="116"/>
      <c r="M31" s="116"/>
      <c r="N31" s="116"/>
      <c r="O31" s="116"/>
      <c r="P31" s="116"/>
      <c r="Q31" s="116">
        <v>0</v>
      </c>
      <c r="R31" s="116"/>
      <c r="S31" s="125"/>
      <c r="T31" s="116">
        <v>0</v>
      </c>
      <c r="U31" s="116">
        <v>0</v>
      </c>
      <c r="V31" s="116">
        <v>0</v>
      </c>
      <c r="W31" s="116">
        <v>0</v>
      </c>
      <c r="X31" s="116"/>
      <c r="Y31" s="116">
        <v>0</v>
      </c>
      <c r="Z31" s="116">
        <v>0</v>
      </c>
      <c r="AA31" s="116">
        <v>0</v>
      </c>
      <c r="AB31" s="116"/>
      <c r="AC31" s="116">
        <v>0</v>
      </c>
      <c r="AD31" s="116">
        <v>0</v>
      </c>
      <c r="AE31" s="116"/>
      <c r="AF31" s="116">
        <v>0</v>
      </c>
      <c r="AG31" s="116">
        <v>0</v>
      </c>
      <c r="AH31" s="116">
        <v>0</v>
      </c>
      <c r="AI31" s="116"/>
      <c r="AJ31" s="116">
        <v>0</v>
      </c>
      <c r="AK31" s="116">
        <v>0</v>
      </c>
      <c r="AL31" s="116">
        <v>0</v>
      </c>
      <c r="AM31" s="116">
        <v>0</v>
      </c>
      <c r="AN31" s="116">
        <v>0</v>
      </c>
      <c r="AO31" s="116">
        <v>0</v>
      </c>
      <c r="AP31" s="116"/>
      <c r="AQ31" s="116">
        <v>0</v>
      </c>
      <c r="AR31" s="116">
        <v>0</v>
      </c>
      <c r="AS31" s="116">
        <v>0</v>
      </c>
      <c r="AT31" s="116">
        <v>0</v>
      </c>
      <c r="AU31" s="116"/>
      <c r="AV31" s="116"/>
      <c r="AW31" s="116"/>
      <c r="AX31" s="116">
        <v>0</v>
      </c>
      <c r="AY31" s="116">
        <v>0</v>
      </c>
      <c r="AZ31" s="116">
        <v>0</v>
      </c>
      <c r="BA31" s="116">
        <v>0</v>
      </c>
      <c r="BB31" s="116">
        <v>0</v>
      </c>
      <c r="BC31" s="116">
        <v>0</v>
      </c>
      <c r="BD31" s="116">
        <v>0</v>
      </c>
      <c r="BE31" s="116"/>
      <c r="BF31" s="116"/>
      <c r="BG31" s="116"/>
      <c r="BH31" s="116"/>
      <c r="BI31" s="116">
        <v>0</v>
      </c>
      <c r="BJ31" s="116">
        <v>0</v>
      </c>
      <c r="BK31" s="116">
        <v>0</v>
      </c>
      <c r="BL31" s="116"/>
      <c r="BM31" s="116">
        <v>0</v>
      </c>
      <c r="BN31" s="116"/>
      <c r="BO31" s="116"/>
      <c r="BP31" s="116"/>
      <c r="BQ31" s="116"/>
      <c r="BR31" s="116"/>
      <c r="BS31" s="116"/>
      <c r="BT31" s="116"/>
      <c r="BU31" s="116"/>
      <c r="BV31" s="116"/>
      <c r="BW31" s="116"/>
      <c r="BX31" s="116"/>
      <c r="BY31" s="116">
        <v>0</v>
      </c>
      <c r="BZ31" s="116"/>
      <c r="CA31" s="116">
        <v>0</v>
      </c>
      <c r="CB31" s="116"/>
      <c r="CC31" s="116"/>
      <c r="CD31" s="116"/>
      <c r="CE31" s="116"/>
      <c r="CF31" s="116">
        <v>0</v>
      </c>
      <c r="CG31" s="116">
        <v>0</v>
      </c>
      <c r="CH31" s="116">
        <v>0</v>
      </c>
      <c r="CI31" s="116">
        <v>0</v>
      </c>
      <c r="CJ31" s="116">
        <v>0</v>
      </c>
      <c r="CK31" s="116">
        <v>0</v>
      </c>
      <c r="CL31" s="116">
        <v>0</v>
      </c>
      <c r="CM31" s="116">
        <v>0</v>
      </c>
      <c r="CN31" s="116">
        <v>0</v>
      </c>
      <c r="CO31" s="116">
        <v>0</v>
      </c>
      <c r="CP31" s="116"/>
      <c r="CQ31" s="116">
        <v>0</v>
      </c>
      <c r="CR31" s="116">
        <v>0</v>
      </c>
      <c r="CS31" s="116">
        <v>0</v>
      </c>
      <c r="CT31" s="116">
        <v>0</v>
      </c>
      <c r="CU31" s="116">
        <v>0</v>
      </c>
      <c r="CV31" s="116">
        <v>0</v>
      </c>
      <c r="CW31" s="116">
        <v>0</v>
      </c>
      <c r="CX31" s="116">
        <v>0</v>
      </c>
      <c r="CY31" s="116">
        <v>0</v>
      </c>
      <c r="CZ31" s="116">
        <v>0</v>
      </c>
      <c r="DA31" s="116">
        <v>0</v>
      </c>
      <c r="DB31" s="116">
        <v>0</v>
      </c>
      <c r="DC31" s="116">
        <v>0</v>
      </c>
      <c r="DD31" s="116">
        <v>0</v>
      </c>
      <c r="DE31" s="116">
        <v>0</v>
      </c>
      <c r="DF31" s="116">
        <v>0</v>
      </c>
      <c r="DG31" s="116">
        <v>0</v>
      </c>
      <c r="DH31" s="116">
        <v>0</v>
      </c>
      <c r="DI31" s="116">
        <v>0</v>
      </c>
      <c r="DJ31" s="116">
        <v>0</v>
      </c>
      <c r="DK31" s="116">
        <v>0</v>
      </c>
      <c r="DL31" s="116">
        <v>0</v>
      </c>
      <c r="DM31" s="116">
        <v>0</v>
      </c>
      <c r="DN31" s="116">
        <v>0</v>
      </c>
      <c r="DO31" s="116">
        <v>0</v>
      </c>
      <c r="DP31" s="116">
        <v>0</v>
      </c>
      <c r="DQ31" s="116">
        <v>0</v>
      </c>
      <c r="DR31" s="116">
        <v>0</v>
      </c>
      <c r="DS31" s="116">
        <v>0</v>
      </c>
      <c r="DT31" s="116">
        <v>0</v>
      </c>
      <c r="DU31" s="116">
        <v>0</v>
      </c>
      <c r="DV31" s="116">
        <v>0</v>
      </c>
      <c r="DW31" s="116"/>
      <c r="DX31" s="116">
        <v>0</v>
      </c>
      <c r="DY31" s="116">
        <v>0</v>
      </c>
      <c r="DZ31" s="116">
        <v>0</v>
      </c>
      <c r="EA31" s="116">
        <v>0</v>
      </c>
      <c r="EB31" s="116">
        <v>0</v>
      </c>
      <c r="EC31" s="116">
        <v>0</v>
      </c>
      <c r="ED31" s="116">
        <v>0</v>
      </c>
      <c r="EE31" s="116">
        <v>0</v>
      </c>
      <c r="EF31" s="116">
        <v>0</v>
      </c>
      <c r="EG31" s="116">
        <v>0</v>
      </c>
      <c r="EH31" s="116">
        <v>0</v>
      </c>
      <c r="EI31" s="116">
        <v>0</v>
      </c>
      <c r="EJ31" s="116">
        <v>0</v>
      </c>
      <c r="EK31" s="116">
        <v>0</v>
      </c>
      <c r="EL31" s="116">
        <v>0</v>
      </c>
      <c r="EM31" s="116">
        <v>0</v>
      </c>
      <c r="EN31" s="116"/>
      <c r="EO31" s="116">
        <v>0</v>
      </c>
      <c r="EP31" s="116">
        <v>0</v>
      </c>
      <c r="EQ31" s="116">
        <v>0</v>
      </c>
      <c r="ER31" s="116">
        <v>0</v>
      </c>
      <c r="ES31" s="116">
        <v>0</v>
      </c>
      <c r="ET31" s="116"/>
      <c r="EU31" s="116">
        <v>0</v>
      </c>
      <c r="EV31" s="116">
        <v>0</v>
      </c>
      <c r="EW31" s="116">
        <v>0</v>
      </c>
      <c r="EX31" s="116">
        <v>0</v>
      </c>
      <c r="EY31" s="116"/>
      <c r="EZ31" s="116">
        <v>0</v>
      </c>
      <c r="FA31" s="116">
        <v>0</v>
      </c>
      <c r="FB31" s="116">
        <v>0</v>
      </c>
      <c r="FC31" s="116">
        <v>0</v>
      </c>
      <c r="FD31" s="116">
        <v>0</v>
      </c>
      <c r="FE31" s="116">
        <v>0</v>
      </c>
      <c r="FF31" s="116">
        <v>0</v>
      </c>
      <c r="FG31" s="116">
        <v>0</v>
      </c>
      <c r="FH31" s="116">
        <v>0</v>
      </c>
      <c r="FI31" s="116"/>
      <c r="FJ31" s="116">
        <v>0</v>
      </c>
      <c r="FK31" s="116">
        <v>0</v>
      </c>
      <c r="FL31" s="116">
        <v>0</v>
      </c>
      <c r="FM31" s="116">
        <v>0</v>
      </c>
      <c r="FN31" s="116">
        <v>0</v>
      </c>
      <c r="FO31" s="116">
        <v>0</v>
      </c>
      <c r="FP31" s="116">
        <v>0</v>
      </c>
      <c r="FQ31" s="116">
        <v>0</v>
      </c>
      <c r="FR31" s="116">
        <v>0</v>
      </c>
      <c r="FS31" s="116">
        <v>0</v>
      </c>
      <c r="FT31" s="116">
        <v>0</v>
      </c>
      <c r="FU31" s="116">
        <v>0</v>
      </c>
      <c r="FV31" s="116">
        <v>0</v>
      </c>
      <c r="FW31" s="116"/>
      <c r="FX31" s="116">
        <v>0</v>
      </c>
      <c r="FY31" s="116">
        <v>0</v>
      </c>
      <c r="FZ31" s="116">
        <v>0</v>
      </c>
      <c r="GA31" s="116">
        <v>0</v>
      </c>
      <c r="GB31" s="116">
        <v>0</v>
      </c>
      <c r="GC31" s="123"/>
    </row>
    <row r="32" spans="1:185" x14ac:dyDescent="0.2">
      <c r="A32" s="114" t="s">
        <v>503</v>
      </c>
      <c r="B32" s="115"/>
      <c r="C32" s="116"/>
      <c r="D32" s="116"/>
      <c r="E32" s="116"/>
      <c r="F32" s="116"/>
      <c r="G32" s="116"/>
      <c r="H32" s="116"/>
      <c r="I32" s="116"/>
      <c r="J32" s="116"/>
      <c r="K32" s="116"/>
      <c r="L32" s="116"/>
      <c r="M32" s="116"/>
      <c r="N32" s="116"/>
      <c r="O32" s="116"/>
      <c r="P32" s="116"/>
      <c r="Q32" s="116">
        <v>0</v>
      </c>
      <c r="R32" s="116"/>
      <c r="S32" s="125"/>
      <c r="T32" s="116">
        <v>0</v>
      </c>
      <c r="U32" s="116">
        <v>0</v>
      </c>
      <c r="V32" s="116">
        <v>4758103</v>
      </c>
      <c r="W32" s="116">
        <v>4758103</v>
      </c>
      <c r="X32" s="116"/>
      <c r="Y32" s="116">
        <v>0</v>
      </c>
      <c r="Z32" s="116">
        <v>0</v>
      </c>
      <c r="AA32" s="116">
        <v>0</v>
      </c>
      <c r="AB32" s="116"/>
      <c r="AC32" s="116">
        <v>0</v>
      </c>
      <c r="AD32" s="116">
        <v>0</v>
      </c>
      <c r="AE32" s="116"/>
      <c r="AF32" s="116">
        <v>0</v>
      </c>
      <c r="AG32" s="116">
        <v>0</v>
      </c>
      <c r="AH32" s="116">
        <v>0</v>
      </c>
      <c r="AI32" s="116"/>
      <c r="AJ32" s="116">
        <v>0</v>
      </c>
      <c r="AK32" s="116">
        <v>0</v>
      </c>
      <c r="AL32" s="116">
        <v>0</v>
      </c>
      <c r="AM32" s="116">
        <v>0</v>
      </c>
      <c r="AN32" s="116">
        <v>0</v>
      </c>
      <c r="AO32" s="116">
        <v>0</v>
      </c>
      <c r="AP32" s="116"/>
      <c r="AQ32" s="116">
        <v>0</v>
      </c>
      <c r="AR32" s="116">
        <v>0</v>
      </c>
      <c r="AS32" s="116">
        <v>0</v>
      </c>
      <c r="AT32" s="116">
        <v>0</v>
      </c>
      <c r="AU32" s="116"/>
      <c r="AV32" s="116"/>
      <c r="AW32" s="116"/>
      <c r="AX32" s="116">
        <v>0</v>
      </c>
      <c r="AY32" s="116">
        <v>0</v>
      </c>
      <c r="AZ32" s="116">
        <v>0</v>
      </c>
      <c r="BA32" s="116">
        <v>0</v>
      </c>
      <c r="BB32" s="116">
        <v>0</v>
      </c>
      <c r="BC32" s="116">
        <v>0</v>
      </c>
      <c r="BD32" s="116">
        <v>0</v>
      </c>
      <c r="BE32" s="116"/>
      <c r="BF32" s="116"/>
      <c r="BG32" s="116"/>
      <c r="BH32" s="116"/>
      <c r="BI32" s="116">
        <v>0</v>
      </c>
      <c r="BJ32" s="116">
        <v>0</v>
      </c>
      <c r="BK32" s="116">
        <v>0</v>
      </c>
      <c r="BL32" s="116"/>
      <c r="BM32" s="116">
        <v>0</v>
      </c>
      <c r="BN32" s="116"/>
      <c r="BO32" s="116"/>
      <c r="BP32" s="116"/>
      <c r="BQ32" s="116"/>
      <c r="BR32" s="116"/>
      <c r="BS32" s="116"/>
      <c r="BT32" s="116"/>
      <c r="BU32" s="116"/>
      <c r="BV32" s="116"/>
      <c r="BW32" s="116"/>
      <c r="BX32" s="116"/>
      <c r="BY32" s="116">
        <v>0</v>
      </c>
      <c r="BZ32" s="116"/>
      <c r="CA32" s="116">
        <v>0</v>
      </c>
      <c r="CB32" s="116"/>
      <c r="CC32" s="116"/>
      <c r="CD32" s="116"/>
      <c r="CE32" s="116"/>
      <c r="CF32" s="116">
        <v>0</v>
      </c>
      <c r="CG32" s="116">
        <v>0</v>
      </c>
      <c r="CH32" s="116">
        <v>0</v>
      </c>
      <c r="CI32" s="116">
        <v>0</v>
      </c>
      <c r="CJ32" s="116">
        <v>0</v>
      </c>
      <c r="CK32" s="116">
        <v>0</v>
      </c>
      <c r="CL32" s="116">
        <v>0</v>
      </c>
      <c r="CM32" s="116">
        <v>0</v>
      </c>
      <c r="CN32" s="116">
        <v>0</v>
      </c>
      <c r="CO32" s="116">
        <v>0</v>
      </c>
      <c r="CP32" s="116"/>
      <c r="CQ32" s="116">
        <v>0</v>
      </c>
      <c r="CR32" s="116">
        <v>0</v>
      </c>
      <c r="CS32" s="116">
        <v>0</v>
      </c>
      <c r="CT32" s="116">
        <v>0</v>
      </c>
      <c r="CU32" s="116">
        <v>0</v>
      </c>
      <c r="CV32" s="116">
        <v>0</v>
      </c>
      <c r="CW32" s="116">
        <v>0</v>
      </c>
      <c r="CX32" s="116">
        <v>0</v>
      </c>
      <c r="CY32" s="116">
        <v>0</v>
      </c>
      <c r="CZ32" s="116">
        <v>0</v>
      </c>
      <c r="DA32" s="116">
        <v>0</v>
      </c>
      <c r="DB32" s="116">
        <v>0</v>
      </c>
      <c r="DC32" s="116">
        <v>0</v>
      </c>
      <c r="DD32" s="116">
        <v>0</v>
      </c>
      <c r="DE32" s="116">
        <v>0</v>
      </c>
      <c r="DF32" s="116">
        <v>0</v>
      </c>
      <c r="DG32" s="116">
        <v>0</v>
      </c>
      <c r="DH32" s="116">
        <v>0</v>
      </c>
      <c r="DI32" s="116">
        <v>0</v>
      </c>
      <c r="DJ32" s="116">
        <v>0</v>
      </c>
      <c r="DK32" s="116">
        <v>0</v>
      </c>
      <c r="DL32" s="116">
        <v>0</v>
      </c>
      <c r="DM32" s="116">
        <v>0</v>
      </c>
      <c r="DN32" s="116">
        <v>0</v>
      </c>
      <c r="DO32" s="116">
        <v>0</v>
      </c>
      <c r="DP32" s="116">
        <v>0</v>
      </c>
      <c r="DQ32" s="116">
        <v>0</v>
      </c>
      <c r="DR32" s="116">
        <v>0</v>
      </c>
      <c r="DS32" s="116">
        <v>0</v>
      </c>
      <c r="DT32" s="116">
        <v>0</v>
      </c>
      <c r="DU32" s="116">
        <v>0</v>
      </c>
      <c r="DV32" s="116">
        <v>0</v>
      </c>
      <c r="DW32" s="116"/>
      <c r="DX32" s="116">
        <v>0</v>
      </c>
      <c r="DY32" s="116">
        <v>0</v>
      </c>
      <c r="DZ32" s="116">
        <v>0</v>
      </c>
      <c r="EA32" s="116">
        <v>0</v>
      </c>
      <c r="EB32" s="116">
        <v>0</v>
      </c>
      <c r="EC32" s="116">
        <v>0</v>
      </c>
      <c r="ED32" s="116">
        <v>0</v>
      </c>
      <c r="EE32" s="116">
        <v>0</v>
      </c>
      <c r="EF32" s="116">
        <v>0</v>
      </c>
      <c r="EG32" s="116">
        <v>0</v>
      </c>
      <c r="EH32" s="116">
        <v>0</v>
      </c>
      <c r="EI32" s="116">
        <v>0</v>
      </c>
      <c r="EJ32" s="116">
        <v>0</v>
      </c>
      <c r="EK32" s="116">
        <v>0</v>
      </c>
      <c r="EL32" s="116">
        <v>0</v>
      </c>
      <c r="EM32" s="116">
        <v>0</v>
      </c>
      <c r="EN32" s="116"/>
      <c r="EO32" s="116">
        <v>0</v>
      </c>
      <c r="EP32" s="116">
        <v>0</v>
      </c>
      <c r="EQ32" s="116">
        <v>0</v>
      </c>
      <c r="ER32" s="116">
        <v>0</v>
      </c>
      <c r="ES32" s="116">
        <v>0</v>
      </c>
      <c r="ET32" s="116"/>
      <c r="EU32" s="116">
        <v>0</v>
      </c>
      <c r="EV32" s="116">
        <v>0</v>
      </c>
      <c r="EW32" s="116">
        <v>0</v>
      </c>
      <c r="EX32" s="116">
        <v>0</v>
      </c>
      <c r="EY32" s="116"/>
      <c r="EZ32" s="116">
        <v>0</v>
      </c>
      <c r="FA32" s="116">
        <v>0</v>
      </c>
      <c r="FB32" s="116">
        <v>0</v>
      </c>
      <c r="FC32" s="116">
        <v>0</v>
      </c>
      <c r="FD32" s="116">
        <v>0</v>
      </c>
      <c r="FE32" s="116">
        <v>0</v>
      </c>
      <c r="FF32" s="116">
        <v>0</v>
      </c>
      <c r="FG32" s="116">
        <v>0</v>
      </c>
      <c r="FH32" s="116">
        <v>0</v>
      </c>
      <c r="FI32" s="116"/>
      <c r="FJ32" s="116">
        <v>0</v>
      </c>
      <c r="FK32" s="116">
        <v>0</v>
      </c>
      <c r="FL32" s="116">
        <v>0</v>
      </c>
      <c r="FM32" s="116">
        <v>0</v>
      </c>
      <c r="FN32" s="116">
        <v>0</v>
      </c>
      <c r="FO32" s="116">
        <v>0</v>
      </c>
      <c r="FP32" s="116">
        <v>0</v>
      </c>
      <c r="FQ32" s="116">
        <v>0</v>
      </c>
      <c r="FR32" s="116">
        <v>0</v>
      </c>
      <c r="FS32" s="116">
        <v>0</v>
      </c>
      <c r="FT32" s="116">
        <v>0</v>
      </c>
      <c r="FU32" s="116">
        <v>0</v>
      </c>
      <c r="FV32" s="116">
        <v>0</v>
      </c>
      <c r="FW32" s="116"/>
      <c r="FX32" s="116">
        <v>0</v>
      </c>
      <c r="FY32" s="116">
        <v>0</v>
      </c>
      <c r="FZ32" s="116">
        <v>0</v>
      </c>
      <c r="GA32" s="116">
        <v>0</v>
      </c>
      <c r="GB32" s="116">
        <v>0</v>
      </c>
      <c r="GC32" s="123"/>
    </row>
    <row r="33" spans="1:185" x14ac:dyDescent="0.2">
      <c r="A33" s="124" t="s">
        <v>502</v>
      </c>
      <c r="B33" s="121"/>
      <c r="C33" s="116">
        <v>21271865.57</v>
      </c>
      <c r="D33" s="116">
        <v>22096865.57</v>
      </c>
      <c r="E33" s="116">
        <v>22243865.57</v>
      </c>
      <c r="F33" s="116">
        <v>21453865.140000001</v>
      </c>
      <c r="G33" s="116"/>
      <c r="H33" s="116"/>
      <c r="I33" s="116"/>
      <c r="J33" s="116"/>
      <c r="K33" s="116"/>
      <c r="L33" s="116"/>
      <c r="M33" s="116"/>
      <c r="N33" s="116"/>
      <c r="O33" s="116"/>
      <c r="P33" s="116"/>
      <c r="Q33" s="116">
        <v>22792054.370000001</v>
      </c>
      <c r="R33" s="116"/>
      <c r="S33" s="125">
        <v>24349814.059999999</v>
      </c>
      <c r="T33" s="116">
        <v>23344392.68</v>
      </c>
      <c r="U33" s="116">
        <v>23181467.07</v>
      </c>
      <c r="V33" s="116">
        <v>24682535.809999999</v>
      </c>
      <c r="W33" s="116">
        <v>24917322.670000002</v>
      </c>
      <c r="X33" s="116"/>
      <c r="Y33" s="116">
        <v>21328020.77</v>
      </c>
      <c r="Z33" s="116">
        <v>21307020.77</v>
      </c>
      <c r="AA33" s="116">
        <v>21367720.050000001</v>
      </c>
      <c r="AB33" s="116"/>
      <c r="AC33" s="116">
        <v>22583220.949999999</v>
      </c>
      <c r="AD33" s="116">
        <v>22596920.949999999</v>
      </c>
      <c r="AE33" s="116"/>
      <c r="AF33" s="116">
        <v>22184020.949999999</v>
      </c>
      <c r="AG33" s="116">
        <v>21107582.960000001</v>
      </c>
      <c r="AH33" s="116">
        <v>23926782.960000001</v>
      </c>
      <c r="AI33" s="116"/>
      <c r="AJ33" s="116">
        <v>23124632.960000001</v>
      </c>
      <c r="AK33" s="116">
        <v>22518132.960000001</v>
      </c>
      <c r="AL33" s="116">
        <v>23414332.960000001</v>
      </c>
      <c r="AM33" s="116">
        <v>23374532.960000001</v>
      </c>
      <c r="AN33" s="116">
        <v>23206332.960000001</v>
      </c>
      <c r="AO33" s="116">
        <v>23955732.960000001</v>
      </c>
      <c r="AP33" s="116"/>
      <c r="AQ33" s="116">
        <v>25125029.960000001</v>
      </c>
      <c r="AR33" s="116">
        <v>25271947.420000002</v>
      </c>
      <c r="AS33" s="116">
        <v>25000986.510000002</v>
      </c>
      <c r="AT33" s="116">
        <v>23309474.420000002</v>
      </c>
      <c r="AU33" s="116"/>
      <c r="AV33" s="116"/>
      <c r="AW33" s="116"/>
      <c r="AX33" s="116">
        <v>20950674.420000002</v>
      </c>
      <c r="AY33" s="116">
        <v>21574588.710000001</v>
      </c>
      <c r="AZ33" s="116">
        <v>22794788.710000001</v>
      </c>
      <c r="BA33" s="116">
        <v>22452788.710000001</v>
      </c>
      <c r="BB33" s="116">
        <v>24833788.710000001</v>
      </c>
      <c r="BC33" s="116">
        <v>24913772.710000001</v>
      </c>
      <c r="BD33" s="116">
        <v>24800772.710000001</v>
      </c>
      <c r="BE33" s="116"/>
      <c r="BF33" s="116"/>
      <c r="BG33" s="116"/>
      <c r="BH33" s="116"/>
      <c r="BI33" s="116">
        <v>23912802.710000001</v>
      </c>
      <c r="BJ33" s="116">
        <v>24403802.710000001</v>
      </c>
      <c r="BK33" s="116">
        <v>24513802.710000001</v>
      </c>
      <c r="BL33" s="116"/>
      <c r="BM33" s="116">
        <v>24636802.710000001</v>
      </c>
      <c r="BN33" s="116"/>
      <c r="BO33" s="116"/>
      <c r="BP33" s="116"/>
      <c r="BQ33" s="116"/>
      <c r="BR33" s="116"/>
      <c r="BS33" s="116"/>
      <c r="BT33" s="116"/>
      <c r="BU33" s="116"/>
      <c r="BV33" s="116"/>
      <c r="BW33" s="116"/>
      <c r="BX33" s="116"/>
      <c r="BY33" s="116">
        <v>26193902.710000001</v>
      </c>
      <c r="BZ33" s="116"/>
      <c r="CA33" s="116">
        <v>26158902.710000001</v>
      </c>
      <c r="CB33" s="116"/>
      <c r="CC33" s="116"/>
      <c r="CD33" s="116"/>
      <c r="CE33" s="116"/>
      <c r="CF33" s="116">
        <v>29886389.57</v>
      </c>
      <c r="CG33" s="116">
        <v>33532489.57</v>
      </c>
      <c r="CH33" s="116">
        <v>35635189.57</v>
      </c>
      <c r="CI33" s="116">
        <v>36893689.57</v>
      </c>
      <c r="CJ33" s="116">
        <v>40040589.57</v>
      </c>
      <c r="CK33" s="116">
        <v>40055589.57</v>
      </c>
      <c r="CL33" s="116">
        <v>35678653.359999999</v>
      </c>
      <c r="CM33" s="116">
        <v>35598522.359999999</v>
      </c>
      <c r="CN33" s="116">
        <v>35534522.359999999</v>
      </c>
      <c r="CO33" s="116">
        <v>35436445.359999999</v>
      </c>
      <c r="CP33" s="116"/>
      <c r="CQ33" s="116">
        <v>35284445.359999999</v>
      </c>
      <c r="CR33" s="116">
        <v>35669945.359999999</v>
      </c>
      <c r="CS33" s="116">
        <v>39910345.359999999</v>
      </c>
      <c r="CT33" s="116">
        <v>39809345.359999999</v>
      </c>
      <c r="CU33" s="116">
        <v>47047345.359999999</v>
      </c>
      <c r="CV33" s="116">
        <v>43820816.789999999</v>
      </c>
      <c r="CW33" s="116">
        <v>45963516.789999999</v>
      </c>
      <c r="CX33" s="116">
        <v>49030816.789999999</v>
      </c>
      <c r="CY33" s="116">
        <v>49018816.789999999</v>
      </c>
      <c r="CZ33" s="116"/>
      <c r="DA33" s="116">
        <v>50957272.789999999</v>
      </c>
      <c r="DB33" s="116">
        <v>53112272.789999999</v>
      </c>
      <c r="DC33" s="116">
        <v>53012771.990000002</v>
      </c>
      <c r="DD33" s="116">
        <v>53013271.189999998</v>
      </c>
      <c r="DE33" s="116">
        <v>53013770.390000001</v>
      </c>
      <c r="DF33" s="116">
        <v>53014269.590000004</v>
      </c>
      <c r="DG33" s="116">
        <v>53061768.789999999</v>
      </c>
      <c r="DH33" s="116">
        <v>53082767.990000002</v>
      </c>
      <c r="DI33" s="116">
        <v>53083767.189999998</v>
      </c>
      <c r="DJ33" s="116">
        <v>53084075.630000003</v>
      </c>
      <c r="DK33" s="116">
        <v>52944075.630000003</v>
      </c>
      <c r="DL33" s="116">
        <v>52814075.630000003</v>
      </c>
      <c r="DM33" s="116">
        <v>52493075.630000003</v>
      </c>
      <c r="DN33" s="116">
        <v>52493075.630000003</v>
      </c>
      <c r="DO33" s="116">
        <v>52493075.630000003</v>
      </c>
      <c r="DP33" s="116">
        <v>52495075.630000003</v>
      </c>
      <c r="DQ33" s="116">
        <v>52345075.630000003</v>
      </c>
      <c r="DR33" s="116">
        <v>32579939.149999999</v>
      </c>
      <c r="DS33" s="116">
        <v>32599939.149999999</v>
      </c>
      <c r="DT33" s="116">
        <v>32631937.550000001</v>
      </c>
      <c r="DU33" s="116">
        <v>32631937.550000001</v>
      </c>
      <c r="DV33" s="116">
        <v>33495411.390000001</v>
      </c>
      <c r="DW33" s="116"/>
      <c r="DX33" s="116">
        <v>43353252.789999999</v>
      </c>
      <c r="DY33" s="116">
        <v>49360458.990000002</v>
      </c>
      <c r="DZ33" s="116">
        <v>78760166.790000007</v>
      </c>
      <c r="EA33" s="116">
        <v>88188452.790000007</v>
      </c>
      <c r="EB33" s="116">
        <v>93331712.790000007</v>
      </c>
      <c r="EC33" s="116">
        <v>120845547.79000001</v>
      </c>
      <c r="ED33" s="116">
        <v>129421875.79000001</v>
      </c>
      <c r="EE33" s="116">
        <v>129421796.69</v>
      </c>
      <c r="EF33" s="116">
        <v>111640520.48999999</v>
      </c>
      <c r="EG33" s="116">
        <v>94069813.090000004</v>
      </c>
      <c r="EH33" s="116">
        <v>79755469.890000001</v>
      </c>
      <c r="EI33" s="116">
        <v>81383927.890000001</v>
      </c>
      <c r="EJ33" s="116">
        <v>77269477.890000001</v>
      </c>
      <c r="EK33" s="116">
        <v>70583685.890000001</v>
      </c>
      <c r="EL33" s="116">
        <v>70755035.890000001</v>
      </c>
      <c r="EM33" s="116">
        <v>65612135.890000001</v>
      </c>
      <c r="EN33" s="116"/>
      <c r="EO33" s="116">
        <v>54229332.32</v>
      </c>
      <c r="EP33" s="116">
        <v>49114132.32</v>
      </c>
      <c r="EQ33" s="116">
        <v>47391432.32</v>
      </c>
      <c r="ER33" s="116">
        <v>44819982.32</v>
      </c>
      <c r="ES33" s="116">
        <v>44831642.32</v>
      </c>
      <c r="ET33" s="116"/>
      <c r="EU33" s="116">
        <v>37658834.32</v>
      </c>
      <c r="EV33" s="116">
        <v>37302300.079999998</v>
      </c>
      <c r="EW33" s="116">
        <v>37303250.079999998</v>
      </c>
      <c r="EX33" s="116">
        <v>37403370.079999998</v>
      </c>
      <c r="EY33" s="116"/>
      <c r="EZ33" s="116">
        <v>37405368.18</v>
      </c>
      <c r="FA33" s="116">
        <v>37407345.740000002</v>
      </c>
      <c r="FB33" s="116">
        <v>37407345.740000002</v>
      </c>
      <c r="FC33" s="116">
        <v>37400068.740000002</v>
      </c>
      <c r="FD33" s="116">
        <v>37399776.740000002</v>
      </c>
      <c r="FE33" s="116">
        <v>33482724.140000001</v>
      </c>
      <c r="FF33" s="116">
        <v>26930341.280000001</v>
      </c>
      <c r="FG33" s="116">
        <v>31178546.989999998</v>
      </c>
      <c r="FH33" s="116">
        <v>26932551.280000001</v>
      </c>
      <c r="FI33" s="116"/>
      <c r="FJ33" s="116">
        <v>31189987.390000001</v>
      </c>
      <c r="FK33" s="116">
        <v>31192981.390000001</v>
      </c>
      <c r="FL33" s="116">
        <v>31210951.390000001</v>
      </c>
      <c r="FM33" s="116">
        <v>31236951.390000001</v>
      </c>
      <c r="FN33" s="116">
        <v>32135751.390000001</v>
      </c>
      <c r="FO33" s="116">
        <v>32145606.390000001</v>
      </c>
      <c r="FP33" s="116">
        <v>32145606.390000001</v>
      </c>
      <c r="FQ33" s="116">
        <v>32065606.390000001</v>
      </c>
      <c r="FR33" s="116">
        <v>34624806.390000001</v>
      </c>
      <c r="FS33" s="116"/>
      <c r="FT33" s="116">
        <v>37649313.390000001</v>
      </c>
      <c r="FU33" s="116">
        <v>37649313.390000001</v>
      </c>
      <c r="FV33" s="116">
        <v>37663270.07</v>
      </c>
      <c r="FW33" s="116"/>
      <c r="FX33" s="116">
        <v>37738266.07</v>
      </c>
      <c r="FY33" s="116">
        <v>37749073.07</v>
      </c>
      <c r="FZ33" s="116">
        <v>39256323.07</v>
      </c>
      <c r="GA33" s="116">
        <v>39276833.07</v>
      </c>
      <c r="GB33" s="116">
        <v>39286183.07</v>
      </c>
      <c r="GC33" s="123"/>
    </row>
    <row r="34" spans="1:185" x14ac:dyDescent="0.2">
      <c r="A34" s="121" t="s">
        <v>378</v>
      </c>
      <c r="B34" s="116">
        <f t="shared" ref="B34:AG34" si="2">SUM(B18:B32)-B33</f>
        <v>0</v>
      </c>
      <c r="C34" s="116">
        <f t="shared" si="2"/>
        <v>0</v>
      </c>
      <c r="D34" s="116">
        <f t="shared" si="2"/>
        <v>0</v>
      </c>
      <c r="E34" s="116">
        <f t="shared" si="2"/>
        <v>0</v>
      </c>
      <c r="F34" s="116">
        <f t="shared" si="2"/>
        <v>0</v>
      </c>
      <c r="G34" s="116">
        <f t="shared" si="2"/>
        <v>0</v>
      </c>
      <c r="H34" s="116">
        <f t="shared" si="2"/>
        <v>0</v>
      </c>
      <c r="I34" s="116">
        <f t="shared" si="2"/>
        <v>0</v>
      </c>
      <c r="J34" s="116">
        <f t="shared" si="2"/>
        <v>0</v>
      </c>
      <c r="K34" s="116">
        <f t="shared" si="2"/>
        <v>0</v>
      </c>
      <c r="L34" s="116">
        <f t="shared" si="2"/>
        <v>0</v>
      </c>
      <c r="M34" s="116">
        <f t="shared" si="2"/>
        <v>0</v>
      </c>
      <c r="N34" s="116">
        <f t="shared" si="2"/>
        <v>0</v>
      </c>
      <c r="O34" s="116">
        <f t="shared" si="2"/>
        <v>0</v>
      </c>
      <c r="P34" s="116">
        <f t="shared" si="2"/>
        <v>0</v>
      </c>
      <c r="Q34" s="116">
        <f t="shared" si="2"/>
        <v>0</v>
      </c>
      <c r="R34" s="116">
        <f t="shared" si="2"/>
        <v>0</v>
      </c>
      <c r="S34" s="131">
        <f t="shared" si="2"/>
        <v>90990.000000003725</v>
      </c>
      <c r="T34" s="116">
        <f t="shared" si="2"/>
        <v>0</v>
      </c>
      <c r="U34" s="116">
        <f t="shared" si="2"/>
        <v>0</v>
      </c>
      <c r="V34" s="116">
        <f t="shared" si="2"/>
        <v>0</v>
      </c>
      <c r="W34" s="116">
        <f t="shared" si="2"/>
        <v>0</v>
      </c>
      <c r="X34" s="116">
        <f t="shared" si="2"/>
        <v>0</v>
      </c>
      <c r="Y34" s="116">
        <f t="shared" si="2"/>
        <v>0</v>
      </c>
      <c r="Z34" s="116">
        <f t="shared" si="2"/>
        <v>0</v>
      </c>
      <c r="AA34" s="116">
        <f t="shared" si="2"/>
        <v>0</v>
      </c>
      <c r="AB34" s="116">
        <f t="shared" si="2"/>
        <v>0</v>
      </c>
      <c r="AC34" s="116">
        <f t="shared" si="2"/>
        <v>0</v>
      </c>
      <c r="AD34" s="116">
        <f t="shared" si="2"/>
        <v>0</v>
      </c>
      <c r="AE34" s="116">
        <f t="shared" si="2"/>
        <v>0</v>
      </c>
      <c r="AF34" s="116">
        <f t="shared" si="2"/>
        <v>0</v>
      </c>
      <c r="AG34" s="116">
        <f t="shared" si="2"/>
        <v>0</v>
      </c>
      <c r="AH34" s="116">
        <f t="shared" ref="AH34:BM34" si="3">SUM(AH18:AH32)-AH33</f>
        <v>0</v>
      </c>
      <c r="AI34" s="116">
        <f t="shared" si="3"/>
        <v>0</v>
      </c>
      <c r="AJ34" s="116">
        <f t="shared" si="3"/>
        <v>0</v>
      </c>
      <c r="AK34" s="116">
        <f t="shared" si="3"/>
        <v>0</v>
      </c>
      <c r="AL34" s="116">
        <f t="shared" si="3"/>
        <v>0</v>
      </c>
      <c r="AM34" s="116">
        <f t="shared" si="3"/>
        <v>0</v>
      </c>
      <c r="AN34" s="116">
        <f t="shared" si="3"/>
        <v>0</v>
      </c>
      <c r="AO34" s="116">
        <f t="shared" si="3"/>
        <v>0</v>
      </c>
      <c r="AP34" s="116">
        <f t="shared" si="3"/>
        <v>0</v>
      </c>
      <c r="AQ34" s="116">
        <f t="shared" si="3"/>
        <v>0</v>
      </c>
      <c r="AR34" s="116">
        <f t="shared" si="3"/>
        <v>0</v>
      </c>
      <c r="AS34" s="116">
        <f t="shared" si="3"/>
        <v>0</v>
      </c>
      <c r="AT34" s="116">
        <f t="shared" si="3"/>
        <v>0</v>
      </c>
      <c r="AU34" s="116">
        <f t="shared" si="3"/>
        <v>0</v>
      </c>
      <c r="AV34" s="116">
        <f t="shared" si="3"/>
        <v>0</v>
      </c>
      <c r="AW34" s="116">
        <f t="shared" si="3"/>
        <v>0</v>
      </c>
      <c r="AX34" s="116">
        <f t="shared" si="3"/>
        <v>0</v>
      </c>
      <c r="AY34" s="116">
        <f t="shared" si="3"/>
        <v>0</v>
      </c>
      <c r="AZ34" s="116">
        <f t="shared" si="3"/>
        <v>0</v>
      </c>
      <c r="BA34" s="116">
        <f t="shared" si="3"/>
        <v>0</v>
      </c>
      <c r="BB34" s="116">
        <f t="shared" si="3"/>
        <v>0</v>
      </c>
      <c r="BC34" s="116">
        <f t="shared" si="3"/>
        <v>0</v>
      </c>
      <c r="BD34" s="116">
        <f t="shared" si="3"/>
        <v>0</v>
      </c>
      <c r="BE34" s="116">
        <f t="shared" si="3"/>
        <v>0</v>
      </c>
      <c r="BF34" s="116">
        <f t="shared" si="3"/>
        <v>0</v>
      </c>
      <c r="BG34" s="116">
        <f t="shared" si="3"/>
        <v>0</v>
      </c>
      <c r="BH34" s="116">
        <f t="shared" si="3"/>
        <v>0</v>
      </c>
      <c r="BI34" s="116">
        <f t="shared" si="3"/>
        <v>0</v>
      </c>
      <c r="BJ34" s="116">
        <f t="shared" si="3"/>
        <v>0</v>
      </c>
      <c r="BK34" s="116">
        <f t="shared" si="3"/>
        <v>0</v>
      </c>
      <c r="BL34" s="116">
        <f t="shared" si="3"/>
        <v>0</v>
      </c>
      <c r="BM34" s="116">
        <f t="shared" si="3"/>
        <v>0</v>
      </c>
      <c r="BN34" s="116">
        <f t="shared" ref="BN34:CS34" si="4">SUM(BN18:BN32)-BN33</f>
        <v>0</v>
      </c>
      <c r="BO34" s="116">
        <f t="shared" si="4"/>
        <v>0</v>
      </c>
      <c r="BP34" s="116">
        <f t="shared" si="4"/>
        <v>0</v>
      </c>
      <c r="BQ34" s="116">
        <f t="shared" si="4"/>
        <v>0</v>
      </c>
      <c r="BR34" s="116">
        <f t="shared" si="4"/>
        <v>0</v>
      </c>
      <c r="BS34" s="116">
        <f t="shared" si="4"/>
        <v>0</v>
      </c>
      <c r="BT34" s="116">
        <f t="shared" si="4"/>
        <v>0</v>
      </c>
      <c r="BU34" s="116">
        <f t="shared" si="4"/>
        <v>0</v>
      </c>
      <c r="BV34" s="116">
        <f t="shared" si="4"/>
        <v>0</v>
      </c>
      <c r="BW34" s="116">
        <f t="shared" si="4"/>
        <v>0</v>
      </c>
      <c r="BX34" s="116">
        <f t="shared" si="4"/>
        <v>0</v>
      </c>
      <c r="BY34" s="116">
        <f t="shared" si="4"/>
        <v>0</v>
      </c>
      <c r="BZ34" s="116">
        <f t="shared" si="4"/>
        <v>0</v>
      </c>
      <c r="CA34" s="116">
        <f t="shared" si="4"/>
        <v>0</v>
      </c>
      <c r="CB34" s="116">
        <f t="shared" si="4"/>
        <v>0</v>
      </c>
      <c r="CC34" s="116">
        <f t="shared" si="4"/>
        <v>0</v>
      </c>
      <c r="CD34" s="116">
        <f t="shared" si="4"/>
        <v>0</v>
      </c>
      <c r="CE34" s="116">
        <f t="shared" si="4"/>
        <v>0</v>
      </c>
      <c r="CF34" s="116">
        <f t="shared" si="4"/>
        <v>0</v>
      </c>
      <c r="CG34" s="116">
        <f t="shared" si="4"/>
        <v>0</v>
      </c>
      <c r="CH34" s="116">
        <f t="shared" si="4"/>
        <v>0</v>
      </c>
      <c r="CI34" s="116">
        <f t="shared" si="4"/>
        <v>0</v>
      </c>
      <c r="CJ34" s="116">
        <f t="shared" si="4"/>
        <v>0</v>
      </c>
      <c r="CK34" s="116">
        <f t="shared" si="4"/>
        <v>0</v>
      </c>
      <c r="CL34" s="116">
        <f t="shared" si="4"/>
        <v>0</v>
      </c>
      <c r="CM34" s="116">
        <f t="shared" si="4"/>
        <v>0</v>
      </c>
      <c r="CN34" s="116">
        <f t="shared" si="4"/>
        <v>0</v>
      </c>
      <c r="CO34" s="116">
        <f t="shared" si="4"/>
        <v>0</v>
      </c>
      <c r="CP34" s="116">
        <f t="shared" si="4"/>
        <v>0</v>
      </c>
      <c r="CQ34" s="116">
        <f t="shared" si="4"/>
        <v>0</v>
      </c>
      <c r="CR34" s="116">
        <f t="shared" si="4"/>
        <v>0</v>
      </c>
      <c r="CS34" s="116">
        <f t="shared" si="4"/>
        <v>0</v>
      </c>
      <c r="CT34" s="116">
        <f t="shared" ref="CT34:DY34" si="5">SUM(CT18:CT32)-CT33</f>
        <v>0</v>
      </c>
      <c r="CU34" s="116">
        <f t="shared" si="5"/>
        <v>0</v>
      </c>
      <c r="CV34" s="116">
        <f t="shared" si="5"/>
        <v>0</v>
      </c>
      <c r="CW34" s="116">
        <f t="shared" si="5"/>
        <v>0</v>
      </c>
      <c r="CX34" s="116">
        <f t="shared" si="5"/>
        <v>0</v>
      </c>
      <c r="CY34" s="116">
        <f t="shared" si="5"/>
        <v>0</v>
      </c>
      <c r="CZ34" s="116">
        <f t="shared" si="5"/>
        <v>49269894.789999999</v>
      </c>
      <c r="DA34" s="116">
        <f t="shared" si="5"/>
        <v>0</v>
      </c>
      <c r="DB34" s="116">
        <f t="shared" si="5"/>
        <v>0</v>
      </c>
      <c r="DC34" s="116">
        <f t="shared" si="5"/>
        <v>0</v>
      </c>
      <c r="DD34" s="116">
        <f t="shared" si="5"/>
        <v>0</v>
      </c>
      <c r="DE34" s="116">
        <f t="shared" si="5"/>
        <v>0</v>
      </c>
      <c r="DF34" s="116">
        <f t="shared" si="5"/>
        <v>0</v>
      </c>
      <c r="DG34" s="116">
        <f t="shared" si="5"/>
        <v>0</v>
      </c>
      <c r="DH34" s="116">
        <f t="shared" si="5"/>
        <v>0</v>
      </c>
      <c r="DI34" s="116">
        <f t="shared" si="5"/>
        <v>0</v>
      </c>
      <c r="DJ34" s="116">
        <f t="shared" si="5"/>
        <v>0</v>
      </c>
      <c r="DK34" s="116">
        <f t="shared" si="5"/>
        <v>0</v>
      </c>
      <c r="DL34" s="116">
        <f t="shared" si="5"/>
        <v>0</v>
      </c>
      <c r="DM34" s="116">
        <f t="shared" si="5"/>
        <v>0</v>
      </c>
      <c r="DN34" s="116">
        <f t="shared" si="5"/>
        <v>0</v>
      </c>
      <c r="DO34" s="116">
        <f t="shared" si="5"/>
        <v>0</v>
      </c>
      <c r="DP34" s="116">
        <f t="shared" si="5"/>
        <v>0</v>
      </c>
      <c r="DQ34" s="116">
        <f t="shared" si="5"/>
        <v>0</v>
      </c>
      <c r="DR34" s="116">
        <f t="shared" si="5"/>
        <v>0</v>
      </c>
      <c r="DS34" s="116">
        <f t="shared" si="5"/>
        <v>0</v>
      </c>
      <c r="DT34" s="116">
        <f t="shared" si="5"/>
        <v>0</v>
      </c>
      <c r="DU34" s="116">
        <f t="shared" si="5"/>
        <v>0</v>
      </c>
      <c r="DV34" s="116">
        <f t="shared" si="5"/>
        <v>0</v>
      </c>
      <c r="DW34" s="116">
        <f t="shared" si="5"/>
        <v>0</v>
      </c>
      <c r="DX34" s="116">
        <f t="shared" si="5"/>
        <v>0</v>
      </c>
      <c r="DY34" s="116">
        <f t="shared" si="5"/>
        <v>0</v>
      </c>
      <c r="DZ34" s="116">
        <f t="shared" ref="DZ34:FE34" si="6">SUM(DZ18:DZ32)-DZ33</f>
        <v>0</v>
      </c>
      <c r="EA34" s="116">
        <f t="shared" si="6"/>
        <v>0</v>
      </c>
      <c r="EB34" s="116">
        <f t="shared" si="6"/>
        <v>0</v>
      </c>
      <c r="EC34" s="116">
        <f t="shared" si="6"/>
        <v>0</v>
      </c>
      <c r="ED34" s="116">
        <f t="shared" si="6"/>
        <v>0</v>
      </c>
      <c r="EE34" s="116">
        <f t="shared" si="6"/>
        <v>0</v>
      </c>
      <c r="EF34" s="116">
        <f t="shared" si="6"/>
        <v>0</v>
      </c>
      <c r="EG34" s="116">
        <f t="shared" si="6"/>
        <v>0</v>
      </c>
      <c r="EH34" s="116">
        <f t="shared" si="6"/>
        <v>0</v>
      </c>
      <c r="EI34" s="116">
        <f t="shared" si="6"/>
        <v>0</v>
      </c>
      <c r="EJ34" s="116">
        <f t="shared" si="6"/>
        <v>0</v>
      </c>
      <c r="EK34" s="116">
        <f t="shared" si="6"/>
        <v>0</v>
      </c>
      <c r="EL34" s="116">
        <f t="shared" si="6"/>
        <v>0</v>
      </c>
      <c r="EM34" s="116">
        <f t="shared" si="6"/>
        <v>0</v>
      </c>
      <c r="EN34" s="116">
        <f t="shared" si="6"/>
        <v>0</v>
      </c>
      <c r="EO34" s="116">
        <f t="shared" si="6"/>
        <v>0</v>
      </c>
      <c r="EP34" s="116">
        <f t="shared" si="6"/>
        <v>0</v>
      </c>
      <c r="EQ34" s="116">
        <f t="shared" si="6"/>
        <v>0</v>
      </c>
      <c r="ER34" s="116">
        <f t="shared" si="6"/>
        <v>0</v>
      </c>
      <c r="ES34" s="116">
        <f t="shared" si="6"/>
        <v>0</v>
      </c>
      <c r="ET34" s="116">
        <f t="shared" si="6"/>
        <v>0</v>
      </c>
      <c r="EU34" s="116">
        <f t="shared" si="6"/>
        <v>0</v>
      </c>
      <c r="EV34" s="116">
        <f t="shared" si="6"/>
        <v>0</v>
      </c>
      <c r="EW34" s="116">
        <f t="shared" si="6"/>
        <v>0</v>
      </c>
      <c r="EX34" s="116">
        <f t="shared" si="6"/>
        <v>0</v>
      </c>
      <c r="EY34" s="116">
        <f t="shared" si="6"/>
        <v>0</v>
      </c>
      <c r="EZ34" s="116">
        <f t="shared" si="6"/>
        <v>0</v>
      </c>
      <c r="FA34" s="116">
        <f t="shared" si="6"/>
        <v>0</v>
      </c>
      <c r="FB34" s="116">
        <f t="shared" si="6"/>
        <v>0</v>
      </c>
      <c r="FC34" s="116">
        <f t="shared" si="6"/>
        <v>0</v>
      </c>
      <c r="FD34" s="116">
        <f t="shared" si="6"/>
        <v>0</v>
      </c>
      <c r="FE34" s="116">
        <f t="shared" si="6"/>
        <v>0</v>
      </c>
      <c r="FF34" s="116">
        <f t="shared" ref="FF34:GK34" si="7">SUM(FF18:FF32)-FF33</f>
        <v>0</v>
      </c>
      <c r="FG34" s="116">
        <f t="shared" si="7"/>
        <v>0</v>
      </c>
      <c r="FH34" s="116">
        <f t="shared" si="7"/>
        <v>0</v>
      </c>
      <c r="FI34" s="116">
        <f t="shared" si="7"/>
        <v>0</v>
      </c>
      <c r="FJ34" s="116">
        <f t="shared" si="7"/>
        <v>0</v>
      </c>
      <c r="FK34" s="116">
        <f t="shared" si="7"/>
        <v>0</v>
      </c>
      <c r="FL34" s="116">
        <f t="shared" si="7"/>
        <v>0</v>
      </c>
      <c r="FM34" s="116">
        <f t="shared" si="7"/>
        <v>0</v>
      </c>
      <c r="FN34" s="116">
        <f t="shared" si="7"/>
        <v>0</v>
      </c>
      <c r="FO34" s="116">
        <f t="shared" si="7"/>
        <v>0</v>
      </c>
      <c r="FP34" s="116">
        <f t="shared" si="7"/>
        <v>0</v>
      </c>
      <c r="FQ34" s="116">
        <f t="shared" si="7"/>
        <v>0</v>
      </c>
      <c r="FR34" s="116">
        <f t="shared" si="7"/>
        <v>0</v>
      </c>
      <c r="FS34" s="116">
        <f t="shared" si="7"/>
        <v>36416856.390000001</v>
      </c>
      <c r="FT34" s="116">
        <f t="shared" si="7"/>
        <v>0</v>
      </c>
      <c r="FU34" s="116">
        <f t="shared" si="7"/>
        <v>0</v>
      </c>
      <c r="FV34" s="116">
        <f t="shared" si="7"/>
        <v>0</v>
      </c>
      <c r="FW34" s="116">
        <f t="shared" si="7"/>
        <v>0</v>
      </c>
      <c r="FX34" s="116">
        <f t="shared" si="7"/>
        <v>0</v>
      </c>
      <c r="FY34" s="116">
        <f t="shared" si="7"/>
        <v>0</v>
      </c>
      <c r="FZ34" s="116">
        <f t="shared" si="7"/>
        <v>0</v>
      </c>
      <c r="GA34" s="116">
        <f t="shared" si="7"/>
        <v>0</v>
      </c>
      <c r="GB34" s="116">
        <f t="shared" si="7"/>
        <v>0</v>
      </c>
      <c r="GC34" s="116"/>
    </row>
    <row r="35" spans="1:185" x14ac:dyDescent="0.2">
      <c r="A35" s="124" t="s">
        <v>501</v>
      </c>
      <c r="B35" s="121"/>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23"/>
    </row>
    <row r="36" spans="1:185" s="127" customFormat="1" x14ac:dyDescent="0.2">
      <c r="A36" s="89" t="s">
        <v>500</v>
      </c>
      <c r="B36" s="89"/>
      <c r="AY36" s="127">
        <v>4808</v>
      </c>
      <c r="AZ36" s="127">
        <v>4839</v>
      </c>
      <c r="BA36" s="127">
        <v>4869</v>
      </c>
      <c r="BB36" s="127">
        <v>4900</v>
      </c>
      <c r="BC36" s="127">
        <v>4930</v>
      </c>
      <c r="BD36" s="128">
        <v>4961</v>
      </c>
      <c r="BE36" s="128"/>
      <c r="BF36" s="128"/>
      <c r="BG36" s="128"/>
      <c r="BH36" s="128"/>
      <c r="BI36" s="130" t="s">
        <v>499</v>
      </c>
      <c r="BJ36" s="128">
        <v>5145</v>
      </c>
      <c r="BK36" s="128">
        <v>5173</v>
      </c>
      <c r="BL36" s="128"/>
      <c r="BM36" s="128">
        <v>5234</v>
      </c>
      <c r="BN36" s="128"/>
      <c r="BO36" s="128"/>
      <c r="BP36" s="128"/>
      <c r="BQ36" s="128"/>
      <c r="BR36" s="128"/>
      <c r="BS36" s="128"/>
      <c r="BT36" s="128"/>
      <c r="BU36" s="128"/>
      <c r="BV36" s="128"/>
      <c r="BW36" s="128"/>
      <c r="BX36" s="128"/>
      <c r="BY36" s="128">
        <v>5599</v>
      </c>
      <c r="BZ36" s="128"/>
      <c r="CA36" s="128">
        <v>5660</v>
      </c>
      <c r="CB36" s="128"/>
      <c r="CC36" s="128"/>
      <c r="CD36" s="128"/>
      <c r="CE36" s="128"/>
      <c r="CF36" s="128">
        <v>5813</v>
      </c>
      <c r="CG36" s="128">
        <v>5844</v>
      </c>
      <c r="CH36" s="128">
        <v>5875</v>
      </c>
      <c r="CI36" s="128">
        <v>5903</v>
      </c>
      <c r="CJ36" s="128">
        <v>5935</v>
      </c>
      <c r="CK36" s="127">
        <v>5965</v>
      </c>
      <c r="CL36" s="128">
        <v>5996</v>
      </c>
      <c r="CM36" s="128">
        <v>6026</v>
      </c>
      <c r="CN36" s="128">
        <v>6057</v>
      </c>
      <c r="CO36" s="128">
        <v>6088</v>
      </c>
      <c r="CP36" s="128"/>
      <c r="CQ36" s="128">
        <v>6149</v>
      </c>
      <c r="CR36" s="128">
        <v>6179</v>
      </c>
      <c r="CS36" s="128">
        <v>6210</v>
      </c>
      <c r="CT36" s="128">
        <v>6241</v>
      </c>
      <c r="CU36" s="128">
        <v>6269</v>
      </c>
      <c r="CV36" s="128">
        <v>6300</v>
      </c>
      <c r="CW36" s="127">
        <v>6330</v>
      </c>
      <c r="CX36" s="128">
        <v>6361</v>
      </c>
      <c r="CY36" s="128">
        <v>6391</v>
      </c>
      <c r="CZ36" s="128">
        <v>6422</v>
      </c>
      <c r="DA36" s="128">
        <v>6453</v>
      </c>
      <c r="DB36" s="128">
        <v>6483</v>
      </c>
      <c r="DC36" s="128">
        <v>6514</v>
      </c>
      <c r="DD36" s="128">
        <v>6544</v>
      </c>
      <c r="DE36" s="128">
        <v>6575</v>
      </c>
      <c r="DF36" s="128">
        <v>6606</v>
      </c>
      <c r="DG36" s="128">
        <v>6634</v>
      </c>
      <c r="DH36" s="128">
        <v>6665</v>
      </c>
      <c r="DI36" s="127">
        <v>6695</v>
      </c>
      <c r="DJ36" s="128">
        <v>6726</v>
      </c>
      <c r="DK36" s="128">
        <v>6756</v>
      </c>
      <c r="DL36" s="128">
        <v>6787</v>
      </c>
      <c r="DM36" s="128">
        <v>6818</v>
      </c>
      <c r="DN36" s="128">
        <v>6848</v>
      </c>
      <c r="DO36" s="128">
        <v>6879</v>
      </c>
      <c r="DP36" s="128">
        <v>6909</v>
      </c>
      <c r="DQ36" s="128">
        <v>6940</v>
      </c>
      <c r="DR36" s="128">
        <v>6971</v>
      </c>
      <c r="DS36" s="128">
        <v>6999</v>
      </c>
      <c r="DT36" s="128">
        <v>7030</v>
      </c>
      <c r="DU36" s="127">
        <v>7060</v>
      </c>
      <c r="DV36" s="128">
        <v>7091</v>
      </c>
      <c r="DW36" s="128"/>
      <c r="DX36" s="128">
        <v>7152</v>
      </c>
      <c r="DY36" s="128">
        <v>7183</v>
      </c>
      <c r="DZ36" s="128">
        <v>7213</v>
      </c>
      <c r="EA36" s="128">
        <v>7244</v>
      </c>
      <c r="EB36" s="128">
        <v>7274</v>
      </c>
      <c r="EC36" s="128">
        <v>7305</v>
      </c>
      <c r="ED36" s="128">
        <v>7336</v>
      </c>
      <c r="EE36" s="128">
        <v>7364</v>
      </c>
      <c r="EF36" s="128">
        <v>7396</v>
      </c>
      <c r="EG36" s="127">
        <v>7426</v>
      </c>
      <c r="EH36" s="128">
        <v>7457</v>
      </c>
      <c r="EI36" s="128">
        <v>7487</v>
      </c>
      <c r="EJ36" s="128">
        <v>7518</v>
      </c>
      <c r="EK36" s="128">
        <v>7549</v>
      </c>
      <c r="EL36" s="128">
        <v>7579</v>
      </c>
      <c r="EM36" s="128">
        <v>7610</v>
      </c>
      <c r="EN36" s="128"/>
      <c r="EO36" s="128">
        <v>7671</v>
      </c>
      <c r="EP36" s="128">
        <v>7702</v>
      </c>
      <c r="EQ36" s="128">
        <v>7730</v>
      </c>
      <c r="ER36" s="128">
        <v>7761</v>
      </c>
      <c r="ES36" s="127">
        <v>7791</v>
      </c>
      <c r="EU36" s="127">
        <v>7791</v>
      </c>
      <c r="EV36" s="127">
        <v>7822</v>
      </c>
      <c r="EW36" s="127">
        <v>7852</v>
      </c>
      <c r="EX36" s="127">
        <v>7883</v>
      </c>
      <c r="EZ36" s="127">
        <v>7944</v>
      </c>
      <c r="FA36" s="129">
        <v>7975</v>
      </c>
      <c r="FB36" s="129">
        <v>8036</v>
      </c>
      <c r="FC36" s="127">
        <v>8005</v>
      </c>
      <c r="FD36" s="127">
        <v>8036</v>
      </c>
      <c r="FE36" s="127">
        <v>8067</v>
      </c>
      <c r="FF36" s="129">
        <v>8095</v>
      </c>
      <c r="FG36" s="129">
        <v>8156</v>
      </c>
      <c r="FH36" s="127">
        <v>8126</v>
      </c>
      <c r="FI36" s="127">
        <v>8156</v>
      </c>
      <c r="FJ36" s="127">
        <v>8187</v>
      </c>
      <c r="FK36" s="127">
        <v>8217</v>
      </c>
      <c r="FL36" s="127">
        <v>8248</v>
      </c>
      <c r="FM36" s="127">
        <v>8279</v>
      </c>
      <c r="FN36" s="127">
        <v>8309</v>
      </c>
      <c r="FO36" s="129">
        <v>8340</v>
      </c>
      <c r="FP36" s="129">
        <v>8401</v>
      </c>
      <c r="FQ36" s="127">
        <v>8370</v>
      </c>
      <c r="FR36" s="127">
        <v>8401</v>
      </c>
      <c r="FS36" s="127">
        <v>8432</v>
      </c>
      <c r="FT36" s="129">
        <v>8460</v>
      </c>
      <c r="FU36" s="129">
        <v>8521</v>
      </c>
      <c r="FV36" s="127">
        <v>8491</v>
      </c>
      <c r="FX36" s="128">
        <v>8552</v>
      </c>
      <c r="FY36" s="127">
        <v>8582</v>
      </c>
      <c r="FZ36" s="127">
        <v>8613</v>
      </c>
      <c r="GA36" s="127">
        <v>8644</v>
      </c>
      <c r="GB36" s="127">
        <v>8674</v>
      </c>
    </row>
    <row r="37" spans="1:185" x14ac:dyDescent="0.2">
      <c r="A37" s="114" t="s">
        <v>498</v>
      </c>
      <c r="B37" s="115"/>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v>21686722.210000001</v>
      </c>
      <c r="AZ37" s="116">
        <v>21686722.210000001</v>
      </c>
      <c r="BA37" s="116">
        <v>21686722.210000001</v>
      </c>
      <c r="BB37" s="116">
        <v>22147748.739999998</v>
      </c>
      <c r="BC37" s="116">
        <v>22148535.309999999</v>
      </c>
      <c r="BD37" s="116">
        <v>22148535.309999999</v>
      </c>
      <c r="BE37" s="116"/>
      <c r="BF37" s="116"/>
      <c r="BG37" s="116"/>
      <c r="BH37" s="116"/>
      <c r="BI37" s="116">
        <v>22162935.530000001</v>
      </c>
      <c r="BJ37" s="116">
        <v>22162935.530000001</v>
      </c>
      <c r="BK37" s="116">
        <v>22169622.82</v>
      </c>
      <c r="BL37" s="116"/>
      <c r="BM37" s="116">
        <v>22169622.82</v>
      </c>
      <c r="BN37" s="116"/>
      <c r="BO37" s="116"/>
      <c r="BP37" s="116"/>
      <c r="BQ37" s="116"/>
      <c r="BR37" s="116"/>
      <c r="BS37" s="116"/>
      <c r="BT37" s="116"/>
      <c r="BU37" s="116"/>
      <c r="BV37" s="116"/>
      <c r="BW37" s="116"/>
      <c r="BX37" s="116"/>
      <c r="BY37" s="116">
        <v>22162935.530000001</v>
      </c>
      <c r="BZ37" s="116"/>
      <c r="CA37" s="116">
        <v>26333692.559999999</v>
      </c>
      <c r="CB37" s="116"/>
      <c r="CC37" s="116"/>
      <c r="CD37" s="116"/>
      <c r="CE37" s="116"/>
      <c r="CF37" s="116">
        <v>28053415.34</v>
      </c>
      <c r="CG37" s="116">
        <v>28063019.370000001</v>
      </c>
      <c r="CH37" s="116">
        <v>28082924.329999998</v>
      </c>
      <c r="CI37" s="116">
        <v>28085495.760000002</v>
      </c>
      <c r="CJ37" s="116">
        <v>28087210.050000001</v>
      </c>
      <c r="CK37" s="116">
        <v>28087701.800000001</v>
      </c>
      <c r="CL37" s="116">
        <v>32405051.48</v>
      </c>
      <c r="CM37" s="116">
        <v>32406474.09</v>
      </c>
      <c r="CN37" s="116">
        <v>32424474.09</v>
      </c>
      <c r="CO37" s="116">
        <v>32427902.66</v>
      </c>
      <c r="CP37" s="116"/>
      <c r="CQ37" s="116">
        <v>32427902.66</v>
      </c>
      <c r="CR37" s="116">
        <v>32432188.370000001</v>
      </c>
      <c r="CS37" s="116">
        <v>32433045.510000002</v>
      </c>
      <c r="CT37" s="116">
        <v>32451951.300000001</v>
      </c>
      <c r="CU37" s="116">
        <v>32451951.300000001</v>
      </c>
      <c r="CV37" s="116">
        <v>38032356.619999997</v>
      </c>
      <c r="CW37" s="116">
        <v>38033356.020000003</v>
      </c>
      <c r="CX37" s="116">
        <v>38032356.609999999</v>
      </c>
      <c r="CY37" s="116">
        <v>38032356.619999997</v>
      </c>
      <c r="CZ37" s="116">
        <v>38057600.119999997</v>
      </c>
      <c r="DA37" s="116">
        <v>33661628.689999998</v>
      </c>
      <c r="DB37" s="116">
        <v>39681885.829999998</v>
      </c>
      <c r="DC37" s="116">
        <v>39682305.509999998</v>
      </c>
      <c r="DD37" s="116">
        <v>39686162.649999999</v>
      </c>
      <c r="DE37" s="116">
        <v>39687448.369999997</v>
      </c>
      <c r="DF37" s="116">
        <v>39756830.189999998</v>
      </c>
      <c r="DG37" s="116">
        <v>39777557.909999996</v>
      </c>
      <c r="DH37" s="116">
        <v>39778508.619999997</v>
      </c>
      <c r="DI37" s="116">
        <v>39778905.479999997</v>
      </c>
      <c r="DJ37" s="116">
        <v>39784048.340000004</v>
      </c>
      <c r="DK37" s="125"/>
      <c r="DL37" s="116">
        <v>41140476.909999996</v>
      </c>
      <c r="DM37" s="116">
        <v>41143906.479999997</v>
      </c>
      <c r="DN37" s="116">
        <v>41144762.619999997</v>
      </c>
      <c r="DO37" s="116">
        <v>41145191.189999998</v>
      </c>
      <c r="DP37" s="116">
        <v>41174334.049999997</v>
      </c>
      <c r="DQ37" s="116">
        <v>41175619.770000003</v>
      </c>
      <c r="DR37" s="116">
        <v>60967809.479999997</v>
      </c>
      <c r="DS37" s="116">
        <v>60971238.049999997</v>
      </c>
      <c r="DT37" s="116">
        <v>60972095.189999998</v>
      </c>
      <c r="DU37" s="116">
        <v>60973809.479999997</v>
      </c>
      <c r="DV37" s="116">
        <v>61014095.189999998</v>
      </c>
      <c r="DW37" s="116"/>
      <c r="DX37" s="116">
        <v>61084881.119999997</v>
      </c>
      <c r="DY37" s="116">
        <v>61088294.590000004</v>
      </c>
      <c r="DZ37" s="116">
        <v>61089180.229999997</v>
      </c>
      <c r="EA37" s="116">
        <v>61108101.049999997</v>
      </c>
      <c r="EB37" s="116">
        <v>61111514.509999998</v>
      </c>
      <c r="EC37" s="116">
        <v>62782748.509999998</v>
      </c>
      <c r="ED37" s="116">
        <v>62852656.299999997</v>
      </c>
      <c r="EE37" s="116">
        <v>62856069.759999998</v>
      </c>
      <c r="EF37" s="116">
        <v>62857404.049999997</v>
      </c>
      <c r="EG37" s="116">
        <v>62857404.049999997</v>
      </c>
      <c r="EH37" s="116">
        <v>62861158.729999997</v>
      </c>
      <c r="EI37" s="116">
        <v>62947345.340000004</v>
      </c>
      <c r="EJ37" s="116">
        <v>63020132.049999997</v>
      </c>
      <c r="EK37" s="116">
        <v>63023545.509999998</v>
      </c>
      <c r="EL37" s="116">
        <v>63024879.799999997</v>
      </c>
      <c r="EM37" s="116">
        <v>63897361.079999998</v>
      </c>
      <c r="EN37" s="116"/>
      <c r="EO37" s="116">
        <v>57631185.359999999</v>
      </c>
      <c r="EP37" s="116">
        <v>57632879.890000001</v>
      </c>
      <c r="EQ37" s="116">
        <v>57635933.100000001</v>
      </c>
      <c r="ER37" s="116">
        <v>57643059.030000001</v>
      </c>
      <c r="ES37" s="116">
        <v>57643059.030000001</v>
      </c>
      <c r="ET37" s="116"/>
      <c r="EU37" s="116">
        <v>57643059.030000001</v>
      </c>
      <c r="EV37" s="116">
        <v>57643059.030000001</v>
      </c>
      <c r="EW37" s="116">
        <v>57817871.170000002</v>
      </c>
      <c r="EX37" s="116">
        <v>57817871.170000002</v>
      </c>
      <c r="EY37" s="116"/>
      <c r="EZ37" s="116">
        <v>59856658.060000002</v>
      </c>
      <c r="FA37" s="116">
        <v>59860815.210000001</v>
      </c>
      <c r="FB37" s="116">
        <v>60086106.280000001</v>
      </c>
      <c r="FC37" s="116">
        <v>59975514.210000001</v>
      </c>
      <c r="FD37" s="116">
        <v>60086106.280000001</v>
      </c>
      <c r="FE37" s="116">
        <v>60086106.280000001</v>
      </c>
      <c r="FF37" s="116">
        <v>60097154.030000001</v>
      </c>
      <c r="FG37" s="116">
        <v>55848948.32</v>
      </c>
      <c r="FH37" s="116">
        <v>60097154.030000001</v>
      </c>
      <c r="FI37" s="116">
        <v>55848948.32</v>
      </c>
      <c r="FJ37" s="116">
        <v>55999501.890000001</v>
      </c>
      <c r="FK37" s="116">
        <v>56108571.5</v>
      </c>
      <c r="FL37" s="116">
        <v>56118284.960000001</v>
      </c>
      <c r="FM37" s="116">
        <v>56119784.850000001</v>
      </c>
      <c r="FN37" s="116">
        <v>56141522.420000002</v>
      </c>
      <c r="FO37" s="116"/>
      <c r="FP37" s="116">
        <v>56382842.670000002</v>
      </c>
      <c r="FQ37" s="116">
        <v>56279310.950000003</v>
      </c>
      <c r="FR37" s="116">
        <v>56382842.670000002</v>
      </c>
      <c r="FS37" s="116">
        <v>57001058.380000003</v>
      </c>
      <c r="FT37" s="116">
        <v>57002686.810000002</v>
      </c>
      <c r="FU37" s="116">
        <v>57046974.700000003</v>
      </c>
      <c r="FV37" s="116">
        <v>57041092.450000003</v>
      </c>
      <c r="FW37" s="116"/>
      <c r="FX37" s="116">
        <v>57046974.700000003</v>
      </c>
      <c r="FY37" s="116">
        <v>57294549.600000001</v>
      </c>
      <c r="FZ37" s="116">
        <v>57306245.310000002</v>
      </c>
      <c r="GA37" s="116">
        <v>57311229.630000003</v>
      </c>
      <c r="GB37" s="116">
        <v>57349802.880000003</v>
      </c>
      <c r="GC37" s="123"/>
    </row>
    <row r="38" spans="1:185" s="126" customFormat="1" x14ac:dyDescent="0.2">
      <c r="A38" s="114" t="s">
        <v>497</v>
      </c>
      <c r="B38" s="115"/>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25"/>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t="s">
        <v>496</v>
      </c>
      <c r="FQ38" s="116"/>
      <c r="FR38" s="116"/>
      <c r="FS38" s="116"/>
      <c r="FT38" s="116"/>
      <c r="FU38" s="116"/>
      <c r="FV38" s="116"/>
      <c r="FW38" s="116"/>
      <c r="FX38" s="116"/>
      <c r="FY38" s="116"/>
      <c r="FZ38" s="116"/>
      <c r="GA38" s="116"/>
      <c r="GB38" s="116"/>
      <c r="GC38" s="123"/>
    </row>
    <row r="39" spans="1:185" s="122" customFormat="1" x14ac:dyDescent="0.2">
      <c r="A39" s="114" t="s">
        <v>495</v>
      </c>
      <c r="B39" s="115"/>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v>59840</v>
      </c>
      <c r="AZ39" s="116">
        <v>59840</v>
      </c>
      <c r="BA39" s="116">
        <v>59202</v>
      </c>
      <c r="BB39" s="116">
        <v>57925</v>
      </c>
      <c r="BC39" s="116">
        <v>56648</v>
      </c>
      <c r="BD39" s="116">
        <v>56648</v>
      </c>
      <c r="BE39" s="116"/>
      <c r="BF39" s="116"/>
      <c r="BG39" s="116"/>
      <c r="BH39" s="116"/>
      <c r="BI39" s="116">
        <v>56010</v>
      </c>
      <c r="BJ39" s="116">
        <v>56010</v>
      </c>
      <c r="BK39" s="116">
        <v>56648</v>
      </c>
      <c r="BL39" s="116"/>
      <c r="BM39" s="116">
        <v>57287</v>
      </c>
      <c r="BN39" s="116"/>
      <c r="BO39" s="116"/>
      <c r="BP39" s="116"/>
      <c r="BQ39" s="116"/>
      <c r="BR39" s="116"/>
      <c r="BS39" s="116"/>
      <c r="BT39" s="116"/>
      <c r="BU39" s="116"/>
      <c r="BV39" s="116"/>
      <c r="BW39" s="116"/>
      <c r="BX39" s="116"/>
      <c r="BY39" s="116">
        <f>53856+365376</f>
        <v>419232</v>
      </c>
      <c r="BZ39" s="116"/>
      <c r="CA39" s="116">
        <v>419233</v>
      </c>
      <c r="CB39" s="116"/>
      <c r="CC39" s="116"/>
      <c r="CD39" s="116"/>
      <c r="CE39" s="116"/>
      <c r="CF39" s="116">
        <v>419233</v>
      </c>
      <c r="CG39" s="116">
        <v>419233</v>
      </c>
      <c r="CH39" s="116">
        <v>418612</v>
      </c>
      <c r="CI39" s="116">
        <v>335386</v>
      </c>
      <c r="CJ39" s="116">
        <v>349671</v>
      </c>
      <c r="CK39" s="116">
        <v>346566</v>
      </c>
      <c r="CL39" s="116">
        <v>341597</v>
      </c>
      <c r="CM39" s="116">
        <v>346566</v>
      </c>
      <c r="CN39" s="116">
        <v>357745</v>
      </c>
      <c r="CO39" s="116">
        <v>363956</v>
      </c>
      <c r="CP39" s="116"/>
      <c r="CQ39" s="116">
        <v>356503</v>
      </c>
      <c r="CR39" s="116">
        <v>350913</v>
      </c>
      <c r="CS39" s="116">
        <v>351534</v>
      </c>
      <c r="CT39" s="116">
        <v>347808</v>
      </c>
      <c r="CU39" s="116">
        <v>339113</v>
      </c>
      <c r="CV39" s="116">
        <v>337870</v>
      </c>
      <c r="CW39" s="116">
        <v>337249</v>
      </c>
      <c r="CX39" s="116">
        <v>337249</v>
      </c>
      <c r="CY39" s="116">
        <v>337870</v>
      </c>
      <c r="CZ39" s="116">
        <v>340355</v>
      </c>
      <c r="DA39" s="116">
        <v>343771</v>
      </c>
      <c r="DB39" s="116">
        <v>342839</v>
      </c>
      <c r="DC39" s="116">
        <v>344702</v>
      </c>
      <c r="DD39" s="116">
        <v>340355</v>
      </c>
      <c r="DE39" s="116">
        <v>339113</v>
      </c>
      <c r="DF39" s="116">
        <v>340355</v>
      </c>
      <c r="DG39" s="116">
        <v>346410</v>
      </c>
      <c r="DH39" s="116">
        <v>346566</v>
      </c>
      <c r="DI39" s="116">
        <v>345323</v>
      </c>
      <c r="DJ39" s="116">
        <v>338492</v>
      </c>
      <c r="DK39" s="125"/>
      <c r="DL39" s="116">
        <v>340976</v>
      </c>
      <c r="DM39" s="116">
        <v>340044</v>
      </c>
      <c r="DN39" s="116">
        <v>346566</v>
      </c>
      <c r="DO39" s="116">
        <v>350913</v>
      </c>
      <c r="DP39" s="116">
        <v>347808</v>
      </c>
      <c r="DQ39" s="116">
        <v>351534</v>
      </c>
      <c r="DR39" s="116">
        <v>354019</v>
      </c>
      <c r="DS39" s="116">
        <v>356503</v>
      </c>
      <c r="DT39" s="116">
        <v>357435</v>
      </c>
      <c r="DU39" s="116">
        <v>361472</v>
      </c>
      <c r="DV39" s="116">
        <v>360230</v>
      </c>
      <c r="DW39" s="116"/>
      <c r="DX39" s="116">
        <v>349050</v>
      </c>
      <c r="DY39" s="116">
        <v>341597</v>
      </c>
      <c r="DZ39" s="116">
        <v>337870</v>
      </c>
      <c r="EA39" s="116">
        <v>329175</v>
      </c>
      <c r="EB39" s="116">
        <v>331038</v>
      </c>
      <c r="EC39" s="116">
        <v>327933</v>
      </c>
      <c r="ED39" s="116">
        <v>327312</v>
      </c>
      <c r="EE39" s="116">
        <v>327933</v>
      </c>
      <c r="EF39" s="116">
        <v>324828</v>
      </c>
      <c r="EG39" s="116">
        <v>307437</v>
      </c>
      <c r="EH39" s="116">
        <v>296879</v>
      </c>
      <c r="EI39" s="116">
        <v>296879</v>
      </c>
      <c r="EJ39" s="116">
        <v>296879</v>
      </c>
      <c r="EK39" s="116">
        <v>296879</v>
      </c>
      <c r="EL39" s="116">
        <v>299363</v>
      </c>
      <c r="EM39" s="116">
        <v>301847</v>
      </c>
      <c r="EN39" s="116"/>
      <c r="EO39" s="116">
        <v>298742</v>
      </c>
      <c r="EP39" s="116">
        <v>300295</v>
      </c>
      <c r="EQ39" s="116">
        <v>306506</v>
      </c>
      <c r="ER39" s="116">
        <v>306195</v>
      </c>
      <c r="ES39" s="116">
        <v>314269</v>
      </c>
      <c r="ET39" s="116"/>
      <c r="EU39" s="116">
        <v>314269</v>
      </c>
      <c r="EV39" s="116">
        <v>314269</v>
      </c>
      <c r="EW39" s="116">
        <v>313027</v>
      </c>
      <c r="EX39" s="116">
        <v>310543</v>
      </c>
      <c r="EY39" s="116"/>
      <c r="EZ39" s="116">
        <v>311785</v>
      </c>
      <c r="FA39" s="116">
        <v>306816</v>
      </c>
      <c r="FB39" s="116">
        <v>311785</v>
      </c>
      <c r="FC39" s="116">
        <v>306816</v>
      </c>
      <c r="FD39" s="116">
        <v>311785</v>
      </c>
      <c r="FE39" s="116">
        <v>334144</v>
      </c>
      <c r="FF39" s="116">
        <v>351534</v>
      </c>
      <c r="FG39" s="116">
        <v>390042</v>
      </c>
      <c r="FH39" s="116">
        <v>375136</v>
      </c>
      <c r="FI39" s="116">
        <v>390042</v>
      </c>
      <c r="FJ39" s="116">
        <v>386936</v>
      </c>
      <c r="FK39" s="116">
        <v>372651</v>
      </c>
      <c r="FL39" s="116">
        <v>373893</v>
      </c>
      <c r="FM39" s="116">
        <v>378862</v>
      </c>
      <c r="FN39" s="116">
        <v>376378</v>
      </c>
      <c r="FO39" s="116"/>
      <c r="FP39" s="116">
        <f>370167+21755+425</f>
        <v>392347</v>
      </c>
      <c r="FQ39" s="116">
        <f>370167+427+9766</f>
        <v>380360</v>
      </c>
      <c r="FR39" s="116">
        <f>370167+21755+425</f>
        <v>392347</v>
      </c>
      <c r="FS39" s="116">
        <f>375136+22023+430</f>
        <v>397589</v>
      </c>
      <c r="FT39" s="116">
        <f>380104+22010+431</f>
        <v>402545</v>
      </c>
      <c r="FU39" s="116">
        <f>386936+22458+451</f>
        <v>409845</v>
      </c>
      <c r="FV39" s="116">
        <f>380725+22253+441</f>
        <v>403419</v>
      </c>
      <c r="FW39" s="116"/>
      <c r="FX39" s="116">
        <f>386936+22458+451</f>
        <v>409845</v>
      </c>
      <c r="FY39" s="116">
        <f>398737+22151+448</f>
        <v>421336</v>
      </c>
      <c r="FZ39" s="116">
        <f>382589+21819+434</f>
        <v>404842</v>
      </c>
      <c r="GA39" s="116">
        <f>386315+21998+440</f>
        <v>408753</v>
      </c>
      <c r="GB39" s="116">
        <f>386936+22126+444</f>
        <v>409506</v>
      </c>
    </row>
    <row r="40" spans="1:185" s="122" customFormat="1" x14ac:dyDescent="0.2">
      <c r="A40" s="114" t="s">
        <v>494</v>
      </c>
      <c r="B40" s="115"/>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v>8</v>
      </c>
      <c r="AZ40" s="116">
        <v>8</v>
      </c>
      <c r="BA40" s="116">
        <v>2</v>
      </c>
      <c r="BB40" s="116">
        <v>10</v>
      </c>
      <c r="BC40" s="116">
        <v>18</v>
      </c>
      <c r="BD40" s="116">
        <v>18</v>
      </c>
      <c r="BE40" s="116"/>
      <c r="BF40" s="116"/>
      <c r="BG40" s="116"/>
      <c r="BH40" s="116"/>
      <c r="BI40" s="116">
        <v>12</v>
      </c>
      <c r="BJ40" s="116">
        <v>12</v>
      </c>
      <c r="BK40" s="116">
        <v>18</v>
      </c>
      <c r="BL40" s="116"/>
      <c r="BM40" s="116">
        <v>4</v>
      </c>
      <c r="BN40" s="116"/>
      <c r="BO40" s="116"/>
      <c r="BP40" s="116"/>
      <c r="BQ40" s="116"/>
      <c r="BR40" s="116"/>
      <c r="BS40" s="116"/>
      <c r="BT40" s="116"/>
      <c r="BU40" s="116"/>
      <c r="BV40" s="116"/>
      <c r="BW40" s="116"/>
      <c r="BX40" s="116"/>
      <c r="BY40" s="116">
        <f>7+16</f>
        <v>23</v>
      </c>
      <c r="BZ40" s="116"/>
      <c r="CA40" s="116">
        <v>4</v>
      </c>
      <c r="CB40" s="116"/>
      <c r="CC40" s="116"/>
      <c r="CD40" s="116"/>
      <c r="CE40" s="116"/>
      <c r="CF40" s="116">
        <v>4</v>
      </c>
      <c r="CG40" s="116">
        <v>4</v>
      </c>
      <c r="CH40" s="116">
        <v>2</v>
      </c>
      <c r="CI40" s="116">
        <v>11</v>
      </c>
      <c r="CJ40" s="116">
        <v>11</v>
      </c>
      <c r="CK40" s="116">
        <v>2</v>
      </c>
      <c r="CL40" s="116">
        <v>8</v>
      </c>
      <c r="CM40" s="116">
        <v>2</v>
      </c>
      <c r="CN40" s="116">
        <v>13</v>
      </c>
      <c r="CO40" s="116">
        <v>10</v>
      </c>
      <c r="CP40" s="116"/>
      <c r="CQ40" s="116">
        <v>10</v>
      </c>
      <c r="CR40" s="116">
        <v>14</v>
      </c>
      <c r="CS40" s="116">
        <v>16</v>
      </c>
      <c r="CT40" s="116">
        <v>6</v>
      </c>
      <c r="CU40" s="116">
        <v>1</v>
      </c>
      <c r="CV40" s="116">
        <v>18</v>
      </c>
      <c r="CW40" s="116">
        <v>16</v>
      </c>
      <c r="CX40" s="116">
        <v>16</v>
      </c>
      <c r="CY40" s="116">
        <v>18</v>
      </c>
      <c r="CZ40" s="116">
        <v>5</v>
      </c>
      <c r="DA40" s="116">
        <v>4</v>
      </c>
      <c r="DB40" s="116">
        <v>12</v>
      </c>
      <c r="DC40" s="116">
        <v>17</v>
      </c>
      <c r="DD40" s="116">
        <v>5</v>
      </c>
      <c r="DE40" s="116">
        <v>1</v>
      </c>
      <c r="DF40" s="116">
        <v>5</v>
      </c>
      <c r="DG40" s="116">
        <v>17</v>
      </c>
      <c r="DH40" s="116">
        <v>2</v>
      </c>
      <c r="DI40" s="116">
        <v>19</v>
      </c>
      <c r="DJ40" s="116">
        <v>0</v>
      </c>
      <c r="DK40" s="125"/>
      <c r="DL40" s="116">
        <v>7</v>
      </c>
      <c r="DM40" s="116">
        <v>14</v>
      </c>
      <c r="DN40" s="116">
        <v>2</v>
      </c>
      <c r="DO40" s="116">
        <v>14</v>
      </c>
      <c r="DP40" s="116">
        <v>6</v>
      </c>
      <c r="DQ40" s="116">
        <v>16</v>
      </c>
      <c r="DR40" s="116">
        <v>3</v>
      </c>
      <c r="DS40" s="116">
        <v>10</v>
      </c>
      <c r="DT40" s="116">
        <v>2</v>
      </c>
      <c r="DU40" s="116">
        <v>4</v>
      </c>
      <c r="DV40" s="116">
        <v>0</v>
      </c>
      <c r="DW40" s="116"/>
      <c r="DX40" s="116">
        <v>9</v>
      </c>
      <c r="DY40" s="116">
        <v>8</v>
      </c>
      <c r="DZ40" s="116">
        <v>18</v>
      </c>
      <c r="EA40" s="116">
        <v>14</v>
      </c>
      <c r="EB40" s="116">
        <v>19</v>
      </c>
      <c r="EC40" s="116">
        <v>10</v>
      </c>
      <c r="ED40" s="116">
        <v>9</v>
      </c>
      <c r="EE40" s="116">
        <v>10</v>
      </c>
      <c r="EF40" s="116">
        <v>2</v>
      </c>
      <c r="EG40" s="116">
        <v>13</v>
      </c>
      <c r="EH40" s="116">
        <v>4</v>
      </c>
      <c r="EI40" s="116">
        <v>4</v>
      </c>
      <c r="EJ40" s="116">
        <v>4</v>
      </c>
      <c r="EK40" s="116">
        <v>4</v>
      </c>
      <c r="EL40" s="116">
        <v>11</v>
      </c>
      <c r="EM40" s="116">
        <v>18</v>
      </c>
      <c r="EN40" s="116"/>
      <c r="EO40" s="116">
        <v>9</v>
      </c>
      <c r="EP40" s="116">
        <v>4</v>
      </c>
      <c r="EQ40" s="116">
        <v>1</v>
      </c>
      <c r="ER40" s="116">
        <v>10</v>
      </c>
      <c r="ES40" s="116">
        <v>12</v>
      </c>
      <c r="ET40" s="116"/>
      <c r="EU40" s="116">
        <v>12</v>
      </c>
      <c r="EV40" s="116">
        <v>12</v>
      </c>
      <c r="EW40" s="116">
        <v>9</v>
      </c>
      <c r="EX40" s="116">
        <v>2</v>
      </c>
      <c r="EY40" s="116"/>
      <c r="EZ40" s="116">
        <v>6</v>
      </c>
      <c r="FA40" s="116">
        <v>12</v>
      </c>
      <c r="FB40" s="116">
        <v>6</v>
      </c>
      <c r="FC40" s="116">
        <v>12</v>
      </c>
      <c r="FD40" s="116">
        <v>6</v>
      </c>
      <c r="FE40" s="116">
        <v>8</v>
      </c>
      <c r="FF40" s="116">
        <v>16</v>
      </c>
      <c r="FG40" s="116">
        <v>3</v>
      </c>
      <c r="FH40" s="116">
        <v>2</v>
      </c>
      <c r="FI40" s="116">
        <v>3</v>
      </c>
      <c r="FJ40" s="116">
        <v>14</v>
      </c>
      <c r="FK40" s="116">
        <v>15</v>
      </c>
      <c r="FL40" s="116">
        <v>18</v>
      </c>
      <c r="FM40" s="116">
        <v>12</v>
      </c>
      <c r="FN40" s="116">
        <v>5</v>
      </c>
      <c r="FO40" s="116"/>
      <c r="FP40" s="116">
        <f>15+8+17</f>
        <v>40</v>
      </c>
      <c r="FQ40" s="116">
        <f>8+5+2</f>
        <v>15</v>
      </c>
      <c r="FR40" s="116">
        <f>15+8+17</f>
        <v>40</v>
      </c>
      <c r="FS40" s="116">
        <f>2+14+2</f>
        <v>18</v>
      </c>
      <c r="FT40" s="116">
        <f>15+18+5</f>
        <v>38</v>
      </c>
      <c r="FU40" s="116">
        <f>14+11+7</f>
        <v>32</v>
      </c>
      <c r="FV40" s="116">
        <f>17+18+9</f>
        <v>44</v>
      </c>
      <c r="FW40" s="116"/>
      <c r="FX40" s="116">
        <f>14+11+7</f>
        <v>32</v>
      </c>
      <c r="FY40" s="116">
        <f>7+12+16</f>
        <v>35</v>
      </c>
      <c r="FZ40" s="116">
        <f>2+1+18</f>
        <v>21</v>
      </c>
      <c r="GA40" s="116">
        <f>13+2+0</f>
        <v>15</v>
      </c>
      <c r="GB40" s="116">
        <f>14+0+17</f>
        <v>31</v>
      </c>
    </row>
    <row r="41" spans="1:185" s="122" customFormat="1" x14ac:dyDescent="0.2">
      <c r="A41" s="114" t="s">
        <v>493</v>
      </c>
      <c r="B41" s="115"/>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v>6</v>
      </c>
      <c r="AZ41" s="116">
        <v>6</v>
      </c>
      <c r="BA41" s="116">
        <v>7</v>
      </c>
      <c r="BB41" s="116">
        <v>8</v>
      </c>
      <c r="BC41" s="116">
        <v>9</v>
      </c>
      <c r="BD41" s="116">
        <v>9</v>
      </c>
      <c r="BE41" s="116"/>
      <c r="BF41" s="116"/>
      <c r="BG41" s="116"/>
      <c r="BH41" s="116"/>
      <c r="BI41" s="116">
        <v>9</v>
      </c>
      <c r="BJ41" s="116">
        <v>9</v>
      </c>
      <c r="BK41" s="116">
        <v>9</v>
      </c>
      <c r="BL41" s="116"/>
      <c r="BM41" s="116">
        <v>8</v>
      </c>
      <c r="BN41" s="116"/>
      <c r="BO41" s="116"/>
      <c r="BP41" s="116"/>
      <c r="BQ41" s="116"/>
      <c r="BR41" s="116"/>
      <c r="BS41" s="116"/>
      <c r="BT41" s="116"/>
      <c r="BU41" s="116"/>
      <c r="BV41" s="116"/>
      <c r="BW41" s="116"/>
      <c r="BX41" s="116"/>
      <c r="BY41" s="116">
        <f>8+9</f>
        <v>17</v>
      </c>
      <c r="BZ41" s="116"/>
      <c r="CA41" s="116">
        <v>5</v>
      </c>
      <c r="CB41" s="116"/>
      <c r="CC41" s="116"/>
      <c r="CD41" s="116"/>
      <c r="CE41" s="116"/>
      <c r="CF41" s="116">
        <v>5</v>
      </c>
      <c r="CG41" s="116">
        <v>5</v>
      </c>
      <c r="CH41" s="116">
        <v>9</v>
      </c>
      <c r="CI41" s="116">
        <v>7</v>
      </c>
      <c r="CJ41" s="116">
        <v>3</v>
      </c>
      <c r="CK41" s="116">
        <v>7</v>
      </c>
      <c r="CL41" s="116">
        <v>10</v>
      </c>
      <c r="CM41" s="116">
        <v>7</v>
      </c>
      <c r="CN41" s="116">
        <v>8</v>
      </c>
      <c r="CO41" s="116">
        <v>11</v>
      </c>
      <c r="CP41" s="116"/>
      <c r="CQ41" s="116">
        <v>3</v>
      </c>
      <c r="CR41" s="116">
        <v>8</v>
      </c>
      <c r="CS41" s="116">
        <v>5</v>
      </c>
      <c r="CT41" s="116">
        <v>1</v>
      </c>
      <c r="CU41" s="116">
        <v>11</v>
      </c>
      <c r="CV41" s="116">
        <v>5</v>
      </c>
      <c r="CW41" s="116">
        <v>9</v>
      </c>
      <c r="CX41" s="116">
        <v>9</v>
      </c>
      <c r="CY41" s="116">
        <v>5</v>
      </c>
      <c r="CZ41" s="116">
        <v>4</v>
      </c>
      <c r="DA41" s="116">
        <v>10</v>
      </c>
      <c r="DB41" s="116">
        <v>3</v>
      </c>
      <c r="DC41" s="116">
        <v>5</v>
      </c>
      <c r="DD41" s="116">
        <v>4</v>
      </c>
      <c r="DE41" s="116">
        <v>11</v>
      </c>
      <c r="DF41" s="116">
        <v>4</v>
      </c>
      <c r="DG41" s="116">
        <v>2</v>
      </c>
      <c r="DH41" s="116">
        <v>7</v>
      </c>
      <c r="DI41" s="116">
        <v>2</v>
      </c>
      <c r="DJ41" s="116">
        <v>2</v>
      </c>
      <c r="DK41" s="125"/>
      <c r="DL41" s="116">
        <v>1</v>
      </c>
      <c r="DM41" s="116">
        <v>6</v>
      </c>
      <c r="DN41" s="116">
        <v>7</v>
      </c>
      <c r="DO41" s="116">
        <v>8</v>
      </c>
      <c r="DP41" s="116">
        <v>1</v>
      </c>
      <c r="DQ41" s="116">
        <v>5</v>
      </c>
      <c r="DR41" s="116">
        <v>4</v>
      </c>
      <c r="DS41" s="116">
        <v>3</v>
      </c>
      <c r="DT41" s="116">
        <v>10</v>
      </c>
      <c r="DU41" s="116">
        <v>0</v>
      </c>
      <c r="DV41" s="116">
        <v>7</v>
      </c>
      <c r="DW41" s="116"/>
      <c r="DX41" s="116">
        <v>6</v>
      </c>
      <c r="DY41" s="116">
        <v>10</v>
      </c>
      <c r="DZ41" s="116">
        <v>5</v>
      </c>
      <c r="EA41" s="116">
        <v>4</v>
      </c>
      <c r="EB41" s="116">
        <v>6</v>
      </c>
      <c r="EC41" s="116">
        <v>10</v>
      </c>
      <c r="ED41" s="116">
        <v>2</v>
      </c>
      <c r="EE41" s="116">
        <v>10</v>
      </c>
      <c r="EF41" s="116">
        <v>4</v>
      </c>
      <c r="EG41" s="116">
        <v>11</v>
      </c>
      <c r="EH41" s="116">
        <v>7</v>
      </c>
      <c r="EI41" s="116">
        <v>7</v>
      </c>
      <c r="EJ41" s="116">
        <v>7</v>
      </c>
      <c r="EK41" s="116">
        <v>7</v>
      </c>
      <c r="EL41" s="116">
        <v>6</v>
      </c>
      <c r="EM41" s="116">
        <v>5</v>
      </c>
      <c r="EN41" s="116"/>
      <c r="EO41" s="116">
        <v>9</v>
      </c>
      <c r="EP41" s="116">
        <v>1</v>
      </c>
      <c r="EQ41" s="116">
        <v>4</v>
      </c>
      <c r="ER41" s="116">
        <v>6</v>
      </c>
      <c r="ES41" s="116">
        <v>11</v>
      </c>
      <c r="ET41" s="116"/>
      <c r="EU41" s="116">
        <v>11</v>
      </c>
      <c r="EV41" s="116">
        <v>11</v>
      </c>
      <c r="EW41" s="116">
        <v>5</v>
      </c>
      <c r="EX41" s="116">
        <v>7</v>
      </c>
      <c r="EY41" s="116"/>
      <c r="EZ41" s="116">
        <v>0</v>
      </c>
      <c r="FA41" s="116">
        <v>2</v>
      </c>
      <c r="FB41" s="116">
        <v>0</v>
      </c>
      <c r="FC41" s="116">
        <v>2</v>
      </c>
      <c r="FD41" s="116">
        <v>0</v>
      </c>
      <c r="FE41" s="116">
        <v>1</v>
      </c>
      <c r="FF41" s="116">
        <v>5</v>
      </c>
      <c r="FG41" s="116">
        <v>4</v>
      </c>
      <c r="FH41" s="116">
        <v>0</v>
      </c>
      <c r="FI41" s="116">
        <v>4</v>
      </c>
      <c r="FJ41" s="116">
        <v>0</v>
      </c>
      <c r="FK41" s="116">
        <v>1</v>
      </c>
      <c r="FL41" s="116">
        <v>6</v>
      </c>
      <c r="FM41" s="116">
        <v>4</v>
      </c>
      <c r="FN41" s="116">
        <v>5</v>
      </c>
      <c r="FO41" s="116"/>
      <c r="FP41" s="116">
        <f>2+10+4</f>
        <v>16</v>
      </c>
      <c r="FQ41" s="116">
        <f>2+9+4</f>
        <v>15</v>
      </c>
      <c r="FR41" s="116">
        <f>2+10+4</f>
        <v>16</v>
      </c>
      <c r="FS41" s="116">
        <f>0+6+5</f>
        <v>11</v>
      </c>
      <c r="FT41" s="116">
        <f>9+9+1</f>
        <v>19</v>
      </c>
      <c r="FU41" s="116">
        <f>9+5+9</f>
        <v>23</v>
      </c>
      <c r="FV41" s="116">
        <f>6+9+3</f>
        <v>18</v>
      </c>
      <c r="FW41" s="116"/>
      <c r="FX41" s="116">
        <f>9+5+9</f>
        <v>23</v>
      </c>
      <c r="FY41" s="116">
        <f>6+5+8</f>
        <v>19</v>
      </c>
      <c r="FZ41" s="116">
        <f>8+10+10</f>
        <v>28</v>
      </c>
      <c r="GA41" s="116">
        <f>0+11+11</f>
        <v>22</v>
      </c>
      <c r="GB41" s="116">
        <f>9+10+4</f>
        <v>23</v>
      </c>
    </row>
    <row r="42" spans="1:185" x14ac:dyDescent="0.2">
      <c r="A42" s="89" t="s">
        <v>492</v>
      </c>
      <c r="B42" s="89"/>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f t="shared" ref="AY42:BD42" si="8">(AY39*240+AY40*12+AY41)/28</f>
        <v>512917.92857142858</v>
      </c>
      <c r="AZ42" s="116">
        <f t="shared" si="8"/>
        <v>512917.92857142858</v>
      </c>
      <c r="BA42" s="116">
        <f t="shared" si="8"/>
        <v>507446.82142857142</v>
      </c>
      <c r="BB42" s="116">
        <f t="shared" si="8"/>
        <v>496504.57142857142</v>
      </c>
      <c r="BC42" s="116">
        <f t="shared" si="8"/>
        <v>485562.32142857142</v>
      </c>
      <c r="BD42" s="116">
        <f t="shared" si="8"/>
        <v>485562.32142857142</v>
      </c>
      <c r="BE42" s="116"/>
      <c r="BF42" s="116"/>
      <c r="BG42" s="116"/>
      <c r="BH42" s="116"/>
      <c r="BI42" s="116">
        <f>(BI39*240+BI40*12+BI41)/28</f>
        <v>480091.17857142858</v>
      </c>
      <c r="BJ42" s="116">
        <f>(BJ39*240+BJ40*12+BJ41)/28</f>
        <v>480091.17857142858</v>
      </c>
      <c r="BK42" s="116">
        <f>(BK39*240+BK40*12+BK41)/28</f>
        <v>485562.32142857142</v>
      </c>
      <c r="BL42" s="116"/>
      <c r="BM42" s="116">
        <f>(BM39*240+BM40*12+BM41)/28</f>
        <v>491033.42857142858</v>
      </c>
      <c r="BN42" s="116"/>
      <c r="BO42" s="116"/>
      <c r="BP42" s="116"/>
      <c r="BQ42" s="116"/>
      <c r="BR42" s="116"/>
      <c r="BS42" s="116"/>
      <c r="BT42" s="116"/>
      <c r="BU42" s="116"/>
      <c r="BV42" s="116"/>
      <c r="BW42" s="116"/>
      <c r="BX42" s="116"/>
      <c r="BY42" s="116">
        <f>(BY39*240+BY40*12+BY41)/28</f>
        <v>3593427.6071428573</v>
      </c>
      <c r="BZ42" s="116"/>
      <c r="CA42" s="116">
        <f>(CA39*240+CA40*12+CA41)/28</f>
        <v>3593427.6071428573</v>
      </c>
      <c r="CB42" s="116"/>
      <c r="CC42" s="116"/>
      <c r="CD42" s="116"/>
      <c r="CE42" s="116"/>
      <c r="CF42" s="116">
        <f t="shared" ref="CF42:CO42" si="9">(CF39*240+CF40*12+CF41)/28</f>
        <v>3593427.6071428573</v>
      </c>
      <c r="CG42" s="116">
        <f t="shared" si="9"/>
        <v>3593427.6071428573</v>
      </c>
      <c r="CH42" s="116">
        <f t="shared" si="9"/>
        <v>3588104.0357142859</v>
      </c>
      <c r="CI42" s="116">
        <f t="shared" si="9"/>
        <v>2874742.1071428573</v>
      </c>
      <c r="CJ42" s="116">
        <f t="shared" si="9"/>
        <v>2997184.8214285714</v>
      </c>
      <c r="CK42" s="116">
        <f t="shared" si="9"/>
        <v>2970566.8214285714</v>
      </c>
      <c r="CL42" s="116">
        <f t="shared" si="9"/>
        <v>2927978.0714285714</v>
      </c>
      <c r="CM42" s="116">
        <f t="shared" si="9"/>
        <v>2970566.8214285714</v>
      </c>
      <c r="CN42" s="116">
        <f t="shared" si="9"/>
        <v>3066391.5714285714</v>
      </c>
      <c r="CO42" s="116">
        <f t="shared" si="9"/>
        <v>3119627.5357142859</v>
      </c>
      <c r="CP42" s="116"/>
      <c r="CQ42" s="116">
        <f t="shared" ref="CQ42:DV42" si="10">(CQ39*240+CQ40*12+CQ41)/28</f>
        <v>3055744.3928571427</v>
      </c>
      <c r="CR42" s="116">
        <f t="shared" si="10"/>
        <v>3007832</v>
      </c>
      <c r="CS42" s="116">
        <f t="shared" si="10"/>
        <v>3013155.6071428573</v>
      </c>
      <c r="CT42" s="116">
        <f t="shared" si="10"/>
        <v>2981214.0357142859</v>
      </c>
      <c r="CU42" s="116">
        <f t="shared" si="10"/>
        <v>2906683.6785714286</v>
      </c>
      <c r="CV42" s="116">
        <f t="shared" si="10"/>
        <v>2896036.4642857141</v>
      </c>
      <c r="CW42" s="116">
        <f t="shared" si="10"/>
        <v>2890712.8928571427</v>
      </c>
      <c r="CX42" s="116">
        <f t="shared" si="10"/>
        <v>2890712.8928571427</v>
      </c>
      <c r="CY42" s="116">
        <f t="shared" si="10"/>
        <v>2896036.4642857141</v>
      </c>
      <c r="CZ42" s="116">
        <f t="shared" si="10"/>
        <v>2917330.8571428573</v>
      </c>
      <c r="DA42" s="116">
        <f t="shared" si="10"/>
        <v>2946610.6428571427</v>
      </c>
      <c r="DB42" s="116">
        <f t="shared" si="10"/>
        <v>2938625.25</v>
      </c>
      <c r="DC42" s="116">
        <f t="shared" si="10"/>
        <v>2954596.0357142859</v>
      </c>
      <c r="DD42" s="116">
        <f t="shared" si="10"/>
        <v>2917330.8571428573</v>
      </c>
      <c r="DE42" s="116">
        <f t="shared" si="10"/>
        <v>2906683.6785714286</v>
      </c>
      <c r="DF42" s="116">
        <f t="shared" si="10"/>
        <v>2917330.8571428573</v>
      </c>
      <c r="DG42" s="116">
        <f t="shared" si="10"/>
        <v>2969235.9285714286</v>
      </c>
      <c r="DH42" s="116">
        <f t="shared" si="10"/>
        <v>2970566.8214285714</v>
      </c>
      <c r="DI42" s="116">
        <f t="shared" si="10"/>
        <v>2959919.6428571427</v>
      </c>
      <c r="DJ42" s="116">
        <f t="shared" si="10"/>
        <v>2901360.0714285714</v>
      </c>
      <c r="DK42" s="125">
        <f t="shared" si="10"/>
        <v>0</v>
      </c>
      <c r="DL42" s="116">
        <f t="shared" si="10"/>
        <v>2922654.4642857141</v>
      </c>
      <c r="DM42" s="116">
        <f t="shared" si="10"/>
        <v>2914669.0714285714</v>
      </c>
      <c r="DN42" s="116">
        <f t="shared" si="10"/>
        <v>2970566.8214285714</v>
      </c>
      <c r="DO42" s="116">
        <f t="shared" si="10"/>
        <v>3007832</v>
      </c>
      <c r="DP42" s="116">
        <f t="shared" si="10"/>
        <v>2981214.0357142859</v>
      </c>
      <c r="DQ42" s="116">
        <f t="shared" si="10"/>
        <v>3013155.6071428573</v>
      </c>
      <c r="DR42" s="116">
        <f t="shared" si="10"/>
        <v>3034450</v>
      </c>
      <c r="DS42" s="116">
        <f t="shared" si="10"/>
        <v>3055744.3928571427</v>
      </c>
      <c r="DT42" s="116">
        <f t="shared" si="10"/>
        <v>3063729.7857142859</v>
      </c>
      <c r="DU42" s="116">
        <f t="shared" si="10"/>
        <v>3098333.1428571427</v>
      </c>
      <c r="DV42" s="116">
        <f t="shared" si="10"/>
        <v>3087685.9642857141</v>
      </c>
      <c r="DW42" s="116"/>
      <c r="DX42" s="116">
        <f t="shared" ref="DX42:EM42" si="11">(DX39*240+DX40*12+DX41)/28</f>
        <v>2991861.2142857141</v>
      </c>
      <c r="DY42" s="116">
        <f t="shared" si="11"/>
        <v>2927978.0714285714</v>
      </c>
      <c r="DZ42" s="116">
        <f t="shared" si="11"/>
        <v>2896036.4642857141</v>
      </c>
      <c r="EA42" s="116">
        <f t="shared" si="11"/>
        <v>2821506.1428571427</v>
      </c>
      <c r="EB42" s="116">
        <f t="shared" si="11"/>
        <v>2837476.9285714286</v>
      </c>
      <c r="EC42" s="116">
        <f t="shared" si="11"/>
        <v>2810858.9285714286</v>
      </c>
      <c r="ED42" s="116">
        <f t="shared" si="11"/>
        <v>2805535.3571428573</v>
      </c>
      <c r="EE42" s="116">
        <f t="shared" si="11"/>
        <v>2810858.9285714286</v>
      </c>
      <c r="EF42" s="116">
        <f t="shared" si="11"/>
        <v>2784241</v>
      </c>
      <c r="EG42" s="116">
        <f t="shared" si="11"/>
        <v>2635180.25</v>
      </c>
      <c r="EH42" s="116">
        <f t="shared" si="11"/>
        <v>2544679.1071428573</v>
      </c>
      <c r="EI42" s="116">
        <f t="shared" si="11"/>
        <v>2544679.1071428573</v>
      </c>
      <c r="EJ42" s="116">
        <f t="shared" si="11"/>
        <v>2544679.1071428573</v>
      </c>
      <c r="EK42" s="116">
        <f t="shared" si="11"/>
        <v>2544679.1071428573</v>
      </c>
      <c r="EL42" s="116">
        <f t="shared" si="11"/>
        <v>2565973.5</v>
      </c>
      <c r="EM42" s="116">
        <f t="shared" si="11"/>
        <v>2587267.8928571427</v>
      </c>
      <c r="EN42" s="116"/>
      <c r="EO42" s="116">
        <f>(EO39*240+EO40*12+EO41)/28</f>
        <v>2560649.8928571427</v>
      </c>
      <c r="EP42" s="116">
        <f>(EP39*240+EP40*12+EP41)/28</f>
        <v>2573958.8928571427</v>
      </c>
      <c r="EQ42" s="116">
        <f>(EQ39*240+EQ40*12+EQ41)/28</f>
        <v>2627194.8571428573</v>
      </c>
      <c r="ER42" s="116">
        <f>(ER39*240+ER40*12+ER41)/28</f>
        <v>2624533.0714285714</v>
      </c>
      <c r="ES42" s="116">
        <f>(ES39*240+ES40*12+ES41)/28</f>
        <v>2693739.8214285714</v>
      </c>
      <c r="ET42" s="116"/>
      <c r="EU42" s="116">
        <f>(EU39*240+EU40*12+EU41)/28</f>
        <v>2693739.8214285714</v>
      </c>
      <c r="EV42" s="116">
        <f>(EV39*240+EV40*12+EV41)/28</f>
        <v>2693739.8214285714</v>
      </c>
      <c r="EW42" s="116">
        <f>(EW39*240+EW40*12+EW41)/28</f>
        <v>2683092.6071428573</v>
      </c>
      <c r="EX42" s="116">
        <f>(EX39*240+EX40*12+EX41)/28</f>
        <v>2661798.25</v>
      </c>
      <c r="EY42" s="116"/>
      <c r="EZ42" s="116">
        <f t="shared" ref="EZ42:FV42" si="12">(EZ39*240+EZ40*12+EZ41)/28</f>
        <v>2672445.4285714286</v>
      </c>
      <c r="FA42" s="116">
        <f t="shared" si="12"/>
        <v>2629856.6428571427</v>
      </c>
      <c r="FB42" s="116">
        <f t="shared" si="12"/>
        <v>2672445.4285714286</v>
      </c>
      <c r="FC42" s="116">
        <f t="shared" si="12"/>
        <v>2629856.6428571427</v>
      </c>
      <c r="FD42" s="116">
        <f t="shared" si="12"/>
        <v>2672445.4285714286</v>
      </c>
      <c r="FE42" s="116">
        <f t="shared" si="12"/>
        <v>2864094.8928571427</v>
      </c>
      <c r="FF42" s="116">
        <f t="shared" si="12"/>
        <v>3013155.6071428573</v>
      </c>
      <c r="FG42" s="116">
        <f t="shared" si="12"/>
        <v>3343218.5714285714</v>
      </c>
      <c r="FH42" s="116">
        <f t="shared" si="12"/>
        <v>3215452.2857142859</v>
      </c>
      <c r="FI42" s="116">
        <f t="shared" si="12"/>
        <v>3343218.5714285714</v>
      </c>
      <c r="FJ42" s="116">
        <f t="shared" si="12"/>
        <v>3316600.2857142859</v>
      </c>
      <c r="FK42" s="116">
        <f t="shared" si="12"/>
        <v>3194157.8928571427</v>
      </c>
      <c r="FL42" s="116">
        <f t="shared" si="12"/>
        <v>3204805.0714285714</v>
      </c>
      <c r="FM42" s="116">
        <f t="shared" si="12"/>
        <v>3247393.8571428573</v>
      </c>
      <c r="FN42" s="116">
        <f t="shared" si="12"/>
        <v>3226099.4642857141</v>
      </c>
      <c r="FO42" s="116">
        <f t="shared" si="12"/>
        <v>0</v>
      </c>
      <c r="FP42" s="116">
        <f t="shared" si="12"/>
        <v>3362992</v>
      </c>
      <c r="FQ42" s="116">
        <f t="shared" si="12"/>
        <v>3260235.5357142859</v>
      </c>
      <c r="FR42" s="116">
        <f t="shared" si="12"/>
        <v>3362992</v>
      </c>
      <c r="FS42" s="116">
        <f t="shared" si="12"/>
        <v>3407913.8214285714</v>
      </c>
      <c r="FT42" s="116">
        <f t="shared" si="12"/>
        <v>3450402.6785714286</v>
      </c>
      <c r="FU42" s="116">
        <f t="shared" si="12"/>
        <v>3512971.6785714286</v>
      </c>
      <c r="FV42" s="116">
        <f t="shared" si="12"/>
        <v>3457896.6428571427</v>
      </c>
      <c r="FW42" s="116"/>
      <c r="FX42" s="116">
        <f>(FX39*240+FX40*12+FX41)/28</f>
        <v>3512971.6785714286</v>
      </c>
      <c r="FY42" s="116">
        <f>(FY39*240+FY40*12+FY41)/28</f>
        <v>3611467.1071428573</v>
      </c>
      <c r="FZ42" s="116">
        <f>(FZ39*240+FZ40*12+FZ41)/28</f>
        <v>3470084.2857142859</v>
      </c>
      <c r="GA42" s="116">
        <f>(GA39*240+GA40*12+GA41)/28</f>
        <v>3503604.3571428573</v>
      </c>
      <c r="GB42" s="116">
        <f>(GB39*240+GB40*12+GB41)/28</f>
        <v>3510065.5357142859</v>
      </c>
      <c r="GC42" s="123"/>
    </row>
    <row r="43" spans="1:185" x14ac:dyDescent="0.2">
      <c r="A43" s="89"/>
      <c r="B43" s="89"/>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116"/>
      <c r="GB43" s="116"/>
      <c r="GC43" s="123"/>
    </row>
    <row r="44" spans="1:185" x14ac:dyDescent="0.2">
      <c r="A44" s="97" t="s">
        <v>491</v>
      </c>
      <c r="B44" s="121"/>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6"/>
      <c r="FU44" s="116"/>
      <c r="FV44" s="116"/>
      <c r="FW44" s="116"/>
      <c r="FX44" s="116"/>
      <c r="FY44" s="116"/>
      <c r="FZ44" s="116"/>
      <c r="GA44" s="116"/>
      <c r="GB44" s="116"/>
      <c r="GC44" s="123"/>
    </row>
    <row r="45" spans="1:185" x14ac:dyDescent="0.2">
      <c r="A45" s="124" t="s">
        <v>490</v>
      </c>
      <c r="B45" s="121"/>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23"/>
    </row>
    <row r="46" spans="1:185" x14ac:dyDescent="0.2">
      <c r="A46" s="114" t="s">
        <v>489</v>
      </c>
      <c r="B46" s="115"/>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v>8168339.75</v>
      </c>
      <c r="EK46" s="116">
        <v>8018339.75</v>
      </c>
      <c r="EL46" s="116">
        <v>6968347.75</v>
      </c>
      <c r="EM46" s="116">
        <v>6968347.75</v>
      </c>
      <c r="EN46" s="116"/>
      <c r="EO46" s="116">
        <v>4518372.25</v>
      </c>
      <c r="EP46" s="116">
        <v>2358372.25</v>
      </c>
    </row>
    <row r="47" spans="1:185" x14ac:dyDescent="0.2">
      <c r="A47" s="114" t="s">
        <v>488</v>
      </c>
      <c r="B47" s="115"/>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v>221154.05</v>
      </c>
      <c r="EK47" s="116">
        <v>221093.34</v>
      </c>
      <c r="EL47" s="116">
        <v>221014.74</v>
      </c>
      <c r="EM47" s="116">
        <v>221014.74</v>
      </c>
      <c r="EN47" s="116"/>
      <c r="EO47" s="116">
        <v>222454.04</v>
      </c>
      <c r="EP47" s="116">
        <v>222254.05</v>
      </c>
      <c r="EQ47" s="116">
        <v>233125.48</v>
      </c>
      <c r="ER47" s="116">
        <v>221014.74</v>
      </c>
      <c r="ES47" s="116">
        <v>252764.06</v>
      </c>
      <c r="ET47" s="116"/>
      <c r="EU47" s="116">
        <v>287931.06</v>
      </c>
      <c r="EV47" s="116">
        <v>361931.06</v>
      </c>
      <c r="EW47" s="116">
        <v>386624.06</v>
      </c>
      <c r="EX47" s="116">
        <v>490000.1</v>
      </c>
      <c r="EY47" s="116"/>
      <c r="EZ47" s="116">
        <v>486000</v>
      </c>
      <c r="FA47" s="116">
        <v>493000</v>
      </c>
      <c r="FB47" s="116">
        <v>493000</v>
      </c>
      <c r="FC47" s="116">
        <v>494000</v>
      </c>
      <c r="FD47" s="116">
        <v>496200</v>
      </c>
      <c r="FE47" s="116">
        <v>608200</v>
      </c>
      <c r="FF47" s="116">
        <v>610000</v>
      </c>
      <c r="FG47" s="116">
        <v>610000</v>
      </c>
      <c r="FH47" s="116">
        <v>611000</v>
      </c>
      <c r="FI47" s="116">
        <v>221014.74</v>
      </c>
      <c r="FJ47" s="116">
        <v>626420</v>
      </c>
      <c r="FK47" s="116">
        <v>627420</v>
      </c>
      <c r="FL47" s="116">
        <v>638420</v>
      </c>
      <c r="FM47" s="116">
        <v>659420</v>
      </c>
      <c r="FN47" s="116">
        <v>694420</v>
      </c>
      <c r="FO47" s="116">
        <v>221014.74</v>
      </c>
      <c r="FP47" s="116">
        <v>762000</v>
      </c>
      <c r="FQ47" s="116">
        <v>773000</v>
      </c>
      <c r="FR47" s="116">
        <v>789000</v>
      </c>
      <c r="FS47" s="116">
        <v>800000</v>
      </c>
      <c r="FT47" s="116">
        <v>810600</v>
      </c>
      <c r="FU47" s="116">
        <v>810600</v>
      </c>
      <c r="FV47" s="116">
        <v>822600</v>
      </c>
      <c r="FW47" s="116"/>
      <c r="FX47" s="116">
        <v>844574</v>
      </c>
      <c r="FY47" s="116">
        <v>849574</v>
      </c>
      <c r="FZ47" s="116">
        <v>854924</v>
      </c>
      <c r="GA47" s="116">
        <v>868924</v>
      </c>
      <c r="GB47" s="116">
        <v>884960</v>
      </c>
      <c r="GC47" s="122"/>
    </row>
    <row r="48" spans="1:185" x14ac:dyDescent="0.2">
      <c r="A48" s="114" t="s">
        <v>487</v>
      </c>
      <c r="B48" s="115"/>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v>202414.41</v>
      </c>
      <c r="EK48" s="116">
        <v>202414.54</v>
      </c>
      <c r="EL48" s="116">
        <v>202414.54</v>
      </c>
      <c r="EM48" s="116">
        <v>202414.54</v>
      </c>
      <c r="EN48" s="116"/>
      <c r="EO48" s="116">
        <v>202414.54</v>
      </c>
      <c r="EP48" s="116">
        <v>202414.54</v>
      </c>
      <c r="EQ48" s="116">
        <v>202414.54</v>
      </c>
      <c r="ER48" s="116">
        <v>202414.54</v>
      </c>
      <c r="ES48" s="116">
        <v>202414.54</v>
      </c>
      <c r="ET48" s="116"/>
      <c r="EU48" s="116">
        <v>202414.54</v>
      </c>
      <c r="EV48" s="116">
        <v>202414.54</v>
      </c>
      <c r="EW48" s="116">
        <v>214671.54</v>
      </c>
      <c r="EX48" s="116">
        <v>215391.54</v>
      </c>
      <c r="EY48" s="116"/>
      <c r="EZ48" s="116">
        <v>215391.54</v>
      </c>
      <c r="FA48" s="116">
        <v>215391.54</v>
      </c>
      <c r="FB48" s="116">
        <v>215391.54</v>
      </c>
      <c r="FC48" s="116">
        <v>216121.54</v>
      </c>
      <c r="FD48" s="116">
        <v>216121.54</v>
      </c>
      <c r="FE48" s="116">
        <v>216121.54</v>
      </c>
      <c r="FF48" s="116">
        <v>218981.54</v>
      </c>
      <c r="FG48" s="116">
        <v>218981.54</v>
      </c>
      <c r="FH48" s="116">
        <v>221191.54</v>
      </c>
      <c r="FI48" s="116">
        <v>202414.54</v>
      </c>
      <c r="FJ48" s="116">
        <v>224021.54</v>
      </c>
      <c r="FK48" s="116">
        <v>225161.54</v>
      </c>
      <c r="FL48" s="116">
        <v>228131.54</v>
      </c>
      <c r="FM48" s="116">
        <v>233131.54</v>
      </c>
      <c r="FN48" s="116">
        <v>234831.54</v>
      </c>
      <c r="FO48" s="116">
        <v>202414.54</v>
      </c>
      <c r="FP48" s="116">
        <v>241006.54</v>
      </c>
      <c r="FQ48" s="116">
        <v>241006.54</v>
      </c>
      <c r="FR48" s="116">
        <v>241006.54</v>
      </c>
      <c r="FS48" s="116">
        <v>241406.54</v>
      </c>
      <c r="FT48" s="116">
        <v>241406.54</v>
      </c>
      <c r="FU48" s="116">
        <v>241406.54</v>
      </c>
      <c r="FV48" s="116">
        <v>241406.54</v>
      </c>
      <c r="FW48" s="116"/>
      <c r="FX48" s="116">
        <v>244428.54</v>
      </c>
      <c r="FY48" s="116">
        <v>246235.54</v>
      </c>
      <c r="FZ48" s="116">
        <v>246235.54</v>
      </c>
      <c r="GA48" s="116">
        <v>248745.54</v>
      </c>
      <c r="GB48" s="116">
        <v>253145.54</v>
      </c>
      <c r="GC48" s="122"/>
    </row>
    <row r="49" spans="1:185" x14ac:dyDescent="0.2">
      <c r="A49" s="114" t="s">
        <v>486</v>
      </c>
      <c r="B49" s="115"/>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K49" s="116">
        <v>150000</v>
      </c>
      <c r="EL49" s="116">
        <v>1199992</v>
      </c>
      <c r="EM49" s="116">
        <v>1199992</v>
      </c>
      <c r="EN49" s="116"/>
      <c r="EO49" s="116">
        <v>3329967.5</v>
      </c>
      <c r="EP49" s="116">
        <v>5474967.5</v>
      </c>
      <c r="EQ49" s="116">
        <v>7633339.75</v>
      </c>
      <c r="ER49" s="116">
        <v>3329967.5</v>
      </c>
      <c r="ES49" s="116">
        <v>7633339.75</v>
      </c>
      <c r="ET49" s="116"/>
      <c r="EU49" s="116">
        <v>7617364.7300000004</v>
      </c>
      <c r="EV49" s="116">
        <v>7615401.9199999999</v>
      </c>
      <c r="EW49" s="116">
        <v>7579401.9199999999</v>
      </c>
      <c r="EX49" s="116">
        <v>7575425.8799999999</v>
      </c>
      <c r="EY49" s="116"/>
      <c r="EZ49" s="116">
        <v>7581424.0800000001</v>
      </c>
      <c r="FA49" s="116">
        <v>7576401.6399999997</v>
      </c>
      <c r="FB49" s="116">
        <v>7576401.6399999997</v>
      </c>
      <c r="FC49" s="116">
        <v>7567394.6399999997</v>
      </c>
      <c r="FD49" s="116">
        <v>7564902.6399999997</v>
      </c>
      <c r="FE49" s="116">
        <v>7564421.46</v>
      </c>
      <c r="FF49" s="116">
        <v>7564521.4500000002</v>
      </c>
      <c r="FG49" s="116">
        <v>7564521.4500000002</v>
      </c>
      <c r="FH49" s="116">
        <v>7563521.4500000002</v>
      </c>
      <c r="FI49" s="116">
        <v>3329967.5</v>
      </c>
      <c r="FJ49" s="116">
        <v>7554501.8499999996</v>
      </c>
      <c r="FK49" s="116">
        <v>7555355.8499999996</v>
      </c>
      <c r="FL49" s="116">
        <v>7559355.8499999996</v>
      </c>
      <c r="FM49" s="116">
        <v>7559355.8499999996</v>
      </c>
      <c r="FN49" s="116">
        <v>7564312.9900000002</v>
      </c>
      <c r="FO49" s="116">
        <v>3329967.5</v>
      </c>
      <c r="FP49" s="116">
        <v>7500412.9900000002</v>
      </c>
      <c r="FQ49" s="116">
        <v>7409412.9900000002</v>
      </c>
      <c r="FR49" s="116">
        <v>7381184.4100000001</v>
      </c>
      <c r="FS49" s="116">
        <v>7018977.2699999996</v>
      </c>
      <c r="FT49" s="116">
        <v>6740834.2699999996</v>
      </c>
      <c r="FU49" s="116">
        <v>6740834.2699999996</v>
      </c>
      <c r="FV49" s="116">
        <v>6742790.9500000002</v>
      </c>
      <c r="FW49" s="116"/>
      <c r="FX49" s="116">
        <v>6792790.9500000002</v>
      </c>
      <c r="FY49" s="116">
        <v>6796790.9500000002</v>
      </c>
      <c r="FZ49" s="116">
        <v>6798690.9500000002</v>
      </c>
      <c r="GA49" s="116">
        <v>6802690.9500000002</v>
      </c>
      <c r="GB49" s="116">
        <v>6791604.9500000002</v>
      </c>
    </row>
    <row r="50" spans="1:185" x14ac:dyDescent="0.2">
      <c r="A50" s="114" t="s">
        <v>485</v>
      </c>
      <c r="B50" s="115"/>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v>250000</v>
      </c>
      <c r="EP50" s="116">
        <v>250000</v>
      </c>
      <c r="EQ50" s="116">
        <v>345000</v>
      </c>
      <c r="ER50" s="116">
        <v>345000</v>
      </c>
      <c r="ES50" s="116">
        <v>345000</v>
      </c>
      <c r="ET50" s="116"/>
      <c r="EU50" s="116">
        <v>345000</v>
      </c>
      <c r="EV50" s="116">
        <v>345000</v>
      </c>
      <c r="EW50" s="116">
        <v>345000</v>
      </c>
      <c r="EX50" s="116">
        <v>345000</v>
      </c>
      <c r="EY50" s="116"/>
      <c r="EZ50" s="116">
        <v>345000</v>
      </c>
      <c r="FA50" s="116">
        <v>345000</v>
      </c>
      <c r="FB50" s="116">
        <v>345000</v>
      </c>
      <c r="FC50" s="116">
        <v>345000</v>
      </c>
      <c r="FD50" s="116">
        <v>345000</v>
      </c>
      <c r="FE50" s="116">
        <v>345000</v>
      </c>
      <c r="FF50" s="116">
        <v>345000</v>
      </c>
      <c r="FG50" s="116">
        <v>345000</v>
      </c>
      <c r="FH50" s="116">
        <v>345000</v>
      </c>
      <c r="FI50" s="116">
        <v>250000</v>
      </c>
      <c r="FJ50" s="116">
        <v>345000</v>
      </c>
      <c r="FK50" s="116">
        <v>345000</v>
      </c>
      <c r="FL50" s="116">
        <v>345000</v>
      </c>
      <c r="FM50" s="116">
        <v>345000</v>
      </c>
      <c r="FN50" s="116">
        <v>345000</v>
      </c>
      <c r="FO50" s="116">
        <v>250000</v>
      </c>
      <c r="FP50" s="116">
        <v>234000</v>
      </c>
      <c r="FQ50" s="116">
        <v>345000</v>
      </c>
      <c r="FR50" s="116">
        <v>345000</v>
      </c>
      <c r="FS50" s="116">
        <v>345000</v>
      </c>
      <c r="FT50" s="116">
        <v>345000</v>
      </c>
      <c r="FU50" s="116">
        <v>345000</v>
      </c>
      <c r="FV50" s="116">
        <v>345000</v>
      </c>
      <c r="FW50" s="116"/>
      <c r="FX50" s="116">
        <v>345000</v>
      </c>
      <c r="FY50" s="116">
        <v>345000</v>
      </c>
      <c r="FZ50" s="116">
        <v>345000</v>
      </c>
      <c r="GA50" s="116">
        <v>345000</v>
      </c>
      <c r="GB50" s="116">
        <v>345000</v>
      </c>
    </row>
    <row r="51" spans="1:185" x14ac:dyDescent="0.2">
      <c r="A51" s="114" t="s">
        <v>396</v>
      </c>
      <c r="B51" s="115"/>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v>8591908.2100000009</v>
      </c>
      <c r="EK51" s="116">
        <v>8591847.629999999</v>
      </c>
      <c r="EL51" s="116">
        <v>8591769.0300000012</v>
      </c>
      <c r="EM51" s="116">
        <v>8591769.0300000012</v>
      </c>
      <c r="EN51" s="116"/>
      <c r="EO51" s="116">
        <v>8523208.3300000001</v>
      </c>
      <c r="EP51" s="116">
        <v>8508008.3399999999</v>
      </c>
      <c r="EQ51" s="116">
        <v>8413879.7699999996</v>
      </c>
      <c r="ER51" s="116">
        <v>4098396.7800000003</v>
      </c>
      <c r="ES51" s="116">
        <v>8433518.3499999996</v>
      </c>
      <c r="ET51" s="116"/>
      <c r="EU51" s="116">
        <v>8452710.3300000001</v>
      </c>
      <c r="EV51" s="116">
        <v>8524747.5199999996</v>
      </c>
      <c r="EW51" s="116">
        <v>8525697.5199999996</v>
      </c>
      <c r="EX51" s="116">
        <v>8625817.5199999996</v>
      </c>
      <c r="EY51" s="116"/>
      <c r="EZ51" s="116">
        <v>8627815.620000001</v>
      </c>
      <c r="FA51" s="116">
        <v>8629793.1799999997</v>
      </c>
      <c r="FB51" s="116">
        <v>8629793.1799999997</v>
      </c>
      <c r="FC51" s="116">
        <v>8622516.1799999997</v>
      </c>
      <c r="FD51" s="116">
        <v>8622224.1799999997</v>
      </c>
      <c r="FE51" s="116">
        <v>8733743</v>
      </c>
      <c r="FF51" s="116">
        <v>8738502.9900000002</v>
      </c>
      <c r="FG51" s="116">
        <v>8738502.9900000002</v>
      </c>
      <c r="FH51" s="116">
        <v>8740712.9900000002</v>
      </c>
      <c r="FI51" s="116">
        <v>4003396.7800000003</v>
      </c>
      <c r="FJ51" s="116">
        <v>8749943.3900000006</v>
      </c>
      <c r="FK51" s="116">
        <v>8752937.3900000006</v>
      </c>
      <c r="FL51" s="116">
        <v>8770907.3900000006</v>
      </c>
      <c r="FM51" s="116">
        <v>8796907.3900000006</v>
      </c>
      <c r="FN51" s="116">
        <v>8838564.5300000012</v>
      </c>
      <c r="FO51" s="116">
        <v>4003396.7800000003</v>
      </c>
      <c r="FP51" s="116">
        <v>8737419.5300000012</v>
      </c>
      <c r="FQ51" s="116">
        <v>8768419.5300000012</v>
      </c>
      <c r="FR51" s="116">
        <v>8756190.9499999993</v>
      </c>
      <c r="FS51" s="116">
        <v>8405383.8099999987</v>
      </c>
      <c r="FT51" s="116">
        <v>8137840.8099999996</v>
      </c>
      <c r="FU51" s="116">
        <v>8137840.8099999996</v>
      </c>
      <c r="FV51" s="116">
        <v>8151797.4900000002</v>
      </c>
      <c r="FW51" s="116">
        <v>0</v>
      </c>
      <c r="FX51" s="116">
        <v>8226793.4900000002</v>
      </c>
      <c r="FY51" s="116">
        <v>8237600.4900000002</v>
      </c>
      <c r="FZ51" s="116">
        <v>8244850.4900000002</v>
      </c>
      <c r="GA51" s="116">
        <v>8265360.4900000002</v>
      </c>
      <c r="GB51" s="116">
        <v>8274710.4900000002</v>
      </c>
    </row>
    <row r="52" spans="1:185" x14ac:dyDescent="0.2">
      <c r="A52" s="115"/>
      <c r="B52" s="115"/>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6"/>
      <c r="FU52" s="116"/>
      <c r="FV52" s="116"/>
      <c r="FW52" s="116"/>
      <c r="FX52" s="116"/>
      <c r="FY52" s="116"/>
      <c r="FZ52" s="116"/>
      <c r="GA52" s="116"/>
      <c r="GB52" s="116"/>
    </row>
    <row r="53" spans="1:185" x14ac:dyDescent="0.2">
      <c r="A53" s="91" t="s">
        <v>382</v>
      </c>
      <c r="B53" s="121"/>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row>
    <row r="54" spans="1:185" s="117" customFormat="1" x14ac:dyDescent="0.2">
      <c r="A54" s="115" t="s">
        <v>484</v>
      </c>
      <c r="B54" s="120"/>
      <c r="C54" s="120">
        <f t="shared" ref="C54:AH54" si="13">C33+C37-C42</f>
        <v>21271865.57</v>
      </c>
      <c r="D54" s="120">
        <f t="shared" si="13"/>
        <v>22096865.57</v>
      </c>
      <c r="E54" s="120">
        <f t="shared" si="13"/>
        <v>22243865.57</v>
      </c>
      <c r="F54" s="120">
        <f t="shared" si="13"/>
        <v>21453865.140000001</v>
      </c>
      <c r="G54" s="120">
        <f t="shared" si="13"/>
        <v>0</v>
      </c>
      <c r="H54" s="120">
        <f t="shared" si="13"/>
        <v>0</v>
      </c>
      <c r="I54" s="120">
        <f t="shared" si="13"/>
        <v>0</v>
      </c>
      <c r="J54" s="120">
        <f t="shared" si="13"/>
        <v>0</v>
      </c>
      <c r="K54" s="120">
        <f t="shared" si="13"/>
        <v>0</v>
      </c>
      <c r="L54" s="120">
        <f t="shared" si="13"/>
        <v>0</v>
      </c>
      <c r="M54" s="120">
        <f t="shared" si="13"/>
        <v>0</v>
      </c>
      <c r="N54" s="120">
        <f t="shared" si="13"/>
        <v>0</v>
      </c>
      <c r="O54" s="120">
        <f t="shared" si="13"/>
        <v>0</v>
      </c>
      <c r="P54" s="120">
        <f t="shared" si="13"/>
        <v>0</v>
      </c>
      <c r="Q54" s="120">
        <f t="shared" si="13"/>
        <v>22792054.370000001</v>
      </c>
      <c r="R54" s="120">
        <f t="shared" si="13"/>
        <v>0</v>
      </c>
      <c r="S54" s="120">
        <f t="shared" si="13"/>
        <v>24349814.059999999</v>
      </c>
      <c r="T54" s="120">
        <f t="shared" si="13"/>
        <v>23344392.68</v>
      </c>
      <c r="U54" s="120">
        <f t="shared" si="13"/>
        <v>23181467.07</v>
      </c>
      <c r="V54" s="120">
        <f t="shared" si="13"/>
        <v>24682535.809999999</v>
      </c>
      <c r="W54" s="120">
        <f t="shared" si="13"/>
        <v>24917322.670000002</v>
      </c>
      <c r="X54" s="120">
        <f t="shared" si="13"/>
        <v>0</v>
      </c>
      <c r="Y54" s="120">
        <f t="shared" si="13"/>
        <v>21328020.77</v>
      </c>
      <c r="Z54" s="120">
        <f t="shared" si="13"/>
        <v>21307020.77</v>
      </c>
      <c r="AA54" s="120">
        <f t="shared" si="13"/>
        <v>21367720.050000001</v>
      </c>
      <c r="AB54" s="120">
        <f t="shared" si="13"/>
        <v>0</v>
      </c>
      <c r="AC54" s="120">
        <f t="shared" si="13"/>
        <v>22583220.949999999</v>
      </c>
      <c r="AD54" s="120">
        <f t="shared" si="13"/>
        <v>22596920.949999999</v>
      </c>
      <c r="AE54" s="120">
        <f t="shared" si="13"/>
        <v>0</v>
      </c>
      <c r="AF54" s="120">
        <f t="shared" si="13"/>
        <v>22184020.949999999</v>
      </c>
      <c r="AG54" s="120">
        <f t="shared" si="13"/>
        <v>21107582.960000001</v>
      </c>
      <c r="AH54" s="120">
        <f t="shared" si="13"/>
        <v>23926782.960000001</v>
      </c>
      <c r="AI54" s="120">
        <f t="shared" ref="AI54:BN54" si="14">AI33+AI37-AI42</f>
        <v>0</v>
      </c>
      <c r="AJ54" s="120">
        <f t="shared" si="14"/>
        <v>23124632.960000001</v>
      </c>
      <c r="AK54" s="120">
        <f t="shared" si="14"/>
        <v>22518132.960000001</v>
      </c>
      <c r="AL54" s="120">
        <f t="shared" si="14"/>
        <v>23414332.960000001</v>
      </c>
      <c r="AM54" s="120">
        <f t="shared" si="14"/>
        <v>23374532.960000001</v>
      </c>
      <c r="AN54" s="120">
        <f t="shared" si="14"/>
        <v>23206332.960000001</v>
      </c>
      <c r="AO54" s="120">
        <f t="shared" si="14"/>
        <v>23955732.960000001</v>
      </c>
      <c r="AP54" s="120">
        <f t="shared" si="14"/>
        <v>0</v>
      </c>
      <c r="AQ54" s="120">
        <f t="shared" si="14"/>
        <v>25125029.960000001</v>
      </c>
      <c r="AR54" s="120">
        <f t="shared" si="14"/>
        <v>25271947.420000002</v>
      </c>
      <c r="AS54" s="120">
        <f t="shared" si="14"/>
        <v>25000986.510000002</v>
      </c>
      <c r="AT54" s="120">
        <f t="shared" si="14"/>
        <v>23309474.420000002</v>
      </c>
      <c r="AU54" s="120">
        <f t="shared" si="14"/>
        <v>0</v>
      </c>
      <c r="AV54" s="120">
        <f t="shared" si="14"/>
        <v>0</v>
      </c>
      <c r="AW54" s="120">
        <f t="shared" si="14"/>
        <v>0</v>
      </c>
      <c r="AX54" s="120">
        <f t="shared" si="14"/>
        <v>20950674.420000002</v>
      </c>
      <c r="AY54" s="120">
        <f t="shared" si="14"/>
        <v>42748392.991428576</v>
      </c>
      <c r="AZ54" s="120">
        <f t="shared" si="14"/>
        <v>43968592.991428576</v>
      </c>
      <c r="BA54" s="120">
        <f t="shared" si="14"/>
        <v>43632064.098571427</v>
      </c>
      <c r="BB54" s="120">
        <f t="shared" si="14"/>
        <v>46485032.878571428</v>
      </c>
      <c r="BC54" s="120">
        <f t="shared" si="14"/>
        <v>46576745.698571421</v>
      </c>
      <c r="BD54" s="120">
        <f t="shared" si="14"/>
        <v>46463745.698571421</v>
      </c>
      <c r="BE54" s="120">
        <f t="shared" si="14"/>
        <v>0</v>
      </c>
      <c r="BF54" s="120">
        <f t="shared" si="14"/>
        <v>0</v>
      </c>
      <c r="BG54" s="120">
        <f t="shared" si="14"/>
        <v>0</v>
      </c>
      <c r="BH54" s="120">
        <f t="shared" si="14"/>
        <v>0</v>
      </c>
      <c r="BI54" s="120">
        <f t="shared" si="14"/>
        <v>45595647.061428577</v>
      </c>
      <c r="BJ54" s="120">
        <f t="shared" si="14"/>
        <v>46086647.061428577</v>
      </c>
      <c r="BK54" s="120">
        <f t="shared" si="14"/>
        <v>46197863.208571427</v>
      </c>
      <c r="BL54" s="120">
        <f t="shared" si="14"/>
        <v>0</v>
      </c>
      <c r="BM54" s="120">
        <f t="shared" si="14"/>
        <v>46315392.101428576</v>
      </c>
      <c r="BN54" s="120">
        <f t="shared" si="14"/>
        <v>0</v>
      </c>
      <c r="BO54" s="120">
        <f t="shared" ref="BO54:BY54" si="15">BO33+BO37-BO42</f>
        <v>0</v>
      </c>
      <c r="BP54" s="120">
        <f t="shared" si="15"/>
        <v>0</v>
      </c>
      <c r="BQ54" s="120">
        <f t="shared" si="15"/>
        <v>0</v>
      </c>
      <c r="BR54" s="120">
        <f t="shared" si="15"/>
        <v>0</v>
      </c>
      <c r="BS54" s="120">
        <f t="shared" si="15"/>
        <v>0</v>
      </c>
      <c r="BT54" s="120">
        <f t="shared" si="15"/>
        <v>0</v>
      </c>
      <c r="BU54" s="120">
        <f t="shared" si="15"/>
        <v>0</v>
      </c>
      <c r="BV54" s="120">
        <f t="shared" si="15"/>
        <v>0</v>
      </c>
      <c r="BW54" s="120">
        <f t="shared" si="15"/>
        <v>0</v>
      </c>
      <c r="BX54" s="120">
        <f t="shared" si="15"/>
        <v>0</v>
      </c>
      <c r="BY54" s="120">
        <f t="shared" si="15"/>
        <v>44763410.632857144</v>
      </c>
      <c r="BZ54" s="120"/>
      <c r="CA54" s="120">
        <f t="shared" ref="CA54:DF54" si="16">CA33+CA37-CA42</f>
        <v>48899167.662857138</v>
      </c>
      <c r="CB54" s="120">
        <f t="shared" si="16"/>
        <v>0</v>
      </c>
      <c r="CC54" s="120">
        <f t="shared" si="16"/>
        <v>0</v>
      </c>
      <c r="CD54" s="120">
        <f t="shared" si="16"/>
        <v>0</v>
      </c>
      <c r="CE54" s="120">
        <f t="shared" si="16"/>
        <v>0</v>
      </c>
      <c r="CF54" s="120">
        <f t="shared" si="16"/>
        <v>54346377.302857138</v>
      </c>
      <c r="CG54" s="120">
        <f t="shared" si="16"/>
        <v>58002081.332857139</v>
      </c>
      <c r="CH54" s="120">
        <f t="shared" si="16"/>
        <v>60130009.864285715</v>
      </c>
      <c r="CI54" s="120">
        <f t="shared" si="16"/>
        <v>62104443.22285714</v>
      </c>
      <c r="CJ54" s="120">
        <f t="shared" si="16"/>
        <v>65130614.79857143</v>
      </c>
      <c r="CK54" s="120">
        <f t="shared" si="16"/>
        <v>65172724.54857143</v>
      </c>
      <c r="CL54" s="120">
        <f t="shared" si="16"/>
        <v>65155726.768571429</v>
      </c>
      <c r="CM54" s="120">
        <f t="shared" si="16"/>
        <v>65034429.628571428</v>
      </c>
      <c r="CN54" s="120">
        <f t="shared" si="16"/>
        <v>64892604.878571428</v>
      </c>
      <c r="CO54" s="120">
        <f t="shared" si="16"/>
        <v>64744720.484285712</v>
      </c>
      <c r="CP54" s="120">
        <f t="shared" si="16"/>
        <v>0</v>
      </c>
      <c r="CQ54" s="120">
        <f t="shared" si="16"/>
        <v>64656603.627142854</v>
      </c>
      <c r="CR54" s="120">
        <f t="shared" si="16"/>
        <v>65094301.730000004</v>
      </c>
      <c r="CS54" s="120">
        <f t="shared" si="16"/>
        <v>69330235.262857154</v>
      </c>
      <c r="CT54" s="120">
        <f t="shared" si="16"/>
        <v>69280082.624285713</v>
      </c>
      <c r="CU54" s="120">
        <f t="shared" si="16"/>
        <v>76592612.981428564</v>
      </c>
      <c r="CV54" s="120">
        <f t="shared" si="16"/>
        <v>78957136.94571428</v>
      </c>
      <c r="CW54" s="120">
        <f t="shared" si="16"/>
        <v>81106159.917142853</v>
      </c>
      <c r="CX54" s="120">
        <f t="shared" si="16"/>
        <v>84172460.507142857</v>
      </c>
      <c r="CY54" s="120">
        <f t="shared" si="16"/>
        <v>84155136.94571428</v>
      </c>
      <c r="CZ54" s="120">
        <f t="shared" si="16"/>
        <v>35140269.262857139</v>
      </c>
      <c r="DA54" s="120">
        <f t="shared" si="16"/>
        <v>81672290.83714284</v>
      </c>
      <c r="DB54" s="120">
        <f t="shared" si="16"/>
        <v>89855533.370000005</v>
      </c>
      <c r="DC54" s="120">
        <f t="shared" si="16"/>
        <v>89740481.464285716</v>
      </c>
      <c r="DD54" s="120">
        <f t="shared" si="16"/>
        <v>89782102.982857153</v>
      </c>
      <c r="DE54" s="120">
        <f t="shared" si="16"/>
        <v>89794535.081428558</v>
      </c>
      <c r="DF54" s="120">
        <f t="shared" si="16"/>
        <v>89853768.92285715</v>
      </c>
      <c r="DG54" s="120">
        <f t="shared" ref="DG54:EM54" si="17">DG33+DG37-DG42</f>
        <v>89870090.771428555</v>
      </c>
      <c r="DH54" s="120">
        <f t="shared" si="17"/>
        <v>89890709.788571432</v>
      </c>
      <c r="DI54" s="120">
        <f t="shared" si="17"/>
        <v>89902753.027142838</v>
      </c>
      <c r="DJ54" s="120">
        <f t="shared" si="17"/>
        <v>89966763.898571432</v>
      </c>
      <c r="DK54" s="120">
        <f t="shared" si="17"/>
        <v>52944075.630000003</v>
      </c>
      <c r="DL54" s="120">
        <f t="shared" si="17"/>
        <v>91031898.075714275</v>
      </c>
      <c r="DM54" s="120">
        <f t="shared" si="17"/>
        <v>90722313.038571432</v>
      </c>
      <c r="DN54" s="120">
        <f t="shared" si="17"/>
        <v>90667271.428571433</v>
      </c>
      <c r="DO54" s="120">
        <f t="shared" si="17"/>
        <v>90630434.819999993</v>
      </c>
      <c r="DP54" s="120">
        <f t="shared" si="17"/>
        <v>90688195.644285724</v>
      </c>
      <c r="DQ54" s="120">
        <f t="shared" si="17"/>
        <v>90507539.792857155</v>
      </c>
      <c r="DR54" s="120">
        <f t="shared" si="17"/>
        <v>90513298.629999995</v>
      </c>
      <c r="DS54" s="120">
        <f t="shared" si="17"/>
        <v>90515432.807142839</v>
      </c>
      <c r="DT54" s="120">
        <f t="shared" si="17"/>
        <v>90540302.954285711</v>
      </c>
      <c r="DU54" s="120">
        <f t="shared" si="17"/>
        <v>90507413.887142852</v>
      </c>
      <c r="DV54" s="120">
        <f t="shared" si="17"/>
        <v>91421820.615714282</v>
      </c>
      <c r="DW54" s="120">
        <f t="shared" si="17"/>
        <v>0</v>
      </c>
      <c r="DX54" s="120">
        <f t="shared" si="17"/>
        <v>101446272.69571428</v>
      </c>
      <c r="DY54" s="120">
        <f t="shared" si="17"/>
        <v>107520775.50857145</v>
      </c>
      <c r="DZ54" s="120">
        <f t="shared" si="17"/>
        <v>136953310.55571431</v>
      </c>
      <c r="EA54" s="120">
        <f t="shared" si="17"/>
        <v>146475047.69714287</v>
      </c>
      <c r="EB54" s="120">
        <f t="shared" si="17"/>
        <v>151605750.37142858</v>
      </c>
      <c r="EC54" s="120">
        <f t="shared" si="17"/>
        <v>180817437.37142858</v>
      </c>
      <c r="ED54" s="120">
        <f t="shared" si="17"/>
        <v>189468996.73285714</v>
      </c>
      <c r="EE54" s="120">
        <f t="shared" si="17"/>
        <v>189467007.52142856</v>
      </c>
      <c r="EF54" s="120">
        <f t="shared" si="17"/>
        <v>171713683.53999999</v>
      </c>
      <c r="EG54" s="120">
        <f t="shared" si="17"/>
        <v>154292036.88999999</v>
      </c>
      <c r="EH54" s="120">
        <f t="shared" si="17"/>
        <v>140071949.51285714</v>
      </c>
      <c r="EI54" s="120">
        <f t="shared" si="17"/>
        <v>141786594.12285715</v>
      </c>
      <c r="EJ54" s="120">
        <f t="shared" si="17"/>
        <v>137744930.83285713</v>
      </c>
      <c r="EK54" s="120">
        <f t="shared" si="17"/>
        <v>131062552.29285716</v>
      </c>
      <c r="EL54" s="120">
        <f t="shared" si="17"/>
        <v>131213942.19</v>
      </c>
      <c r="EM54" s="120">
        <f t="shared" si="17"/>
        <v>126922229.07714285</v>
      </c>
      <c r="EN54" s="120"/>
      <c r="EO54" s="120">
        <f>EO33+EO37-EO42</f>
        <v>109299867.78714286</v>
      </c>
      <c r="EP54" s="120">
        <f>EP33+EP37-EP42</f>
        <v>104173053.31714286</v>
      </c>
      <c r="EQ54" s="120">
        <f>EQ33+EQ37-EQ42</f>
        <v>102400170.56285715</v>
      </c>
      <c r="ER54" s="120">
        <f>ER33+ER37-ER42</f>
        <v>99838508.278571427</v>
      </c>
      <c r="ES54" s="120">
        <f>ES33+ES37-ES42</f>
        <v>99780961.528571427</v>
      </c>
      <c r="ET54" s="120"/>
      <c r="EU54" s="120">
        <f>EU33+EU37-EU42</f>
        <v>92608153.528571427</v>
      </c>
      <c r="EV54" s="120">
        <f>EV33+EV37-EV42</f>
        <v>92251619.288571432</v>
      </c>
      <c r="EW54" s="120">
        <f>EW33+EW37-EW42</f>
        <v>92438028.642857149</v>
      </c>
      <c r="EX54" s="120">
        <f>EX33+EX37-EX42</f>
        <v>92559443</v>
      </c>
      <c r="EY54" s="120"/>
      <c r="EZ54" s="120">
        <f t="shared" ref="EZ54:FV54" si="18">EZ33+EZ37-EZ42</f>
        <v>94589580.811428577</v>
      </c>
      <c r="FA54" s="120">
        <f t="shared" si="18"/>
        <v>94638304.307142854</v>
      </c>
      <c r="FB54" s="120">
        <f t="shared" si="18"/>
        <v>94821006.591428578</v>
      </c>
      <c r="FC54" s="120">
        <f t="shared" si="18"/>
        <v>94745726.307142854</v>
      </c>
      <c r="FD54" s="120">
        <f t="shared" si="18"/>
        <v>94813437.591428578</v>
      </c>
      <c r="FE54" s="120">
        <f t="shared" si="18"/>
        <v>90704735.527142853</v>
      </c>
      <c r="FF54" s="120">
        <f t="shared" si="18"/>
        <v>84014339.702857152</v>
      </c>
      <c r="FG54" s="120">
        <f t="shared" si="18"/>
        <v>83684276.738571435</v>
      </c>
      <c r="FH54" s="120">
        <f t="shared" si="18"/>
        <v>83814253.024285719</v>
      </c>
      <c r="FI54" s="120">
        <f t="shared" si="18"/>
        <v>52505729.748571426</v>
      </c>
      <c r="FJ54" s="120">
        <f t="shared" si="18"/>
        <v>83872888.994285718</v>
      </c>
      <c r="FK54" s="120">
        <f t="shared" si="18"/>
        <v>84107394.997142851</v>
      </c>
      <c r="FL54" s="120">
        <f t="shared" si="18"/>
        <v>84124431.278571427</v>
      </c>
      <c r="FM54" s="120">
        <f t="shared" si="18"/>
        <v>84109342.382857159</v>
      </c>
      <c r="FN54" s="120">
        <f t="shared" si="18"/>
        <v>85051174.345714286</v>
      </c>
      <c r="FO54" s="120">
        <f t="shared" si="18"/>
        <v>32145606.390000001</v>
      </c>
      <c r="FP54" s="120">
        <f t="shared" si="18"/>
        <v>85165457.060000002</v>
      </c>
      <c r="FQ54" s="120">
        <f t="shared" si="18"/>
        <v>85084681.80428572</v>
      </c>
      <c r="FR54" s="120">
        <f t="shared" si="18"/>
        <v>87644657.060000002</v>
      </c>
      <c r="FS54" s="120">
        <f t="shared" si="18"/>
        <v>53593144.558571428</v>
      </c>
      <c r="FT54" s="120">
        <f t="shared" si="18"/>
        <v>91201597.52142857</v>
      </c>
      <c r="FU54" s="120">
        <f t="shared" si="18"/>
        <v>91183316.411428571</v>
      </c>
      <c r="FV54" s="120">
        <f t="shared" si="18"/>
        <v>91246465.877142861</v>
      </c>
      <c r="FW54" s="120"/>
      <c r="FX54" s="120">
        <f>FX33+FX37-FX42</f>
        <v>91272269.091428578</v>
      </c>
      <c r="FY54" s="120">
        <f>FY33+FY37-FY42</f>
        <v>91432155.562857151</v>
      </c>
      <c r="FZ54" s="120">
        <f>FZ33+FZ37-FZ42</f>
        <v>93092484.094285712</v>
      </c>
      <c r="GA54" s="120">
        <f>GA33+GA37-GA42</f>
        <v>93084458.342857152</v>
      </c>
      <c r="GB54" s="120">
        <f>GB33+GB37-GB42</f>
        <v>93125920.414285719</v>
      </c>
      <c r="GC54" s="119"/>
    </row>
    <row r="55" spans="1:185" s="117" customFormat="1" x14ac:dyDescent="0.2">
      <c r="A55" s="115" t="s">
        <v>380</v>
      </c>
      <c r="B55" s="120"/>
      <c r="C55" s="120">
        <f t="shared" ref="C55:AH55" si="19">C56-C54</f>
        <v>4926639.43</v>
      </c>
      <c r="D55" s="120">
        <f t="shared" si="19"/>
        <v>5076639.43</v>
      </c>
      <c r="E55" s="120">
        <f t="shared" si="19"/>
        <v>5116639.43</v>
      </c>
      <c r="F55" s="120">
        <f t="shared" si="19"/>
        <v>5456639.8599999994</v>
      </c>
      <c r="G55" s="120">
        <f t="shared" si="19"/>
        <v>0</v>
      </c>
      <c r="H55" s="120">
        <f t="shared" si="19"/>
        <v>0</v>
      </c>
      <c r="I55" s="120">
        <f t="shared" si="19"/>
        <v>0</v>
      </c>
      <c r="J55" s="120">
        <f t="shared" si="19"/>
        <v>0</v>
      </c>
      <c r="K55" s="120">
        <f t="shared" si="19"/>
        <v>0</v>
      </c>
      <c r="L55" s="120">
        <f t="shared" si="19"/>
        <v>0</v>
      </c>
      <c r="M55" s="120">
        <f t="shared" si="19"/>
        <v>0</v>
      </c>
      <c r="N55" s="120">
        <f t="shared" si="19"/>
        <v>0</v>
      </c>
      <c r="O55" s="120">
        <f t="shared" si="19"/>
        <v>0</v>
      </c>
      <c r="P55" s="120">
        <f t="shared" si="19"/>
        <v>0</v>
      </c>
      <c r="Q55" s="120">
        <f t="shared" si="19"/>
        <v>7989355.629999999</v>
      </c>
      <c r="R55" s="120">
        <f t="shared" si="19"/>
        <v>0</v>
      </c>
      <c r="S55" s="120">
        <f t="shared" si="19"/>
        <v>7989345.9400000013</v>
      </c>
      <c r="T55" s="120">
        <f t="shared" si="19"/>
        <v>9015467.3200000003</v>
      </c>
      <c r="U55" s="120">
        <f t="shared" si="19"/>
        <v>10265392.93</v>
      </c>
      <c r="V55" s="120">
        <f t="shared" si="19"/>
        <v>9642824.1900000013</v>
      </c>
      <c r="W55" s="120">
        <f t="shared" si="19"/>
        <v>9647037.3299999982</v>
      </c>
      <c r="X55" s="120">
        <f t="shared" si="19"/>
        <v>0</v>
      </c>
      <c r="Y55" s="120">
        <f t="shared" si="19"/>
        <v>13255439.23</v>
      </c>
      <c r="Z55" s="120">
        <f t="shared" si="19"/>
        <v>13255439.23</v>
      </c>
      <c r="AA55" s="120">
        <f t="shared" si="19"/>
        <v>13255439.949999999</v>
      </c>
      <c r="AB55" s="120">
        <f t="shared" si="19"/>
        <v>0</v>
      </c>
      <c r="AC55" s="120">
        <f t="shared" si="19"/>
        <v>13255439.050000001</v>
      </c>
      <c r="AD55" s="120">
        <f t="shared" si="19"/>
        <v>13255439.050000001</v>
      </c>
      <c r="AE55" s="120">
        <f t="shared" si="19"/>
        <v>0</v>
      </c>
      <c r="AF55" s="120">
        <f t="shared" si="19"/>
        <v>13255439.050000001</v>
      </c>
      <c r="AG55" s="120">
        <f t="shared" si="19"/>
        <v>14341177.039999999</v>
      </c>
      <c r="AH55" s="120">
        <f t="shared" si="19"/>
        <v>14341177.039999999</v>
      </c>
      <c r="AI55" s="120">
        <f t="shared" ref="AI55:BN55" si="20">AI56-AI54</f>
        <v>0</v>
      </c>
      <c r="AJ55" s="120">
        <f t="shared" si="20"/>
        <v>14341177.039999999</v>
      </c>
      <c r="AK55" s="120">
        <f t="shared" si="20"/>
        <v>14341177.039999999</v>
      </c>
      <c r="AL55" s="120">
        <f t="shared" si="20"/>
        <v>14341177.039999999</v>
      </c>
      <c r="AM55" s="120">
        <f t="shared" si="20"/>
        <v>14341177.039999999</v>
      </c>
      <c r="AN55" s="120">
        <f t="shared" si="20"/>
        <v>14341177.039999999</v>
      </c>
      <c r="AO55" s="120">
        <f t="shared" si="20"/>
        <v>14341177.039999999</v>
      </c>
      <c r="AP55" s="120">
        <f t="shared" si="20"/>
        <v>0</v>
      </c>
      <c r="AQ55" s="120">
        <f t="shared" si="20"/>
        <v>14341177.039999999</v>
      </c>
      <c r="AR55" s="120">
        <f t="shared" si="20"/>
        <v>15195459.579999998</v>
      </c>
      <c r="AS55" s="120">
        <f t="shared" si="20"/>
        <v>16756247.489999998</v>
      </c>
      <c r="AT55" s="120">
        <f t="shared" si="20"/>
        <v>18795459.579999998</v>
      </c>
      <c r="AU55" s="120">
        <f t="shared" si="20"/>
        <v>0</v>
      </c>
      <c r="AV55" s="120">
        <f t="shared" si="20"/>
        <v>0</v>
      </c>
      <c r="AW55" s="120">
        <f t="shared" si="20"/>
        <v>0</v>
      </c>
      <c r="AX55" s="120">
        <f t="shared" si="20"/>
        <v>18795459.579999998</v>
      </c>
      <c r="AY55" s="120">
        <f t="shared" si="20"/>
        <v>-1864058.9914285764</v>
      </c>
      <c r="AZ55" s="120">
        <f t="shared" si="20"/>
        <v>-1864058.9914285764</v>
      </c>
      <c r="BA55" s="120">
        <f t="shared" si="20"/>
        <v>-1869530.0985714272</v>
      </c>
      <c r="BB55" s="120">
        <f t="shared" si="20"/>
        <v>-2341498.8785714284</v>
      </c>
      <c r="BC55" s="120">
        <f t="shared" si="20"/>
        <v>-2353227.6985714212</v>
      </c>
      <c r="BD55" s="120">
        <f t="shared" si="20"/>
        <v>-2353227.6985714212</v>
      </c>
      <c r="BE55" s="120">
        <f t="shared" si="20"/>
        <v>0</v>
      </c>
      <c r="BF55" s="120">
        <f t="shared" si="20"/>
        <v>0</v>
      </c>
      <c r="BG55" s="120">
        <f t="shared" si="20"/>
        <v>0</v>
      </c>
      <c r="BH55" s="120">
        <f t="shared" si="20"/>
        <v>0</v>
      </c>
      <c r="BI55" s="120">
        <f t="shared" si="20"/>
        <v>-2373099.0614285767</v>
      </c>
      <c r="BJ55" s="120">
        <f t="shared" si="20"/>
        <v>-2373099.0614285767</v>
      </c>
      <c r="BK55" s="120">
        <f t="shared" si="20"/>
        <v>-2374315.2085714266</v>
      </c>
      <c r="BL55" s="120">
        <f t="shared" si="20"/>
        <v>0</v>
      </c>
      <c r="BM55" s="120">
        <f t="shared" si="20"/>
        <v>-2368844.1014285758</v>
      </c>
      <c r="BN55" s="120">
        <f t="shared" si="20"/>
        <v>0</v>
      </c>
      <c r="BO55" s="120">
        <f t="shared" ref="BO55:CT55" si="21">BO56-BO54</f>
        <v>0</v>
      </c>
      <c r="BP55" s="120">
        <f t="shared" si="21"/>
        <v>0</v>
      </c>
      <c r="BQ55" s="120">
        <f t="shared" si="21"/>
        <v>0</v>
      </c>
      <c r="BR55" s="120">
        <f t="shared" si="21"/>
        <v>0</v>
      </c>
      <c r="BS55" s="120">
        <f t="shared" si="21"/>
        <v>0</v>
      </c>
      <c r="BT55" s="120">
        <f t="shared" si="21"/>
        <v>0</v>
      </c>
      <c r="BU55" s="120">
        <f t="shared" si="21"/>
        <v>0</v>
      </c>
      <c r="BV55" s="120">
        <f t="shared" si="21"/>
        <v>0</v>
      </c>
      <c r="BW55" s="120">
        <f t="shared" si="21"/>
        <v>0</v>
      </c>
      <c r="BX55" s="120">
        <f t="shared" si="21"/>
        <v>0</v>
      </c>
      <c r="BY55" s="120">
        <f t="shared" si="21"/>
        <v>3895237.3671428561</v>
      </c>
      <c r="BZ55" s="120"/>
      <c r="CA55" s="120">
        <f t="shared" ref="CA55:DF55" si="22">CA56-CA54</f>
        <v>-275519.66285713762</v>
      </c>
      <c r="CB55" s="120">
        <f t="shared" si="22"/>
        <v>0</v>
      </c>
      <c r="CC55" s="120">
        <f t="shared" si="22"/>
        <v>0</v>
      </c>
      <c r="CD55" s="120">
        <f t="shared" si="22"/>
        <v>0</v>
      </c>
      <c r="CE55" s="120">
        <f t="shared" si="22"/>
        <v>0</v>
      </c>
      <c r="CF55" s="120">
        <f t="shared" si="22"/>
        <v>-290129.30285713822</v>
      </c>
      <c r="CG55" s="120">
        <f t="shared" si="22"/>
        <v>-299733.33285713941</v>
      </c>
      <c r="CH55" s="120">
        <f t="shared" si="22"/>
        <v>-324961.86428571492</v>
      </c>
      <c r="CI55" s="120">
        <f t="shared" si="22"/>
        <v>-1040895.22285714</v>
      </c>
      <c r="CJ55" s="120">
        <f t="shared" si="22"/>
        <v>-920166.79857143015</v>
      </c>
      <c r="CK55" s="120">
        <f t="shared" si="22"/>
        <v>-947276.54857143015</v>
      </c>
      <c r="CL55" s="120">
        <f t="shared" si="22"/>
        <v>-993278.76857142895</v>
      </c>
      <c r="CM55" s="120">
        <f t="shared" si="22"/>
        <v>-952112.62857142836</v>
      </c>
      <c r="CN55" s="120">
        <f t="shared" si="22"/>
        <v>-874287.87857142836</v>
      </c>
      <c r="CO55" s="120">
        <f t="shared" si="22"/>
        <v>-824480.48428571224</v>
      </c>
      <c r="CP55" s="120">
        <f t="shared" si="22"/>
        <v>0</v>
      </c>
      <c r="CQ55" s="120">
        <f t="shared" si="22"/>
        <v>-888363.62714285403</v>
      </c>
      <c r="CR55" s="120">
        <f t="shared" si="22"/>
        <v>-940561.73000000417</v>
      </c>
      <c r="CS55" s="120">
        <f t="shared" si="22"/>
        <v>-936095.26285715401</v>
      </c>
      <c r="CT55" s="120">
        <f t="shared" si="22"/>
        <v>-986942.62428571284</v>
      </c>
      <c r="CU55" s="120">
        <f t="shared" si="22"/>
        <v>-1061472.9814285636</v>
      </c>
      <c r="CV55" s="120">
        <f t="shared" si="22"/>
        <v>-1081096.94571428</v>
      </c>
      <c r="CW55" s="120">
        <f t="shared" si="22"/>
        <v>-1087419.9171428531</v>
      </c>
      <c r="CX55" s="120">
        <f t="shared" si="22"/>
        <v>-1086420.5071428567</v>
      </c>
      <c r="CY55" s="120">
        <f t="shared" si="22"/>
        <v>-1081096.94571428</v>
      </c>
      <c r="CZ55" s="120">
        <f t="shared" si="22"/>
        <v>48174850.737142861</v>
      </c>
      <c r="DA55" s="120">
        <f t="shared" si="22"/>
        <v>3340205.16285716</v>
      </c>
      <c r="DB55" s="120">
        <f t="shared" si="22"/>
        <v>-2688037.3700000048</v>
      </c>
      <c r="DC55" s="120">
        <f t="shared" si="22"/>
        <v>-2672486.2642857134</v>
      </c>
      <c r="DD55" s="120">
        <f t="shared" si="22"/>
        <v>-2713608.5828571469</v>
      </c>
      <c r="DE55" s="120">
        <f t="shared" si="22"/>
        <v>-2725541.4814285636</v>
      </c>
      <c r="DF55" s="120">
        <f t="shared" si="22"/>
        <v>-2784276.1228571534</v>
      </c>
      <c r="DG55" s="120">
        <f t="shared" ref="DG55:EL55" si="23">DG56-DG54</f>
        <v>-2753098.7714285553</v>
      </c>
      <c r="DH55" s="120">
        <f t="shared" si="23"/>
        <v>-2752718.5885714293</v>
      </c>
      <c r="DI55" s="120">
        <f t="shared" si="23"/>
        <v>-2763762.6271428317</v>
      </c>
      <c r="DJ55" s="120">
        <f t="shared" si="23"/>
        <v>-2819023.4985714257</v>
      </c>
      <c r="DK55" s="120">
        <f t="shared" si="23"/>
        <v>34063664.770000003</v>
      </c>
      <c r="DL55" s="120">
        <f t="shared" si="23"/>
        <v>-4154157.6757142693</v>
      </c>
      <c r="DM55" s="120">
        <f t="shared" si="23"/>
        <v>-4165572.6385714263</v>
      </c>
      <c r="DN55" s="120">
        <f t="shared" si="23"/>
        <v>-4110531.0285714269</v>
      </c>
      <c r="DO55" s="120">
        <f t="shared" si="23"/>
        <v>-4073694.4199999869</v>
      </c>
      <c r="DP55" s="120">
        <f t="shared" si="23"/>
        <v>-4129455.2442857176</v>
      </c>
      <c r="DQ55" s="120">
        <f t="shared" si="23"/>
        <v>-4098799.3928571492</v>
      </c>
      <c r="DR55" s="120">
        <f t="shared" si="23"/>
        <v>-4083459.0300000012</v>
      </c>
      <c r="DS55" s="120">
        <f t="shared" si="23"/>
        <v>-4065593.2071428448</v>
      </c>
      <c r="DT55" s="120">
        <f t="shared" si="23"/>
        <v>-4058464.9542857111</v>
      </c>
      <c r="DU55" s="120">
        <f t="shared" si="23"/>
        <v>-4025575.8871428519</v>
      </c>
      <c r="DV55" s="120">
        <f t="shared" si="23"/>
        <v>-4139983.3157142848</v>
      </c>
      <c r="DW55" s="120">
        <f t="shared" si="23"/>
        <v>0</v>
      </c>
      <c r="DX55" s="120">
        <f t="shared" si="23"/>
        <v>-4306593.995714277</v>
      </c>
      <c r="DY55" s="120">
        <f t="shared" si="23"/>
        <v>-4373890.60857144</v>
      </c>
      <c r="DZ55" s="120">
        <f t="shared" si="23"/>
        <v>-4406717.8557143062</v>
      </c>
      <c r="EA55" s="120">
        <f t="shared" si="23"/>
        <v>-4500168.9971428812</v>
      </c>
      <c r="EB55" s="120">
        <f t="shared" si="23"/>
        <v>-4487611.671428591</v>
      </c>
      <c r="EC55" s="120">
        <f t="shared" si="23"/>
        <v>-6185463.671428591</v>
      </c>
      <c r="ED55" s="120">
        <f t="shared" si="23"/>
        <v>-6260695.0328571498</v>
      </c>
      <c r="EE55" s="120">
        <f t="shared" si="23"/>
        <v>-6258784.9214285612</v>
      </c>
      <c r="EF55" s="120">
        <f t="shared" si="23"/>
        <v>-6286737.1399999857</v>
      </c>
      <c r="EG55" s="120">
        <f t="shared" si="23"/>
        <v>-6435797.8899999857</v>
      </c>
      <c r="EH55" s="120">
        <f t="shared" si="23"/>
        <v>-6530053.7128571421</v>
      </c>
      <c r="EI55" s="120">
        <f t="shared" si="23"/>
        <v>-6616240.3228571415</v>
      </c>
      <c r="EJ55" s="120">
        <f t="shared" si="23"/>
        <v>-6689027.0328571349</v>
      </c>
      <c r="EK55" s="120">
        <f t="shared" si="23"/>
        <v>-6692440.4928571582</v>
      </c>
      <c r="EL55" s="120">
        <f t="shared" si="23"/>
        <v>-6843830.3900000006</v>
      </c>
      <c r="EM55" s="120">
        <f t="shared" ref="EM55:FR55" si="24">EM56-EM54</f>
        <v>-7525667.2771428525</v>
      </c>
      <c r="EN55" s="120"/>
      <c r="EO55" s="120">
        <f>EO56-EO54</f>
        <v>-7712680.9871428609</v>
      </c>
      <c r="EP55" s="120">
        <f>EP56-EP54</f>
        <v>-7701066.5171428621</v>
      </c>
      <c r="EQ55" s="120">
        <f>EQ56-EQ54</f>
        <v>-7650883.762857154</v>
      </c>
      <c r="ER55" s="120">
        <f>ER56-ER54</f>
        <v>-7660671.4785714298</v>
      </c>
      <c r="ES55" s="120">
        <f>ES56-ES54</f>
        <v>-7591464.7285714298</v>
      </c>
      <c r="ET55" s="120"/>
      <c r="EU55" s="120">
        <f>EU56-EU54</f>
        <v>-7591464.7285714298</v>
      </c>
      <c r="EV55" s="120">
        <f>EV56-EV54</f>
        <v>-8090230.4885714352</v>
      </c>
      <c r="EW55" s="120">
        <f>EW56-EW54</f>
        <v>-8275689.8428571522</v>
      </c>
      <c r="EX55" s="120">
        <f>EX56-EX54</f>
        <v>-8296984.200000003</v>
      </c>
      <c r="EY55" s="120"/>
      <c r="EZ55" s="120">
        <f t="shared" ref="EZ55:FV55" si="25">EZ56-EZ54</f>
        <v>-10325123.911428571</v>
      </c>
      <c r="FA55" s="120">
        <f t="shared" si="25"/>
        <v>5870780.6285714358</v>
      </c>
      <c r="FB55" s="120">
        <f t="shared" si="25"/>
        <v>5688078.3442857116</v>
      </c>
      <c r="FC55" s="120">
        <f t="shared" si="25"/>
        <v>5688691.3755952418</v>
      </c>
      <c r="FD55" s="120">
        <f t="shared" si="25"/>
        <v>5553297.8383333385</v>
      </c>
      <c r="FE55" s="120">
        <f t="shared" si="25"/>
        <v>5677557.0496428609</v>
      </c>
      <c r="FF55" s="120">
        <f t="shared" si="25"/>
        <v>3605322.6209523678</v>
      </c>
      <c r="FG55" s="120">
        <f t="shared" si="25"/>
        <v>3935385.5852380842</v>
      </c>
      <c r="FH55" s="120">
        <f t="shared" si="25"/>
        <v>3740229.0465476066</v>
      </c>
      <c r="FI55" s="120">
        <f t="shared" si="25"/>
        <v>-36997793.230714284</v>
      </c>
      <c r="FJ55" s="120">
        <f t="shared" si="25"/>
        <v>3556042.9705952406</v>
      </c>
      <c r="FK55" s="120">
        <f t="shared" si="25"/>
        <v>3257140.7147619128</v>
      </c>
      <c r="FL55" s="120">
        <f t="shared" si="25"/>
        <v>3190684.1803571433</v>
      </c>
      <c r="FM55" s="120">
        <f t="shared" si="25"/>
        <v>3164382.8230952322</v>
      </c>
      <c r="FN55" s="120">
        <f t="shared" si="25"/>
        <v>2986570.354285717</v>
      </c>
      <c r="FO55" s="120">
        <f t="shared" si="25"/>
        <v>-17050144.240416668</v>
      </c>
      <c r="FP55" s="120">
        <f t="shared" si="25"/>
        <v>2874009.7895833403</v>
      </c>
      <c r="FQ55" s="120">
        <f t="shared" si="25"/>
        <v>2866652.1948809475</v>
      </c>
      <c r="FR55" s="120">
        <f t="shared" si="25"/>
        <v>2857744.0887500048</v>
      </c>
      <c r="FS55" s="120">
        <f t="shared" si="25"/>
        <v>38693173.739761919</v>
      </c>
      <c r="FT55" s="120">
        <f t="shared" si="25"/>
        <v>2309044.9264881015</v>
      </c>
      <c r="FU55" s="120">
        <f t="shared" si="25"/>
        <v>2327326.0364881009</v>
      </c>
      <c r="FV55" s="120">
        <f t="shared" si="25"/>
        <v>2438393.7203571498</v>
      </c>
      <c r="FW55" s="120"/>
      <c r="FX55" s="120">
        <f>FX56-FX54</f>
        <v>2479453.6556547582</v>
      </c>
      <c r="FY55" s="120">
        <f>FY56-FY54</f>
        <v>2330374.1842261851</v>
      </c>
      <c r="FZ55" s="120">
        <f>FZ56-FZ54</f>
        <v>2169162.8023809642</v>
      </c>
      <c r="GA55" s="120">
        <f>GA56-GA54</f>
        <v>2197698.5538095236</v>
      </c>
      <c r="GB55" s="120">
        <f>GB56-GB54</f>
        <v>2157453.6319642961</v>
      </c>
      <c r="GC55" s="119"/>
    </row>
    <row r="56" spans="1:185" s="117" customFormat="1" x14ac:dyDescent="0.2">
      <c r="A56" s="89" t="s">
        <v>483</v>
      </c>
      <c r="B56" s="120"/>
      <c r="C56" s="120">
        <f t="shared" ref="C56:AH56" si="26">C7+C14</f>
        <v>26198505</v>
      </c>
      <c r="D56" s="120">
        <f t="shared" si="26"/>
        <v>27173505</v>
      </c>
      <c r="E56" s="120">
        <f t="shared" si="26"/>
        <v>27360505</v>
      </c>
      <c r="F56" s="120">
        <f t="shared" si="26"/>
        <v>26910505</v>
      </c>
      <c r="G56" s="120">
        <f t="shared" si="26"/>
        <v>0</v>
      </c>
      <c r="H56" s="120">
        <f t="shared" si="26"/>
        <v>0</v>
      </c>
      <c r="I56" s="120">
        <f t="shared" si="26"/>
        <v>0</v>
      </c>
      <c r="J56" s="120">
        <f t="shared" si="26"/>
        <v>0</v>
      </c>
      <c r="K56" s="120">
        <f t="shared" si="26"/>
        <v>0</v>
      </c>
      <c r="L56" s="120">
        <f t="shared" si="26"/>
        <v>0</v>
      </c>
      <c r="M56" s="120">
        <f t="shared" si="26"/>
        <v>0</v>
      </c>
      <c r="N56" s="120">
        <f t="shared" si="26"/>
        <v>0</v>
      </c>
      <c r="O56" s="120">
        <f t="shared" si="26"/>
        <v>0</v>
      </c>
      <c r="P56" s="120">
        <f t="shared" si="26"/>
        <v>0</v>
      </c>
      <c r="Q56" s="120">
        <f t="shared" si="26"/>
        <v>30781410</v>
      </c>
      <c r="R56" s="120">
        <f t="shared" si="26"/>
        <v>0</v>
      </c>
      <c r="S56" s="120">
        <f t="shared" si="26"/>
        <v>32339160</v>
      </c>
      <c r="T56" s="120">
        <f t="shared" si="26"/>
        <v>32359860</v>
      </c>
      <c r="U56" s="120">
        <f t="shared" si="26"/>
        <v>33446860</v>
      </c>
      <c r="V56" s="120">
        <f t="shared" si="26"/>
        <v>34325360</v>
      </c>
      <c r="W56" s="120">
        <f t="shared" si="26"/>
        <v>34564360</v>
      </c>
      <c r="X56" s="120">
        <f t="shared" si="26"/>
        <v>0</v>
      </c>
      <c r="Y56" s="120">
        <f t="shared" si="26"/>
        <v>34583460</v>
      </c>
      <c r="Z56" s="120">
        <f t="shared" si="26"/>
        <v>34562460</v>
      </c>
      <c r="AA56" s="120">
        <f t="shared" si="26"/>
        <v>34623160</v>
      </c>
      <c r="AB56" s="120">
        <f t="shared" si="26"/>
        <v>0</v>
      </c>
      <c r="AC56" s="120">
        <f t="shared" si="26"/>
        <v>35838660</v>
      </c>
      <c r="AD56" s="120">
        <f t="shared" si="26"/>
        <v>35852360</v>
      </c>
      <c r="AE56" s="120">
        <f t="shared" si="26"/>
        <v>0</v>
      </c>
      <c r="AF56" s="120">
        <f t="shared" si="26"/>
        <v>35439460</v>
      </c>
      <c r="AG56" s="120">
        <f t="shared" si="26"/>
        <v>35448760</v>
      </c>
      <c r="AH56" s="120">
        <f t="shared" si="26"/>
        <v>38267960</v>
      </c>
      <c r="AI56" s="120">
        <f t="shared" ref="AI56:BN56" si="27">AI7+AI14</f>
        <v>0</v>
      </c>
      <c r="AJ56" s="120">
        <f t="shared" si="27"/>
        <v>37465810</v>
      </c>
      <c r="AK56" s="120">
        <f t="shared" si="27"/>
        <v>36859310</v>
      </c>
      <c r="AL56" s="120">
        <f t="shared" si="27"/>
        <v>37755510</v>
      </c>
      <c r="AM56" s="120">
        <f t="shared" si="27"/>
        <v>37715710</v>
      </c>
      <c r="AN56" s="120">
        <f t="shared" si="27"/>
        <v>37547510</v>
      </c>
      <c r="AO56" s="120">
        <f t="shared" si="27"/>
        <v>38296910</v>
      </c>
      <c r="AP56" s="120">
        <f t="shared" si="27"/>
        <v>0</v>
      </c>
      <c r="AQ56" s="120">
        <f t="shared" si="27"/>
        <v>39466207</v>
      </c>
      <c r="AR56" s="120">
        <f t="shared" si="27"/>
        <v>40467407</v>
      </c>
      <c r="AS56" s="120">
        <f t="shared" si="27"/>
        <v>41757234</v>
      </c>
      <c r="AT56" s="120">
        <f t="shared" si="27"/>
        <v>42104934</v>
      </c>
      <c r="AU56" s="120">
        <f t="shared" si="27"/>
        <v>0</v>
      </c>
      <c r="AV56" s="120">
        <f t="shared" si="27"/>
        <v>0</v>
      </c>
      <c r="AW56" s="120">
        <f t="shared" si="27"/>
        <v>0</v>
      </c>
      <c r="AX56" s="120">
        <f t="shared" si="27"/>
        <v>39746134</v>
      </c>
      <c r="AY56" s="120">
        <f t="shared" si="27"/>
        <v>40884334</v>
      </c>
      <c r="AZ56" s="120">
        <f t="shared" si="27"/>
        <v>42104534</v>
      </c>
      <c r="BA56" s="120">
        <f t="shared" si="27"/>
        <v>41762534</v>
      </c>
      <c r="BB56" s="120">
        <f t="shared" si="27"/>
        <v>44143534</v>
      </c>
      <c r="BC56" s="120">
        <f t="shared" si="27"/>
        <v>44223518</v>
      </c>
      <c r="BD56" s="120">
        <f t="shared" si="27"/>
        <v>44110518</v>
      </c>
      <c r="BE56" s="120">
        <f t="shared" si="27"/>
        <v>0</v>
      </c>
      <c r="BF56" s="120">
        <f t="shared" si="27"/>
        <v>0</v>
      </c>
      <c r="BG56" s="120">
        <f t="shared" si="27"/>
        <v>0</v>
      </c>
      <c r="BH56" s="120">
        <f t="shared" si="27"/>
        <v>0</v>
      </c>
      <c r="BI56" s="120">
        <f t="shared" si="27"/>
        <v>43222548</v>
      </c>
      <c r="BJ56" s="120">
        <f t="shared" si="27"/>
        <v>43713548</v>
      </c>
      <c r="BK56" s="120">
        <f t="shared" si="27"/>
        <v>43823548</v>
      </c>
      <c r="BL56" s="120">
        <f t="shared" si="27"/>
        <v>0</v>
      </c>
      <c r="BM56" s="120">
        <f t="shared" si="27"/>
        <v>43946548</v>
      </c>
      <c r="BN56" s="120">
        <f t="shared" si="27"/>
        <v>0</v>
      </c>
      <c r="BO56" s="120">
        <f t="shared" ref="BO56:BY56" si="28">BO7+BO14</f>
        <v>0</v>
      </c>
      <c r="BP56" s="120">
        <f t="shared" si="28"/>
        <v>0</v>
      </c>
      <c r="BQ56" s="120">
        <f t="shared" si="28"/>
        <v>0</v>
      </c>
      <c r="BR56" s="120">
        <f t="shared" si="28"/>
        <v>0</v>
      </c>
      <c r="BS56" s="120">
        <f t="shared" si="28"/>
        <v>0</v>
      </c>
      <c r="BT56" s="120">
        <f t="shared" si="28"/>
        <v>0</v>
      </c>
      <c r="BU56" s="120">
        <f t="shared" si="28"/>
        <v>0</v>
      </c>
      <c r="BV56" s="120">
        <f t="shared" si="28"/>
        <v>0</v>
      </c>
      <c r="BW56" s="120">
        <f t="shared" si="28"/>
        <v>0</v>
      </c>
      <c r="BX56" s="120">
        <f t="shared" si="28"/>
        <v>0</v>
      </c>
      <c r="BY56" s="120">
        <f t="shared" si="28"/>
        <v>48658648</v>
      </c>
      <c r="BZ56" s="120"/>
      <c r="CA56" s="120">
        <f t="shared" ref="CA56:DF56" si="29">CA7+CA14</f>
        <v>48623648</v>
      </c>
      <c r="CB56" s="120">
        <f t="shared" si="29"/>
        <v>0</v>
      </c>
      <c r="CC56" s="120">
        <f t="shared" si="29"/>
        <v>0</v>
      </c>
      <c r="CD56" s="120">
        <f t="shared" si="29"/>
        <v>0</v>
      </c>
      <c r="CE56" s="120">
        <f t="shared" si="29"/>
        <v>0</v>
      </c>
      <c r="CF56" s="120">
        <f t="shared" si="29"/>
        <v>54056248</v>
      </c>
      <c r="CG56" s="120">
        <f t="shared" si="29"/>
        <v>57702348</v>
      </c>
      <c r="CH56" s="120">
        <f t="shared" si="29"/>
        <v>59805048</v>
      </c>
      <c r="CI56" s="120">
        <f t="shared" si="29"/>
        <v>61063548</v>
      </c>
      <c r="CJ56" s="120">
        <f t="shared" si="29"/>
        <v>64210448</v>
      </c>
      <c r="CK56" s="120">
        <f t="shared" si="29"/>
        <v>64225448</v>
      </c>
      <c r="CL56" s="120">
        <f t="shared" si="29"/>
        <v>64162448</v>
      </c>
      <c r="CM56" s="120">
        <f t="shared" si="29"/>
        <v>64082317</v>
      </c>
      <c r="CN56" s="120">
        <f t="shared" si="29"/>
        <v>64018317</v>
      </c>
      <c r="CO56" s="120">
        <f t="shared" si="29"/>
        <v>63920240</v>
      </c>
      <c r="CP56" s="120">
        <f t="shared" si="29"/>
        <v>0</v>
      </c>
      <c r="CQ56" s="120">
        <f t="shared" si="29"/>
        <v>63768240</v>
      </c>
      <c r="CR56" s="120">
        <f t="shared" si="29"/>
        <v>64153740</v>
      </c>
      <c r="CS56" s="120">
        <f t="shared" si="29"/>
        <v>68394140</v>
      </c>
      <c r="CT56" s="120">
        <f t="shared" si="29"/>
        <v>68293140</v>
      </c>
      <c r="CU56" s="120">
        <f t="shared" si="29"/>
        <v>75531140</v>
      </c>
      <c r="CV56" s="120">
        <f t="shared" si="29"/>
        <v>77876040</v>
      </c>
      <c r="CW56" s="120">
        <f t="shared" si="29"/>
        <v>80018740</v>
      </c>
      <c r="CX56" s="120">
        <f t="shared" si="29"/>
        <v>83086040</v>
      </c>
      <c r="CY56" s="120">
        <f t="shared" si="29"/>
        <v>83074040</v>
      </c>
      <c r="CZ56" s="120">
        <f t="shared" si="29"/>
        <v>83315120</v>
      </c>
      <c r="DA56" s="120">
        <f t="shared" si="29"/>
        <v>85012496</v>
      </c>
      <c r="DB56" s="120">
        <f t="shared" si="29"/>
        <v>87167496</v>
      </c>
      <c r="DC56" s="120">
        <f t="shared" si="29"/>
        <v>87067995.200000003</v>
      </c>
      <c r="DD56" s="120">
        <f t="shared" si="29"/>
        <v>87068494.400000006</v>
      </c>
      <c r="DE56" s="120">
        <f t="shared" si="29"/>
        <v>87068993.599999994</v>
      </c>
      <c r="DF56" s="120">
        <f t="shared" si="29"/>
        <v>87069492.799999997</v>
      </c>
      <c r="DG56" s="120">
        <f t="shared" ref="DG56:EM56" si="30">DG7+DG14</f>
        <v>87116992</v>
      </c>
      <c r="DH56" s="120">
        <f t="shared" si="30"/>
        <v>87137991.200000003</v>
      </c>
      <c r="DI56" s="120">
        <f t="shared" si="30"/>
        <v>87138990.400000006</v>
      </c>
      <c r="DJ56" s="120">
        <f t="shared" si="30"/>
        <v>87147740.400000006</v>
      </c>
      <c r="DK56" s="120">
        <f t="shared" si="30"/>
        <v>87007740.400000006</v>
      </c>
      <c r="DL56" s="120">
        <f t="shared" si="30"/>
        <v>86877740.400000006</v>
      </c>
      <c r="DM56" s="120">
        <f t="shared" si="30"/>
        <v>86556740.400000006</v>
      </c>
      <c r="DN56" s="120">
        <f t="shared" si="30"/>
        <v>86556740.400000006</v>
      </c>
      <c r="DO56" s="120">
        <f t="shared" si="30"/>
        <v>86556740.400000006</v>
      </c>
      <c r="DP56" s="120">
        <f t="shared" si="30"/>
        <v>86558740.400000006</v>
      </c>
      <c r="DQ56" s="120">
        <f t="shared" si="30"/>
        <v>86408740.400000006</v>
      </c>
      <c r="DR56" s="120">
        <f t="shared" si="30"/>
        <v>86429839.599999994</v>
      </c>
      <c r="DS56" s="120">
        <f t="shared" si="30"/>
        <v>86449839.599999994</v>
      </c>
      <c r="DT56" s="120">
        <f t="shared" si="30"/>
        <v>86481838</v>
      </c>
      <c r="DU56" s="120">
        <f t="shared" si="30"/>
        <v>86481838</v>
      </c>
      <c r="DV56" s="120">
        <f t="shared" si="30"/>
        <v>87281837.299999997</v>
      </c>
      <c r="DW56" s="120">
        <f t="shared" si="30"/>
        <v>0</v>
      </c>
      <c r="DX56" s="120">
        <f t="shared" si="30"/>
        <v>97139678.700000003</v>
      </c>
      <c r="DY56" s="120">
        <f t="shared" si="30"/>
        <v>103146884.90000001</v>
      </c>
      <c r="DZ56" s="120">
        <f t="shared" si="30"/>
        <v>132546592.7</v>
      </c>
      <c r="EA56" s="120">
        <f t="shared" si="30"/>
        <v>141974878.69999999</v>
      </c>
      <c r="EB56" s="120">
        <f t="shared" si="30"/>
        <v>147118138.69999999</v>
      </c>
      <c r="EC56" s="120">
        <f t="shared" si="30"/>
        <v>174631973.69999999</v>
      </c>
      <c r="ED56" s="120">
        <f t="shared" si="30"/>
        <v>183208301.69999999</v>
      </c>
      <c r="EE56" s="120">
        <f t="shared" si="30"/>
        <v>183208222.59999999</v>
      </c>
      <c r="EF56" s="120">
        <f t="shared" si="30"/>
        <v>165426946.40000001</v>
      </c>
      <c r="EG56" s="120">
        <f t="shared" si="30"/>
        <v>147856239</v>
      </c>
      <c r="EH56" s="120">
        <f t="shared" si="30"/>
        <v>133541895.8</v>
      </c>
      <c r="EI56" s="120">
        <f t="shared" si="30"/>
        <v>135170353.80000001</v>
      </c>
      <c r="EJ56" s="120">
        <f t="shared" si="30"/>
        <v>131055903.8</v>
      </c>
      <c r="EK56" s="120">
        <f t="shared" si="30"/>
        <v>124370111.8</v>
      </c>
      <c r="EL56" s="120">
        <f t="shared" si="30"/>
        <v>124370111.8</v>
      </c>
      <c r="EM56" s="120">
        <f t="shared" si="30"/>
        <v>119396561.8</v>
      </c>
      <c r="EN56" s="120"/>
      <c r="EO56" s="120">
        <f>EO7+EO14</f>
        <v>101587186.8</v>
      </c>
      <c r="EP56" s="120">
        <f>EP7+EP14</f>
        <v>96471986.799999997</v>
      </c>
      <c r="EQ56" s="120">
        <f>EQ7+EQ14</f>
        <v>94749286.799999997</v>
      </c>
      <c r="ER56" s="120">
        <f>ER7+ER14</f>
        <v>92177836.799999997</v>
      </c>
      <c r="ES56" s="120">
        <f>ES7+ES14</f>
        <v>92189496.799999997</v>
      </c>
      <c r="ET56" s="120"/>
      <c r="EU56" s="120">
        <f>EU7+EU14</f>
        <v>85016688.799999997</v>
      </c>
      <c r="EV56" s="120">
        <f>EV7+EV14</f>
        <v>84161388.799999997</v>
      </c>
      <c r="EW56" s="120">
        <f>EW7+EW14</f>
        <v>84162338.799999997</v>
      </c>
      <c r="EX56" s="120">
        <f>EX7+EX14</f>
        <v>84262458.799999997</v>
      </c>
      <c r="EY56" s="120"/>
      <c r="EZ56" s="120">
        <f t="shared" ref="EZ56:FV56" si="31">EZ7+EZ14</f>
        <v>84264456.900000006</v>
      </c>
      <c r="FA56" s="120">
        <f t="shared" si="31"/>
        <v>100509084.93571429</v>
      </c>
      <c r="FB56" s="120">
        <f t="shared" si="31"/>
        <v>100509084.93571429</v>
      </c>
      <c r="FC56" s="120">
        <f t="shared" si="31"/>
        <v>100434417.6827381</v>
      </c>
      <c r="FD56" s="120">
        <f t="shared" si="31"/>
        <v>100366735.42976192</v>
      </c>
      <c r="FE56" s="120">
        <f t="shared" si="31"/>
        <v>96382292.576785713</v>
      </c>
      <c r="FF56" s="120">
        <f t="shared" si="31"/>
        <v>87619662.323809519</v>
      </c>
      <c r="FG56" s="120">
        <f t="shared" si="31"/>
        <v>87619662.323809519</v>
      </c>
      <c r="FH56" s="120">
        <f t="shared" si="31"/>
        <v>87554482.070833325</v>
      </c>
      <c r="FI56" s="120">
        <f t="shared" si="31"/>
        <v>15507936.517857144</v>
      </c>
      <c r="FJ56" s="120">
        <f t="shared" si="31"/>
        <v>87428931.964880958</v>
      </c>
      <c r="FK56" s="120">
        <f t="shared" si="31"/>
        <v>87364535.711904764</v>
      </c>
      <c r="FL56" s="120">
        <f t="shared" si="31"/>
        <v>87315115.45892857</v>
      </c>
      <c r="FM56" s="120">
        <f t="shared" si="31"/>
        <v>87273725.205952391</v>
      </c>
      <c r="FN56" s="120">
        <f t="shared" si="31"/>
        <v>88037744.700000003</v>
      </c>
      <c r="FO56" s="120">
        <f t="shared" si="31"/>
        <v>15095462.149583334</v>
      </c>
      <c r="FP56" s="120">
        <f t="shared" si="31"/>
        <v>88039466.849583343</v>
      </c>
      <c r="FQ56" s="120">
        <f t="shared" si="31"/>
        <v>87951333.999166667</v>
      </c>
      <c r="FR56" s="120">
        <f t="shared" si="31"/>
        <v>90502401.148750007</v>
      </c>
      <c r="FS56" s="120">
        <f t="shared" si="31"/>
        <v>92286318.298333347</v>
      </c>
      <c r="FT56" s="120">
        <f t="shared" si="31"/>
        <v>93510642.447916672</v>
      </c>
      <c r="FU56" s="120">
        <f t="shared" si="31"/>
        <v>93510642.447916672</v>
      </c>
      <c r="FV56" s="120">
        <f t="shared" si="31"/>
        <v>93684859.597500011</v>
      </c>
      <c r="FW56" s="120"/>
      <c r="FX56" s="120">
        <f>FX7+FX14</f>
        <v>93751722.747083336</v>
      </c>
      <c r="FY56" s="120">
        <f>FY7+FY14</f>
        <v>93762529.747083336</v>
      </c>
      <c r="FZ56" s="120">
        <f>FZ7+FZ14</f>
        <v>95261646.896666676</v>
      </c>
      <c r="GA56" s="120">
        <f>GA7+GA14</f>
        <v>95282156.896666676</v>
      </c>
      <c r="GB56" s="120">
        <f>GB7+GB14</f>
        <v>95283374.046250015</v>
      </c>
      <c r="GC56" s="119"/>
    </row>
    <row r="57" spans="1:185" s="117" customFormat="1" x14ac:dyDescent="0.2">
      <c r="A57" s="115" t="s">
        <v>378</v>
      </c>
      <c r="B57" s="120"/>
      <c r="C57" s="120">
        <f t="shared" ref="C57:AH57" si="32">C54+C55-C56</f>
        <v>0</v>
      </c>
      <c r="D57" s="120">
        <f t="shared" si="32"/>
        <v>0</v>
      </c>
      <c r="E57" s="120">
        <f t="shared" si="32"/>
        <v>0</v>
      </c>
      <c r="F57" s="120">
        <f t="shared" si="32"/>
        <v>0</v>
      </c>
      <c r="G57" s="120">
        <f t="shared" si="32"/>
        <v>0</v>
      </c>
      <c r="H57" s="120">
        <f t="shared" si="32"/>
        <v>0</v>
      </c>
      <c r="I57" s="120">
        <f t="shared" si="32"/>
        <v>0</v>
      </c>
      <c r="J57" s="120">
        <f t="shared" si="32"/>
        <v>0</v>
      </c>
      <c r="K57" s="120">
        <f t="shared" si="32"/>
        <v>0</v>
      </c>
      <c r="L57" s="120">
        <f t="shared" si="32"/>
        <v>0</v>
      </c>
      <c r="M57" s="120">
        <f t="shared" si="32"/>
        <v>0</v>
      </c>
      <c r="N57" s="120">
        <f t="shared" si="32"/>
        <v>0</v>
      </c>
      <c r="O57" s="120">
        <f t="shared" si="32"/>
        <v>0</v>
      </c>
      <c r="P57" s="120">
        <f t="shared" si="32"/>
        <v>0</v>
      </c>
      <c r="Q57" s="120">
        <f t="shared" si="32"/>
        <v>0</v>
      </c>
      <c r="R57" s="120">
        <f t="shared" si="32"/>
        <v>0</v>
      </c>
      <c r="S57" s="120">
        <f t="shared" si="32"/>
        <v>0</v>
      </c>
      <c r="T57" s="120">
        <f t="shared" si="32"/>
        <v>0</v>
      </c>
      <c r="U57" s="120">
        <f t="shared" si="32"/>
        <v>0</v>
      </c>
      <c r="V57" s="120">
        <f t="shared" si="32"/>
        <v>0</v>
      </c>
      <c r="W57" s="120">
        <f t="shared" si="32"/>
        <v>0</v>
      </c>
      <c r="X57" s="120">
        <f t="shared" si="32"/>
        <v>0</v>
      </c>
      <c r="Y57" s="120">
        <f t="shared" si="32"/>
        <v>0</v>
      </c>
      <c r="Z57" s="120">
        <f t="shared" si="32"/>
        <v>0</v>
      </c>
      <c r="AA57" s="120">
        <f t="shared" si="32"/>
        <v>0</v>
      </c>
      <c r="AB57" s="120">
        <f t="shared" si="32"/>
        <v>0</v>
      </c>
      <c r="AC57" s="120">
        <f t="shared" si="32"/>
        <v>0</v>
      </c>
      <c r="AD57" s="120">
        <f t="shared" si="32"/>
        <v>0</v>
      </c>
      <c r="AE57" s="120">
        <f t="shared" si="32"/>
        <v>0</v>
      </c>
      <c r="AF57" s="120">
        <f t="shared" si="32"/>
        <v>0</v>
      </c>
      <c r="AG57" s="120">
        <f t="shared" si="32"/>
        <v>0</v>
      </c>
      <c r="AH57" s="120">
        <f t="shared" si="32"/>
        <v>0</v>
      </c>
      <c r="AI57" s="120">
        <f t="shared" ref="AI57:BN57" si="33">AI54+AI55-AI56</f>
        <v>0</v>
      </c>
      <c r="AJ57" s="120">
        <f t="shared" si="33"/>
        <v>0</v>
      </c>
      <c r="AK57" s="120">
        <f t="shared" si="33"/>
        <v>0</v>
      </c>
      <c r="AL57" s="120">
        <f t="shared" si="33"/>
        <v>0</v>
      </c>
      <c r="AM57" s="120">
        <f t="shared" si="33"/>
        <v>0</v>
      </c>
      <c r="AN57" s="120">
        <f t="shared" si="33"/>
        <v>0</v>
      </c>
      <c r="AO57" s="120">
        <f t="shared" si="33"/>
        <v>0</v>
      </c>
      <c r="AP57" s="120">
        <f t="shared" si="33"/>
        <v>0</v>
      </c>
      <c r="AQ57" s="120">
        <f t="shared" si="33"/>
        <v>0</v>
      </c>
      <c r="AR57" s="120">
        <f t="shared" si="33"/>
        <v>0</v>
      </c>
      <c r="AS57" s="120">
        <f t="shared" si="33"/>
        <v>0</v>
      </c>
      <c r="AT57" s="120">
        <f t="shared" si="33"/>
        <v>0</v>
      </c>
      <c r="AU57" s="120">
        <f t="shared" si="33"/>
        <v>0</v>
      </c>
      <c r="AV57" s="120">
        <f t="shared" si="33"/>
        <v>0</v>
      </c>
      <c r="AW57" s="120">
        <f t="shared" si="33"/>
        <v>0</v>
      </c>
      <c r="AX57" s="120">
        <f t="shared" si="33"/>
        <v>0</v>
      </c>
      <c r="AY57" s="120">
        <f t="shared" si="33"/>
        <v>0</v>
      </c>
      <c r="AZ57" s="120">
        <f t="shared" si="33"/>
        <v>0</v>
      </c>
      <c r="BA57" s="120">
        <f t="shared" si="33"/>
        <v>0</v>
      </c>
      <c r="BB57" s="120">
        <f t="shared" si="33"/>
        <v>0</v>
      </c>
      <c r="BC57" s="120">
        <f t="shared" si="33"/>
        <v>0</v>
      </c>
      <c r="BD57" s="120">
        <f t="shared" si="33"/>
        <v>0</v>
      </c>
      <c r="BE57" s="120">
        <f t="shared" si="33"/>
        <v>0</v>
      </c>
      <c r="BF57" s="120">
        <f t="shared" si="33"/>
        <v>0</v>
      </c>
      <c r="BG57" s="120">
        <f t="shared" si="33"/>
        <v>0</v>
      </c>
      <c r="BH57" s="120">
        <f t="shared" si="33"/>
        <v>0</v>
      </c>
      <c r="BI57" s="120">
        <f t="shared" si="33"/>
        <v>0</v>
      </c>
      <c r="BJ57" s="120">
        <f t="shared" si="33"/>
        <v>0</v>
      </c>
      <c r="BK57" s="120">
        <f t="shared" si="33"/>
        <v>0</v>
      </c>
      <c r="BL57" s="120">
        <f t="shared" si="33"/>
        <v>0</v>
      </c>
      <c r="BM57" s="120">
        <f t="shared" si="33"/>
        <v>0</v>
      </c>
      <c r="BN57" s="120">
        <f t="shared" si="33"/>
        <v>0</v>
      </c>
      <c r="BO57" s="120">
        <f t="shared" ref="BO57:CT57" si="34">BO54+BO55-BO56</f>
        <v>0</v>
      </c>
      <c r="BP57" s="120">
        <f t="shared" si="34"/>
        <v>0</v>
      </c>
      <c r="BQ57" s="120">
        <f t="shared" si="34"/>
        <v>0</v>
      </c>
      <c r="BR57" s="120">
        <f t="shared" si="34"/>
        <v>0</v>
      </c>
      <c r="BS57" s="120">
        <f t="shared" si="34"/>
        <v>0</v>
      </c>
      <c r="BT57" s="120">
        <f t="shared" si="34"/>
        <v>0</v>
      </c>
      <c r="BU57" s="120">
        <f t="shared" si="34"/>
        <v>0</v>
      </c>
      <c r="BV57" s="120">
        <f t="shared" si="34"/>
        <v>0</v>
      </c>
      <c r="BW57" s="120">
        <f t="shared" si="34"/>
        <v>0</v>
      </c>
      <c r="BX57" s="120">
        <f t="shared" si="34"/>
        <v>0</v>
      </c>
      <c r="BY57" s="120">
        <f t="shared" si="34"/>
        <v>0</v>
      </c>
      <c r="BZ57" s="120"/>
      <c r="CA57" s="120">
        <f t="shared" ref="CA57:DF57" si="35">CA54+CA55-CA56</f>
        <v>0</v>
      </c>
      <c r="CB57" s="120">
        <f t="shared" si="35"/>
        <v>0</v>
      </c>
      <c r="CC57" s="120">
        <f t="shared" si="35"/>
        <v>0</v>
      </c>
      <c r="CD57" s="120">
        <f t="shared" si="35"/>
        <v>0</v>
      </c>
      <c r="CE57" s="120">
        <f t="shared" si="35"/>
        <v>0</v>
      </c>
      <c r="CF57" s="120">
        <f t="shared" si="35"/>
        <v>0</v>
      </c>
      <c r="CG57" s="120">
        <f t="shared" si="35"/>
        <v>0</v>
      </c>
      <c r="CH57" s="120">
        <f t="shared" si="35"/>
        <v>0</v>
      </c>
      <c r="CI57" s="120">
        <f t="shared" si="35"/>
        <v>0</v>
      </c>
      <c r="CJ57" s="120">
        <f t="shared" si="35"/>
        <v>0</v>
      </c>
      <c r="CK57" s="120">
        <f t="shared" si="35"/>
        <v>0</v>
      </c>
      <c r="CL57" s="120">
        <f t="shared" si="35"/>
        <v>0</v>
      </c>
      <c r="CM57" s="120">
        <f t="shared" si="35"/>
        <v>0</v>
      </c>
      <c r="CN57" s="120">
        <f t="shared" si="35"/>
        <v>0</v>
      </c>
      <c r="CO57" s="120">
        <f t="shared" si="35"/>
        <v>0</v>
      </c>
      <c r="CP57" s="120">
        <f t="shared" si="35"/>
        <v>0</v>
      </c>
      <c r="CQ57" s="120">
        <f t="shared" si="35"/>
        <v>0</v>
      </c>
      <c r="CR57" s="120">
        <f t="shared" si="35"/>
        <v>0</v>
      </c>
      <c r="CS57" s="120">
        <f t="shared" si="35"/>
        <v>0</v>
      </c>
      <c r="CT57" s="120">
        <f t="shared" si="35"/>
        <v>0</v>
      </c>
      <c r="CU57" s="120">
        <f t="shared" si="35"/>
        <v>0</v>
      </c>
      <c r="CV57" s="120">
        <f t="shared" si="35"/>
        <v>0</v>
      </c>
      <c r="CW57" s="120">
        <f t="shared" si="35"/>
        <v>0</v>
      </c>
      <c r="CX57" s="120">
        <f t="shared" si="35"/>
        <v>0</v>
      </c>
      <c r="CY57" s="120">
        <f t="shared" si="35"/>
        <v>0</v>
      </c>
      <c r="CZ57" s="120">
        <f t="shared" si="35"/>
        <v>0</v>
      </c>
      <c r="DA57" s="120">
        <f t="shared" si="35"/>
        <v>0</v>
      </c>
      <c r="DB57" s="120">
        <f t="shared" si="35"/>
        <v>0</v>
      </c>
      <c r="DC57" s="120">
        <f t="shared" si="35"/>
        <v>0</v>
      </c>
      <c r="DD57" s="120">
        <f t="shared" si="35"/>
        <v>0</v>
      </c>
      <c r="DE57" s="120">
        <f t="shared" si="35"/>
        <v>0</v>
      </c>
      <c r="DF57" s="120">
        <f t="shared" si="35"/>
        <v>0</v>
      </c>
      <c r="DG57" s="120">
        <f t="shared" ref="DG57:EL57" si="36">DG54+DG55-DG56</f>
        <v>0</v>
      </c>
      <c r="DH57" s="120">
        <f t="shared" si="36"/>
        <v>0</v>
      </c>
      <c r="DI57" s="120">
        <f t="shared" si="36"/>
        <v>0</v>
      </c>
      <c r="DJ57" s="120">
        <f t="shared" si="36"/>
        <v>0</v>
      </c>
      <c r="DK57" s="120">
        <f t="shared" si="36"/>
        <v>0</v>
      </c>
      <c r="DL57" s="120">
        <f t="shared" si="36"/>
        <v>0</v>
      </c>
      <c r="DM57" s="120">
        <f t="shared" si="36"/>
        <v>0</v>
      </c>
      <c r="DN57" s="120">
        <f t="shared" si="36"/>
        <v>0</v>
      </c>
      <c r="DO57" s="120">
        <f t="shared" si="36"/>
        <v>0</v>
      </c>
      <c r="DP57" s="120">
        <f t="shared" si="36"/>
        <v>0</v>
      </c>
      <c r="DQ57" s="120">
        <f t="shared" si="36"/>
        <v>0</v>
      </c>
      <c r="DR57" s="120">
        <f t="shared" si="36"/>
        <v>0</v>
      </c>
      <c r="DS57" s="120">
        <f t="shared" si="36"/>
        <v>0</v>
      </c>
      <c r="DT57" s="120">
        <f t="shared" si="36"/>
        <v>0</v>
      </c>
      <c r="DU57" s="120">
        <f t="shared" si="36"/>
        <v>0</v>
      </c>
      <c r="DV57" s="120">
        <f t="shared" si="36"/>
        <v>0</v>
      </c>
      <c r="DW57" s="120">
        <f t="shared" si="36"/>
        <v>0</v>
      </c>
      <c r="DX57" s="120">
        <f t="shared" si="36"/>
        <v>0</v>
      </c>
      <c r="DY57" s="120">
        <f t="shared" si="36"/>
        <v>0</v>
      </c>
      <c r="DZ57" s="120">
        <f t="shared" si="36"/>
        <v>0</v>
      </c>
      <c r="EA57" s="120">
        <f t="shared" si="36"/>
        <v>0</v>
      </c>
      <c r="EB57" s="120">
        <f t="shared" si="36"/>
        <v>0</v>
      </c>
      <c r="EC57" s="120">
        <f t="shared" si="36"/>
        <v>0</v>
      </c>
      <c r="ED57" s="120">
        <f t="shared" si="36"/>
        <v>0</v>
      </c>
      <c r="EE57" s="120">
        <f t="shared" si="36"/>
        <v>0</v>
      </c>
      <c r="EF57" s="120">
        <f t="shared" si="36"/>
        <v>0</v>
      </c>
      <c r="EG57" s="120">
        <f t="shared" si="36"/>
        <v>0</v>
      </c>
      <c r="EH57" s="120">
        <f t="shared" si="36"/>
        <v>0</v>
      </c>
      <c r="EI57" s="120">
        <f t="shared" si="36"/>
        <v>0</v>
      </c>
      <c r="EJ57" s="120">
        <f t="shared" si="36"/>
        <v>0</v>
      </c>
      <c r="EK57" s="120">
        <f t="shared" si="36"/>
        <v>0</v>
      </c>
      <c r="EL57" s="120">
        <f t="shared" si="36"/>
        <v>0</v>
      </c>
      <c r="EM57" s="120">
        <f t="shared" ref="EM57:FR57" si="37">EM54+EM55-EM56</f>
        <v>0</v>
      </c>
      <c r="EN57" s="120"/>
      <c r="EO57" s="120">
        <f>EO54+EO55-EO56</f>
        <v>0</v>
      </c>
      <c r="EP57" s="120">
        <f>EP54+EP55-EP56</f>
        <v>0</v>
      </c>
      <c r="EQ57" s="120">
        <f>EQ54+EQ55-EQ56</f>
        <v>0</v>
      </c>
      <c r="ER57" s="120">
        <f>ER54+ER55-ER56</f>
        <v>0</v>
      </c>
      <c r="ES57" s="120">
        <f>ES54+ES55-ES56</f>
        <v>0</v>
      </c>
      <c r="ET57" s="120"/>
      <c r="EU57" s="120">
        <f>EU54+EU55-EU56</f>
        <v>0</v>
      </c>
      <c r="EV57" s="120">
        <f>EV54+EV55-EV56</f>
        <v>0</v>
      </c>
      <c r="EW57" s="120">
        <f>EW54+EW55-EW56</f>
        <v>0</v>
      </c>
      <c r="EX57" s="120">
        <f>EX54+EX55-EX56</f>
        <v>0</v>
      </c>
      <c r="EY57" s="120"/>
      <c r="EZ57" s="120">
        <f t="shared" ref="EZ57:FV57" si="38">EZ54+EZ55-EZ56</f>
        <v>0</v>
      </c>
      <c r="FA57" s="120">
        <f t="shared" si="38"/>
        <v>0</v>
      </c>
      <c r="FB57" s="120">
        <f t="shared" si="38"/>
        <v>0</v>
      </c>
      <c r="FC57" s="120">
        <f t="shared" si="38"/>
        <v>0</v>
      </c>
      <c r="FD57" s="120">
        <f t="shared" si="38"/>
        <v>0</v>
      </c>
      <c r="FE57" s="120">
        <f t="shared" si="38"/>
        <v>0</v>
      </c>
      <c r="FF57" s="120">
        <f t="shared" si="38"/>
        <v>0</v>
      </c>
      <c r="FG57" s="120">
        <f t="shared" si="38"/>
        <v>0</v>
      </c>
      <c r="FH57" s="120">
        <f t="shared" si="38"/>
        <v>0</v>
      </c>
      <c r="FI57" s="120">
        <f t="shared" si="38"/>
        <v>0</v>
      </c>
      <c r="FJ57" s="120">
        <f t="shared" si="38"/>
        <v>0</v>
      </c>
      <c r="FK57" s="120">
        <f t="shared" si="38"/>
        <v>0</v>
      </c>
      <c r="FL57" s="120">
        <f t="shared" si="38"/>
        <v>0</v>
      </c>
      <c r="FM57" s="120">
        <f t="shared" si="38"/>
        <v>0</v>
      </c>
      <c r="FN57" s="120">
        <f t="shared" si="38"/>
        <v>0</v>
      </c>
      <c r="FO57" s="120">
        <f t="shared" si="38"/>
        <v>0</v>
      </c>
      <c r="FP57" s="120">
        <f t="shared" si="38"/>
        <v>0</v>
      </c>
      <c r="FQ57" s="120">
        <f t="shared" si="38"/>
        <v>0</v>
      </c>
      <c r="FR57" s="120">
        <f t="shared" si="38"/>
        <v>0</v>
      </c>
      <c r="FS57" s="120">
        <f t="shared" si="38"/>
        <v>0</v>
      </c>
      <c r="FT57" s="120">
        <f t="shared" si="38"/>
        <v>0</v>
      </c>
      <c r="FU57" s="120">
        <f t="shared" si="38"/>
        <v>0</v>
      </c>
      <c r="FV57" s="120">
        <f t="shared" si="38"/>
        <v>0</v>
      </c>
      <c r="FW57" s="120"/>
      <c r="FX57" s="120">
        <f>FX54+FX55-FX56</f>
        <v>0</v>
      </c>
      <c r="FY57" s="120">
        <f>FY54+FY55-FY56</f>
        <v>0</v>
      </c>
      <c r="FZ57" s="120">
        <f>FZ54+FZ55-FZ56</f>
        <v>0</v>
      </c>
      <c r="GA57" s="120">
        <f>GA54+GA55-GA56</f>
        <v>0</v>
      </c>
      <c r="GB57" s="120">
        <f>GB54+GB55-GB56</f>
        <v>0</v>
      </c>
      <c r="GC57" s="119"/>
    </row>
    <row r="58" spans="1:185" s="117" customFormat="1" x14ac:dyDescent="0.2">
      <c r="A58" s="87" t="s">
        <v>377</v>
      </c>
      <c r="B58" s="118"/>
      <c r="C58" s="118"/>
      <c r="D58" s="118"/>
      <c r="E58" s="118"/>
      <c r="F58" s="118"/>
      <c r="G58" s="118"/>
      <c r="H58" s="118"/>
      <c r="I58" s="118"/>
      <c r="J58" s="118"/>
      <c r="K58" s="118"/>
      <c r="L58" s="118"/>
      <c r="M58" s="118"/>
      <c r="N58" s="118"/>
      <c r="O58" s="118"/>
      <c r="P58" s="118"/>
      <c r="Q58" s="118">
        <f>(Q56-E56)/(Q54-E54)</f>
        <v>6.2403774028217933</v>
      </c>
      <c r="R58" s="118"/>
      <c r="S58" s="118"/>
      <c r="T58" s="118"/>
      <c r="U58" s="118"/>
      <c r="V58" s="118"/>
      <c r="W58" s="118"/>
      <c r="X58" s="118"/>
      <c r="Y58" s="118"/>
      <c r="Z58" s="118"/>
      <c r="AA58" s="118"/>
      <c r="AB58" s="118"/>
      <c r="AC58" s="118">
        <f>(AC56-Q56)/(AC54-Q54)</f>
        <v>-24.216669918061758</v>
      </c>
      <c r="AD58" s="118"/>
      <c r="AE58" s="118"/>
      <c r="AF58" s="118">
        <f>(AF56-T56)/(AF54-T54)</f>
        <v>-2.6539771009416087</v>
      </c>
      <c r="AG58" s="118">
        <f>(AG56-U56)/(AG54-U54)</f>
        <v>-0.96529019647100756</v>
      </c>
      <c r="AH58" s="118">
        <f>(AH56-V56)/(AH54-V54)</f>
        <v>-5.2167848258858855</v>
      </c>
      <c r="AI58" s="118"/>
      <c r="AJ58" s="118"/>
      <c r="AK58" s="118">
        <f>(AK56-Y56)/(AK54-Y54)</f>
        <v>1.9122987052170244</v>
      </c>
      <c r="AL58" s="118">
        <f>(AL56-Z56)/(AL54-Z54)</f>
        <v>1.5152239972569028</v>
      </c>
      <c r="AM58" s="118">
        <f>(AM56-AA56)/(AM54-AA54)</f>
        <v>1.5410255657564011</v>
      </c>
      <c r="AN58" s="118"/>
      <c r="AO58" s="118">
        <f>(AO56-AC56)/(AO54-AC54)</f>
        <v>1.7910590086566871</v>
      </c>
      <c r="AP58" s="118"/>
      <c r="AQ58" s="118"/>
      <c r="AR58" s="118">
        <f>(AR56-AF56)/(AR54-AF54)</f>
        <v>1.6282599501146786</v>
      </c>
      <c r="AS58" s="118">
        <f>(AS56-AG56)/(AS54-AG54)</f>
        <v>1.6202980037864296</v>
      </c>
      <c r="AT58" s="118">
        <f>(AT56-AH56)/(AT54-AH54)</f>
        <v>-6.2156502808142031</v>
      </c>
      <c r="AU58" s="118"/>
      <c r="AV58" s="118"/>
      <c r="AW58" s="118"/>
      <c r="AX58" s="118">
        <f>(AX56-AL56)/(AX54-AL54)</f>
        <v>-0.80799508847520762</v>
      </c>
      <c r="AY58" s="118"/>
      <c r="AZ58" s="118"/>
      <c r="BA58" s="118"/>
      <c r="BB58" s="118"/>
      <c r="BC58" s="118"/>
      <c r="BD58" s="118"/>
      <c r="BE58" s="118"/>
      <c r="BF58" s="118"/>
      <c r="BG58" s="118"/>
      <c r="BH58" s="118"/>
      <c r="BI58" s="118"/>
      <c r="BJ58" s="118"/>
      <c r="BK58" s="118"/>
      <c r="BL58" s="118"/>
      <c r="BM58" s="118">
        <f>(BM56-BA56)/(BM54-BA54)</f>
        <v>0.81391987773187247</v>
      </c>
      <c r="BN58" s="118"/>
      <c r="BO58" s="118"/>
      <c r="BP58" s="118"/>
      <c r="BQ58" s="118"/>
      <c r="BR58" s="118"/>
      <c r="BS58" s="118"/>
      <c r="BT58" s="118"/>
      <c r="BU58" s="118"/>
      <c r="BV58" s="118"/>
      <c r="BW58" s="118"/>
      <c r="BX58" s="118"/>
      <c r="BY58" s="118">
        <f>(BY56-BM56)/(BY54-BM54)</f>
        <v>-3.0361831603165945</v>
      </c>
      <c r="BZ58" s="118"/>
      <c r="CA58" s="118"/>
      <c r="CB58" s="118"/>
      <c r="CC58" s="118"/>
      <c r="CD58" s="118"/>
      <c r="CE58" s="118"/>
      <c r="CF58" s="118"/>
      <c r="CG58" s="118"/>
      <c r="CH58" s="118"/>
      <c r="CI58" s="118"/>
      <c r="CJ58" s="118"/>
      <c r="CK58" s="118">
        <f>(CK56-BY56)/(CK54-BY54)</f>
        <v>0.76273019584525281</v>
      </c>
      <c r="CL58" s="118"/>
      <c r="CM58" s="118">
        <f>(CM56-CA56)/(CM54-CA54)</f>
        <v>0.95806743223927948</v>
      </c>
      <c r="CN58" s="118"/>
      <c r="CO58" s="118"/>
      <c r="CP58" s="118"/>
      <c r="CQ58" s="118"/>
      <c r="CR58" s="118">
        <f t="shared" ref="CR58:CY58" si="39">(CR56-CF56)/(CR54-CF54)</f>
        <v>0.93948297352182153</v>
      </c>
      <c r="CS58" s="118">
        <f t="shared" si="39"/>
        <v>0.94382474550290529</v>
      </c>
      <c r="CT58" s="118">
        <f t="shared" si="39"/>
        <v>0.92765295125369052</v>
      </c>
      <c r="CU58" s="118">
        <f t="shared" si="39"/>
        <v>0.99857968543202291</v>
      </c>
      <c r="CV58" s="118">
        <f t="shared" si="39"/>
        <v>0.98836076451979615</v>
      </c>
      <c r="CW58" s="118">
        <f t="shared" si="39"/>
        <v>0.99120444741955305</v>
      </c>
      <c r="CX58" s="118">
        <f t="shared" si="39"/>
        <v>0.99510211691177497</v>
      </c>
      <c r="CY58" s="118">
        <f t="shared" si="39"/>
        <v>0.99325420785939178</v>
      </c>
      <c r="CZ58" s="118"/>
      <c r="DA58" s="118">
        <f>(DA56-CO56)/(DA54-CO54)</f>
        <v>1.2460297349430265</v>
      </c>
      <c r="DB58" s="118"/>
      <c r="DC58" s="118">
        <f t="shared" ref="DC58:DJ58" si="40">(DC56-CQ56)/(DC54-CQ54)</f>
        <v>0.9288737312178651</v>
      </c>
      <c r="DD58" s="118">
        <f t="shared" si="40"/>
        <v>0.92818125702255705</v>
      </c>
      <c r="DE58" s="118">
        <f t="shared" si="40"/>
        <v>0.9125576621513587</v>
      </c>
      <c r="DF58" s="118">
        <f t="shared" si="40"/>
        <v>0.91263920949857968</v>
      </c>
      <c r="DG58" s="118">
        <f t="shared" si="40"/>
        <v>0.87259434233254385</v>
      </c>
      <c r="DH58" s="118">
        <f t="shared" si="40"/>
        <v>0.84711112580649139</v>
      </c>
      <c r="DI58" s="118">
        <f t="shared" si="40"/>
        <v>0.80943273275942373</v>
      </c>
      <c r="DJ58" s="118">
        <f t="shared" si="40"/>
        <v>0.70098165829708148</v>
      </c>
      <c r="DK58" s="118"/>
      <c r="DL58" s="118"/>
      <c r="DM58" s="118">
        <f t="shared" ref="DM58:DV58" si="41">(DM56-DA56)/(DM54-DA54)</f>
        <v>0.17063432173196649</v>
      </c>
      <c r="DN58" s="118">
        <f t="shared" si="41"/>
        <v>-0.75240478569510272</v>
      </c>
      <c r="DO58" s="118">
        <f t="shared" si="41"/>
        <v>-0.57447370327590253</v>
      </c>
      <c r="DP58" s="118">
        <f t="shared" si="41"/>
        <v>-0.5625848455679</v>
      </c>
      <c r="DQ58" s="118">
        <f t="shared" si="41"/>
        <v>-0.92601519936254706</v>
      </c>
      <c r="DR58" s="118">
        <f t="shared" si="41"/>
        <v>-0.96986260523585965</v>
      </c>
      <c r="DS58" s="118">
        <f t="shared" si="41"/>
        <v>-1.0337965963453504</v>
      </c>
      <c r="DT58" s="118">
        <f t="shared" si="41"/>
        <v>-1.010098681193037</v>
      </c>
      <c r="DU58" s="118">
        <f t="shared" si="41"/>
        <v>-1.0868115392816899</v>
      </c>
      <c r="DV58" s="118">
        <f t="shared" si="41"/>
        <v>9.2159225424080907E-2</v>
      </c>
      <c r="DW58" s="118"/>
      <c r="DX58" s="118">
        <f t="shared" ref="DX58:EH58" si="42">(DX56-DL56)/(DX54-DL54)</f>
        <v>0.98536289258240572</v>
      </c>
      <c r="DY58" s="118">
        <f t="shared" si="42"/>
        <v>0.98759898589695072</v>
      </c>
      <c r="DZ58" s="118">
        <f t="shared" si="42"/>
        <v>0.99360094679241651</v>
      </c>
      <c r="EA58" s="118">
        <f t="shared" si="42"/>
        <v>0.99236319216535473</v>
      </c>
      <c r="EB58" s="118">
        <f t="shared" si="42"/>
        <v>0.99412063683864038</v>
      </c>
      <c r="EC58" s="118">
        <f t="shared" si="42"/>
        <v>0.97689440100675562</v>
      </c>
      <c r="ED58" s="118">
        <f t="shared" si="42"/>
        <v>0.97799787132425586</v>
      </c>
      <c r="EE58" s="118">
        <f t="shared" si="42"/>
        <v>0.97783570680286425</v>
      </c>
      <c r="EF58" s="118">
        <f t="shared" si="42"/>
        <v>0.97254922525542287</v>
      </c>
      <c r="EG58" s="118">
        <f t="shared" si="42"/>
        <v>0.96221311831302703</v>
      </c>
      <c r="EH58" s="118">
        <f t="shared" si="42"/>
        <v>0.95087226999550212</v>
      </c>
      <c r="EI58" s="118"/>
      <c r="EJ58" s="118">
        <f>(EJ56-DX56)/(EJ54-DX54)</f>
        <v>0.93436580966322236</v>
      </c>
      <c r="EK58" s="118">
        <f>(EK56-DY56)/(EK54-DY54)</f>
        <v>0.90151338594657959</v>
      </c>
      <c r="EL58" s="118">
        <f>(EL56-DZ56)/(EL54-DZ54)</f>
        <v>1.4246307919255459</v>
      </c>
      <c r="EM58" s="118">
        <f>(EM56-EA56)/(EM54-EA54)</f>
        <v>1.1547346364122293</v>
      </c>
      <c r="EN58" s="118"/>
      <c r="EO58" s="118">
        <f>(EO56-EC56)/(EO54-EC54)</f>
        <v>1.0213544353449315</v>
      </c>
      <c r="EP58" s="118">
        <f>(EP56-ED56)/(EP54-ED54)</f>
        <v>1.0168867524832412</v>
      </c>
      <c r="EQ58" s="118">
        <f>(EQ56-EE56)/(EQ54-EE54)</f>
        <v>1.0159888528176462</v>
      </c>
      <c r="ER58" s="118">
        <f>(ER56-EF56)/(ER54-EF54)</f>
        <v>1.0191155615770549</v>
      </c>
      <c r="ES58" s="118">
        <f>(ES56-EG56)/(ES54-EG54)</f>
        <v>1.0212005877871413</v>
      </c>
      <c r="ET58" s="118"/>
      <c r="EU58" s="118">
        <f>(EU56-EI56)/(EU54-EI54)</f>
        <v>1.019830323896598</v>
      </c>
      <c r="EV58" s="118">
        <f>(EV56-EJ56)/(EV54-EJ54)</f>
        <v>1.0308002079459591</v>
      </c>
      <c r="EW58" s="118">
        <f>(EW56-EK56)/(EW54-EK54)</f>
        <v>1.0409907799600784</v>
      </c>
      <c r="EX58" s="118">
        <f>(EX56-EL56)/(EX54-EL54)</f>
        <v>1.0375933937950472</v>
      </c>
      <c r="EY58" s="118"/>
      <c r="EZ58" s="118"/>
      <c r="FA58" s="118"/>
      <c r="FB58" s="118"/>
      <c r="FC58" s="118"/>
      <c r="FD58" s="118"/>
      <c r="FE58" s="118"/>
      <c r="FF58" s="118"/>
      <c r="FG58" s="118"/>
      <c r="FH58" s="118"/>
      <c r="FI58" s="118"/>
      <c r="FJ58" s="118"/>
      <c r="FK58" s="118"/>
      <c r="FL58" s="118"/>
      <c r="FM58" s="118"/>
      <c r="FN58" s="118"/>
      <c r="FO58" s="118"/>
      <c r="FP58" s="118"/>
      <c r="FQ58" s="118">
        <f>(FQ56-FC56)/(FQ54-FC54)</f>
        <v>1.2921049768355493</v>
      </c>
      <c r="FR58" s="118">
        <f>(FR56-FD56)/(FR54-FD54)</f>
        <v>1.3760128710546773</v>
      </c>
      <c r="FS58" s="118"/>
      <c r="FT58" s="118">
        <f>(FT56-FF56)/(FT54-FF54)</f>
        <v>0.8196422436503159</v>
      </c>
      <c r="FU58" s="118"/>
      <c r="FV58" s="118">
        <f>(FV56-FH56)/(FV54-FH54)</f>
        <v>0.82483879943104743</v>
      </c>
      <c r="FW58" s="118"/>
      <c r="FX58" s="118">
        <f>(FX56-FJ56)/(FX54-FJ54)</f>
        <v>0.85450276904193789</v>
      </c>
      <c r="FY58" s="118">
        <f>(FY56-FK56)/(FY54-FK54)</f>
        <v>0.87347483617775423</v>
      </c>
      <c r="FZ58" s="118">
        <f>(FZ56-FL56)/(FZ54-FL54)</f>
        <v>0.88609329149063254</v>
      </c>
      <c r="GA58" s="118">
        <f>(GA56-FM56)/(GA54-FM54)</f>
        <v>0.89229283793167735</v>
      </c>
      <c r="GB58" s="118">
        <f>(GB56-FN56)/(GB54-FN54)</f>
        <v>0.89731977757808223</v>
      </c>
    </row>
    <row r="59" spans="1:185" s="117" customFormat="1" x14ac:dyDescent="0.2">
      <c r="A59" s="87" t="s">
        <v>376</v>
      </c>
      <c r="B59" s="118"/>
      <c r="C59" s="118"/>
      <c r="D59" s="118"/>
      <c r="E59" s="118"/>
      <c r="F59" s="118"/>
      <c r="G59" s="118"/>
      <c r="H59" s="118"/>
      <c r="I59" s="118"/>
      <c r="J59" s="118"/>
      <c r="K59" s="118"/>
      <c r="L59" s="118"/>
      <c r="M59" s="118"/>
      <c r="N59" s="118"/>
      <c r="O59" s="118"/>
      <c r="P59" s="118"/>
      <c r="Q59" s="118">
        <f>(Q55-E55)/E56</f>
        <v>0.10499499917856045</v>
      </c>
      <c r="R59" s="118"/>
      <c r="S59" s="118"/>
      <c r="T59" s="118"/>
      <c r="U59" s="118"/>
      <c r="V59" s="118"/>
      <c r="W59" s="118"/>
      <c r="X59" s="118"/>
      <c r="Y59" s="118"/>
      <c r="Z59" s="118"/>
      <c r="AA59" s="118"/>
      <c r="AB59" s="118"/>
      <c r="AC59" s="118">
        <f>(AC55-Q55)/Q56</f>
        <v>0.1710799934116079</v>
      </c>
      <c r="AD59" s="118"/>
      <c r="AE59" s="118"/>
      <c r="AF59" s="118">
        <f>(AF55-T55)/T56</f>
        <v>0.13102565122346019</v>
      </c>
      <c r="AG59" s="118">
        <f>(AG55-U55)/U56</f>
        <v>0.1218584976287759</v>
      </c>
      <c r="AH59" s="118">
        <f>(AH55-V55)/V56</f>
        <v>0.13687701600216276</v>
      </c>
      <c r="AI59" s="118"/>
      <c r="AJ59" s="118"/>
      <c r="AK59" s="118">
        <f>(AK55-Y55)/Y56</f>
        <v>3.1394713253098408E-2</v>
      </c>
      <c r="AL59" s="118">
        <f>(AL55-Z55)/Z56</f>
        <v>3.1413788543986701E-2</v>
      </c>
      <c r="AM59" s="118">
        <f>(AM55-AA55)/AA56</f>
        <v>3.1358694295956807E-2</v>
      </c>
      <c r="AN59" s="118"/>
      <c r="AO59" s="118">
        <f>(AO55-AC55)/AC56</f>
        <v>3.0295161426236315E-2</v>
      </c>
      <c r="AP59" s="118"/>
      <c r="AQ59" s="118"/>
      <c r="AR59" s="118">
        <f>(AR55-AF55)/AF56</f>
        <v>5.4741819711699821E-2</v>
      </c>
      <c r="AS59" s="118">
        <f>(AS55-AG55)/AG56</f>
        <v>6.8128488838537629E-2</v>
      </c>
      <c r="AT59" s="118">
        <f>(AT55-AH55)/AH56</f>
        <v>0.11639717769120693</v>
      </c>
      <c r="AU59" s="118"/>
      <c r="AV59" s="118"/>
      <c r="AW59" s="118"/>
      <c r="AX59" s="118">
        <f>(AX55-AL55)/AL56</f>
        <v>0.11797701951317832</v>
      </c>
      <c r="AY59" s="118"/>
      <c r="AZ59" s="118"/>
      <c r="BA59" s="118"/>
      <c r="BB59" s="118"/>
      <c r="BC59" s="118"/>
      <c r="BD59" s="118"/>
      <c r="BE59" s="118"/>
      <c r="BF59" s="118"/>
      <c r="BG59" s="118"/>
      <c r="BH59" s="118"/>
      <c r="BI59" s="118"/>
      <c r="BJ59" s="118"/>
      <c r="BK59" s="118"/>
      <c r="BL59" s="118"/>
      <c r="BM59" s="118">
        <f>(BM55-BA55)/BA56</f>
        <v>-1.1956027449319733E-2</v>
      </c>
      <c r="BN59" s="118"/>
      <c r="BO59" s="118"/>
      <c r="BP59" s="118"/>
      <c r="BQ59" s="118"/>
      <c r="BR59" s="118"/>
      <c r="BS59" s="118"/>
      <c r="BT59" s="118"/>
      <c r="BU59" s="118"/>
      <c r="BV59" s="118"/>
      <c r="BW59" s="118"/>
      <c r="BX59" s="118"/>
      <c r="BY59" s="118">
        <f>(BY55-BM55)/BM56</f>
        <v>0.14253864646141107</v>
      </c>
      <c r="BZ59" s="118"/>
      <c r="CA59" s="118"/>
      <c r="CB59" s="118"/>
      <c r="CC59" s="118"/>
      <c r="CD59" s="118"/>
      <c r="CE59" s="118"/>
      <c r="CF59" s="118"/>
      <c r="CG59" s="118"/>
      <c r="CH59" s="118"/>
      <c r="CI59" s="118"/>
      <c r="CJ59" s="118"/>
      <c r="CK59" s="118">
        <f>(CK55-BY55)/BY56</f>
        <v>-9.9520108238812688E-2</v>
      </c>
      <c r="CL59" s="118"/>
      <c r="CM59" s="118">
        <f>(CM55-CA55)/CA56</f>
        <v>-1.391489519079874E-2</v>
      </c>
      <c r="CN59" s="118"/>
      <c r="CO59" s="118"/>
      <c r="CP59" s="118"/>
      <c r="CQ59" s="118"/>
      <c r="CR59" s="118">
        <f t="shared" ref="CR59:CY59" si="43">(CR55-CF55)/CF56</f>
        <v>-1.203251152656518E-2</v>
      </c>
      <c r="CS59" s="118">
        <f t="shared" si="43"/>
        <v>-1.102835416680123E-2</v>
      </c>
      <c r="CT59" s="118">
        <f t="shared" si="43"/>
        <v>-1.1068977989951583E-2</v>
      </c>
      <c r="CU59" s="118">
        <f t="shared" si="43"/>
        <v>-3.3698923900431709E-4</v>
      </c>
      <c r="CV59" s="118">
        <f t="shared" si="43"/>
        <v>-2.506292233669665E-3</v>
      </c>
      <c r="CW59" s="118">
        <f t="shared" si="43"/>
        <v>-2.1820535774452364E-3</v>
      </c>
      <c r="CX59" s="118">
        <f t="shared" si="43"/>
        <v>-1.4516550018700621E-3</v>
      </c>
      <c r="CY59" s="118">
        <f t="shared" si="43"/>
        <v>-2.0127910971579205E-3</v>
      </c>
      <c r="CZ59" s="118"/>
      <c r="DA59" s="118">
        <f>(DA55-CO55)/CO56</f>
        <v>6.5154411922465752E-2</v>
      </c>
      <c r="DB59" s="118"/>
      <c r="DC59" s="118">
        <f t="shared" ref="DC59:DJ59" si="44">(DC55-CQ55)/CQ56</f>
        <v>-2.7978232379360937E-2</v>
      </c>
      <c r="DD59" s="118">
        <f t="shared" si="44"/>
        <v>-2.7637466698857194E-2</v>
      </c>
      <c r="DE59" s="118">
        <f t="shared" si="44"/>
        <v>-2.616373593660816E-2</v>
      </c>
      <c r="DF59" s="118">
        <f t="shared" si="44"/>
        <v>-2.6317921515564235E-2</v>
      </c>
      <c r="DG59" s="118">
        <f t="shared" si="44"/>
        <v>-2.2396402199145831E-2</v>
      </c>
      <c r="DH59" s="118">
        <f t="shared" si="44"/>
        <v>-2.1465159795710585E-2</v>
      </c>
      <c r="DI59" s="118">
        <f t="shared" si="44"/>
        <v>-2.0949376483558459E-2</v>
      </c>
      <c r="DJ59" s="118">
        <f t="shared" si="44"/>
        <v>-2.0853117941697173E-2</v>
      </c>
      <c r="DK59" s="118"/>
      <c r="DL59" s="118"/>
      <c r="DM59" s="118">
        <f t="shared" ref="DM59:DV59" si="45">(DM55-DA55)/DA56</f>
        <v>-8.8290288540976217E-2</v>
      </c>
      <c r="DN59" s="118">
        <f t="shared" si="45"/>
        <v>-1.6319083647549335E-2</v>
      </c>
      <c r="DO59" s="118">
        <f t="shared" si="45"/>
        <v>-1.609326311574788E-2</v>
      </c>
      <c r="DP59" s="118">
        <f t="shared" si="45"/>
        <v>-1.6261297168227714E-2</v>
      </c>
      <c r="DQ59" s="118">
        <f t="shared" si="45"/>
        <v>-1.5772065974914241E-2</v>
      </c>
      <c r="DR59" s="118">
        <f t="shared" si="45"/>
        <v>-1.492121827477612E-2</v>
      </c>
      <c r="DS59" s="118">
        <f t="shared" si="45"/>
        <v>-1.5065883309128598E-2</v>
      </c>
      <c r="DT59" s="118">
        <f t="shared" si="45"/>
        <v>-1.4984811420742067E-2</v>
      </c>
      <c r="DU59" s="118">
        <f t="shared" si="45"/>
        <v>-1.4480466829003107E-2</v>
      </c>
      <c r="DV59" s="118">
        <f t="shared" si="45"/>
        <v>-1.5157705880608914E-2</v>
      </c>
      <c r="DW59" s="118"/>
      <c r="DX59" s="118">
        <f t="shared" ref="DX59:EH59" si="46">(DX55-DL55)/DL56</f>
        <v>-1.7546073286225541E-3</v>
      </c>
      <c r="DY59" s="118">
        <f t="shared" si="46"/>
        <v>-2.4067215220596929E-3</v>
      </c>
      <c r="DZ59" s="118">
        <f t="shared" si="46"/>
        <v>-3.4218805580492877E-3</v>
      </c>
      <c r="EA59" s="118">
        <f t="shared" si="46"/>
        <v>-4.9271099532173955E-3</v>
      </c>
      <c r="EB59" s="118">
        <f t="shared" si="46"/>
        <v>-4.1377268833601624E-3</v>
      </c>
      <c r="EC59" s="118">
        <f t="shared" si="46"/>
        <v>-2.4148763989753075E-2</v>
      </c>
      <c r="ED59" s="118">
        <f t="shared" si="46"/>
        <v>-2.5190790737706619E-2</v>
      </c>
      <c r="EE59" s="118">
        <f t="shared" si="46"/>
        <v>-2.5369529017445585E-2</v>
      </c>
      <c r="EF59" s="118">
        <f t="shared" si="46"/>
        <v>-2.5765782009793486E-2</v>
      </c>
      <c r="EG59" s="118">
        <f t="shared" si="46"/>
        <v>-2.7869689851609463E-2</v>
      </c>
      <c r="EH59" s="118">
        <f t="shared" si="46"/>
        <v>-2.738336486808645E-2</v>
      </c>
      <c r="EI59" s="118"/>
      <c r="EJ59" s="118">
        <f>(EJ55-DX55)/DX56</f>
        <v>-2.4525848438315432E-2</v>
      </c>
      <c r="EK59" s="118">
        <f>(EK55-DY55)/DY56</f>
        <v>-2.2478137721110354E-2</v>
      </c>
      <c r="EL59" s="118">
        <f>(EL55-DZ55)/DZ56</f>
        <v>-1.8386836542843052E-2</v>
      </c>
      <c r="EM59" s="118">
        <f>(EM55-EA55)/EA56</f>
        <v>-2.1310095896563509E-2</v>
      </c>
      <c r="EN59" s="118"/>
      <c r="EO59" s="118">
        <f>(EO55-EC55)/EC56</f>
        <v>-8.7453476208078276E-3</v>
      </c>
      <c r="EP59" s="118">
        <f>(EP55-ED55)/ED56</f>
        <v>-7.8619334982117373E-3</v>
      </c>
      <c r="EQ59" s="118">
        <f>(EQ55-EE55)/EE56</f>
        <v>-7.598451759820702E-3</v>
      </c>
      <c r="ER59" s="118">
        <f>(ER55-EF55)/EF56</f>
        <v>-8.3053841497460184E-3</v>
      </c>
      <c r="ES59" s="118">
        <f>(ES55-EG55)/EG56</f>
        <v>-7.8161520026993527E-3</v>
      </c>
      <c r="ET59" s="118"/>
      <c r="EU59" s="118">
        <f>(EU55-EI55)/EI56</f>
        <v>-7.2147802998077841E-3</v>
      </c>
      <c r="EV59" s="118">
        <f>(EV55-EJ55)/EJ56</f>
        <v>-1.0691646961991347E-2</v>
      </c>
      <c r="EW59" s="118">
        <f>(EW55-EK55)/EK56</f>
        <v>-1.2730143336576096E-2</v>
      </c>
      <c r="EX59" s="118">
        <f>(EX55-EL55)/EL56</f>
        <v>-1.1684107933719831E-2</v>
      </c>
      <c r="EY59" s="118"/>
      <c r="EZ59" s="118"/>
      <c r="FA59" s="118"/>
      <c r="FB59" s="118"/>
      <c r="FC59" s="118"/>
      <c r="FD59" s="118"/>
      <c r="FE59" s="118"/>
      <c r="FF59" s="118"/>
      <c r="FG59" s="118"/>
      <c r="FH59" s="118"/>
      <c r="FI59" s="118"/>
      <c r="FJ59" s="118"/>
      <c r="FK59" s="118"/>
      <c r="FL59" s="118"/>
      <c r="FM59" s="118"/>
      <c r="FN59" s="118"/>
      <c r="FO59" s="118"/>
      <c r="FP59" s="118"/>
      <c r="FQ59" s="118">
        <f>(FQ55-FC55)/FC56</f>
        <v>-2.809832770304721E-2</v>
      </c>
      <c r="FR59" s="118">
        <f>(FR55-FD55)/FD56</f>
        <v>-2.6857043203021392E-2</v>
      </c>
      <c r="FS59" s="118"/>
      <c r="FT59" s="118">
        <f>(FT55-FF55)/FF56</f>
        <v>-1.4794369894667118E-2</v>
      </c>
      <c r="FU59" s="118"/>
      <c r="FV59" s="118">
        <f>(FV55-FH55)/FH56</f>
        <v>-1.4868859884720077E-2</v>
      </c>
      <c r="FW59" s="118"/>
      <c r="FX59" s="118">
        <f>(FX55-FJ55)/FJ56</f>
        <v>-1.2313879293103272E-2</v>
      </c>
      <c r="FY59" s="118">
        <f>(FY55-FK55)/FK56</f>
        <v>-1.0608040470699159E-2</v>
      </c>
      <c r="FZ59" s="118">
        <f>(FZ55-FL55)/FL56</f>
        <v>-1.1699250153963137E-2</v>
      </c>
      <c r="GA59" s="118">
        <f>(GA55-FM55)/FM56</f>
        <v>-1.10764639300601E-2</v>
      </c>
      <c r="GB59" s="118">
        <f>(GB55-FN55)/FN56</f>
        <v>-9.417741505609251E-3</v>
      </c>
    </row>
    <row r="60" spans="1:185" s="117" customFormat="1" x14ac:dyDescent="0.2">
      <c r="A60" s="87" t="s">
        <v>375</v>
      </c>
      <c r="B60" s="118"/>
      <c r="C60" s="118">
        <f>C55/C56</f>
        <v>0.18805040325774314</v>
      </c>
      <c r="D60" s="118">
        <f>D55/D56</f>
        <v>0.18682313636021558</v>
      </c>
      <c r="E60" s="118">
        <f>E55/E56</f>
        <v>0.18700822334967865</v>
      </c>
      <c r="F60" s="118">
        <f>F55/F56</f>
        <v>0.20276987964365586</v>
      </c>
      <c r="G60" s="118"/>
      <c r="H60" s="118"/>
      <c r="I60" s="118"/>
      <c r="J60" s="118"/>
      <c r="K60" s="118"/>
      <c r="L60" s="118"/>
      <c r="M60" s="118"/>
      <c r="N60" s="118"/>
      <c r="O60" s="118"/>
      <c r="P60" s="118"/>
      <c r="Q60" s="118">
        <f>Q55/Q56</f>
        <v>0.25955132107333612</v>
      </c>
      <c r="R60" s="118"/>
      <c r="S60" s="118"/>
      <c r="T60" s="118">
        <f>T55/T56</f>
        <v>0.27860031903722698</v>
      </c>
      <c r="U60" s="118">
        <f>U55/U56</f>
        <v>0.3069164917125255</v>
      </c>
      <c r="V60" s="118">
        <f>V55/V56</f>
        <v>0.28092419686202857</v>
      </c>
      <c r="W60" s="118">
        <f>W55/W56</f>
        <v>0.27910360064528889</v>
      </c>
      <c r="X60" s="118"/>
      <c r="Y60" s="118">
        <f>Y55/Y56</f>
        <v>0.38328840520873275</v>
      </c>
      <c r="Z60" s="118">
        <f>Z55/Z56</f>
        <v>0.38352128957255938</v>
      </c>
      <c r="AA60" s="118">
        <f>AA55/AA56</f>
        <v>0.38284893551021915</v>
      </c>
      <c r="AB60" s="118"/>
      <c r="AC60" s="118">
        <f>AC55/AC56</f>
        <v>0.36986424855170369</v>
      </c>
      <c r="AD60" s="118">
        <f>AD55/AD56</f>
        <v>0.36972291503265059</v>
      </c>
      <c r="AE60" s="118"/>
      <c r="AF60" s="118">
        <f>AF55/AF56</f>
        <v>0.37403050300427831</v>
      </c>
      <c r="AG60" s="118">
        <f>AG55/AG56</f>
        <v>0.40456075304185529</v>
      </c>
      <c r="AH60" s="118">
        <f>AH55/AH56</f>
        <v>0.37475676884788212</v>
      </c>
      <c r="AI60" s="118"/>
      <c r="AJ60" s="118">
        <f t="shared" ref="AJ60:AO60" si="47">AJ55/AJ56</f>
        <v>0.3827803813663711</v>
      </c>
      <c r="AK60" s="118">
        <f t="shared" si="47"/>
        <v>0.38907882540394811</v>
      </c>
      <c r="AL60" s="118">
        <f t="shared" si="47"/>
        <v>0.3798432875095582</v>
      </c>
      <c r="AM60" s="118">
        <f t="shared" si="47"/>
        <v>0.38024412214432657</v>
      </c>
      <c r="AN60" s="118">
        <f t="shared" si="47"/>
        <v>0.38194748573207649</v>
      </c>
      <c r="AO60" s="118">
        <f t="shared" si="47"/>
        <v>0.37447347684186527</v>
      </c>
      <c r="AP60" s="118"/>
      <c r="AQ60" s="118">
        <f>AQ55/AQ56</f>
        <v>0.36337865049965401</v>
      </c>
      <c r="AR60" s="118">
        <f>AR55/AR56</f>
        <v>0.37549872123014943</v>
      </c>
      <c r="AS60" s="118">
        <f>AS55/AS56</f>
        <v>0.40127771609585056</v>
      </c>
      <c r="AT60" s="118">
        <f>AT55/AT56</f>
        <v>0.44639565472303078</v>
      </c>
      <c r="AU60" s="118"/>
      <c r="AV60" s="118"/>
      <c r="AW60" s="118"/>
      <c r="AX60" s="118">
        <f t="shared" ref="AX60:BD60" si="48">AX55/AX56</f>
        <v>0.47288774249087967</v>
      </c>
      <c r="AY60" s="118">
        <f t="shared" si="48"/>
        <v>-4.5593478211692927E-2</v>
      </c>
      <c r="AZ60" s="118">
        <f t="shared" si="48"/>
        <v>-4.4272167729693349E-2</v>
      </c>
      <c r="BA60" s="118">
        <f t="shared" si="48"/>
        <v>-4.4765724670141595E-2</v>
      </c>
      <c r="BB60" s="118">
        <f t="shared" si="48"/>
        <v>-5.304285059214852E-2</v>
      </c>
      <c r="BC60" s="118">
        <f t="shared" si="48"/>
        <v>-5.3212132480537196E-2</v>
      </c>
      <c r="BD60" s="118">
        <f t="shared" si="48"/>
        <v>-5.3348448516778273E-2</v>
      </c>
      <c r="BE60" s="118"/>
      <c r="BF60" s="118"/>
      <c r="BG60" s="118"/>
      <c r="BH60" s="118"/>
      <c r="BI60" s="118">
        <f>BI55/BI56</f>
        <v>-5.4904191706342177E-2</v>
      </c>
      <c r="BJ60" s="118">
        <f>BJ55/BJ56</f>
        <v>-5.4287495982448662E-2</v>
      </c>
      <c r="BK60" s="118">
        <f>BK55/BK56</f>
        <v>-5.4178981778732899E-2</v>
      </c>
      <c r="BL60" s="118"/>
      <c r="BM60" s="118">
        <f>BM55/BM56</f>
        <v>-5.3902848101484005E-2</v>
      </c>
      <c r="BN60" s="118"/>
      <c r="BO60" s="118"/>
      <c r="BP60" s="118"/>
      <c r="BQ60" s="118"/>
      <c r="BR60" s="118"/>
      <c r="BS60" s="118"/>
      <c r="BT60" s="118"/>
      <c r="BU60" s="118"/>
      <c r="BV60" s="118"/>
      <c r="BW60" s="118"/>
      <c r="BX60" s="118"/>
      <c r="BY60" s="118">
        <f>BY55/BY56</f>
        <v>8.0052313971873124E-2</v>
      </c>
      <c r="BZ60" s="118"/>
      <c r="CA60" s="118">
        <f>CA55/CA56</f>
        <v>-5.6663716975151194E-3</v>
      </c>
      <c r="CB60" s="118"/>
      <c r="CC60" s="118"/>
      <c r="CD60" s="118"/>
      <c r="CE60" s="118"/>
      <c r="CF60" s="118">
        <f t="shared" ref="CF60:CO60" si="49">CF55/CF56</f>
        <v>-5.367174259988193E-3</v>
      </c>
      <c r="CG60" s="118">
        <f t="shared" si="49"/>
        <v>-5.1944737648655023E-3</v>
      </c>
      <c r="CH60" s="118">
        <f t="shared" si="49"/>
        <v>-5.4336862046447136E-3</v>
      </c>
      <c r="CI60" s="118">
        <f t="shared" si="49"/>
        <v>-1.7046097990525214E-2</v>
      </c>
      <c r="CJ60" s="118">
        <f t="shared" si="49"/>
        <v>-1.4330484013620807E-2</v>
      </c>
      <c r="CK60" s="118">
        <f t="shared" si="49"/>
        <v>-1.4749240029768731E-2</v>
      </c>
      <c r="CL60" s="118">
        <f t="shared" si="49"/>
        <v>-1.5480686905390969E-2</v>
      </c>
      <c r="CM60" s="118">
        <f t="shared" si="49"/>
        <v>-1.4857649865741096E-2</v>
      </c>
      <c r="CN60" s="118">
        <f t="shared" si="49"/>
        <v>-1.3656839472543902E-2</v>
      </c>
      <c r="CO60" s="118">
        <f t="shared" si="49"/>
        <v>-1.2898582425311798E-2</v>
      </c>
      <c r="CP60" s="118"/>
      <c r="CQ60" s="118">
        <f t="shared" ref="CQ60:CY60" si="50">CQ55/CQ56</f>
        <v>-1.3931129777815007E-2</v>
      </c>
      <c r="CR60" s="118">
        <f t="shared" si="50"/>
        <v>-1.4661058419976827E-2</v>
      </c>
      <c r="CS60" s="118">
        <f t="shared" si="50"/>
        <v>-1.3686775838648663E-2</v>
      </c>
      <c r="CT60" s="118">
        <f t="shared" si="50"/>
        <v>-1.4451563133364681E-2</v>
      </c>
      <c r="CU60" s="118">
        <f t="shared" si="50"/>
        <v>-1.4053448437671714E-2</v>
      </c>
      <c r="CV60" s="118">
        <f t="shared" si="50"/>
        <v>-1.3882279398314039E-2</v>
      </c>
      <c r="CW60" s="118">
        <f t="shared" si="50"/>
        <v>-1.3589565608541864E-2</v>
      </c>
      <c r="CX60" s="118">
        <f t="shared" si="50"/>
        <v>-1.3075848928927852E-2</v>
      </c>
      <c r="CY60" s="118">
        <f t="shared" si="50"/>
        <v>-1.301365559823839E-2</v>
      </c>
      <c r="CZ60" s="118"/>
      <c r="DA60" s="118">
        <f t="shared" ref="DA60:DJ60" si="51">DA55/DA56</f>
        <v>3.9290755124483816E-2</v>
      </c>
      <c r="DB60" s="118">
        <f t="shared" si="51"/>
        <v>-3.0837611418825257E-2</v>
      </c>
      <c r="DC60" s="118">
        <f t="shared" si="51"/>
        <v>-3.0694243713167674E-2</v>
      </c>
      <c r="DD60" s="118">
        <f t="shared" si="51"/>
        <v>-3.1166366221868958E-2</v>
      </c>
      <c r="DE60" s="118">
        <f t="shared" si="51"/>
        <v>-3.1303238601216171E-2</v>
      </c>
      <c r="DF60" s="118">
        <f t="shared" si="51"/>
        <v>-3.1977631123368086E-2</v>
      </c>
      <c r="DG60" s="118">
        <f t="shared" si="51"/>
        <v>-3.1602316703365461E-2</v>
      </c>
      <c r="DH60" s="118">
        <f t="shared" si="51"/>
        <v>-3.1590337930253197E-2</v>
      </c>
      <c r="DI60" s="118">
        <f t="shared" si="51"/>
        <v>-3.1716716184754322E-2</v>
      </c>
      <c r="DJ60" s="118">
        <f t="shared" si="51"/>
        <v>-3.2347637306858107E-2</v>
      </c>
      <c r="DK60" s="118"/>
      <c r="DL60" s="118">
        <f t="shared" ref="DL60:DV60" si="52">DL55/DL56</f>
        <v>-4.7816133989993473E-2</v>
      </c>
      <c r="DM60" s="118">
        <f t="shared" si="52"/>
        <v>-4.8125340895709447E-2</v>
      </c>
      <c r="DN60" s="118">
        <f t="shared" si="52"/>
        <v>-4.7489438830247664E-2</v>
      </c>
      <c r="DO60" s="118">
        <f t="shared" si="52"/>
        <v>-4.7063861244941087E-2</v>
      </c>
      <c r="DP60" s="118">
        <f t="shared" si="52"/>
        <v>-4.7706970147704662E-2</v>
      </c>
      <c r="DQ60" s="118">
        <f t="shared" si="52"/>
        <v>-4.7435009165544426E-2</v>
      </c>
      <c r="DR60" s="118">
        <f t="shared" si="52"/>
        <v>-4.7245940162545456E-2</v>
      </c>
      <c r="DS60" s="118">
        <f t="shared" si="52"/>
        <v>-4.7028348762174509E-2</v>
      </c>
      <c r="DT60" s="118">
        <f t="shared" si="52"/>
        <v>-4.6928523354067837E-2</v>
      </c>
      <c r="DU60" s="118">
        <f t="shared" si="52"/>
        <v>-4.6548223074801581E-2</v>
      </c>
      <c r="DV60" s="118">
        <f t="shared" si="52"/>
        <v>-4.7432357564662367E-2</v>
      </c>
      <c r="DW60" s="118"/>
      <c r="DX60" s="118">
        <f t="shared" ref="DX60:EM60" si="53">DX55/DX56</f>
        <v>-4.4334035827053614E-2</v>
      </c>
      <c r="DY60" s="118">
        <f t="shared" si="53"/>
        <v>-4.240448572743509E-2</v>
      </c>
      <c r="DZ60" s="118">
        <f t="shared" si="53"/>
        <v>-3.3246557047967827E-2</v>
      </c>
      <c r="EA60" s="118">
        <f t="shared" si="53"/>
        <v>-3.1696938489040469E-2</v>
      </c>
      <c r="EB60" s="118">
        <f t="shared" si="53"/>
        <v>-3.050345600537829E-2</v>
      </c>
      <c r="EC60" s="118">
        <f t="shared" si="53"/>
        <v>-3.5419995206917777E-2</v>
      </c>
      <c r="ED60" s="118">
        <f t="shared" si="53"/>
        <v>-3.4172550996673261E-2</v>
      </c>
      <c r="EE60" s="118">
        <f t="shared" si="53"/>
        <v>-3.4162139846165188E-2</v>
      </c>
      <c r="EF60" s="118">
        <f t="shared" si="53"/>
        <v>-3.8003102135481269E-2</v>
      </c>
      <c r="EG60" s="118">
        <f t="shared" si="53"/>
        <v>-4.3527401572820916E-2</v>
      </c>
      <c r="EH60" s="118">
        <f t="shared" si="53"/>
        <v>-4.8898914260112981E-2</v>
      </c>
      <c r="EI60" s="118">
        <f t="shared" si="53"/>
        <v>-4.8947421804093415E-2</v>
      </c>
      <c r="EJ60" s="118">
        <f t="shared" si="53"/>
        <v>-5.1039494131184152E-2</v>
      </c>
      <c r="EK60" s="118">
        <f t="shared" si="53"/>
        <v>-5.3810681650100105E-2</v>
      </c>
      <c r="EL60" s="118">
        <f t="shared" si="53"/>
        <v>-5.5027934693872335E-2</v>
      </c>
      <c r="EM60" s="118">
        <f t="shared" si="53"/>
        <v>-6.3030854186145027E-2</v>
      </c>
      <c r="EN60" s="118"/>
      <c r="EO60" s="118">
        <f>EO55/EO56</f>
        <v>-7.5921789254064287E-2</v>
      </c>
      <c r="EP60" s="118">
        <f>EP55/EP56</f>
        <v>-7.9826971254445669E-2</v>
      </c>
      <c r="EQ60" s="118">
        <f>EQ55/EQ56</f>
        <v>-8.0748721402060769E-2</v>
      </c>
      <c r="ER60" s="118">
        <f>ER55/ER56</f>
        <v>-8.3107520685183081E-2</v>
      </c>
      <c r="ES60" s="118">
        <f>ES55/ES56</f>
        <v>-8.2346308333157425E-2</v>
      </c>
      <c r="ET60" s="118"/>
      <c r="EU60" s="118">
        <f>EU55/EU56</f>
        <v>-8.9293817904743306E-2</v>
      </c>
      <c r="EV60" s="118">
        <f>EV55/EV56</f>
        <v>-9.6127578262722724E-2</v>
      </c>
      <c r="EW60" s="118">
        <f>EW55/EW56</f>
        <v>-9.8330083988316552E-2</v>
      </c>
      <c r="EX60" s="118">
        <f>EX55/EX56</f>
        <v>-9.8465963587571023E-2</v>
      </c>
      <c r="EY60" s="118"/>
      <c r="EZ60" s="118">
        <f>EZ55/EZ56</f>
        <v>-0.12253237356863057</v>
      </c>
      <c r="FA60" s="118">
        <f>FA55/FA56</f>
        <v>5.8410447496625731E-2</v>
      </c>
      <c r="FB60" s="118"/>
      <c r="FC60" s="118">
        <f>FC55/FC56</f>
        <v>5.6640855862431817E-2</v>
      </c>
      <c r="FD60" s="118">
        <f>FD55/FD56</f>
        <v>5.5330063437398699E-2</v>
      </c>
      <c r="FE60" s="118">
        <f>FE55/FE56</f>
        <v>5.8906640398905974E-2</v>
      </c>
      <c r="FF60" s="118">
        <f>FF55/FF56</f>
        <v>4.1147415150134259E-2</v>
      </c>
      <c r="FG60" s="118"/>
      <c r="FH60" s="118">
        <f t="shared" ref="FH60:FN60" si="54">FH55/FH56</f>
        <v>4.2718875814052405E-2</v>
      </c>
      <c r="FI60" s="118">
        <f t="shared" si="54"/>
        <v>-2.3857328270664451</v>
      </c>
      <c r="FJ60" s="118">
        <f t="shared" si="54"/>
        <v>4.0673526379387273E-2</v>
      </c>
      <c r="FK60" s="118">
        <f t="shared" si="54"/>
        <v>3.7282184220639968E-2</v>
      </c>
      <c r="FL60" s="118">
        <f t="shared" si="54"/>
        <v>3.6542174440094312E-2</v>
      </c>
      <c r="FM60" s="118">
        <f t="shared" si="54"/>
        <v>3.6258138582119438E-2</v>
      </c>
      <c r="FN60" s="118">
        <f t="shared" si="54"/>
        <v>3.3923749006324978E-2</v>
      </c>
      <c r="FO60" s="118"/>
      <c r="FP60" s="118">
        <f>FP55/FP56</f>
        <v>3.2644561495285135E-2</v>
      </c>
      <c r="FQ60" s="118">
        <f>FQ55/FQ56</f>
        <v>3.2593618135548785E-2</v>
      </c>
      <c r="FR60" s="118">
        <f>FR55/FR56</f>
        <v>3.1576444961421611E-2</v>
      </c>
      <c r="FS60" s="118"/>
      <c r="FT60" s="118">
        <f>FT55/FT56</f>
        <v>2.469285704858875E-2</v>
      </c>
      <c r="FU60" s="118"/>
      <c r="FV60" s="118">
        <f>FV55/FV56</f>
        <v>2.6027617811813623E-2</v>
      </c>
      <c r="FW60" s="118"/>
      <c r="FX60" s="118">
        <f>FX55/FX56</f>
        <v>2.6447019670706746E-2</v>
      </c>
      <c r="FY60" s="118">
        <f>FY55/FY56</f>
        <v>2.4854002878465169E-2</v>
      </c>
      <c r="FZ60" s="118">
        <f>FZ55/FZ56</f>
        <v>2.2770578433668313E-2</v>
      </c>
      <c r="GA60" s="118">
        <f>GA55/GA56</f>
        <v>2.3065163776602199E-2</v>
      </c>
      <c r="GB60" s="118">
        <f>GB55/GB56</f>
        <v>2.264249826960452E-2</v>
      </c>
    </row>
    <row r="61" spans="1:185" x14ac:dyDescent="0.2">
      <c r="A61" s="84" t="s">
        <v>374</v>
      </c>
      <c r="B61" s="116"/>
      <c r="C61" s="116">
        <f t="shared" ref="C61:AH61" si="55">C42</f>
        <v>0</v>
      </c>
      <c r="D61" s="116">
        <f t="shared" si="55"/>
        <v>0</v>
      </c>
      <c r="E61" s="116">
        <f t="shared" si="55"/>
        <v>0</v>
      </c>
      <c r="F61" s="116">
        <f t="shared" si="55"/>
        <v>0</v>
      </c>
      <c r="G61" s="116">
        <f t="shared" si="55"/>
        <v>0</v>
      </c>
      <c r="H61" s="116">
        <f t="shared" si="55"/>
        <v>0</v>
      </c>
      <c r="I61" s="116">
        <f t="shared" si="55"/>
        <v>0</v>
      </c>
      <c r="J61" s="116">
        <f t="shared" si="55"/>
        <v>0</v>
      </c>
      <c r="K61" s="116">
        <f t="shared" si="55"/>
        <v>0</v>
      </c>
      <c r="L61" s="116">
        <f t="shared" si="55"/>
        <v>0</v>
      </c>
      <c r="M61" s="116">
        <f t="shared" si="55"/>
        <v>0</v>
      </c>
      <c r="N61" s="116">
        <f t="shared" si="55"/>
        <v>0</v>
      </c>
      <c r="O61" s="116">
        <f t="shared" si="55"/>
        <v>0</v>
      </c>
      <c r="P61" s="116">
        <f t="shared" si="55"/>
        <v>0</v>
      </c>
      <c r="Q61" s="116">
        <f t="shared" si="55"/>
        <v>0</v>
      </c>
      <c r="R61" s="116">
        <f t="shared" si="55"/>
        <v>0</v>
      </c>
      <c r="S61" s="116">
        <f t="shared" si="55"/>
        <v>0</v>
      </c>
      <c r="T61" s="116">
        <f t="shared" si="55"/>
        <v>0</v>
      </c>
      <c r="U61" s="116">
        <f t="shared" si="55"/>
        <v>0</v>
      </c>
      <c r="V61" s="116">
        <f t="shared" si="55"/>
        <v>0</v>
      </c>
      <c r="W61" s="116">
        <f t="shared" si="55"/>
        <v>0</v>
      </c>
      <c r="X61" s="116">
        <f t="shared" si="55"/>
        <v>0</v>
      </c>
      <c r="Y61" s="116">
        <f t="shared" si="55"/>
        <v>0</v>
      </c>
      <c r="Z61" s="116">
        <f t="shared" si="55"/>
        <v>0</v>
      </c>
      <c r="AA61" s="116">
        <f t="shared" si="55"/>
        <v>0</v>
      </c>
      <c r="AB61" s="116">
        <f t="shared" si="55"/>
        <v>0</v>
      </c>
      <c r="AC61" s="116">
        <f t="shared" si="55"/>
        <v>0</v>
      </c>
      <c r="AD61" s="116">
        <f t="shared" si="55"/>
        <v>0</v>
      </c>
      <c r="AE61" s="116">
        <f t="shared" si="55"/>
        <v>0</v>
      </c>
      <c r="AF61" s="116">
        <f t="shared" si="55"/>
        <v>0</v>
      </c>
      <c r="AG61" s="116">
        <f t="shared" si="55"/>
        <v>0</v>
      </c>
      <c r="AH61" s="116">
        <f t="shared" si="55"/>
        <v>0</v>
      </c>
      <c r="AI61" s="116">
        <f t="shared" ref="AI61:BN61" si="56">AI42</f>
        <v>0</v>
      </c>
      <c r="AJ61" s="116">
        <f t="shared" si="56"/>
        <v>0</v>
      </c>
      <c r="AK61" s="116">
        <f t="shared" si="56"/>
        <v>0</v>
      </c>
      <c r="AL61" s="116">
        <f t="shared" si="56"/>
        <v>0</v>
      </c>
      <c r="AM61" s="116">
        <f t="shared" si="56"/>
        <v>0</v>
      </c>
      <c r="AN61" s="116">
        <f t="shared" si="56"/>
        <v>0</v>
      </c>
      <c r="AO61" s="116">
        <f t="shared" si="56"/>
        <v>0</v>
      </c>
      <c r="AP61" s="116">
        <f t="shared" si="56"/>
        <v>0</v>
      </c>
      <c r="AQ61" s="116">
        <f t="shared" si="56"/>
        <v>0</v>
      </c>
      <c r="AR61" s="116">
        <f t="shared" si="56"/>
        <v>0</v>
      </c>
      <c r="AS61" s="116">
        <f t="shared" si="56"/>
        <v>0</v>
      </c>
      <c r="AT61" s="116">
        <f t="shared" si="56"/>
        <v>0</v>
      </c>
      <c r="AU61" s="116">
        <f t="shared" si="56"/>
        <v>0</v>
      </c>
      <c r="AV61" s="116">
        <f t="shared" si="56"/>
        <v>0</v>
      </c>
      <c r="AW61" s="116">
        <f t="shared" si="56"/>
        <v>0</v>
      </c>
      <c r="AX61" s="116">
        <f t="shared" si="56"/>
        <v>0</v>
      </c>
      <c r="AY61" s="116">
        <f t="shared" si="56"/>
        <v>512917.92857142858</v>
      </c>
      <c r="AZ61" s="116">
        <f t="shared" si="56"/>
        <v>512917.92857142858</v>
      </c>
      <c r="BA61" s="116">
        <f t="shared" si="56"/>
        <v>507446.82142857142</v>
      </c>
      <c r="BB61" s="116">
        <f t="shared" si="56"/>
        <v>496504.57142857142</v>
      </c>
      <c r="BC61" s="116">
        <f t="shared" si="56"/>
        <v>485562.32142857142</v>
      </c>
      <c r="BD61" s="116">
        <f t="shared" si="56"/>
        <v>485562.32142857142</v>
      </c>
      <c r="BE61" s="116">
        <f t="shared" si="56"/>
        <v>0</v>
      </c>
      <c r="BF61" s="116">
        <f t="shared" si="56"/>
        <v>0</v>
      </c>
      <c r="BG61" s="116">
        <f t="shared" si="56"/>
        <v>0</v>
      </c>
      <c r="BH61" s="116">
        <f t="shared" si="56"/>
        <v>0</v>
      </c>
      <c r="BI61" s="116">
        <f t="shared" si="56"/>
        <v>480091.17857142858</v>
      </c>
      <c r="BJ61" s="116">
        <f t="shared" si="56"/>
        <v>480091.17857142858</v>
      </c>
      <c r="BK61" s="116">
        <f t="shared" si="56"/>
        <v>485562.32142857142</v>
      </c>
      <c r="BL61" s="116">
        <f t="shared" si="56"/>
        <v>0</v>
      </c>
      <c r="BM61" s="116">
        <f t="shared" si="56"/>
        <v>491033.42857142858</v>
      </c>
      <c r="BN61" s="116">
        <f t="shared" si="56"/>
        <v>0</v>
      </c>
      <c r="BO61" s="116">
        <f t="shared" ref="BO61:BY61" si="57">BO42</f>
        <v>0</v>
      </c>
      <c r="BP61" s="116">
        <f t="shared" si="57"/>
        <v>0</v>
      </c>
      <c r="BQ61" s="116">
        <f t="shared" si="57"/>
        <v>0</v>
      </c>
      <c r="BR61" s="116">
        <f t="shared" si="57"/>
        <v>0</v>
      </c>
      <c r="BS61" s="116">
        <f t="shared" si="57"/>
        <v>0</v>
      </c>
      <c r="BT61" s="116">
        <f t="shared" si="57"/>
        <v>0</v>
      </c>
      <c r="BU61" s="116">
        <f t="shared" si="57"/>
        <v>0</v>
      </c>
      <c r="BV61" s="116">
        <f t="shared" si="57"/>
        <v>0</v>
      </c>
      <c r="BW61" s="116">
        <f t="shared" si="57"/>
        <v>0</v>
      </c>
      <c r="BX61" s="116">
        <f t="shared" si="57"/>
        <v>0</v>
      </c>
      <c r="BY61" s="116">
        <f t="shared" si="57"/>
        <v>3593427.6071428573</v>
      </c>
      <c r="BZ61" s="116"/>
      <c r="CA61" s="116">
        <f t="shared" ref="CA61:DF61" si="58">CA42</f>
        <v>3593427.6071428573</v>
      </c>
      <c r="CB61" s="116">
        <f t="shared" si="58"/>
        <v>0</v>
      </c>
      <c r="CC61" s="116">
        <f t="shared" si="58"/>
        <v>0</v>
      </c>
      <c r="CD61" s="116">
        <f t="shared" si="58"/>
        <v>0</v>
      </c>
      <c r="CE61" s="116">
        <f t="shared" si="58"/>
        <v>0</v>
      </c>
      <c r="CF61" s="116">
        <f t="shared" si="58"/>
        <v>3593427.6071428573</v>
      </c>
      <c r="CG61" s="116">
        <f t="shared" si="58"/>
        <v>3593427.6071428573</v>
      </c>
      <c r="CH61" s="116">
        <f t="shared" si="58"/>
        <v>3588104.0357142859</v>
      </c>
      <c r="CI61" s="116">
        <f t="shared" si="58"/>
        <v>2874742.1071428573</v>
      </c>
      <c r="CJ61" s="116">
        <f t="shared" si="58"/>
        <v>2997184.8214285714</v>
      </c>
      <c r="CK61" s="116">
        <f t="shared" si="58"/>
        <v>2970566.8214285714</v>
      </c>
      <c r="CL61" s="116">
        <f t="shared" si="58"/>
        <v>2927978.0714285714</v>
      </c>
      <c r="CM61" s="116">
        <f t="shared" si="58"/>
        <v>2970566.8214285714</v>
      </c>
      <c r="CN61" s="116">
        <f t="shared" si="58"/>
        <v>3066391.5714285714</v>
      </c>
      <c r="CO61" s="116">
        <f t="shared" si="58"/>
        <v>3119627.5357142859</v>
      </c>
      <c r="CP61" s="116">
        <f t="shared" si="58"/>
        <v>0</v>
      </c>
      <c r="CQ61" s="116">
        <f t="shared" si="58"/>
        <v>3055744.3928571427</v>
      </c>
      <c r="CR61" s="116">
        <f t="shared" si="58"/>
        <v>3007832</v>
      </c>
      <c r="CS61" s="116">
        <f t="shared" si="58"/>
        <v>3013155.6071428573</v>
      </c>
      <c r="CT61" s="116">
        <f t="shared" si="58"/>
        <v>2981214.0357142859</v>
      </c>
      <c r="CU61" s="116">
        <f t="shared" si="58"/>
        <v>2906683.6785714286</v>
      </c>
      <c r="CV61" s="116">
        <f t="shared" si="58"/>
        <v>2896036.4642857141</v>
      </c>
      <c r="CW61" s="116">
        <f t="shared" si="58"/>
        <v>2890712.8928571427</v>
      </c>
      <c r="CX61" s="116">
        <f t="shared" si="58"/>
        <v>2890712.8928571427</v>
      </c>
      <c r="CY61" s="116">
        <f t="shared" si="58"/>
        <v>2896036.4642857141</v>
      </c>
      <c r="CZ61" s="116">
        <f t="shared" si="58"/>
        <v>2917330.8571428573</v>
      </c>
      <c r="DA61" s="116">
        <f t="shared" si="58"/>
        <v>2946610.6428571427</v>
      </c>
      <c r="DB61" s="116">
        <f t="shared" si="58"/>
        <v>2938625.25</v>
      </c>
      <c r="DC61" s="116">
        <f t="shared" si="58"/>
        <v>2954596.0357142859</v>
      </c>
      <c r="DD61" s="116">
        <f t="shared" si="58"/>
        <v>2917330.8571428573</v>
      </c>
      <c r="DE61" s="116">
        <f t="shared" si="58"/>
        <v>2906683.6785714286</v>
      </c>
      <c r="DF61" s="116">
        <f t="shared" si="58"/>
        <v>2917330.8571428573</v>
      </c>
      <c r="DG61" s="116">
        <f t="shared" ref="DG61:EM61" si="59">DG42</f>
        <v>2969235.9285714286</v>
      </c>
      <c r="DH61" s="116">
        <f t="shared" si="59"/>
        <v>2970566.8214285714</v>
      </c>
      <c r="DI61" s="116">
        <f t="shared" si="59"/>
        <v>2959919.6428571427</v>
      </c>
      <c r="DJ61" s="116">
        <f t="shared" si="59"/>
        <v>2901360.0714285714</v>
      </c>
      <c r="DK61" s="116">
        <f t="shared" si="59"/>
        <v>0</v>
      </c>
      <c r="DL61" s="116">
        <f t="shared" si="59"/>
        <v>2922654.4642857141</v>
      </c>
      <c r="DM61" s="116">
        <f t="shared" si="59"/>
        <v>2914669.0714285714</v>
      </c>
      <c r="DN61" s="116">
        <f t="shared" si="59"/>
        <v>2970566.8214285714</v>
      </c>
      <c r="DO61" s="116">
        <f t="shared" si="59"/>
        <v>3007832</v>
      </c>
      <c r="DP61" s="116">
        <f t="shared" si="59"/>
        <v>2981214.0357142859</v>
      </c>
      <c r="DQ61" s="116">
        <f t="shared" si="59"/>
        <v>3013155.6071428573</v>
      </c>
      <c r="DR61" s="116">
        <f t="shared" si="59"/>
        <v>3034450</v>
      </c>
      <c r="DS61" s="116">
        <f t="shared" si="59"/>
        <v>3055744.3928571427</v>
      </c>
      <c r="DT61" s="116">
        <f t="shared" si="59"/>
        <v>3063729.7857142859</v>
      </c>
      <c r="DU61" s="116">
        <f t="shared" si="59"/>
        <v>3098333.1428571427</v>
      </c>
      <c r="DV61" s="116">
        <f t="shared" si="59"/>
        <v>3087685.9642857141</v>
      </c>
      <c r="DW61" s="116">
        <f t="shared" si="59"/>
        <v>0</v>
      </c>
      <c r="DX61" s="116">
        <f t="shared" si="59"/>
        <v>2991861.2142857141</v>
      </c>
      <c r="DY61" s="116">
        <f t="shared" si="59"/>
        <v>2927978.0714285714</v>
      </c>
      <c r="DZ61" s="116">
        <f t="shared" si="59"/>
        <v>2896036.4642857141</v>
      </c>
      <c r="EA61" s="116">
        <f t="shared" si="59"/>
        <v>2821506.1428571427</v>
      </c>
      <c r="EB61" s="116">
        <f t="shared" si="59"/>
        <v>2837476.9285714286</v>
      </c>
      <c r="EC61" s="116">
        <f t="shared" si="59"/>
        <v>2810858.9285714286</v>
      </c>
      <c r="ED61" s="116">
        <f t="shared" si="59"/>
        <v>2805535.3571428573</v>
      </c>
      <c r="EE61" s="116">
        <f t="shared" si="59"/>
        <v>2810858.9285714286</v>
      </c>
      <c r="EF61" s="116">
        <f t="shared" si="59"/>
        <v>2784241</v>
      </c>
      <c r="EG61" s="116">
        <f t="shared" si="59"/>
        <v>2635180.25</v>
      </c>
      <c r="EH61" s="116">
        <f t="shared" si="59"/>
        <v>2544679.1071428573</v>
      </c>
      <c r="EI61" s="116">
        <f t="shared" si="59"/>
        <v>2544679.1071428573</v>
      </c>
      <c r="EJ61" s="116">
        <f t="shared" si="59"/>
        <v>2544679.1071428573</v>
      </c>
      <c r="EK61" s="116">
        <f t="shared" si="59"/>
        <v>2544679.1071428573</v>
      </c>
      <c r="EL61" s="116">
        <f t="shared" si="59"/>
        <v>2565973.5</v>
      </c>
      <c r="EM61" s="116">
        <f t="shared" si="59"/>
        <v>2587267.8928571427</v>
      </c>
      <c r="EN61" s="116"/>
      <c r="EO61" s="116">
        <f>EO42</f>
        <v>2560649.8928571427</v>
      </c>
      <c r="EP61" s="116">
        <f>EP42</f>
        <v>2573958.8928571427</v>
      </c>
      <c r="EQ61" s="116">
        <f>EQ42</f>
        <v>2627194.8571428573</v>
      </c>
      <c r="ER61" s="116">
        <f>ER42</f>
        <v>2624533.0714285714</v>
      </c>
      <c r="ES61" s="116">
        <f>ES42</f>
        <v>2693739.8214285714</v>
      </c>
      <c r="ET61" s="116"/>
      <c r="EU61" s="116">
        <f>EU42</f>
        <v>2693739.8214285714</v>
      </c>
      <c r="EV61" s="116">
        <f>EV42</f>
        <v>2693739.8214285714</v>
      </c>
      <c r="EW61" s="116">
        <f>EW42</f>
        <v>2683092.6071428573</v>
      </c>
      <c r="EX61" s="116">
        <f>EX42</f>
        <v>2661798.25</v>
      </c>
      <c r="EY61" s="116"/>
      <c r="EZ61" s="116">
        <f t="shared" ref="EZ61:FV61" si="60">EZ42</f>
        <v>2672445.4285714286</v>
      </c>
      <c r="FA61" s="116">
        <f t="shared" si="60"/>
        <v>2629856.6428571427</v>
      </c>
      <c r="FB61" s="116">
        <f t="shared" si="60"/>
        <v>2672445.4285714286</v>
      </c>
      <c r="FC61" s="116">
        <f t="shared" si="60"/>
        <v>2629856.6428571427</v>
      </c>
      <c r="FD61" s="116">
        <f t="shared" si="60"/>
        <v>2672445.4285714286</v>
      </c>
      <c r="FE61" s="116">
        <f t="shared" si="60"/>
        <v>2864094.8928571427</v>
      </c>
      <c r="FF61" s="116">
        <f t="shared" si="60"/>
        <v>3013155.6071428573</v>
      </c>
      <c r="FG61" s="116">
        <f t="shared" si="60"/>
        <v>3343218.5714285714</v>
      </c>
      <c r="FH61" s="116">
        <f t="shared" si="60"/>
        <v>3215452.2857142859</v>
      </c>
      <c r="FI61" s="116">
        <f t="shared" si="60"/>
        <v>3343218.5714285714</v>
      </c>
      <c r="FJ61" s="116">
        <f t="shared" si="60"/>
        <v>3316600.2857142859</v>
      </c>
      <c r="FK61" s="116">
        <f t="shared" si="60"/>
        <v>3194157.8928571427</v>
      </c>
      <c r="FL61" s="116">
        <f t="shared" si="60"/>
        <v>3204805.0714285714</v>
      </c>
      <c r="FM61" s="116">
        <f t="shared" si="60"/>
        <v>3247393.8571428573</v>
      </c>
      <c r="FN61" s="116">
        <f t="shared" si="60"/>
        <v>3226099.4642857141</v>
      </c>
      <c r="FO61" s="116">
        <f t="shared" si="60"/>
        <v>0</v>
      </c>
      <c r="FP61" s="116">
        <f t="shared" si="60"/>
        <v>3362992</v>
      </c>
      <c r="FQ61" s="116">
        <f t="shared" si="60"/>
        <v>3260235.5357142859</v>
      </c>
      <c r="FR61" s="116">
        <f t="shared" si="60"/>
        <v>3362992</v>
      </c>
      <c r="FS61" s="116">
        <f t="shared" si="60"/>
        <v>3407913.8214285714</v>
      </c>
      <c r="FT61" s="116">
        <f t="shared" si="60"/>
        <v>3450402.6785714286</v>
      </c>
      <c r="FU61" s="116">
        <f t="shared" si="60"/>
        <v>3512971.6785714286</v>
      </c>
      <c r="FV61" s="116">
        <f t="shared" si="60"/>
        <v>3457896.6428571427</v>
      </c>
      <c r="FW61" s="116"/>
      <c r="FX61" s="116">
        <f>FX42</f>
        <v>3512971.6785714286</v>
      </c>
      <c r="FY61" s="116">
        <f>FY42</f>
        <v>3611467.1071428573</v>
      </c>
      <c r="FZ61" s="116">
        <f>FZ42</f>
        <v>3470084.2857142859</v>
      </c>
      <c r="GA61" s="116">
        <f>GA42</f>
        <v>3503604.3571428573</v>
      </c>
      <c r="GB61" s="116">
        <f>GB42</f>
        <v>3510065.5357142859</v>
      </c>
    </row>
    <row r="62" spans="1:185" x14ac:dyDescent="0.2">
      <c r="B62" s="115"/>
    </row>
  </sheetData>
  <pageMargins left="0.75" right="0.75" top="1" bottom="1" header="0.5" footer="0.5"/>
  <pageSetup orientation="portrait" horizontalDpi="1200" verticalDpi="120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79998168889431442"/>
  </sheetPr>
  <dimension ref="A1:FY45"/>
  <sheetViews>
    <sheetView workbookViewId="0">
      <pane xSplit="1" ySplit="5" topLeftCell="B6" activePane="bottomRight" state="frozen"/>
      <selection activeCell="J43" sqref="J43"/>
      <selection pane="topRight" activeCell="J43" sqref="J43"/>
      <selection pane="bottomLeft" activeCell="J43" sqref="J43"/>
      <selection pane="bottomRight" activeCell="J43" sqref="J43"/>
    </sheetView>
  </sheetViews>
  <sheetFormatPr defaultColWidth="15.7109375" defaultRowHeight="12.75" x14ac:dyDescent="0.2"/>
  <cols>
    <col min="1" max="1" width="47.140625" style="153" customWidth="1"/>
    <col min="2" max="16384" width="15.7109375" style="117"/>
  </cols>
  <sheetData>
    <row r="1" spans="1:181" x14ac:dyDescent="0.2">
      <c r="A1" s="163" t="s">
        <v>482</v>
      </c>
      <c r="B1" s="151" t="s">
        <v>848</v>
      </c>
      <c r="D1" s="152"/>
    </row>
    <row r="2" spans="1:181" x14ac:dyDescent="0.2">
      <c r="A2" s="163" t="s">
        <v>847</v>
      </c>
      <c r="D2" s="152"/>
    </row>
    <row r="3" spans="1:181" x14ac:dyDescent="0.2">
      <c r="A3" s="92" t="s">
        <v>480</v>
      </c>
      <c r="B3" s="162" t="s">
        <v>846</v>
      </c>
      <c r="C3" s="147" t="s">
        <v>171</v>
      </c>
      <c r="D3" s="161" t="s">
        <v>845</v>
      </c>
      <c r="E3" s="147" t="s">
        <v>844</v>
      </c>
      <c r="F3" s="147" t="s">
        <v>843</v>
      </c>
      <c r="G3" s="147" t="s">
        <v>842</v>
      </c>
      <c r="H3" s="147" t="s">
        <v>841</v>
      </c>
      <c r="I3" s="147" t="s">
        <v>840</v>
      </c>
      <c r="J3" s="147" t="s">
        <v>256</v>
      </c>
      <c r="K3" s="147" t="s">
        <v>839</v>
      </c>
      <c r="L3" s="147" t="s">
        <v>838</v>
      </c>
      <c r="M3" s="147" t="s">
        <v>837</v>
      </c>
      <c r="N3" s="147" t="s">
        <v>836</v>
      </c>
      <c r="O3" s="147" t="s">
        <v>835</v>
      </c>
      <c r="P3" s="147" t="s">
        <v>172</v>
      </c>
      <c r="Q3" s="147" t="s">
        <v>834</v>
      </c>
      <c r="R3" s="147" t="s">
        <v>833</v>
      </c>
      <c r="S3" s="147" t="s">
        <v>832</v>
      </c>
      <c r="T3" s="147" t="s">
        <v>831</v>
      </c>
      <c r="U3" s="147" t="s">
        <v>830</v>
      </c>
      <c r="V3" s="147" t="s">
        <v>257</v>
      </c>
      <c r="W3" s="147" t="s">
        <v>829</v>
      </c>
      <c r="X3" s="147" t="s">
        <v>828</v>
      </c>
      <c r="Y3" s="147" t="s">
        <v>827</v>
      </c>
      <c r="Z3" s="147" t="s">
        <v>826</v>
      </c>
      <c r="AA3" s="147" t="s">
        <v>825</v>
      </c>
      <c r="AB3" s="147" t="s">
        <v>173</v>
      </c>
      <c r="AC3" s="147" t="s">
        <v>824</v>
      </c>
      <c r="AD3" s="147" t="s">
        <v>823</v>
      </c>
      <c r="AE3" s="147" t="s">
        <v>822</v>
      </c>
      <c r="AF3" s="147" t="s">
        <v>821</v>
      </c>
      <c r="AG3" s="147" t="s">
        <v>820</v>
      </c>
      <c r="AH3" s="147" t="s">
        <v>258</v>
      </c>
      <c r="AI3" s="147" t="s">
        <v>819</v>
      </c>
      <c r="AJ3" s="147" t="s">
        <v>818</v>
      </c>
      <c r="AK3" s="147" t="s">
        <v>817</v>
      </c>
      <c r="AL3" s="147" t="s">
        <v>816</v>
      </c>
      <c r="AM3" s="147" t="s">
        <v>815</v>
      </c>
      <c r="AN3" s="147" t="s">
        <v>174</v>
      </c>
      <c r="AO3" s="147" t="s">
        <v>814</v>
      </c>
      <c r="AP3" s="147" t="s">
        <v>813</v>
      </c>
      <c r="AQ3" s="147" t="s">
        <v>812</v>
      </c>
      <c r="AR3" s="147" t="s">
        <v>811</v>
      </c>
      <c r="AS3" s="147" t="s">
        <v>810</v>
      </c>
      <c r="AT3" s="147" t="s">
        <v>259</v>
      </c>
      <c r="AU3" s="147" t="s">
        <v>809</v>
      </c>
      <c r="AV3" s="147" t="s">
        <v>808</v>
      </c>
      <c r="AW3" s="147" t="s">
        <v>807</v>
      </c>
      <c r="AX3" s="147" t="s">
        <v>806</v>
      </c>
      <c r="AY3" s="147" t="s">
        <v>805</v>
      </c>
      <c r="AZ3" s="147" t="s">
        <v>175</v>
      </c>
      <c r="BA3" s="147" t="s">
        <v>804</v>
      </c>
      <c r="BB3" s="147" t="s">
        <v>803</v>
      </c>
      <c r="BC3" s="147" t="s">
        <v>802</v>
      </c>
      <c r="BD3" s="147" t="s">
        <v>801</v>
      </c>
      <c r="BE3" s="147" t="s">
        <v>800</v>
      </c>
      <c r="BF3" s="147" t="s">
        <v>260</v>
      </c>
      <c r="BG3" s="147" t="s">
        <v>799</v>
      </c>
      <c r="BH3" s="147" t="s">
        <v>798</v>
      </c>
      <c r="BI3" s="147" t="s">
        <v>797</v>
      </c>
      <c r="BJ3" s="147" t="s">
        <v>796</v>
      </c>
      <c r="BK3" s="147" t="s">
        <v>795</v>
      </c>
      <c r="BL3" s="147" t="s">
        <v>176</v>
      </c>
      <c r="BM3" s="147" t="s">
        <v>794</v>
      </c>
      <c r="BN3" s="147" t="s">
        <v>793</v>
      </c>
      <c r="BO3" s="147" t="s">
        <v>792</v>
      </c>
      <c r="BP3" s="147" t="s">
        <v>791</v>
      </c>
      <c r="BQ3" s="147" t="s">
        <v>790</v>
      </c>
      <c r="BR3" s="147" t="s">
        <v>261</v>
      </c>
      <c r="BS3" s="147" t="s">
        <v>789</v>
      </c>
      <c r="BT3" s="147" t="s">
        <v>788</v>
      </c>
      <c r="BU3" s="147" t="s">
        <v>787</v>
      </c>
      <c r="BV3" s="147" t="s">
        <v>786</v>
      </c>
      <c r="BW3" s="147" t="s">
        <v>785</v>
      </c>
      <c r="BX3" s="147" t="s">
        <v>177</v>
      </c>
      <c r="BY3" s="147" t="s">
        <v>784</v>
      </c>
      <c r="BZ3" s="147" t="s">
        <v>783</v>
      </c>
      <c r="CA3" s="147" t="s">
        <v>782</v>
      </c>
      <c r="CB3" s="147" t="s">
        <v>781</v>
      </c>
      <c r="CC3" s="147" t="s">
        <v>780</v>
      </c>
      <c r="CD3" s="147" t="s">
        <v>44</v>
      </c>
      <c r="CE3" s="147" t="s">
        <v>779</v>
      </c>
      <c r="CF3" s="147" t="s">
        <v>778</v>
      </c>
      <c r="CG3" s="147" t="s">
        <v>777</v>
      </c>
      <c r="CH3" s="147" t="s">
        <v>776</v>
      </c>
      <c r="CI3" s="147" t="s">
        <v>775</v>
      </c>
      <c r="CJ3" s="147" t="s">
        <v>45</v>
      </c>
      <c r="CK3" s="147" t="s">
        <v>774</v>
      </c>
      <c r="CL3" s="147" t="s">
        <v>773</v>
      </c>
      <c r="CM3" s="147" t="s">
        <v>772</v>
      </c>
      <c r="CN3" s="147" t="s">
        <v>771</v>
      </c>
      <c r="CO3" s="147" t="s">
        <v>770</v>
      </c>
      <c r="CP3" s="147" t="s">
        <v>46</v>
      </c>
      <c r="CQ3" s="147" t="s">
        <v>769</v>
      </c>
      <c r="CR3" s="147" t="s">
        <v>768</v>
      </c>
      <c r="CS3" s="147" t="s">
        <v>767</v>
      </c>
      <c r="CT3" s="147" t="s">
        <v>766</v>
      </c>
      <c r="CU3" s="147" t="s">
        <v>765</v>
      </c>
      <c r="CV3" s="147" t="s">
        <v>47</v>
      </c>
      <c r="CW3" s="147" t="s">
        <v>764</v>
      </c>
      <c r="CX3" s="147" t="s">
        <v>763</v>
      </c>
      <c r="CY3" s="147" t="s">
        <v>762</v>
      </c>
      <c r="CZ3" s="147" t="s">
        <v>761</v>
      </c>
      <c r="DA3" s="147" t="s">
        <v>760</v>
      </c>
      <c r="DB3" s="147" t="s">
        <v>48</v>
      </c>
      <c r="DC3" s="147" t="s">
        <v>759</v>
      </c>
      <c r="DD3" s="147" t="s">
        <v>758</v>
      </c>
      <c r="DE3" s="147" t="s">
        <v>757</v>
      </c>
      <c r="DF3" s="147" t="s">
        <v>756</v>
      </c>
      <c r="DG3" s="147" t="s">
        <v>755</v>
      </c>
      <c r="DH3" s="147" t="s">
        <v>49</v>
      </c>
      <c r="DI3" s="147" t="s">
        <v>754</v>
      </c>
      <c r="DJ3" s="147" t="s">
        <v>753</v>
      </c>
      <c r="DK3" s="147" t="s">
        <v>752</v>
      </c>
      <c r="DL3" s="147" t="s">
        <v>751</v>
      </c>
      <c r="DM3" s="147" t="s">
        <v>750</v>
      </c>
      <c r="DN3" s="147" t="s">
        <v>50</v>
      </c>
      <c r="DO3" s="147" t="s">
        <v>749</v>
      </c>
      <c r="DP3" s="147" t="s">
        <v>748</v>
      </c>
      <c r="DQ3" s="147" t="s">
        <v>747</v>
      </c>
      <c r="DR3" s="147" t="s">
        <v>746</v>
      </c>
      <c r="DS3" s="147" t="s">
        <v>745</v>
      </c>
      <c r="DT3" s="147" t="s">
        <v>178</v>
      </c>
      <c r="DU3" s="147" t="s">
        <v>744</v>
      </c>
      <c r="DV3" s="147" t="s">
        <v>743</v>
      </c>
      <c r="DW3" s="147" t="s">
        <v>742</v>
      </c>
      <c r="DX3" s="147" t="s">
        <v>741</v>
      </c>
      <c r="DY3" s="147" t="s">
        <v>740</v>
      </c>
      <c r="DZ3" s="147" t="s">
        <v>262</v>
      </c>
      <c r="EA3" s="147" t="s">
        <v>739</v>
      </c>
      <c r="EB3" s="147" t="s">
        <v>738</v>
      </c>
      <c r="EC3" s="147" t="s">
        <v>737</v>
      </c>
      <c r="ED3" s="147" t="s">
        <v>736</v>
      </c>
      <c r="EE3" s="147" t="s">
        <v>735</v>
      </c>
      <c r="EF3" s="147" t="s">
        <v>179</v>
      </c>
      <c r="EG3" s="147" t="s">
        <v>734</v>
      </c>
      <c r="EH3" s="147" t="s">
        <v>733</v>
      </c>
      <c r="EI3" s="147" t="s">
        <v>732</v>
      </c>
      <c r="EJ3" s="147" t="s">
        <v>731</v>
      </c>
      <c r="EK3" s="147" t="s">
        <v>730</v>
      </c>
      <c r="EL3" s="147" t="s">
        <v>263</v>
      </c>
      <c r="EM3" s="147" t="s">
        <v>729</v>
      </c>
      <c r="EN3" s="147" t="s">
        <v>728</v>
      </c>
      <c r="EO3" s="147" t="s">
        <v>727</v>
      </c>
      <c r="EP3" s="147" t="s">
        <v>726</v>
      </c>
      <c r="EQ3" s="147" t="s">
        <v>725</v>
      </c>
      <c r="ER3" s="147" t="s">
        <v>180</v>
      </c>
      <c r="ES3" s="147" t="s">
        <v>724</v>
      </c>
      <c r="ET3" s="147" t="s">
        <v>723</v>
      </c>
      <c r="EU3" s="147" t="s">
        <v>722</v>
      </c>
      <c r="EV3" s="147" t="s">
        <v>721</v>
      </c>
      <c r="EW3" s="147" t="s">
        <v>720</v>
      </c>
      <c r="EX3" s="147" t="s">
        <v>264</v>
      </c>
      <c r="EY3" s="147" t="s">
        <v>719</v>
      </c>
      <c r="EZ3" s="147" t="s">
        <v>718</v>
      </c>
      <c r="FA3" s="147" t="s">
        <v>717</v>
      </c>
      <c r="FB3" s="147" t="s">
        <v>716</v>
      </c>
      <c r="FC3" s="147" t="s">
        <v>715</v>
      </c>
      <c r="FD3" s="147" t="s">
        <v>181</v>
      </c>
      <c r="FE3" s="147" t="s">
        <v>714</v>
      </c>
      <c r="FF3" s="147" t="s">
        <v>713</v>
      </c>
      <c r="FG3" s="147" t="s">
        <v>712</v>
      </c>
      <c r="FH3" s="147" t="s">
        <v>711</v>
      </c>
      <c r="FI3" s="147" t="s">
        <v>710</v>
      </c>
      <c r="FJ3" s="147" t="s">
        <v>265</v>
      </c>
      <c r="FK3" s="147" t="s">
        <v>709</v>
      </c>
      <c r="FL3" s="147" t="s">
        <v>708</v>
      </c>
      <c r="FM3" s="147" t="s">
        <v>707</v>
      </c>
      <c r="FN3" s="147" t="s">
        <v>706</v>
      </c>
      <c r="FO3" s="147" t="s">
        <v>705</v>
      </c>
      <c r="FP3" s="147"/>
      <c r="FQ3" s="147"/>
      <c r="FR3" s="147"/>
      <c r="FS3" s="147"/>
      <c r="FT3" s="147"/>
      <c r="FU3" s="147"/>
      <c r="FV3" s="147"/>
      <c r="FW3" s="147"/>
      <c r="FX3" s="147"/>
      <c r="FY3" s="147"/>
    </row>
    <row r="4" spans="1:181" s="159" customFormat="1" x14ac:dyDescent="0.2">
      <c r="A4" s="92" t="s">
        <v>430</v>
      </c>
      <c r="B4" s="143">
        <v>8736</v>
      </c>
      <c r="C4" s="143">
        <v>8768</v>
      </c>
      <c r="D4" s="143">
        <v>8768</v>
      </c>
      <c r="E4" s="143">
        <v>8798</v>
      </c>
      <c r="F4" s="143">
        <v>8827</v>
      </c>
      <c r="G4" s="143">
        <v>8858</v>
      </c>
      <c r="H4" s="143">
        <v>8888</v>
      </c>
      <c r="I4" s="143">
        <v>8920</v>
      </c>
      <c r="J4" s="143">
        <v>8949</v>
      </c>
      <c r="K4" s="143">
        <v>8980</v>
      </c>
      <c r="L4" s="143">
        <v>9011</v>
      </c>
      <c r="M4" s="143">
        <v>9041</v>
      </c>
      <c r="N4" s="143">
        <v>9072</v>
      </c>
      <c r="O4" s="143">
        <v>9102</v>
      </c>
      <c r="P4" s="143">
        <v>9133</v>
      </c>
      <c r="Q4" s="143">
        <v>9164</v>
      </c>
      <c r="R4" s="143">
        <v>9192</v>
      </c>
      <c r="S4" s="143">
        <v>9223</v>
      </c>
      <c r="T4" s="143">
        <v>9253</v>
      </c>
      <c r="U4" s="143">
        <v>9285</v>
      </c>
      <c r="V4" s="143">
        <v>9314</v>
      </c>
      <c r="W4" s="143">
        <v>9348</v>
      </c>
      <c r="X4" s="143">
        <v>9376</v>
      </c>
      <c r="Y4" s="143">
        <v>9406</v>
      </c>
      <c r="Z4" s="143">
        <v>9437</v>
      </c>
      <c r="AA4" s="143">
        <v>9467</v>
      </c>
      <c r="AB4" s="143">
        <v>9499</v>
      </c>
      <c r="AC4" s="143">
        <v>9529</v>
      </c>
      <c r="AD4" s="143">
        <v>9557</v>
      </c>
      <c r="AE4" s="143">
        <v>9588</v>
      </c>
      <c r="AF4" s="143">
        <v>9618</v>
      </c>
      <c r="AG4" s="143">
        <v>9649</v>
      </c>
      <c r="AH4" s="143">
        <v>9679</v>
      </c>
      <c r="AI4" s="143">
        <v>9712</v>
      </c>
      <c r="AJ4" s="143">
        <v>9741</v>
      </c>
      <c r="AK4" s="143">
        <v>9771</v>
      </c>
      <c r="AL4" s="143">
        <v>9802</v>
      </c>
      <c r="AM4" s="143">
        <v>9832</v>
      </c>
      <c r="AN4" s="143">
        <v>9865</v>
      </c>
      <c r="AO4" s="143">
        <v>9894</v>
      </c>
      <c r="AP4" s="143">
        <v>9922</v>
      </c>
      <c r="AQ4" s="143">
        <v>9953</v>
      </c>
      <c r="AR4" s="143">
        <v>9983</v>
      </c>
      <c r="AS4" s="143">
        <v>10014</v>
      </c>
      <c r="AT4" s="143">
        <v>10044</v>
      </c>
      <c r="AU4" s="143">
        <v>10075</v>
      </c>
      <c r="AV4" s="143">
        <v>10106</v>
      </c>
      <c r="AW4" s="143">
        <v>10136</v>
      </c>
      <c r="AX4" s="143">
        <v>10167</v>
      </c>
      <c r="AY4" s="143">
        <v>10197</v>
      </c>
      <c r="AZ4" s="143">
        <v>10230</v>
      </c>
      <c r="BA4" s="143">
        <v>10259</v>
      </c>
      <c r="BB4" s="143">
        <v>10288</v>
      </c>
      <c r="BC4" s="143">
        <v>10320</v>
      </c>
      <c r="BD4" s="143">
        <v>10349</v>
      </c>
      <c r="BE4" s="143">
        <v>10380</v>
      </c>
      <c r="BF4" s="143">
        <v>10411</v>
      </c>
      <c r="BG4" s="143">
        <v>10441</v>
      </c>
      <c r="BH4" s="143">
        <v>10472</v>
      </c>
      <c r="BI4" s="143">
        <v>10502</v>
      </c>
      <c r="BJ4" s="143">
        <v>10533</v>
      </c>
      <c r="BK4" s="143">
        <v>10563</v>
      </c>
      <c r="BL4" s="143">
        <v>10594</v>
      </c>
      <c r="BM4" s="143">
        <v>10625</v>
      </c>
      <c r="BN4" s="143">
        <v>10653</v>
      </c>
      <c r="BO4" s="143">
        <v>10685</v>
      </c>
      <c r="BP4" s="143">
        <v>10714</v>
      </c>
      <c r="BQ4" s="143">
        <v>10745</v>
      </c>
      <c r="BR4" s="143">
        <v>10775</v>
      </c>
      <c r="BS4" s="143">
        <v>10807</v>
      </c>
      <c r="BT4" s="143">
        <v>10838</v>
      </c>
      <c r="BU4" s="143">
        <v>10867</v>
      </c>
      <c r="BV4" s="143">
        <v>10898</v>
      </c>
      <c r="BW4" s="143">
        <v>10929</v>
      </c>
      <c r="BX4" s="143">
        <v>10960</v>
      </c>
      <c r="BY4" s="143">
        <v>376233</v>
      </c>
      <c r="BZ4" s="143">
        <v>11018</v>
      </c>
      <c r="CA4" s="143">
        <v>11049</v>
      </c>
      <c r="CB4" s="143">
        <v>11079</v>
      </c>
      <c r="CC4" s="143">
        <v>11111</v>
      </c>
      <c r="CD4" s="143">
        <v>11140</v>
      </c>
      <c r="CE4" s="143">
        <v>11171</v>
      </c>
      <c r="CF4" s="143">
        <v>11202</v>
      </c>
      <c r="CG4" s="143">
        <v>11232</v>
      </c>
      <c r="CH4" s="143">
        <v>11263</v>
      </c>
      <c r="CI4" s="143">
        <v>11293</v>
      </c>
      <c r="CJ4" s="143">
        <v>11325</v>
      </c>
      <c r="CK4" s="143">
        <v>11357</v>
      </c>
      <c r="CL4" s="143">
        <v>11384</v>
      </c>
      <c r="CM4" s="143">
        <v>376657</v>
      </c>
      <c r="CN4" s="143">
        <v>11444</v>
      </c>
      <c r="CO4" s="143">
        <v>11475</v>
      </c>
      <c r="CP4" s="143">
        <v>11505</v>
      </c>
      <c r="CQ4" s="143">
        <v>11539</v>
      </c>
      <c r="CR4" s="143">
        <v>11567</v>
      </c>
      <c r="CS4" s="143">
        <v>11597</v>
      </c>
      <c r="CT4" s="143">
        <v>11629</v>
      </c>
      <c r="CU4" s="143">
        <v>11658</v>
      </c>
      <c r="CV4" s="143">
        <v>11690</v>
      </c>
      <c r="CW4" s="143">
        <v>11720</v>
      </c>
      <c r="CX4" s="143">
        <v>11749</v>
      </c>
      <c r="CY4" s="143">
        <v>11780</v>
      </c>
      <c r="CZ4" s="143">
        <v>11811</v>
      </c>
      <c r="DA4" s="143">
        <v>11841</v>
      </c>
      <c r="DB4" s="143">
        <v>11871</v>
      </c>
      <c r="DC4" s="143">
        <v>11903</v>
      </c>
      <c r="DD4" s="143">
        <v>11933</v>
      </c>
      <c r="DE4" s="143">
        <v>11963</v>
      </c>
      <c r="DF4" s="143">
        <v>11994</v>
      </c>
      <c r="DG4" s="143">
        <v>12024</v>
      </c>
      <c r="DH4" s="143">
        <v>12057</v>
      </c>
      <c r="DI4" s="143">
        <v>12086</v>
      </c>
      <c r="DJ4" s="143">
        <v>12114</v>
      </c>
      <c r="DK4" s="143">
        <v>12145</v>
      </c>
      <c r="DL4" s="143">
        <v>12175</v>
      </c>
      <c r="DM4" s="143">
        <v>12206</v>
      </c>
      <c r="DN4" s="143">
        <v>12236</v>
      </c>
      <c r="DO4" s="143">
        <v>12267</v>
      </c>
      <c r="DP4" s="143">
        <v>12298</v>
      </c>
      <c r="DQ4" s="143">
        <v>12329</v>
      </c>
      <c r="DR4" s="143">
        <v>12359</v>
      </c>
      <c r="DS4" s="143">
        <v>12389</v>
      </c>
      <c r="DT4" s="143">
        <v>12421</v>
      </c>
      <c r="DU4" s="143">
        <v>12451</v>
      </c>
      <c r="DV4" s="143">
        <v>12479</v>
      </c>
      <c r="DW4" s="143">
        <v>12512</v>
      </c>
      <c r="DX4" s="143">
        <v>12540</v>
      </c>
      <c r="DY4" s="143">
        <v>12571</v>
      </c>
      <c r="DZ4" s="143">
        <v>12601</v>
      </c>
      <c r="EA4" s="143">
        <v>12632</v>
      </c>
      <c r="EB4" s="143">
        <v>12663</v>
      </c>
      <c r="EC4" s="143">
        <v>12693</v>
      </c>
      <c r="ED4" s="143">
        <v>12724</v>
      </c>
      <c r="EE4" s="143">
        <v>12754</v>
      </c>
      <c r="EF4" s="143">
        <v>12786</v>
      </c>
      <c r="EG4" s="143">
        <v>12816</v>
      </c>
      <c r="EH4" s="143">
        <v>12844</v>
      </c>
      <c r="EI4" s="143">
        <v>12875</v>
      </c>
      <c r="EJ4" s="143">
        <v>12905</v>
      </c>
      <c r="EK4" s="143">
        <v>12936</v>
      </c>
      <c r="EL4" s="143">
        <v>12966</v>
      </c>
      <c r="EM4" s="143">
        <v>12997</v>
      </c>
      <c r="EN4" s="143">
        <v>13029</v>
      </c>
      <c r="EO4" s="143">
        <v>13058</v>
      </c>
      <c r="EP4" s="143">
        <v>13089</v>
      </c>
      <c r="EQ4" s="143">
        <v>13120</v>
      </c>
      <c r="ER4" s="143">
        <v>13151</v>
      </c>
      <c r="ES4" s="143">
        <v>13181</v>
      </c>
      <c r="ET4" s="143">
        <v>13211</v>
      </c>
      <c r="EU4" s="143">
        <v>13241</v>
      </c>
      <c r="EV4" s="143">
        <v>13271</v>
      </c>
      <c r="EW4" s="143">
        <v>13303</v>
      </c>
      <c r="EX4" s="143">
        <v>13332</v>
      </c>
      <c r="EY4" s="143">
        <v>13366</v>
      </c>
      <c r="EZ4" s="143">
        <v>13394</v>
      </c>
      <c r="FA4" s="143">
        <v>13424</v>
      </c>
      <c r="FB4" s="143">
        <v>13455</v>
      </c>
      <c r="FC4" s="143">
        <v>13485</v>
      </c>
      <c r="FD4" s="143">
        <v>13516</v>
      </c>
      <c r="FE4" s="143">
        <v>13547</v>
      </c>
      <c r="FF4" s="143">
        <v>13575</v>
      </c>
      <c r="FG4" s="143">
        <v>13606</v>
      </c>
      <c r="FH4" s="143">
        <v>13636</v>
      </c>
      <c r="FI4" s="143">
        <v>13667</v>
      </c>
      <c r="FJ4" s="143">
        <v>13697</v>
      </c>
      <c r="FK4" s="143">
        <v>13728</v>
      </c>
      <c r="FL4" s="143">
        <v>13759</v>
      </c>
      <c r="FM4" s="143">
        <v>13789</v>
      </c>
      <c r="FN4" s="143">
        <v>13820</v>
      </c>
      <c r="FO4" s="143">
        <v>13850</v>
      </c>
    </row>
    <row r="5" spans="1:181" s="159" customFormat="1" x14ac:dyDescent="0.2">
      <c r="A5" s="99" t="s">
        <v>429</v>
      </c>
      <c r="B5" s="143">
        <v>8840</v>
      </c>
      <c r="C5" s="143">
        <v>8854</v>
      </c>
      <c r="D5" s="143">
        <v>8896</v>
      </c>
      <c r="E5" s="143">
        <v>8854</v>
      </c>
      <c r="F5" s="143">
        <v>8861</v>
      </c>
      <c r="G5" s="143">
        <v>8874</v>
      </c>
      <c r="H5" s="143">
        <v>8903</v>
      </c>
      <c r="I5" s="143">
        <v>8938</v>
      </c>
      <c r="J5" s="143">
        <v>8959</v>
      </c>
      <c r="K5" s="143">
        <v>8987</v>
      </c>
      <c r="L5" s="143">
        <v>9022</v>
      </c>
      <c r="M5" s="143">
        <v>9057</v>
      </c>
      <c r="N5" s="143">
        <v>9099</v>
      </c>
      <c r="O5" s="143">
        <v>9113</v>
      </c>
      <c r="P5" s="143">
        <v>9148</v>
      </c>
      <c r="Q5" s="143">
        <v>9176</v>
      </c>
      <c r="R5" s="143">
        <v>9211</v>
      </c>
      <c r="S5" s="143">
        <v>9239</v>
      </c>
      <c r="T5" s="143">
        <v>9267</v>
      </c>
      <c r="U5" s="143">
        <v>9302</v>
      </c>
      <c r="V5" s="143">
        <v>9330</v>
      </c>
      <c r="W5" s="143">
        <v>9365</v>
      </c>
      <c r="X5" s="143">
        <v>9393</v>
      </c>
      <c r="Y5" s="143">
        <v>9428</v>
      </c>
      <c r="Z5" s="143">
        <v>9463</v>
      </c>
      <c r="AA5" s="143">
        <v>9484</v>
      </c>
      <c r="AB5" s="143">
        <v>9526</v>
      </c>
      <c r="AC5" s="143">
        <v>9554</v>
      </c>
      <c r="AD5" s="143">
        <v>9582</v>
      </c>
      <c r="AE5" s="143">
        <v>9617</v>
      </c>
      <c r="AF5" s="143">
        <v>9638</v>
      </c>
      <c r="AG5" s="143">
        <v>9673</v>
      </c>
      <c r="AH5" s="143">
        <v>9708</v>
      </c>
      <c r="AI5" s="143">
        <v>9736</v>
      </c>
      <c r="AJ5" s="143">
        <v>9764</v>
      </c>
      <c r="AK5" s="143">
        <v>9799</v>
      </c>
      <c r="AL5" s="143">
        <v>9834</v>
      </c>
      <c r="AM5" s="143">
        <v>9862</v>
      </c>
      <c r="AN5" s="143">
        <v>9890</v>
      </c>
      <c r="AO5" s="143">
        <v>9925</v>
      </c>
      <c r="AP5" s="143">
        <v>9953</v>
      </c>
      <c r="AQ5" s="143">
        <v>9981</v>
      </c>
      <c r="AR5" s="143">
        <v>10002</v>
      </c>
      <c r="AS5" s="143">
        <v>10044</v>
      </c>
      <c r="AT5" s="143">
        <v>10065</v>
      </c>
      <c r="AU5" s="142" t="s">
        <v>345</v>
      </c>
      <c r="AV5" s="143">
        <v>10135</v>
      </c>
      <c r="AW5" s="143">
        <v>10163</v>
      </c>
      <c r="AX5" s="143">
        <v>10198</v>
      </c>
      <c r="AY5" s="143">
        <v>10226</v>
      </c>
      <c r="AZ5" s="143">
        <v>10254</v>
      </c>
      <c r="BA5" s="143">
        <v>10282</v>
      </c>
      <c r="BB5" s="143">
        <v>10317</v>
      </c>
      <c r="BC5" s="143">
        <v>10338</v>
      </c>
      <c r="BD5" s="143">
        <v>10373</v>
      </c>
      <c r="BE5" s="143">
        <v>10401</v>
      </c>
      <c r="BF5" s="143">
        <v>10436</v>
      </c>
      <c r="BG5" s="143">
        <v>10464</v>
      </c>
      <c r="BH5" s="143">
        <v>10502</v>
      </c>
      <c r="BI5" s="143">
        <v>10527</v>
      </c>
      <c r="BJ5" s="143">
        <v>10562</v>
      </c>
      <c r="BK5" s="143">
        <v>10591</v>
      </c>
      <c r="BL5" s="143">
        <v>10617</v>
      </c>
      <c r="BM5" s="143">
        <v>10653</v>
      </c>
      <c r="BN5" s="143">
        <v>10680</v>
      </c>
      <c r="BO5" s="143">
        <v>10709</v>
      </c>
      <c r="BP5" s="143">
        <v>10737</v>
      </c>
      <c r="BQ5" s="143">
        <v>10772</v>
      </c>
      <c r="BR5" s="143">
        <v>10801</v>
      </c>
      <c r="BS5" s="143">
        <v>10835</v>
      </c>
      <c r="BT5" s="143">
        <v>10863</v>
      </c>
      <c r="BU5" s="143">
        <v>10891</v>
      </c>
      <c r="BV5" s="143">
        <v>10926</v>
      </c>
      <c r="BW5" s="143">
        <v>10957</v>
      </c>
      <c r="BX5" s="143">
        <v>10982</v>
      </c>
      <c r="BY5" s="143">
        <v>11017</v>
      </c>
      <c r="BZ5" s="143">
        <v>11045</v>
      </c>
      <c r="CA5" s="143">
        <v>11073</v>
      </c>
      <c r="CB5" s="143">
        <v>11108</v>
      </c>
      <c r="CC5" s="143">
        <v>11136</v>
      </c>
      <c r="CD5" s="143">
        <v>11164</v>
      </c>
      <c r="CE5" s="143">
        <v>11199</v>
      </c>
      <c r="CF5" s="143">
        <v>11227</v>
      </c>
      <c r="CG5" s="143">
        <v>11269</v>
      </c>
      <c r="CH5" s="143">
        <v>11290</v>
      </c>
      <c r="CI5" s="143">
        <v>10960</v>
      </c>
      <c r="CJ5" s="143">
        <v>11353</v>
      </c>
      <c r="CK5" s="143">
        <v>11381</v>
      </c>
      <c r="CL5" s="143">
        <v>11409</v>
      </c>
      <c r="CM5" s="143">
        <v>11437</v>
      </c>
      <c r="CN5" s="143">
        <v>11472</v>
      </c>
      <c r="CO5" s="143">
        <v>11500</v>
      </c>
      <c r="CP5" s="143">
        <v>11535</v>
      </c>
      <c r="CQ5" s="143">
        <v>11570</v>
      </c>
      <c r="CR5" s="143">
        <v>11591</v>
      </c>
      <c r="CS5" s="143">
        <v>11626</v>
      </c>
      <c r="CT5" s="143">
        <v>11661</v>
      </c>
      <c r="CU5" s="143">
        <v>11688</v>
      </c>
      <c r="CV5" s="143">
        <v>11724</v>
      </c>
      <c r="CW5" s="143">
        <v>11752</v>
      </c>
      <c r="CX5" s="143">
        <v>11780</v>
      </c>
      <c r="CY5" s="142" t="s">
        <v>345</v>
      </c>
      <c r="CZ5" s="143">
        <v>11836</v>
      </c>
      <c r="DA5" s="143">
        <v>11871</v>
      </c>
      <c r="DB5" s="143">
        <v>11899</v>
      </c>
      <c r="DC5" s="143">
        <v>11927</v>
      </c>
      <c r="DD5" s="142" t="s">
        <v>345</v>
      </c>
      <c r="DE5" s="143">
        <v>11989</v>
      </c>
      <c r="DF5" s="143">
        <v>12025</v>
      </c>
      <c r="DG5" s="143">
        <v>12053</v>
      </c>
      <c r="DH5" s="143">
        <v>12088</v>
      </c>
      <c r="DI5" s="143">
        <v>12109</v>
      </c>
      <c r="DJ5" s="143">
        <v>12137</v>
      </c>
      <c r="DK5" s="143">
        <v>12172</v>
      </c>
      <c r="DL5" s="143">
        <v>12207</v>
      </c>
      <c r="DM5" s="143">
        <v>12235</v>
      </c>
      <c r="DN5" s="143">
        <v>12270</v>
      </c>
      <c r="DO5" s="143">
        <v>12298</v>
      </c>
      <c r="DP5" s="143">
        <v>12326</v>
      </c>
      <c r="DQ5" s="143">
        <v>12361</v>
      </c>
      <c r="DR5" s="143">
        <v>12389</v>
      </c>
      <c r="DS5" s="143">
        <v>12424</v>
      </c>
      <c r="DT5" s="143">
        <v>12452</v>
      </c>
      <c r="DU5" s="143">
        <v>12473</v>
      </c>
      <c r="DV5" s="143">
        <v>12507</v>
      </c>
      <c r="DW5" s="143">
        <v>12536</v>
      </c>
      <c r="DX5" s="143">
        <v>12571</v>
      </c>
      <c r="DY5" s="143">
        <v>12599</v>
      </c>
      <c r="DZ5" s="142" t="s">
        <v>345</v>
      </c>
      <c r="EA5" s="142" t="s">
        <v>345</v>
      </c>
      <c r="EB5" s="142" t="s">
        <v>345</v>
      </c>
      <c r="EC5" s="143">
        <v>12718</v>
      </c>
      <c r="ED5" s="143">
        <v>12753</v>
      </c>
      <c r="EE5" s="143">
        <v>12788</v>
      </c>
      <c r="EF5" s="143">
        <v>12816</v>
      </c>
      <c r="EG5" s="142" t="s">
        <v>345</v>
      </c>
      <c r="EH5" s="142" t="s">
        <v>345</v>
      </c>
      <c r="EI5" s="143">
        <v>12900</v>
      </c>
      <c r="EJ5" s="143">
        <v>12935</v>
      </c>
      <c r="EK5" s="143">
        <v>12963</v>
      </c>
      <c r="EL5" s="143">
        <v>12991</v>
      </c>
      <c r="EM5" s="143">
        <v>13026</v>
      </c>
      <c r="EN5" s="143">
        <v>13054</v>
      </c>
      <c r="EO5" s="143">
        <v>13082</v>
      </c>
      <c r="EP5" s="143">
        <v>13110</v>
      </c>
      <c r="EQ5" s="143">
        <v>13138</v>
      </c>
      <c r="ER5" s="143">
        <v>13180</v>
      </c>
      <c r="ES5" s="143">
        <v>13208</v>
      </c>
      <c r="ET5" s="143">
        <v>13236</v>
      </c>
      <c r="EU5" s="143">
        <v>13271</v>
      </c>
      <c r="EV5" s="143">
        <v>13292</v>
      </c>
      <c r="EW5" s="143">
        <v>13327</v>
      </c>
      <c r="EX5" s="143">
        <v>13355</v>
      </c>
      <c r="EY5" s="143">
        <v>13383</v>
      </c>
      <c r="EZ5" s="143">
        <v>13418</v>
      </c>
      <c r="FA5" s="143">
        <v>13446</v>
      </c>
      <c r="FB5" s="143">
        <v>13481</v>
      </c>
      <c r="FC5" s="143">
        <v>13523</v>
      </c>
      <c r="FD5" s="143">
        <v>13551</v>
      </c>
      <c r="FE5" s="143">
        <v>13579</v>
      </c>
      <c r="FF5" s="143">
        <v>13599</v>
      </c>
      <c r="FG5" s="143">
        <v>13635</v>
      </c>
      <c r="FH5" s="143">
        <v>13670</v>
      </c>
      <c r="FI5" s="142" t="s">
        <v>345</v>
      </c>
      <c r="FJ5" s="143">
        <v>13719</v>
      </c>
      <c r="FK5" s="143">
        <v>13754</v>
      </c>
      <c r="FL5" s="143">
        <v>13782</v>
      </c>
      <c r="FM5" s="143">
        <v>13810</v>
      </c>
      <c r="FN5" s="143">
        <v>13852</v>
      </c>
      <c r="FO5" s="143">
        <v>13880</v>
      </c>
    </row>
    <row r="6" spans="1:181" s="159" customFormat="1" x14ac:dyDescent="0.2">
      <c r="A6" s="108" t="s">
        <v>428</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row>
    <row r="7" spans="1:181" x14ac:dyDescent="0.2">
      <c r="A7" s="153" t="s">
        <v>704</v>
      </c>
      <c r="B7" s="120">
        <v>80252974.700000003</v>
      </c>
      <c r="C7" s="120">
        <v>81123024.700000003</v>
      </c>
      <c r="D7" s="120">
        <v>81123024.700000003</v>
      </c>
      <c r="E7" s="120">
        <v>83674324.700000003</v>
      </c>
      <c r="F7" s="120">
        <v>83678724.700000003</v>
      </c>
      <c r="G7" s="120">
        <v>83692424.700000003</v>
      </c>
      <c r="H7" s="120">
        <v>83711224.700000003</v>
      </c>
      <c r="I7" s="120">
        <v>83726774.700000003</v>
      </c>
      <c r="J7" s="120">
        <v>83741142.700000003</v>
      </c>
      <c r="K7" s="120">
        <v>83770588.700000003</v>
      </c>
      <c r="L7" s="120">
        <v>83772708.700000003</v>
      </c>
      <c r="M7" s="120">
        <v>83780628.700000003</v>
      </c>
      <c r="N7" s="120">
        <v>83782828.700000003</v>
      </c>
      <c r="O7" s="120">
        <v>83789728.700000003</v>
      </c>
      <c r="P7" s="120">
        <v>85491478.700000003</v>
      </c>
      <c r="Q7" s="120">
        <v>87783378.700000003</v>
      </c>
      <c r="R7" s="120">
        <v>87791378.700000003</v>
      </c>
      <c r="S7" s="120">
        <v>87817278.700000003</v>
      </c>
      <c r="T7" s="120">
        <v>87815678.700000003</v>
      </c>
      <c r="U7" s="120">
        <v>92079728.700000003</v>
      </c>
      <c r="V7" s="120">
        <v>103572298.7</v>
      </c>
      <c r="W7" s="120">
        <v>107439798.7</v>
      </c>
      <c r="X7" s="120">
        <v>111682333.7</v>
      </c>
      <c r="Y7" s="120">
        <v>119122733.7</v>
      </c>
      <c r="Z7" s="120">
        <v>130092863.7</v>
      </c>
      <c r="AA7" s="120">
        <v>153403263.69999999</v>
      </c>
      <c r="AB7" s="120">
        <v>161432313.69999999</v>
      </c>
      <c r="AC7" s="120">
        <v>163514913.69999999</v>
      </c>
      <c r="AD7" s="120">
        <v>163486913.69999999</v>
      </c>
      <c r="AE7" s="120">
        <v>163414913.69999999</v>
      </c>
      <c r="AF7" s="120">
        <v>163369913.69999999</v>
      </c>
      <c r="AG7" s="120">
        <v>163351963.69999999</v>
      </c>
      <c r="AH7" s="120">
        <v>163393463.69999999</v>
      </c>
      <c r="AI7" s="120">
        <v>163362663.69999999</v>
      </c>
      <c r="AJ7" s="120">
        <v>163364863.69999999</v>
      </c>
      <c r="AK7" s="120">
        <v>163361413.69999999</v>
      </c>
      <c r="AL7" s="120">
        <v>163294413.69999999</v>
      </c>
      <c r="AM7" s="120">
        <v>163295413.69999999</v>
      </c>
      <c r="AN7" s="120">
        <v>163279713.69999999</v>
      </c>
      <c r="AO7" s="120">
        <v>163247713.69999999</v>
      </c>
      <c r="AP7" s="120">
        <v>150912813.69999999</v>
      </c>
      <c r="AQ7" s="120">
        <v>147271513.69999999</v>
      </c>
      <c r="AR7" s="120">
        <v>142950263.69999999</v>
      </c>
      <c r="AS7" s="120">
        <v>135608353.69999999</v>
      </c>
      <c r="AT7" s="120">
        <v>130856923.7</v>
      </c>
      <c r="AU7" s="120"/>
      <c r="AV7" s="120">
        <v>119087911.7</v>
      </c>
      <c r="AW7" s="120">
        <v>117395954.7</v>
      </c>
      <c r="AX7" s="120">
        <v>117392954.7</v>
      </c>
      <c r="AY7" s="120">
        <v>117396954.7</v>
      </c>
      <c r="AZ7" s="120">
        <v>117805414.7</v>
      </c>
      <c r="BA7" s="120">
        <v>118695814.7</v>
      </c>
      <c r="BB7" s="120">
        <v>118673964.7</v>
      </c>
      <c r="BC7" s="120">
        <v>118744284.7</v>
      </c>
      <c r="BD7" s="120">
        <v>118765684.7</v>
      </c>
      <c r="BE7" s="120">
        <v>115616134.7</v>
      </c>
      <c r="BF7" s="120">
        <v>115713145.7</v>
      </c>
      <c r="BG7" s="120">
        <v>115740157.7</v>
      </c>
      <c r="BH7" s="120">
        <v>115484257.7</v>
      </c>
      <c r="BI7" s="120">
        <v>115563157.7</v>
      </c>
      <c r="BJ7" s="120">
        <v>115569262.7</v>
      </c>
      <c r="BK7" s="120">
        <v>115604262.7</v>
      </c>
      <c r="BL7" s="120">
        <v>115636274.2</v>
      </c>
      <c r="BM7" s="120">
        <v>113001724.2</v>
      </c>
      <c r="BN7" s="120">
        <v>113007725.75</v>
      </c>
      <c r="BO7" s="120">
        <v>113018725.75</v>
      </c>
      <c r="BP7" s="120">
        <v>109217375.75</v>
      </c>
      <c r="BQ7" s="120">
        <v>108217610.75</v>
      </c>
      <c r="BR7" s="120">
        <v>107967786.75</v>
      </c>
      <c r="BS7" s="120">
        <v>107544886.75</v>
      </c>
      <c r="BT7" s="120">
        <v>105125886.75</v>
      </c>
      <c r="BU7" s="120">
        <v>105141386.75</v>
      </c>
      <c r="BV7" s="120">
        <v>105166386.75</v>
      </c>
      <c r="BW7" s="120">
        <v>105184386.75</v>
      </c>
      <c r="BX7" s="120">
        <v>104159136.75</v>
      </c>
      <c r="BY7" s="120">
        <v>101006770.75</v>
      </c>
      <c r="BZ7" s="120">
        <v>99900270.75</v>
      </c>
      <c r="CA7" s="120">
        <v>95797740.75</v>
      </c>
      <c r="CB7" s="120">
        <v>92930490.75</v>
      </c>
      <c r="CC7" s="120">
        <v>91046645.75</v>
      </c>
      <c r="CD7" s="120">
        <v>91064645.75</v>
      </c>
      <c r="CE7" s="120">
        <v>88891345.75</v>
      </c>
      <c r="CF7" s="120">
        <v>87057495.75</v>
      </c>
      <c r="CG7" s="120">
        <v>84115545.75</v>
      </c>
      <c r="CH7" s="120">
        <v>84193445.75</v>
      </c>
      <c r="CI7" s="120">
        <v>84261941.75</v>
      </c>
      <c r="CJ7" s="120">
        <v>82423391.75</v>
      </c>
      <c r="CK7" s="120">
        <v>81411841.75</v>
      </c>
      <c r="CL7" s="120">
        <v>80579841.75</v>
      </c>
      <c r="CM7" s="120">
        <v>77741796.75</v>
      </c>
      <c r="CN7" s="120">
        <v>74337646.75</v>
      </c>
      <c r="CO7" s="120">
        <v>74401676.75</v>
      </c>
      <c r="CP7" s="120">
        <v>74425876.75</v>
      </c>
      <c r="CQ7" s="120">
        <v>68746376.75</v>
      </c>
      <c r="CR7" s="120">
        <v>63600876.75</v>
      </c>
      <c r="CS7" s="120">
        <v>61624646.75</v>
      </c>
      <c r="CT7" s="120">
        <v>62086846.75</v>
      </c>
      <c r="CU7" s="120">
        <v>63098946.75</v>
      </c>
      <c r="CV7" s="120">
        <v>67414796.75</v>
      </c>
      <c r="CW7" s="120">
        <v>67514796.75</v>
      </c>
      <c r="CX7" s="120">
        <v>68128140.75</v>
      </c>
      <c r="CY7" s="120"/>
      <c r="CZ7" s="120">
        <v>68247750.75</v>
      </c>
      <c r="DA7" s="120">
        <v>68336750.75</v>
      </c>
      <c r="DB7" s="120">
        <v>68366250.75</v>
      </c>
      <c r="DC7" s="120">
        <v>68394250.75</v>
      </c>
      <c r="DD7" s="120"/>
      <c r="DE7" s="120">
        <v>68444575.75</v>
      </c>
      <c r="DF7" s="120">
        <v>68475575.75</v>
      </c>
      <c r="DG7" s="120">
        <v>68488575.75</v>
      </c>
      <c r="DH7" s="120">
        <v>68496575.75</v>
      </c>
      <c r="DI7" s="120">
        <v>68497575.75</v>
      </c>
      <c r="DJ7" s="120">
        <v>68520300.700000003</v>
      </c>
      <c r="DK7" s="120">
        <v>67004500.700000003</v>
      </c>
      <c r="DL7" s="120">
        <v>66832312.700000003</v>
      </c>
      <c r="DM7" s="120">
        <v>66882312.700000003</v>
      </c>
      <c r="DN7" s="120">
        <v>66908386.700000003</v>
      </c>
      <c r="DO7" s="120">
        <v>66913386.700000003</v>
      </c>
      <c r="DP7" s="120">
        <v>66932386.700000003</v>
      </c>
      <c r="DQ7" s="120">
        <v>66934386.700000003</v>
      </c>
      <c r="DR7" s="120">
        <v>66934286.789999999</v>
      </c>
      <c r="DS7" s="120">
        <v>66955286.700000003</v>
      </c>
      <c r="DT7" s="120">
        <v>66964286.700000003</v>
      </c>
      <c r="DU7" s="120">
        <v>66992286.700000003</v>
      </c>
      <c r="DV7" s="120">
        <v>67207136.700000003</v>
      </c>
      <c r="DW7" s="120">
        <v>67622138.200000003</v>
      </c>
      <c r="DX7" s="120">
        <v>67631538.200000003</v>
      </c>
      <c r="DY7" s="120">
        <v>67807788.200000003</v>
      </c>
      <c r="DZ7" s="120"/>
      <c r="EA7" s="120"/>
      <c r="EB7" s="120"/>
      <c r="EC7" s="120">
        <v>73367390.200000003</v>
      </c>
      <c r="ED7" s="120">
        <v>73895390.200000003</v>
      </c>
      <c r="EE7" s="120">
        <v>74506390.200000003</v>
      </c>
      <c r="EF7" s="120">
        <v>75786490.200000003</v>
      </c>
      <c r="EG7" s="120"/>
      <c r="EH7" s="120"/>
      <c r="EI7" s="120">
        <v>77059390.200000003</v>
      </c>
      <c r="EJ7" s="120">
        <v>77064390.200000003</v>
      </c>
      <c r="EK7" s="120">
        <v>77064390.200000003</v>
      </c>
      <c r="EL7" s="120">
        <v>77061390.200000003</v>
      </c>
      <c r="EM7" s="120">
        <v>77067391.200000003</v>
      </c>
      <c r="EN7" s="120">
        <v>77082391.200000003</v>
      </c>
      <c r="EO7" s="120">
        <v>77088391.200000003</v>
      </c>
      <c r="EP7" s="120">
        <v>77089391.299999997</v>
      </c>
      <c r="EQ7" s="120">
        <v>77118391.200000003</v>
      </c>
      <c r="ER7" s="120">
        <v>77122486.25</v>
      </c>
      <c r="ES7" s="120">
        <v>77556186.25</v>
      </c>
      <c r="ET7" s="120">
        <v>77556186.25</v>
      </c>
      <c r="EU7" s="120">
        <v>77991886.25</v>
      </c>
      <c r="EV7" s="120">
        <v>77996886.25</v>
      </c>
      <c r="EW7" s="120">
        <v>78003886.75</v>
      </c>
      <c r="EX7" s="120">
        <v>78004886.75</v>
      </c>
      <c r="EY7" s="120">
        <v>79966591.75</v>
      </c>
      <c r="EZ7" s="120">
        <v>79969591.75</v>
      </c>
      <c r="FA7" s="120">
        <v>80825021.75</v>
      </c>
      <c r="FB7" s="120">
        <v>82868321.75</v>
      </c>
      <c r="FC7" s="120">
        <v>82868321.75</v>
      </c>
      <c r="FD7" s="120">
        <v>83984121.75</v>
      </c>
      <c r="FE7" s="120">
        <v>87815471.75</v>
      </c>
      <c r="FF7" s="120">
        <v>92183671.75</v>
      </c>
      <c r="FG7" s="120">
        <v>92623371.75</v>
      </c>
      <c r="FH7" s="120">
        <v>97556521.75</v>
      </c>
      <c r="FI7" s="120"/>
      <c r="FJ7" s="120">
        <v>97561521.75</v>
      </c>
      <c r="FK7" s="120">
        <v>97563521.75</v>
      </c>
      <c r="FL7" s="120">
        <v>99013921.780000001</v>
      </c>
      <c r="FM7" s="120">
        <v>103737621.75</v>
      </c>
      <c r="FN7" s="120">
        <v>104376571.75</v>
      </c>
      <c r="FO7" s="120">
        <v>104798271.75</v>
      </c>
    </row>
    <row r="8" spans="1:181" x14ac:dyDescent="0.2">
      <c r="A8" s="153" t="s">
        <v>703</v>
      </c>
      <c r="B8" s="120"/>
      <c r="C8" s="120">
        <v>80590274.700000003</v>
      </c>
      <c r="D8" s="120">
        <v>80590274.700000003</v>
      </c>
      <c r="E8" s="120">
        <v>83508144.049999997</v>
      </c>
      <c r="F8" s="120">
        <v>83676152.290000007</v>
      </c>
      <c r="G8" s="120">
        <v>83683453.730000004</v>
      </c>
      <c r="H8" s="120">
        <v>83704268.030000001</v>
      </c>
      <c r="I8" s="120">
        <v>83720384.829999998</v>
      </c>
      <c r="J8" s="120">
        <v>83733052.099999994</v>
      </c>
      <c r="K8" s="120">
        <v>83750908.799999997</v>
      </c>
      <c r="L8" s="120">
        <v>83774503.540000007</v>
      </c>
      <c r="M8" s="120">
        <v>83776598.030000001</v>
      </c>
      <c r="N8" s="120">
        <v>83784819.019999996</v>
      </c>
      <c r="O8" s="120">
        <v>83786335.370000005</v>
      </c>
      <c r="P8" s="120">
        <v>84254260.959999993</v>
      </c>
      <c r="Q8" s="120">
        <v>86890633.540000007</v>
      </c>
      <c r="R8" s="120">
        <v>87787200.129999995</v>
      </c>
      <c r="S8" s="120">
        <v>87802669.019999996</v>
      </c>
      <c r="T8" s="120">
        <v>87819352.030000001</v>
      </c>
      <c r="U8" s="120">
        <v>89728039.989999995</v>
      </c>
      <c r="V8" s="120">
        <v>96930895.370000005</v>
      </c>
      <c r="W8" s="120">
        <v>105195047.09</v>
      </c>
      <c r="X8" s="120">
        <v>109944541.12</v>
      </c>
      <c r="Y8" s="120">
        <v>115816613.7</v>
      </c>
      <c r="Z8" s="120">
        <v>124670634.02</v>
      </c>
      <c r="AA8" s="120">
        <v>141193245.37</v>
      </c>
      <c r="AB8" s="120">
        <v>157768191.12</v>
      </c>
      <c r="AC8" s="120">
        <v>163044081.44</v>
      </c>
      <c r="AD8" s="120">
        <v>163494806.56</v>
      </c>
      <c r="AE8" s="120">
        <v>163431139.59999999</v>
      </c>
      <c r="AF8" s="120">
        <v>163389980.37</v>
      </c>
      <c r="AG8" s="120">
        <v>163357665.31</v>
      </c>
      <c r="AH8" s="120">
        <v>163361597.03</v>
      </c>
      <c r="AI8" s="120">
        <v>163387076.59999999</v>
      </c>
      <c r="AJ8" s="120">
        <v>163363089.50999999</v>
      </c>
      <c r="AK8" s="120">
        <v>163361548.69999999</v>
      </c>
      <c r="AL8" s="120">
        <v>163347316.93000001</v>
      </c>
      <c r="AM8" s="120">
        <v>163294280.37</v>
      </c>
      <c r="AN8" s="120">
        <v>163289287.88999999</v>
      </c>
      <c r="AO8" s="120">
        <v>163268584.66999999</v>
      </c>
      <c r="AP8" s="120">
        <v>157931727.99000001</v>
      </c>
      <c r="AQ8" s="120">
        <v>150077729.83000001</v>
      </c>
      <c r="AR8" s="120">
        <v>144519022.03</v>
      </c>
      <c r="AS8" s="120">
        <v>137192718.22</v>
      </c>
      <c r="AT8" s="120">
        <v>131999766.37</v>
      </c>
      <c r="AU8" s="120"/>
      <c r="AV8" s="120">
        <v>124259303.44</v>
      </c>
      <c r="AW8" s="120">
        <v>117424319.90000001</v>
      </c>
      <c r="AX8" s="120">
        <v>117402180.51000001</v>
      </c>
      <c r="AY8" s="120">
        <v>117395954.7</v>
      </c>
      <c r="AZ8" s="120">
        <v>117429360.51000001</v>
      </c>
      <c r="BA8" s="120">
        <v>117986556.64</v>
      </c>
      <c r="BB8" s="120" t="s">
        <v>702</v>
      </c>
      <c r="BC8" s="120">
        <v>118714640.83</v>
      </c>
      <c r="BD8" s="120">
        <v>118749298.03</v>
      </c>
      <c r="BE8" s="120">
        <v>116544333.09</v>
      </c>
      <c r="BF8" s="120">
        <v>115642540.93000001</v>
      </c>
      <c r="BG8" s="120">
        <v>115729221.83</v>
      </c>
      <c r="BH8" s="120">
        <v>115448609.31</v>
      </c>
      <c r="BI8" s="120">
        <v>115509897.7</v>
      </c>
      <c r="BJ8" s="120">
        <v>115572127.09</v>
      </c>
      <c r="BK8" s="120">
        <v>115590229.37</v>
      </c>
      <c r="BL8" s="120">
        <v>115620203.75</v>
      </c>
      <c r="BM8" s="120">
        <v>114941164.52</v>
      </c>
      <c r="BN8" s="120">
        <v>113004724.64</v>
      </c>
      <c r="BO8" s="120">
        <v>113013499.94</v>
      </c>
      <c r="BP8" s="120">
        <v>111054734.08</v>
      </c>
      <c r="BQ8" s="120">
        <v>108226078.01000001</v>
      </c>
      <c r="BR8" s="120">
        <v>108187233.68000001</v>
      </c>
      <c r="BS8" s="120" t="s">
        <v>701</v>
      </c>
      <c r="BT8" s="120">
        <v>106729402.88</v>
      </c>
      <c r="BU8" s="120">
        <v>105131303.42</v>
      </c>
      <c r="BV8" s="120">
        <v>105150709.33</v>
      </c>
      <c r="BW8" s="120">
        <v>105177720.08</v>
      </c>
      <c r="BX8" s="120">
        <v>104909743.2</v>
      </c>
      <c r="BY8" s="120">
        <v>102163515.27</v>
      </c>
      <c r="BZ8" s="120">
        <v>100636154.68000001</v>
      </c>
      <c r="CA8" s="120">
        <v>98937688.810000002</v>
      </c>
      <c r="CB8" s="120">
        <v>93922184.079999998</v>
      </c>
      <c r="CC8" s="120">
        <v>91264473.489999995</v>
      </c>
      <c r="CD8" s="120">
        <v>91054712.420000002</v>
      </c>
      <c r="CE8" s="120">
        <v>90472784.459999993</v>
      </c>
      <c r="CF8" s="120">
        <v>87950066.719999999</v>
      </c>
      <c r="CG8" s="120">
        <v>84319884.079999998</v>
      </c>
      <c r="CH8" s="120">
        <v>94143674.780000001</v>
      </c>
      <c r="CI8" s="120">
        <v>84235210.950000003</v>
      </c>
      <c r="CJ8" s="120">
        <v>83434786.909999996</v>
      </c>
      <c r="CK8" s="120">
        <v>82277711.099999994</v>
      </c>
      <c r="CL8" s="120">
        <v>80671713.180000007</v>
      </c>
      <c r="CM8" s="120">
        <v>79560867.390000001</v>
      </c>
      <c r="CN8" s="120">
        <v>76022643.420000002</v>
      </c>
      <c r="CO8" s="120">
        <v>74362863.849999994</v>
      </c>
      <c r="CP8" s="120">
        <v>74412710.079999998</v>
      </c>
      <c r="CQ8" s="120">
        <v>70854209.010000005</v>
      </c>
      <c r="CR8" s="120">
        <v>66701471.909999996</v>
      </c>
      <c r="CS8" s="120">
        <v>62599013.420000002</v>
      </c>
      <c r="CT8" s="120">
        <v>61958585.460000001</v>
      </c>
      <c r="CU8" s="120">
        <v>62792275.079999998</v>
      </c>
      <c r="CV8" s="120">
        <v>64513219.329999998</v>
      </c>
      <c r="CW8" s="120">
        <v>67460667.719999999</v>
      </c>
      <c r="CX8" s="120">
        <v>67900989.329999998</v>
      </c>
      <c r="CY8" s="120"/>
      <c r="CZ8" s="120">
        <v>68224047.420000002</v>
      </c>
      <c r="DA8" s="120">
        <v>68279137.849999994</v>
      </c>
      <c r="DB8" s="120">
        <v>68353567.420000002</v>
      </c>
      <c r="DC8" s="120">
        <v>68374895.909999996</v>
      </c>
      <c r="DD8" s="120"/>
      <c r="DE8" s="120">
        <v>68418325.75</v>
      </c>
      <c r="DF8" s="120">
        <v>68462478.980000004</v>
      </c>
      <c r="DG8" s="120">
        <v>68486342.420000002</v>
      </c>
      <c r="DH8" s="120">
        <v>68492998.329999998</v>
      </c>
      <c r="DI8" s="120">
        <v>68495511.230000004</v>
      </c>
      <c r="DJ8" s="120">
        <v>68507883.780000001</v>
      </c>
      <c r="DK8" s="120">
        <v>68385236.180000007</v>
      </c>
      <c r="DL8" s="120">
        <v>66879831.770000003</v>
      </c>
      <c r="DM8" s="120">
        <v>66862344.960000001</v>
      </c>
      <c r="DN8" s="120">
        <v>66901545.969999999</v>
      </c>
      <c r="DO8" s="120">
        <v>66912806.049999997</v>
      </c>
      <c r="DP8" s="120">
        <v>66917515.729999997</v>
      </c>
      <c r="DQ8" s="120">
        <v>66933753.369999997</v>
      </c>
      <c r="DR8" s="120">
        <v>66932480.25</v>
      </c>
      <c r="DS8" s="120">
        <v>66941320.030000001</v>
      </c>
      <c r="DT8" s="120">
        <v>66958254.439999998</v>
      </c>
      <c r="DU8" s="120">
        <v>66976125.409999996</v>
      </c>
      <c r="DV8" s="120">
        <v>67122767.060000002</v>
      </c>
      <c r="DW8" s="120">
        <v>67512910.939999998</v>
      </c>
      <c r="DX8" s="120">
        <v>67625218.200000003</v>
      </c>
      <c r="DY8" s="120">
        <v>67726997.879999995</v>
      </c>
      <c r="DZ8" s="120"/>
      <c r="EA8" s="120"/>
      <c r="EB8" s="120"/>
      <c r="EC8" s="120">
        <v>72820521.870000005</v>
      </c>
      <c r="ED8" s="120">
        <v>73616486.969999999</v>
      </c>
      <c r="EE8" s="120">
        <v>74336490.200000003</v>
      </c>
      <c r="EF8" s="120">
        <v>75237264.390000001</v>
      </c>
      <c r="EG8" s="120"/>
      <c r="EH8" s="120"/>
      <c r="EI8" s="120">
        <v>77046583.75</v>
      </c>
      <c r="EJ8" s="120">
        <v>77062323.530000001</v>
      </c>
      <c r="EK8" s="120">
        <v>77064906.329999998</v>
      </c>
      <c r="EL8" s="120">
        <v>77065123.530000001</v>
      </c>
      <c r="EM8" s="120">
        <v>77064422.489999995</v>
      </c>
      <c r="EN8" s="120">
        <v>77073036.359999999</v>
      </c>
      <c r="EO8" s="120">
        <v>77085024.530000001</v>
      </c>
      <c r="EP8" s="120">
        <v>77086187.689999998</v>
      </c>
      <c r="EQ8" s="120">
        <v>77102457.870000005</v>
      </c>
      <c r="ER8" s="120">
        <v>77120945.719999999</v>
      </c>
      <c r="ES8" s="120">
        <v>77167941.090000004</v>
      </c>
      <c r="ET8" s="120">
        <v>77555772.459999993</v>
      </c>
      <c r="EU8" s="120">
        <v>77631557.219999999</v>
      </c>
      <c r="EV8" s="120">
        <v>77995019.579999998</v>
      </c>
      <c r="EW8" s="120">
        <v>78000983.230000004</v>
      </c>
      <c r="EX8" s="120">
        <v>78005286.75</v>
      </c>
      <c r="EY8" s="120">
        <v>78941632.400000006</v>
      </c>
      <c r="EZ8" s="120">
        <v>79968301.430000007</v>
      </c>
      <c r="FA8" s="120">
        <v>80664852.079999998</v>
      </c>
      <c r="FB8" s="120">
        <v>82265992.719999999</v>
      </c>
      <c r="FC8" s="120">
        <v>82867688.420000002</v>
      </c>
      <c r="FD8" s="120">
        <v>83592210.459999993</v>
      </c>
      <c r="FE8" s="120">
        <v>86565655.620000005</v>
      </c>
      <c r="FF8" s="120">
        <v>90660403.890000001</v>
      </c>
      <c r="FG8" s="120">
        <v>92560797.560000002</v>
      </c>
      <c r="FH8" s="120">
        <v>95866505.079999998</v>
      </c>
      <c r="FI8" s="120"/>
      <c r="FJ8" s="120">
        <v>97559655.079999998</v>
      </c>
      <c r="FK8" s="120">
        <v>97562747.560000002</v>
      </c>
      <c r="FL8" s="120">
        <v>98679808.849999994</v>
      </c>
      <c r="FM8" s="120">
        <v>101658411.75</v>
      </c>
      <c r="FN8" s="120">
        <v>104376442.72</v>
      </c>
      <c r="FO8" s="120">
        <v>104700308.42</v>
      </c>
    </row>
    <row r="9" spans="1:181" x14ac:dyDescent="0.2">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row>
    <row r="10" spans="1:181" x14ac:dyDescent="0.2">
      <c r="A10" s="138" t="s">
        <v>517</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row>
    <row r="11" spans="1:181" s="158" customFormat="1" x14ac:dyDescent="0.2">
      <c r="A11" s="115" t="s">
        <v>700</v>
      </c>
      <c r="B11" s="131">
        <f>($M$11-15103595)/24+14997867.9445833</f>
        <v>14989735.094166635</v>
      </c>
      <c r="C11" s="131">
        <f>($M$11-15103595)/24+B11</f>
        <v>14981602.243749969</v>
      </c>
      <c r="D11" s="131">
        <f>($M$11-15103595)/24+B11</f>
        <v>14981602.243749969</v>
      </c>
      <c r="E11" s="131">
        <f t="shared" ref="E11:L11" si="0">($M$11-15103595)/24+D11</f>
        <v>14973469.393333303</v>
      </c>
      <c r="F11" s="131">
        <f t="shared" si="0"/>
        <v>14965336.542916637</v>
      </c>
      <c r="G11" s="131">
        <f t="shared" si="0"/>
        <v>14957203.692499971</v>
      </c>
      <c r="H11" s="131">
        <f t="shared" si="0"/>
        <v>14949070.842083305</v>
      </c>
      <c r="I11" s="131">
        <f t="shared" si="0"/>
        <v>14940937.991666639</v>
      </c>
      <c r="J11" s="131">
        <f t="shared" si="0"/>
        <v>14932805.141249973</v>
      </c>
      <c r="K11" s="131">
        <f t="shared" si="0"/>
        <v>14924672.290833307</v>
      </c>
      <c r="L11" s="131">
        <f t="shared" si="0"/>
        <v>14916539.440416642</v>
      </c>
      <c r="M11" s="120">
        <v>14908406.59</v>
      </c>
      <c r="N11" s="131">
        <f t="shared" ref="N11:X11" si="1">($Y$11-$M$11)/12+M11</f>
        <v>14914412.250833333</v>
      </c>
      <c r="O11" s="131">
        <f t="shared" si="1"/>
        <v>14920417.911666665</v>
      </c>
      <c r="P11" s="131">
        <f t="shared" si="1"/>
        <v>14926423.572499998</v>
      </c>
      <c r="Q11" s="131">
        <f t="shared" si="1"/>
        <v>14932429.233333331</v>
      </c>
      <c r="R11" s="131">
        <f t="shared" si="1"/>
        <v>14938434.894166663</v>
      </c>
      <c r="S11" s="131">
        <f t="shared" si="1"/>
        <v>14944440.554999996</v>
      </c>
      <c r="T11" s="131">
        <f t="shared" si="1"/>
        <v>14950446.215833329</v>
      </c>
      <c r="U11" s="131">
        <f t="shared" si="1"/>
        <v>14956451.876666661</v>
      </c>
      <c r="V11" s="131">
        <f t="shared" si="1"/>
        <v>14962457.537499994</v>
      </c>
      <c r="W11" s="131">
        <f t="shared" si="1"/>
        <v>14968463.198333327</v>
      </c>
      <c r="X11" s="131">
        <f t="shared" si="1"/>
        <v>14974468.859166659</v>
      </c>
      <c r="Y11" s="120">
        <v>14980474.52</v>
      </c>
      <c r="Z11" s="131">
        <f t="shared" ref="Z11:AJ11" si="2">($AK$11-$Y$11)/12+Y11</f>
        <v>15040627.914166667</v>
      </c>
      <c r="AA11" s="131">
        <f t="shared" si="2"/>
        <v>15100781.308333334</v>
      </c>
      <c r="AB11" s="131">
        <f t="shared" si="2"/>
        <v>15160934.702500001</v>
      </c>
      <c r="AC11" s="131">
        <f t="shared" si="2"/>
        <v>15221088.096666668</v>
      </c>
      <c r="AD11" s="131">
        <f t="shared" si="2"/>
        <v>15281241.490833335</v>
      </c>
      <c r="AE11" s="131">
        <f t="shared" si="2"/>
        <v>15341394.885000002</v>
      </c>
      <c r="AF11" s="131">
        <f t="shared" si="2"/>
        <v>15401548.279166669</v>
      </c>
      <c r="AG11" s="131">
        <f t="shared" si="2"/>
        <v>15461701.673333336</v>
      </c>
      <c r="AH11" s="131">
        <f t="shared" si="2"/>
        <v>15521855.067500003</v>
      </c>
      <c r="AI11" s="131">
        <f t="shared" si="2"/>
        <v>15582008.46166667</v>
      </c>
      <c r="AJ11" s="131">
        <f t="shared" si="2"/>
        <v>15642161.855833337</v>
      </c>
      <c r="AK11" s="120">
        <v>15702315.25</v>
      </c>
      <c r="AL11" s="131">
        <f t="shared" ref="AL11:AV11" si="3">($AW$11-$AK$11)/12+AK11</f>
        <v>15919010.108333334</v>
      </c>
      <c r="AM11" s="131">
        <f t="shared" si="3"/>
        <v>16135704.966666669</v>
      </c>
      <c r="AN11" s="131">
        <f t="shared" si="3"/>
        <v>16352399.825000003</v>
      </c>
      <c r="AO11" s="131">
        <f t="shared" si="3"/>
        <v>16569094.683333337</v>
      </c>
      <c r="AP11" s="131">
        <f t="shared" si="3"/>
        <v>16785789.541666672</v>
      </c>
      <c r="AQ11" s="131">
        <f t="shared" si="3"/>
        <v>17002484.400000006</v>
      </c>
      <c r="AR11" s="131">
        <f t="shared" si="3"/>
        <v>17219179.25833334</v>
      </c>
      <c r="AS11" s="131">
        <f t="shared" si="3"/>
        <v>17435874.116666675</v>
      </c>
      <c r="AT11" s="131">
        <f t="shared" si="3"/>
        <v>17652568.975000009</v>
      </c>
      <c r="AU11" s="131">
        <f t="shared" si="3"/>
        <v>17869263.833333343</v>
      </c>
      <c r="AV11" s="131">
        <f t="shared" si="3"/>
        <v>18085958.691666678</v>
      </c>
      <c r="AW11" s="120">
        <v>18302653.550000001</v>
      </c>
      <c r="AX11" s="131">
        <f t="shared" ref="AX11:BH11" si="4">($BI$11-$AW$11)/12+AW11</f>
        <v>18484682.690833334</v>
      </c>
      <c r="AY11" s="131">
        <f t="shared" si="4"/>
        <v>18666711.831666667</v>
      </c>
      <c r="AZ11" s="131">
        <f t="shared" si="4"/>
        <v>18848740.9725</v>
      </c>
      <c r="BA11" s="131">
        <f t="shared" si="4"/>
        <v>19030770.113333333</v>
      </c>
      <c r="BB11" s="131">
        <f t="shared" si="4"/>
        <v>19212799.254166666</v>
      </c>
      <c r="BC11" s="131">
        <f t="shared" si="4"/>
        <v>19394828.395</v>
      </c>
      <c r="BD11" s="131">
        <f t="shared" si="4"/>
        <v>19576857.535833333</v>
      </c>
      <c r="BE11" s="131">
        <f t="shared" si="4"/>
        <v>19758886.676666666</v>
      </c>
      <c r="BF11" s="131">
        <f t="shared" si="4"/>
        <v>19940915.817499999</v>
      </c>
      <c r="BG11" s="131">
        <f t="shared" si="4"/>
        <v>20122944.958333332</v>
      </c>
      <c r="BH11" s="131">
        <f t="shared" si="4"/>
        <v>20304974.099166665</v>
      </c>
      <c r="BI11" s="120">
        <v>20487003.239999998</v>
      </c>
      <c r="BJ11" s="131">
        <f t="shared" ref="BJ11:BT11" si="5">($BU$11-$BI$11)/12+BI11</f>
        <v>20518997.667499997</v>
      </c>
      <c r="BK11" s="131">
        <f t="shared" si="5"/>
        <v>20550992.094999999</v>
      </c>
      <c r="BL11" s="131">
        <f t="shared" si="5"/>
        <v>20582986.522500001</v>
      </c>
      <c r="BM11" s="131">
        <f t="shared" si="5"/>
        <v>20614980.950000003</v>
      </c>
      <c r="BN11" s="131">
        <f t="shared" si="5"/>
        <v>20646975.377500005</v>
      </c>
      <c r="BO11" s="131">
        <f t="shared" si="5"/>
        <v>20678969.805000007</v>
      </c>
      <c r="BP11" s="131">
        <f t="shared" si="5"/>
        <v>20710964.232500009</v>
      </c>
      <c r="BQ11" s="131">
        <f t="shared" si="5"/>
        <v>20742958.660000011</v>
      </c>
      <c r="BR11" s="131">
        <f t="shared" si="5"/>
        <v>20774953.087500013</v>
      </c>
      <c r="BS11" s="131">
        <f t="shared" si="5"/>
        <v>20806947.515000015</v>
      </c>
      <c r="BT11" s="131">
        <f t="shared" si="5"/>
        <v>20838941.942500018</v>
      </c>
      <c r="BU11" s="120">
        <v>20870936.370000001</v>
      </c>
      <c r="BV11" s="131">
        <f t="shared" ref="BV11:CF11" si="6">($CG$11-$BU$11)/12+BU11</f>
        <v>20792459.157500003</v>
      </c>
      <c r="BW11" s="131">
        <f t="shared" si="6"/>
        <v>20713981.945000004</v>
      </c>
      <c r="BX11" s="131">
        <f t="shared" si="6"/>
        <v>20635504.732500006</v>
      </c>
      <c r="BY11" s="131">
        <f t="shared" si="6"/>
        <v>20557027.520000007</v>
      </c>
      <c r="BZ11" s="131">
        <f t="shared" si="6"/>
        <v>20478550.307500008</v>
      </c>
      <c r="CA11" s="131">
        <f t="shared" si="6"/>
        <v>20400073.09500001</v>
      </c>
      <c r="CB11" s="131">
        <f t="shared" si="6"/>
        <v>20321595.882500011</v>
      </c>
      <c r="CC11" s="131">
        <f t="shared" si="6"/>
        <v>20243118.670000013</v>
      </c>
      <c r="CD11" s="131">
        <f t="shared" si="6"/>
        <v>20164641.457500014</v>
      </c>
      <c r="CE11" s="131">
        <f t="shared" si="6"/>
        <v>20086164.245000016</v>
      </c>
      <c r="CF11" s="131">
        <f t="shared" si="6"/>
        <v>20007687.032500017</v>
      </c>
      <c r="CG11" s="120">
        <v>19929209.82</v>
      </c>
      <c r="CH11" s="131">
        <f t="shared" ref="CH11:CR11" si="7">($CS$11-$CG$11)/12+CG11</f>
        <v>19839487.440833334</v>
      </c>
      <c r="CI11" s="131">
        <f t="shared" si="7"/>
        <v>19749765.061666667</v>
      </c>
      <c r="CJ11" s="131">
        <f t="shared" si="7"/>
        <v>19660042.682500001</v>
      </c>
      <c r="CK11" s="131">
        <f t="shared" si="7"/>
        <v>19570320.303333335</v>
      </c>
      <c r="CL11" s="131">
        <f t="shared" si="7"/>
        <v>19480597.924166668</v>
      </c>
      <c r="CM11" s="131">
        <f t="shared" si="7"/>
        <v>19390875.545000002</v>
      </c>
      <c r="CN11" s="131">
        <f t="shared" si="7"/>
        <v>19301153.165833335</v>
      </c>
      <c r="CO11" s="131">
        <f t="shared" si="7"/>
        <v>19211430.786666669</v>
      </c>
      <c r="CP11" s="131">
        <f t="shared" si="7"/>
        <v>19121708.407500003</v>
      </c>
      <c r="CQ11" s="131">
        <f t="shared" si="7"/>
        <v>19031986.028333336</v>
      </c>
      <c r="CR11" s="131">
        <f t="shared" si="7"/>
        <v>18942263.64916667</v>
      </c>
      <c r="CS11" s="120">
        <v>18852541.27</v>
      </c>
      <c r="CT11" s="131">
        <f t="shared" ref="CT11:DD11" si="8">($DE$11-$CS$11)/12+CS11</f>
        <v>18791530.925833333</v>
      </c>
      <c r="CU11" s="131">
        <f t="shared" si="8"/>
        <v>18730520.581666667</v>
      </c>
      <c r="CV11" s="131">
        <f t="shared" si="8"/>
        <v>18669510.237500001</v>
      </c>
      <c r="CW11" s="131">
        <f t="shared" si="8"/>
        <v>18608499.893333334</v>
      </c>
      <c r="CX11" s="131">
        <f t="shared" si="8"/>
        <v>18547489.549166668</v>
      </c>
      <c r="CY11" s="131">
        <f t="shared" si="8"/>
        <v>18486479.205000002</v>
      </c>
      <c r="CZ11" s="131">
        <f t="shared" si="8"/>
        <v>18425468.860833336</v>
      </c>
      <c r="DA11" s="131">
        <f t="shared" si="8"/>
        <v>18364458.516666669</v>
      </c>
      <c r="DB11" s="131">
        <f t="shared" si="8"/>
        <v>18303448.172500003</v>
      </c>
      <c r="DC11" s="131">
        <f t="shared" si="8"/>
        <v>18242437.828333337</v>
      </c>
      <c r="DD11" s="131">
        <f t="shared" si="8"/>
        <v>18181427.484166671</v>
      </c>
      <c r="DE11" s="120">
        <v>18120417.140000001</v>
      </c>
      <c r="DF11" s="131">
        <f t="shared" ref="DF11:DP11" si="9">($DQ$11-$DE$11)/12+DE11</f>
        <v>18098412.224166669</v>
      </c>
      <c r="DG11" s="131">
        <f t="shared" si="9"/>
        <v>18076407.308333337</v>
      </c>
      <c r="DH11" s="131">
        <f t="shared" si="9"/>
        <v>18054402.392500006</v>
      </c>
      <c r="DI11" s="131">
        <f t="shared" si="9"/>
        <v>18032397.476666674</v>
      </c>
      <c r="DJ11" s="131">
        <f t="shared" si="9"/>
        <v>18010392.560833342</v>
      </c>
      <c r="DK11" s="131">
        <f t="shared" si="9"/>
        <v>17988387.645000011</v>
      </c>
      <c r="DL11" s="131">
        <f t="shared" si="9"/>
        <v>17966382.729166679</v>
      </c>
      <c r="DM11" s="131">
        <f t="shared" si="9"/>
        <v>17944377.813333347</v>
      </c>
      <c r="DN11" s="131">
        <f t="shared" si="9"/>
        <v>17922372.897500016</v>
      </c>
      <c r="DO11" s="131">
        <f t="shared" si="9"/>
        <v>17900367.981666684</v>
      </c>
      <c r="DP11" s="131">
        <f t="shared" si="9"/>
        <v>17878363.065833353</v>
      </c>
      <c r="DQ11" s="120">
        <v>17856358.149999999</v>
      </c>
      <c r="DR11" s="131">
        <f t="shared" ref="DR11:EB11" si="10">($EC$11-$DQ$11)/12+DQ11</f>
        <v>17841782.530833334</v>
      </c>
      <c r="DS11" s="131">
        <f t="shared" si="10"/>
        <v>17827206.911666669</v>
      </c>
      <c r="DT11" s="131">
        <f t="shared" si="10"/>
        <v>17812631.292500004</v>
      </c>
      <c r="DU11" s="131">
        <f t="shared" si="10"/>
        <v>17798055.673333339</v>
      </c>
      <c r="DV11" s="131">
        <f t="shared" si="10"/>
        <v>17783480.054166675</v>
      </c>
      <c r="DW11" s="131">
        <f t="shared" si="10"/>
        <v>17768904.43500001</v>
      </c>
      <c r="DX11" s="131">
        <f t="shared" si="10"/>
        <v>17754328.815833345</v>
      </c>
      <c r="DY11" s="131">
        <f t="shared" si="10"/>
        <v>17739753.19666668</v>
      </c>
      <c r="DZ11" s="131">
        <f t="shared" si="10"/>
        <v>17725177.577500015</v>
      </c>
      <c r="EA11" s="131">
        <f t="shared" si="10"/>
        <v>17710601.958333351</v>
      </c>
      <c r="EB11" s="131">
        <f t="shared" si="10"/>
        <v>17696026.339166686</v>
      </c>
      <c r="EC11" s="120">
        <v>17681450.719999999</v>
      </c>
      <c r="ED11" s="131">
        <f t="shared" ref="ED11:EN11" si="11">($EO$11-$EC$11)/12+EC11</f>
        <v>17668466.341666665</v>
      </c>
      <c r="EE11" s="131">
        <f t="shared" si="11"/>
        <v>17655481.963333331</v>
      </c>
      <c r="EF11" s="131">
        <f t="shared" si="11"/>
        <v>17642497.584999997</v>
      </c>
      <c r="EG11" s="131">
        <f t="shared" si="11"/>
        <v>17629513.206666663</v>
      </c>
      <c r="EH11" s="131">
        <f t="shared" si="11"/>
        <v>17616528.828333329</v>
      </c>
      <c r="EI11" s="131">
        <f t="shared" si="11"/>
        <v>17603544.449999996</v>
      </c>
      <c r="EJ11" s="131">
        <f t="shared" si="11"/>
        <v>17590560.071666662</v>
      </c>
      <c r="EK11" s="131">
        <f t="shared" si="11"/>
        <v>17577575.693333328</v>
      </c>
      <c r="EL11" s="131">
        <f t="shared" si="11"/>
        <v>17564591.314999994</v>
      </c>
      <c r="EM11" s="131">
        <f t="shared" si="11"/>
        <v>17551606.93666666</v>
      </c>
      <c r="EN11" s="131">
        <f t="shared" si="11"/>
        <v>17538622.558333326</v>
      </c>
      <c r="EO11" s="120">
        <v>17525638.18</v>
      </c>
      <c r="EP11" s="131">
        <f t="shared" ref="EP11:EZ11" si="12">($FA$11-$EO$11)/12+EO11</f>
        <v>17527685.411666665</v>
      </c>
      <c r="EQ11" s="131">
        <f t="shared" si="12"/>
        <v>17529732.643333331</v>
      </c>
      <c r="ER11" s="131">
        <f t="shared" si="12"/>
        <v>17531779.874999996</v>
      </c>
      <c r="ES11" s="131">
        <f t="shared" si="12"/>
        <v>17533827.106666662</v>
      </c>
      <c r="ET11" s="131">
        <f t="shared" si="12"/>
        <v>17535874.338333327</v>
      </c>
      <c r="EU11" s="131">
        <f t="shared" si="12"/>
        <v>17537921.569999993</v>
      </c>
      <c r="EV11" s="131">
        <f t="shared" si="12"/>
        <v>17539968.801666658</v>
      </c>
      <c r="EW11" s="131">
        <f t="shared" si="12"/>
        <v>17542016.033333324</v>
      </c>
      <c r="EX11" s="131">
        <f t="shared" si="12"/>
        <v>17544063.264999989</v>
      </c>
      <c r="EY11" s="131">
        <f t="shared" si="12"/>
        <v>17546110.496666655</v>
      </c>
      <c r="EZ11" s="131">
        <f t="shared" si="12"/>
        <v>17548157.72833332</v>
      </c>
      <c r="FA11" s="120">
        <v>17550204.960000001</v>
      </c>
      <c r="FB11" s="131">
        <f t="shared" ref="FB11:FL11" si="13">($FM$11-$FA$11)/12+FA11</f>
        <v>17545921.401666667</v>
      </c>
      <c r="FC11" s="131">
        <f t="shared" si="13"/>
        <v>17541637.843333334</v>
      </c>
      <c r="FD11" s="131">
        <f t="shared" si="13"/>
        <v>17537354.285</v>
      </c>
      <c r="FE11" s="131">
        <f t="shared" si="13"/>
        <v>17533070.726666667</v>
      </c>
      <c r="FF11" s="131">
        <f t="shared" si="13"/>
        <v>17528787.168333333</v>
      </c>
      <c r="FG11" s="131">
        <f t="shared" si="13"/>
        <v>17524503.609999999</v>
      </c>
      <c r="FH11" s="131">
        <f t="shared" si="13"/>
        <v>17520220.051666666</v>
      </c>
      <c r="FI11" s="131">
        <f t="shared" si="13"/>
        <v>17515936.493333332</v>
      </c>
      <c r="FJ11" s="131">
        <f t="shared" si="13"/>
        <v>17511652.934999999</v>
      </c>
      <c r="FK11" s="131">
        <f t="shared" si="13"/>
        <v>17507369.376666665</v>
      </c>
      <c r="FL11" s="131">
        <f t="shared" si="13"/>
        <v>17503085.818333331</v>
      </c>
      <c r="FM11" s="120">
        <v>17498802.260000002</v>
      </c>
      <c r="FN11" s="120"/>
      <c r="FO11" s="120"/>
    </row>
    <row r="12" spans="1:181" x14ac:dyDescent="0.2">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row>
    <row r="13" spans="1:181" x14ac:dyDescent="0.2">
      <c r="A13" s="157" t="s">
        <v>425</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row>
    <row r="14" spans="1:181" x14ac:dyDescent="0.2">
      <c r="A14" s="156" t="s">
        <v>699</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row>
    <row r="15" spans="1:181" x14ac:dyDescent="0.2">
      <c r="A15" s="153" t="s">
        <v>698</v>
      </c>
      <c r="B15" s="120">
        <v>47840226.079999998</v>
      </c>
      <c r="C15" s="131">
        <v>48710276.079999998</v>
      </c>
      <c r="D15" s="131">
        <v>47510865.859999999</v>
      </c>
      <c r="E15" s="120">
        <v>48710276.079999998</v>
      </c>
      <c r="F15" s="120">
        <v>50262981.25</v>
      </c>
      <c r="G15" s="120">
        <v>50262981.25</v>
      </c>
      <c r="H15" s="120">
        <v>50533063.07</v>
      </c>
      <c r="I15" s="120">
        <v>51776836.770000003</v>
      </c>
      <c r="J15" s="120">
        <v>52259257.950000003</v>
      </c>
      <c r="K15" s="120">
        <v>48407721.810000002</v>
      </c>
      <c r="L15" s="120">
        <v>48521757.100000001</v>
      </c>
      <c r="M15" s="120">
        <v>46793590.630000003</v>
      </c>
      <c r="N15" s="120">
        <v>46604266.810000002</v>
      </c>
      <c r="O15" s="120">
        <v>45472590.810000002</v>
      </c>
      <c r="P15" s="120">
        <v>47481929.329999998</v>
      </c>
      <c r="Q15" s="120">
        <v>49935441.520000003</v>
      </c>
      <c r="R15" s="120">
        <v>50100518.229999997</v>
      </c>
      <c r="S15" s="120">
        <v>48154643.270000003</v>
      </c>
      <c r="T15" s="120">
        <v>48130660.409999996</v>
      </c>
      <c r="U15" s="120">
        <v>52951269.460000001</v>
      </c>
      <c r="V15" s="120">
        <v>63574795.649999999</v>
      </c>
      <c r="W15" s="120">
        <v>64801817.039999999</v>
      </c>
      <c r="X15" s="120">
        <v>68422825.269999996</v>
      </c>
      <c r="Y15" s="120">
        <v>75950625.670000002</v>
      </c>
      <c r="Z15" s="120">
        <v>86912104.079999998</v>
      </c>
      <c r="AA15" s="120">
        <v>108354392.95999999</v>
      </c>
      <c r="AB15" s="120">
        <v>111574148.29000001</v>
      </c>
      <c r="AC15" s="120">
        <v>110721934.04000001</v>
      </c>
      <c r="AD15" s="120">
        <v>110847267.47</v>
      </c>
      <c r="AE15" s="120">
        <v>108982024.17</v>
      </c>
      <c r="AF15" s="120">
        <v>110437120.03</v>
      </c>
      <c r="AG15" s="120">
        <v>110686967.48999999</v>
      </c>
      <c r="AH15" s="120">
        <v>110532365.5</v>
      </c>
      <c r="AI15" s="120">
        <v>110085319.67</v>
      </c>
      <c r="AJ15" s="120">
        <v>108585621.91</v>
      </c>
      <c r="AK15" s="120">
        <v>106011747.90000001</v>
      </c>
      <c r="AL15" s="120">
        <v>101142605.15000001</v>
      </c>
      <c r="AM15" s="120">
        <v>101703997.04000001</v>
      </c>
      <c r="AN15" s="120">
        <v>102432359.38</v>
      </c>
      <c r="AO15" s="120">
        <v>102751240.3</v>
      </c>
      <c r="AP15" s="120">
        <v>90611947.280000001</v>
      </c>
      <c r="AQ15" s="120">
        <v>87447718.299999997</v>
      </c>
      <c r="AR15" s="120">
        <v>83711700.200000003</v>
      </c>
      <c r="AS15" s="120">
        <v>83774632.659999996</v>
      </c>
      <c r="AT15" s="120">
        <v>78487846.390000001</v>
      </c>
      <c r="AU15" s="120"/>
      <c r="AV15" s="120">
        <v>65710802.020000003</v>
      </c>
      <c r="AW15" s="120">
        <v>65225553.049999997</v>
      </c>
      <c r="AX15" s="120">
        <v>64864409.770000003</v>
      </c>
      <c r="AY15" s="120">
        <v>65216662.450000003</v>
      </c>
      <c r="AZ15" s="120">
        <v>65419652.399999999</v>
      </c>
      <c r="BA15" s="120">
        <v>66363689.200000003</v>
      </c>
      <c r="BB15" s="120">
        <v>65537637.700000003</v>
      </c>
      <c r="BC15" s="120">
        <v>65873147.909999996</v>
      </c>
      <c r="BD15" s="120">
        <v>66339734.409999996</v>
      </c>
      <c r="BE15" s="120">
        <v>64571146.280000001</v>
      </c>
      <c r="BF15" s="120">
        <v>65275283.200000003</v>
      </c>
      <c r="BG15" s="120">
        <v>65377215.600000001</v>
      </c>
      <c r="BH15" s="120">
        <v>65621731.799999997</v>
      </c>
      <c r="BI15" s="120">
        <v>65980770.399999999</v>
      </c>
      <c r="BJ15" s="120">
        <v>66433730.939999998</v>
      </c>
      <c r="BK15" s="120">
        <v>68041270.359999999</v>
      </c>
      <c r="BL15" s="120">
        <v>68624647.430000007</v>
      </c>
      <c r="BM15" s="120">
        <v>66873446.990000002</v>
      </c>
      <c r="BN15" s="120">
        <v>67452422.319999993</v>
      </c>
      <c r="BO15" s="120">
        <v>67768521</v>
      </c>
      <c r="BP15" s="120">
        <v>64292396.240000002</v>
      </c>
      <c r="BQ15" s="120">
        <v>63835005.079999998</v>
      </c>
      <c r="BR15" s="120">
        <v>64019219.829999998</v>
      </c>
      <c r="BS15" s="120">
        <v>64430827.109999999</v>
      </c>
      <c r="BT15" s="120">
        <v>62493040.409999996</v>
      </c>
      <c r="BU15" s="120">
        <v>62954345.549999997</v>
      </c>
      <c r="BV15" s="120">
        <v>63378970.659999996</v>
      </c>
      <c r="BW15" s="120">
        <v>63962285.090000004</v>
      </c>
      <c r="BX15" s="120">
        <v>63323707.880000003</v>
      </c>
      <c r="BY15" s="120">
        <v>61021255.060000002</v>
      </c>
      <c r="BZ15" s="120">
        <v>60509428.039999999</v>
      </c>
      <c r="CA15" s="120">
        <v>56705953.020000003</v>
      </c>
      <c r="CB15" s="120">
        <v>54089981.460000001</v>
      </c>
      <c r="CC15" s="120">
        <v>52676513.149999999</v>
      </c>
      <c r="CD15" s="120">
        <v>52926521.899999999</v>
      </c>
      <c r="CE15" s="120">
        <v>51472162.729999997</v>
      </c>
      <c r="CF15" s="120">
        <v>50215077.25</v>
      </c>
      <c r="CG15" s="120">
        <v>47461633.490000002</v>
      </c>
      <c r="CH15" s="120">
        <v>47773457.950000003</v>
      </c>
      <c r="CI15" s="120">
        <v>48251132.700000003</v>
      </c>
      <c r="CJ15" s="120">
        <v>46562013.409999996</v>
      </c>
      <c r="CK15" s="120">
        <v>46236547.810000002</v>
      </c>
      <c r="CL15" s="120">
        <v>45961613</v>
      </c>
      <c r="CM15" s="120">
        <v>43333650.289999999</v>
      </c>
      <c r="CN15" s="120">
        <v>40201396.719999999</v>
      </c>
      <c r="CO15" s="120">
        <v>40693963.579999998</v>
      </c>
      <c r="CP15" s="120">
        <v>40885166.219999999</v>
      </c>
      <c r="CQ15" s="120">
        <v>35897168.840000004</v>
      </c>
      <c r="CR15" s="120">
        <v>31285813.329999998</v>
      </c>
      <c r="CS15" s="120">
        <v>29530566.09</v>
      </c>
      <c r="CT15" s="120">
        <v>30209407.899999999</v>
      </c>
      <c r="CU15" s="120">
        <v>31656380.719999999</v>
      </c>
      <c r="CV15" s="120">
        <v>36093205.759999998</v>
      </c>
      <c r="CW15" s="120">
        <v>36870241.079999998</v>
      </c>
      <c r="CX15" s="120">
        <v>37783590.25</v>
      </c>
      <c r="CY15" s="120"/>
      <c r="CZ15" s="120">
        <v>39587576.990000002</v>
      </c>
      <c r="DA15" s="120">
        <v>39253808.310000002</v>
      </c>
      <c r="DB15" s="120">
        <v>39420151.780000001</v>
      </c>
      <c r="DC15" s="120">
        <v>41080583.560000002</v>
      </c>
      <c r="DD15" s="120"/>
      <c r="DE15" s="120">
        <v>41734707.460000001</v>
      </c>
      <c r="DF15" s="120">
        <v>42038922.810000002</v>
      </c>
      <c r="DG15" s="120">
        <v>42426641.810000002</v>
      </c>
      <c r="DH15" s="120">
        <v>42538392.670000002</v>
      </c>
      <c r="DI15" s="120">
        <v>43066013.670000002</v>
      </c>
      <c r="DJ15" s="120">
        <v>43419383.460000001</v>
      </c>
      <c r="DK15" s="120">
        <v>42167308.689999998</v>
      </c>
      <c r="DL15" s="120">
        <v>42326078.270000003</v>
      </c>
      <c r="DM15" s="120">
        <v>42713527.119999997</v>
      </c>
      <c r="DN15" s="120">
        <v>42892158.799999997</v>
      </c>
      <c r="DO15" s="120">
        <v>43507096.950000003</v>
      </c>
      <c r="DP15" s="120">
        <v>43840630.119999997</v>
      </c>
      <c r="DQ15" s="120">
        <v>44110808.619999997</v>
      </c>
      <c r="DR15" s="120">
        <v>44414359.729999997</v>
      </c>
      <c r="DS15" s="120">
        <v>44786337.520000003</v>
      </c>
      <c r="DT15" s="120">
        <v>44888641.960000001</v>
      </c>
      <c r="DU15" s="120">
        <v>45500185.25</v>
      </c>
      <c r="DV15" s="120">
        <v>45988409.789999999</v>
      </c>
      <c r="DW15" s="120">
        <v>46654725.399999999</v>
      </c>
      <c r="DX15" s="120">
        <v>46948968.68</v>
      </c>
      <c r="DY15" s="120">
        <v>47416568.079999998</v>
      </c>
      <c r="DZ15" s="120"/>
      <c r="EA15" s="120"/>
      <c r="EB15" s="120"/>
      <c r="EC15" s="120">
        <v>49574353.93</v>
      </c>
      <c r="ED15" s="120">
        <v>49871939.030000001</v>
      </c>
      <c r="EE15" s="120">
        <v>49926051.270000003</v>
      </c>
      <c r="EF15" s="120">
        <v>50008158.469999999</v>
      </c>
      <c r="EG15" s="120"/>
      <c r="EH15" s="120"/>
      <c r="EI15" s="120">
        <v>42360390.450000003</v>
      </c>
      <c r="EJ15" s="120">
        <v>42743447.869999997</v>
      </c>
      <c r="EK15" s="120">
        <v>42180504.549999997</v>
      </c>
      <c r="EL15" s="120">
        <v>40206808.200000003</v>
      </c>
      <c r="EM15" s="120">
        <v>40929878.909999996</v>
      </c>
      <c r="EN15" s="120">
        <v>41289128.049999997</v>
      </c>
      <c r="EO15" s="120">
        <v>41568566.520000003</v>
      </c>
      <c r="EP15" s="120">
        <v>41951324.020000003</v>
      </c>
      <c r="EQ15" s="120">
        <v>42297392.899999999</v>
      </c>
      <c r="ER15" s="120">
        <v>42486648.640000001</v>
      </c>
      <c r="ES15" s="120">
        <v>43632697.770000003</v>
      </c>
      <c r="ET15" s="120">
        <v>43939602.619999997</v>
      </c>
      <c r="EU15" s="120">
        <v>44664390.140000001</v>
      </c>
      <c r="EV15" s="120">
        <v>45002089.719999999</v>
      </c>
      <c r="EW15" s="120">
        <v>45249982.18</v>
      </c>
      <c r="EX15" s="120">
        <v>45467890.469999999</v>
      </c>
      <c r="EY15" s="120">
        <v>48423764.689999998</v>
      </c>
      <c r="EZ15" s="120">
        <v>45258018.390000001</v>
      </c>
      <c r="FA15" s="120">
        <v>46290821.399999999</v>
      </c>
      <c r="FB15" s="120">
        <v>48184632.18</v>
      </c>
      <c r="FC15" s="120">
        <v>48494453.289999999</v>
      </c>
      <c r="FD15" s="120">
        <v>49377083.219999999</v>
      </c>
      <c r="FE15" s="120">
        <v>53708062.68</v>
      </c>
      <c r="FF15" s="120">
        <v>58473210.990000002</v>
      </c>
      <c r="FG15" s="120">
        <v>59192828.759999998</v>
      </c>
      <c r="FH15" s="120">
        <v>64432854.369999997</v>
      </c>
      <c r="FI15" s="120"/>
      <c r="FJ15" s="120">
        <v>64997992.619999997</v>
      </c>
      <c r="FK15" s="120">
        <v>65995740.439999998</v>
      </c>
      <c r="FL15" s="120">
        <v>67824517.359999999</v>
      </c>
      <c r="FM15" s="120">
        <v>73494779.010000005</v>
      </c>
      <c r="FN15" s="120">
        <v>73744393.510000005</v>
      </c>
      <c r="FO15" s="120">
        <v>74425571.209999993</v>
      </c>
    </row>
    <row r="16" spans="1:181" x14ac:dyDescent="0.2">
      <c r="A16" s="153" t="s">
        <v>697</v>
      </c>
      <c r="B16" s="120">
        <v>71410143.590000004</v>
      </c>
      <c r="C16" s="120">
        <v>70630703.379999995</v>
      </c>
      <c r="D16" s="120">
        <v>70630703.379999995</v>
      </c>
      <c r="E16" s="120">
        <v>70630703.379999995</v>
      </c>
      <c r="F16" s="120">
        <v>70752308.900000006</v>
      </c>
      <c r="G16" s="120">
        <v>70752308.900000006</v>
      </c>
      <c r="H16" s="120">
        <v>70941364.689999998</v>
      </c>
      <c r="I16" s="120">
        <v>73109937.640000001</v>
      </c>
      <c r="J16" s="120">
        <v>73785559.799999997</v>
      </c>
      <c r="K16" s="120">
        <v>78071349.719999999</v>
      </c>
      <c r="L16" s="120">
        <v>78087220.349999994</v>
      </c>
      <c r="M16" s="120">
        <v>79554416.209999993</v>
      </c>
      <c r="N16" s="120">
        <v>80704344.650000006</v>
      </c>
      <c r="O16" s="120">
        <v>82287884.989999995</v>
      </c>
      <c r="P16" s="120">
        <v>82773191.569999993</v>
      </c>
      <c r="Q16" s="120">
        <v>82383954.230000004</v>
      </c>
      <c r="R16" s="120">
        <v>82749078.030000001</v>
      </c>
      <c r="S16" s="120">
        <v>84930552.159999996</v>
      </c>
      <c r="T16" s="120">
        <v>84810624.200000003</v>
      </c>
      <c r="U16" s="120">
        <v>84628825.010000005</v>
      </c>
      <c r="V16" s="120">
        <v>85592614.109999999</v>
      </c>
      <c r="W16" s="120">
        <v>87540724.459999993</v>
      </c>
      <c r="X16" s="120">
        <v>88287924.140000001</v>
      </c>
      <c r="Y16" s="120">
        <v>91193345.640000001</v>
      </c>
      <c r="Z16" s="120">
        <v>91051021.950000003</v>
      </c>
      <c r="AA16" s="120">
        <v>74687740.140000001</v>
      </c>
      <c r="AB16" s="120">
        <v>79822097.930000007</v>
      </c>
      <c r="AC16" s="120">
        <v>82806983.989999995</v>
      </c>
      <c r="AD16" s="120">
        <v>83452404.230000004</v>
      </c>
      <c r="AE16" s="120">
        <v>86074781.370000005</v>
      </c>
      <c r="AF16" s="120">
        <v>86707720.900000006</v>
      </c>
      <c r="AG16" s="120">
        <v>86938365.390000001</v>
      </c>
      <c r="AH16" s="120">
        <v>89001001.540000007</v>
      </c>
      <c r="AI16" s="120">
        <v>90624413.489999995</v>
      </c>
      <c r="AJ16" s="120">
        <v>91714259.269999996</v>
      </c>
      <c r="AK16" s="120">
        <v>94486297.629999995</v>
      </c>
      <c r="AL16" s="120">
        <v>99269946.790000007</v>
      </c>
      <c r="AM16" s="120">
        <v>99145938.650000006</v>
      </c>
      <c r="AN16" s="120">
        <v>99495286.5</v>
      </c>
      <c r="AO16" s="120">
        <v>99769421.920000002</v>
      </c>
      <c r="AP16" s="120">
        <v>100825352.83</v>
      </c>
      <c r="AQ16" s="120">
        <v>101116558.78</v>
      </c>
      <c r="AR16" s="120">
        <v>101130136.34999999</v>
      </c>
      <c r="AS16" s="120">
        <v>94258042.959999993</v>
      </c>
      <c r="AT16" s="120">
        <v>95237988.200000003</v>
      </c>
      <c r="AU16" s="120"/>
      <c r="AV16" s="120">
        <v>97729973.400000006</v>
      </c>
      <c r="AW16" s="120">
        <v>97176988.950000003</v>
      </c>
      <c r="AX16" s="120">
        <v>98040230.760000005</v>
      </c>
      <c r="AY16" s="120">
        <v>98128656.560000002</v>
      </c>
      <c r="AZ16" s="120">
        <v>98445121.700000003</v>
      </c>
      <c r="BA16" s="120">
        <v>100060944.18000001</v>
      </c>
      <c r="BB16" s="120">
        <v>101762871.42</v>
      </c>
      <c r="BC16" s="120">
        <v>101869421.3</v>
      </c>
      <c r="BD16" s="120">
        <v>102000462.48999999</v>
      </c>
      <c r="BE16" s="120">
        <v>102279974.95999999</v>
      </c>
      <c r="BF16" s="120">
        <v>101707499.63</v>
      </c>
      <c r="BG16" s="120">
        <v>101541924.36</v>
      </c>
      <c r="BH16" s="120">
        <v>102518729.39</v>
      </c>
      <c r="BI16" s="120">
        <v>102728096.16</v>
      </c>
      <c r="BJ16" s="120">
        <v>102716998.51000001</v>
      </c>
      <c r="BK16" s="120">
        <v>102545846.93000001</v>
      </c>
      <c r="BL16" s="120">
        <v>102959862.97</v>
      </c>
      <c r="BM16" s="120">
        <v>102784537.37</v>
      </c>
      <c r="BN16" s="120">
        <v>103314930.48999999</v>
      </c>
      <c r="BO16" s="120">
        <v>89828601.140000001</v>
      </c>
      <c r="BP16" s="120">
        <v>89113802.680000007</v>
      </c>
      <c r="BQ16" s="120">
        <v>89465836.989999995</v>
      </c>
      <c r="BR16" s="120">
        <v>89246080.510000005</v>
      </c>
      <c r="BS16" s="120">
        <v>88367445.709999993</v>
      </c>
      <c r="BT16" s="120">
        <v>87726625.719999999</v>
      </c>
      <c r="BU16" s="120">
        <v>87397077.540000007</v>
      </c>
      <c r="BV16" s="120">
        <v>86982756.189999998</v>
      </c>
      <c r="BW16" s="120">
        <v>88169056.959999993</v>
      </c>
      <c r="BX16" s="120">
        <v>80571696.950000003</v>
      </c>
      <c r="BY16" s="120">
        <v>80205538.799999997</v>
      </c>
      <c r="BZ16" s="120">
        <v>80393473.909999996</v>
      </c>
      <c r="CA16" s="120">
        <v>80825049.819999993</v>
      </c>
      <c r="CB16" s="120">
        <v>82872284.650000006</v>
      </c>
      <c r="CC16" s="120">
        <v>82511600.969999999</v>
      </c>
      <c r="CD16" s="120">
        <v>82703596.430000007</v>
      </c>
      <c r="CE16" s="120">
        <v>82311774.329999998</v>
      </c>
      <c r="CF16" s="120">
        <v>82945463.049999997</v>
      </c>
      <c r="CG16" s="120">
        <v>83391764.150000006</v>
      </c>
      <c r="CH16" s="120">
        <v>83256965.959999993</v>
      </c>
      <c r="CI16" s="120">
        <v>84330808.219999999</v>
      </c>
      <c r="CJ16" s="120">
        <v>84683689.280000001</v>
      </c>
      <c r="CK16" s="120">
        <v>84521443.239999995</v>
      </c>
      <c r="CL16" s="120">
        <v>83948761.599999994</v>
      </c>
      <c r="CM16" s="120">
        <v>82490688.469999999</v>
      </c>
      <c r="CN16" s="120">
        <v>83393218.390000001</v>
      </c>
      <c r="CO16" s="120">
        <v>83829428.540000007</v>
      </c>
      <c r="CP16" s="120">
        <v>84087295.390000001</v>
      </c>
      <c r="CQ16" s="120">
        <v>84909410.180000007</v>
      </c>
      <c r="CR16" s="120">
        <v>83591898.280000001</v>
      </c>
      <c r="CS16" s="120">
        <v>82585165.540000007</v>
      </c>
      <c r="CT16" s="120">
        <v>75410053.760000005</v>
      </c>
      <c r="CU16" s="120">
        <v>78839178.560000002</v>
      </c>
      <c r="CV16" s="120">
        <v>78086202.930000007</v>
      </c>
      <c r="CW16" s="120">
        <v>76532182.049999997</v>
      </c>
      <c r="CX16" s="120">
        <v>78684663.340000004</v>
      </c>
      <c r="CY16" s="120"/>
      <c r="CZ16" s="120">
        <v>84634496.609999999</v>
      </c>
      <c r="DA16" s="120">
        <v>85037013.340000004</v>
      </c>
      <c r="DB16" s="120">
        <v>86722015.180000007</v>
      </c>
      <c r="DC16" s="120">
        <v>88009582.950000003</v>
      </c>
      <c r="DD16" s="120"/>
      <c r="DE16" s="120">
        <v>88090188.069999993</v>
      </c>
      <c r="DF16" s="120">
        <v>89148059.439999998</v>
      </c>
      <c r="DG16" s="120">
        <v>90784172.180000007</v>
      </c>
      <c r="DH16" s="120">
        <v>84682113.840000004</v>
      </c>
      <c r="DI16" s="120">
        <v>84923334.579999998</v>
      </c>
      <c r="DJ16" s="120">
        <v>85596473.829999998</v>
      </c>
      <c r="DK16" s="120">
        <v>85779222.230000004</v>
      </c>
      <c r="DL16" s="120">
        <v>86839967.579999998</v>
      </c>
      <c r="DM16" s="120">
        <v>86828946.930000007</v>
      </c>
      <c r="DN16" s="120">
        <v>85962001.790000007</v>
      </c>
      <c r="DO16" s="120">
        <v>85649972.569999993</v>
      </c>
      <c r="DP16" s="120">
        <v>86045000.790000007</v>
      </c>
      <c r="DQ16" s="120">
        <v>86596231.140000001</v>
      </c>
      <c r="DR16" s="120">
        <v>87031556.140000001</v>
      </c>
      <c r="DS16" s="120">
        <v>87629429.930000007</v>
      </c>
      <c r="DT16" s="120">
        <v>87450925.150000006</v>
      </c>
      <c r="DU16" s="120">
        <v>87294910</v>
      </c>
      <c r="DV16" s="120">
        <v>87528552.849999994</v>
      </c>
      <c r="DW16" s="120">
        <v>87949779.129999995</v>
      </c>
      <c r="DX16" s="120">
        <v>88487953.510000005</v>
      </c>
      <c r="DY16" s="120">
        <v>88465096.659999996</v>
      </c>
      <c r="DZ16" s="120"/>
      <c r="EA16" s="120"/>
      <c r="EB16" s="120"/>
      <c r="EC16" s="120">
        <v>94008036.290000007</v>
      </c>
      <c r="ED16" s="120">
        <v>95075127.709999993</v>
      </c>
      <c r="EE16" s="120">
        <v>96086551.959999993</v>
      </c>
      <c r="EF16" s="120">
        <v>97837760.359999999</v>
      </c>
      <c r="EG16" s="120"/>
      <c r="EH16" s="120"/>
      <c r="EI16" s="120">
        <v>103042691.75</v>
      </c>
      <c r="EJ16" s="120">
        <v>101874449.5</v>
      </c>
      <c r="EK16" s="120">
        <v>103275992.36</v>
      </c>
      <c r="EL16" s="120">
        <v>105554149.14</v>
      </c>
      <c r="EM16" s="120">
        <v>105238544.45999999</v>
      </c>
      <c r="EN16" s="120">
        <v>105773037.45999999</v>
      </c>
      <c r="EO16" s="120">
        <v>105207839</v>
      </c>
      <c r="EP16" s="120">
        <v>102929695.14</v>
      </c>
      <c r="EQ16" s="120">
        <v>103442585.54000001</v>
      </c>
      <c r="ER16" s="120">
        <v>104765962.43000001</v>
      </c>
      <c r="ES16" s="120">
        <v>104717395.61</v>
      </c>
      <c r="ET16" s="120">
        <v>105239102.64</v>
      </c>
      <c r="EU16" s="120">
        <v>105602779.29000001</v>
      </c>
      <c r="EV16" s="120">
        <v>105349819.31999999</v>
      </c>
      <c r="EW16" s="120">
        <v>105452096.5</v>
      </c>
      <c r="EX16" s="120">
        <v>105324336.68000001</v>
      </c>
      <c r="EY16" s="120">
        <v>105014387.5</v>
      </c>
      <c r="EZ16" s="120">
        <v>105143653.79000001</v>
      </c>
      <c r="FA16" s="120">
        <v>108895817.70999999</v>
      </c>
      <c r="FB16" s="120">
        <v>109358486.45999999</v>
      </c>
      <c r="FC16" s="120">
        <v>110071951.36</v>
      </c>
      <c r="FD16" s="120">
        <v>109886531.14</v>
      </c>
      <c r="FE16" s="120">
        <v>109504152.95999999</v>
      </c>
      <c r="FF16" s="120">
        <v>108802914.06999999</v>
      </c>
      <c r="FG16" s="120">
        <v>106919878.20999999</v>
      </c>
      <c r="FH16" s="120">
        <v>106724542.5</v>
      </c>
      <c r="FI16" s="120"/>
      <c r="FJ16" s="120">
        <v>106683217</v>
      </c>
      <c r="FK16" s="120">
        <v>105535613.81999999</v>
      </c>
      <c r="FL16" s="120">
        <v>105751750.56999999</v>
      </c>
      <c r="FM16" s="120">
        <v>105999493.20999999</v>
      </c>
      <c r="FN16" s="120">
        <v>106044022.75</v>
      </c>
      <c r="FO16" s="120">
        <v>106402152.68000001</v>
      </c>
    </row>
    <row r="17" spans="1:171" x14ac:dyDescent="0.2">
      <c r="A17" s="153" t="s">
        <v>696</v>
      </c>
      <c r="B17" s="120">
        <v>2870661.34</v>
      </c>
      <c r="C17" s="120">
        <v>2870661.34</v>
      </c>
      <c r="D17" s="120">
        <v>2024810.54</v>
      </c>
      <c r="E17" s="120">
        <v>2870661.34</v>
      </c>
      <c r="F17" s="120">
        <v>2024810.54</v>
      </c>
      <c r="G17" s="120">
        <v>2013329</v>
      </c>
      <c r="H17" s="120">
        <v>2004471.52</v>
      </c>
      <c r="I17" s="120">
        <v>85348.81</v>
      </c>
      <c r="J17" s="120">
        <v>80199.95</v>
      </c>
      <c r="K17" s="120">
        <v>70492.7</v>
      </c>
      <c r="L17" s="120">
        <v>63539.63</v>
      </c>
      <c r="M17" s="120">
        <v>29385.439999999999</v>
      </c>
      <c r="N17" s="120">
        <v>51123.65</v>
      </c>
      <c r="O17" s="120">
        <v>45094.21</v>
      </c>
      <c r="P17" s="120">
        <v>37854.26</v>
      </c>
      <c r="Q17" s="120">
        <v>32785.86</v>
      </c>
      <c r="R17" s="120">
        <v>26260.26</v>
      </c>
      <c r="S17" s="120">
        <v>73365.350000000006</v>
      </c>
      <c r="T17" s="120">
        <v>67358.240000000005</v>
      </c>
      <c r="U17" s="120">
        <v>61011.55</v>
      </c>
      <c r="V17" s="120">
        <v>55184.160000000003</v>
      </c>
      <c r="W17" s="120">
        <v>45472.27</v>
      </c>
      <c r="X17" s="120">
        <v>39775.980000000003</v>
      </c>
      <c r="Y17" s="120">
        <v>29739.58</v>
      </c>
      <c r="Z17" s="120">
        <v>77994.8</v>
      </c>
      <c r="AA17" s="120">
        <v>56801.27</v>
      </c>
      <c r="AB17" s="120">
        <v>47321.29</v>
      </c>
      <c r="AC17" s="120">
        <v>39183.39</v>
      </c>
      <c r="AD17" s="120">
        <v>87031.65</v>
      </c>
      <c r="AE17" s="120">
        <v>75783.64</v>
      </c>
      <c r="AF17" s="120">
        <v>60043.07</v>
      </c>
      <c r="AG17" s="120">
        <v>47166.09</v>
      </c>
      <c r="AH17" s="120">
        <v>41147.01</v>
      </c>
      <c r="AI17" s="120">
        <v>86965.87</v>
      </c>
      <c r="AJ17" s="120">
        <v>77750.5</v>
      </c>
      <c r="AK17" s="120">
        <v>72244.2</v>
      </c>
      <c r="AL17" s="120">
        <v>63098.49</v>
      </c>
      <c r="AM17" s="120">
        <v>55863.93</v>
      </c>
      <c r="AN17" s="120">
        <v>49342.61</v>
      </c>
      <c r="AO17" s="120">
        <v>36854.47</v>
      </c>
      <c r="AP17" s="120">
        <v>77792.59</v>
      </c>
      <c r="AQ17" s="120">
        <v>70068.600000000006</v>
      </c>
      <c r="AR17" s="120">
        <v>61759.1</v>
      </c>
      <c r="AS17" s="120">
        <v>55992.59</v>
      </c>
      <c r="AT17" s="120">
        <v>49504.58</v>
      </c>
      <c r="AU17" s="120"/>
      <c r="AV17" s="120">
        <v>92933.42</v>
      </c>
      <c r="AW17" s="120">
        <v>85882.31</v>
      </c>
      <c r="AX17" s="120">
        <v>78212.100000000006</v>
      </c>
      <c r="AY17" s="120">
        <v>71348.2</v>
      </c>
      <c r="AZ17" s="120">
        <v>63685.919999999998</v>
      </c>
      <c r="BA17" s="120">
        <v>53831.64</v>
      </c>
      <c r="BB17" s="120">
        <v>50328.28</v>
      </c>
      <c r="BC17" s="120">
        <v>43585.64</v>
      </c>
      <c r="BD17" s="120">
        <v>37812</v>
      </c>
      <c r="BE17" s="120">
        <v>31569.279999999999</v>
      </c>
      <c r="BF17" s="120">
        <v>73175</v>
      </c>
      <c r="BG17" s="120">
        <v>65166.04</v>
      </c>
      <c r="BH17" s="120">
        <v>58456.12</v>
      </c>
      <c r="BI17" s="120">
        <v>52088.62</v>
      </c>
      <c r="BJ17" s="120">
        <v>100092.64</v>
      </c>
      <c r="BK17" s="120">
        <v>92247.06</v>
      </c>
      <c r="BL17" s="120">
        <v>82259.62</v>
      </c>
      <c r="BM17" s="120">
        <v>75803.05</v>
      </c>
      <c r="BN17" s="120">
        <v>65715.149999999994</v>
      </c>
      <c r="BO17" s="120">
        <v>107839.06</v>
      </c>
      <c r="BP17" s="120">
        <v>96800.05</v>
      </c>
      <c r="BQ17" s="120">
        <v>90838.45</v>
      </c>
      <c r="BR17" s="120">
        <v>84763.83</v>
      </c>
      <c r="BS17" s="120">
        <v>77142.740000000005</v>
      </c>
      <c r="BT17" s="120">
        <v>69765.789999999994</v>
      </c>
      <c r="BU17" s="120">
        <v>120631.22</v>
      </c>
      <c r="BV17" s="120">
        <v>111805.98</v>
      </c>
      <c r="BW17" s="120">
        <v>105227.69</v>
      </c>
      <c r="BX17" s="120">
        <v>96902.720000000001</v>
      </c>
      <c r="BY17" s="120">
        <v>88945.2</v>
      </c>
      <c r="BZ17" s="120">
        <v>81194.94</v>
      </c>
      <c r="CA17" s="120">
        <v>131385.14000000001</v>
      </c>
      <c r="CB17" s="120">
        <v>124208.75</v>
      </c>
      <c r="CC17" s="120">
        <v>116055.01</v>
      </c>
      <c r="CD17" s="120">
        <v>110785.21</v>
      </c>
      <c r="CE17" s="120">
        <v>102220.3</v>
      </c>
      <c r="CF17" s="120">
        <v>93545.68</v>
      </c>
      <c r="CG17" s="120">
        <v>137957.71</v>
      </c>
      <c r="CH17" s="120">
        <v>129281.63</v>
      </c>
      <c r="CI17" s="120">
        <v>120837.12</v>
      </c>
      <c r="CJ17" s="120">
        <v>113110.7</v>
      </c>
      <c r="CK17" s="120">
        <v>105964.22</v>
      </c>
      <c r="CL17" s="120">
        <v>98415.66</v>
      </c>
      <c r="CM17" s="120">
        <v>152934.01</v>
      </c>
      <c r="CN17" s="120">
        <v>145349.13</v>
      </c>
      <c r="CO17" s="120">
        <v>137790.57999999999</v>
      </c>
      <c r="CP17" s="120">
        <v>132697.10999999999</v>
      </c>
      <c r="CQ17" s="120">
        <v>123989.2</v>
      </c>
      <c r="CR17" s="120">
        <v>115696.64</v>
      </c>
      <c r="CS17" s="120">
        <v>69212.34</v>
      </c>
      <c r="CT17" s="120">
        <v>60782.7</v>
      </c>
      <c r="CU17" s="120">
        <v>52763.87</v>
      </c>
      <c r="CV17" s="120">
        <v>44277.38</v>
      </c>
      <c r="CW17" s="120">
        <v>37314.620000000003</v>
      </c>
      <c r="CX17" s="120">
        <v>28520.73</v>
      </c>
      <c r="CY17" s="120"/>
      <c r="CZ17" s="120">
        <v>45771.48</v>
      </c>
      <c r="DA17" s="120">
        <v>37961.870000000003</v>
      </c>
      <c r="DB17" s="120">
        <v>72216.039999999994</v>
      </c>
      <c r="DC17" s="120">
        <v>65217.83</v>
      </c>
      <c r="DD17" s="120"/>
      <c r="DE17" s="120">
        <v>49646.52</v>
      </c>
      <c r="DF17" s="120">
        <v>40705.67</v>
      </c>
      <c r="DG17" s="120">
        <v>33455.199999999997</v>
      </c>
      <c r="DH17" s="120">
        <v>25403.81</v>
      </c>
      <c r="DI17" s="120">
        <v>18801.759999999998</v>
      </c>
      <c r="DJ17" s="120">
        <v>74763.839999999997</v>
      </c>
      <c r="DK17" s="120">
        <v>97278.84</v>
      </c>
      <c r="DL17" s="120">
        <v>89719.14</v>
      </c>
      <c r="DM17" s="120">
        <v>83771.89</v>
      </c>
      <c r="DN17" s="120">
        <v>77633.33</v>
      </c>
      <c r="DO17" s="120">
        <v>59668.88</v>
      </c>
      <c r="DP17" s="120">
        <v>53055.75</v>
      </c>
      <c r="DQ17" s="120">
        <v>47054.080000000002</v>
      </c>
      <c r="DR17" s="120">
        <v>39086.75</v>
      </c>
      <c r="DS17" s="120">
        <v>32362.05</v>
      </c>
      <c r="DT17" s="120">
        <v>25462.19</v>
      </c>
      <c r="DU17" s="120">
        <v>18372.14</v>
      </c>
      <c r="DV17" s="120">
        <v>10540.59</v>
      </c>
      <c r="DW17" s="120">
        <v>53616.83</v>
      </c>
      <c r="DX17" s="120">
        <v>45563.31</v>
      </c>
      <c r="DY17" s="120">
        <v>39339.29</v>
      </c>
      <c r="DZ17" s="120"/>
      <c r="EA17" s="120"/>
      <c r="EB17" s="120"/>
      <c r="EC17" s="120">
        <v>58256.14</v>
      </c>
      <c r="ED17" s="120">
        <v>113405.68</v>
      </c>
      <c r="EE17" s="120">
        <v>66753.02</v>
      </c>
      <c r="EF17" s="120">
        <v>35733.14</v>
      </c>
      <c r="EG17" s="120"/>
      <c r="EH17" s="120"/>
      <c r="EI17" s="120">
        <v>10431.52</v>
      </c>
      <c r="EJ17" s="120">
        <v>3362.08</v>
      </c>
      <c r="EK17" s="120">
        <v>39802.769999999997</v>
      </c>
      <c r="EL17" s="120">
        <v>33824.160000000003</v>
      </c>
      <c r="EM17" s="120">
        <v>26636.48</v>
      </c>
      <c r="EN17" s="120">
        <v>19458.91</v>
      </c>
      <c r="EO17" s="120">
        <v>12783.51</v>
      </c>
      <c r="EP17" s="120">
        <v>5162.1400000000003</v>
      </c>
      <c r="EQ17" s="120">
        <v>40571.39</v>
      </c>
      <c r="ER17" s="120">
        <v>31806.43</v>
      </c>
      <c r="ES17" s="120">
        <v>25218.33</v>
      </c>
      <c r="ET17" s="120">
        <v>18175.57</v>
      </c>
      <c r="EU17" s="120">
        <v>10427.06</v>
      </c>
      <c r="EV17" s="120">
        <v>3560.03</v>
      </c>
      <c r="EW17" s="120">
        <v>38528.53</v>
      </c>
      <c r="EX17" s="120">
        <v>32647.93</v>
      </c>
      <c r="EY17" s="120">
        <v>24542.2</v>
      </c>
      <c r="EZ17" s="120">
        <v>17384.580000000002</v>
      </c>
      <c r="FA17" s="120">
        <v>9017.84</v>
      </c>
      <c r="FB17" s="120">
        <v>2429.52</v>
      </c>
      <c r="FC17" s="120">
        <v>36069.919999999998</v>
      </c>
      <c r="FD17" s="120">
        <v>27547.26</v>
      </c>
      <c r="FE17" s="120">
        <v>18662.04</v>
      </c>
      <c r="FF17" s="120">
        <v>11404.1</v>
      </c>
      <c r="FG17" s="120">
        <v>2851.06</v>
      </c>
      <c r="FH17" s="120">
        <v>41309.64</v>
      </c>
      <c r="FI17" s="120"/>
      <c r="FJ17" s="120">
        <v>26085.439999999999</v>
      </c>
      <c r="FK17" s="120">
        <v>17786.62</v>
      </c>
      <c r="FL17" s="120">
        <v>7781.49</v>
      </c>
      <c r="FM17" s="120">
        <v>46119.35</v>
      </c>
      <c r="FN17" s="120">
        <v>38855.18</v>
      </c>
      <c r="FO17" s="120">
        <v>30332.59</v>
      </c>
    </row>
    <row r="18" spans="1:171" x14ac:dyDescent="0.2">
      <c r="A18" s="153" t="s">
        <v>695</v>
      </c>
      <c r="B18" s="120">
        <f t="shared" ref="B18:AT18" si="14">SUM(B15:B17)</f>
        <v>122121031.01000001</v>
      </c>
      <c r="C18" s="120">
        <f t="shared" si="14"/>
        <v>122211640.8</v>
      </c>
      <c r="D18" s="120">
        <f t="shared" si="14"/>
        <v>120166379.78</v>
      </c>
      <c r="E18" s="120">
        <f t="shared" si="14"/>
        <v>122211640.8</v>
      </c>
      <c r="F18" s="120">
        <f t="shared" si="14"/>
        <v>123040100.69000001</v>
      </c>
      <c r="G18" s="120">
        <f t="shared" si="14"/>
        <v>123028619.15000001</v>
      </c>
      <c r="H18" s="120">
        <f t="shared" si="14"/>
        <v>123478899.27999999</v>
      </c>
      <c r="I18" s="120">
        <f t="shared" si="14"/>
        <v>124972123.22</v>
      </c>
      <c r="J18" s="120">
        <f t="shared" si="14"/>
        <v>126125017.7</v>
      </c>
      <c r="K18" s="120">
        <f t="shared" si="14"/>
        <v>126549564.23</v>
      </c>
      <c r="L18" s="120">
        <f t="shared" si="14"/>
        <v>126672517.07999998</v>
      </c>
      <c r="M18" s="120">
        <f t="shared" si="14"/>
        <v>126377392.28</v>
      </c>
      <c r="N18" s="120">
        <f t="shared" si="14"/>
        <v>127359735.11000001</v>
      </c>
      <c r="O18" s="120">
        <f t="shared" si="14"/>
        <v>127805570.00999999</v>
      </c>
      <c r="P18" s="120">
        <f t="shared" si="14"/>
        <v>130292975.16</v>
      </c>
      <c r="Q18" s="120">
        <f t="shared" si="14"/>
        <v>132352181.61</v>
      </c>
      <c r="R18" s="120">
        <f t="shared" si="14"/>
        <v>132875856.52</v>
      </c>
      <c r="S18" s="120">
        <f t="shared" si="14"/>
        <v>133158560.78</v>
      </c>
      <c r="T18" s="120">
        <f t="shared" si="14"/>
        <v>133008642.84999999</v>
      </c>
      <c r="U18" s="120">
        <f t="shared" si="14"/>
        <v>137641106.02000001</v>
      </c>
      <c r="V18" s="120">
        <f t="shared" si="14"/>
        <v>149222593.91999999</v>
      </c>
      <c r="W18" s="120">
        <f t="shared" si="14"/>
        <v>152388013.77000001</v>
      </c>
      <c r="X18" s="120">
        <f t="shared" si="14"/>
        <v>156750525.38999999</v>
      </c>
      <c r="Y18" s="120">
        <f t="shared" si="14"/>
        <v>167173710.89000002</v>
      </c>
      <c r="Z18" s="120">
        <f t="shared" si="14"/>
        <v>178041120.83000001</v>
      </c>
      <c r="AA18" s="120">
        <f t="shared" si="14"/>
        <v>183098934.37</v>
      </c>
      <c r="AB18" s="120">
        <f t="shared" si="14"/>
        <v>191443567.51000002</v>
      </c>
      <c r="AC18" s="120">
        <f t="shared" si="14"/>
        <v>193568101.41999999</v>
      </c>
      <c r="AD18" s="120">
        <f t="shared" si="14"/>
        <v>194386703.34999999</v>
      </c>
      <c r="AE18" s="120">
        <f t="shared" si="14"/>
        <v>195132589.18000001</v>
      </c>
      <c r="AF18" s="120">
        <f t="shared" si="14"/>
        <v>197204884</v>
      </c>
      <c r="AG18" s="120">
        <f t="shared" si="14"/>
        <v>197672498.97</v>
      </c>
      <c r="AH18" s="120">
        <f t="shared" si="14"/>
        <v>199574514.05000001</v>
      </c>
      <c r="AI18" s="120">
        <f t="shared" si="14"/>
        <v>200796699.03</v>
      </c>
      <c r="AJ18" s="120">
        <f t="shared" si="14"/>
        <v>200377631.68000001</v>
      </c>
      <c r="AK18" s="120">
        <f t="shared" si="14"/>
        <v>200570289.72999999</v>
      </c>
      <c r="AL18" s="120">
        <f t="shared" si="14"/>
        <v>200475650.43000001</v>
      </c>
      <c r="AM18" s="120">
        <f t="shared" si="14"/>
        <v>200905799.62</v>
      </c>
      <c r="AN18" s="120">
        <f t="shared" si="14"/>
        <v>201976988.49000001</v>
      </c>
      <c r="AO18" s="120">
        <f t="shared" si="14"/>
        <v>202557516.69</v>
      </c>
      <c r="AP18" s="120">
        <f t="shared" si="14"/>
        <v>191515092.70000002</v>
      </c>
      <c r="AQ18" s="120">
        <f t="shared" si="14"/>
        <v>188634345.67999998</v>
      </c>
      <c r="AR18" s="120">
        <f t="shared" si="14"/>
        <v>184903595.65000001</v>
      </c>
      <c r="AS18" s="120">
        <f t="shared" si="14"/>
        <v>178088668.21000001</v>
      </c>
      <c r="AT18" s="120">
        <f t="shared" si="14"/>
        <v>173775339.17000002</v>
      </c>
      <c r="AU18" s="120"/>
      <c r="AV18" s="120">
        <f t="shared" ref="AV18:CA18" si="15">SUM(AV15:AV17)</f>
        <v>163533708.84</v>
      </c>
      <c r="AW18" s="120">
        <f t="shared" si="15"/>
        <v>162488424.31</v>
      </c>
      <c r="AX18" s="120">
        <f t="shared" si="15"/>
        <v>162982852.63</v>
      </c>
      <c r="AY18" s="120">
        <f t="shared" si="15"/>
        <v>163416667.20999998</v>
      </c>
      <c r="AZ18" s="120">
        <f t="shared" si="15"/>
        <v>163928460.01999998</v>
      </c>
      <c r="BA18" s="120">
        <f t="shared" si="15"/>
        <v>166478465.01999998</v>
      </c>
      <c r="BB18" s="120">
        <f t="shared" si="15"/>
        <v>167350837.40000001</v>
      </c>
      <c r="BC18" s="120">
        <f t="shared" si="15"/>
        <v>167786154.84999996</v>
      </c>
      <c r="BD18" s="120">
        <f t="shared" si="15"/>
        <v>168378008.89999998</v>
      </c>
      <c r="BE18" s="120">
        <f t="shared" si="15"/>
        <v>166882690.52000001</v>
      </c>
      <c r="BF18" s="120">
        <f t="shared" si="15"/>
        <v>167055957.82999998</v>
      </c>
      <c r="BG18" s="120">
        <f t="shared" si="15"/>
        <v>166984306</v>
      </c>
      <c r="BH18" s="120">
        <f t="shared" si="15"/>
        <v>168198917.31</v>
      </c>
      <c r="BI18" s="120">
        <f t="shared" si="15"/>
        <v>168760955.18000001</v>
      </c>
      <c r="BJ18" s="120">
        <f t="shared" si="15"/>
        <v>169250822.08999997</v>
      </c>
      <c r="BK18" s="120">
        <f t="shared" si="15"/>
        <v>170679364.35000002</v>
      </c>
      <c r="BL18" s="120">
        <f t="shared" si="15"/>
        <v>171666770.02000001</v>
      </c>
      <c r="BM18" s="120">
        <f t="shared" si="15"/>
        <v>169733787.41000003</v>
      </c>
      <c r="BN18" s="120">
        <f t="shared" si="15"/>
        <v>170833067.96000001</v>
      </c>
      <c r="BO18" s="120">
        <f t="shared" si="15"/>
        <v>157704961.19999999</v>
      </c>
      <c r="BP18" s="120">
        <f t="shared" si="15"/>
        <v>153502998.97000003</v>
      </c>
      <c r="BQ18" s="120">
        <f t="shared" si="15"/>
        <v>153391680.51999998</v>
      </c>
      <c r="BR18" s="120">
        <f t="shared" si="15"/>
        <v>153350064.17000002</v>
      </c>
      <c r="BS18" s="120">
        <f t="shared" si="15"/>
        <v>152875415.56</v>
      </c>
      <c r="BT18" s="120">
        <f t="shared" si="15"/>
        <v>150289431.91999999</v>
      </c>
      <c r="BU18" s="120">
        <f t="shared" si="15"/>
        <v>150472054.31</v>
      </c>
      <c r="BV18" s="120">
        <f t="shared" si="15"/>
        <v>150473532.82999998</v>
      </c>
      <c r="BW18" s="120">
        <f t="shared" si="15"/>
        <v>152236569.74000001</v>
      </c>
      <c r="BX18" s="120">
        <f t="shared" si="15"/>
        <v>143992307.55000001</v>
      </c>
      <c r="BY18" s="120">
        <f t="shared" si="15"/>
        <v>141315739.06</v>
      </c>
      <c r="BZ18" s="120">
        <f t="shared" si="15"/>
        <v>140984096.88999999</v>
      </c>
      <c r="CA18" s="120">
        <f t="shared" si="15"/>
        <v>137662387.97999999</v>
      </c>
      <c r="CB18" s="120">
        <f t="shared" ref="CB18:DG18" si="16">SUM(CB15:CB17)</f>
        <v>137086474.86000001</v>
      </c>
      <c r="CC18" s="120">
        <f t="shared" si="16"/>
        <v>135304169.13</v>
      </c>
      <c r="CD18" s="120">
        <f t="shared" si="16"/>
        <v>135740903.54000002</v>
      </c>
      <c r="CE18" s="120">
        <f t="shared" si="16"/>
        <v>133886157.36</v>
      </c>
      <c r="CF18" s="120">
        <f t="shared" si="16"/>
        <v>133254085.98</v>
      </c>
      <c r="CG18" s="120">
        <f t="shared" si="16"/>
        <v>130991355.35000001</v>
      </c>
      <c r="CH18" s="120">
        <f t="shared" si="16"/>
        <v>131159705.53999999</v>
      </c>
      <c r="CI18" s="120">
        <f t="shared" si="16"/>
        <v>132702778.04000001</v>
      </c>
      <c r="CJ18" s="120">
        <f t="shared" si="16"/>
        <v>131358813.39</v>
      </c>
      <c r="CK18" s="120">
        <f t="shared" si="16"/>
        <v>130863955.27</v>
      </c>
      <c r="CL18" s="120">
        <f t="shared" si="16"/>
        <v>130008790.25999999</v>
      </c>
      <c r="CM18" s="120">
        <f t="shared" si="16"/>
        <v>125977272.77</v>
      </c>
      <c r="CN18" s="120">
        <f t="shared" si="16"/>
        <v>123739964.23999999</v>
      </c>
      <c r="CO18" s="120">
        <f t="shared" si="16"/>
        <v>124661182.7</v>
      </c>
      <c r="CP18" s="120">
        <f t="shared" si="16"/>
        <v>125105158.72</v>
      </c>
      <c r="CQ18" s="120">
        <f t="shared" si="16"/>
        <v>120930568.22000001</v>
      </c>
      <c r="CR18" s="120">
        <f t="shared" si="16"/>
        <v>114993408.25</v>
      </c>
      <c r="CS18" s="120">
        <f t="shared" si="16"/>
        <v>112184943.97000001</v>
      </c>
      <c r="CT18" s="120">
        <f t="shared" si="16"/>
        <v>105680244.36</v>
      </c>
      <c r="CU18" s="120">
        <f t="shared" si="16"/>
        <v>110548323.15000001</v>
      </c>
      <c r="CV18" s="120">
        <f t="shared" si="16"/>
        <v>114223686.06999999</v>
      </c>
      <c r="CW18" s="120">
        <f t="shared" si="16"/>
        <v>113439737.75</v>
      </c>
      <c r="CX18" s="120">
        <f t="shared" si="16"/>
        <v>116496774.32000001</v>
      </c>
      <c r="CY18" s="120"/>
      <c r="CZ18" s="120">
        <f>SUM(CZ15:CZ17)</f>
        <v>124267845.08</v>
      </c>
      <c r="DA18" s="120">
        <f>SUM(DA15:DA17)</f>
        <v>124328783.52000001</v>
      </c>
      <c r="DB18" s="120">
        <f>SUM(DB15:DB17)</f>
        <v>126214383.00000001</v>
      </c>
      <c r="DC18" s="120">
        <f>SUM(DC15:DC17)</f>
        <v>129155384.34</v>
      </c>
      <c r="DD18" s="120"/>
      <c r="DE18" s="120">
        <f t="shared" ref="DE18:DY18" si="17">SUM(DE15:DE17)</f>
        <v>129874542.05</v>
      </c>
      <c r="DF18" s="120">
        <f t="shared" si="17"/>
        <v>131227687.92</v>
      </c>
      <c r="DG18" s="120">
        <f t="shared" si="17"/>
        <v>133244269.19000001</v>
      </c>
      <c r="DH18" s="120">
        <f t="shared" si="17"/>
        <v>127245910.32000001</v>
      </c>
      <c r="DI18" s="120">
        <f t="shared" si="17"/>
        <v>128008150.01000001</v>
      </c>
      <c r="DJ18" s="120">
        <f t="shared" si="17"/>
        <v>129090621.13</v>
      </c>
      <c r="DK18" s="120">
        <f t="shared" si="17"/>
        <v>128043809.76000001</v>
      </c>
      <c r="DL18" s="120">
        <f t="shared" si="17"/>
        <v>129255764.98999999</v>
      </c>
      <c r="DM18" s="120">
        <f t="shared" si="17"/>
        <v>129626245.94000001</v>
      </c>
      <c r="DN18" s="120">
        <f t="shared" si="17"/>
        <v>128931793.92</v>
      </c>
      <c r="DO18" s="120">
        <f t="shared" si="17"/>
        <v>129216738.39999999</v>
      </c>
      <c r="DP18" s="120">
        <f t="shared" si="17"/>
        <v>129938686.66</v>
      </c>
      <c r="DQ18" s="120">
        <f t="shared" si="17"/>
        <v>130754093.83999999</v>
      </c>
      <c r="DR18" s="120">
        <f t="shared" si="17"/>
        <v>131485002.62</v>
      </c>
      <c r="DS18" s="120">
        <f t="shared" si="17"/>
        <v>132448129.50000001</v>
      </c>
      <c r="DT18" s="120">
        <f t="shared" si="17"/>
        <v>132365029.30000001</v>
      </c>
      <c r="DU18" s="120">
        <f t="shared" si="17"/>
        <v>132813467.39</v>
      </c>
      <c r="DV18" s="120">
        <f t="shared" si="17"/>
        <v>133527503.22999999</v>
      </c>
      <c r="DW18" s="120">
        <f t="shared" si="17"/>
        <v>134658121.36000001</v>
      </c>
      <c r="DX18" s="120">
        <f t="shared" si="17"/>
        <v>135482485.5</v>
      </c>
      <c r="DY18" s="120">
        <f t="shared" si="17"/>
        <v>135921004.03</v>
      </c>
      <c r="DZ18" s="120"/>
      <c r="EA18" s="120"/>
      <c r="EB18" s="120"/>
      <c r="EC18" s="120">
        <f>SUM(EC15:EC17)</f>
        <v>143640646.35999998</v>
      </c>
      <c r="ED18" s="120">
        <f>SUM(ED15:ED17)</f>
        <v>145060472.42000002</v>
      </c>
      <c r="EE18" s="120">
        <f>SUM(EE15:EE17)</f>
        <v>146079356.25</v>
      </c>
      <c r="EF18" s="120">
        <f>SUM(EF15:EF17)</f>
        <v>147881651.96999997</v>
      </c>
      <c r="EG18" s="120"/>
      <c r="EH18" s="120"/>
      <c r="EI18" s="120">
        <f t="shared" ref="EI18:FH18" si="18">SUM(EI15:EI17)</f>
        <v>145413513.72</v>
      </c>
      <c r="EJ18" s="120">
        <f t="shared" si="18"/>
        <v>144621259.45000002</v>
      </c>
      <c r="EK18" s="120">
        <f t="shared" si="18"/>
        <v>145496299.68000001</v>
      </c>
      <c r="EL18" s="120">
        <f t="shared" si="18"/>
        <v>145794781.5</v>
      </c>
      <c r="EM18" s="120">
        <f t="shared" si="18"/>
        <v>146195059.84999999</v>
      </c>
      <c r="EN18" s="120">
        <f t="shared" si="18"/>
        <v>147081624.41999999</v>
      </c>
      <c r="EO18" s="120">
        <f t="shared" si="18"/>
        <v>146789189.03</v>
      </c>
      <c r="EP18" s="120">
        <f t="shared" si="18"/>
        <v>144886181.29999998</v>
      </c>
      <c r="EQ18" s="120">
        <f t="shared" si="18"/>
        <v>145780549.82999998</v>
      </c>
      <c r="ER18" s="120">
        <f t="shared" si="18"/>
        <v>147284417.5</v>
      </c>
      <c r="ES18" s="120">
        <f t="shared" si="18"/>
        <v>148375311.71000001</v>
      </c>
      <c r="ET18" s="120">
        <f t="shared" si="18"/>
        <v>149196880.82999998</v>
      </c>
      <c r="EU18" s="120">
        <f t="shared" si="18"/>
        <v>150277596.49000001</v>
      </c>
      <c r="EV18" s="120">
        <f t="shared" si="18"/>
        <v>150355469.06999999</v>
      </c>
      <c r="EW18" s="120">
        <f t="shared" si="18"/>
        <v>150740607.21000001</v>
      </c>
      <c r="EX18" s="120">
        <f t="shared" si="18"/>
        <v>150824875.08000001</v>
      </c>
      <c r="EY18" s="120">
        <f t="shared" si="18"/>
        <v>153462694.38999999</v>
      </c>
      <c r="EZ18" s="120">
        <f t="shared" si="18"/>
        <v>150419056.76000002</v>
      </c>
      <c r="FA18" s="120">
        <f t="shared" si="18"/>
        <v>155195656.94999999</v>
      </c>
      <c r="FB18" s="120">
        <f t="shared" si="18"/>
        <v>157545548.16</v>
      </c>
      <c r="FC18" s="120">
        <f t="shared" si="18"/>
        <v>158602474.56999999</v>
      </c>
      <c r="FD18" s="120">
        <f t="shared" si="18"/>
        <v>159291161.62</v>
      </c>
      <c r="FE18" s="120">
        <f t="shared" si="18"/>
        <v>163230877.67999998</v>
      </c>
      <c r="FF18" s="120">
        <f t="shared" si="18"/>
        <v>167287529.16</v>
      </c>
      <c r="FG18" s="120">
        <f t="shared" si="18"/>
        <v>166115558.03</v>
      </c>
      <c r="FH18" s="120">
        <f t="shared" si="18"/>
        <v>171198706.50999999</v>
      </c>
      <c r="FI18" s="120"/>
      <c r="FJ18" s="120">
        <f t="shared" ref="FJ18:FO18" si="19">SUM(FJ15:FJ17)</f>
        <v>171707295.06</v>
      </c>
      <c r="FK18" s="120">
        <f t="shared" si="19"/>
        <v>171549140.88</v>
      </c>
      <c r="FL18" s="120">
        <f t="shared" si="19"/>
        <v>173584049.42000002</v>
      </c>
      <c r="FM18" s="120">
        <f t="shared" si="19"/>
        <v>179540391.56999999</v>
      </c>
      <c r="FN18" s="120">
        <f t="shared" si="19"/>
        <v>179827271.44</v>
      </c>
      <c r="FO18" s="120">
        <f t="shared" si="19"/>
        <v>180858056.47999999</v>
      </c>
    </row>
    <row r="19" spans="1:171" x14ac:dyDescent="0.2">
      <c r="A19" s="153" t="s">
        <v>694</v>
      </c>
      <c r="B19" s="120">
        <v>41868056.310000002</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row>
    <row r="20" spans="1:171" x14ac:dyDescent="0.2">
      <c r="A20" s="156" t="s">
        <v>693</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row>
    <row r="21" spans="1:171" x14ac:dyDescent="0.2">
      <c r="A21" s="153" t="s">
        <v>692</v>
      </c>
      <c r="B21" s="120">
        <v>2813580</v>
      </c>
      <c r="C21" s="120">
        <v>2813580</v>
      </c>
      <c r="D21" s="120">
        <v>2813580</v>
      </c>
      <c r="E21" s="120">
        <v>2813580</v>
      </c>
      <c r="F21" s="120">
        <v>2813580</v>
      </c>
      <c r="G21" s="120">
        <v>2813580</v>
      </c>
      <c r="H21" s="120">
        <v>2813580</v>
      </c>
      <c r="I21" s="120">
        <v>2813580</v>
      </c>
      <c r="J21" s="120">
        <v>2813580</v>
      </c>
      <c r="K21" s="120">
        <v>2813580</v>
      </c>
      <c r="L21" s="120">
        <v>2813580</v>
      </c>
      <c r="M21" s="120">
        <v>2813580</v>
      </c>
      <c r="N21" s="120">
        <v>2813580</v>
      </c>
      <c r="O21" s="120">
        <v>2813580</v>
      </c>
      <c r="P21" s="120">
        <v>2813580</v>
      </c>
      <c r="Q21" s="120">
        <v>2813580</v>
      </c>
      <c r="R21" s="120">
        <v>2813580</v>
      </c>
      <c r="S21" s="120">
        <v>2813580</v>
      </c>
      <c r="T21" s="120">
        <v>2813580</v>
      </c>
      <c r="U21" s="120">
        <v>2813580</v>
      </c>
      <c r="V21" s="120">
        <v>2813580</v>
      </c>
      <c r="W21" s="120">
        <v>2813580</v>
      </c>
      <c r="X21" s="120">
        <v>2813580</v>
      </c>
      <c r="Y21" s="120">
        <v>2813580</v>
      </c>
      <c r="Z21" s="120">
        <v>2813580</v>
      </c>
      <c r="AA21" s="120">
        <v>2813580</v>
      </c>
      <c r="AB21" s="120">
        <v>2813580</v>
      </c>
      <c r="AC21" s="120">
        <v>2813580</v>
      </c>
      <c r="AD21" s="120">
        <v>2813580</v>
      </c>
      <c r="AE21" s="120">
        <v>2813580</v>
      </c>
      <c r="AF21" s="120">
        <v>2813580</v>
      </c>
      <c r="AG21" s="120">
        <v>2813580</v>
      </c>
      <c r="AH21" s="120">
        <v>2813580</v>
      </c>
      <c r="AI21" s="120">
        <v>2813580</v>
      </c>
      <c r="AJ21" s="120">
        <v>2813580</v>
      </c>
      <c r="AK21" s="120">
        <v>2813580</v>
      </c>
      <c r="AL21" s="120">
        <v>2813580</v>
      </c>
      <c r="AM21" s="120">
        <v>2813580</v>
      </c>
      <c r="AN21" s="120">
        <v>2813580</v>
      </c>
      <c r="AO21" s="120">
        <v>2813580</v>
      </c>
      <c r="AP21" s="120">
        <v>2813580</v>
      </c>
      <c r="AQ21" s="120">
        <v>2813580</v>
      </c>
      <c r="AR21" s="120">
        <v>2813580</v>
      </c>
      <c r="AS21" s="120">
        <v>2813580</v>
      </c>
      <c r="AT21" s="120">
        <v>2813580</v>
      </c>
      <c r="AU21" s="120"/>
      <c r="AV21" s="120">
        <v>2813580</v>
      </c>
      <c r="AW21" s="120">
        <v>2813580</v>
      </c>
      <c r="AX21" s="120">
        <v>2813580</v>
      </c>
      <c r="AY21" s="120">
        <v>2813580</v>
      </c>
      <c r="AZ21" s="120">
        <v>2813580</v>
      </c>
      <c r="BA21" s="120">
        <v>2813580</v>
      </c>
      <c r="BB21" s="120">
        <v>2813580</v>
      </c>
      <c r="BC21" s="120">
        <v>2813580</v>
      </c>
      <c r="BD21" s="120">
        <v>2813580</v>
      </c>
      <c r="BE21" s="120">
        <v>2813580</v>
      </c>
      <c r="BF21" s="120">
        <v>2813580</v>
      </c>
      <c r="BG21" s="120">
        <v>2813580</v>
      </c>
      <c r="BH21" s="120">
        <v>2813580</v>
      </c>
      <c r="BI21" s="120">
        <v>2813580</v>
      </c>
      <c r="BJ21" s="120">
        <v>2813580</v>
      </c>
      <c r="BK21" s="120">
        <v>2813580</v>
      </c>
      <c r="BL21" s="120">
        <v>2813580</v>
      </c>
      <c r="BM21" s="120">
        <v>2813580</v>
      </c>
      <c r="BN21" s="120">
        <v>2813580</v>
      </c>
      <c r="BO21" s="120">
        <v>2813580</v>
      </c>
      <c r="BP21" s="120">
        <v>2813580</v>
      </c>
      <c r="BQ21" s="120">
        <v>2813580</v>
      </c>
      <c r="BR21" s="120">
        <v>2813580</v>
      </c>
      <c r="BS21" s="120">
        <v>2813580</v>
      </c>
      <c r="BT21" s="120">
        <v>2813580</v>
      </c>
      <c r="BU21" s="120">
        <v>2813580</v>
      </c>
      <c r="BV21" s="120">
        <v>2813580</v>
      </c>
      <c r="BW21" s="120">
        <v>2813580</v>
      </c>
      <c r="BX21" s="120">
        <v>2813580</v>
      </c>
      <c r="BY21" s="120">
        <v>2813580</v>
      </c>
      <c r="BZ21" s="120">
        <v>2813580</v>
      </c>
      <c r="CA21" s="120">
        <v>2813580</v>
      </c>
      <c r="CB21" s="120">
        <v>2813580</v>
      </c>
      <c r="CC21" s="120">
        <v>2813580</v>
      </c>
      <c r="CD21" s="120">
        <v>2813580</v>
      </c>
      <c r="CE21" s="120">
        <v>2813580</v>
      </c>
      <c r="CF21" s="120">
        <v>2813580</v>
      </c>
      <c r="CG21" s="120">
        <v>2813580</v>
      </c>
      <c r="CH21" s="120">
        <v>2813580</v>
      </c>
      <c r="CI21" s="120">
        <v>2813580</v>
      </c>
      <c r="CJ21" s="120">
        <v>2813580</v>
      </c>
      <c r="CK21" s="120">
        <v>2813580</v>
      </c>
      <c r="CL21" s="120">
        <v>2813580</v>
      </c>
      <c r="CM21" s="120">
        <v>2813580</v>
      </c>
      <c r="CN21" s="120">
        <v>2813580</v>
      </c>
      <c r="CO21" s="120">
        <v>2813580</v>
      </c>
      <c r="CP21" s="120">
        <v>2813580</v>
      </c>
      <c r="CQ21" s="120">
        <v>2813580</v>
      </c>
      <c r="CR21" s="120">
        <v>2813580</v>
      </c>
      <c r="CS21" s="120">
        <v>2813580</v>
      </c>
      <c r="CT21" s="120">
        <v>2813580</v>
      </c>
      <c r="CU21" s="120">
        <v>2813580</v>
      </c>
      <c r="CV21" s="120">
        <v>2813580</v>
      </c>
      <c r="CW21" s="120">
        <v>2813580</v>
      </c>
      <c r="CX21" s="120">
        <v>2813580</v>
      </c>
      <c r="CY21" s="120"/>
      <c r="CZ21" s="120">
        <v>2813580</v>
      </c>
      <c r="DA21" s="120">
        <v>2813580</v>
      </c>
      <c r="DB21" s="120">
        <v>2813588.57</v>
      </c>
      <c r="DC21" s="120">
        <v>0</v>
      </c>
      <c r="DD21" s="120"/>
      <c r="DE21" s="120">
        <v>0</v>
      </c>
      <c r="DF21" s="120">
        <v>0</v>
      </c>
      <c r="DG21" s="120">
        <v>0</v>
      </c>
      <c r="DH21" s="120">
        <v>0</v>
      </c>
      <c r="DI21" s="120">
        <v>0</v>
      </c>
      <c r="DJ21" s="120">
        <v>0</v>
      </c>
      <c r="DK21" s="120">
        <v>0</v>
      </c>
      <c r="DL21" s="120">
        <v>0</v>
      </c>
      <c r="DM21" s="120">
        <v>0</v>
      </c>
      <c r="DN21" s="120">
        <v>0</v>
      </c>
      <c r="DO21" s="120">
        <v>0</v>
      </c>
      <c r="DP21" s="120">
        <v>0</v>
      </c>
      <c r="DQ21" s="120">
        <v>0</v>
      </c>
      <c r="DR21" s="120">
        <v>0</v>
      </c>
      <c r="DS21" s="120">
        <v>0</v>
      </c>
      <c r="DT21" s="120">
        <v>0</v>
      </c>
      <c r="DU21" s="120">
        <v>0</v>
      </c>
      <c r="DV21" s="120">
        <v>0</v>
      </c>
      <c r="DW21" s="120">
        <v>0</v>
      </c>
      <c r="DX21" s="120">
        <v>0</v>
      </c>
      <c r="DY21" s="120">
        <v>0</v>
      </c>
      <c r="DZ21" s="120"/>
      <c r="EA21" s="120"/>
      <c r="EB21" s="120"/>
      <c r="EC21" s="120">
        <v>0</v>
      </c>
      <c r="ED21" s="120">
        <v>0</v>
      </c>
      <c r="EE21" s="120">
        <v>0</v>
      </c>
      <c r="EF21" s="120">
        <v>0</v>
      </c>
      <c r="EG21" s="120"/>
      <c r="EH21" s="120"/>
      <c r="EI21" s="120">
        <v>0</v>
      </c>
      <c r="EJ21" s="120">
        <v>0</v>
      </c>
      <c r="EK21" s="120">
        <v>0</v>
      </c>
      <c r="EL21" s="120">
        <v>0</v>
      </c>
      <c r="EM21" s="120">
        <v>0</v>
      </c>
      <c r="EN21" s="120">
        <v>0</v>
      </c>
      <c r="EO21" s="120">
        <v>0</v>
      </c>
      <c r="EP21" s="120">
        <v>0</v>
      </c>
      <c r="EQ21" s="120">
        <v>0</v>
      </c>
      <c r="ER21" s="120">
        <v>0</v>
      </c>
      <c r="ES21" s="120">
        <v>0</v>
      </c>
      <c r="ET21" s="120">
        <v>0</v>
      </c>
      <c r="EU21" s="120">
        <v>0</v>
      </c>
      <c r="EV21" s="120">
        <v>0</v>
      </c>
      <c r="EW21" s="120">
        <v>0</v>
      </c>
      <c r="EX21" s="120">
        <v>0</v>
      </c>
      <c r="EY21" s="120">
        <v>0</v>
      </c>
      <c r="EZ21" s="120">
        <v>0</v>
      </c>
      <c r="FA21" s="120">
        <v>0</v>
      </c>
      <c r="FB21" s="120">
        <v>0</v>
      </c>
      <c r="FC21" s="120">
        <v>0</v>
      </c>
      <c r="FD21" s="120">
        <v>0</v>
      </c>
      <c r="FE21" s="120">
        <v>0</v>
      </c>
      <c r="FF21" s="120">
        <v>0</v>
      </c>
      <c r="FG21" s="120">
        <v>0</v>
      </c>
      <c r="FH21" s="120">
        <v>0</v>
      </c>
      <c r="FI21" s="120"/>
      <c r="FJ21" s="120">
        <v>0</v>
      </c>
      <c r="FK21" s="120">
        <v>0</v>
      </c>
      <c r="FL21" s="120">
        <v>0</v>
      </c>
      <c r="FM21" s="120">
        <v>0</v>
      </c>
      <c r="FN21" s="120">
        <v>0</v>
      </c>
      <c r="FO21" s="120">
        <v>0</v>
      </c>
    </row>
    <row r="22" spans="1:171" x14ac:dyDescent="0.2">
      <c r="A22" s="153" t="s">
        <v>687</v>
      </c>
      <c r="B22" s="120">
        <v>0</v>
      </c>
      <c r="C22" s="120">
        <v>0</v>
      </c>
      <c r="D22" s="120">
        <v>0</v>
      </c>
      <c r="E22" s="120">
        <v>0</v>
      </c>
      <c r="F22" s="120">
        <v>0</v>
      </c>
      <c r="G22" s="120">
        <v>0</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0</v>
      </c>
      <c r="AA22" s="120">
        <v>0</v>
      </c>
      <c r="AB22" s="120">
        <v>0</v>
      </c>
      <c r="AC22" s="120">
        <v>0</v>
      </c>
      <c r="AD22" s="120">
        <v>0</v>
      </c>
      <c r="AE22" s="120">
        <v>0</v>
      </c>
      <c r="AF22" s="120">
        <v>0</v>
      </c>
      <c r="AG22" s="120">
        <v>0</v>
      </c>
      <c r="AH22" s="120">
        <v>0</v>
      </c>
      <c r="AI22" s="120">
        <v>0</v>
      </c>
      <c r="AJ22" s="120">
        <v>0</v>
      </c>
      <c r="AK22" s="120">
        <v>0</v>
      </c>
      <c r="AL22" s="120">
        <v>0</v>
      </c>
      <c r="AM22" s="120">
        <v>0</v>
      </c>
      <c r="AN22" s="120">
        <v>0</v>
      </c>
      <c r="AO22" s="120">
        <v>0</v>
      </c>
      <c r="AP22" s="120">
        <v>0</v>
      </c>
      <c r="AQ22" s="120">
        <v>0</v>
      </c>
      <c r="AR22" s="120">
        <v>0</v>
      </c>
      <c r="AS22" s="120">
        <v>0</v>
      </c>
      <c r="AT22" s="120">
        <v>0</v>
      </c>
      <c r="AU22" s="120"/>
      <c r="AV22" s="120">
        <v>0</v>
      </c>
      <c r="AW22" s="120">
        <v>0</v>
      </c>
      <c r="AX22" s="120">
        <v>0</v>
      </c>
      <c r="AY22" s="120">
        <v>0</v>
      </c>
      <c r="AZ22" s="120">
        <v>0</v>
      </c>
      <c r="BA22" s="120">
        <v>0</v>
      </c>
      <c r="BB22" s="120">
        <v>0</v>
      </c>
      <c r="BC22" s="120">
        <v>0</v>
      </c>
      <c r="BD22" s="120">
        <v>0</v>
      </c>
      <c r="BE22" s="120">
        <v>0</v>
      </c>
      <c r="BF22" s="120">
        <v>0</v>
      </c>
      <c r="BG22" s="120">
        <v>0</v>
      </c>
      <c r="BH22" s="120">
        <v>0</v>
      </c>
      <c r="BI22" s="120">
        <v>0</v>
      </c>
      <c r="BJ22" s="120">
        <v>0</v>
      </c>
      <c r="BK22" s="120">
        <v>0</v>
      </c>
      <c r="BL22" s="120">
        <v>0</v>
      </c>
      <c r="BM22" s="120">
        <v>0</v>
      </c>
      <c r="BN22" s="120">
        <v>0</v>
      </c>
      <c r="BO22" s="120">
        <v>0</v>
      </c>
      <c r="BP22" s="120">
        <v>0</v>
      </c>
      <c r="BQ22" s="120">
        <v>0</v>
      </c>
      <c r="BR22" s="120">
        <v>0</v>
      </c>
      <c r="BS22" s="120">
        <v>0</v>
      </c>
      <c r="BT22" s="120">
        <v>0</v>
      </c>
      <c r="BU22" s="120">
        <v>0</v>
      </c>
      <c r="BV22" s="120">
        <v>0</v>
      </c>
      <c r="BW22" s="120">
        <v>0</v>
      </c>
      <c r="BX22" s="120">
        <v>0</v>
      </c>
      <c r="BY22" s="120">
        <v>0</v>
      </c>
      <c r="BZ22" s="120">
        <v>0</v>
      </c>
      <c r="CA22" s="120">
        <v>0</v>
      </c>
      <c r="CB22" s="120">
        <v>0</v>
      </c>
      <c r="CC22" s="120">
        <v>0</v>
      </c>
      <c r="CD22" s="120">
        <v>0</v>
      </c>
      <c r="CE22" s="120">
        <v>0</v>
      </c>
      <c r="CF22" s="120">
        <v>0</v>
      </c>
      <c r="CG22" s="120">
        <v>0</v>
      </c>
      <c r="CH22" s="120">
        <v>0</v>
      </c>
      <c r="CI22" s="120">
        <v>0</v>
      </c>
      <c r="CJ22" s="120">
        <v>0</v>
      </c>
      <c r="CK22" s="120">
        <v>0</v>
      </c>
      <c r="CL22" s="120">
        <v>0</v>
      </c>
      <c r="CM22" s="120">
        <v>0</v>
      </c>
      <c r="CN22" s="120">
        <v>0</v>
      </c>
      <c r="CO22" s="120">
        <v>0</v>
      </c>
      <c r="CP22" s="120">
        <v>0</v>
      </c>
      <c r="CQ22" s="120">
        <v>0</v>
      </c>
      <c r="CR22" s="120">
        <v>0</v>
      </c>
      <c r="CS22" s="120">
        <v>0</v>
      </c>
      <c r="CT22" s="120">
        <v>0</v>
      </c>
      <c r="CU22" s="120">
        <v>0</v>
      </c>
      <c r="CV22" s="120">
        <v>0</v>
      </c>
      <c r="CW22" s="120">
        <v>0</v>
      </c>
      <c r="CX22" s="120">
        <v>0</v>
      </c>
      <c r="CY22" s="120"/>
      <c r="CZ22" s="120">
        <v>0</v>
      </c>
      <c r="DA22" s="120">
        <v>0</v>
      </c>
      <c r="DB22" s="120">
        <v>0</v>
      </c>
      <c r="DC22" s="120">
        <v>0</v>
      </c>
      <c r="DD22" s="120"/>
      <c r="DE22" s="120">
        <v>0</v>
      </c>
      <c r="DF22" s="120">
        <v>0</v>
      </c>
      <c r="DG22" s="120">
        <v>0</v>
      </c>
      <c r="DH22" s="120">
        <v>0</v>
      </c>
      <c r="DI22" s="120">
        <v>0</v>
      </c>
      <c r="DJ22" s="120">
        <v>0</v>
      </c>
      <c r="DK22" s="120">
        <v>0</v>
      </c>
      <c r="DL22" s="120">
        <v>0</v>
      </c>
      <c r="DM22" s="120">
        <v>0</v>
      </c>
      <c r="DN22" s="120">
        <v>0</v>
      </c>
      <c r="DO22" s="120">
        <v>0</v>
      </c>
      <c r="DP22" s="120">
        <v>0</v>
      </c>
      <c r="DQ22" s="120">
        <v>0</v>
      </c>
      <c r="DR22" s="120">
        <v>0</v>
      </c>
      <c r="DS22" s="120">
        <v>0</v>
      </c>
      <c r="DT22" s="120">
        <v>0</v>
      </c>
      <c r="DU22" s="120">
        <v>0</v>
      </c>
      <c r="DV22" s="120">
        <v>0</v>
      </c>
      <c r="DW22" s="120">
        <v>0</v>
      </c>
      <c r="DX22" s="120">
        <v>0</v>
      </c>
      <c r="DY22" s="120">
        <v>0</v>
      </c>
      <c r="DZ22" s="120"/>
      <c r="EA22" s="120"/>
      <c r="EB22" s="120"/>
      <c r="EC22" s="120">
        <v>0</v>
      </c>
      <c r="ED22" s="120">
        <v>0</v>
      </c>
      <c r="EE22" s="120">
        <v>0</v>
      </c>
      <c r="EF22" s="120">
        <v>0</v>
      </c>
      <c r="EG22" s="120"/>
      <c r="EH22" s="120"/>
      <c r="EI22" s="120">
        <v>0</v>
      </c>
      <c r="EJ22" s="120">
        <v>0</v>
      </c>
      <c r="EK22" s="120">
        <v>0</v>
      </c>
      <c r="EL22" s="120">
        <v>0</v>
      </c>
      <c r="EM22" s="120">
        <v>0</v>
      </c>
      <c r="EN22" s="120">
        <v>0</v>
      </c>
      <c r="EO22" s="120">
        <v>0</v>
      </c>
      <c r="EP22" s="120">
        <v>0</v>
      </c>
      <c r="EQ22" s="120">
        <v>0</v>
      </c>
      <c r="ER22" s="120">
        <v>0</v>
      </c>
      <c r="ES22" s="120">
        <v>0</v>
      </c>
      <c r="ET22" s="120">
        <v>0</v>
      </c>
      <c r="EU22" s="120">
        <v>0</v>
      </c>
      <c r="EV22" s="120">
        <v>0</v>
      </c>
      <c r="EW22" s="120">
        <v>0</v>
      </c>
      <c r="EX22" s="120">
        <v>0</v>
      </c>
      <c r="EY22" s="120">
        <v>0</v>
      </c>
      <c r="EZ22" s="120">
        <v>0</v>
      </c>
      <c r="FA22" s="120">
        <v>0</v>
      </c>
      <c r="FB22" s="120">
        <v>0</v>
      </c>
      <c r="FC22" s="120">
        <v>0</v>
      </c>
      <c r="FD22" s="120">
        <v>0</v>
      </c>
      <c r="FE22" s="120">
        <v>0</v>
      </c>
      <c r="FF22" s="120">
        <v>0</v>
      </c>
      <c r="FG22" s="120">
        <v>0</v>
      </c>
      <c r="FH22" s="120">
        <v>0</v>
      </c>
      <c r="FI22" s="120"/>
      <c r="FJ22" s="120">
        <v>0</v>
      </c>
      <c r="FK22" s="120">
        <v>0</v>
      </c>
      <c r="FL22" s="120">
        <v>0</v>
      </c>
      <c r="FM22" s="120">
        <v>0</v>
      </c>
      <c r="FN22" s="120">
        <v>0</v>
      </c>
      <c r="FO22" s="120">
        <v>0</v>
      </c>
    </row>
    <row r="23" spans="1:171" x14ac:dyDescent="0.2">
      <c r="A23" s="153" t="s">
        <v>686</v>
      </c>
      <c r="B23" s="120">
        <v>13346059.24</v>
      </c>
      <c r="C23" s="120">
        <v>13358966.380000001</v>
      </c>
      <c r="D23" s="120">
        <v>13358966.380000001</v>
      </c>
      <c r="E23" s="120">
        <v>13358966.380000001</v>
      </c>
      <c r="F23" s="120">
        <v>13355942.66</v>
      </c>
      <c r="G23" s="120">
        <v>13355942.66</v>
      </c>
      <c r="H23" s="120">
        <v>13360342.66</v>
      </c>
      <c r="I23" s="120">
        <v>13408392.66</v>
      </c>
      <c r="J23" s="120">
        <v>13422760.66</v>
      </c>
      <c r="K23" s="120">
        <v>13452206.66</v>
      </c>
      <c r="L23" s="120">
        <v>13454326.66</v>
      </c>
      <c r="M23" s="120">
        <v>13462246.66</v>
      </c>
      <c r="N23" s="120">
        <v>13464446.66</v>
      </c>
      <c r="O23" s="120">
        <v>13471346.66</v>
      </c>
      <c r="P23" s="120">
        <v>13470214.18</v>
      </c>
      <c r="Q23" s="120">
        <v>13463222.83</v>
      </c>
      <c r="R23" s="120">
        <v>13471222.83</v>
      </c>
      <c r="S23" s="120">
        <v>13497122.83</v>
      </c>
      <c r="T23" s="120">
        <v>13495522.83</v>
      </c>
      <c r="U23" s="120">
        <v>13502366.630000001</v>
      </c>
      <c r="V23" s="120">
        <v>13500479.890000001</v>
      </c>
      <c r="W23" s="120">
        <v>13451350.18</v>
      </c>
      <c r="X23" s="120">
        <v>13436678.98</v>
      </c>
      <c r="Y23" s="120">
        <v>12826968.130000001</v>
      </c>
      <c r="Z23" s="120">
        <v>12328362</v>
      </c>
      <c r="AA23" s="120">
        <v>13824127.880000001</v>
      </c>
      <c r="AB23" s="120">
        <v>14317635.1</v>
      </c>
      <c r="AC23" s="120">
        <v>14271632</v>
      </c>
      <c r="AD23" s="120">
        <v>13892951</v>
      </c>
      <c r="AE23" s="120">
        <v>14420951</v>
      </c>
      <c r="AF23" s="120">
        <v>15775951</v>
      </c>
      <c r="AG23" s="120">
        <v>15758001</v>
      </c>
      <c r="AH23" s="120">
        <v>15799468</v>
      </c>
      <c r="AI23" s="120">
        <v>15768701</v>
      </c>
      <c r="AJ23" s="120">
        <v>15770901</v>
      </c>
      <c r="AK23" s="120">
        <v>15767400</v>
      </c>
      <c r="AL23" s="120">
        <v>15700400</v>
      </c>
      <c r="AM23" s="120">
        <v>15701309.5</v>
      </c>
      <c r="AN23" s="120">
        <v>15685610.5</v>
      </c>
      <c r="AO23" s="120">
        <v>15653610.5</v>
      </c>
      <c r="AP23" s="120">
        <v>15643034.800000001</v>
      </c>
      <c r="AQ23" s="120">
        <v>15677410.460000001</v>
      </c>
      <c r="AR23" s="120">
        <v>15680484.779999999</v>
      </c>
      <c r="AS23" s="120">
        <v>15689926.1</v>
      </c>
      <c r="AT23" s="120">
        <v>15738496.08</v>
      </c>
      <c r="AU23" s="120"/>
      <c r="AV23" s="120">
        <v>15731646.18</v>
      </c>
      <c r="AW23" s="120">
        <v>15769418.9</v>
      </c>
      <c r="AX23" s="120">
        <v>15766418.9</v>
      </c>
      <c r="AY23" s="120">
        <v>15765418.9</v>
      </c>
      <c r="AZ23" s="120">
        <v>15753158.279999999</v>
      </c>
      <c r="BA23" s="120">
        <v>15790117.039999999</v>
      </c>
      <c r="BB23" s="120">
        <v>15768267.039999999</v>
      </c>
      <c r="BC23" s="120">
        <v>15840587.039999999</v>
      </c>
      <c r="BD23" s="120">
        <v>15861987.039999999</v>
      </c>
      <c r="BE23" s="120">
        <v>15955680.26</v>
      </c>
      <c r="BF23" s="120">
        <v>16052691.26</v>
      </c>
      <c r="BG23" s="120">
        <v>16079703.26</v>
      </c>
      <c r="BH23" s="120">
        <v>16169749.210000001</v>
      </c>
      <c r="BI23" s="120">
        <v>16248649.210000001</v>
      </c>
      <c r="BJ23" s="120">
        <v>16254754.210000001</v>
      </c>
      <c r="BK23" s="120">
        <v>16289754.210000001</v>
      </c>
      <c r="BL23" s="120">
        <v>16321765.710000001</v>
      </c>
      <c r="BM23" s="120">
        <v>16281810.300000001</v>
      </c>
      <c r="BN23" s="120">
        <v>16287811.85</v>
      </c>
      <c r="BO23" s="120">
        <v>16298811.85</v>
      </c>
      <c r="BP23" s="120">
        <v>16389353.73</v>
      </c>
      <c r="BQ23" s="120">
        <v>16427426.57</v>
      </c>
      <c r="BR23" s="120">
        <v>16437062.029999999</v>
      </c>
      <c r="BS23" s="120">
        <v>16446594.460000001</v>
      </c>
      <c r="BT23" s="120">
        <v>16449216.08</v>
      </c>
      <c r="BU23" s="120">
        <v>16464716.08</v>
      </c>
      <c r="BV23" s="120">
        <v>16489716.08</v>
      </c>
      <c r="BW23" s="120">
        <v>16507716.08</v>
      </c>
      <c r="BX23" s="120">
        <v>16520303.92</v>
      </c>
      <c r="BY23" s="120">
        <v>16481451.42</v>
      </c>
      <c r="BZ23" s="120">
        <v>16542519</v>
      </c>
      <c r="CA23" s="120">
        <v>16850799.809999999</v>
      </c>
      <c r="CB23" s="120">
        <v>16924090.350000001</v>
      </c>
      <c r="CC23" s="120">
        <v>16986191.289999999</v>
      </c>
      <c r="CD23" s="120">
        <v>17004191.289999999</v>
      </c>
      <c r="CE23" s="120">
        <v>17209269.66</v>
      </c>
      <c r="CF23" s="120">
        <v>17339365.609999999</v>
      </c>
      <c r="CG23" s="120">
        <v>17406442.629999999</v>
      </c>
      <c r="CH23" s="120">
        <v>17484342.629999999</v>
      </c>
      <c r="CI23" s="120">
        <v>17552838.629999999</v>
      </c>
      <c r="CJ23" s="120">
        <v>17616991.32</v>
      </c>
      <c r="CK23" s="120">
        <v>17686522.399999999</v>
      </c>
      <c r="CL23" s="120">
        <v>17719387.27</v>
      </c>
      <c r="CM23" s="120">
        <v>17778639.559999999</v>
      </c>
      <c r="CN23" s="120">
        <v>18006921.989999998</v>
      </c>
      <c r="CO23" s="120">
        <v>18070951.989999998</v>
      </c>
      <c r="CP23" s="120">
        <v>18095151.989999998</v>
      </c>
      <c r="CQ23" s="120">
        <v>18253489.82</v>
      </c>
      <c r="CR23" s="120">
        <v>18426908.739999998</v>
      </c>
      <c r="CS23" s="120">
        <v>18483111.18</v>
      </c>
      <c r="CT23" s="120">
        <v>18519590.559999999</v>
      </c>
      <c r="CU23" s="120">
        <v>18552533.129999999</v>
      </c>
      <c r="CV23" s="120">
        <v>18611176.93</v>
      </c>
      <c r="CW23" s="120">
        <v>18711176.93</v>
      </c>
      <c r="CX23" s="120">
        <v>18898800.309999999</v>
      </c>
      <c r="CY23" s="120"/>
      <c r="CZ23" s="120">
        <v>19018410.309999999</v>
      </c>
      <c r="DA23" s="120">
        <v>19107410.309999999</v>
      </c>
      <c r="DB23" s="120">
        <v>19136910.309999999</v>
      </c>
      <c r="DC23" s="120">
        <v>19164910.309999999</v>
      </c>
      <c r="DD23" s="120"/>
      <c r="DE23" s="120">
        <v>19215235.309999999</v>
      </c>
      <c r="DF23" s="120">
        <v>19246235.309999999</v>
      </c>
      <c r="DG23" s="120">
        <v>19259235.309999999</v>
      </c>
      <c r="DH23" s="120">
        <v>19267235.309999999</v>
      </c>
      <c r="DI23" s="120">
        <v>19268235.309999999</v>
      </c>
      <c r="DJ23" s="120">
        <v>19292235.309999999</v>
      </c>
      <c r="DK23" s="120">
        <v>19333192.079999998</v>
      </c>
      <c r="DL23" s="120">
        <v>19377220.300000001</v>
      </c>
      <c r="DM23" s="120">
        <v>19427220.300000001</v>
      </c>
      <c r="DN23" s="120">
        <v>19453294.300000001</v>
      </c>
      <c r="DO23" s="120">
        <v>19458294.300000001</v>
      </c>
      <c r="DP23" s="120">
        <v>19477294.300000001</v>
      </c>
      <c r="DQ23" s="120">
        <v>19479294.300000001</v>
      </c>
      <c r="DR23" s="120">
        <v>19479194.300000001</v>
      </c>
      <c r="DS23" s="120">
        <v>19500194.300000001</v>
      </c>
      <c r="DT23" s="120">
        <v>19509194.300000001</v>
      </c>
      <c r="DU23" s="120">
        <v>19537194.300000001</v>
      </c>
      <c r="DV23" s="120">
        <v>19539183.989999998</v>
      </c>
      <c r="DW23" s="120">
        <v>19571036.949999999</v>
      </c>
      <c r="DX23" s="120">
        <v>19580436.949999999</v>
      </c>
      <c r="DY23" s="120">
        <v>19586398.699999999</v>
      </c>
      <c r="DZ23" s="120"/>
      <c r="EA23" s="120"/>
      <c r="EB23" s="120"/>
      <c r="EC23" s="120">
        <v>19654201.73</v>
      </c>
      <c r="ED23" s="120">
        <v>16682201.73</v>
      </c>
      <c r="EE23" s="120">
        <v>12697192.859999999</v>
      </c>
      <c r="EF23" s="120">
        <v>10200131</v>
      </c>
      <c r="EG23" s="120"/>
      <c r="EH23" s="120"/>
      <c r="EI23" s="120">
        <v>10281013.27</v>
      </c>
      <c r="EJ23" s="120">
        <v>10286013.27</v>
      </c>
      <c r="EK23" s="120">
        <v>10286013.27</v>
      </c>
      <c r="EL23" s="120">
        <v>10283013.27</v>
      </c>
      <c r="EM23" s="120">
        <v>10289014.27</v>
      </c>
      <c r="EN23" s="120">
        <v>10304014.27</v>
      </c>
      <c r="EO23" s="120">
        <v>10310014.27</v>
      </c>
      <c r="EP23" s="120">
        <v>10311014.27</v>
      </c>
      <c r="EQ23" s="120">
        <v>10340014.27</v>
      </c>
      <c r="ER23" s="120">
        <v>10344109.32</v>
      </c>
      <c r="ES23" s="120">
        <v>10352088.699999999</v>
      </c>
      <c r="ET23" s="120">
        <v>10352088.699999999</v>
      </c>
      <c r="EU23" s="120">
        <v>10362068.08</v>
      </c>
      <c r="EV23" s="120">
        <v>10367045.08</v>
      </c>
      <c r="EW23" s="120">
        <v>10374045.58</v>
      </c>
      <c r="EX23" s="120">
        <v>10375045.58</v>
      </c>
      <c r="EY23" s="120">
        <v>10377909.73</v>
      </c>
      <c r="EZ23" s="120">
        <v>10380909.73</v>
      </c>
      <c r="FA23" s="120">
        <v>10384898.49</v>
      </c>
      <c r="FB23" s="120">
        <v>10384739.52</v>
      </c>
      <c r="FC23" s="120">
        <v>10384739.52</v>
      </c>
      <c r="FD23" s="120">
        <v>10393665.91</v>
      </c>
      <c r="FE23" s="120">
        <v>10393530.33</v>
      </c>
      <c r="FF23" s="120">
        <v>10419380</v>
      </c>
      <c r="FG23" s="120">
        <v>10433359.380000001</v>
      </c>
      <c r="FH23" s="120">
        <v>10428150.189999999</v>
      </c>
      <c r="FI23" s="120"/>
      <c r="FJ23" s="120">
        <v>10433150.189999999</v>
      </c>
      <c r="FK23" s="120">
        <v>10435150.189999999</v>
      </c>
      <c r="FL23" s="120">
        <v>10438100.08</v>
      </c>
      <c r="FM23" s="120">
        <v>10436301.189999999</v>
      </c>
      <c r="FN23" s="120">
        <v>10436670.26</v>
      </c>
      <c r="FO23" s="120">
        <v>10432649.640000001</v>
      </c>
    </row>
    <row r="24" spans="1:171" x14ac:dyDescent="0.2">
      <c r="A24" s="153" t="s">
        <v>691</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v>3000000</v>
      </c>
      <c r="EE24" s="120">
        <v>6000000</v>
      </c>
      <c r="EF24" s="120">
        <v>6500000</v>
      </c>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row>
    <row r="25" spans="1:171" x14ac:dyDescent="0.2">
      <c r="A25" s="153" t="s">
        <v>685</v>
      </c>
      <c r="B25" s="120">
        <v>3482694.26</v>
      </c>
      <c r="C25" s="120">
        <v>3482694.26</v>
      </c>
      <c r="D25" s="120">
        <v>2283284.04</v>
      </c>
      <c r="E25" s="120">
        <v>3482694.26</v>
      </c>
      <c r="F25" s="120">
        <v>2283284.04</v>
      </c>
      <c r="G25" s="120">
        <v>2283284.04</v>
      </c>
      <c r="H25" s="120">
        <v>2283284.04</v>
      </c>
      <c r="I25" s="120">
        <v>2283284.04</v>
      </c>
      <c r="J25" s="120">
        <v>2283284.04</v>
      </c>
      <c r="K25" s="120">
        <v>2283284.04</v>
      </c>
      <c r="L25" s="120">
        <v>2283284.04</v>
      </c>
      <c r="M25" s="120">
        <v>2283284.04</v>
      </c>
      <c r="N25" s="120">
        <v>2283284.04</v>
      </c>
      <c r="O25" s="120">
        <v>2283284.04</v>
      </c>
      <c r="P25" s="120">
        <v>2283284.04</v>
      </c>
      <c r="Q25" s="120">
        <v>2283284.04</v>
      </c>
      <c r="R25" s="120">
        <v>2283284.04</v>
      </c>
      <c r="S25" s="120">
        <v>2245721.29</v>
      </c>
      <c r="T25" s="120">
        <v>2245721.29</v>
      </c>
      <c r="U25" s="120">
        <v>2245721.29</v>
      </c>
      <c r="V25" s="120">
        <v>2245721.29</v>
      </c>
      <c r="W25" s="120">
        <v>2245721.29</v>
      </c>
      <c r="X25" s="120">
        <v>2245721.29</v>
      </c>
      <c r="Y25" s="120">
        <v>2245721.29</v>
      </c>
      <c r="Z25" s="120">
        <v>2245721.29</v>
      </c>
      <c r="AA25" s="120">
        <v>2245721.29</v>
      </c>
      <c r="AB25" s="120">
        <v>2245721.29</v>
      </c>
      <c r="AC25" s="120">
        <v>2245721.29</v>
      </c>
      <c r="AD25" s="120">
        <v>2245721.29</v>
      </c>
      <c r="AE25" s="120">
        <v>2208651.17</v>
      </c>
      <c r="AF25" s="120">
        <v>2208651.17</v>
      </c>
      <c r="AG25" s="120">
        <v>2208651.17</v>
      </c>
      <c r="AH25" s="120">
        <v>2359595.6800000002</v>
      </c>
      <c r="AI25" s="120">
        <v>2970257.88</v>
      </c>
      <c r="AJ25" s="120">
        <v>2578553.2599999998</v>
      </c>
      <c r="AK25" s="120">
        <v>2503226.5</v>
      </c>
      <c r="AL25" s="120">
        <v>2321267.11</v>
      </c>
      <c r="AM25" s="120">
        <v>2258398.7200000002</v>
      </c>
      <c r="AN25" s="120">
        <v>2432397.81</v>
      </c>
      <c r="AO25" s="120">
        <v>1720416.44</v>
      </c>
      <c r="AP25" s="120">
        <v>1720416.44</v>
      </c>
      <c r="AQ25" s="120">
        <v>1720416.44</v>
      </c>
      <c r="AR25" s="120">
        <v>1686625.27</v>
      </c>
      <c r="AS25" s="120">
        <v>1686625.27</v>
      </c>
      <c r="AT25" s="120">
        <v>1686625.27</v>
      </c>
      <c r="AU25" s="120"/>
      <c r="AV25" s="120">
        <v>1686625.27</v>
      </c>
      <c r="AW25" s="120">
        <v>1714104.83</v>
      </c>
      <c r="AX25" s="120">
        <v>1714104.83</v>
      </c>
      <c r="AY25" s="120">
        <v>1714104.83</v>
      </c>
      <c r="AZ25" s="120">
        <v>1687371.76</v>
      </c>
      <c r="BA25" s="120">
        <v>1687371.76</v>
      </c>
      <c r="BB25" s="120">
        <v>1687371.76</v>
      </c>
      <c r="BC25" s="120">
        <v>1687371.76</v>
      </c>
      <c r="BD25" s="120">
        <v>1652488.37</v>
      </c>
      <c r="BE25" s="120">
        <v>1652488.37</v>
      </c>
      <c r="BF25" s="120">
        <v>1652488.37</v>
      </c>
      <c r="BG25" s="120">
        <v>1652488.37</v>
      </c>
      <c r="BH25" s="120">
        <v>1652488.37</v>
      </c>
      <c r="BI25" s="120">
        <v>1652488.37</v>
      </c>
      <c r="BJ25" s="120">
        <v>1652488.37</v>
      </c>
      <c r="BK25" s="120">
        <v>2736154.75</v>
      </c>
      <c r="BL25" s="120">
        <v>2736154.75</v>
      </c>
      <c r="BM25" s="120">
        <v>2699576.15</v>
      </c>
      <c r="BN25" s="120">
        <v>2699576.15</v>
      </c>
      <c r="BO25" s="120">
        <v>2699576.15</v>
      </c>
      <c r="BP25" s="120">
        <v>2698576.15</v>
      </c>
      <c r="BQ25" s="120">
        <v>2698576.15</v>
      </c>
      <c r="BR25" s="120">
        <v>2698576.15</v>
      </c>
      <c r="BS25" s="120">
        <v>2698576.15</v>
      </c>
      <c r="BT25" s="120">
        <v>2698576.15</v>
      </c>
      <c r="BU25" s="120">
        <v>2698576.15</v>
      </c>
      <c r="BV25" s="120">
        <v>2698576.15</v>
      </c>
      <c r="BW25" s="120">
        <v>2698576.15</v>
      </c>
      <c r="BX25" s="120">
        <v>2660034.14</v>
      </c>
      <c r="BY25" s="120">
        <v>2660034.14</v>
      </c>
      <c r="BZ25" s="120">
        <v>2660034.14</v>
      </c>
      <c r="CA25" s="120">
        <v>2660034.14</v>
      </c>
      <c r="CB25" s="120">
        <v>2660034.14</v>
      </c>
      <c r="CC25" s="120">
        <v>2660034.14</v>
      </c>
      <c r="CD25" s="120">
        <v>2660034.14</v>
      </c>
      <c r="CE25" s="120">
        <v>2660034.14</v>
      </c>
      <c r="CF25" s="120">
        <v>2660034.14</v>
      </c>
      <c r="CG25" s="120">
        <v>2660034.14</v>
      </c>
      <c r="CH25" s="120">
        <v>2660034.14</v>
      </c>
      <c r="CI25" s="120">
        <v>2660034.14</v>
      </c>
      <c r="CJ25" s="120">
        <v>2619630.7999999998</v>
      </c>
      <c r="CK25" s="120">
        <v>2619630.7999999998</v>
      </c>
      <c r="CL25" s="120">
        <v>2619630.7999999998</v>
      </c>
      <c r="CM25" s="120">
        <v>2619630.7999999998</v>
      </c>
      <c r="CN25" s="120">
        <v>2619630.7999999998</v>
      </c>
      <c r="CO25" s="120">
        <v>2619630.7999999998</v>
      </c>
      <c r="CP25" s="120">
        <v>2619630.7999999998</v>
      </c>
      <c r="CQ25" s="120">
        <v>2619630.7999999998</v>
      </c>
      <c r="CR25" s="120">
        <v>2619630.7999999998</v>
      </c>
      <c r="CS25" s="120">
        <v>2619630.7999999998</v>
      </c>
      <c r="CT25" s="120">
        <v>2619630.7999999998</v>
      </c>
      <c r="CU25" s="120">
        <v>2619630.7999999998</v>
      </c>
      <c r="CV25" s="120">
        <v>2578548.04</v>
      </c>
      <c r="CW25" s="120">
        <v>2578548.04</v>
      </c>
      <c r="CX25" s="120">
        <v>2578548.04</v>
      </c>
      <c r="CY25" s="120"/>
      <c r="CZ25" s="120">
        <v>2578248.04</v>
      </c>
      <c r="DA25" s="120">
        <v>2578248.04</v>
      </c>
      <c r="DB25" s="120">
        <v>2577948.04</v>
      </c>
      <c r="DC25" s="120">
        <v>2577948.04</v>
      </c>
      <c r="DD25" s="120"/>
      <c r="DE25" s="120">
        <v>2577648.04</v>
      </c>
      <c r="DF25" s="120">
        <v>2577648.04</v>
      </c>
      <c r="DG25" s="120">
        <v>2577648.04</v>
      </c>
      <c r="DH25" s="120">
        <v>2539163.36</v>
      </c>
      <c r="DI25" s="120">
        <v>2539163.36</v>
      </c>
      <c r="DJ25" s="120">
        <v>2539163.36</v>
      </c>
      <c r="DK25" s="120">
        <v>2538863.36</v>
      </c>
      <c r="DL25" s="120">
        <v>2538863.36</v>
      </c>
      <c r="DM25" s="120">
        <v>2538863.36</v>
      </c>
      <c r="DN25" s="120">
        <v>2538563.36</v>
      </c>
      <c r="DO25" s="120">
        <v>2538563.36</v>
      </c>
      <c r="DP25" s="120">
        <v>2538563.36</v>
      </c>
      <c r="DQ25" s="120">
        <v>2538263.36</v>
      </c>
      <c r="DR25" s="120">
        <v>2538263.36</v>
      </c>
      <c r="DS25" s="120">
        <v>2538263.36</v>
      </c>
      <c r="DT25" s="120">
        <v>2504005.34</v>
      </c>
      <c r="DU25" s="120">
        <v>2504005.34</v>
      </c>
      <c r="DV25" s="120">
        <v>2504005.34</v>
      </c>
      <c r="DW25" s="120">
        <v>2503705.34</v>
      </c>
      <c r="DX25" s="120">
        <v>2503705.34</v>
      </c>
      <c r="DY25" s="120">
        <v>2503705.34</v>
      </c>
      <c r="DZ25" s="120"/>
      <c r="EA25" s="120"/>
      <c r="EB25" s="120"/>
      <c r="EC25" s="120">
        <v>2503105.34</v>
      </c>
      <c r="ED25" s="120">
        <v>2413105.34</v>
      </c>
      <c r="EE25" s="120">
        <v>2413086.12</v>
      </c>
      <c r="EF25" s="120">
        <v>2378193.36</v>
      </c>
      <c r="EG25" s="120"/>
      <c r="EH25" s="120"/>
      <c r="EI25" s="120">
        <v>2377662.75</v>
      </c>
      <c r="EJ25" s="120">
        <v>2377580.21</v>
      </c>
      <c r="EK25" s="120">
        <v>2334206.71</v>
      </c>
      <c r="EL25" s="120">
        <v>2343370.11</v>
      </c>
      <c r="EM25" s="120">
        <v>2343370.0699999998</v>
      </c>
      <c r="EN25" s="120">
        <v>2343370.0699999998</v>
      </c>
      <c r="EO25" s="120">
        <v>2343005.39</v>
      </c>
      <c r="EP25" s="120">
        <v>2343005.39</v>
      </c>
      <c r="EQ25" s="120">
        <v>2342988.42</v>
      </c>
      <c r="ER25" s="120">
        <v>2306798.1800000002</v>
      </c>
      <c r="ES25" s="120">
        <v>2306798.14</v>
      </c>
      <c r="ET25" s="120">
        <v>2263584.85</v>
      </c>
      <c r="EU25" s="120">
        <v>2263284.85</v>
      </c>
      <c r="EV25" s="120">
        <v>2263284.85</v>
      </c>
      <c r="EW25" s="120">
        <v>2221284.85</v>
      </c>
      <c r="EX25" s="120">
        <v>2220984.85</v>
      </c>
      <c r="EY25" s="120">
        <v>2270727.71</v>
      </c>
      <c r="EZ25" s="120">
        <v>2268649.84</v>
      </c>
      <c r="FA25" s="120">
        <v>2268349.84</v>
      </c>
      <c r="FB25" s="120">
        <v>2268154.34</v>
      </c>
      <c r="FC25" s="120">
        <v>2268154.34</v>
      </c>
      <c r="FD25" s="120">
        <v>2230237.67</v>
      </c>
      <c r="FE25" s="120">
        <v>2188237.67</v>
      </c>
      <c r="FF25" s="120">
        <v>2188237.67</v>
      </c>
      <c r="FG25" s="120">
        <v>2187637.67</v>
      </c>
      <c r="FH25" s="120">
        <v>2135732.39</v>
      </c>
      <c r="FI25" s="120"/>
      <c r="FJ25" s="120">
        <v>2135282.39</v>
      </c>
      <c r="FK25" s="120">
        <v>2135282.39</v>
      </c>
      <c r="FL25" s="120">
        <v>2125644.96</v>
      </c>
      <c r="FM25" s="120">
        <v>2077194.96</v>
      </c>
      <c r="FN25" s="120">
        <v>1975137.82</v>
      </c>
      <c r="FO25" s="120">
        <v>1975137.82</v>
      </c>
    </row>
    <row r="26" spans="1:171" x14ac:dyDescent="0.2">
      <c r="A26" s="153" t="s">
        <v>690</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v>600000</v>
      </c>
      <c r="Z26" s="120">
        <v>1000000</v>
      </c>
      <c r="AA26" s="120">
        <v>554000</v>
      </c>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row>
    <row r="27" spans="1:171" x14ac:dyDescent="0.2">
      <c r="A27" s="153" t="s">
        <v>689</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v>350681</v>
      </c>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row>
    <row r="28" spans="1:171" x14ac:dyDescent="0.2">
      <c r="A28" s="156" t="s">
        <v>688</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row>
    <row r="29" spans="1:171" x14ac:dyDescent="0.2">
      <c r="A29" s="153" t="s">
        <v>511</v>
      </c>
      <c r="B29" s="120">
        <v>6628542.8600000003</v>
      </c>
      <c r="C29" s="120">
        <v>6628542.8600000003</v>
      </c>
      <c r="D29" s="120">
        <v>6628542.8600000003</v>
      </c>
      <c r="E29" s="120">
        <v>6628542.8600000003</v>
      </c>
      <c r="F29" s="120">
        <v>6628542.8600000003</v>
      </c>
      <c r="G29" s="120">
        <v>6628542.8600000003</v>
      </c>
      <c r="H29" s="120">
        <v>6628542.8600000003</v>
      </c>
      <c r="I29" s="120">
        <v>6628542.8600000003</v>
      </c>
      <c r="J29" s="120">
        <v>6628542.8600000003</v>
      </c>
      <c r="K29" s="120">
        <v>6628542.8600000003</v>
      </c>
      <c r="L29" s="120">
        <v>6628542.8600000003</v>
      </c>
      <c r="M29" s="120">
        <v>6628542.8600000003</v>
      </c>
      <c r="N29" s="120">
        <v>6628542.8600000003</v>
      </c>
      <c r="O29" s="120">
        <v>6628542.8600000003</v>
      </c>
      <c r="P29" s="120">
        <v>6628542.8600000003</v>
      </c>
      <c r="Q29" s="120">
        <v>6628542.8600000003</v>
      </c>
      <c r="R29" s="120">
        <v>6628542.8600000003</v>
      </c>
      <c r="S29" s="120">
        <v>6628542.8600000003</v>
      </c>
      <c r="T29" s="120">
        <v>6628542.8600000003</v>
      </c>
      <c r="U29" s="120">
        <v>6628542.8600000003</v>
      </c>
      <c r="V29" s="120">
        <v>6628542.8600000003</v>
      </c>
      <c r="W29" s="120">
        <v>6628542.8600000003</v>
      </c>
      <c r="X29" s="120">
        <v>6628542.8600000003</v>
      </c>
      <c r="Y29" s="120">
        <v>6628542.8600000003</v>
      </c>
      <c r="Z29" s="120">
        <v>6628542.8600000003</v>
      </c>
      <c r="AA29" s="120">
        <v>6628542.8600000003</v>
      </c>
      <c r="AB29" s="120">
        <v>1485685.72</v>
      </c>
      <c r="AC29" s="120">
        <v>628542.86</v>
      </c>
      <c r="AD29" s="120">
        <v>628542.86</v>
      </c>
      <c r="AE29" s="120">
        <v>628542.86</v>
      </c>
      <c r="AF29" s="120">
        <v>628542.86</v>
      </c>
      <c r="AG29" s="120">
        <v>628542.86</v>
      </c>
      <c r="AH29" s="120">
        <v>628542.86</v>
      </c>
      <c r="AI29" s="120">
        <v>628542.86</v>
      </c>
      <c r="AJ29" s="120">
        <v>628542.86</v>
      </c>
      <c r="AK29" s="120">
        <v>628542.86</v>
      </c>
      <c r="AL29" s="120">
        <v>628542.86</v>
      </c>
      <c r="AM29" s="120">
        <v>628542.86</v>
      </c>
      <c r="AN29" s="120">
        <v>628542.86</v>
      </c>
      <c r="AO29" s="120">
        <v>628542.86</v>
      </c>
      <c r="AP29" s="120">
        <v>628542.86</v>
      </c>
      <c r="AQ29" s="120">
        <v>628542.86</v>
      </c>
      <c r="AR29" s="120">
        <v>628542.86</v>
      </c>
      <c r="AS29" s="120">
        <v>628542.86</v>
      </c>
      <c r="AT29" s="120">
        <v>628542.86</v>
      </c>
      <c r="AU29" s="120"/>
      <c r="AV29" s="120">
        <v>628542.86</v>
      </c>
      <c r="AW29" s="120">
        <v>628542.86</v>
      </c>
      <c r="AX29" s="120">
        <v>628542.86</v>
      </c>
      <c r="AY29" s="120">
        <v>628542.86</v>
      </c>
      <c r="AZ29" s="120">
        <v>628542.86</v>
      </c>
      <c r="BA29" s="120">
        <v>628542.86</v>
      </c>
      <c r="BB29" s="120">
        <v>628542.86</v>
      </c>
      <c r="BC29" s="120">
        <v>628542.86</v>
      </c>
      <c r="BD29" s="120">
        <v>628542.86</v>
      </c>
      <c r="BE29" s="120">
        <v>628542.86</v>
      </c>
      <c r="BF29" s="120">
        <v>628542.86</v>
      </c>
      <c r="BG29" s="120">
        <v>628542.86</v>
      </c>
      <c r="BH29" s="120">
        <v>628542.86</v>
      </c>
      <c r="BI29" s="120">
        <v>628542.86</v>
      </c>
      <c r="BJ29" s="120">
        <v>628542.86</v>
      </c>
      <c r="BK29" s="120">
        <v>628542.86</v>
      </c>
      <c r="BL29" s="120">
        <v>628542.86</v>
      </c>
      <c r="BM29" s="120">
        <v>628542.86</v>
      </c>
      <c r="BN29" s="120">
        <v>628542.86</v>
      </c>
      <c r="BO29" s="120">
        <v>628542.86</v>
      </c>
      <c r="BP29" s="120">
        <v>628542.86</v>
      </c>
      <c r="BQ29" s="120">
        <v>628542.86</v>
      </c>
      <c r="BR29" s="120">
        <v>628542.86</v>
      </c>
      <c r="BS29" s="120">
        <v>628542.86</v>
      </c>
      <c r="BT29" s="120">
        <v>628542.86</v>
      </c>
      <c r="BU29" s="120">
        <v>628542.86</v>
      </c>
      <c r="BV29" s="120">
        <v>628542.86</v>
      </c>
      <c r="BW29" s="120">
        <v>628542.86</v>
      </c>
      <c r="BX29" s="120">
        <v>628542.86</v>
      </c>
      <c r="BY29" s="120">
        <v>628542.86</v>
      </c>
      <c r="BZ29" s="120">
        <v>628542.86</v>
      </c>
      <c r="CA29" s="120">
        <v>628542.86</v>
      </c>
      <c r="CB29" s="120">
        <v>628542.86</v>
      </c>
      <c r="CC29" s="120">
        <v>628542.86</v>
      </c>
      <c r="CD29" s="120">
        <v>628542.86</v>
      </c>
      <c r="CE29" s="120">
        <v>628542.86</v>
      </c>
      <c r="CF29" s="120">
        <v>628542.86</v>
      </c>
      <c r="CG29" s="120">
        <v>628542.86</v>
      </c>
      <c r="CH29" s="120">
        <v>628542.86</v>
      </c>
      <c r="CI29" s="120">
        <v>628542.86</v>
      </c>
      <c r="CJ29" s="120">
        <v>628542.86</v>
      </c>
      <c r="CK29" s="120">
        <v>628542.86</v>
      </c>
      <c r="CL29" s="120">
        <v>628542.86</v>
      </c>
      <c r="CM29" s="120">
        <v>628542.86</v>
      </c>
      <c r="CN29" s="120">
        <v>628542.86</v>
      </c>
      <c r="CO29" s="120">
        <v>628542.86</v>
      </c>
      <c r="CP29" s="120">
        <v>628542.86</v>
      </c>
      <c r="CQ29" s="120">
        <v>628542.86</v>
      </c>
      <c r="CR29" s="120">
        <v>628542.86</v>
      </c>
      <c r="CS29" s="120">
        <v>628542.86</v>
      </c>
      <c r="CT29" s="120">
        <v>628542.86</v>
      </c>
      <c r="CU29" s="120">
        <v>628542.86</v>
      </c>
      <c r="CV29" s="120">
        <v>628542.86</v>
      </c>
      <c r="CW29" s="120">
        <v>628542.86</v>
      </c>
      <c r="CX29" s="120">
        <v>628542.86</v>
      </c>
      <c r="CY29" s="120"/>
      <c r="CZ29" s="120">
        <v>0</v>
      </c>
      <c r="DA29" s="120">
        <v>0</v>
      </c>
      <c r="DB29" s="120">
        <v>0</v>
      </c>
      <c r="DC29" s="120">
        <v>0</v>
      </c>
      <c r="DD29" s="120"/>
      <c r="DE29" s="120">
        <v>0</v>
      </c>
      <c r="DF29" s="120">
        <v>0</v>
      </c>
      <c r="DG29" s="120">
        <v>0</v>
      </c>
      <c r="DH29" s="120">
        <v>0</v>
      </c>
      <c r="DI29" s="120">
        <v>0</v>
      </c>
      <c r="DJ29" s="120">
        <v>0</v>
      </c>
      <c r="DK29" s="120">
        <v>0</v>
      </c>
      <c r="DL29" s="120">
        <v>0</v>
      </c>
      <c r="DM29" s="120">
        <v>0</v>
      </c>
      <c r="DN29" s="120">
        <v>0</v>
      </c>
      <c r="DO29" s="120">
        <v>0</v>
      </c>
      <c r="DP29" s="120">
        <v>0</v>
      </c>
      <c r="DQ29" s="120">
        <v>0</v>
      </c>
      <c r="DR29" s="120">
        <v>0</v>
      </c>
      <c r="DS29" s="120">
        <v>0</v>
      </c>
      <c r="DT29" s="120">
        <v>0</v>
      </c>
      <c r="DU29" s="120">
        <v>0</v>
      </c>
      <c r="DV29" s="120">
        <v>0</v>
      </c>
      <c r="DW29" s="120">
        <v>0</v>
      </c>
      <c r="DX29" s="120">
        <v>0</v>
      </c>
      <c r="DY29" s="120">
        <v>0</v>
      </c>
      <c r="DZ29" s="120"/>
      <c r="EA29" s="120"/>
      <c r="EB29" s="120"/>
      <c r="EC29" s="120">
        <v>0</v>
      </c>
      <c r="ED29" s="120">
        <v>0</v>
      </c>
      <c r="EE29" s="120">
        <v>0</v>
      </c>
      <c r="EF29" s="120">
        <v>0</v>
      </c>
      <c r="EG29" s="120"/>
      <c r="EH29" s="120"/>
      <c r="EI29" s="120">
        <v>0</v>
      </c>
      <c r="EJ29" s="120">
        <v>0</v>
      </c>
      <c r="EK29" s="120">
        <v>0</v>
      </c>
      <c r="EL29" s="120">
        <v>0</v>
      </c>
      <c r="EM29" s="120">
        <v>0</v>
      </c>
      <c r="EN29" s="120">
        <v>0</v>
      </c>
      <c r="EO29" s="120">
        <v>0</v>
      </c>
      <c r="EP29" s="120">
        <v>0</v>
      </c>
      <c r="EQ29" s="120">
        <v>0</v>
      </c>
      <c r="ER29" s="120">
        <v>0</v>
      </c>
      <c r="ES29" s="120">
        <v>0</v>
      </c>
      <c r="ET29" s="120">
        <v>0</v>
      </c>
      <c r="EU29" s="120">
        <v>0</v>
      </c>
      <c r="EV29" s="120">
        <v>0</v>
      </c>
      <c r="EW29" s="120">
        <v>0</v>
      </c>
      <c r="EX29" s="120">
        <v>0</v>
      </c>
      <c r="EY29" s="120">
        <v>0</v>
      </c>
      <c r="EZ29" s="120">
        <v>0</v>
      </c>
      <c r="FA29" s="120">
        <v>0</v>
      </c>
      <c r="FB29" s="120">
        <v>0</v>
      </c>
      <c r="FC29" s="120">
        <v>0</v>
      </c>
      <c r="FD29" s="120">
        <v>0</v>
      </c>
      <c r="FE29" s="120">
        <v>0</v>
      </c>
      <c r="FF29" s="120">
        <v>0</v>
      </c>
      <c r="FG29" s="120">
        <v>0</v>
      </c>
      <c r="FH29" s="120">
        <v>0</v>
      </c>
      <c r="FI29" s="120"/>
      <c r="FJ29" s="120">
        <v>0</v>
      </c>
      <c r="FK29" s="120">
        <v>0</v>
      </c>
      <c r="FL29" s="120">
        <v>0</v>
      </c>
      <c r="FM29" s="120">
        <v>0</v>
      </c>
      <c r="FN29" s="120">
        <v>0</v>
      </c>
      <c r="FO29" s="120">
        <v>0</v>
      </c>
    </row>
    <row r="30" spans="1:171" x14ac:dyDescent="0.2">
      <c r="A30" s="153" t="s">
        <v>687</v>
      </c>
      <c r="B30" s="120">
        <v>21569349.719999999</v>
      </c>
      <c r="C30" s="120">
        <v>22426492.579999998</v>
      </c>
      <c r="D30" s="120">
        <v>22426492.579999998</v>
      </c>
      <c r="E30" s="120">
        <v>22426492.579999998</v>
      </c>
      <c r="F30" s="120">
        <v>25181631.690000001</v>
      </c>
      <c r="G30" s="120">
        <v>25181631.690000001</v>
      </c>
      <c r="H30" s="120">
        <v>25447313.510000002</v>
      </c>
      <c r="I30" s="120">
        <v>26643037.210000001</v>
      </c>
      <c r="J30" s="120">
        <v>27111090.390000001</v>
      </c>
      <c r="K30" s="120">
        <v>23230108.25</v>
      </c>
      <c r="L30" s="120">
        <v>23342023.539999999</v>
      </c>
      <c r="M30" s="120">
        <v>21605937.07</v>
      </c>
      <c r="N30" s="120">
        <v>21414413.25</v>
      </c>
      <c r="O30" s="120">
        <v>20275837.25</v>
      </c>
      <c r="P30" s="120">
        <v>22286308.25</v>
      </c>
      <c r="Q30" s="120">
        <v>24746811.789999999</v>
      </c>
      <c r="R30" s="120">
        <v>24903888.5</v>
      </c>
      <c r="S30" s="120">
        <v>22969676.289999999</v>
      </c>
      <c r="T30" s="120">
        <v>22947293.43</v>
      </c>
      <c r="U30" s="120">
        <v>27761058.68</v>
      </c>
      <c r="V30" s="120">
        <v>38386471.609999999</v>
      </c>
      <c r="W30" s="120">
        <v>39662622.710000001</v>
      </c>
      <c r="X30" s="120">
        <v>43298302.140000001</v>
      </c>
      <c r="Y30" s="120">
        <v>50835813.390000001</v>
      </c>
      <c r="Z30" s="120">
        <v>61895897.93</v>
      </c>
      <c r="AA30" s="120">
        <v>82288420.930000007</v>
      </c>
      <c r="AB30" s="120">
        <v>90711526.180000007</v>
      </c>
      <c r="AC30" s="120">
        <v>90762457.890000001</v>
      </c>
      <c r="AD30" s="120">
        <v>90915791.319999993</v>
      </c>
      <c r="AE30" s="120">
        <v>88910299.140000001</v>
      </c>
      <c r="AF30" s="120">
        <v>89010395</v>
      </c>
      <c r="AG30" s="120">
        <v>89278192.459999993</v>
      </c>
      <c r="AH30" s="120">
        <v>88931178.959999993</v>
      </c>
      <c r="AI30" s="120">
        <v>87904237.930000007</v>
      </c>
      <c r="AJ30" s="120">
        <v>86794044.790000007</v>
      </c>
      <c r="AK30" s="120">
        <v>84298998.540000007</v>
      </c>
      <c r="AL30" s="120">
        <v>79678815.180000007</v>
      </c>
      <c r="AM30" s="120">
        <v>80302165.959999993</v>
      </c>
      <c r="AN30" s="120">
        <v>80872228.209999993</v>
      </c>
      <c r="AO30" s="120">
        <v>81935090.5</v>
      </c>
      <c r="AP30" s="120">
        <v>69806373.180000007</v>
      </c>
      <c r="AQ30" s="120">
        <v>66607768.539999999</v>
      </c>
      <c r="AR30" s="120">
        <v>62902467.289999999</v>
      </c>
      <c r="AS30" s="120">
        <v>62955958.43</v>
      </c>
      <c r="AT30" s="120">
        <v>57620602.18</v>
      </c>
      <c r="AU30" s="120"/>
      <c r="AV30" s="120">
        <v>44850407.710000001</v>
      </c>
      <c r="AW30" s="120">
        <v>44299906.460000001</v>
      </c>
      <c r="AX30" s="120">
        <v>43941763.18</v>
      </c>
      <c r="AY30" s="120">
        <v>44295015.859999999</v>
      </c>
      <c r="AZ30" s="120">
        <v>44536999.5</v>
      </c>
      <c r="BA30" s="120">
        <v>45444077.539999999</v>
      </c>
      <c r="BB30" s="120">
        <v>44639876.039999999</v>
      </c>
      <c r="BC30" s="120">
        <v>44903066.25</v>
      </c>
      <c r="BD30" s="120">
        <v>45383136.140000001</v>
      </c>
      <c r="BE30" s="120">
        <v>43520854.789999999</v>
      </c>
      <c r="BF30" s="120">
        <v>44127980.710000001</v>
      </c>
      <c r="BG30" s="120">
        <v>44202901.109999999</v>
      </c>
      <c r="BH30" s="120">
        <v>44357371.359999999</v>
      </c>
      <c r="BI30" s="120">
        <v>44637509.960000001</v>
      </c>
      <c r="BJ30" s="120">
        <v>45084365.5</v>
      </c>
      <c r="BK30" s="120">
        <v>45573238.539999999</v>
      </c>
      <c r="BL30" s="120">
        <v>46124604.109999999</v>
      </c>
      <c r="BM30" s="120">
        <v>44449937.68</v>
      </c>
      <c r="BN30" s="120">
        <v>45022911.460000001</v>
      </c>
      <c r="BO30" s="120">
        <v>45328010.140000001</v>
      </c>
      <c r="BP30" s="120">
        <v>41762343.5</v>
      </c>
      <c r="BQ30" s="120">
        <v>41266879.5</v>
      </c>
      <c r="BR30" s="120">
        <v>41441458.789999999</v>
      </c>
      <c r="BS30" s="120">
        <v>41843533.640000001</v>
      </c>
      <c r="BT30" s="120">
        <v>39903125.32</v>
      </c>
      <c r="BU30" s="120">
        <v>40348930.460000001</v>
      </c>
      <c r="BV30" s="120">
        <v>40748555.57</v>
      </c>
      <c r="BW30" s="120">
        <v>41313870</v>
      </c>
      <c r="BX30" s="120">
        <v>40701246.960000001</v>
      </c>
      <c r="BY30" s="120">
        <v>38437646.640000001</v>
      </c>
      <c r="BZ30" s="120">
        <v>37864752.039999999</v>
      </c>
      <c r="CA30" s="120">
        <v>33752996.210000001</v>
      </c>
      <c r="CB30" s="120">
        <v>31063734.109999999</v>
      </c>
      <c r="CC30" s="120">
        <v>29588164.859999999</v>
      </c>
      <c r="CD30" s="120">
        <v>29820173.609999999</v>
      </c>
      <c r="CE30" s="120">
        <v>28160736.07</v>
      </c>
      <c r="CF30" s="120">
        <v>26773554.640000001</v>
      </c>
      <c r="CG30" s="120">
        <v>23953033.859999999</v>
      </c>
      <c r="CH30" s="120">
        <v>24186958.32</v>
      </c>
      <c r="CI30" s="120">
        <v>24596137.07</v>
      </c>
      <c r="CJ30" s="120">
        <v>22883268.43</v>
      </c>
      <c r="CK30" s="120">
        <v>22488271.75</v>
      </c>
      <c r="CL30" s="120">
        <v>22180472.07</v>
      </c>
      <c r="CM30" s="120">
        <v>19493257.07</v>
      </c>
      <c r="CN30" s="120">
        <v>16132721.07</v>
      </c>
      <c r="CO30" s="120">
        <v>16561257.93</v>
      </c>
      <c r="CP30" s="120">
        <v>16728260.57</v>
      </c>
      <c r="CQ30" s="120">
        <v>11581925.359999999</v>
      </c>
      <c r="CR30" s="120">
        <v>6797150.9299999997</v>
      </c>
      <c r="CS30" s="120">
        <v>4985701.25</v>
      </c>
      <c r="CT30" s="120">
        <v>5628063.6799999997</v>
      </c>
      <c r="CU30" s="120">
        <v>7042093.9299999997</v>
      </c>
      <c r="CV30" s="120">
        <v>11461357.93</v>
      </c>
      <c r="CW30" s="120">
        <v>12138393.25</v>
      </c>
      <c r="CX30" s="120">
        <v>12864119.039999999</v>
      </c>
      <c r="CY30" s="120"/>
      <c r="CZ30" s="120">
        <v>15177338.640000001</v>
      </c>
      <c r="DA30" s="120">
        <v>14754569.960000001</v>
      </c>
      <c r="DB30" s="120">
        <v>14891704.859999999</v>
      </c>
      <c r="DC30" s="120">
        <v>19337725.210000001</v>
      </c>
      <c r="DD30" s="120"/>
      <c r="DE30" s="120">
        <v>19941824.109999999</v>
      </c>
      <c r="DF30" s="120">
        <v>20215039.460000001</v>
      </c>
      <c r="DG30" s="120">
        <v>20589758.460000001</v>
      </c>
      <c r="DH30" s="120">
        <v>20731994</v>
      </c>
      <c r="DI30" s="120">
        <v>21258615</v>
      </c>
      <c r="DJ30" s="120">
        <v>21587984.789999999</v>
      </c>
      <c r="DK30" s="120">
        <v>20295253.25</v>
      </c>
      <c r="DL30" s="120">
        <v>20409994.609999999</v>
      </c>
      <c r="DM30" s="120">
        <v>20747443.460000001</v>
      </c>
      <c r="DN30" s="120">
        <v>20900301.140000001</v>
      </c>
      <c r="DO30" s="120">
        <v>21510239.289999999</v>
      </c>
      <c r="DP30" s="120">
        <v>21824772.460000001</v>
      </c>
      <c r="DQ30" s="120">
        <v>22093250.960000001</v>
      </c>
      <c r="DR30" s="120">
        <v>22396902.07</v>
      </c>
      <c r="DS30" s="120">
        <v>22747879.859999999</v>
      </c>
      <c r="DT30" s="120">
        <v>22875442.32</v>
      </c>
      <c r="DU30" s="120">
        <v>23458985.609999999</v>
      </c>
      <c r="DV30" s="120">
        <v>23945220.460000001</v>
      </c>
      <c r="DW30" s="120">
        <v>24579983.109999999</v>
      </c>
      <c r="DX30" s="120">
        <v>24864826.390000001</v>
      </c>
      <c r="DY30" s="120">
        <v>25326464.039999999</v>
      </c>
      <c r="DZ30" s="120"/>
      <c r="EA30" s="120"/>
      <c r="EB30" s="120"/>
      <c r="EC30" s="120">
        <v>27417046.859999999</v>
      </c>
      <c r="ED30" s="120">
        <v>27776631.960000001</v>
      </c>
      <c r="EE30" s="120">
        <v>28815772.289999999</v>
      </c>
      <c r="EF30" s="120">
        <v>30929834.109999999</v>
      </c>
      <c r="EG30" s="120"/>
      <c r="EH30" s="120"/>
      <c r="EI30" s="120">
        <v>29701714.43</v>
      </c>
      <c r="EJ30" s="120">
        <v>30079854.390000001</v>
      </c>
      <c r="EK30" s="120">
        <v>29560284.57</v>
      </c>
      <c r="EL30" s="120">
        <v>27580424.82</v>
      </c>
      <c r="EM30" s="120">
        <v>28297494.57</v>
      </c>
      <c r="EN30" s="120">
        <v>28641743.710000001</v>
      </c>
      <c r="EO30" s="120">
        <v>28915546.859999999</v>
      </c>
      <c r="EP30" s="120">
        <v>29297304.359999999</v>
      </c>
      <c r="EQ30" s="120">
        <v>29614390.210000001</v>
      </c>
      <c r="ER30" s="120">
        <v>29835741.140000001</v>
      </c>
      <c r="ES30" s="120">
        <v>30973810.93</v>
      </c>
      <c r="ET30" s="120">
        <v>31323929.07</v>
      </c>
      <c r="EU30" s="120">
        <v>32039037.210000001</v>
      </c>
      <c r="EV30" s="120">
        <v>32371759.789999999</v>
      </c>
      <c r="EW30" s="120">
        <v>32654651.75</v>
      </c>
      <c r="EX30" s="120">
        <v>32871860.039999999</v>
      </c>
      <c r="EY30" s="120">
        <v>35775127.25</v>
      </c>
      <c r="EZ30" s="120">
        <v>32608458.82</v>
      </c>
      <c r="FA30" s="120">
        <v>33637573.07</v>
      </c>
      <c r="FB30" s="120">
        <v>35531738.32</v>
      </c>
      <c r="FC30" s="120">
        <v>35841559.43</v>
      </c>
      <c r="FD30" s="120">
        <v>36753179.640000001</v>
      </c>
      <c r="FE30" s="120">
        <v>41126294.68</v>
      </c>
      <c r="FF30" s="120">
        <v>45865593.32</v>
      </c>
      <c r="FG30" s="120">
        <v>46571831.710000001</v>
      </c>
      <c r="FH30" s="120">
        <v>51868971.789999999</v>
      </c>
      <c r="FI30" s="120"/>
      <c r="FJ30" s="120">
        <v>52429560.039999999</v>
      </c>
      <c r="FK30" s="120">
        <v>53425307.859999999</v>
      </c>
      <c r="FL30" s="120">
        <v>55260772.32</v>
      </c>
      <c r="FM30" s="120">
        <v>60981282.859999999</v>
      </c>
      <c r="FN30" s="120">
        <v>61332585.43</v>
      </c>
      <c r="FO30" s="120">
        <v>62017783.75</v>
      </c>
    </row>
    <row r="31" spans="1:171" x14ac:dyDescent="0.2">
      <c r="A31" s="153" t="s">
        <v>686</v>
      </c>
      <c r="B31" s="120">
        <v>0</v>
      </c>
      <c r="C31" s="120">
        <v>0</v>
      </c>
      <c r="D31" s="120">
        <v>0</v>
      </c>
      <c r="E31" s="120">
        <v>0</v>
      </c>
      <c r="F31" s="120">
        <v>0</v>
      </c>
      <c r="G31" s="120">
        <v>0</v>
      </c>
      <c r="H31" s="120">
        <v>0</v>
      </c>
      <c r="I31" s="120">
        <v>0</v>
      </c>
      <c r="J31" s="120">
        <v>0</v>
      </c>
      <c r="K31" s="120">
        <v>0</v>
      </c>
      <c r="L31" s="120">
        <v>0</v>
      </c>
      <c r="M31" s="120">
        <v>0</v>
      </c>
      <c r="N31" s="120">
        <v>0</v>
      </c>
      <c r="O31" s="120">
        <v>0</v>
      </c>
      <c r="P31" s="120">
        <v>0</v>
      </c>
      <c r="Q31" s="120">
        <v>0</v>
      </c>
      <c r="R31" s="120">
        <v>0</v>
      </c>
      <c r="S31" s="120">
        <v>0</v>
      </c>
      <c r="T31" s="120">
        <v>0</v>
      </c>
      <c r="U31" s="120">
        <v>0</v>
      </c>
      <c r="V31" s="120">
        <v>0</v>
      </c>
      <c r="W31" s="120">
        <v>0</v>
      </c>
      <c r="X31" s="120">
        <v>0</v>
      </c>
      <c r="Y31" s="120">
        <v>0</v>
      </c>
      <c r="Z31" s="120">
        <v>0</v>
      </c>
      <c r="AA31" s="120">
        <v>0</v>
      </c>
      <c r="AB31" s="120">
        <v>0</v>
      </c>
      <c r="AC31" s="120">
        <v>0</v>
      </c>
      <c r="AD31" s="120">
        <v>0</v>
      </c>
      <c r="AE31" s="120">
        <v>0</v>
      </c>
      <c r="AF31" s="120">
        <v>0</v>
      </c>
      <c r="AG31" s="120">
        <v>0</v>
      </c>
      <c r="AH31" s="120">
        <v>0</v>
      </c>
      <c r="AI31" s="120">
        <v>0</v>
      </c>
      <c r="AJ31" s="120">
        <v>0</v>
      </c>
      <c r="AK31" s="120">
        <v>0</v>
      </c>
      <c r="AL31" s="120">
        <v>0</v>
      </c>
      <c r="AM31" s="120">
        <v>0</v>
      </c>
      <c r="AN31" s="120">
        <v>0</v>
      </c>
      <c r="AO31" s="120">
        <v>0</v>
      </c>
      <c r="AP31" s="120">
        <v>0</v>
      </c>
      <c r="AQ31" s="120">
        <v>0</v>
      </c>
      <c r="AR31" s="120">
        <v>0</v>
      </c>
      <c r="AS31" s="120">
        <v>0</v>
      </c>
      <c r="AT31" s="120">
        <v>0</v>
      </c>
      <c r="AU31" s="120"/>
      <c r="AV31" s="120">
        <v>0</v>
      </c>
      <c r="AW31" s="120">
        <v>0</v>
      </c>
      <c r="AX31" s="120">
        <v>0</v>
      </c>
      <c r="AY31" s="120">
        <v>0</v>
      </c>
      <c r="AZ31" s="120">
        <v>0</v>
      </c>
      <c r="BA31" s="120">
        <v>0</v>
      </c>
      <c r="BB31" s="120">
        <v>0</v>
      </c>
      <c r="BC31" s="120">
        <v>0</v>
      </c>
      <c r="BD31" s="120">
        <v>0</v>
      </c>
      <c r="BE31" s="120">
        <v>0</v>
      </c>
      <c r="BF31" s="120">
        <v>0</v>
      </c>
      <c r="BG31" s="120">
        <v>0</v>
      </c>
      <c r="BH31" s="120">
        <v>0</v>
      </c>
      <c r="BI31" s="120">
        <v>0</v>
      </c>
      <c r="BJ31" s="120">
        <v>0</v>
      </c>
      <c r="BK31" s="120">
        <v>0</v>
      </c>
      <c r="BL31" s="120">
        <v>0</v>
      </c>
      <c r="BM31" s="120">
        <v>0</v>
      </c>
      <c r="BN31" s="120">
        <v>0</v>
      </c>
      <c r="BO31" s="120">
        <v>0</v>
      </c>
      <c r="BP31" s="120">
        <v>0</v>
      </c>
      <c r="BQ31" s="120">
        <v>0</v>
      </c>
      <c r="BR31" s="120">
        <v>0</v>
      </c>
      <c r="BS31" s="120">
        <v>0</v>
      </c>
      <c r="BT31" s="120">
        <v>0</v>
      </c>
      <c r="BU31" s="120">
        <v>0</v>
      </c>
      <c r="BV31" s="120">
        <v>0</v>
      </c>
      <c r="BW31" s="120">
        <v>0</v>
      </c>
      <c r="BX31" s="120">
        <v>0</v>
      </c>
      <c r="BY31" s="120">
        <v>0</v>
      </c>
      <c r="BZ31" s="120">
        <v>0</v>
      </c>
      <c r="CA31" s="120">
        <v>0</v>
      </c>
      <c r="CB31" s="120">
        <v>0</v>
      </c>
      <c r="CC31" s="120">
        <v>0</v>
      </c>
      <c r="CD31" s="120">
        <v>0</v>
      </c>
      <c r="CE31" s="120">
        <v>0</v>
      </c>
      <c r="CF31" s="120">
        <v>0</v>
      </c>
      <c r="CG31" s="120">
        <v>0</v>
      </c>
      <c r="CH31" s="120">
        <v>0</v>
      </c>
      <c r="CI31" s="120">
        <v>0</v>
      </c>
      <c r="CJ31" s="120">
        <v>0</v>
      </c>
      <c r="CK31" s="120">
        <v>0</v>
      </c>
      <c r="CL31" s="120">
        <v>0</v>
      </c>
      <c r="CM31" s="120">
        <v>0</v>
      </c>
      <c r="CN31" s="120">
        <v>0</v>
      </c>
      <c r="CO31" s="120">
        <v>0</v>
      </c>
      <c r="CP31" s="120">
        <v>0</v>
      </c>
      <c r="CQ31" s="120">
        <v>0</v>
      </c>
      <c r="CR31" s="120">
        <v>0</v>
      </c>
      <c r="CS31" s="120">
        <v>0</v>
      </c>
      <c r="CT31" s="120">
        <v>0</v>
      </c>
      <c r="CU31" s="120">
        <v>0</v>
      </c>
      <c r="CV31" s="120">
        <v>0</v>
      </c>
      <c r="CW31" s="120">
        <v>0</v>
      </c>
      <c r="CX31" s="120">
        <v>0</v>
      </c>
      <c r="CY31" s="120"/>
      <c r="CZ31" s="120">
        <v>0</v>
      </c>
      <c r="DA31" s="120">
        <v>0</v>
      </c>
      <c r="DB31" s="120">
        <v>0</v>
      </c>
      <c r="DC31" s="120">
        <v>0</v>
      </c>
      <c r="DD31" s="120"/>
      <c r="DE31" s="120">
        <v>0</v>
      </c>
      <c r="DF31" s="120">
        <v>0</v>
      </c>
      <c r="DG31" s="120">
        <v>0</v>
      </c>
      <c r="DH31" s="120">
        <v>0</v>
      </c>
      <c r="DI31" s="120">
        <v>0</v>
      </c>
      <c r="DJ31" s="120">
        <v>0</v>
      </c>
      <c r="DK31" s="120">
        <v>0</v>
      </c>
      <c r="DL31" s="120">
        <v>0</v>
      </c>
      <c r="DM31" s="120">
        <v>0</v>
      </c>
      <c r="DN31" s="120">
        <v>0</v>
      </c>
      <c r="DO31" s="120">
        <v>0</v>
      </c>
      <c r="DP31" s="120">
        <v>0</v>
      </c>
      <c r="DQ31" s="120">
        <v>0</v>
      </c>
      <c r="DR31" s="120">
        <v>0</v>
      </c>
      <c r="DS31" s="120">
        <v>0</v>
      </c>
      <c r="DT31" s="120">
        <v>0</v>
      </c>
      <c r="DU31" s="120">
        <v>0</v>
      </c>
      <c r="DV31" s="120">
        <v>0</v>
      </c>
      <c r="DW31" s="120">
        <v>0</v>
      </c>
      <c r="DX31" s="120">
        <v>0</v>
      </c>
      <c r="DY31" s="120">
        <v>0</v>
      </c>
      <c r="DZ31" s="120"/>
      <c r="EA31" s="120"/>
      <c r="EB31" s="120"/>
      <c r="EC31" s="120">
        <v>0</v>
      </c>
      <c r="ED31" s="120">
        <v>0</v>
      </c>
      <c r="EE31" s="120">
        <v>0</v>
      </c>
      <c r="EF31" s="120">
        <v>0</v>
      </c>
      <c r="EG31" s="120"/>
      <c r="EH31" s="120"/>
      <c r="EI31" s="120">
        <v>0</v>
      </c>
      <c r="EJ31" s="120">
        <v>0</v>
      </c>
      <c r="EK31" s="120">
        <v>0</v>
      </c>
      <c r="EL31" s="120">
        <v>0</v>
      </c>
      <c r="EM31" s="120">
        <v>0</v>
      </c>
      <c r="EN31" s="120">
        <v>0</v>
      </c>
      <c r="EO31" s="120">
        <v>0</v>
      </c>
      <c r="EP31" s="120">
        <v>0</v>
      </c>
      <c r="EQ31" s="120">
        <v>0</v>
      </c>
      <c r="ER31" s="120">
        <v>0</v>
      </c>
      <c r="ES31" s="120">
        <v>0</v>
      </c>
      <c r="ET31" s="120">
        <v>0</v>
      </c>
      <c r="EU31" s="120">
        <v>0</v>
      </c>
      <c r="EV31" s="120">
        <v>0</v>
      </c>
      <c r="EW31" s="120">
        <v>0</v>
      </c>
      <c r="EX31" s="120">
        <v>0</v>
      </c>
      <c r="EY31" s="120">
        <v>0</v>
      </c>
      <c r="EZ31" s="120">
        <v>0</v>
      </c>
      <c r="FA31" s="120">
        <v>0</v>
      </c>
      <c r="FB31" s="120">
        <v>0</v>
      </c>
      <c r="FC31" s="120">
        <v>0</v>
      </c>
      <c r="FD31" s="120">
        <v>0</v>
      </c>
      <c r="FE31" s="120">
        <v>0</v>
      </c>
      <c r="FF31" s="120">
        <v>0</v>
      </c>
      <c r="FG31" s="120">
        <v>0</v>
      </c>
      <c r="FH31" s="120">
        <v>0</v>
      </c>
      <c r="FI31" s="120"/>
      <c r="FJ31" s="120">
        <v>0</v>
      </c>
      <c r="FK31" s="120">
        <v>0</v>
      </c>
      <c r="FL31" s="120">
        <v>0</v>
      </c>
      <c r="FM31" s="120">
        <v>0</v>
      </c>
      <c r="FN31" s="120">
        <v>0</v>
      </c>
      <c r="FO31" s="120">
        <v>0</v>
      </c>
    </row>
    <row r="32" spans="1:171" x14ac:dyDescent="0.2">
      <c r="A32" s="153" t="s">
        <v>685</v>
      </c>
      <c r="B32" s="120">
        <v>0</v>
      </c>
      <c r="C32" s="120">
        <v>0</v>
      </c>
      <c r="D32" s="120">
        <v>0</v>
      </c>
      <c r="E32" s="120">
        <v>0</v>
      </c>
      <c r="F32" s="120">
        <v>0</v>
      </c>
      <c r="G32" s="120">
        <v>0</v>
      </c>
      <c r="H32" s="120">
        <v>0</v>
      </c>
      <c r="I32" s="120">
        <v>0</v>
      </c>
      <c r="J32" s="120">
        <v>0</v>
      </c>
      <c r="K32" s="120">
        <v>0</v>
      </c>
      <c r="L32" s="120">
        <v>0</v>
      </c>
      <c r="M32" s="120">
        <v>0</v>
      </c>
      <c r="N32" s="120">
        <v>0</v>
      </c>
      <c r="O32" s="120">
        <v>0</v>
      </c>
      <c r="P32" s="120">
        <v>0</v>
      </c>
      <c r="Q32" s="120">
        <v>0</v>
      </c>
      <c r="R32" s="120">
        <v>0</v>
      </c>
      <c r="S32" s="120">
        <v>0</v>
      </c>
      <c r="T32" s="120">
        <v>0</v>
      </c>
      <c r="U32" s="120">
        <v>0</v>
      </c>
      <c r="V32" s="120">
        <v>0</v>
      </c>
      <c r="W32" s="120">
        <v>0</v>
      </c>
      <c r="X32" s="120">
        <v>0</v>
      </c>
      <c r="Y32" s="120">
        <v>0</v>
      </c>
      <c r="Z32" s="120">
        <v>0</v>
      </c>
      <c r="AA32" s="120">
        <v>0</v>
      </c>
      <c r="AB32" s="120">
        <v>0</v>
      </c>
      <c r="AC32" s="120">
        <v>0</v>
      </c>
      <c r="AD32" s="120">
        <v>0</v>
      </c>
      <c r="AE32" s="120">
        <v>0</v>
      </c>
      <c r="AF32" s="120">
        <v>0</v>
      </c>
      <c r="AG32" s="120">
        <v>0</v>
      </c>
      <c r="AH32" s="120">
        <v>0</v>
      </c>
      <c r="AI32" s="120">
        <v>0</v>
      </c>
      <c r="AJ32" s="120">
        <v>0</v>
      </c>
      <c r="AK32" s="120">
        <v>0</v>
      </c>
      <c r="AL32" s="120">
        <v>0</v>
      </c>
      <c r="AM32" s="120">
        <v>0</v>
      </c>
      <c r="AN32" s="120">
        <v>0</v>
      </c>
      <c r="AO32" s="120">
        <v>0</v>
      </c>
      <c r="AP32" s="120">
        <v>0</v>
      </c>
      <c r="AQ32" s="120">
        <v>0</v>
      </c>
      <c r="AR32" s="120">
        <v>0</v>
      </c>
      <c r="AS32" s="120">
        <v>0</v>
      </c>
      <c r="AT32" s="120">
        <v>0</v>
      </c>
      <c r="AU32" s="120"/>
      <c r="AV32" s="120">
        <v>0</v>
      </c>
      <c r="AW32" s="120">
        <v>0</v>
      </c>
      <c r="AX32" s="120">
        <v>0</v>
      </c>
      <c r="AY32" s="120">
        <v>0</v>
      </c>
      <c r="AZ32" s="120">
        <v>0</v>
      </c>
      <c r="BA32" s="120">
        <v>0</v>
      </c>
      <c r="BB32" s="120">
        <v>0</v>
      </c>
      <c r="BC32" s="120">
        <v>0</v>
      </c>
      <c r="BD32" s="120">
        <v>0</v>
      </c>
      <c r="BE32" s="120">
        <v>0</v>
      </c>
      <c r="BF32" s="120">
        <v>0</v>
      </c>
      <c r="BG32" s="120">
        <v>0</v>
      </c>
      <c r="BH32" s="120">
        <v>0</v>
      </c>
      <c r="BI32" s="120">
        <v>0</v>
      </c>
      <c r="BJ32" s="120">
        <v>0</v>
      </c>
      <c r="BK32" s="120">
        <v>0</v>
      </c>
      <c r="BL32" s="120">
        <v>0</v>
      </c>
      <c r="BM32" s="120">
        <v>0</v>
      </c>
      <c r="BN32" s="120">
        <v>0</v>
      </c>
      <c r="BO32" s="120">
        <v>0</v>
      </c>
      <c r="BP32" s="120">
        <v>0</v>
      </c>
      <c r="BQ32" s="120">
        <v>0</v>
      </c>
      <c r="BR32" s="120">
        <v>0</v>
      </c>
      <c r="BS32" s="120">
        <v>0</v>
      </c>
      <c r="BT32" s="120">
        <v>0</v>
      </c>
      <c r="BU32" s="120">
        <v>0</v>
      </c>
      <c r="BV32" s="120">
        <v>0</v>
      </c>
      <c r="BW32" s="120">
        <v>0</v>
      </c>
      <c r="BX32" s="120">
        <v>0</v>
      </c>
      <c r="BY32" s="120">
        <v>0</v>
      </c>
      <c r="BZ32" s="120">
        <v>0</v>
      </c>
      <c r="CA32" s="120">
        <v>0</v>
      </c>
      <c r="CB32" s="120">
        <v>0</v>
      </c>
      <c r="CC32" s="120">
        <v>0</v>
      </c>
      <c r="CD32" s="120">
        <v>0</v>
      </c>
      <c r="CE32" s="120">
        <v>0</v>
      </c>
      <c r="CF32" s="120">
        <v>0</v>
      </c>
      <c r="CG32" s="120">
        <v>0</v>
      </c>
      <c r="CH32" s="120">
        <v>0</v>
      </c>
      <c r="CI32" s="120">
        <v>0</v>
      </c>
      <c r="CJ32" s="120">
        <v>0</v>
      </c>
      <c r="CK32" s="120">
        <v>0</v>
      </c>
      <c r="CL32" s="120">
        <v>0</v>
      </c>
      <c r="CM32" s="120">
        <v>0</v>
      </c>
      <c r="CN32" s="120">
        <v>0</v>
      </c>
      <c r="CO32" s="120">
        <v>0</v>
      </c>
      <c r="CP32" s="120">
        <v>0</v>
      </c>
      <c r="CQ32" s="120">
        <v>0</v>
      </c>
      <c r="CR32" s="120">
        <v>0</v>
      </c>
      <c r="CS32" s="120">
        <v>0</v>
      </c>
      <c r="CT32" s="120">
        <v>0</v>
      </c>
      <c r="CU32" s="120">
        <v>0</v>
      </c>
      <c r="CV32" s="120">
        <v>0</v>
      </c>
      <c r="CW32" s="120">
        <v>0</v>
      </c>
      <c r="CX32" s="120">
        <v>0</v>
      </c>
      <c r="CY32" s="120"/>
      <c r="CZ32" s="120">
        <v>0</v>
      </c>
      <c r="DA32" s="120">
        <v>0</v>
      </c>
      <c r="DB32" s="120">
        <v>0</v>
      </c>
      <c r="DC32" s="120">
        <v>0</v>
      </c>
      <c r="DD32" s="120"/>
      <c r="DE32" s="120">
        <v>0</v>
      </c>
      <c r="DF32" s="120">
        <v>0</v>
      </c>
      <c r="DG32" s="120">
        <v>0</v>
      </c>
      <c r="DH32" s="120">
        <v>0</v>
      </c>
      <c r="DI32" s="120">
        <v>0</v>
      </c>
      <c r="DJ32" s="120">
        <v>0</v>
      </c>
      <c r="DK32" s="120">
        <v>0</v>
      </c>
      <c r="DL32" s="120">
        <v>0</v>
      </c>
      <c r="DM32" s="120">
        <v>0</v>
      </c>
      <c r="DN32" s="120">
        <v>0</v>
      </c>
      <c r="DO32" s="120">
        <v>0</v>
      </c>
      <c r="DP32" s="120">
        <v>0</v>
      </c>
      <c r="DQ32" s="120">
        <v>0</v>
      </c>
      <c r="DR32" s="120">
        <v>0</v>
      </c>
      <c r="DS32" s="120">
        <v>0</v>
      </c>
      <c r="DT32" s="120">
        <v>0</v>
      </c>
      <c r="DU32" s="120">
        <v>0</v>
      </c>
      <c r="DV32" s="120">
        <v>0</v>
      </c>
      <c r="DW32" s="120">
        <v>0</v>
      </c>
      <c r="DX32" s="120">
        <v>0</v>
      </c>
      <c r="DY32" s="120">
        <v>0</v>
      </c>
      <c r="DZ32" s="120"/>
      <c r="EA32" s="120"/>
      <c r="EB32" s="120"/>
      <c r="EC32" s="120">
        <v>0</v>
      </c>
      <c r="ED32" s="120">
        <v>0</v>
      </c>
      <c r="EE32" s="120">
        <v>0</v>
      </c>
      <c r="EF32" s="120">
        <v>0</v>
      </c>
      <c r="EG32" s="120"/>
      <c r="EH32" s="120"/>
      <c r="EI32" s="120">
        <v>0</v>
      </c>
      <c r="EJ32" s="120">
        <v>0</v>
      </c>
      <c r="EK32" s="120">
        <v>0</v>
      </c>
      <c r="EL32" s="120">
        <v>0</v>
      </c>
      <c r="EM32" s="120">
        <v>0</v>
      </c>
      <c r="EN32" s="120">
        <v>0</v>
      </c>
      <c r="EO32" s="120">
        <v>0</v>
      </c>
      <c r="EP32" s="120">
        <v>0</v>
      </c>
      <c r="EQ32" s="120">
        <v>0</v>
      </c>
      <c r="ER32" s="120">
        <v>0</v>
      </c>
      <c r="ES32" s="120">
        <v>0</v>
      </c>
      <c r="ET32" s="120">
        <v>0</v>
      </c>
      <c r="EU32" s="120">
        <v>0</v>
      </c>
      <c r="EV32" s="120">
        <v>0</v>
      </c>
      <c r="EW32" s="120">
        <v>0</v>
      </c>
      <c r="EX32" s="120">
        <v>0</v>
      </c>
      <c r="EY32" s="120">
        <v>0</v>
      </c>
      <c r="EZ32" s="120">
        <v>0</v>
      </c>
      <c r="FA32" s="120">
        <v>0</v>
      </c>
      <c r="FB32" s="120">
        <v>0</v>
      </c>
      <c r="FC32" s="120">
        <v>0</v>
      </c>
      <c r="FD32" s="120">
        <v>0</v>
      </c>
      <c r="FE32" s="120">
        <v>0</v>
      </c>
      <c r="FF32" s="120">
        <v>0</v>
      </c>
      <c r="FG32" s="120">
        <v>0</v>
      </c>
      <c r="FH32" s="120">
        <v>0</v>
      </c>
      <c r="FI32" s="120"/>
      <c r="FJ32" s="120">
        <v>0</v>
      </c>
      <c r="FK32" s="120">
        <v>0</v>
      </c>
      <c r="FL32" s="120">
        <v>0</v>
      </c>
      <c r="FM32" s="120">
        <v>0</v>
      </c>
      <c r="FN32" s="120">
        <v>0</v>
      </c>
      <c r="FO32" s="120">
        <v>0</v>
      </c>
    </row>
    <row r="33" spans="1:171" x14ac:dyDescent="0.2">
      <c r="A33" s="153" t="s">
        <v>684</v>
      </c>
      <c r="B33" s="120">
        <f t="shared" ref="B33:AT33" si="20">SUM(B21:B32)</f>
        <v>47840226.079999998</v>
      </c>
      <c r="C33" s="120">
        <f t="shared" si="20"/>
        <v>48710276.079999998</v>
      </c>
      <c r="D33" s="120">
        <f t="shared" si="20"/>
        <v>47510865.859999999</v>
      </c>
      <c r="E33" s="120">
        <f t="shared" si="20"/>
        <v>48710276.079999998</v>
      </c>
      <c r="F33" s="120">
        <f t="shared" si="20"/>
        <v>50262981.25</v>
      </c>
      <c r="G33" s="120">
        <f t="shared" si="20"/>
        <v>50262981.25</v>
      </c>
      <c r="H33" s="120">
        <f t="shared" si="20"/>
        <v>50533063.07</v>
      </c>
      <c r="I33" s="120">
        <f t="shared" si="20"/>
        <v>51776836.769999996</v>
      </c>
      <c r="J33" s="120">
        <f t="shared" si="20"/>
        <v>52259257.950000003</v>
      </c>
      <c r="K33" s="120">
        <f t="shared" si="20"/>
        <v>48407721.810000002</v>
      </c>
      <c r="L33" s="120">
        <f t="shared" si="20"/>
        <v>48521757.099999994</v>
      </c>
      <c r="M33" s="120">
        <f t="shared" si="20"/>
        <v>46793590.629999995</v>
      </c>
      <c r="N33" s="120">
        <f t="shared" si="20"/>
        <v>46604266.810000002</v>
      </c>
      <c r="O33" s="120">
        <f t="shared" si="20"/>
        <v>45472590.810000002</v>
      </c>
      <c r="P33" s="120">
        <f t="shared" si="20"/>
        <v>47481929.329999998</v>
      </c>
      <c r="Q33" s="120">
        <f t="shared" si="20"/>
        <v>49935441.519999996</v>
      </c>
      <c r="R33" s="120">
        <f t="shared" si="20"/>
        <v>50100518.230000004</v>
      </c>
      <c r="S33" s="120">
        <f t="shared" si="20"/>
        <v>48154643.269999996</v>
      </c>
      <c r="T33" s="120">
        <f t="shared" si="20"/>
        <v>48130660.409999996</v>
      </c>
      <c r="U33" s="120">
        <f t="shared" si="20"/>
        <v>52951269.460000001</v>
      </c>
      <c r="V33" s="120">
        <f t="shared" si="20"/>
        <v>63574795.649999999</v>
      </c>
      <c r="W33" s="120">
        <f t="shared" si="20"/>
        <v>64801817.039999999</v>
      </c>
      <c r="X33" s="120">
        <f t="shared" si="20"/>
        <v>68422825.269999996</v>
      </c>
      <c r="Y33" s="120">
        <f t="shared" si="20"/>
        <v>75950625.670000002</v>
      </c>
      <c r="Z33" s="120">
        <f t="shared" si="20"/>
        <v>86912104.079999998</v>
      </c>
      <c r="AA33" s="120">
        <f t="shared" si="20"/>
        <v>108354392.96000001</v>
      </c>
      <c r="AB33" s="120">
        <f t="shared" si="20"/>
        <v>111574148.29000001</v>
      </c>
      <c r="AC33" s="120">
        <f t="shared" si="20"/>
        <v>110721934.03999999</v>
      </c>
      <c r="AD33" s="120">
        <f t="shared" si="20"/>
        <v>110847267.47</v>
      </c>
      <c r="AE33" s="120">
        <f t="shared" si="20"/>
        <v>108982024.17</v>
      </c>
      <c r="AF33" s="120">
        <f t="shared" si="20"/>
        <v>110437120.03</v>
      </c>
      <c r="AG33" s="120">
        <f t="shared" si="20"/>
        <v>110686967.48999999</v>
      </c>
      <c r="AH33" s="120">
        <f t="shared" si="20"/>
        <v>110532365.5</v>
      </c>
      <c r="AI33" s="120">
        <f t="shared" si="20"/>
        <v>110085319.67</v>
      </c>
      <c r="AJ33" s="120">
        <f t="shared" si="20"/>
        <v>108585621.91</v>
      </c>
      <c r="AK33" s="120">
        <f t="shared" si="20"/>
        <v>106011747.90000001</v>
      </c>
      <c r="AL33" s="120">
        <f t="shared" si="20"/>
        <v>101142605.15000001</v>
      </c>
      <c r="AM33" s="120">
        <f t="shared" si="20"/>
        <v>101703997.03999999</v>
      </c>
      <c r="AN33" s="120">
        <f t="shared" si="20"/>
        <v>102432359.38</v>
      </c>
      <c r="AO33" s="120">
        <f t="shared" si="20"/>
        <v>102751240.3</v>
      </c>
      <c r="AP33" s="120">
        <f t="shared" si="20"/>
        <v>90611947.280000001</v>
      </c>
      <c r="AQ33" s="120">
        <f t="shared" si="20"/>
        <v>87447718.299999997</v>
      </c>
      <c r="AR33" s="120">
        <f t="shared" si="20"/>
        <v>83711700.200000003</v>
      </c>
      <c r="AS33" s="120">
        <f t="shared" si="20"/>
        <v>83774632.659999996</v>
      </c>
      <c r="AT33" s="120">
        <f t="shared" si="20"/>
        <v>78487846.390000001</v>
      </c>
      <c r="AU33" s="120"/>
      <c r="AV33" s="120">
        <f t="shared" ref="AV33:BH33" si="21">SUM(AV21:AV32)</f>
        <v>65710802.019999996</v>
      </c>
      <c r="AW33" s="120">
        <f t="shared" si="21"/>
        <v>65225553.049999997</v>
      </c>
      <c r="AX33" s="120">
        <f t="shared" si="21"/>
        <v>64864409.769999996</v>
      </c>
      <c r="AY33" s="120">
        <f t="shared" si="21"/>
        <v>65216662.449999996</v>
      </c>
      <c r="AZ33" s="120">
        <f t="shared" si="21"/>
        <v>65419652.400000006</v>
      </c>
      <c r="BA33" s="120">
        <f t="shared" si="21"/>
        <v>66363689.200000003</v>
      </c>
      <c r="BB33" s="120">
        <f t="shared" si="21"/>
        <v>65537637.700000003</v>
      </c>
      <c r="BC33" s="120">
        <f t="shared" si="21"/>
        <v>65873147.909999996</v>
      </c>
      <c r="BD33" s="120">
        <f t="shared" si="21"/>
        <v>66339734.409999996</v>
      </c>
      <c r="BE33" s="120">
        <f t="shared" si="21"/>
        <v>64571146.280000001</v>
      </c>
      <c r="BF33" s="120">
        <f t="shared" si="21"/>
        <v>65275283.200000003</v>
      </c>
      <c r="BG33" s="120">
        <f t="shared" si="21"/>
        <v>65377215.599999994</v>
      </c>
      <c r="BH33" s="120">
        <f t="shared" si="21"/>
        <v>65621731.799999997</v>
      </c>
      <c r="BI33" s="120">
        <f t="shared" ref="BI33:CX33" si="22">SUM(BI21:BI31)</f>
        <v>65980770.400000006</v>
      </c>
      <c r="BJ33" s="120">
        <f t="shared" si="22"/>
        <v>66433730.939999998</v>
      </c>
      <c r="BK33" s="120">
        <f t="shared" si="22"/>
        <v>68041270.359999999</v>
      </c>
      <c r="BL33" s="120">
        <f t="shared" si="22"/>
        <v>68624647.430000007</v>
      </c>
      <c r="BM33" s="120">
        <f t="shared" si="22"/>
        <v>66873446.989999995</v>
      </c>
      <c r="BN33" s="120">
        <f t="shared" si="22"/>
        <v>67452422.319999993</v>
      </c>
      <c r="BO33" s="120">
        <f t="shared" si="22"/>
        <v>67768521</v>
      </c>
      <c r="BP33" s="120">
        <f t="shared" si="22"/>
        <v>64292396.239999995</v>
      </c>
      <c r="BQ33" s="120">
        <f t="shared" si="22"/>
        <v>63835005.079999998</v>
      </c>
      <c r="BR33" s="120">
        <f t="shared" si="22"/>
        <v>64019219.829999998</v>
      </c>
      <c r="BS33" s="120">
        <f t="shared" si="22"/>
        <v>64430827.109999999</v>
      </c>
      <c r="BT33" s="120">
        <f t="shared" si="22"/>
        <v>62493040.409999996</v>
      </c>
      <c r="BU33" s="120">
        <f t="shared" si="22"/>
        <v>62954345.549999997</v>
      </c>
      <c r="BV33" s="120">
        <f t="shared" si="22"/>
        <v>63378970.659999996</v>
      </c>
      <c r="BW33" s="120">
        <f t="shared" si="22"/>
        <v>63962285.089999996</v>
      </c>
      <c r="BX33" s="120">
        <f t="shared" si="22"/>
        <v>63323707.880000003</v>
      </c>
      <c r="BY33" s="120">
        <f t="shared" si="22"/>
        <v>61021255.060000002</v>
      </c>
      <c r="BZ33" s="120">
        <f t="shared" si="22"/>
        <v>60509428.039999999</v>
      </c>
      <c r="CA33" s="120">
        <f t="shared" si="22"/>
        <v>56705953.019999996</v>
      </c>
      <c r="CB33" s="120">
        <f t="shared" si="22"/>
        <v>54089981.460000001</v>
      </c>
      <c r="CC33" s="120">
        <f t="shared" si="22"/>
        <v>52676513.149999999</v>
      </c>
      <c r="CD33" s="120">
        <f t="shared" si="22"/>
        <v>52926521.899999999</v>
      </c>
      <c r="CE33" s="120">
        <f t="shared" si="22"/>
        <v>51472162.730000004</v>
      </c>
      <c r="CF33" s="120">
        <f t="shared" si="22"/>
        <v>50215077.25</v>
      </c>
      <c r="CG33" s="120">
        <f t="shared" si="22"/>
        <v>47461633.489999995</v>
      </c>
      <c r="CH33" s="120">
        <f t="shared" si="22"/>
        <v>47773457.950000003</v>
      </c>
      <c r="CI33" s="120">
        <f t="shared" si="22"/>
        <v>48251132.700000003</v>
      </c>
      <c r="CJ33" s="120">
        <f t="shared" si="22"/>
        <v>46562013.409999996</v>
      </c>
      <c r="CK33" s="120">
        <f t="shared" si="22"/>
        <v>46236547.810000002</v>
      </c>
      <c r="CL33" s="120">
        <f t="shared" si="22"/>
        <v>45961613</v>
      </c>
      <c r="CM33" s="120">
        <f t="shared" si="22"/>
        <v>43333650.289999999</v>
      </c>
      <c r="CN33" s="120">
        <f t="shared" si="22"/>
        <v>40201396.719999999</v>
      </c>
      <c r="CO33" s="120">
        <f t="shared" si="22"/>
        <v>40693963.579999998</v>
      </c>
      <c r="CP33" s="120">
        <f t="shared" si="22"/>
        <v>40885166.219999999</v>
      </c>
      <c r="CQ33" s="120">
        <f t="shared" si="22"/>
        <v>35897168.840000004</v>
      </c>
      <c r="CR33" s="120">
        <f t="shared" si="22"/>
        <v>31285813.329999998</v>
      </c>
      <c r="CS33" s="120">
        <f t="shared" si="22"/>
        <v>29530566.09</v>
      </c>
      <c r="CT33" s="120">
        <f t="shared" si="22"/>
        <v>30209407.899999999</v>
      </c>
      <c r="CU33" s="120">
        <f t="shared" si="22"/>
        <v>31656380.719999999</v>
      </c>
      <c r="CV33" s="120">
        <f t="shared" si="22"/>
        <v>36093205.759999998</v>
      </c>
      <c r="CW33" s="120">
        <f t="shared" si="22"/>
        <v>36870241.079999998</v>
      </c>
      <c r="CX33" s="120">
        <f t="shared" si="22"/>
        <v>37783590.25</v>
      </c>
      <c r="CY33" s="120"/>
      <c r="CZ33" s="120">
        <f>SUM(CZ21:CZ31)</f>
        <v>39587576.989999995</v>
      </c>
      <c r="DA33" s="120">
        <f>SUM(DA21:DA31)</f>
        <v>39253808.310000002</v>
      </c>
      <c r="DB33" s="120">
        <f>SUM(DB21:DB31)</f>
        <v>39420151.780000001</v>
      </c>
      <c r="DC33" s="120">
        <f>SUM(DC21:DC31)</f>
        <v>41080583.560000002</v>
      </c>
      <c r="DD33" s="120"/>
      <c r="DE33" s="120">
        <f t="shared" ref="DE33:DY33" si="23">SUM(DE21:DE31)</f>
        <v>41734707.459999993</v>
      </c>
      <c r="DF33" s="120">
        <f t="shared" si="23"/>
        <v>42038922.810000002</v>
      </c>
      <c r="DG33" s="120">
        <f t="shared" si="23"/>
        <v>42426641.810000002</v>
      </c>
      <c r="DH33" s="120">
        <f t="shared" si="23"/>
        <v>42538392.670000002</v>
      </c>
      <c r="DI33" s="120">
        <f t="shared" si="23"/>
        <v>43066013.670000002</v>
      </c>
      <c r="DJ33" s="120">
        <f t="shared" si="23"/>
        <v>43419383.459999993</v>
      </c>
      <c r="DK33" s="120">
        <f t="shared" si="23"/>
        <v>42167308.689999998</v>
      </c>
      <c r="DL33" s="120">
        <f t="shared" si="23"/>
        <v>42326078.269999996</v>
      </c>
      <c r="DM33" s="120">
        <f t="shared" si="23"/>
        <v>42713527.120000005</v>
      </c>
      <c r="DN33" s="120">
        <f t="shared" si="23"/>
        <v>42892158.799999997</v>
      </c>
      <c r="DO33" s="120">
        <f t="shared" si="23"/>
        <v>43507096.950000003</v>
      </c>
      <c r="DP33" s="120">
        <f t="shared" si="23"/>
        <v>43840630.120000005</v>
      </c>
      <c r="DQ33" s="120">
        <f t="shared" si="23"/>
        <v>44110808.620000005</v>
      </c>
      <c r="DR33" s="120">
        <f t="shared" si="23"/>
        <v>44414359.730000004</v>
      </c>
      <c r="DS33" s="120">
        <f t="shared" si="23"/>
        <v>44786337.519999996</v>
      </c>
      <c r="DT33" s="120">
        <f t="shared" si="23"/>
        <v>44888641.960000001</v>
      </c>
      <c r="DU33" s="120">
        <f t="shared" si="23"/>
        <v>45500185.25</v>
      </c>
      <c r="DV33" s="120">
        <f t="shared" si="23"/>
        <v>45988409.789999999</v>
      </c>
      <c r="DW33" s="120">
        <f t="shared" si="23"/>
        <v>46654725.399999999</v>
      </c>
      <c r="DX33" s="120">
        <f t="shared" si="23"/>
        <v>46948968.68</v>
      </c>
      <c r="DY33" s="120">
        <f t="shared" si="23"/>
        <v>47416568.079999998</v>
      </c>
      <c r="DZ33" s="120"/>
      <c r="EA33" s="120"/>
      <c r="EB33" s="120"/>
      <c r="EC33" s="120">
        <f>SUM(EC21:EC31)</f>
        <v>49574353.93</v>
      </c>
      <c r="ED33" s="120">
        <f>SUM(ED21:ED31)</f>
        <v>49871939.030000001</v>
      </c>
      <c r="EE33" s="120">
        <f>SUM(EE21:EE31)</f>
        <v>49926051.269999996</v>
      </c>
      <c r="EF33" s="120">
        <f>SUM(EF21:EF31)</f>
        <v>50008158.469999999</v>
      </c>
      <c r="EG33" s="120"/>
      <c r="EH33" s="120"/>
      <c r="EI33" s="120">
        <f t="shared" ref="EI33:FH33" si="24">SUM(EI21:EI31)</f>
        <v>42360390.450000003</v>
      </c>
      <c r="EJ33" s="120">
        <f t="shared" si="24"/>
        <v>42743447.870000005</v>
      </c>
      <c r="EK33" s="120">
        <f t="shared" si="24"/>
        <v>42180504.549999997</v>
      </c>
      <c r="EL33" s="120">
        <f t="shared" si="24"/>
        <v>40206808.200000003</v>
      </c>
      <c r="EM33" s="120">
        <f t="shared" si="24"/>
        <v>40929878.909999996</v>
      </c>
      <c r="EN33" s="120">
        <f t="shared" si="24"/>
        <v>41289128.049999997</v>
      </c>
      <c r="EO33" s="120">
        <f t="shared" si="24"/>
        <v>41568566.519999996</v>
      </c>
      <c r="EP33" s="120">
        <f t="shared" si="24"/>
        <v>41951324.019999996</v>
      </c>
      <c r="EQ33" s="120">
        <f t="shared" si="24"/>
        <v>42297392.899999999</v>
      </c>
      <c r="ER33" s="120">
        <f t="shared" si="24"/>
        <v>42486648.640000001</v>
      </c>
      <c r="ES33" s="120">
        <f t="shared" si="24"/>
        <v>43632697.769999996</v>
      </c>
      <c r="ET33" s="120">
        <f t="shared" si="24"/>
        <v>43939602.619999997</v>
      </c>
      <c r="EU33" s="120">
        <f t="shared" si="24"/>
        <v>44664390.140000001</v>
      </c>
      <c r="EV33" s="120">
        <f t="shared" si="24"/>
        <v>45002089.719999999</v>
      </c>
      <c r="EW33" s="120">
        <f t="shared" si="24"/>
        <v>45249982.18</v>
      </c>
      <c r="EX33" s="120">
        <f t="shared" si="24"/>
        <v>45467890.469999999</v>
      </c>
      <c r="EY33" s="120">
        <f t="shared" si="24"/>
        <v>48423764.689999998</v>
      </c>
      <c r="EZ33" s="120">
        <f t="shared" si="24"/>
        <v>45258018.390000001</v>
      </c>
      <c r="FA33" s="120">
        <f t="shared" si="24"/>
        <v>46290821.399999999</v>
      </c>
      <c r="FB33" s="120">
        <f t="shared" si="24"/>
        <v>48184632.18</v>
      </c>
      <c r="FC33" s="120">
        <f t="shared" si="24"/>
        <v>48494453.289999999</v>
      </c>
      <c r="FD33" s="120">
        <f t="shared" si="24"/>
        <v>49377083.219999999</v>
      </c>
      <c r="FE33" s="120">
        <f t="shared" si="24"/>
        <v>53708062.68</v>
      </c>
      <c r="FF33" s="120">
        <f t="shared" si="24"/>
        <v>58473210.990000002</v>
      </c>
      <c r="FG33" s="120">
        <f t="shared" si="24"/>
        <v>59192828.760000005</v>
      </c>
      <c r="FH33" s="120">
        <f t="shared" si="24"/>
        <v>64432854.369999997</v>
      </c>
      <c r="FI33" s="120"/>
      <c r="FJ33" s="120">
        <f t="shared" ref="FJ33:FO33" si="25">SUM(FJ21:FJ31)</f>
        <v>64997992.619999997</v>
      </c>
      <c r="FK33" s="120">
        <f t="shared" si="25"/>
        <v>65995740.439999998</v>
      </c>
      <c r="FL33" s="120">
        <f t="shared" si="25"/>
        <v>67824517.359999999</v>
      </c>
      <c r="FM33" s="120">
        <f t="shared" si="25"/>
        <v>73494779.00999999</v>
      </c>
      <c r="FN33" s="120">
        <f t="shared" si="25"/>
        <v>73744393.510000005</v>
      </c>
      <c r="FO33" s="120">
        <f t="shared" si="25"/>
        <v>74425571.210000008</v>
      </c>
    </row>
    <row r="34" spans="1:171" x14ac:dyDescent="0.2">
      <c r="A34" s="156" t="s">
        <v>683</v>
      </c>
      <c r="B34" s="120">
        <v>47840226.079999998</v>
      </c>
      <c r="C34" s="120">
        <v>48710276.079999998</v>
      </c>
      <c r="D34" s="120">
        <v>47510865.859999999</v>
      </c>
      <c r="E34" s="120">
        <v>48710276.079999998</v>
      </c>
      <c r="F34" s="120">
        <v>50262981.25</v>
      </c>
      <c r="G34" s="120">
        <v>50262981.25</v>
      </c>
      <c r="H34" s="120">
        <v>50533063.07</v>
      </c>
      <c r="I34" s="120">
        <v>51776836.770000003</v>
      </c>
      <c r="J34" s="120">
        <v>52259257.950000003</v>
      </c>
      <c r="K34" s="120">
        <v>48407721.810000002</v>
      </c>
      <c r="L34" s="120">
        <v>48521757.100000001</v>
      </c>
      <c r="M34" s="120">
        <v>46793590.630000003</v>
      </c>
      <c r="N34" s="120">
        <v>46604266.810000002</v>
      </c>
      <c r="O34" s="120">
        <v>45472590.810000002</v>
      </c>
      <c r="P34" s="120">
        <v>47481929.329999998</v>
      </c>
      <c r="Q34" s="120">
        <v>49935441.520000003</v>
      </c>
      <c r="R34" s="120">
        <v>50100518.229999997</v>
      </c>
      <c r="S34" s="120">
        <v>48154643.270000003</v>
      </c>
      <c r="T34" s="120">
        <v>48130660.409999996</v>
      </c>
      <c r="U34" s="120">
        <v>52951269.460000001</v>
      </c>
      <c r="V34" s="120">
        <v>63574795.649999999</v>
      </c>
      <c r="W34" s="120">
        <v>64801817.039999999</v>
      </c>
      <c r="X34" s="120">
        <v>68422825.269999996</v>
      </c>
      <c r="Y34" s="120">
        <v>75950625.670000002</v>
      </c>
      <c r="Z34" s="120">
        <v>86912104.079999998</v>
      </c>
      <c r="AA34" s="120">
        <v>108354392.95999999</v>
      </c>
      <c r="AB34" s="120">
        <v>111574148.29000001</v>
      </c>
      <c r="AC34" s="120">
        <v>110721934.04000001</v>
      </c>
      <c r="AD34" s="120">
        <v>110847267.47</v>
      </c>
      <c r="AE34" s="120">
        <v>108982024.17</v>
      </c>
      <c r="AF34" s="120">
        <v>110437120.03</v>
      </c>
      <c r="AG34" s="120">
        <v>110686967.48999999</v>
      </c>
      <c r="AH34" s="120">
        <v>110532365.5</v>
      </c>
      <c r="AI34" s="120">
        <v>110085319.67</v>
      </c>
      <c r="AJ34" s="120">
        <v>108585621.91</v>
      </c>
      <c r="AK34" s="120">
        <v>106011747.90000001</v>
      </c>
      <c r="AL34" s="120">
        <v>101142605.15000001</v>
      </c>
      <c r="AM34" s="120">
        <v>101703997.04000001</v>
      </c>
      <c r="AN34" s="120">
        <v>102432359.38</v>
      </c>
      <c r="AO34" s="120">
        <v>102751240.3</v>
      </c>
      <c r="AP34" s="120">
        <v>90611947.280000001</v>
      </c>
      <c r="AQ34" s="120">
        <v>87447718.299999997</v>
      </c>
      <c r="AR34" s="120">
        <v>83711700.200000003</v>
      </c>
      <c r="AS34" s="120">
        <v>83774632.659999996</v>
      </c>
      <c r="AT34" s="120">
        <v>78487846.390000001</v>
      </c>
      <c r="AU34" s="120"/>
      <c r="AV34" s="120">
        <v>65710802.020000003</v>
      </c>
      <c r="AW34" s="120">
        <v>65225553.049999997</v>
      </c>
      <c r="AX34" s="120">
        <v>64864409.770000003</v>
      </c>
      <c r="AY34" s="120">
        <v>65216662.450000003</v>
      </c>
      <c r="AZ34" s="120">
        <v>65419652.399999999</v>
      </c>
      <c r="BA34" s="120">
        <v>66363689.200000003</v>
      </c>
      <c r="BB34" s="120">
        <v>65537637.700000003</v>
      </c>
      <c r="BC34" s="120">
        <v>65873147.909999996</v>
      </c>
      <c r="BD34" s="120">
        <v>66339734.409999996</v>
      </c>
      <c r="BE34" s="120">
        <v>64571146.280000001</v>
      </c>
      <c r="BF34" s="120">
        <v>65275283.200000003</v>
      </c>
      <c r="BG34" s="120">
        <v>65377215.600000001</v>
      </c>
      <c r="BH34" s="120">
        <v>65621731.799999997</v>
      </c>
      <c r="BI34" s="120">
        <v>65980770.399999999</v>
      </c>
      <c r="BJ34" s="120">
        <v>66433730.939999998</v>
      </c>
      <c r="BK34" s="120">
        <v>68041270.359999999</v>
      </c>
      <c r="BL34" s="120">
        <v>68624647.430000007</v>
      </c>
      <c r="BM34" s="120">
        <v>66873446.990000002</v>
      </c>
      <c r="BN34" s="120">
        <v>67452422.319999993</v>
      </c>
      <c r="BO34" s="120">
        <v>67768521</v>
      </c>
      <c r="BP34" s="120">
        <v>64292396.240000002</v>
      </c>
      <c r="BQ34" s="120">
        <v>63835005.079999998</v>
      </c>
      <c r="BR34" s="120">
        <v>64019219.829999998</v>
      </c>
      <c r="BS34" s="120">
        <v>64430827.109999999</v>
      </c>
      <c r="BT34" s="120">
        <v>62493040.409999996</v>
      </c>
      <c r="BU34" s="120">
        <v>62954345.549999997</v>
      </c>
      <c r="BV34" s="120">
        <v>63378970.659999996</v>
      </c>
      <c r="BW34" s="120">
        <v>63962285.090000004</v>
      </c>
      <c r="BX34" s="120">
        <v>63323707.880000003</v>
      </c>
      <c r="BY34" s="120">
        <v>61021255.060000002</v>
      </c>
      <c r="BZ34" s="120">
        <v>60509428.039999999</v>
      </c>
      <c r="CA34" s="120">
        <v>56705953.020000003</v>
      </c>
      <c r="CB34" s="120">
        <v>54089981.460000001</v>
      </c>
      <c r="CC34" s="120">
        <v>52676513.149999999</v>
      </c>
      <c r="CD34" s="120">
        <v>52926521.899999999</v>
      </c>
      <c r="CE34" s="120">
        <v>51472162.729999997</v>
      </c>
      <c r="CF34" s="120">
        <v>50215077.25</v>
      </c>
      <c r="CG34" s="120">
        <v>47461633.490000002</v>
      </c>
      <c r="CH34" s="120">
        <v>47773457.950000003</v>
      </c>
      <c r="CI34" s="120">
        <v>48251132.700000003</v>
      </c>
      <c r="CJ34" s="120">
        <v>46562013.409999996</v>
      </c>
      <c r="CK34" s="120">
        <v>46236547.810000002</v>
      </c>
      <c r="CL34" s="120">
        <v>45961613</v>
      </c>
      <c r="CM34" s="120">
        <v>43333650.289999999</v>
      </c>
      <c r="CN34" s="120">
        <v>40201396.719999999</v>
      </c>
      <c r="CO34" s="120">
        <v>40693963.579999998</v>
      </c>
      <c r="CP34" s="120">
        <v>40885166.219999999</v>
      </c>
      <c r="CQ34" s="120">
        <v>35897168.840000004</v>
      </c>
      <c r="CR34" s="120">
        <v>31285813.329999998</v>
      </c>
      <c r="CS34" s="120">
        <v>29530566.09</v>
      </c>
      <c r="CT34" s="120">
        <v>30209407.899999999</v>
      </c>
      <c r="CU34" s="120">
        <v>31656380.719999999</v>
      </c>
      <c r="CV34" s="120">
        <v>36093205.759999998</v>
      </c>
      <c r="CW34" s="120">
        <v>36870241.079999998</v>
      </c>
      <c r="CX34" s="120">
        <v>37783590.25</v>
      </c>
      <c r="CY34" s="120"/>
      <c r="CZ34" s="120">
        <v>39587576.990000002</v>
      </c>
      <c r="DA34" s="120">
        <v>39253808.310000002</v>
      </c>
      <c r="DB34" s="120">
        <v>39420151.780000001</v>
      </c>
      <c r="DC34" s="120">
        <v>41080583.560000002</v>
      </c>
      <c r="DD34" s="120"/>
      <c r="DE34" s="120">
        <v>41734707.460000001</v>
      </c>
      <c r="DF34" s="120">
        <v>42038922.810000002</v>
      </c>
      <c r="DG34" s="120">
        <v>42426641.810000002</v>
      </c>
      <c r="DH34" s="120">
        <v>42538392.670000002</v>
      </c>
      <c r="DI34" s="120">
        <v>43066013.670000002</v>
      </c>
      <c r="DJ34" s="120">
        <v>43419383.460000001</v>
      </c>
      <c r="DK34" s="120">
        <v>42167308.689999998</v>
      </c>
      <c r="DL34" s="120">
        <v>42326078.270000003</v>
      </c>
      <c r="DM34" s="120">
        <v>42713527.119999997</v>
      </c>
      <c r="DN34" s="120">
        <v>42892158.799999997</v>
      </c>
      <c r="DO34" s="120">
        <v>43507096.950000003</v>
      </c>
      <c r="DP34" s="120">
        <v>43840630.119999997</v>
      </c>
      <c r="DQ34" s="120">
        <v>44110808.619999997</v>
      </c>
      <c r="DR34" s="120">
        <v>44414359.729999997</v>
      </c>
      <c r="DS34" s="120">
        <v>44786337.520000003</v>
      </c>
      <c r="DT34" s="120">
        <v>44888641.960000001</v>
      </c>
      <c r="DU34" s="120">
        <v>45500185.25</v>
      </c>
      <c r="DV34" s="120">
        <v>45988409.789999999</v>
      </c>
      <c r="DW34" s="120">
        <v>46654725.399999999</v>
      </c>
      <c r="DX34" s="120">
        <v>46948968.68</v>
      </c>
      <c r="DY34" s="120">
        <v>47416568.079999998</v>
      </c>
      <c r="DZ34" s="120"/>
      <c r="EA34" s="120"/>
      <c r="EB34" s="120"/>
      <c r="EC34" s="120">
        <v>49574353.93</v>
      </c>
      <c r="ED34" s="120">
        <v>49871939.030000001</v>
      </c>
      <c r="EE34" s="120">
        <v>49926051.270000003</v>
      </c>
      <c r="EF34" s="120">
        <v>50008158.469999999</v>
      </c>
      <c r="EG34" s="120"/>
      <c r="EH34" s="120"/>
      <c r="EI34" s="120">
        <v>42360390.450000003</v>
      </c>
      <c r="EJ34" s="120">
        <v>42743447.869999997</v>
      </c>
      <c r="EK34" s="120">
        <v>42180504.549999997</v>
      </c>
      <c r="EL34" s="120">
        <v>40206808.200000003</v>
      </c>
      <c r="EM34" s="120">
        <v>40929878.909999996</v>
      </c>
      <c r="EN34" s="120">
        <v>41289128.049999997</v>
      </c>
      <c r="EO34" s="120">
        <v>41568566.520000003</v>
      </c>
      <c r="EP34" s="120">
        <v>41951324.020000003</v>
      </c>
      <c r="EQ34" s="120">
        <v>42297392.899999999</v>
      </c>
      <c r="ER34" s="120">
        <v>42486648.640000001</v>
      </c>
      <c r="ES34" s="120">
        <v>43632697.770000003</v>
      </c>
      <c r="ET34" s="120">
        <v>43939602.619999997</v>
      </c>
      <c r="EU34" s="120">
        <v>44664390.140000001</v>
      </c>
      <c r="EV34" s="120">
        <v>45002089.719999999</v>
      </c>
      <c r="EW34" s="120">
        <v>45249982.18</v>
      </c>
      <c r="EX34" s="120">
        <v>45467890.469999999</v>
      </c>
      <c r="EY34" s="120">
        <v>48423764.689999998</v>
      </c>
      <c r="EZ34" s="120">
        <v>45258018.390000001</v>
      </c>
      <c r="FA34" s="120">
        <v>46290821.399999999</v>
      </c>
      <c r="FB34" s="120">
        <v>48184632.18</v>
      </c>
      <c r="FC34" s="120">
        <v>48494453.289999999</v>
      </c>
      <c r="FD34" s="120">
        <v>49377083.219999999</v>
      </c>
      <c r="FE34" s="120">
        <v>53708062.68</v>
      </c>
      <c r="FF34" s="120">
        <v>58473210.990000002</v>
      </c>
      <c r="FG34" s="120">
        <v>59192828.759999998</v>
      </c>
      <c r="FH34" s="120">
        <v>64432854.369999997</v>
      </c>
      <c r="FI34" s="120"/>
      <c r="FJ34" s="120">
        <v>64997992.619999997</v>
      </c>
      <c r="FK34" s="120">
        <v>65995740.439999998</v>
      </c>
      <c r="FL34" s="120">
        <v>67824517.359999999</v>
      </c>
      <c r="FM34" s="120">
        <v>73494779.010000005</v>
      </c>
      <c r="FN34" s="120">
        <v>73744393.510000005</v>
      </c>
      <c r="FO34" s="120">
        <v>74425571.209999993</v>
      </c>
    </row>
    <row r="35" spans="1:171" x14ac:dyDescent="0.2">
      <c r="A35" s="92" t="s">
        <v>378</v>
      </c>
      <c r="B35" s="120">
        <f t="shared" ref="B35:AT35" si="26">B33-B34</f>
        <v>0</v>
      </c>
      <c r="C35" s="120">
        <f t="shared" si="26"/>
        <v>0</v>
      </c>
      <c r="D35" s="120">
        <f t="shared" si="26"/>
        <v>0</v>
      </c>
      <c r="E35" s="120">
        <f t="shared" si="26"/>
        <v>0</v>
      </c>
      <c r="F35" s="120">
        <f t="shared" si="26"/>
        <v>0</v>
      </c>
      <c r="G35" s="120">
        <f t="shared" si="26"/>
        <v>0</v>
      </c>
      <c r="H35" s="120">
        <f t="shared" si="26"/>
        <v>0</v>
      </c>
      <c r="I35" s="120">
        <f t="shared" si="26"/>
        <v>0</v>
      </c>
      <c r="J35" s="120">
        <f t="shared" si="26"/>
        <v>0</v>
      </c>
      <c r="K35" s="120">
        <f t="shared" si="26"/>
        <v>0</v>
      </c>
      <c r="L35" s="120">
        <f t="shared" si="26"/>
        <v>0</v>
      </c>
      <c r="M35" s="120">
        <f t="shared" si="26"/>
        <v>0</v>
      </c>
      <c r="N35" s="120">
        <f t="shared" si="26"/>
        <v>0</v>
      </c>
      <c r="O35" s="120">
        <f t="shared" si="26"/>
        <v>0</v>
      </c>
      <c r="P35" s="120">
        <f t="shared" si="26"/>
        <v>0</v>
      </c>
      <c r="Q35" s="120">
        <f t="shared" si="26"/>
        <v>0</v>
      </c>
      <c r="R35" s="120">
        <f t="shared" si="26"/>
        <v>0</v>
      </c>
      <c r="S35" s="120">
        <f t="shared" si="26"/>
        <v>0</v>
      </c>
      <c r="T35" s="120">
        <f t="shared" si="26"/>
        <v>0</v>
      </c>
      <c r="U35" s="120">
        <f t="shared" si="26"/>
        <v>0</v>
      </c>
      <c r="V35" s="120">
        <f t="shared" si="26"/>
        <v>0</v>
      </c>
      <c r="W35" s="120">
        <f t="shared" si="26"/>
        <v>0</v>
      </c>
      <c r="X35" s="120">
        <f t="shared" si="26"/>
        <v>0</v>
      </c>
      <c r="Y35" s="120">
        <f t="shared" si="26"/>
        <v>0</v>
      </c>
      <c r="Z35" s="120">
        <f t="shared" si="26"/>
        <v>0</v>
      </c>
      <c r="AA35" s="120">
        <f t="shared" si="26"/>
        <v>0</v>
      </c>
      <c r="AB35" s="120">
        <f t="shared" si="26"/>
        <v>0</v>
      </c>
      <c r="AC35" s="120">
        <f t="shared" si="26"/>
        <v>0</v>
      </c>
      <c r="AD35" s="120">
        <f t="shared" si="26"/>
        <v>0</v>
      </c>
      <c r="AE35" s="120">
        <f t="shared" si="26"/>
        <v>0</v>
      </c>
      <c r="AF35" s="120">
        <f t="shared" si="26"/>
        <v>0</v>
      </c>
      <c r="AG35" s="120">
        <f t="shared" si="26"/>
        <v>0</v>
      </c>
      <c r="AH35" s="120">
        <f t="shared" si="26"/>
        <v>0</v>
      </c>
      <c r="AI35" s="120">
        <f t="shared" si="26"/>
        <v>0</v>
      </c>
      <c r="AJ35" s="120">
        <f t="shared" si="26"/>
        <v>0</v>
      </c>
      <c r="AK35" s="120">
        <f t="shared" si="26"/>
        <v>0</v>
      </c>
      <c r="AL35" s="120">
        <f t="shared" si="26"/>
        <v>0</v>
      </c>
      <c r="AM35" s="120">
        <f t="shared" si="26"/>
        <v>0</v>
      </c>
      <c r="AN35" s="120">
        <f t="shared" si="26"/>
        <v>0</v>
      </c>
      <c r="AO35" s="120">
        <f t="shared" si="26"/>
        <v>0</v>
      </c>
      <c r="AP35" s="120">
        <f t="shared" si="26"/>
        <v>0</v>
      </c>
      <c r="AQ35" s="120">
        <f t="shared" si="26"/>
        <v>0</v>
      </c>
      <c r="AR35" s="120">
        <f t="shared" si="26"/>
        <v>0</v>
      </c>
      <c r="AS35" s="120">
        <f t="shared" si="26"/>
        <v>0</v>
      </c>
      <c r="AT35" s="120">
        <f t="shared" si="26"/>
        <v>0</v>
      </c>
      <c r="AU35" s="120"/>
      <c r="AV35" s="120">
        <f t="shared" ref="AV35:CA35" si="27">AV33-AV34</f>
        <v>0</v>
      </c>
      <c r="AW35" s="120">
        <f t="shared" si="27"/>
        <v>0</v>
      </c>
      <c r="AX35" s="120">
        <f t="shared" si="27"/>
        <v>0</v>
      </c>
      <c r="AY35" s="120">
        <f t="shared" si="27"/>
        <v>0</v>
      </c>
      <c r="AZ35" s="120">
        <f t="shared" si="27"/>
        <v>0</v>
      </c>
      <c r="BA35" s="120">
        <f t="shared" si="27"/>
        <v>0</v>
      </c>
      <c r="BB35" s="120">
        <f t="shared" si="27"/>
        <v>0</v>
      </c>
      <c r="BC35" s="120">
        <f t="shared" si="27"/>
        <v>0</v>
      </c>
      <c r="BD35" s="120">
        <f t="shared" si="27"/>
        <v>0</v>
      </c>
      <c r="BE35" s="120">
        <f t="shared" si="27"/>
        <v>0</v>
      </c>
      <c r="BF35" s="120">
        <f t="shared" si="27"/>
        <v>0</v>
      </c>
      <c r="BG35" s="120">
        <f t="shared" si="27"/>
        <v>0</v>
      </c>
      <c r="BH35" s="120">
        <f t="shared" si="27"/>
        <v>0</v>
      </c>
      <c r="BI35" s="120">
        <f t="shared" si="27"/>
        <v>0</v>
      </c>
      <c r="BJ35" s="120">
        <f t="shared" si="27"/>
        <v>0</v>
      </c>
      <c r="BK35" s="120">
        <f t="shared" si="27"/>
        <v>0</v>
      </c>
      <c r="BL35" s="120">
        <f t="shared" si="27"/>
        <v>0</v>
      </c>
      <c r="BM35" s="120">
        <f t="shared" si="27"/>
        <v>0</v>
      </c>
      <c r="BN35" s="120">
        <f t="shared" si="27"/>
        <v>0</v>
      </c>
      <c r="BO35" s="120">
        <f t="shared" si="27"/>
        <v>0</v>
      </c>
      <c r="BP35" s="120">
        <f t="shared" si="27"/>
        <v>0</v>
      </c>
      <c r="BQ35" s="120">
        <f t="shared" si="27"/>
        <v>0</v>
      </c>
      <c r="BR35" s="120">
        <f t="shared" si="27"/>
        <v>0</v>
      </c>
      <c r="BS35" s="120">
        <f t="shared" si="27"/>
        <v>0</v>
      </c>
      <c r="BT35" s="120">
        <f t="shared" si="27"/>
        <v>0</v>
      </c>
      <c r="BU35" s="120">
        <f t="shared" si="27"/>
        <v>0</v>
      </c>
      <c r="BV35" s="120">
        <f t="shared" si="27"/>
        <v>0</v>
      </c>
      <c r="BW35" s="120">
        <f t="shared" si="27"/>
        <v>0</v>
      </c>
      <c r="BX35" s="120">
        <f t="shared" si="27"/>
        <v>0</v>
      </c>
      <c r="BY35" s="120">
        <f t="shared" si="27"/>
        <v>0</v>
      </c>
      <c r="BZ35" s="120">
        <f t="shared" si="27"/>
        <v>0</v>
      </c>
      <c r="CA35" s="120">
        <f t="shared" si="27"/>
        <v>0</v>
      </c>
      <c r="CB35" s="120">
        <f t="shared" ref="CB35:DG35" si="28">CB33-CB34</f>
        <v>0</v>
      </c>
      <c r="CC35" s="120">
        <f t="shared" si="28"/>
        <v>0</v>
      </c>
      <c r="CD35" s="120">
        <f t="shared" si="28"/>
        <v>0</v>
      </c>
      <c r="CE35" s="120">
        <f t="shared" si="28"/>
        <v>0</v>
      </c>
      <c r="CF35" s="120">
        <f t="shared" si="28"/>
        <v>0</v>
      </c>
      <c r="CG35" s="120">
        <f t="shared" si="28"/>
        <v>0</v>
      </c>
      <c r="CH35" s="120">
        <f t="shared" si="28"/>
        <v>0</v>
      </c>
      <c r="CI35" s="120">
        <f t="shared" si="28"/>
        <v>0</v>
      </c>
      <c r="CJ35" s="120">
        <f t="shared" si="28"/>
        <v>0</v>
      </c>
      <c r="CK35" s="120">
        <f t="shared" si="28"/>
        <v>0</v>
      </c>
      <c r="CL35" s="120">
        <f t="shared" si="28"/>
        <v>0</v>
      </c>
      <c r="CM35" s="120">
        <f t="shared" si="28"/>
        <v>0</v>
      </c>
      <c r="CN35" s="120">
        <f t="shared" si="28"/>
        <v>0</v>
      </c>
      <c r="CO35" s="120">
        <f t="shared" si="28"/>
        <v>0</v>
      </c>
      <c r="CP35" s="120">
        <f t="shared" si="28"/>
        <v>0</v>
      </c>
      <c r="CQ35" s="120">
        <f t="shared" si="28"/>
        <v>0</v>
      </c>
      <c r="CR35" s="120">
        <f t="shared" si="28"/>
        <v>0</v>
      </c>
      <c r="CS35" s="120">
        <f t="shared" si="28"/>
        <v>0</v>
      </c>
      <c r="CT35" s="120">
        <f t="shared" si="28"/>
        <v>0</v>
      </c>
      <c r="CU35" s="120">
        <f t="shared" si="28"/>
        <v>0</v>
      </c>
      <c r="CV35" s="120">
        <f t="shared" si="28"/>
        <v>0</v>
      </c>
      <c r="CW35" s="120">
        <f t="shared" si="28"/>
        <v>0</v>
      </c>
      <c r="CX35" s="120">
        <f t="shared" si="28"/>
        <v>0</v>
      </c>
      <c r="CY35" s="120"/>
      <c r="CZ35" s="120">
        <f>CZ33-CZ34</f>
        <v>0</v>
      </c>
      <c r="DA35" s="120">
        <f>DA33-DA34</f>
        <v>0</v>
      </c>
      <c r="DB35" s="120">
        <f>DB33-DB34</f>
        <v>0</v>
      </c>
      <c r="DC35" s="120">
        <f>DC33-DC34</f>
        <v>0</v>
      </c>
      <c r="DD35" s="120"/>
      <c r="DE35" s="120">
        <f t="shared" ref="DE35:DY35" si="29">DE33-DE34</f>
        <v>0</v>
      </c>
      <c r="DF35" s="120">
        <f t="shared" si="29"/>
        <v>0</v>
      </c>
      <c r="DG35" s="120">
        <f t="shared" si="29"/>
        <v>0</v>
      </c>
      <c r="DH35" s="120">
        <f t="shared" si="29"/>
        <v>0</v>
      </c>
      <c r="DI35" s="120">
        <f t="shared" si="29"/>
        <v>0</v>
      </c>
      <c r="DJ35" s="120">
        <f t="shared" si="29"/>
        <v>0</v>
      </c>
      <c r="DK35" s="120">
        <f t="shared" si="29"/>
        <v>0</v>
      </c>
      <c r="DL35" s="120">
        <f t="shared" si="29"/>
        <v>0</v>
      </c>
      <c r="DM35" s="120">
        <f t="shared" si="29"/>
        <v>0</v>
      </c>
      <c r="DN35" s="120">
        <f t="shared" si="29"/>
        <v>0</v>
      </c>
      <c r="DO35" s="120">
        <f t="shared" si="29"/>
        <v>0</v>
      </c>
      <c r="DP35" s="120">
        <f t="shared" si="29"/>
        <v>0</v>
      </c>
      <c r="DQ35" s="120">
        <f t="shared" si="29"/>
        <v>0</v>
      </c>
      <c r="DR35" s="120">
        <f t="shared" si="29"/>
        <v>0</v>
      </c>
      <c r="DS35" s="120">
        <f t="shared" si="29"/>
        <v>0</v>
      </c>
      <c r="DT35" s="120">
        <f t="shared" si="29"/>
        <v>0</v>
      </c>
      <c r="DU35" s="120">
        <f t="shared" si="29"/>
        <v>0</v>
      </c>
      <c r="DV35" s="120">
        <f t="shared" si="29"/>
        <v>0</v>
      </c>
      <c r="DW35" s="120">
        <f t="shared" si="29"/>
        <v>0</v>
      </c>
      <c r="DX35" s="120">
        <f t="shared" si="29"/>
        <v>0</v>
      </c>
      <c r="DY35" s="120">
        <f t="shared" si="29"/>
        <v>0</v>
      </c>
      <c r="DZ35" s="120"/>
      <c r="EA35" s="120"/>
      <c r="EB35" s="120"/>
      <c r="EC35" s="120">
        <f>EC33-EC34</f>
        <v>0</v>
      </c>
      <c r="ED35" s="120">
        <f>ED33-ED34</f>
        <v>0</v>
      </c>
      <c r="EE35" s="120">
        <f>EE33-EE34</f>
        <v>0</v>
      </c>
      <c r="EF35" s="120">
        <f>EF33-EF34</f>
        <v>0</v>
      </c>
      <c r="EG35" s="120"/>
      <c r="EH35" s="120"/>
      <c r="EI35" s="120">
        <f t="shared" ref="EI35:FH35" si="30">EI33-EI34</f>
        <v>0</v>
      </c>
      <c r="EJ35" s="120">
        <f t="shared" si="30"/>
        <v>0</v>
      </c>
      <c r="EK35" s="120">
        <f t="shared" si="30"/>
        <v>0</v>
      </c>
      <c r="EL35" s="120">
        <f t="shared" si="30"/>
        <v>0</v>
      </c>
      <c r="EM35" s="120">
        <f t="shared" si="30"/>
        <v>0</v>
      </c>
      <c r="EN35" s="120">
        <f t="shared" si="30"/>
        <v>0</v>
      </c>
      <c r="EO35" s="120">
        <f t="shared" si="30"/>
        <v>0</v>
      </c>
      <c r="EP35" s="120">
        <f t="shared" si="30"/>
        <v>0</v>
      </c>
      <c r="EQ35" s="120">
        <f t="shared" si="30"/>
        <v>0</v>
      </c>
      <c r="ER35" s="120">
        <f t="shared" si="30"/>
        <v>0</v>
      </c>
      <c r="ES35" s="120">
        <f t="shared" si="30"/>
        <v>0</v>
      </c>
      <c r="ET35" s="120">
        <f t="shared" si="30"/>
        <v>0</v>
      </c>
      <c r="EU35" s="120">
        <f t="shared" si="30"/>
        <v>0</v>
      </c>
      <c r="EV35" s="120">
        <f t="shared" si="30"/>
        <v>0</v>
      </c>
      <c r="EW35" s="120">
        <f t="shared" si="30"/>
        <v>0</v>
      </c>
      <c r="EX35" s="120">
        <f t="shared" si="30"/>
        <v>0</v>
      </c>
      <c r="EY35" s="120">
        <f t="shared" si="30"/>
        <v>0</v>
      </c>
      <c r="EZ35" s="120">
        <f t="shared" si="30"/>
        <v>0</v>
      </c>
      <c r="FA35" s="120">
        <f t="shared" si="30"/>
        <v>0</v>
      </c>
      <c r="FB35" s="120">
        <f t="shared" si="30"/>
        <v>0</v>
      </c>
      <c r="FC35" s="120">
        <f t="shared" si="30"/>
        <v>0</v>
      </c>
      <c r="FD35" s="120">
        <f t="shared" si="30"/>
        <v>0</v>
      </c>
      <c r="FE35" s="120">
        <f t="shared" si="30"/>
        <v>0</v>
      </c>
      <c r="FF35" s="120">
        <f t="shared" si="30"/>
        <v>0</v>
      </c>
      <c r="FG35" s="120">
        <f t="shared" si="30"/>
        <v>0</v>
      </c>
      <c r="FH35" s="120">
        <f t="shared" si="30"/>
        <v>0</v>
      </c>
      <c r="FI35" s="120"/>
      <c r="FJ35" s="120">
        <f t="shared" ref="FJ35:FO35" si="31">FJ33-FJ34</f>
        <v>0</v>
      </c>
      <c r="FK35" s="120">
        <f t="shared" si="31"/>
        <v>0</v>
      </c>
      <c r="FL35" s="120">
        <f t="shared" si="31"/>
        <v>0</v>
      </c>
      <c r="FM35" s="120">
        <f t="shared" si="31"/>
        <v>0</v>
      </c>
      <c r="FN35" s="120">
        <f t="shared" si="31"/>
        <v>0</v>
      </c>
      <c r="FO35" s="120">
        <f t="shared" si="31"/>
        <v>0</v>
      </c>
    </row>
    <row r="36" spans="1:171" x14ac:dyDescent="0.2">
      <c r="A36" s="89"/>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0"/>
      <c r="FK36" s="120"/>
      <c r="FL36" s="120"/>
      <c r="FM36" s="120"/>
      <c r="FN36" s="120"/>
      <c r="FO36" s="120"/>
    </row>
    <row r="37" spans="1:171" x14ac:dyDescent="0.2">
      <c r="A37" s="91" t="s">
        <v>382</v>
      </c>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0"/>
      <c r="DG37" s="120"/>
      <c r="DH37" s="120"/>
      <c r="DI37" s="120"/>
      <c r="DJ37" s="120"/>
      <c r="DK37" s="120"/>
      <c r="DL37" s="120"/>
      <c r="DM37" s="120"/>
      <c r="DN37" s="120"/>
      <c r="DO37" s="120"/>
      <c r="DP37" s="120"/>
      <c r="DQ37" s="120"/>
      <c r="DR37" s="120"/>
      <c r="DS37" s="120"/>
      <c r="DT37" s="120"/>
      <c r="DU37" s="120"/>
      <c r="DV37" s="120"/>
      <c r="DW37" s="120"/>
      <c r="DX37" s="120"/>
      <c r="DY37" s="120"/>
      <c r="DZ37" s="120"/>
      <c r="EA37" s="120"/>
      <c r="EB37" s="120"/>
      <c r="EC37" s="120"/>
      <c r="ED37" s="120"/>
      <c r="EE37" s="120"/>
      <c r="EF37" s="120"/>
      <c r="EG37" s="120"/>
      <c r="EH37" s="120"/>
      <c r="EI37" s="120"/>
      <c r="EJ37" s="120"/>
      <c r="EK37" s="120"/>
      <c r="EL37" s="120"/>
      <c r="EM37" s="120"/>
      <c r="EN37" s="120"/>
      <c r="EO37" s="120"/>
      <c r="EP37" s="120"/>
      <c r="EQ37" s="120"/>
      <c r="ER37" s="120"/>
      <c r="ES37" s="120"/>
      <c r="ET37" s="120"/>
      <c r="EU37" s="120"/>
      <c r="EV37" s="120"/>
      <c r="EW37" s="120"/>
      <c r="EX37" s="120"/>
      <c r="EY37" s="120"/>
      <c r="EZ37" s="120"/>
      <c r="FA37" s="120"/>
      <c r="FB37" s="120"/>
      <c r="FC37" s="120"/>
      <c r="FD37" s="120"/>
      <c r="FE37" s="120"/>
      <c r="FF37" s="120"/>
      <c r="FG37" s="120"/>
      <c r="FH37" s="120"/>
      <c r="FI37" s="120"/>
      <c r="FJ37" s="120"/>
      <c r="FK37" s="120"/>
      <c r="FL37" s="120"/>
      <c r="FM37" s="120"/>
      <c r="FN37" s="120"/>
      <c r="FO37" s="120"/>
    </row>
    <row r="38" spans="1:171" x14ac:dyDescent="0.2">
      <c r="A38" s="89" t="s">
        <v>381</v>
      </c>
      <c r="B38" s="120">
        <f t="shared" ref="B38:AG38" si="32">B18</f>
        <v>122121031.01000001</v>
      </c>
      <c r="C38" s="120">
        <f t="shared" si="32"/>
        <v>122211640.8</v>
      </c>
      <c r="D38" s="120">
        <f t="shared" si="32"/>
        <v>120166379.78</v>
      </c>
      <c r="E38" s="120">
        <f t="shared" si="32"/>
        <v>122211640.8</v>
      </c>
      <c r="F38" s="120">
        <f t="shared" si="32"/>
        <v>123040100.69000001</v>
      </c>
      <c r="G38" s="120">
        <f t="shared" si="32"/>
        <v>123028619.15000001</v>
      </c>
      <c r="H38" s="120">
        <f t="shared" si="32"/>
        <v>123478899.27999999</v>
      </c>
      <c r="I38" s="120">
        <f t="shared" si="32"/>
        <v>124972123.22</v>
      </c>
      <c r="J38" s="120">
        <f t="shared" si="32"/>
        <v>126125017.7</v>
      </c>
      <c r="K38" s="120">
        <f t="shared" si="32"/>
        <v>126549564.23</v>
      </c>
      <c r="L38" s="120">
        <f t="shared" si="32"/>
        <v>126672517.07999998</v>
      </c>
      <c r="M38" s="120">
        <f t="shared" si="32"/>
        <v>126377392.28</v>
      </c>
      <c r="N38" s="120">
        <f t="shared" si="32"/>
        <v>127359735.11000001</v>
      </c>
      <c r="O38" s="120">
        <f t="shared" si="32"/>
        <v>127805570.00999999</v>
      </c>
      <c r="P38" s="120">
        <f t="shared" si="32"/>
        <v>130292975.16</v>
      </c>
      <c r="Q38" s="120">
        <f t="shared" si="32"/>
        <v>132352181.61</v>
      </c>
      <c r="R38" s="120">
        <f t="shared" si="32"/>
        <v>132875856.52</v>
      </c>
      <c r="S38" s="120">
        <f t="shared" si="32"/>
        <v>133158560.78</v>
      </c>
      <c r="T38" s="120">
        <f t="shared" si="32"/>
        <v>133008642.84999999</v>
      </c>
      <c r="U38" s="120">
        <f t="shared" si="32"/>
        <v>137641106.02000001</v>
      </c>
      <c r="V38" s="120">
        <f t="shared" si="32"/>
        <v>149222593.91999999</v>
      </c>
      <c r="W38" s="120">
        <f t="shared" si="32"/>
        <v>152388013.77000001</v>
      </c>
      <c r="X38" s="120">
        <f t="shared" si="32"/>
        <v>156750525.38999999</v>
      </c>
      <c r="Y38" s="120">
        <f t="shared" si="32"/>
        <v>167173710.89000002</v>
      </c>
      <c r="Z38" s="120">
        <f t="shared" si="32"/>
        <v>178041120.83000001</v>
      </c>
      <c r="AA38" s="120">
        <f t="shared" si="32"/>
        <v>183098934.37</v>
      </c>
      <c r="AB38" s="120">
        <f t="shared" si="32"/>
        <v>191443567.51000002</v>
      </c>
      <c r="AC38" s="120">
        <f t="shared" si="32"/>
        <v>193568101.41999999</v>
      </c>
      <c r="AD38" s="120">
        <f t="shared" si="32"/>
        <v>194386703.34999999</v>
      </c>
      <c r="AE38" s="120">
        <f t="shared" si="32"/>
        <v>195132589.18000001</v>
      </c>
      <c r="AF38" s="120">
        <f t="shared" si="32"/>
        <v>197204884</v>
      </c>
      <c r="AG38" s="120">
        <f t="shared" si="32"/>
        <v>197672498.97</v>
      </c>
      <c r="AH38" s="120">
        <f t="shared" ref="AH38:BM38" si="33">AH18</f>
        <v>199574514.05000001</v>
      </c>
      <c r="AI38" s="120">
        <f t="shared" si="33"/>
        <v>200796699.03</v>
      </c>
      <c r="AJ38" s="120">
        <f t="shared" si="33"/>
        <v>200377631.68000001</v>
      </c>
      <c r="AK38" s="120">
        <f t="shared" si="33"/>
        <v>200570289.72999999</v>
      </c>
      <c r="AL38" s="120">
        <f t="shared" si="33"/>
        <v>200475650.43000001</v>
      </c>
      <c r="AM38" s="120">
        <f t="shared" si="33"/>
        <v>200905799.62</v>
      </c>
      <c r="AN38" s="120">
        <f t="shared" si="33"/>
        <v>201976988.49000001</v>
      </c>
      <c r="AO38" s="120">
        <f t="shared" si="33"/>
        <v>202557516.69</v>
      </c>
      <c r="AP38" s="120">
        <f t="shared" si="33"/>
        <v>191515092.70000002</v>
      </c>
      <c r="AQ38" s="120">
        <f t="shared" si="33"/>
        <v>188634345.67999998</v>
      </c>
      <c r="AR38" s="120">
        <f t="shared" si="33"/>
        <v>184903595.65000001</v>
      </c>
      <c r="AS38" s="120">
        <f t="shared" si="33"/>
        <v>178088668.21000001</v>
      </c>
      <c r="AT38" s="120">
        <f t="shared" si="33"/>
        <v>173775339.17000002</v>
      </c>
      <c r="AU38" s="120">
        <f t="shared" si="33"/>
        <v>0</v>
      </c>
      <c r="AV38" s="120">
        <f t="shared" si="33"/>
        <v>163533708.84</v>
      </c>
      <c r="AW38" s="120">
        <f t="shared" si="33"/>
        <v>162488424.31</v>
      </c>
      <c r="AX38" s="120">
        <f t="shared" si="33"/>
        <v>162982852.63</v>
      </c>
      <c r="AY38" s="120">
        <f t="shared" si="33"/>
        <v>163416667.20999998</v>
      </c>
      <c r="AZ38" s="120">
        <f t="shared" si="33"/>
        <v>163928460.01999998</v>
      </c>
      <c r="BA38" s="120">
        <f t="shared" si="33"/>
        <v>166478465.01999998</v>
      </c>
      <c r="BB38" s="120">
        <f t="shared" si="33"/>
        <v>167350837.40000001</v>
      </c>
      <c r="BC38" s="120">
        <f t="shared" si="33"/>
        <v>167786154.84999996</v>
      </c>
      <c r="BD38" s="120">
        <f t="shared" si="33"/>
        <v>168378008.89999998</v>
      </c>
      <c r="BE38" s="120">
        <f t="shared" si="33"/>
        <v>166882690.52000001</v>
      </c>
      <c r="BF38" s="120">
        <f t="shared" si="33"/>
        <v>167055957.82999998</v>
      </c>
      <c r="BG38" s="120">
        <f t="shared" si="33"/>
        <v>166984306</v>
      </c>
      <c r="BH38" s="120">
        <f t="shared" si="33"/>
        <v>168198917.31</v>
      </c>
      <c r="BI38" s="120">
        <f t="shared" si="33"/>
        <v>168760955.18000001</v>
      </c>
      <c r="BJ38" s="120">
        <f t="shared" si="33"/>
        <v>169250822.08999997</v>
      </c>
      <c r="BK38" s="120">
        <f t="shared" si="33"/>
        <v>170679364.35000002</v>
      </c>
      <c r="BL38" s="120">
        <f t="shared" si="33"/>
        <v>171666770.02000001</v>
      </c>
      <c r="BM38" s="120">
        <f t="shared" si="33"/>
        <v>169733787.41000003</v>
      </c>
      <c r="BN38" s="120">
        <f t="shared" ref="BN38:CS38" si="34">BN18</f>
        <v>170833067.96000001</v>
      </c>
      <c r="BO38" s="120">
        <f t="shared" si="34"/>
        <v>157704961.19999999</v>
      </c>
      <c r="BP38" s="120">
        <f t="shared" si="34"/>
        <v>153502998.97000003</v>
      </c>
      <c r="BQ38" s="120">
        <f t="shared" si="34"/>
        <v>153391680.51999998</v>
      </c>
      <c r="BR38" s="120">
        <f t="shared" si="34"/>
        <v>153350064.17000002</v>
      </c>
      <c r="BS38" s="120">
        <f t="shared" si="34"/>
        <v>152875415.56</v>
      </c>
      <c r="BT38" s="120">
        <f t="shared" si="34"/>
        <v>150289431.91999999</v>
      </c>
      <c r="BU38" s="120">
        <f t="shared" si="34"/>
        <v>150472054.31</v>
      </c>
      <c r="BV38" s="120">
        <f t="shared" si="34"/>
        <v>150473532.82999998</v>
      </c>
      <c r="BW38" s="120">
        <f t="shared" si="34"/>
        <v>152236569.74000001</v>
      </c>
      <c r="BX38" s="120">
        <f t="shared" si="34"/>
        <v>143992307.55000001</v>
      </c>
      <c r="BY38" s="120">
        <f t="shared" si="34"/>
        <v>141315739.06</v>
      </c>
      <c r="BZ38" s="120">
        <f t="shared" si="34"/>
        <v>140984096.88999999</v>
      </c>
      <c r="CA38" s="120">
        <f t="shared" si="34"/>
        <v>137662387.97999999</v>
      </c>
      <c r="CB38" s="120">
        <f t="shared" si="34"/>
        <v>137086474.86000001</v>
      </c>
      <c r="CC38" s="120">
        <f t="shared" si="34"/>
        <v>135304169.13</v>
      </c>
      <c r="CD38" s="120">
        <f t="shared" si="34"/>
        <v>135740903.54000002</v>
      </c>
      <c r="CE38" s="120">
        <f t="shared" si="34"/>
        <v>133886157.36</v>
      </c>
      <c r="CF38" s="120">
        <f t="shared" si="34"/>
        <v>133254085.98</v>
      </c>
      <c r="CG38" s="120">
        <f t="shared" si="34"/>
        <v>130991355.35000001</v>
      </c>
      <c r="CH38" s="120">
        <f t="shared" si="34"/>
        <v>131159705.53999999</v>
      </c>
      <c r="CI38" s="120">
        <f t="shared" si="34"/>
        <v>132702778.04000001</v>
      </c>
      <c r="CJ38" s="120">
        <f t="shared" si="34"/>
        <v>131358813.39</v>
      </c>
      <c r="CK38" s="120">
        <f t="shared" si="34"/>
        <v>130863955.27</v>
      </c>
      <c r="CL38" s="120">
        <f t="shared" si="34"/>
        <v>130008790.25999999</v>
      </c>
      <c r="CM38" s="120">
        <f t="shared" si="34"/>
        <v>125977272.77</v>
      </c>
      <c r="CN38" s="120">
        <f t="shared" si="34"/>
        <v>123739964.23999999</v>
      </c>
      <c r="CO38" s="120">
        <f t="shared" si="34"/>
        <v>124661182.7</v>
      </c>
      <c r="CP38" s="120">
        <f t="shared" si="34"/>
        <v>125105158.72</v>
      </c>
      <c r="CQ38" s="120">
        <f t="shared" si="34"/>
        <v>120930568.22000001</v>
      </c>
      <c r="CR38" s="120">
        <f t="shared" si="34"/>
        <v>114993408.25</v>
      </c>
      <c r="CS38" s="120">
        <f t="shared" si="34"/>
        <v>112184943.97000001</v>
      </c>
      <c r="CT38" s="120">
        <f t="shared" ref="CT38:DY38" si="35">CT18</f>
        <v>105680244.36</v>
      </c>
      <c r="CU38" s="120">
        <f t="shared" si="35"/>
        <v>110548323.15000001</v>
      </c>
      <c r="CV38" s="120">
        <f t="shared" si="35"/>
        <v>114223686.06999999</v>
      </c>
      <c r="CW38" s="120">
        <f t="shared" si="35"/>
        <v>113439737.75</v>
      </c>
      <c r="CX38" s="120">
        <f t="shared" si="35"/>
        <v>116496774.32000001</v>
      </c>
      <c r="CY38" s="120">
        <f t="shared" si="35"/>
        <v>0</v>
      </c>
      <c r="CZ38" s="120">
        <f t="shared" si="35"/>
        <v>124267845.08</v>
      </c>
      <c r="DA38" s="120">
        <f t="shared" si="35"/>
        <v>124328783.52000001</v>
      </c>
      <c r="DB38" s="120">
        <f t="shared" si="35"/>
        <v>126214383.00000001</v>
      </c>
      <c r="DC38" s="120">
        <f t="shared" si="35"/>
        <v>129155384.34</v>
      </c>
      <c r="DD38" s="120">
        <f t="shared" si="35"/>
        <v>0</v>
      </c>
      <c r="DE38" s="120">
        <f t="shared" si="35"/>
        <v>129874542.05</v>
      </c>
      <c r="DF38" s="120">
        <f t="shared" si="35"/>
        <v>131227687.92</v>
      </c>
      <c r="DG38" s="120">
        <f t="shared" si="35"/>
        <v>133244269.19000001</v>
      </c>
      <c r="DH38" s="120">
        <f t="shared" si="35"/>
        <v>127245910.32000001</v>
      </c>
      <c r="DI38" s="120">
        <f t="shared" si="35"/>
        <v>128008150.01000001</v>
      </c>
      <c r="DJ38" s="120">
        <f t="shared" si="35"/>
        <v>129090621.13</v>
      </c>
      <c r="DK38" s="120">
        <f t="shared" si="35"/>
        <v>128043809.76000001</v>
      </c>
      <c r="DL38" s="120">
        <f t="shared" si="35"/>
        <v>129255764.98999999</v>
      </c>
      <c r="DM38" s="120">
        <f t="shared" si="35"/>
        <v>129626245.94000001</v>
      </c>
      <c r="DN38" s="120">
        <f t="shared" si="35"/>
        <v>128931793.92</v>
      </c>
      <c r="DO38" s="120">
        <f t="shared" si="35"/>
        <v>129216738.39999999</v>
      </c>
      <c r="DP38" s="120">
        <f t="shared" si="35"/>
        <v>129938686.66</v>
      </c>
      <c r="DQ38" s="120">
        <f t="shared" si="35"/>
        <v>130754093.83999999</v>
      </c>
      <c r="DR38" s="120">
        <f t="shared" si="35"/>
        <v>131485002.62</v>
      </c>
      <c r="DS38" s="120">
        <f t="shared" si="35"/>
        <v>132448129.50000001</v>
      </c>
      <c r="DT38" s="120">
        <f t="shared" si="35"/>
        <v>132365029.30000001</v>
      </c>
      <c r="DU38" s="120">
        <f t="shared" si="35"/>
        <v>132813467.39</v>
      </c>
      <c r="DV38" s="120">
        <f t="shared" si="35"/>
        <v>133527503.22999999</v>
      </c>
      <c r="DW38" s="120">
        <f t="shared" si="35"/>
        <v>134658121.36000001</v>
      </c>
      <c r="DX38" s="120">
        <f t="shared" si="35"/>
        <v>135482485.5</v>
      </c>
      <c r="DY38" s="120">
        <f t="shared" si="35"/>
        <v>135921004.03</v>
      </c>
      <c r="DZ38" s="120">
        <f t="shared" ref="DZ38:FE38" si="36">DZ18</f>
        <v>0</v>
      </c>
      <c r="EA38" s="120">
        <f t="shared" si="36"/>
        <v>0</v>
      </c>
      <c r="EB38" s="120">
        <f t="shared" si="36"/>
        <v>0</v>
      </c>
      <c r="EC38" s="120">
        <f t="shared" si="36"/>
        <v>143640646.35999998</v>
      </c>
      <c r="ED38" s="120">
        <f t="shared" si="36"/>
        <v>145060472.42000002</v>
      </c>
      <c r="EE38" s="120">
        <f t="shared" si="36"/>
        <v>146079356.25</v>
      </c>
      <c r="EF38" s="120">
        <f t="shared" si="36"/>
        <v>147881651.96999997</v>
      </c>
      <c r="EG38" s="120">
        <f t="shared" si="36"/>
        <v>0</v>
      </c>
      <c r="EH38" s="120">
        <f t="shared" si="36"/>
        <v>0</v>
      </c>
      <c r="EI38" s="120">
        <f t="shared" si="36"/>
        <v>145413513.72</v>
      </c>
      <c r="EJ38" s="120">
        <f t="shared" si="36"/>
        <v>144621259.45000002</v>
      </c>
      <c r="EK38" s="120">
        <f t="shared" si="36"/>
        <v>145496299.68000001</v>
      </c>
      <c r="EL38" s="120">
        <f t="shared" si="36"/>
        <v>145794781.5</v>
      </c>
      <c r="EM38" s="120">
        <f t="shared" si="36"/>
        <v>146195059.84999999</v>
      </c>
      <c r="EN38" s="120">
        <f t="shared" si="36"/>
        <v>147081624.41999999</v>
      </c>
      <c r="EO38" s="120">
        <f t="shared" si="36"/>
        <v>146789189.03</v>
      </c>
      <c r="EP38" s="120">
        <f t="shared" si="36"/>
        <v>144886181.29999998</v>
      </c>
      <c r="EQ38" s="120">
        <f t="shared" si="36"/>
        <v>145780549.82999998</v>
      </c>
      <c r="ER38" s="120">
        <f t="shared" si="36"/>
        <v>147284417.5</v>
      </c>
      <c r="ES38" s="120">
        <f t="shared" si="36"/>
        <v>148375311.71000001</v>
      </c>
      <c r="ET38" s="120">
        <f t="shared" si="36"/>
        <v>149196880.82999998</v>
      </c>
      <c r="EU38" s="120">
        <f t="shared" si="36"/>
        <v>150277596.49000001</v>
      </c>
      <c r="EV38" s="120">
        <f t="shared" si="36"/>
        <v>150355469.06999999</v>
      </c>
      <c r="EW38" s="120">
        <f t="shared" si="36"/>
        <v>150740607.21000001</v>
      </c>
      <c r="EX38" s="120">
        <f t="shared" si="36"/>
        <v>150824875.08000001</v>
      </c>
      <c r="EY38" s="120">
        <f t="shared" si="36"/>
        <v>153462694.38999999</v>
      </c>
      <c r="EZ38" s="120">
        <f t="shared" si="36"/>
        <v>150419056.76000002</v>
      </c>
      <c r="FA38" s="120">
        <f t="shared" si="36"/>
        <v>155195656.94999999</v>
      </c>
      <c r="FB38" s="120">
        <f t="shared" si="36"/>
        <v>157545548.16</v>
      </c>
      <c r="FC38" s="120">
        <f t="shared" si="36"/>
        <v>158602474.56999999</v>
      </c>
      <c r="FD38" s="120">
        <f t="shared" si="36"/>
        <v>159291161.62</v>
      </c>
      <c r="FE38" s="120">
        <f t="shared" si="36"/>
        <v>163230877.67999998</v>
      </c>
      <c r="FF38" s="120">
        <f t="shared" ref="FF38:FO38" si="37">FF18</f>
        <v>167287529.16</v>
      </c>
      <c r="FG38" s="120">
        <f t="shared" si="37"/>
        <v>166115558.03</v>
      </c>
      <c r="FH38" s="120">
        <f t="shared" si="37"/>
        <v>171198706.50999999</v>
      </c>
      <c r="FI38" s="120">
        <f t="shared" si="37"/>
        <v>0</v>
      </c>
      <c r="FJ38" s="120">
        <f t="shared" si="37"/>
        <v>171707295.06</v>
      </c>
      <c r="FK38" s="120">
        <f t="shared" si="37"/>
        <v>171549140.88</v>
      </c>
      <c r="FL38" s="120">
        <f t="shared" si="37"/>
        <v>173584049.42000002</v>
      </c>
      <c r="FM38" s="120">
        <f t="shared" si="37"/>
        <v>179540391.56999999</v>
      </c>
      <c r="FN38" s="120">
        <f t="shared" si="37"/>
        <v>179827271.44</v>
      </c>
      <c r="FO38" s="120">
        <f t="shared" si="37"/>
        <v>180858056.47999999</v>
      </c>
    </row>
    <row r="39" spans="1:171" x14ac:dyDescent="0.2">
      <c r="A39" s="89" t="s">
        <v>380</v>
      </c>
      <c r="B39" s="120">
        <f t="shared" ref="B39:AG39" si="38">B40-B38</f>
        <v>-26878321.215833366</v>
      </c>
      <c r="C39" s="120">
        <f t="shared" si="38"/>
        <v>-26107013.856250033</v>
      </c>
      <c r="D39" s="120">
        <f t="shared" si="38"/>
        <v>-24061752.836250037</v>
      </c>
      <c r="E39" s="120">
        <f t="shared" si="38"/>
        <v>-23563846.706666693</v>
      </c>
      <c r="F39" s="120">
        <f t="shared" si="38"/>
        <v>-24396039.447083369</v>
      </c>
      <c r="G39" s="120">
        <f t="shared" si="38"/>
        <v>-24378990.757500038</v>
      </c>
      <c r="H39" s="120">
        <f t="shared" si="38"/>
        <v>-24818603.737916678</v>
      </c>
      <c r="I39" s="120">
        <f t="shared" si="38"/>
        <v>-26304410.528333351</v>
      </c>
      <c r="J39" s="120">
        <f t="shared" si="38"/>
        <v>-27451069.85875003</v>
      </c>
      <c r="K39" s="120">
        <f t="shared" si="38"/>
        <v>-27854303.239166692</v>
      </c>
      <c r="L39" s="120">
        <f t="shared" si="38"/>
        <v>-27983268.939583331</v>
      </c>
      <c r="M39" s="120">
        <f t="shared" si="38"/>
        <v>-27688356.989999995</v>
      </c>
      <c r="N39" s="120">
        <f t="shared" si="38"/>
        <v>-28662494.159166679</v>
      </c>
      <c r="O39" s="120">
        <f t="shared" si="38"/>
        <v>-29095423.398333326</v>
      </c>
      <c r="P39" s="120">
        <f t="shared" si="38"/>
        <v>-29875072.887499988</v>
      </c>
      <c r="Q39" s="120">
        <f t="shared" si="38"/>
        <v>-29636373.676666662</v>
      </c>
      <c r="R39" s="120">
        <f t="shared" si="38"/>
        <v>-30146042.92583333</v>
      </c>
      <c r="S39" s="120">
        <f t="shared" si="38"/>
        <v>-30396841.525000006</v>
      </c>
      <c r="T39" s="120">
        <f t="shared" si="38"/>
        <v>-30242517.93416667</v>
      </c>
      <c r="U39" s="120">
        <f t="shared" si="38"/>
        <v>-30604925.443333343</v>
      </c>
      <c r="V39" s="120">
        <f t="shared" si="38"/>
        <v>-30687837.68249999</v>
      </c>
      <c r="W39" s="120">
        <f t="shared" si="38"/>
        <v>-29979751.871666685</v>
      </c>
      <c r="X39" s="120">
        <f t="shared" si="38"/>
        <v>-30093722.830833316</v>
      </c>
      <c r="Y39" s="120">
        <f t="shared" si="38"/>
        <v>-33070502.670000017</v>
      </c>
      <c r="Z39" s="120">
        <f t="shared" si="38"/>
        <v>-32907629.215833336</v>
      </c>
      <c r="AA39" s="120">
        <f t="shared" si="38"/>
        <v>-14594889.361666679</v>
      </c>
      <c r="AB39" s="120">
        <f t="shared" si="38"/>
        <v>-14850319.107500046</v>
      </c>
      <c r="AC39" s="120">
        <f t="shared" si="38"/>
        <v>-14832099.623333335</v>
      </c>
      <c r="AD39" s="120">
        <f t="shared" si="38"/>
        <v>-15618548.159166664</v>
      </c>
      <c r="AE39" s="120">
        <f t="shared" si="38"/>
        <v>-16376280.595000029</v>
      </c>
      <c r="AF39" s="120">
        <f t="shared" si="38"/>
        <v>-18433422.020833343</v>
      </c>
      <c r="AG39" s="120">
        <f t="shared" si="38"/>
        <v>-18858833.596666664</v>
      </c>
      <c r="AH39" s="120">
        <f t="shared" ref="AH39:BM39" si="39">AH40-AH38</f>
        <v>-20659195.282500029</v>
      </c>
      <c r="AI39" s="120">
        <f t="shared" si="39"/>
        <v>-21852026.86833334</v>
      </c>
      <c r="AJ39" s="120">
        <f t="shared" si="39"/>
        <v>-21370606.124166667</v>
      </c>
      <c r="AK39" s="120">
        <f t="shared" si="39"/>
        <v>-21506560.780000001</v>
      </c>
      <c r="AL39" s="120">
        <f t="shared" si="39"/>
        <v>-21262226.62166667</v>
      </c>
      <c r="AM39" s="120">
        <f t="shared" si="39"/>
        <v>-21474680.953333348</v>
      </c>
      <c r="AN39" s="120">
        <f t="shared" si="39"/>
        <v>-22344874.965000033</v>
      </c>
      <c r="AO39" s="120">
        <f t="shared" si="39"/>
        <v>-22740708.306666672</v>
      </c>
      <c r="AP39" s="120">
        <f t="shared" si="39"/>
        <v>-23816489.458333343</v>
      </c>
      <c r="AQ39" s="120">
        <f t="shared" si="39"/>
        <v>-24360347.579999983</v>
      </c>
      <c r="AR39" s="120">
        <f t="shared" si="39"/>
        <v>-24734152.691666692</v>
      </c>
      <c r="AS39" s="120">
        <f t="shared" si="39"/>
        <v>-25044440.393333346</v>
      </c>
      <c r="AT39" s="120">
        <f t="shared" si="39"/>
        <v>-25265846.495000005</v>
      </c>
      <c r="AU39" s="120">
        <f t="shared" si="39"/>
        <v>17869263.833333343</v>
      </c>
      <c r="AV39" s="120">
        <f t="shared" si="39"/>
        <v>-26359838.448333323</v>
      </c>
      <c r="AW39" s="120">
        <f t="shared" si="39"/>
        <v>-26789816.060000002</v>
      </c>
      <c r="AX39" s="120">
        <f t="shared" si="39"/>
        <v>-27105215.239166647</v>
      </c>
      <c r="AY39" s="120">
        <f t="shared" si="39"/>
        <v>-27353000.678333312</v>
      </c>
      <c r="AZ39" s="120">
        <f t="shared" si="39"/>
        <v>-27274304.347499967</v>
      </c>
      <c r="BA39" s="120">
        <f t="shared" si="39"/>
        <v>-28751880.206666648</v>
      </c>
      <c r="BB39" s="120">
        <f t="shared" si="39"/>
        <v>-29464073.445833325</v>
      </c>
      <c r="BC39" s="120">
        <f t="shared" si="39"/>
        <v>-29647041.754999965</v>
      </c>
      <c r="BD39" s="120">
        <f t="shared" si="39"/>
        <v>-30035466.664166629</v>
      </c>
      <c r="BE39" s="120">
        <f t="shared" si="39"/>
        <v>-31507669.143333346</v>
      </c>
      <c r="BF39" s="120">
        <f t="shared" si="39"/>
        <v>-31401896.31249997</v>
      </c>
      <c r="BG39" s="120">
        <f t="shared" si="39"/>
        <v>-31121203.341666669</v>
      </c>
      <c r="BH39" s="120">
        <f t="shared" si="39"/>
        <v>-32409685.510833323</v>
      </c>
      <c r="BI39" s="120">
        <f t="shared" si="39"/>
        <v>-32710794.24000001</v>
      </c>
      <c r="BJ39" s="120">
        <f t="shared" si="39"/>
        <v>-33162561.722499967</v>
      </c>
      <c r="BK39" s="120">
        <f t="shared" si="39"/>
        <v>-34524109.555000007</v>
      </c>
      <c r="BL39" s="120">
        <f t="shared" si="39"/>
        <v>-35447509.297500014</v>
      </c>
      <c r="BM39" s="120">
        <f t="shared" si="39"/>
        <v>-36117082.26000002</v>
      </c>
      <c r="BN39" s="120">
        <f t="shared" ref="BN39:CS39" si="40">BN40-BN38</f>
        <v>-37178366.832500011</v>
      </c>
      <c r="BO39" s="120">
        <f t="shared" si="40"/>
        <v>-24007265.644999981</v>
      </c>
      <c r="BP39" s="120">
        <f t="shared" si="40"/>
        <v>-23574658.987500012</v>
      </c>
      <c r="BQ39" s="120">
        <f t="shared" si="40"/>
        <v>-24431111.10999997</v>
      </c>
      <c r="BR39" s="120">
        <f t="shared" si="40"/>
        <v>-24607324.332500011</v>
      </c>
      <c r="BS39" s="120">
        <f t="shared" si="40"/>
        <v>-24523581.294999987</v>
      </c>
      <c r="BT39" s="120">
        <f t="shared" si="40"/>
        <v>-24324603.227499962</v>
      </c>
      <c r="BU39" s="120">
        <f t="shared" si="40"/>
        <v>-24459731.189999998</v>
      </c>
      <c r="BV39" s="120">
        <f t="shared" si="40"/>
        <v>-24514686.922499985</v>
      </c>
      <c r="BW39" s="120">
        <f t="shared" si="40"/>
        <v>-26338201.045000002</v>
      </c>
      <c r="BX39" s="120">
        <f t="shared" si="40"/>
        <v>-19197666.06750001</v>
      </c>
      <c r="BY39" s="120">
        <f t="shared" si="40"/>
        <v>-19751940.789999992</v>
      </c>
      <c r="BZ39" s="120">
        <f t="shared" si="40"/>
        <v>-20605275.832499981</v>
      </c>
      <c r="CA39" s="120">
        <f t="shared" si="40"/>
        <v>-21464574.134999976</v>
      </c>
      <c r="CB39" s="120">
        <f t="shared" si="40"/>
        <v>-23834388.227500007</v>
      </c>
      <c r="CC39" s="120">
        <f t="shared" si="40"/>
        <v>-24014404.709999979</v>
      </c>
      <c r="CD39" s="120">
        <f t="shared" si="40"/>
        <v>-24511616.332500011</v>
      </c>
      <c r="CE39" s="120">
        <f t="shared" si="40"/>
        <v>-24908647.36499998</v>
      </c>
      <c r="CF39" s="120">
        <f t="shared" si="40"/>
        <v>-26188903.19749999</v>
      </c>
      <c r="CG39" s="120">
        <f t="shared" si="40"/>
        <v>-26946599.780000016</v>
      </c>
      <c r="CH39" s="120">
        <f t="shared" si="40"/>
        <v>-27126772.349166662</v>
      </c>
      <c r="CI39" s="120">
        <f t="shared" si="40"/>
        <v>-28691071.228333339</v>
      </c>
      <c r="CJ39" s="120">
        <f t="shared" si="40"/>
        <v>-29275378.957499996</v>
      </c>
      <c r="CK39" s="120">
        <f t="shared" si="40"/>
        <v>-29881793.216666654</v>
      </c>
      <c r="CL39" s="120">
        <f t="shared" si="40"/>
        <v>-29948350.585833326</v>
      </c>
      <c r="CM39" s="120">
        <f t="shared" si="40"/>
        <v>-28844600.474999994</v>
      </c>
      <c r="CN39" s="120">
        <f t="shared" si="40"/>
        <v>-30101164.324166656</v>
      </c>
      <c r="CO39" s="120">
        <f t="shared" si="40"/>
        <v>-31048075.163333341</v>
      </c>
      <c r="CP39" s="120">
        <f t="shared" si="40"/>
        <v>-31557573.5625</v>
      </c>
      <c r="CQ39" s="120">
        <f t="shared" si="40"/>
        <v>-33152205.441666678</v>
      </c>
      <c r="CR39" s="120">
        <f t="shared" si="40"/>
        <v>-32450267.850833327</v>
      </c>
      <c r="CS39" s="120">
        <f t="shared" si="40"/>
        <v>-31707755.950000018</v>
      </c>
      <c r="CT39" s="120">
        <f t="shared" ref="CT39:DY39" si="41">CT40-CT38</f>
        <v>-24801866.68416667</v>
      </c>
      <c r="CU39" s="120">
        <f t="shared" si="41"/>
        <v>-28718855.818333343</v>
      </c>
      <c r="CV39" s="120">
        <f t="shared" si="41"/>
        <v>-28139379.082499996</v>
      </c>
      <c r="CW39" s="120">
        <f t="shared" si="41"/>
        <v>-27316441.106666669</v>
      </c>
      <c r="CX39" s="120">
        <f t="shared" si="41"/>
        <v>-29821144.020833343</v>
      </c>
      <c r="CY39" s="120">
        <f t="shared" si="41"/>
        <v>18486479.205000002</v>
      </c>
      <c r="CZ39" s="120">
        <f t="shared" si="41"/>
        <v>-37594625.469166666</v>
      </c>
      <c r="DA39" s="120">
        <f t="shared" si="41"/>
        <v>-37627574.253333345</v>
      </c>
      <c r="DB39" s="120">
        <f t="shared" si="41"/>
        <v>-39544684.077500015</v>
      </c>
      <c r="DC39" s="120">
        <f t="shared" si="41"/>
        <v>-42518695.76166667</v>
      </c>
      <c r="DD39" s="120">
        <f t="shared" si="41"/>
        <v>18181427.484166671</v>
      </c>
      <c r="DE39" s="120">
        <f t="shared" si="41"/>
        <v>-43309549.159999996</v>
      </c>
      <c r="DF39" s="120">
        <f t="shared" si="41"/>
        <v>-44653699.94583334</v>
      </c>
      <c r="DG39" s="120">
        <f t="shared" si="41"/>
        <v>-46679286.131666675</v>
      </c>
      <c r="DH39" s="120">
        <f t="shared" si="41"/>
        <v>-40694932.177499995</v>
      </c>
      <c r="DI39" s="120">
        <f t="shared" si="41"/>
        <v>-41478176.783333331</v>
      </c>
      <c r="DJ39" s="120">
        <f t="shared" si="41"/>
        <v>-42559927.869166642</v>
      </c>
      <c r="DK39" s="120">
        <f t="shared" si="41"/>
        <v>-43050921.414999992</v>
      </c>
      <c r="DL39" s="120">
        <f t="shared" si="41"/>
        <v>-44457069.56083332</v>
      </c>
      <c r="DM39" s="120">
        <f t="shared" si="41"/>
        <v>-44799555.426666662</v>
      </c>
      <c r="DN39" s="120">
        <f t="shared" si="41"/>
        <v>-44101034.322499976</v>
      </c>
      <c r="DO39" s="120">
        <f t="shared" si="41"/>
        <v>-44402983.718333304</v>
      </c>
      <c r="DP39" s="120">
        <f t="shared" si="41"/>
        <v>-45127936.894166648</v>
      </c>
      <c r="DQ39" s="120">
        <f t="shared" si="41"/>
        <v>-45963348.989999995</v>
      </c>
      <c r="DR39" s="120">
        <f t="shared" si="41"/>
        <v>-46708933.299166679</v>
      </c>
      <c r="DS39" s="120">
        <f t="shared" si="41"/>
        <v>-47665635.888333336</v>
      </c>
      <c r="DT39" s="120">
        <f t="shared" si="41"/>
        <v>-47588111.307500005</v>
      </c>
      <c r="DU39" s="120">
        <f t="shared" si="41"/>
        <v>-48023125.016666666</v>
      </c>
      <c r="DV39" s="120">
        <f t="shared" si="41"/>
        <v>-48536886.475833312</v>
      </c>
      <c r="DW39" s="120">
        <f t="shared" si="41"/>
        <v>-49267078.724999994</v>
      </c>
      <c r="DX39" s="120">
        <f t="shared" si="41"/>
        <v>-50096618.484166652</v>
      </c>
      <c r="DY39" s="120">
        <f t="shared" si="41"/>
        <v>-50373462.633333325</v>
      </c>
      <c r="DZ39" s="120">
        <f t="shared" ref="DZ39:FE39" si="42">DZ40-DZ38</f>
        <v>17725177.577500015</v>
      </c>
      <c r="EA39" s="120">
        <f t="shared" si="42"/>
        <v>17710601.958333351</v>
      </c>
      <c r="EB39" s="120">
        <f t="shared" si="42"/>
        <v>17696026.339166686</v>
      </c>
      <c r="EC39" s="120">
        <f t="shared" si="42"/>
        <v>-52591805.439999983</v>
      </c>
      <c r="ED39" s="120">
        <f t="shared" si="42"/>
        <v>-53496615.878333345</v>
      </c>
      <c r="EE39" s="120">
        <f t="shared" si="42"/>
        <v>-53917484.086666673</v>
      </c>
      <c r="EF39" s="120">
        <f t="shared" si="42"/>
        <v>-54452664.184999973</v>
      </c>
      <c r="EG39" s="120">
        <f t="shared" si="42"/>
        <v>17629513.206666663</v>
      </c>
      <c r="EH39" s="120">
        <f t="shared" si="42"/>
        <v>17616528.828333329</v>
      </c>
      <c r="EI39" s="120">
        <f t="shared" si="42"/>
        <v>-50750579.069999993</v>
      </c>
      <c r="EJ39" s="120">
        <f t="shared" si="42"/>
        <v>-49966309.178333357</v>
      </c>
      <c r="EK39" s="120">
        <f t="shared" si="42"/>
        <v>-50854333.786666676</v>
      </c>
      <c r="EL39" s="120">
        <f t="shared" si="42"/>
        <v>-51168799.984999999</v>
      </c>
      <c r="EM39" s="120">
        <f t="shared" si="42"/>
        <v>-51576061.713333338</v>
      </c>
      <c r="EN39" s="120">
        <f t="shared" si="42"/>
        <v>-52460610.661666662</v>
      </c>
      <c r="EO39" s="120">
        <f t="shared" si="42"/>
        <v>-52175159.650000006</v>
      </c>
      <c r="EP39" s="120">
        <f t="shared" si="42"/>
        <v>-50269104.588333324</v>
      </c>
      <c r="EQ39" s="120">
        <f t="shared" si="42"/>
        <v>-51132425.98666665</v>
      </c>
      <c r="ER39" s="120">
        <f t="shared" si="42"/>
        <v>-52630151.375</v>
      </c>
      <c r="ES39" s="120">
        <f t="shared" si="42"/>
        <v>-53285298.353333354</v>
      </c>
      <c r="ET39" s="120">
        <f t="shared" si="42"/>
        <v>-54104820.24166666</v>
      </c>
      <c r="EU39" s="120">
        <f t="shared" si="42"/>
        <v>-54747788.670000017</v>
      </c>
      <c r="EV39" s="120">
        <f t="shared" si="42"/>
        <v>-54818614.018333331</v>
      </c>
      <c r="EW39" s="120">
        <f t="shared" si="42"/>
        <v>-55194704.426666677</v>
      </c>
      <c r="EX39" s="120">
        <f t="shared" si="42"/>
        <v>-55275925.065000027</v>
      </c>
      <c r="EY39" s="120">
        <f t="shared" si="42"/>
        <v>-55949992.143333331</v>
      </c>
      <c r="EZ39" s="120">
        <f t="shared" si="42"/>
        <v>-52901307.281666696</v>
      </c>
      <c r="FA39" s="120">
        <f t="shared" si="42"/>
        <v>-56820430.23999998</v>
      </c>
      <c r="FB39" s="120">
        <f t="shared" si="42"/>
        <v>-57131305.008333325</v>
      </c>
      <c r="FC39" s="120">
        <f t="shared" si="42"/>
        <v>-58192514.976666659</v>
      </c>
      <c r="FD39" s="120">
        <f t="shared" si="42"/>
        <v>-57769685.585000008</v>
      </c>
      <c r="FE39" s="120">
        <f t="shared" si="42"/>
        <v>-57882335.203333318</v>
      </c>
      <c r="FF39" s="120">
        <f t="shared" ref="FF39:GK39" si="43">FF40-FF38</f>
        <v>-57575070.24166666</v>
      </c>
      <c r="FG39" s="120">
        <f t="shared" si="43"/>
        <v>-55967682.670000002</v>
      </c>
      <c r="FH39" s="120">
        <f t="shared" si="43"/>
        <v>-56121964.708333328</v>
      </c>
      <c r="FI39" s="120">
        <f t="shared" si="43"/>
        <v>17515936.493333332</v>
      </c>
      <c r="FJ39" s="120">
        <f t="shared" si="43"/>
        <v>-56634120.375</v>
      </c>
      <c r="FK39" s="120">
        <f t="shared" si="43"/>
        <v>-56478249.75333333</v>
      </c>
      <c r="FL39" s="120">
        <f t="shared" si="43"/>
        <v>-57067041.821666688</v>
      </c>
      <c r="FM39" s="120">
        <f t="shared" si="43"/>
        <v>-58303967.559999987</v>
      </c>
      <c r="FN39" s="120">
        <f t="shared" si="43"/>
        <v>-75450699.689999998</v>
      </c>
      <c r="FO39" s="120">
        <f t="shared" si="43"/>
        <v>-76059784.729999989</v>
      </c>
    </row>
    <row r="40" spans="1:171" s="155" customFormat="1" x14ac:dyDescent="0.2">
      <c r="A40" s="89" t="s">
        <v>682</v>
      </c>
      <c r="B40" s="120">
        <f t="shared" ref="B40:AG40" si="44">B7+B11</f>
        <v>95242709.794166639</v>
      </c>
      <c r="C40" s="120">
        <f t="shared" si="44"/>
        <v>96104626.943749964</v>
      </c>
      <c r="D40" s="120">
        <f t="shared" si="44"/>
        <v>96104626.943749964</v>
      </c>
      <c r="E40" s="120">
        <f t="shared" si="44"/>
        <v>98647794.093333304</v>
      </c>
      <c r="F40" s="120">
        <f t="shared" si="44"/>
        <v>98644061.242916644</v>
      </c>
      <c r="G40" s="120">
        <f t="shared" si="44"/>
        <v>98649628.392499968</v>
      </c>
      <c r="H40" s="120">
        <f t="shared" si="44"/>
        <v>98660295.542083308</v>
      </c>
      <c r="I40" s="120">
        <f t="shared" si="44"/>
        <v>98667712.691666648</v>
      </c>
      <c r="J40" s="120">
        <f t="shared" si="44"/>
        <v>98673947.841249973</v>
      </c>
      <c r="K40" s="120">
        <f t="shared" si="44"/>
        <v>98695260.990833312</v>
      </c>
      <c r="L40" s="120">
        <f t="shared" si="44"/>
        <v>98689248.140416652</v>
      </c>
      <c r="M40" s="120">
        <f t="shared" si="44"/>
        <v>98689035.290000007</v>
      </c>
      <c r="N40" s="120">
        <f t="shared" si="44"/>
        <v>98697240.950833336</v>
      </c>
      <c r="O40" s="120">
        <f t="shared" si="44"/>
        <v>98710146.611666664</v>
      </c>
      <c r="P40" s="120">
        <f t="shared" si="44"/>
        <v>100417902.27250001</v>
      </c>
      <c r="Q40" s="120">
        <f t="shared" si="44"/>
        <v>102715807.93333334</v>
      </c>
      <c r="R40" s="120">
        <f t="shared" si="44"/>
        <v>102729813.59416667</v>
      </c>
      <c r="S40" s="120">
        <f t="shared" si="44"/>
        <v>102761719.255</v>
      </c>
      <c r="T40" s="120">
        <f t="shared" si="44"/>
        <v>102766124.91583332</v>
      </c>
      <c r="U40" s="120">
        <f t="shared" si="44"/>
        <v>107036180.57666667</v>
      </c>
      <c r="V40" s="120">
        <f t="shared" si="44"/>
        <v>118534756.2375</v>
      </c>
      <c r="W40" s="120">
        <f t="shared" si="44"/>
        <v>122408261.89833333</v>
      </c>
      <c r="X40" s="120">
        <f t="shared" si="44"/>
        <v>126656802.55916667</v>
      </c>
      <c r="Y40" s="120">
        <f t="shared" si="44"/>
        <v>134103208.22</v>
      </c>
      <c r="Z40" s="120">
        <f t="shared" si="44"/>
        <v>145133491.61416668</v>
      </c>
      <c r="AA40" s="120">
        <f t="shared" si="44"/>
        <v>168504045.00833333</v>
      </c>
      <c r="AB40" s="120">
        <f t="shared" si="44"/>
        <v>176593248.40249997</v>
      </c>
      <c r="AC40" s="120">
        <f t="shared" si="44"/>
        <v>178736001.79666665</v>
      </c>
      <c r="AD40" s="120">
        <f t="shared" si="44"/>
        <v>178768155.19083333</v>
      </c>
      <c r="AE40" s="120">
        <f t="shared" si="44"/>
        <v>178756308.58499998</v>
      </c>
      <c r="AF40" s="120">
        <f t="shared" si="44"/>
        <v>178771461.97916666</v>
      </c>
      <c r="AG40" s="120">
        <f t="shared" si="44"/>
        <v>178813665.37333333</v>
      </c>
      <c r="AH40" s="120">
        <f t="shared" ref="AH40:BM40" si="45">AH7+AH11</f>
        <v>178915318.76749998</v>
      </c>
      <c r="AI40" s="120">
        <f t="shared" si="45"/>
        <v>178944672.16166666</v>
      </c>
      <c r="AJ40" s="120">
        <f t="shared" si="45"/>
        <v>179007025.55583334</v>
      </c>
      <c r="AK40" s="120">
        <f t="shared" si="45"/>
        <v>179063728.94999999</v>
      </c>
      <c r="AL40" s="120">
        <f t="shared" si="45"/>
        <v>179213423.80833334</v>
      </c>
      <c r="AM40" s="120">
        <f t="shared" si="45"/>
        <v>179431118.66666666</v>
      </c>
      <c r="AN40" s="120">
        <f t="shared" si="45"/>
        <v>179632113.52499998</v>
      </c>
      <c r="AO40" s="120">
        <f t="shared" si="45"/>
        <v>179816808.38333333</v>
      </c>
      <c r="AP40" s="120">
        <f t="shared" si="45"/>
        <v>167698603.24166667</v>
      </c>
      <c r="AQ40" s="120">
        <f t="shared" si="45"/>
        <v>164273998.09999999</v>
      </c>
      <c r="AR40" s="120">
        <f t="shared" si="45"/>
        <v>160169442.95833331</v>
      </c>
      <c r="AS40" s="120">
        <f t="shared" si="45"/>
        <v>153044227.81666666</v>
      </c>
      <c r="AT40" s="120">
        <f t="shared" si="45"/>
        <v>148509492.67500001</v>
      </c>
      <c r="AU40" s="120">
        <f t="shared" si="45"/>
        <v>17869263.833333343</v>
      </c>
      <c r="AV40" s="120">
        <f t="shared" si="45"/>
        <v>137173870.39166668</v>
      </c>
      <c r="AW40" s="120">
        <f t="shared" si="45"/>
        <v>135698608.25</v>
      </c>
      <c r="AX40" s="120">
        <f t="shared" si="45"/>
        <v>135877637.39083335</v>
      </c>
      <c r="AY40" s="120">
        <f t="shared" si="45"/>
        <v>136063666.53166667</v>
      </c>
      <c r="AZ40" s="120">
        <f t="shared" si="45"/>
        <v>136654155.67250001</v>
      </c>
      <c r="BA40" s="120">
        <f t="shared" si="45"/>
        <v>137726584.81333333</v>
      </c>
      <c r="BB40" s="120">
        <f t="shared" si="45"/>
        <v>137886763.95416668</v>
      </c>
      <c r="BC40" s="120">
        <f t="shared" si="45"/>
        <v>138139113.095</v>
      </c>
      <c r="BD40" s="120">
        <f t="shared" si="45"/>
        <v>138342542.23583335</v>
      </c>
      <c r="BE40" s="120">
        <f t="shared" si="45"/>
        <v>135375021.37666667</v>
      </c>
      <c r="BF40" s="120">
        <f t="shared" si="45"/>
        <v>135654061.51750001</v>
      </c>
      <c r="BG40" s="120">
        <f t="shared" si="45"/>
        <v>135863102.65833333</v>
      </c>
      <c r="BH40" s="120">
        <f t="shared" si="45"/>
        <v>135789231.79916668</v>
      </c>
      <c r="BI40" s="120">
        <f t="shared" si="45"/>
        <v>136050160.94</v>
      </c>
      <c r="BJ40" s="120">
        <f t="shared" si="45"/>
        <v>136088260.36750001</v>
      </c>
      <c r="BK40" s="120">
        <f t="shared" si="45"/>
        <v>136155254.79500002</v>
      </c>
      <c r="BL40" s="120">
        <f t="shared" si="45"/>
        <v>136219260.7225</v>
      </c>
      <c r="BM40" s="120">
        <f t="shared" si="45"/>
        <v>133616705.15000001</v>
      </c>
      <c r="BN40" s="120">
        <f t="shared" ref="BN40:CS40" si="46">BN7+BN11</f>
        <v>133654701.1275</v>
      </c>
      <c r="BO40" s="120">
        <f t="shared" si="46"/>
        <v>133697695.55500001</v>
      </c>
      <c r="BP40" s="120">
        <f t="shared" si="46"/>
        <v>129928339.98250002</v>
      </c>
      <c r="BQ40" s="120">
        <f t="shared" si="46"/>
        <v>128960569.41000001</v>
      </c>
      <c r="BR40" s="120">
        <f t="shared" si="46"/>
        <v>128742739.83750001</v>
      </c>
      <c r="BS40" s="120">
        <f t="shared" si="46"/>
        <v>128351834.26500002</v>
      </c>
      <c r="BT40" s="120">
        <f t="shared" si="46"/>
        <v>125964828.69250003</v>
      </c>
      <c r="BU40" s="120">
        <f t="shared" si="46"/>
        <v>126012323.12</v>
      </c>
      <c r="BV40" s="120">
        <f t="shared" si="46"/>
        <v>125958845.9075</v>
      </c>
      <c r="BW40" s="120">
        <f t="shared" si="46"/>
        <v>125898368.69500001</v>
      </c>
      <c r="BX40" s="120">
        <f t="shared" si="46"/>
        <v>124794641.4825</v>
      </c>
      <c r="BY40" s="120">
        <f t="shared" si="46"/>
        <v>121563798.27000001</v>
      </c>
      <c r="BZ40" s="120">
        <f t="shared" si="46"/>
        <v>120378821.0575</v>
      </c>
      <c r="CA40" s="120">
        <f t="shared" si="46"/>
        <v>116197813.84500001</v>
      </c>
      <c r="CB40" s="120">
        <f t="shared" si="46"/>
        <v>113252086.63250001</v>
      </c>
      <c r="CC40" s="120">
        <f t="shared" si="46"/>
        <v>111289764.42000002</v>
      </c>
      <c r="CD40" s="120">
        <f t="shared" si="46"/>
        <v>111229287.20750001</v>
      </c>
      <c r="CE40" s="120">
        <f t="shared" si="46"/>
        <v>108977509.99500002</v>
      </c>
      <c r="CF40" s="120">
        <f t="shared" si="46"/>
        <v>107065182.78250001</v>
      </c>
      <c r="CG40" s="120">
        <f t="shared" si="46"/>
        <v>104044755.56999999</v>
      </c>
      <c r="CH40" s="120">
        <f t="shared" si="46"/>
        <v>104032933.19083333</v>
      </c>
      <c r="CI40" s="120">
        <f t="shared" si="46"/>
        <v>104011706.81166667</v>
      </c>
      <c r="CJ40" s="120">
        <f t="shared" si="46"/>
        <v>102083434.4325</v>
      </c>
      <c r="CK40" s="120">
        <f t="shared" si="46"/>
        <v>100982162.05333334</v>
      </c>
      <c r="CL40" s="120">
        <f t="shared" si="46"/>
        <v>100060439.67416666</v>
      </c>
      <c r="CM40" s="120">
        <f t="shared" si="46"/>
        <v>97132672.295000002</v>
      </c>
      <c r="CN40" s="120">
        <f t="shared" si="46"/>
        <v>93638799.915833339</v>
      </c>
      <c r="CO40" s="120">
        <f t="shared" si="46"/>
        <v>93613107.536666662</v>
      </c>
      <c r="CP40" s="120">
        <f t="shared" si="46"/>
        <v>93547585.157499999</v>
      </c>
      <c r="CQ40" s="120">
        <f t="shared" si="46"/>
        <v>87778362.778333336</v>
      </c>
      <c r="CR40" s="120">
        <f t="shared" si="46"/>
        <v>82543140.399166673</v>
      </c>
      <c r="CS40" s="120">
        <f t="shared" si="46"/>
        <v>80477188.019999996</v>
      </c>
      <c r="CT40" s="120">
        <f t="shared" ref="CT40:DY40" si="47">CT7+CT11</f>
        <v>80878377.67583333</v>
      </c>
      <c r="CU40" s="120">
        <f t="shared" si="47"/>
        <v>81829467.331666663</v>
      </c>
      <c r="CV40" s="120">
        <f t="shared" si="47"/>
        <v>86084306.987499997</v>
      </c>
      <c r="CW40" s="120">
        <f t="shared" si="47"/>
        <v>86123296.643333331</v>
      </c>
      <c r="CX40" s="120">
        <f t="shared" si="47"/>
        <v>86675630.299166664</v>
      </c>
      <c r="CY40" s="120">
        <f t="shared" si="47"/>
        <v>18486479.205000002</v>
      </c>
      <c r="CZ40" s="120">
        <f t="shared" si="47"/>
        <v>86673219.610833332</v>
      </c>
      <c r="DA40" s="120">
        <f t="shared" si="47"/>
        <v>86701209.266666666</v>
      </c>
      <c r="DB40" s="120">
        <f t="shared" si="47"/>
        <v>86669698.922499999</v>
      </c>
      <c r="DC40" s="120">
        <f t="shared" si="47"/>
        <v>86636688.578333333</v>
      </c>
      <c r="DD40" s="120">
        <f t="shared" si="47"/>
        <v>18181427.484166671</v>
      </c>
      <c r="DE40" s="120">
        <f t="shared" si="47"/>
        <v>86564992.890000001</v>
      </c>
      <c r="DF40" s="120">
        <f t="shared" si="47"/>
        <v>86573987.974166662</v>
      </c>
      <c r="DG40" s="120">
        <f t="shared" si="47"/>
        <v>86564983.058333337</v>
      </c>
      <c r="DH40" s="120">
        <f t="shared" si="47"/>
        <v>86550978.142500013</v>
      </c>
      <c r="DI40" s="120">
        <f t="shared" si="47"/>
        <v>86529973.226666674</v>
      </c>
      <c r="DJ40" s="120">
        <f t="shared" si="47"/>
        <v>86530693.260833353</v>
      </c>
      <c r="DK40" s="120">
        <f t="shared" si="47"/>
        <v>84992888.345000014</v>
      </c>
      <c r="DL40" s="120">
        <f t="shared" si="47"/>
        <v>84798695.429166675</v>
      </c>
      <c r="DM40" s="120">
        <f t="shared" si="47"/>
        <v>84826690.51333335</v>
      </c>
      <c r="DN40" s="120">
        <f t="shared" si="47"/>
        <v>84830759.597500026</v>
      </c>
      <c r="DO40" s="120">
        <f t="shared" si="47"/>
        <v>84813754.681666687</v>
      </c>
      <c r="DP40" s="120">
        <f t="shared" si="47"/>
        <v>84810749.765833348</v>
      </c>
      <c r="DQ40" s="120">
        <f t="shared" si="47"/>
        <v>84790744.849999994</v>
      </c>
      <c r="DR40" s="120">
        <f t="shared" si="47"/>
        <v>84776069.320833325</v>
      </c>
      <c r="DS40" s="120">
        <f t="shared" si="47"/>
        <v>84782493.611666679</v>
      </c>
      <c r="DT40" s="120">
        <f t="shared" si="47"/>
        <v>84776917.992500007</v>
      </c>
      <c r="DU40" s="120">
        <f t="shared" si="47"/>
        <v>84790342.373333335</v>
      </c>
      <c r="DV40" s="120">
        <f t="shared" si="47"/>
        <v>84990616.754166678</v>
      </c>
      <c r="DW40" s="120">
        <f t="shared" si="47"/>
        <v>85391042.63500002</v>
      </c>
      <c r="DX40" s="120">
        <f t="shared" si="47"/>
        <v>85385867.015833348</v>
      </c>
      <c r="DY40" s="120">
        <f t="shared" si="47"/>
        <v>85547541.396666676</v>
      </c>
      <c r="DZ40" s="120">
        <f t="shared" ref="DZ40:FE40" si="48">DZ7+DZ11</f>
        <v>17725177.577500015</v>
      </c>
      <c r="EA40" s="120">
        <f t="shared" si="48"/>
        <v>17710601.958333351</v>
      </c>
      <c r="EB40" s="120">
        <f t="shared" si="48"/>
        <v>17696026.339166686</v>
      </c>
      <c r="EC40" s="120">
        <f t="shared" si="48"/>
        <v>91048840.920000002</v>
      </c>
      <c r="ED40" s="120">
        <f t="shared" si="48"/>
        <v>91563856.541666672</v>
      </c>
      <c r="EE40" s="120">
        <f t="shared" si="48"/>
        <v>92161872.163333327</v>
      </c>
      <c r="EF40" s="120">
        <f t="shared" si="48"/>
        <v>93428987.784999996</v>
      </c>
      <c r="EG40" s="120">
        <f t="shared" si="48"/>
        <v>17629513.206666663</v>
      </c>
      <c r="EH40" s="120">
        <f t="shared" si="48"/>
        <v>17616528.828333329</v>
      </c>
      <c r="EI40" s="120">
        <f t="shared" si="48"/>
        <v>94662934.650000006</v>
      </c>
      <c r="EJ40" s="120">
        <f t="shared" si="48"/>
        <v>94654950.271666661</v>
      </c>
      <c r="EK40" s="120">
        <f t="shared" si="48"/>
        <v>94641965.893333331</v>
      </c>
      <c r="EL40" s="120">
        <f t="shared" si="48"/>
        <v>94625981.515000001</v>
      </c>
      <c r="EM40" s="120">
        <f t="shared" si="48"/>
        <v>94618998.136666656</v>
      </c>
      <c r="EN40" s="120">
        <f t="shared" si="48"/>
        <v>94621013.758333325</v>
      </c>
      <c r="EO40" s="120">
        <f t="shared" si="48"/>
        <v>94614029.379999995</v>
      </c>
      <c r="EP40" s="120">
        <f t="shared" si="48"/>
        <v>94617076.711666659</v>
      </c>
      <c r="EQ40" s="120">
        <f t="shared" si="48"/>
        <v>94648123.843333334</v>
      </c>
      <c r="ER40" s="120">
        <f t="shared" si="48"/>
        <v>94654266.125</v>
      </c>
      <c r="ES40" s="120">
        <f t="shared" si="48"/>
        <v>95090013.356666654</v>
      </c>
      <c r="ET40" s="120">
        <f t="shared" si="48"/>
        <v>95092060.588333324</v>
      </c>
      <c r="EU40" s="120">
        <f t="shared" si="48"/>
        <v>95529807.819999993</v>
      </c>
      <c r="EV40" s="120">
        <f t="shared" si="48"/>
        <v>95536855.051666662</v>
      </c>
      <c r="EW40" s="120">
        <f t="shared" si="48"/>
        <v>95545902.783333331</v>
      </c>
      <c r="EX40" s="120">
        <f t="shared" si="48"/>
        <v>95548950.014999986</v>
      </c>
      <c r="EY40" s="120">
        <f t="shared" si="48"/>
        <v>97512702.246666655</v>
      </c>
      <c r="EZ40" s="120">
        <f t="shared" si="48"/>
        <v>97517749.478333324</v>
      </c>
      <c r="FA40" s="120">
        <f t="shared" si="48"/>
        <v>98375226.710000008</v>
      </c>
      <c r="FB40" s="120">
        <f t="shared" si="48"/>
        <v>100414243.15166667</v>
      </c>
      <c r="FC40" s="120">
        <f t="shared" si="48"/>
        <v>100409959.59333333</v>
      </c>
      <c r="FD40" s="120">
        <f t="shared" si="48"/>
        <v>101521476.035</v>
      </c>
      <c r="FE40" s="120">
        <f t="shared" si="48"/>
        <v>105348542.47666666</v>
      </c>
      <c r="FF40" s="120">
        <f t="shared" ref="FF40:FO40" si="49">FF7+FF11</f>
        <v>109712458.91833334</v>
      </c>
      <c r="FG40" s="120">
        <f t="shared" si="49"/>
        <v>110147875.36</v>
      </c>
      <c r="FH40" s="120">
        <f t="shared" si="49"/>
        <v>115076741.80166666</v>
      </c>
      <c r="FI40" s="120">
        <f t="shared" si="49"/>
        <v>17515936.493333332</v>
      </c>
      <c r="FJ40" s="120">
        <f t="shared" si="49"/>
        <v>115073174.685</v>
      </c>
      <c r="FK40" s="120">
        <f t="shared" si="49"/>
        <v>115070891.12666667</v>
      </c>
      <c r="FL40" s="120">
        <f t="shared" si="49"/>
        <v>116517007.59833333</v>
      </c>
      <c r="FM40" s="120">
        <f t="shared" si="49"/>
        <v>121236424.01000001</v>
      </c>
      <c r="FN40" s="120">
        <f t="shared" si="49"/>
        <v>104376571.75</v>
      </c>
      <c r="FO40" s="120">
        <f t="shared" si="49"/>
        <v>104798271.75</v>
      </c>
    </row>
    <row r="41" spans="1:171" s="155" customFormat="1" x14ac:dyDescent="0.2">
      <c r="A41" s="89" t="s">
        <v>378</v>
      </c>
      <c r="B41" s="120">
        <f t="shared" ref="B41:AG41" si="50">B38+B39-B40</f>
        <v>0</v>
      </c>
      <c r="C41" s="120">
        <f t="shared" si="50"/>
        <v>0</v>
      </c>
      <c r="D41" s="120">
        <f t="shared" si="50"/>
        <v>0</v>
      </c>
      <c r="E41" s="120">
        <f t="shared" si="50"/>
        <v>0</v>
      </c>
      <c r="F41" s="120">
        <f t="shared" si="50"/>
        <v>0</v>
      </c>
      <c r="G41" s="120">
        <f t="shared" si="50"/>
        <v>0</v>
      </c>
      <c r="H41" s="120">
        <f t="shared" si="50"/>
        <v>0</v>
      </c>
      <c r="I41" s="120">
        <f t="shared" si="50"/>
        <v>0</v>
      </c>
      <c r="J41" s="120">
        <f t="shared" si="50"/>
        <v>0</v>
      </c>
      <c r="K41" s="120">
        <f t="shared" si="50"/>
        <v>0</v>
      </c>
      <c r="L41" s="120">
        <f t="shared" si="50"/>
        <v>0</v>
      </c>
      <c r="M41" s="120">
        <f t="shared" si="50"/>
        <v>0</v>
      </c>
      <c r="N41" s="120">
        <f t="shared" si="50"/>
        <v>0</v>
      </c>
      <c r="O41" s="120">
        <f t="shared" si="50"/>
        <v>0</v>
      </c>
      <c r="P41" s="120">
        <f t="shared" si="50"/>
        <v>0</v>
      </c>
      <c r="Q41" s="120">
        <f t="shared" si="50"/>
        <v>0</v>
      </c>
      <c r="R41" s="120">
        <f t="shared" si="50"/>
        <v>0</v>
      </c>
      <c r="S41" s="120">
        <f t="shared" si="50"/>
        <v>0</v>
      </c>
      <c r="T41" s="120">
        <f t="shared" si="50"/>
        <v>0</v>
      </c>
      <c r="U41" s="120">
        <f t="shared" si="50"/>
        <v>0</v>
      </c>
      <c r="V41" s="120">
        <f t="shared" si="50"/>
        <v>0</v>
      </c>
      <c r="W41" s="120">
        <f t="shared" si="50"/>
        <v>0</v>
      </c>
      <c r="X41" s="120">
        <f t="shared" si="50"/>
        <v>0</v>
      </c>
      <c r="Y41" s="120">
        <f t="shared" si="50"/>
        <v>0</v>
      </c>
      <c r="Z41" s="120">
        <f t="shared" si="50"/>
        <v>0</v>
      </c>
      <c r="AA41" s="120">
        <f t="shared" si="50"/>
        <v>0</v>
      </c>
      <c r="AB41" s="120">
        <f t="shared" si="50"/>
        <v>0</v>
      </c>
      <c r="AC41" s="120">
        <f t="shared" si="50"/>
        <v>0</v>
      </c>
      <c r="AD41" s="120">
        <f t="shared" si="50"/>
        <v>0</v>
      </c>
      <c r="AE41" s="120">
        <f t="shared" si="50"/>
        <v>0</v>
      </c>
      <c r="AF41" s="120">
        <f t="shared" si="50"/>
        <v>0</v>
      </c>
      <c r="AG41" s="120">
        <f t="shared" si="50"/>
        <v>0</v>
      </c>
      <c r="AH41" s="120">
        <f t="shared" ref="AH41:BM41" si="51">AH38+AH39-AH40</f>
        <v>0</v>
      </c>
      <c r="AI41" s="120">
        <f t="shared" si="51"/>
        <v>0</v>
      </c>
      <c r="AJ41" s="120">
        <f t="shared" si="51"/>
        <v>0</v>
      </c>
      <c r="AK41" s="120">
        <f t="shared" si="51"/>
        <v>0</v>
      </c>
      <c r="AL41" s="120">
        <f t="shared" si="51"/>
        <v>0</v>
      </c>
      <c r="AM41" s="120">
        <f t="shared" si="51"/>
        <v>0</v>
      </c>
      <c r="AN41" s="120">
        <f t="shared" si="51"/>
        <v>0</v>
      </c>
      <c r="AO41" s="120">
        <f t="shared" si="51"/>
        <v>0</v>
      </c>
      <c r="AP41" s="120">
        <f t="shared" si="51"/>
        <v>0</v>
      </c>
      <c r="AQ41" s="120">
        <f t="shared" si="51"/>
        <v>0</v>
      </c>
      <c r="AR41" s="120">
        <f t="shared" si="51"/>
        <v>0</v>
      </c>
      <c r="AS41" s="120">
        <f t="shared" si="51"/>
        <v>0</v>
      </c>
      <c r="AT41" s="120">
        <f t="shared" si="51"/>
        <v>0</v>
      </c>
      <c r="AU41" s="120">
        <f t="shared" si="51"/>
        <v>0</v>
      </c>
      <c r="AV41" s="120">
        <f t="shared" si="51"/>
        <v>0</v>
      </c>
      <c r="AW41" s="120">
        <f t="shared" si="51"/>
        <v>0</v>
      </c>
      <c r="AX41" s="120">
        <f t="shared" si="51"/>
        <v>0</v>
      </c>
      <c r="AY41" s="120">
        <f t="shared" si="51"/>
        <v>0</v>
      </c>
      <c r="AZ41" s="120">
        <f t="shared" si="51"/>
        <v>0</v>
      </c>
      <c r="BA41" s="120">
        <f t="shared" si="51"/>
        <v>0</v>
      </c>
      <c r="BB41" s="120">
        <f t="shared" si="51"/>
        <v>0</v>
      </c>
      <c r="BC41" s="120">
        <f t="shared" si="51"/>
        <v>0</v>
      </c>
      <c r="BD41" s="120">
        <f t="shared" si="51"/>
        <v>0</v>
      </c>
      <c r="BE41" s="120">
        <f t="shared" si="51"/>
        <v>0</v>
      </c>
      <c r="BF41" s="120">
        <f t="shared" si="51"/>
        <v>0</v>
      </c>
      <c r="BG41" s="120">
        <f t="shared" si="51"/>
        <v>0</v>
      </c>
      <c r="BH41" s="120">
        <f t="shared" si="51"/>
        <v>0</v>
      </c>
      <c r="BI41" s="120">
        <f t="shared" si="51"/>
        <v>0</v>
      </c>
      <c r="BJ41" s="120">
        <f t="shared" si="51"/>
        <v>0</v>
      </c>
      <c r="BK41" s="120">
        <f t="shared" si="51"/>
        <v>0</v>
      </c>
      <c r="BL41" s="120">
        <f t="shared" si="51"/>
        <v>0</v>
      </c>
      <c r="BM41" s="120">
        <f t="shared" si="51"/>
        <v>0</v>
      </c>
      <c r="BN41" s="120">
        <f t="shared" ref="BN41:CS41" si="52">BN38+BN39-BN40</f>
        <v>0</v>
      </c>
      <c r="BO41" s="120">
        <f t="shared" si="52"/>
        <v>0</v>
      </c>
      <c r="BP41" s="120">
        <f t="shared" si="52"/>
        <v>0</v>
      </c>
      <c r="BQ41" s="120">
        <f t="shared" si="52"/>
        <v>0</v>
      </c>
      <c r="BR41" s="120">
        <f t="shared" si="52"/>
        <v>0</v>
      </c>
      <c r="BS41" s="120">
        <f t="shared" si="52"/>
        <v>0</v>
      </c>
      <c r="BT41" s="120">
        <f t="shared" si="52"/>
        <v>0</v>
      </c>
      <c r="BU41" s="120">
        <f t="shared" si="52"/>
        <v>0</v>
      </c>
      <c r="BV41" s="120">
        <f t="shared" si="52"/>
        <v>0</v>
      </c>
      <c r="BW41" s="120">
        <f t="shared" si="52"/>
        <v>0</v>
      </c>
      <c r="BX41" s="120">
        <f t="shared" si="52"/>
        <v>0</v>
      </c>
      <c r="BY41" s="120">
        <f t="shared" si="52"/>
        <v>0</v>
      </c>
      <c r="BZ41" s="120">
        <f t="shared" si="52"/>
        <v>0</v>
      </c>
      <c r="CA41" s="120">
        <f t="shared" si="52"/>
        <v>0</v>
      </c>
      <c r="CB41" s="120">
        <f t="shared" si="52"/>
        <v>0</v>
      </c>
      <c r="CC41" s="120">
        <f t="shared" si="52"/>
        <v>0</v>
      </c>
      <c r="CD41" s="120">
        <f t="shared" si="52"/>
        <v>0</v>
      </c>
      <c r="CE41" s="120">
        <f t="shared" si="52"/>
        <v>0</v>
      </c>
      <c r="CF41" s="120">
        <f t="shared" si="52"/>
        <v>0</v>
      </c>
      <c r="CG41" s="120">
        <f t="shared" si="52"/>
        <v>0</v>
      </c>
      <c r="CH41" s="120">
        <f t="shared" si="52"/>
        <v>0</v>
      </c>
      <c r="CI41" s="120">
        <f t="shared" si="52"/>
        <v>0</v>
      </c>
      <c r="CJ41" s="120">
        <f t="shared" si="52"/>
        <v>0</v>
      </c>
      <c r="CK41" s="120">
        <f t="shared" si="52"/>
        <v>0</v>
      </c>
      <c r="CL41" s="120">
        <f t="shared" si="52"/>
        <v>0</v>
      </c>
      <c r="CM41" s="120">
        <f t="shared" si="52"/>
        <v>0</v>
      </c>
      <c r="CN41" s="120">
        <f t="shared" si="52"/>
        <v>0</v>
      </c>
      <c r="CO41" s="120">
        <f t="shared" si="52"/>
        <v>0</v>
      </c>
      <c r="CP41" s="120">
        <f t="shared" si="52"/>
        <v>0</v>
      </c>
      <c r="CQ41" s="120">
        <f t="shared" si="52"/>
        <v>0</v>
      </c>
      <c r="CR41" s="120">
        <f t="shared" si="52"/>
        <v>0</v>
      </c>
      <c r="CS41" s="120">
        <f t="shared" si="52"/>
        <v>0</v>
      </c>
      <c r="CT41" s="120">
        <f t="shared" ref="CT41:DY41" si="53">CT38+CT39-CT40</f>
        <v>0</v>
      </c>
      <c r="CU41" s="120">
        <f t="shared" si="53"/>
        <v>0</v>
      </c>
      <c r="CV41" s="120">
        <f t="shared" si="53"/>
        <v>0</v>
      </c>
      <c r="CW41" s="120">
        <f t="shared" si="53"/>
        <v>0</v>
      </c>
      <c r="CX41" s="120">
        <f t="shared" si="53"/>
        <v>0</v>
      </c>
      <c r="CY41" s="120">
        <f t="shared" si="53"/>
        <v>0</v>
      </c>
      <c r="CZ41" s="120">
        <f t="shared" si="53"/>
        <v>0</v>
      </c>
      <c r="DA41" s="120">
        <f t="shared" si="53"/>
        <v>0</v>
      </c>
      <c r="DB41" s="120">
        <f t="shared" si="53"/>
        <v>0</v>
      </c>
      <c r="DC41" s="120">
        <f t="shared" si="53"/>
        <v>0</v>
      </c>
      <c r="DD41" s="120">
        <f t="shared" si="53"/>
        <v>0</v>
      </c>
      <c r="DE41" s="120">
        <f t="shared" si="53"/>
        <v>0</v>
      </c>
      <c r="DF41" s="120">
        <f t="shared" si="53"/>
        <v>0</v>
      </c>
      <c r="DG41" s="120">
        <f t="shared" si="53"/>
        <v>0</v>
      </c>
      <c r="DH41" s="120">
        <f t="shared" si="53"/>
        <v>0</v>
      </c>
      <c r="DI41" s="120">
        <f t="shared" si="53"/>
        <v>0</v>
      </c>
      <c r="DJ41" s="120">
        <f t="shared" si="53"/>
        <v>0</v>
      </c>
      <c r="DK41" s="120">
        <f t="shared" si="53"/>
        <v>0</v>
      </c>
      <c r="DL41" s="120">
        <f t="shared" si="53"/>
        <v>0</v>
      </c>
      <c r="DM41" s="120">
        <f t="shared" si="53"/>
        <v>0</v>
      </c>
      <c r="DN41" s="120">
        <f t="shared" si="53"/>
        <v>0</v>
      </c>
      <c r="DO41" s="120">
        <f t="shared" si="53"/>
        <v>0</v>
      </c>
      <c r="DP41" s="120">
        <f t="shared" si="53"/>
        <v>0</v>
      </c>
      <c r="DQ41" s="120">
        <f t="shared" si="53"/>
        <v>0</v>
      </c>
      <c r="DR41" s="120">
        <f t="shared" si="53"/>
        <v>0</v>
      </c>
      <c r="DS41" s="120">
        <f t="shared" si="53"/>
        <v>0</v>
      </c>
      <c r="DT41" s="120">
        <f t="shared" si="53"/>
        <v>0</v>
      </c>
      <c r="DU41" s="120">
        <f t="shared" si="53"/>
        <v>0</v>
      </c>
      <c r="DV41" s="120">
        <f t="shared" si="53"/>
        <v>0</v>
      </c>
      <c r="DW41" s="120">
        <f t="shared" si="53"/>
        <v>0</v>
      </c>
      <c r="DX41" s="120">
        <f t="shared" si="53"/>
        <v>0</v>
      </c>
      <c r="DY41" s="120">
        <f t="shared" si="53"/>
        <v>0</v>
      </c>
      <c r="DZ41" s="120">
        <f t="shared" ref="DZ41:FE41" si="54">DZ38+DZ39-DZ40</f>
        <v>0</v>
      </c>
      <c r="EA41" s="120">
        <f t="shared" si="54"/>
        <v>0</v>
      </c>
      <c r="EB41" s="120">
        <f t="shared" si="54"/>
        <v>0</v>
      </c>
      <c r="EC41" s="120">
        <f t="shared" si="54"/>
        <v>0</v>
      </c>
      <c r="ED41" s="120">
        <f t="shared" si="54"/>
        <v>0</v>
      </c>
      <c r="EE41" s="120">
        <f t="shared" si="54"/>
        <v>0</v>
      </c>
      <c r="EF41" s="120">
        <f t="shared" si="54"/>
        <v>0</v>
      </c>
      <c r="EG41" s="120">
        <f t="shared" si="54"/>
        <v>0</v>
      </c>
      <c r="EH41" s="120">
        <f t="shared" si="54"/>
        <v>0</v>
      </c>
      <c r="EI41" s="120">
        <f t="shared" si="54"/>
        <v>0</v>
      </c>
      <c r="EJ41" s="120">
        <f t="shared" si="54"/>
        <v>0</v>
      </c>
      <c r="EK41" s="120">
        <f t="shared" si="54"/>
        <v>0</v>
      </c>
      <c r="EL41" s="120">
        <f t="shared" si="54"/>
        <v>0</v>
      </c>
      <c r="EM41" s="120">
        <f t="shared" si="54"/>
        <v>0</v>
      </c>
      <c r="EN41" s="120">
        <f t="shared" si="54"/>
        <v>0</v>
      </c>
      <c r="EO41" s="120">
        <f t="shared" si="54"/>
        <v>0</v>
      </c>
      <c r="EP41" s="120">
        <f t="shared" si="54"/>
        <v>0</v>
      </c>
      <c r="EQ41" s="120">
        <f t="shared" si="54"/>
        <v>0</v>
      </c>
      <c r="ER41" s="120">
        <f t="shared" si="54"/>
        <v>0</v>
      </c>
      <c r="ES41" s="120">
        <f t="shared" si="54"/>
        <v>0</v>
      </c>
      <c r="ET41" s="120">
        <f t="shared" si="54"/>
        <v>0</v>
      </c>
      <c r="EU41" s="120">
        <f t="shared" si="54"/>
        <v>0</v>
      </c>
      <c r="EV41" s="120">
        <f t="shared" si="54"/>
        <v>0</v>
      </c>
      <c r="EW41" s="120">
        <f t="shared" si="54"/>
        <v>0</v>
      </c>
      <c r="EX41" s="120">
        <f t="shared" si="54"/>
        <v>0</v>
      </c>
      <c r="EY41" s="120">
        <f t="shared" si="54"/>
        <v>0</v>
      </c>
      <c r="EZ41" s="120">
        <f t="shared" si="54"/>
        <v>0</v>
      </c>
      <c r="FA41" s="120">
        <f t="shared" si="54"/>
        <v>0</v>
      </c>
      <c r="FB41" s="120">
        <f t="shared" si="54"/>
        <v>0</v>
      </c>
      <c r="FC41" s="120">
        <f t="shared" si="54"/>
        <v>0</v>
      </c>
      <c r="FD41" s="120">
        <f t="shared" si="54"/>
        <v>0</v>
      </c>
      <c r="FE41" s="120">
        <f t="shared" si="54"/>
        <v>0</v>
      </c>
      <c r="FF41" s="120">
        <f t="shared" ref="FF41:GK41" si="55">FF38+FF39-FF40</f>
        <v>0</v>
      </c>
      <c r="FG41" s="120">
        <f t="shared" si="55"/>
        <v>0</v>
      </c>
      <c r="FH41" s="120">
        <f t="shared" si="55"/>
        <v>0</v>
      </c>
      <c r="FI41" s="120">
        <f t="shared" si="55"/>
        <v>0</v>
      </c>
      <c r="FJ41" s="120">
        <f t="shared" si="55"/>
        <v>0</v>
      </c>
      <c r="FK41" s="120">
        <f t="shared" si="55"/>
        <v>0</v>
      </c>
      <c r="FL41" s="120">
        <f t="shared" si="55"/>
        <v>0</v>
      </c>
      <c r="FM41" s="120">
        <f t="shared" si="55"/>
        <v>0</v>
      </c>
      <c r="FN41" s="120">
        <f t="shared" si="55"/>
        <v>0</v>
      </c>
      <c r="FO41" s="120">
        <f t="shared" si="55"/>
        <v>0</v>
      </c>
    </row>
    <row r="42" spans="1:171" s="154" customFormat="1" x14ac:dyDescent="0.2">
      <c r="A42" s="87" t="s">
        <v>377</v>
      </c>
      <c r="B42" s="118"/>
      <c r="C42" s="118"/>
      <c r="D42" s="118"/>
      <c r="E42" s="118"/>
      <c r="F42" s="118"/>
      <c r="G42" s="118"/>
      <c r="H42" s="118"/>
      <c r="I42" s="118"/>
      <c r="J42" s="118"/>
      <c r="K42" s="118"/>
      <c r="L42" s="118"/>
      <c r="M42" s="118"/>
      <c r="N42" s="118"/>
      <c r="O42" s="118">
        <f>(O40-B40)/(O38-B38)</f>
        <v>0.60997678395733301</v>
      </c>
      <c r="P42" s="118">
        <f>(P40-C40)/(P38-C38)</f>
        <v>0.53373306147303679</v>
      </c>
      <c r="Q42" s="118">
        <f t="shared" ref="Q42:AT42" si="56">(Q40-E40)/(Q38-E38)</f>
        <v>0.40116340106716974</v>
      </c>
      <c r="R42" s="118">
        <f t="shared" si="56"/>
        <v>0.41539790351323003</v>
      </c>
      <c r="S42" s="118">
        <f t="shared" si="56"/>
        <v>0.40593430966295002</v>
      </c>
      <c r="T42" s="118">
        <f t="shared" si="56"/>
        <v>0.43084363640962198</v>
      </c>
      <c r="U42" s="118">
        <f t="shared" si="56"/>
        <v>0.66054773434533454</v>
      </c>
      <c r="V42" s="118">
        <f t="shared" si="56"/>
        <v>0.8598654770993992</v>
      </c>
      <c r="W42" s="118">
        <f t="shared" si="56"/>
        <v>0.91774086021649148</v>
      </c>
      <c r="X42" s="118">
        <f t="shared" si="56"/>
        <v>0.92983398802545303</v>
      </c>
      <c r="Y42" s="118">
        <f t="shared" si="56"/>
        <v>0.86807276089169605</v>
      </c>
      <c r="Z42" s="118">
        <f t="shared" si="56"/>
        <v>0.91623877294674216</v>
      </c>
      <c r="AA42" s="118">
        <f t="shared" si="56"/>
        <v>1.2622472733302612</v>
      </c>
      <c r="AB42" s="118">
        <f t="shared" si="56"/>
        <v>1.2457008706310584</v>
      </c>
      <c r="AC42" s="118">
        <f t="shared" si="56"/>
        <v>1.2418369943518346</v>
      </c>
      <c r="AD42" s="118">
        <f t="shared" si="56"/>
        <v>1.2361777721385772</v>
      </c>
      <c r="AE42" s="118">
        <f t="shared" si="56"/>
        <v>1.2262328477262578</v>
      </c>
      <c r="AF42" s="118">
        <f t="shared" si="56"/>
        <v>1.1839530742265791</v>
      </c>
      <c r="AG42" s="118">
        <f t="shared" si="56"/>
        <v>1.1956658219883383</v>
      </c>
      <c r="AH42" s="118">
        <f t="shared" si="56"/>
        <v>1.1991710022995692</v>
      </c>
      <c r="AI42" s="118">
        <f t="shared" si="56"/>
        <v>1.1678980736551685</v>
      </c>
      <c r="AJ42" s="118">
        <f t="shared" si="56"/>
        <v>1.1999471761588303</v>
      </c>
      <c r="AK42" s="118">
        <f t="shared" si="56"/>
        <v>1.3462612726112404</v>
      </c>
      <c r="AL42" s="118">
        <f t="shared" si="56"/>
        <v>1.5190838765866823</v>
      </c>
      <c r="AM42" s="118">
        <f t="shared" si="56"/>
        <v>0.61364386740295751</v>
      </c>
      <c r="AN42" s="118">
        <f t="shared" si="56"/>
        <v>0.28849745284746092</v>
      </c>
      <c r="AO42" s="118">
        <f t="shared" si="56"/>
        <v>0.12023102217489082</v>
      </c>
      <c r="AP42" s="118">
        <f t="shared" si="56"/>
        <v>3.8548234069151217</v>
      </c>
      <c r="AQ42" s="118">
        <f t="shared" si="56"/>
        <v>2.2286500167314318</v>
      </c>
      <c r="AR42" s="118">
        <f t="shared" si="56"/>
        <v>1.5122008761654102</v>
      </c>
      <c r="AS42" s="118">
        <f t="shared" si="56"/>
        <v>1.3158527497746149</v>
      </c>
      <c r="AT42" s="118">
        <f t="shared" si="56"/>
        <v>1.1785580831141673</v>
      </c>
      <c r="AU42" s="118"/>
      <c r="AV42" s="118">
        <f t="shared" ref="AV42:BF42" si="57">(AV40-AJ40)/(AV38-AJ38)</f>
        <v>1.135415339616064</v>
      </c>
      <c r="AW42" s="118">
        <f t="shared" si="57"/>
        <v>1.1387341513271911</v>
      </c>
      <c r="AX42" s="118">
        <f t="shared" si="57"/>
        <v>1.1558429607912584</v>
      </c>
      <c r="AY42" s="118">
        <f t="shared" si="57"/>
        <v>1.1568006338666816</v>
      </c>
      <c r="AZ42" s="118">
        <f t="shared" si="57"/>
        <v>1.1295563739445698</v>
      </c>
      <c r="BA42" s="118">
        <f t="shared" si="57"/>
        <v>1.1666111392001555</v>
      </c>
      <c r="BB42" s="118">
        <f t="shared" si="57"/>
        <v>1.2337164509058958</v>
      </c>
      <c r="BC42" s="118">
        <f t="shared" si="57"/>
        <v>1.2535804769876033</v>
      </c>
      <c r="BD42" s="118">
        <f t="shared" si="57"/>
        <v>1.32079429630539</v>
      </c>
      <c r="BE42" s="118">
        <f t="shared" si="57"/>
        <v>1.5767661625605112</v>
      </c>
      <c r="BF42" s="118">
        <f t="shared" si="57"/>
        <v>1.9131867216662441</v>
      </c>
      <c r="BG42" s="118"/>
      <c r="BH42" s="118">
        <f t="shared" ref="BH42:CX42" si="58">(BH40-AV40)/(BH38-AV38)</f>
        <v>-0.29680101144547599</v>
      </c>
      <c r="BI42" s="118">
        <f t="shared" si="58"/>
        <v>5.6046386583984614E-2</v>
      </c>
      <c r="BJ42" s="118">
        <f t="shared" si="58"/>
        <v>3.3603063641388549E-2</v>
      </c>
      <c r="BK42" s="118">
        <f t="shared" si="58"/>
        <v>1.2610778278075057E-2</v>
      </c>
      <c r="BL42" s="118">
        <f t="shared" si="58"/>
        <v>-5.6200249150010304E-2</v>
      </c>
      <c r="BM42" s="118">
        <f t="shared" si="58"/>
        <v>-1.2625107964600917</v>
      </c>
      <c r="BN42" s="118">
        <f t="shared" si="58"/>
        <v>-1.2153310223854563</v>
      </c>
      <c r="BO42" s="118">
        <f t="shared" si="58"/>
        <v>0.44056464881021329</v>
      </c>
      <c r="BP42" s="118">
        <f t="shared" si="58"/>
        <v>0.56566027807238983</v>
      </c>
      <c r="BQ42" s="118">
        <f t="shared" si="58"/>
        <v>0.47546121207134528</v>
      </c>
      <c r="BR42" s="118">
        <f t="shared" si="58"/>
        <v>0.50425910571379873</v>
      </c>
      <c r="BS42" s="118">
        <f t="shared" si="58"/>
        <v>0.53237839114819274</v>
      </c>
      <c r="BT42" s="118">
        <f t="shared" si="58"/>
        <v>0.54855864882372518</v>
      </c>
      <c r="BU42" s="118">
        <f t="shared" si="58"/>
        <v>0.54884860994929707</v>
      </c>
      <c r="BV42" s="118">
        <f t="shared" si="58"/>
        <v>0.53945030721649612</v>
      </c>
      <c r="BW42" s="118">
        <f t="shared" si="58"/>
        <v>0.55614598095879364</v>
      </c>
      <c r="BX42" s="118">
        <f t="shared" si="58"/>
        <v>0.41282172155591629</v>
      </c>
      <c r="BY42" s="118">
        <f t="shared" si="58"/>
        <v>0.42412859361610544</v>
      </c>
      <c r="BZ42" s="118">
        <f t="shared" si="58"/>
        <v>0.4447684323478418</v>
      </c>
      <c r="CA42" s="118">
        <f t="shared" si="58"/>
        <v>0.87313547606438502</v>
      </c>
      <c r="CB42" s="118">
        <f t="shared" si="58"/>
        <v>1.0158212078427602</v>
      </c>
      <c r="CC42" s="118">
        <f t="shared" si="58"/>
        <v>0.97696165099692078</v>
      </c>
      <c r="CD42" s="118">
        <f t="shared" si="58"/>
        <v>0.99456487438492969</v>
      </c>
      <c r="CE42" s="118">
        <f t="shared" si="58"/>
        <v>1.0202780996468832</v>
      </c>
      <c r="CF42" s="118">
        <f t="shared" si="58"/>
        <v>1.1094371653247466</v>
      </c>
      <c r="CG42" s="118">
        <f t="shared" si="58"/>
        <v>1.1276580781370495</v>
      </c>
      <c r="CH42" s="118">
        <f t="shared" si="58"/>
        <v>1.1352443193907569</v>
      </c>
      <c r="CI42" s="118">
        <f t="shared" si="58"/>
        <v>1.1204512784547271</v>
      </c>
      <c r="CJ42" s="118">
        <f t="shared" si="58"/>
        <v>1.7976979893581537</v>
      </c>
      <c r="CK42" s="118">
        <f t="shared" si="58"/>
        <v>1.969198428727414</v>
      </c>
      <c r="CL42" s="118">
        <f t="shared" si="58"/>
        <v>1.8512814327934042</v>
      </c>
      <c r="CM42" s="118">
        <f t="shared" si="58"/>
        <v>1.6315749744327956</v>
      </c>
      <c r="CN42" s="118">
        <f t="shared" si="58"/>
        <v>1.4695441584016542</v>
      </c>
      <c r="CO42" s="118">
        <f t="shared" si="58"/>
        <v>1.6608737594090279</v>
      </c>
      <c r="CP42" s="118">
        <f t="shared" si="58"/>
        <v>1.6624789659065904</v>
      </c>
      <c r="CQ42" s="118">
        <f t="shared" si="58"/>
        <v>1.6362935708739763</v>
      </c>
      <c r="CR42" s="118">
        <f t="shared" si="58"/>
        <v>1.3428878569521381</v>
      </c>
      <c r="CS42" s="118">
        <f t="shared" si="58"/>
        <v>1.2531666501278036</v>
      </c>
      <c r="CT42" s="118">
        <f t="shared" si="58"/>
        <v>0.90875373507407931</v>
      </c>
      <c r="CU42" s="118">
        <f t="shared" si="58"/>
        <v>1.0012541310602296</v>
      </c>
      <c r="CV42" s="118">
        <f t="shared" si="58"/>
        <v>0.93370344708941444</v>
      </c>
      <c r="CW42" s="118">
        <f t="shared" si="58"/>
        <v>0.85277088586300054</v>
      </c>
      <c r="CX42" s="118">
        <f t="shared" si="58"/>
        <v>0.99058567088990701</v>
      </c>
      <c r="CY42" s="118"/>
      <c r="CZ42" s="118">
        <f>(CZ40-CN40)/(CZ38-CN38)</f>
        <v>-13.195364895228931</v>
      </c>
      <c r="DA42" s="118">
        <f>(DA40-CO40)/(DA38-CO38)</f>
        <v>20.793969076578819</v>
      </c>
      <c r="DB42" s="118">
        <f>(DB40-CP40)/(DB38-CP38)</f>
        <v>-6.2006271941684323</v>
      </c>
      <c r="DC42" s="118">
        <f>(DC40-CQ40)/(DC38-CQ38)</f>
        <v>-0.13880847709456201</v>
      </c>
      <c r="DD42" s="118"/>
      <c r="DE42" s="118">
        <f t="shared" ref="DE42:DJ42" si="59">(DE40-CS40)/(DE38-CS38)</f>
        <v>0.34414602539121175</v>
      </c>
      <c r="DF42" s="118">
        <f t="shared" si="59"/>
        <v>0.22294247504478415</v>
      </c>
      <c r="DG42" s="118">
        <f t="shared" si="59"/>
        <v>0.20865029015845654</v>
      </c>
      <c r="DH42" s="118">
        <f t="shared" si="59"/>
        <v>3.5836516561294475E-2</v>
      </c>
      <c r="DI42" s="118">
        <f t="shared" si="59"/>
        <v>2.7914955732680723E-2</v>
      </c>
      <c r="DJ42" s="118">
        <f t="shared" si="59"/>
        <v>-1.1508559737142921E-2</v>
      </c>
      <c r="DK42" s="118"/>
      <c r="DL42" s="118">
        <f>(DL40-CZ40)/(DL38-CZ38)</f>
        <v>-0.37581280683928597</v>
      </c>
      <c r="DM42" s="118">
        <f>(DM40-DA40)/(DM38-DA38)</f>
        <v>-0.35385220407723339</v>
      </c>
      <c r="DN42" s="118">
        <f>(DN40-DB40)/(DN38-DB38)</f>
        <v>-0.67672478662151769</v>
      </c>
      <c r="DO42" s="118"/>
      <c r="DP42" s="118">
        <f t="shared" ref="DP42:DY42" si="60">(DP40-DD40)/(DP38-DD38)</f>
        <v>0.51277509411812217</v>
      </c>
      <c r="DQ42" s="118">
        <f t="shared" si="60"/>
        <v>-2.0172183834678155</v>
      </c>
      <c r="DR42" s="118">
        <f t="shared" si="60"/>
        <v>-6.9872364592202283</v>
      </c>
      <c r="DS42" s="118">
        <f t="shared" si="60"/>
        <v>2.2389154429251774</v>
      </c>
      <c r="DT42" s="118">
        <f t="shared" si="60"/>
        <v>-0.34655575635790448</v>
      </c>
      <c r="DU42" s="118">
        <f t="shared" si="60"/>
        <v>-0.36202205094168843</v>
      </c>
      <c r="DV42" s="118">
        <f t="shared" si="60"/>
        <v>-0.34710782751398267</v>
      </c>
      <c r="DW42" s="118">
        <f t="shared" si="60"/>
        <v>6.019587737596245E-2</v>
      </c>
      <c r="DX42" s="118">
        <f t="shared" si="60"/>
        <v>9.4298689932153859E-2</v>
      </c>
      <c r="DY42" s="118">
        <f t="shared" si="60"/>
        <v>0.11451605812755335</v>
      </c>
      <c r="DZ42" s="118"/>
      <c r="EA42" s="118"/>
      <c r="EB42" s="118"/>
      <c r="EC42" s="118">
        <f>(EC40-DQ40)/(EC38-DQ38)</f>
        <v>0.48562996660956531</v>
      </c>
      <c r="ED42" s="118">
        <f>(ED40-DR40)/(ED38-DR38)</f>
        <v>0.5000038540716536</v>
      </c>
      <c r="EE42" s="118">
        <f>(EE40-DS40)/(EE38-DS38)</f>
        <v>0.54135835952304556</v>
      </c>
      <c r="EF42" s="118">
        <f>(EF40-DT40)/(EF38-DT38)</f>
        <v>0.55760006391262029</v>
      </c>
      <c r="EG42" s="118"/>
      <c r="EH42" s="118"/>
      <c r="EI42" s="118">
        <f>(EI40-DW40)/(EI38-DW38)</f>
        <v>0.86206915607121548</v>
      </c>
      <c r="EJ42" s="118">
        <f>(EJ40-DX40)/(EJ38-DX38)</f>
        <v>1.0142589483607147</v>
      </c>
      <c r="EK42" s="118">
        <f>(EK40-DY40)/(EK38-DY38)</f>
        <v>0.94978002028236586</v>
      </c>
      <c r="EL42" s="118"/>
      <c r="EM42" s="118"/>
      <c r="EN42" s="118"/>
      <c r="EO42" s="118">
        <f>(EO40-EC40)/(EO38-EC38)</f>
        <v>1.1323297263746388</v>
      </c>
      <c r="EP42" s="118">
        <f>(EP40-ED40)/(EP38-ED38)</f>
        <v>-17.517933042138814</v>
      </c>
      <c r="EQ42" s="118">
        <f>(EQ40-EE40)/(EQ38-EE38)</f>
        <v>-8.3206099788614587</v>
      </c>
      <c r="ER42" s="118">
        <f>(ER40-EF40)/(ER38-EF38)</f>
        <v>-2.0515867746214766</v>
      </c>
      <c r="ES42" s="118"/>
      <c r="ET42" s="118"/>
      <c r="EU42" s="118">
        <f t="shared" ref="EU42:FH42" si="61">(EU40-EI40)/(EU38-EI38)</f>
        <v>0.17821924728472188</v>
      </c>
      <c r="EV42" s="118">
        <f t="shared" si="61"/>
        <v>0.15379709470753619</v>
      </c>
      <c r="EW42" s="118">
        <f t="shared" si="61"/>
        <v>0.17236534753712288</v>
      </c>
      <c r="EX42" s="118">
        <f t="shared" si="61"/>
        <v>0.18348932983469121</v>
      </c>
      <c r="EY42" s="118">
        <f t="shared" si="61"/>
        <v>0.39816312915481339</v>
      </c>
      <c r="EZ42" s="118">
        <f t="shared" si="61"/>
        <v>0.86795339197796884</v>
      </c>
      <c r="FA42" s="118">
        <f t="shared" si="61"/>
        <v>0.44741708001426822</v>
      </c>
      <c r="FB42" s="118">
        <f t="shared" si="61"/>
        <v>0.45793494288544584</v>
      </c>
      <c r="FC42" s="118">
        <f t="shared" si="61"/>
        <v>0.44937369910034236</v>
      </c>
      <c r="FD42" s="118">
        <f t="shared" si="61"/>
        <v>0.5719460530986975</v>
      </c>
      <c r="FE42" s="118">
        <f t="shared" si="61"/>
        <v>0.6905512143203808</v>
      </c>
      <c r="FF42" s="118">
        <f t="shared" si="61"/>
        <v>0.80817437071919485</v>
      </c>
      <c r="FG42" s="118">
        <f t="shared" si="61"/>
        <v>0.9229765777042046</v>
      </c>
      <c r="FH42" s="118">
        <f t="shared" si="61"/>
        <v>0.93746889398770872</v>
      </c>
      <c r="FI42" s="118"/>
      <c r="FJ42" s="118">
        <f>(FJ40-EX40)/(FJ38-EX38)</f>
        <v>0.93495987001023939</v>
      </c>
      <c r="FK42" s="118">
        <f>(FK40-EY40)/(FK38-EY38)</f>
        <v>0.97079262583216264</v>
      </c>
      <c r="FL42" s="118">
        <f>(FL40-EZ40)/(FL38-EZ38)</f>
        <v>0.82017112627049749</v>
      </c>
      <c r="FM42" s="118">
        <f>(FM40-FA40)/(FM38-FA38)</f>
        <v>0.93906126547868662</v>
      </c>
      <c r="FN42" s="118"/>
      <c r="FO42" s="118"/>
    </row>
    <row r="43" spans="1:171" s="154" customFormat="1" x14ac:dyDescent="0.2">
      <c r="A43" s="87" t="s">
        <v>376</v>
      </c>
      <c r="B43" s="118"/>
      <c r="C43" s="118"/>
      <c r="D43" s="118"/>
      <c r="E43" s="118"/>
      <c r="F43" s="118"/>
      <c r="G43" s="118"/>
      <c r="H43" s="118"/>
      <c r="I43" s="118"/>
      <c r="J43" s="118"/>
      <c r="K43" s="118"/>
      <c r="L43" s="118"/>
      <c r="M43" s="118"/>
      <c r="N43" s="118"/>
      <c r="O43" s="118">
        <f>(O39-B39)/B40</f>
        <v>-2.3278445009507192E-2</v>
      </c>
      <c r="P43" s="118">
        <f>(P39-C39)/C40</f>
        <v>-3.9207883648051618E-2</v>
      </c>
      <c r="Q43" s="118">
        <f t="shared" ref="Q43:AT43" si="62">(Q39-E39)/E40</f>
        <v>-6.1557655959894951E-2</v>
      </c>
      <c r="R43" s="118">
        <f t="shared" si="62"/>
        <v>-5.8290417145237444E-2</v>
      </c>
      <c r="S43" s="118">
        <f t="shared" si="62"/>
        <v>-6.100226494069072E-2</v>
      </c>
      <c r="T43" s="118">
        <f t="shared" si="62"/>
        <v>-5.4975653239721284E-2</v>
      </c>
      <c r="U43" s="118">
        <f t="shared" si="62"/>
        <v>-4.358583773436564E-2</v>
      </c>
      <c r="V43" s="118">
        <f t="shared" si="62"/>
        <v>-3.2802658599992193E-2</v>
      </c>
      <c r="W43" s="118">
        <f t="shared" si="62"/>
        <v>-2.1535467976495869E-2</v>
      </c>
      <c r="X43" s="118">
        <f t="shared" si="62"/>
        <v>-2.1384841115084763E-2</v>
      </c>
      <c r="Y43" s="118">
        <f t="shared" si="62"/>
        <v>-5.4536409887729301E-2</v>
      </c>
      <c r="Z43" s="118">
        <f t="shared" si="62"/>
        <v>-4.3011689240445926E-2</v>
      </c>
      <c r="AA43" s="118">
        <f t="shared" si="62"/>
        <v>0.1469001367581072</v>
      </c>
      <c r="AB43" s="118">
        <f t="shared" si="62"/>
        <v>0.14962226296291148</v>
      </c>
      <c r="AC43" s="118">
        <f t="shared" si="62"/>
        <v>0.14412848763202926</v>
      </c>
      <c r="AD43" s="118">
        <f t="shared" si="62"/>
        <v>0.14141459288593106</v>
      </c>
      <c r="AE43" s="118">
        <f t="shared" si="62"/>
        <v>0.13643758621056537</v>
      </c>
      <c r="AF43" s="118">
        <f t="shared" si="62"/>
        <v>0.11491234025808715</v>
      </c>
      <c r="AG43" s="118">
        <f t="shared" si="62"/>
        <v>0.10973945242985685</v>
      </c>
      <c r="AH43" s="118">
        <f t="shared" si="62"/>
        <v>8.460507886738515E-2</v>
      </c>
      <c r="AI43" s="118">
        <f t="shared" si="62"/>
        <v>6.6398500209764108E-2</v>
      </c>
      <c r="AJ43" s="118">
        <f t="shared" si="62"/>
        <v>6.8872074222714699E-2</v>
      </c>
      <c r="AK43" s="118">
        <f t="shared" si="62"/>
        <v>8.6231657269742953E-2</v>
      </c>
      <c r="AL43" s="118">
        <f t="shared" si="62"/>
        <v>8.0239250531680462E-2</v>
      </c>
      <c r="AM43" s="118">
        <f t="shared" si="62"/>
        <v>-4.0828643557645337E-2</v>
      </c>
      <c r="AN43" s="118">
        <f t="shared" si="62"/>
        <v>-4.2439651149165272E-2</v>
      </c>
      <c r="AO43" s="118">
        <f t="shared" si="62"/>
        <v>-4.4247429750220751E-2</v>
      </c>
      <c r="AP43" s="118">
        <f t="shared" si="62"/>
        <v>-4.5857950989176201E-2</v>
      </c>
      <c r="AQ43" s="118">
        <f t="shared" si="62"/>
        <v>-4.4664532671323712E-2</v>
      </c>
      <c r="AR43" s="118">
        <f t="shared" si="62"/>
        <v>-3.5244611198445151E-2</v>
      </c>
      <c r="AS43" s="118">
        <f t="shared" si="62"/>
        <v>-3.459247246988735E-2</v>
      </c>
      <c r="AT43" s="118">
        <f t="shared" si="62"/>
        <v>-2.5747662325584921E-2</v>
      </c>
      <c r="AU43" s="118"/>
      <c r="AV43" s="118">
        <f t="shared" ref="AV43:BF43" si="63">(AV39-AJ39)/AJ40</f>
        <v>-2.7871712345784356E-2</v>
      </c>
      <c r="AW43" s="118">
        <f t="shared" si="63"/>
        <v>-2.9504888069628248E-2</v>
      </c>
      <c r="AX43" s="118">
        <f t="shared" si="63"/>
        <v>-3.2603520949128148E-2</v>
      </c>
      <c r="AY43" s="118">
        <f t="shared" si="63"/>
        <v>-3.2760870960851861E-2</v>
      </c>
      <c r="AZ43" s="118">
        <f t="shared" si="63"/>
        <v>-2.7441804729497261E-2</v>
      </c>
      <c r="BA43" s="118">
        <f t="shared" si="63"/>
        <v>-3.3429421609938517E-2</v>
      </c>
      <c r="BB43" s="118">
        <f t="shared" si="63"/>
        <v>-3.3676988825967598E-2</v>
      </c>
      <c r="BC43" s="118">
        <f t="shared" si="63"/>
        <v>-3.2182172687985379E-2</v>
      </c>
      <c r="BD43" s="118">
        <f t="shared" si="63"/>
        <v>-3.3098160763904434E-2</v>
      </c>
      <c r="BE43" s="118">
        <f t="shared" si="63"/>
        <v>-4.2231117384854078E-2</v>
      </c>
      <c r="BF43" s="118">
        <f t="shared" si="63"/>
        <v>-4.1317559618415586E-2</v>
      </c>
      <c r="BG43" s="118"/>
      <c r="BH43" s="118">
        <f t="shared" ref="BH43:CX43" si="64">(BH39-AV39)/AV40</f>
        <v>-4.4103494675962196E-2</v>
      </c>
      <c r="BI43" s="118">
        <f t="shared" si="64"/>
        <v>-4.3633300712205406E-2</v>
      </c>
      <c r="BJ43" s="118">
        <f t="shared" si="64"/>
        <v>-4.4579421600555176E-2</v>
      </c>
      <c r="BK43" s="118">
        <f t="shared" si="64"/>
        <v>-5.2704069054303582E-2</v>
      </c>
      <c r="BL43" s="118">
        <f t="shared" si="64"/>
        <v>-5.9809413843129877E-2</v>
      </c>
      <c r="BM43" s="118">
        <f t="shared" si="64"/>
        <v>-5.347698168306244E-2</v>
      </c>
      <c r="BN43" s="118">
        <f t="shared" si="64"/>
        <v>-5.5946583743388907E-2</v>
      </c>
      <c r="BO43" s="118">
        <f t="shared" si="64"/>
        <v>4.0826786734336713E-2</v>
      </c>
      <c r="BP43" s="118">
        <f t="shared" si="64"/>
        <v>4.6701524868993954E-2</v>
      </c>
      <c r="BQ43" s="118">
        <f t="shared" si="64"/>
        <v>5.2273735297471181E-2</v>
      </c>
      <c r="BR43" s="118">
        <f t="shared" si="64"/>
        <v>5.0087493909081578E-2</v>
      </c>
      <c r="BS43" s="118">
        <f t="shared" si="64"/>
        <v>4.8560808030847724E-2</v>
      </c>
      <c r="BT43" s="118">
        <f t="shared" si="64"/>
        <v>5.9541409699491198E-2</v>
      </c>
      <c r="BU43" s="118">
        <f t="shared" si="64"/>
        <v>6.0647212711779482E-2</v>
      </c>
      <c r="BV43" s="118">
        <f t="shared" si="64"/>
        <v>6.3546075000494529E-2</v>
      </c>
      <c r="BW43" s="118">
        <f t="shared" si="64"/>
        <v>6.0121869863377565E-2</v>
      </c>
      <c r="BX43" s="118">
        <f t="shared" si="64"/>
        <v>0.11929181779295869</v>
      </c>
      <c r="BY43" s="118">
        <f t="shared" si="64"/>
        <v>0.12247825937354381</v>
      </c>
      <c r="BZ43" s="118">
        <f t="shared" si="64"/>
        <v>0.12399931210941932</v>
      </c>
      <c r="CA43" s="118">
        <f t="shared" si="64"/>
        <v>1.9018214932163907E-2</v>
      </c>
      <c r="CB43" s="118">
        <f t="shared" si="64"/>
        <v>-1.9990191519030985E-3</v>
      </c>
      <c r="CC43" s="118">
        <f t="shared" si="64"/>
        <v>3.2312698517573258E-3</v>
      </c>
      <c r="CD43" s="118">
        <f t="shared" si="64"/>
        <v>7.434050271168946E-4</v>
      </c>
      <c r="CE43" s="118">
        <f t="shared" si="64"/>
        <v>-3.0000823299881399E-3</v>
      </c>
      <c r="CF43" s="118">
        <f t="shared" si="64"/>
        <v>-1.480016278632092E-2</v>
      </c>
      <c r="CG43" s="118">
        <f t="shared" si="64"/>
        <v>-1.9735122156519593E-2</v>
      </c>
      <c r="CH43" s="118">
        <f t="shared" si="64"/>
        <v>-2.0737610033239793E-2</v>
      </c>
      <c r="CI43" s="118">
        <f t="shared" si="64"/>
        <v>-1.8688647102595702E-2</v>
      </c>
      <c r="CJ43" s="118">
        <f t="shared" si="64"/>
        <v>-8.0754371904767933E-2</v>
      </c>
      <c r="CK43" s="118">
        <f t="shared" si="64"/>
        <v>-8.3329515619178757E-2</v>
      </c>
      <c r="CL43" s="118">
        <f t="shared" si="64"/>
        <v>-7.7613941316724999E-2</v>
      </c>
      <c r="CM43" s="118">
        <f t="shared" si="64"/>
        <v>-6.3512609194562572E-2</v>
      </c>
      <c r="CN43" s="118">
        <f t="shared" si="64"/>
        <v>-5.5334751729583312E-2</v>
      </c>
      <c r="CO43" s="118">
        <f t="shared" si="64"/>
        <v>-6.320141380467631E-2</v>
      </c>
      <c r="CP43" s="118">
        <f t="shared" si="64"/>
        <v>-6.3346240966694708E-2</v>
      </c>
      <c r="CQ43" s="118">
        <f t="shared" si="64"/>
        <v>-7.5644580951105586E-2</v>
      </c>
      <c r="CR43" s="118">
        <f t="shared" si="64"/>
        <v>-5.8481800437898912E-2</v>
      </c>
      <c r="CS43" s="118">
        <f t="shared" si="64"/>
        <v>-4.5760655055763537E-2</v>
      </c>
      <c r="CT43" s="118">
        <f t="shared" si="64"/>
        <v>2.2347785395373687E-2</v>
      </c>
      <c r="CU43" s="118">
        <f t="shared" si="64"/>
        <v>-2.6712944967159278E-4</v>
      </c>
      <c r="CV43" s="118">
        <f t="shared" si="64"/>
        <v>1.1128151019949767E-2</v>
      </c>
      <c r="CW43" s="118">
        <f t="shared" si="64"/>
        <v>2.5404012528916775E-2</v>
      </c>
      <c r="CX43" s="118">
        <f t="shared" si="64"/>
        <v>1.2712972820648576E-3</v>
      </c>
      <c r="CY43" s="118"/>
      <c r="CZ43" s="118">
        <f>(CZ39-CN39)/CN40</f>
        <v>-8.0025172810154144E-2</v>
      </c>
      <c r="DA43" s="118">
        <f>(DA39-CO39)/CO40</f>
        <v>-7.0283951287728866E-2</v>
      </c>
      <c r="DB43" s="118">
        <f>(DB39-CP39)/CP40</f>
        <v>-8.5380189147080982E-2</v>
      </c>
      <c r="DC43" s="118">
        <f>(DC39-CQ39)/CQ40</f>
        <v>-0.1067061405970078</v>
      </c>
      <c r="DD43" s="118"/>
      <c r="DE43" s="118">
        <f t="shared" ref="DE43:DJ43" si="65">(DE39-CS39)/CS40</f>
        <v>-0.14416250735695099</v>
      </c>
      <c r="DF43" s="118">
        <f t="shared" si="65"/>
        <v>-0.24545291129891753</v>
      </c>
      <c r="DG43" s="118">
        <f t="shared" si="65"/>
        <v>-0.21948609588935869</v>
      </c>
      <c r="DH43" s="118">
        <f t="shared" si="65"/>
        <v>-0.14585182287432652</v>
      </c>
      <c r="DI43" s="118">
        <f t="shared" si="65"/>
        <v>-0.16443559673888655</v>
      </c>
      <c r="DJ43" s="118">
        <f t="shared" si="65"/>
        <v>-0.1469707668045164</v>
      </c>
      <c r="DK43" s="118"/>
      <c r="DL43" s="118">
        <f>(DL39-CZ39)/CZ40</f>
        <v>-7.9176060638791748E-2</v>
      </c>
      <c r="DM43" s="118">
        <f>(DM39-DA39)/DA40</f>
        <v>-8.2720659077250874E-2</v>
      </c>
      <c r="DN43" s="118">
        <f>(DN39-DB39)/DB40</f>
        <v>-5.2571432711151403E-2</v>
      </c>
      <c r="DO43" s="118"/>
      <c r="DP43" s="118">
        <f t="shared" ref="DP43:DY43" si="66">(DP39-DD39)/DD40</f>
        <v>-3.482089865246631</v>
      </c>
      <c r="DQ43" s="118">
        <f t="shared" si="66"/>
        <v>-3.0656732489682505E-2</v>
      </c>
      <c r="DR43" s="118">
        <f t="shared" si="66"/>
        <v>-2.3739617423499223E-2</v>
      </c>
      <c r="DS43" s="118">
        <f t="shared" si="66"/>
        <v>-1.1394327380645256E-2</v>
      </c>
      <c r="DT43" s="118">
        <f t="shared" si="66"/>
        <v>-7.9642995121913959E-2</v>
      </c>
      <c r="DU43" s="118">
        <f t="shared" si="66"/>
        <v>-7.5637932028347399E-2</v>
      </c>
      <c r="DV43" s="118">
        <f t="shared" si="66"/>
        <v>-6.9073277717191683E-2</v>
      </c>
      <c r="DW43" s="118">
        <f t="shared" si="66"/>
        <v>-7.3137381621478786E-2</v>
      </c>
      <c r="DX43" s="118">
        <f t="shared" si="66"/>
        <v>-6.6505137782975829E-2</v>
      </c>
      <c r="DY43" s="118">
        <f t="shared" si="66"/>
        <v>-6.5709356016789761E-2</v>
      </c>
      <c r="DZ43" s="118"/>
      <c r="EA43" s="118"/>
      <c r="EB43" s="118"/>
      <c r="EC43" s="118">
        <f>(EC39-DQ39)/DQ40</f>
        <v>-7.8174292037723372E-2</v>
      </c>
      <c r="ED43" s="118">
        <f>(ED39-DR39)/DR40</f>
        <v>-8.0066021384865321E-2</v>
      </c>
      <c r="EE43" s="118">
        <f>(EE39-DS39)/DS40</f>
        <v>-7.3739848074874728E-2</v>
      </c>
      <c r="EF43" s="118">
        <f>(EF39-DT39)/DT40</f>
        <v>-8.0971956047131324E-2</v>
      </c>
      <c r="EG43" s="118"/>
      <c r="EH43" s="118"/>
      <c r="EI43" s="118">
        <f>(EI39-DW39)/DW40</f>
        <v>-1.7373020626310316E-2</v>
      </c>
      <c r="EJ43" s="118">
        <f>(EJ39-DX39)/DX40</f>
        <v>1.5261226522315615E-3</v>
      </c>
      <c r="EK43" s="118">
        <f>(EK39-DY39)/DY40</f>
        <v>-5.6210984615402164E-3</v>
      </c>
      <c r="EL43" s="118"/>
      <c r="EM43" s="118"/>
      <c r="EN43" s="118"/>
      <c r="EO43" s="118">
        <f>(EO39-EC39)/EC40</f>
        <v>4.5760691271848506E-3</v>
      </c>
      <c r="EP43" s="118">
        <f>(EP39-ED39)/ED40</f>
        <v>3.5248747834592607E-2</v>
      </c>
      <c r="EQ43" s="118">
        <f>(EQ39-EE39)/EE40</f>
        <v>3.0219200572056754E-2</v>
      </c>
      <c r="ER43" s="118">
        <f>(ER39-EF39)/EF40</f>
        <v>1.9506930913069109E-2</v>
      </c>
      <c r="ES43" s="118"/>
      <c r="ET43" s="118"/>
      <c r="EU43" s="118">
        <f t="shared" ref="EU43:FH43" si="67">(EU39-EI39)/EI40</f>
        <v>-4.2225709722385242E-2</v>
      </c>
      <c r="EV43" s="118">
        <f t="shared" si="67"/>
        <v>-5.1263085829885306E-2</v>
      </c>
      <c r="EW43" s="118">
        <f t="shared" si="67"/>
        <v>-4.5860951841298771E-2</v>
      </c>
      <c r="EX43" s="118">
        <f t="shared" si="67"/>
        <v>-4.3403777844555E-2</v>
      </c>
      <c r="EY43" s="118">
        <f t="shared" si="67"/>
        <v>-4.6226767521701448E-2</v>
      </c>
      <c r="EZ43" s="118">
        <f t="shared" si="67"/>
        <v>-4.6574920569504271E-3</v>
      </c>
      <c r="FA43" s="118">
        <f t="shared" si="67"/>
        <v>-4.9097059077180739E-2</v>
      </c>
      <c r="FB43" s="118">
        <f t="shared" si="67"/>
        <v>-7.2526024460802918E-2</v>
      </c>
      <c r="FC43" s="118">
        <f t="shared" si="67"/>
        <v>-7.4593015723018963E-2</v>
      </c>
      <c r="FD43" s="118">
        <f t="shared" si="67"/>
        <v>-5.429796691057498E-2</v>
      </c>
      <c r="FE43" s="118">
        <f t="shared" si="67"/>
        <v>-4.834405515074703E-2</v>
      </c>
      <c r="FF43" s="118">
        <f t="shared" si="67"/>
        <v>-3.6493582939833347E-2</v>
      </c>
      <c r="FG43" s="118">
        <f t="shared" si="67"/>
        <v>-1.2769773412488639E-2</v>
      </c>
      <c r="FH43" s="118">
        <f t="shared" si="67"/>
        <v>-1.3642386378483373E-2</v>
      </c>
      <c r="FI43" s="118"/>
      <c r="FJ43" s="118">
        <f>(FJ39-EX39)/EX40</f>
        <v>-1.4214654475917871E-2</v>
      </c>
      <c r="FK43" s="118">
        <f>(FK39-EY39)/EY40</f>
        <v>-5.4173210036137336E-3</v>
      </c>
      <c r="FL43" s="118">
        <f>(FL39-EZ39)/EZ40</f>
        <v>-4.2717705876975168E-2</v>
      </c>
      <c r="FM43" s="118">
        <f>(FM39-FA39)/FA40</f>
        <v>-1.5080395437088265E-2</v>
      </c>
      <c r="FN43" s="118"/>
      <c r="FO43" s="118"/>
    </row>
    <row r="44" spans="1:171" s="154" customFormat="1" x14ac:dyDescent="0.2">
      <c r="A44" s="87" t="s">
        <v>375</v>
      </c>
      <c r="B44" s="118">
        <f t="shared" ref="B44:AT44" si="68">B39/B40</f>
        <v>-0.28220869895366618</v>
      </c>
      <c r="C44" s="118">
        <f t="shared" si="68"/>
        <v>-0.27165199727095835</v>
      </c>
      <c r="D44" s="118">
        <f t="shared" si="68"/>
        <v>-0.25037038903791159</v>
      </c>
      <c r="E44" s="118">
        <f t="shared" si="68"/>
        <v>-0.23886846049869406</v>
      </c>
      <c r="F44" s="118">
        <f t="shared" si="68"/>
        <v>-0.24731381838595154</v>
      </c>
      <c r="G44" s="118">
        <f t="shared" si="68"/>
        <v>-0.24712704097072399</v>
      </c>
      <c r="H44" s="118">
        <f t="shared" si="68"/>
        <v>-0.25155614628511186</v>
      </c>
      <c r="I44" s="118">
        <f t="shared" si="68"/>
        <v>-0.26659592901006807</v>
      </c>
      <c r="J44" s="118">
        <f t="shared" si="68"/>
        <v>-0.27819977267874446</v>
      </c>
      <c r="K44" s="118">
        <f t="shared" si="68"/>
        <v>-0.28222533645008308</v>
      </c>
      <c r="L44" s="118">
        <f t="shared" si="68"/>
        <v>-0.28354931734577898</v>
      </c>
      <c r="M44" s="118">
        <f t="shared" si="68"/>
        <v>-0.28056163391036421</v>
      </c>
      <c r="N44" s="118">
        <f t="shared" si="68"/>
        <v>-0.2904082614978577</v>
      </c>
      <c r="O44" s="118">
        <f t="shared" si="68"/>
        <v>-0.29475615625207169</v>
      </c>
      <c r="P44" s="118">
        <f t="shared" si="68"/>
        <v>-0.29750743852853256</v>
      </c>
      <c r="Q44" s="118">
        <f t="shared" si="68"/>
        <v>-0.28852787387800966</v>
      </c>
      <c r="R44" s="118">
        <f t="shared" si="68"/>
        <v>-0.2934497968128808</v>
      </c>
      <c r="S44" s="118">
        <f t="shared" si="68"/>
        <v>-0.29579926985817739</v>
      </c>
      <c r="T44" s="118">
        <f t="shared" si="68"/>
        <v>-0.29428489163073585</v>
      </c>
      <c r="U44" s="118">
        <f t="shared" si="68"/>
        <v>-0.2859306570773234</v>
      </c>
      <c r="V44" s="118">
        <f t="shared" si="68"/>
        <v>-0.25889316059344541</v>
      </c>
      <c r="W44" s="118">
        <f t="shared" si="68"/>
        <v>-0.24491608169852527</v>
      </c>
      <c r="X44" s="118">
        <f t="shared" si="68"/>
        <v>-0.23760052537861348</v>
      </c>
      <c r="Y44" s="118">
        <f t="shared" si="68"/>
        <v>-0.24660485836958462</v>
      </c>
      <c r="Z44" s="118">
        <f t="shared" si="68"/>
        <v>-0.22674042255744351</v>
      </c>
      <c r="AA44" s="118">
        <f t="shared" si="68"/>
        <v>-8.6614474809461647E-2</v>
      </c>
      <c r="AB44" s="118">
        <f t="shared" si="68"/>
        <v>-8.4093357146092423E-2</v>
      </c>
      <c r="AC44" s="118">
        <f t="shared" si="68"/>
        <v>-8.2983279665204787E-2</v>
      </c>
      <c r="AD44" s="118">
        <f t="shared" si="68"/>
        <v>-8.7367619487341078E-2</v>
      </c>
      <c r="AE44" s="118">
        <f t="shared" si="68"/>
        <v>-9.1612322522385173E-2</v>
      </c>
      <c r="AF44" s="118">
        <f t="shared" si="68"/>
        <v>-0.10311165896814954</v>
      </c>
      <c r="AG44" s="118">
        <f t="shared" si="68"/>
        <v>-0.10546640021774925</v>
      </c>
      <c r="AH44" s="118">
        <f t="shared" si="68"/>
        <v>-0.11546912486206171</v>
      </c>
      <c r="AI44" s="118">
        <f t="shared" si="68"/>
        <v>-0.12211610775754886</v>
      </c>
      <c r="AJ44" s="118">
        <f t="shared" si="68"/>
        <v>-0.11938417532948198</v>
      </c>
      <c r="AK44" s="118">
        <f t="shared" si="68"/>
        <v>-0.12010562332255062</v>
      </c>
      <c r="AL44" s="118">
        <f t="shared" si="68"/>
        <v>-0.11864193077638187</v>
      </c>
      <c r="AM44" s="118">
        <f t="shared" si="68"/>
        <v>-0.11968203237492689</v>
      </c>
      <c r="AN44" s="118">
        <f t="shared" si="68"/>
        <v>-0.1243924292072098</v>
      </c>
      <c r="AO44" s="118">
        <f t="shared" si="68"/>
        <v>-0.12646597674110671</v>
      </c>
      <c r="AP44" s="118">
        <f t="shared" si="68"/>
        <v>-0.14201960539893072</v>
      </c>
      <c r="AQ44" s="118">
        <f t="shared" si="68"/>
        <v>-0.14829095207855653</v>
      </c>
      <c r="AR44" s="118">
        <f t="shared" si="68"/>
        <v>-0.15442491548216888</v>
      </c>
      <c r="AS44" s="118">
        <f t="shared" si="68"/>
        <v>-0.16364184883427524</v>
      </c>
      <c r="AT44" s="118">
        <f t="shared" si="68"/>
        <v>-0.1701295051239054</v>
      </c>
      <c r="AU44" s="118"/>
      <c r="AV44" s="118">
        <f t="shared" ref="AV44:CA44" si="69">AV39/AV40</f>
        <v>-0.19216369978531045</v>
      </c>
      <c r="AW44" s="118">
        <f t="shared" si="69"/>
        <v>-0.19742145041491244</v>
      </c>
      <c r="AX44" s="118">
        <f t="shared" si="69"/>
        <v>-0.19948253266431343</v>
      </c>
      <c r="AY44" s="118">
        <f t="shared" si="69"/>
        <v>-0.20103089513589828</v>
      </c>
      <c r="AZ44" s="118">
        <f t="shared" si="69"/>
        <v>-0.19958635149643378</v>
      </c>
      <c r="BA44" s="118">
        <f t="shared" si="69"/>
        <v>-0.20876056896085304</v>
      </c>
      <c r="BB44" s="118">
        <f t="shared" si="69"/>
        <v>-0.21368311650005167</v>
      </c>
      <c r="BC44" s="118">
        <f t="shared" si="69"/>
        <v>-0.21461728753543771</v>
      </c>
      <c r="BD44" s="118">
        <f t="shared" si="69"/>
        <v>-0.21710940234830289</v>
      </c>
      <c r="BE44" s="118">
        <f t="shared" si="69"/>
        <v>-0.23274359496251965</v>
      </c>
      <c r="BF44" s="118">
        <f t="shared" si="69"/>
        <v>-0.23148511707811253</v>
      </c>
      <c r="BG44" s="118">
        <f t="shared" si="69"/>
        <v>-0.22906295184447426</v>
      </c>
      <c r="BH44" s="118">
        <f t="shared" si="69"/>
        <v>-0.23867640372815052</v>
      </c>
      <c r="BI44" s="118">
        <f t="shared" si="69"/>
        <v>-0.24043186729066732</v>
      </c>
      <c r="BJ44" s="118">
        <f t="shared" si="69"/>
        <v>-0.24368422105585019</v>
      </c>
      <c r="BK44" s="118">
        <f t="shared" si="69"/>
        <v>-0.25356428297226341</v>
      </c>
      <c r="BL44" s="118">
        <f t="shared" si="69"/>
        <v>-0.26022391480828949</v>
      </c>
      <c r="BM44" s="118">
        <f t="shared" si="69"/>
        <v>-0.27030364369076809</v>
      </c>
      <c r="BN44" s="118">
        <f t="shared" si="69"/>
        <v>-0.27816729616591401</v>
      </c>
      <c r="BO44" s="118">
        <f t="shared" si="69"/>
        <v>-0.17956379536193257</v>
      </c>
      <c r="BP44" s="118">
        <f t="shared" si="69"/>
        <v>-0.18144354796401824</v>
      </c>
      <c r="BQ44" s="118">
        <f t="shared" si="69"/>
        <v>-0.18944636505385579</v>
      </c>
      <c r="BR44" s="118">
        <f t="shared" si="69"/>
        <v>-0.19113562724825919</v>
      </c>
      <c r="BS44" s="118">
        <f t="shared" si="69"/>
        <v>-0.19106529669352196</v>
      </c>
      <c r="BT44" s="118">
        <f t="shared" si="69"/>
        <v>-0.19310630975317838</v>
      </c>
      <c r="BU44" s="118">
        <f t="shared" si="69"/>
        <v>-0.19410586666755833</v>
      </c>
      <c r="BV44" s="118">
        <f t="shared" si="69"/>
        <v>-0.19462457555781956</v>
      </c>
      <c r="BW44" s="118">
        <f t="shared" si="69"/>
        <v>-0.20920208353776718</v>
      </c>
      <c r="BX44" s="118">
        <f t="shared" si="69"/>
        <v>-0.15383405761209792</v>
      </c>
      <c r="BY44" s="118">
        <f t="shared" si="69"/>
        <v>-0.16248209640611774</v>
      </c>
      <c r="BZ44" s="118">
        <f t="shared" si="69"/>
        <v>-0.1711702744011564</v>
      </c>
      <c r="CA44" s="118">
        <f t="shared" si="69"/>
        <v>-0.18472442316025203</v>
      </c>
      <c r="CB44" s="118">
        <f t="shared" ref="CB44:CX44" si="70">CB39/CB40</f>
        <v>-0.21045429657152331</v>
      </c>
      <c r="CC44" s="118">
        <f t="shared" si="70"/>
        <v>-0.21578268976625062</v>
      </c>
      <c r="CD44" s="118">
        <f t="shared" si="70"/>
        <v>-0.2203701646201616</v>
      </c>
      <c r="CE44" s="118">
        <f t="shared" si="70"/>
        <v>-0.2285668608701264</v>
      </c>
      <c r="CF44" s="118">
        <f t="shared" si="70"/>
        <v>-0.24460709370572906</v>
      </c>
      <c r="CG44" s="118">
        <f t="shared" si="70"/>
        <v>-0.25899046648123158</v>
      </c>
      <c r="CH44" s="118">
        <f t="shared" si="70"/>
        <v>-0.26075177847198189</v>
      </c>
      <c r="CI44" s="118">
        <f t="shared" si="70"/>
        <v>-0.27584463429952244</v>
      </c>
      <c r="CJ44" s="118">
        <f t="shared" si="70"/>
        <v>-0.28677893842666091</v>
      </c>
      <c r="CK44" s="118">
        <f t="shared" si="70"/>
        <v>-0.29591160071305167</v>
      </c>
      <c r="CL44" s="118">
        <f t="shared" si="70"/>
        <v>-0.299302608337082</v>
      </c>
      <c r="CM44" s="118">
        <f t="shared" si="70"/>
        <v>-0.29696084534147832</v>
      </c>
      <c r="CN44" s="118">
        <f t="shared" si="70"/>
        <v>-0.3214603812866344</v>
      </c>
      <c r="CO44" s="118">
        <f t="shared" si="70"/>
        <v>-0.33166375927828629</v>
      </c>
      <c r="CP44" s="118">
        <f t="shared" si="70"/>
        <v>-0.3373424713141292</v>
      </c>
      <c r="CQ44" s="118">
        <f t="shared" si="70"/>
        <v>-0.37768083605507574</v>
      </c>
      <c r="CR44" s="118">
        <f t="shared" si="70"/>
        <v>-0.39313100633085357</v>
      </c>
      <c r="CS44" s="118">
        <f t="shared" si="70"/>
        <v>-0.39399681736046843</v>
      </c>
      <c r="CT44" s="118">
        <f t="shared" si="70"/>
        <v>-0.30665633259329744</v>
      </c>
      <c r="CU44" s="118">
        <f t="shared" si="70"/>
        <v>-0.35095982846780205</v>
      </c>
      <c r="CV44" s="118">
        <f t="shared" si="70"/>
        <v>-0.32688163577347518</v>
      </c>
      <c r="CW44" s="118">
        <f t="shared" si="70"/>
        <v>-0.31717830333171754</v>
      </c>
      <c r="CX44" s="118">
        <f t="shared" si="70"/>
        <v>-0.34405453895061039</v>
      </c>
      <c r="CY44" s="118"/>
      <c r="CZ44" s="118">
        <f>CZ39/CZ40</f>
        <v>-0.43375134370187507</v>
      </c>
      <c r="DA44" s="118">
        <f>DA39/DA40</f>
        <v>-0.43399134304577369</v>
      </c>
      <c r="DB44" s="118">
        <f>DB39/DB40</f>
        <v>-0.45626885254165761</v>
      </c>
      <c r="DC44" s="118">
        <f>DC39/DC40</f>
        <v>-0.49077009358711826</v>
      </c>
      <c r="DD44" s="118"/>
      <c r="DE44" s="118">
        <f t="shared" ref="DE44:DY44" si="71">DE39/DE40</f>
        <v>-0.50031251333936311</v>
      </c>
      <c r="DF44" s="118">
        <f t="shared" si="71"/>
        <v>-0.51578656581186755</v>
      </c>
      <c r="DG44" s="118">
        <f t="shared" si="71"/>
        <v>-0.53923982287631267</v>
      </c>
      <c r="DH44" s="118">
        <f t="shared" si="71"/>
        <v>-0.47018454384765812</v>
      </c>
      <c r="DI44" s="118">
        <f t="shared" si="71"/>
        <v>-0.47935039428107268</v>
      </c>
      <c r="DJ44" s="118">
        <f t="shared" si="71"/>
        <v>-0.49184776251446805</v>
      </c>
      <c r="DK44" s="118">
        <f t="shared" si="71"/>
        <v>-0.5065238075008025</v>
      </c>
      <c r="DL44" s="118">
        <f t="shared" si="71"/>
        <v>-0.52426596111928181</v>
      </c>
      <c r="DM44" s="118">
        <f t="shared" si="71"/>
        <v>-0.52813041691901108</v>
      </c>
      <c r="DN44" s="118">
        <f t="shared" si="71"/>
        <v>-0.51987079370440581</v>
      </c>
      <c r="DO44" s="118">
        <f t="shared" si="71"/>
        <v>-0.52353517286190188</v>
      </c>
      <c r="DP44" s="118">
        <f t="shared" si="71"/>
        <v>-0.53210161469822048</v>
      </c>
      <c r="DQ44" s="118">
        <f t="shared" si="71"/>
        <v>-0.54207978796874545</v>
      </c>
      <c r="DR44" s="118">
        <f t="shared" si="71"/>
        <v>-0.55096837672902321</v>
      </c>
      <c r="DS44" s="118">
        <f t="shared" si="71"/>
        <v>-0.56221082746938933</v>
      </c>
      <c r="DT44" s="118">
        <f t="shared" si="71"/>
        <v>-0.56133334915182931</v>
      </c>
      <c r="DU44" s="118">
        <f t="shared" si="71"/>
        <v>-0.56637493932056582</v>
      </c>
      <c r="DV44" s="118">
        <f t="shared" si="71"/>
        <v>-0.57108523657646926</v>
      </c>
      <c r="DW44" s="118">
        <f t="shared" si="71"/>
        <v>-0.57695839287956463</v>
      </c>
      <c r="DX44" s="118">
        <f t="shared" si="71"/>
        <v>-0.58670855300769031</v>
      </c>
      <c r="DY44" s="118">
        <f t="shared" si="71"/>
        <v>-0.58883588950571653</v>
      </c>
      <c r="DZ44" s="118"/>
      <c r="EA44" s="118"/>
      <c r="EB44" s="118"/>
      <c r="EC44" s="118">
        <f>EC39/EC40</f>
        <v>-0.57762191048878631</v>
      </c>
      <c r="ED44" s="118">
        <f>ED39/ED40</f>
        <v>-0.58425472559676861</v>
      </c>
      <c r="EE44" s="118">
        <f>EE39/EE40</f>
        <v>-0.58503026057361052</v>
      </c>
      <c r="EF44" s="118">
        <f>EF39/EF40</f>
        <v>-0.58282408357358162</v>
      </c>
      <c r="EG44" s="118"/>
      <c r="EH44" s="118"/>
      <c r="EI44" s="118">
        <f t="shared" ref="EI44:FH44" si="72">EI39/EI40</f>
        <v>-0.53611880148911051</v>
      </c>
      <c r="EJ44" s="118">
        <f t="shared" si="72"/>
        <v>-0.52787845786117238</v>
      </c>
      <c r="EK44" s="118">
        <f t="shared" si="72"/>
        <v>-0.53733386988159448</v>
      </c>
      <c r="EL44" s="118">
        <f t="shared" si="72"/>
        <v>-0.54074789149625657</v>
      </c>
      <c r="EM44" s="118">
        <f t="shared" si="72"/>
        <v>-0.54509202939178703</v>
      </c>
      <c r="EN44" s="118">
        <f t="shared" si="72"/>
        <v>-0.55442875295812843</v>
      </c>
      <c r="EO44" s="118">
        <f t="shared" si="72"/>
        <v>-0.55145267559050881</v>
      </c>
      <c r="EP44" s="118">
        <f t="shared" si="72"/>
        <v>-0.53128997782844145</v>
      </c>
      <c r="EQ44" s="118">
        <f t="shared" si="72"/>
        <v>-0.54023707930337628</v>
      </c>
      <c r="ER44" s="118">
        <f t="shared" si="72"/>
        <v>-0.5560251379002491</v>
      </c>
      <c r="ES44" s="118">
        <f t="shared" si="72"/>
        <v>-0.56036692468923266</v>
      </c>
      <c r="ET44" s="118">
        <f t="shared" si="72"/>
        <v>-0.56897305523637676</v>
      </c>
      <c r="EU44" s="118">
        <f t="shared" si="72"/>
        <v>-0.57309639702361148</v>
      </c>
      <c r="EV44" s="118">
        <f t="shared" si="72"/>
        <v>-0.57379546342285637</v>
      </c>
      <c r="EW44" s="118">
        <f t="shared" si="72"/>
        <v>-0.57767735526901776</v>
      </c>
      <c r="EX44" s="118">
        <f t="shared" si="72"/>
        <v>-0.578508974262118</v>
      </c>
      <c r="EY44" s="118">
        <f t="shared" si="72"/>
        <v>-0.57377132265090014</v>
      </c>
      <c r="EZ44" s="118">
        <f t="shared" si="72"/>
        <v>-0.54247875453094219</v>
      </c>
      <c r="FA44" s="118">
        <f t="shared" si="72"/>
        <v>-0.57758881112925642</v>
      </c>
      <c r="FB44" s="118">
        <f t="shared" si="72"/>
        <v>-0.56895618803840042</v>
      </c>
      <c r="FC44" s="118">
        <f t="shared" si="72"/>
        <v>-0.57954923209161735</v>
      </c>
      <c r="FD44" s="118">
        <f t="shared" si="72"/>
        <v>-0.56903906287851491</v>
      </c>
      <c r="FE44" s="118">
        <f t="shared" si="72"/>
        <v>-0.54943650707036129</v>
      </c>
      <c r="FF44" s="118">
        <f t="shared" si="72"/>
        <v>-0.52478151350635405</v>
      </c>
      <c r="FG44" s="118">
        <f t="shared" si="72"/>
        <v>-0.50811404656766135</v>
      </c>
      <c r="FH44" s="118">
        <f t="shared" si="72"/>
        <v>-0.48769163802933208</v>
      </c>
      <c r="FI44" s="118"/>
      <c r="FJ44" s="118">
        <f t="shared" ref="FJ44:FO44" si="73">FJ39/FJ40</f>
        <v>-0.49215745137847805</v>
      </c>
      <c r="FK44" s="118">
        <f t="shared" si="73"/>
        <v>-0.49081265644465832</v>
      </c>
      <c r="FL44" s="118">
        <f t="shared" si="73"/>
        <v>-0.4897743513839003</v>
      </c>
      <c r="FM44" s="118">
        <f t="shared" si="73"/>
        <v>-0.48091131057437714</v>
      </c>
      <c r="FN44" s="118">
        <f t="shared" si="73"/>
        <v>-0.72287006964280753</v>
      </c>
      <c r="FO44" s="118">
        <f t="shared" si="73"/>
        <v>-0.72577327335553121</v>
      </c>
    </row>
    <row r="45" spans="1:171" x14ac:dyDescent="0.2">
      <c r="A45" s="84" t="s">
        <v>374</v>
      </c>
      <c r="B45" s="120">
        <f t="shared" ref="B45:AG45" si="74">B32</f>
        <v>0</v>
      </c>
      <c r="C45" s="120">
        <f t="shared" si="74"/>
        <v>0</v>
      </c>
      <c r="D45" s="120">
        <f t="shared" si="74"/>
        <v>0</v>
      </c>
      <c r="E45" s="120">
        <f t="shared" si="74"/>
        <v>0</v>
      </c>
      <c r="F45" s="120">
        <f t="shared" si="74"/>
        <v>0</v>
      </c>
      <c r="G45" s="120">
        <f t="shared" si="74"/>
        <v>0</v>
      </c>
      <c r="H45" s="120">
        <f t="shared" si="74"/>
        <v>0</v>
      </c>
      <c r="I45" s="120">
        <f t="shared" si="74"/>
        <v>0</v>
      </c>
      <c r="J45" s="120">
        <f t="shared" si="74"/>
        <v>0</v>
      </c>
      <c r="K45" s="120">
        <f t="shared" si="74"/>
        <v>0</v>
      </c>
      <c r="L45" s="120">
        <f t="shared" si="74"/>
        <v>0</v>
      </c>
      <c r="M45" s="120">
        <f t="shared" si="74"/>
        <v>0</v>
      </c>
      <c r="N45" s="120">
        <f t="shared" si="74"/>
        <v>0</v>
      </c>
      <c r="O45" s="120">
        <f t="shared" si="74"/>
        <v>0</v>
      </c>
      <c r="P45" s="120">
        <f t="shared" si="74"/>
        <v>0</v>
      </c>
      <c r="Q45" s="120">
        <f t="shared" si="74"/>
        <v>0</v>
      </c>
      <c r="R45" s="120">
        <f t="shared" si="74"/>
        <v>0</v>
      </c>
      <c r="S45" s="120">
        <f t="shared" si="74"/>
        <v>0</v>
      </c>
      <c r="T45" s="120">
        <f t="shared" si="74"/>
        <v>0</v>
      </c>
      <c r="U45" s="120">
        <f t="shared" si="74"/>
        <v>0</v>
      </c>
      <c r="V45" s="120">
        <f t="shared" si="74"/>
        <v>0</v>
      </c>
      <c r="W45" s="120">
        <f t="shared" si="74"/>
        <v>0</v>
      </c>
      <c r="X45" s="120">
        <f t="shared" si="74"/>
        <v>0</v>
      </c>
      <c r="Y45" s="120">
        <f t="shared" si="74"/>
        <v>0</v>
      </c>
      <c r="Z45" s="120">
        <f t="shared" si="74"/>
        <v>0</v>
      </c>
      <c r="AA45" s="120">
        <f t="shared" si="74"/>
        <v>0</v>
      </c>
      <c r="AB45" s="120">
        <f t="shared" si="74"/>
        <v>0</v>
      </c>
      <c r="AC45" s="120">
        <f t="shared" si="74"/>
        <v>0</v>
      </c>
      <c r="AD45" s="120">
        <f t="shared" si="74"/>
        <v>0</v>
      </c>
      <c r="AE45" s="120">
        <f t="shared" si="74"/>
        <v>0</v>
      </c>
      <c r="AF45" s="120">
        <f t="shared" si="74"/>
        <v>0</v>
      </c>
      <c r="AG45" s="120">
        <f t="shared" si="74"/>
        <v>0</v>
      </c>
      <c r="AH45" s="120">
        <f t="shared" ref="AH45:BM45" si="75">AH32</f>
        <v>0</v>
      </c>
      <c r="AI45" s="120">
        <f t="shared" si="75"/>
        <v>0</v>
      </c>
      <c r="AJ45" s="120">
        <f t="shared" si="75"/>
        <v>0</v>
      </c>
      <c r="AK45" s="120">
        <f t="shared" si="75"/>
        <v>0</v>
      </c>
      <c r="AL45" s="120">
        <f t="shared" si="75"/>
        <v>0</v>
      </c>
      <c r="AM45" s="120">
        <f t="shared" si="75"/>
        <v>0</v>
      </c>
      <c r="AN45" s="120">
        <f t="shared" si="75"/>
        <v>0</v>
      </c>
      <c r="AO45" s="120">
        <f t="shared" si="75"/>
        <v>0</v>
      </c>
      <c r="AP45" s="120">
        <f t="shared" si="75"/>
        <v>0</v>
      </c>
      <c r="AQ45" s="120">
        <f t="shared" si="75"/>
        <v>0</v>
      </c>
      <c r="AR45" s="120">
        <f t="shared" si="75"/>
        <v>0</v>
      </c>
      <c r="AS45" s="120">
        <f t="shared" si="75"/>
        <v>0</v>
      </c>
      <c r="AT45" s="120">
        <f t="shared" si="75"/>
        <v>0</v>
      </c>
      <c r="AU45" s="120">
        <f t="shared" si="75"/>
        <v>0</v>
      </c>
      <c r="AV45" s="120">
        <f t="shared" si="75"/>
        <v>0</v>
      </c>
      <c r="AW45" s="120">
        <f t="shared" si="75"/>
        <v>0</v>
      </c>
      <c r="AX45" s="120">
        <f t="shared" si="75"/>
        <v>0</v>
      </c>
      <c r="AY45" s="120">
        <f t="shared" si="75"/>
        <v>0</v>
      </c>
      <c r="AZ45" s="120">
        <f t="shared" si="75"/>
        <v>0</v>
      </c>
      <c r="BA45" s="120">
        <f t="shared" si="75"/>
        <v>0</v>
      </c>
      <c r="BB45" s="120">
        <f t="shared" si="75"/>
        <v>0</v>
      </c>
      <c r="BC45" s="120">
        <f t="shared" si="75"/>
        <v>0</v>
      </c>
      <c r="BD45" s="120">
        <f t="shared" si="75"/>
        <v>0</v>
      </c>
      <c r="BE45" s="120">
        <f t="shared" si="75"/>
        <v>0</v>
      </c>
      <c r="BF45" s="120">
        <f t="shared" si="75"/>
        <v>0</v>
      </c>
      <c r="BG45" s="120">
        <f t="shared" si="75"/>
        <v>0</v>
      </c>
      <c r="BH45" s="120">
        <f t="shared" si="75"/>
        <v>0</v>
      </c>
      <c r="BI45" s="120">
        <f t="shared" si="75"/>
        <v>0</v>
      </c>
      <c r="BJ45" s="120">
        <f t="shared" si="75"/>
        <v>0</v>
      </c>
      <c r="BK45" s="120">
        <f t="shared" si="75"/>
        <v>0</v>
      </c>
      <c r="BL45" s="120">
        <f t="shared" si="75"/>
        <v>0</v>
      </c>
      <c r="BM45" s="120">
        <f t="shared" si="75"/>
        <v>0</v>
      </c>
      <c r="BN45" s="120">
        <f t="shared" ref="BN45:CS45" si="76">BN32</f>
        <v>0</v>
      </c>
      <c r="BO45" s="120">
        <f t="shared" si="76"/>
        <v>0</v>
      </c>
      <c r="BP45" s="120">
        <f t="shared" si="76"/>
        <v>0</v>
      </c>
      <c r="BQ45" s="120">
        <f t="shared" si="76"/>
        <v>0</v>
      </c>
      <c r="BR45" s="120">
        <f t="shared" si="76"/>
        <v>0</v>
      </c>
      <c r="BS45" s="120">
        <f t="shared" si="76"/>
        <v>0</v>
      </c>
      <c r="BT45" s="120">
        <f t="shared" si="76"/>
        <v>0</v>
      </c>
      <c r="BU45" s="120">
        <f t="shared" si="76"/>
        <v>0</v>
      </c>
      <c r="BV45" s="120">
        <f t="shared" si="76"/>
        <v>0</v>
      </c>
      <c r="BW45" s="120">
        <f t="shared" si="76"/>
        <v>0</v>
      </c>
      <c r="BX45" s="120">
        <f t="shared" si="76"/>
        <v>0</v>
      </c>
      <c r="BY45" s="120">
        <f t="shared" si="76"/>
        <v>0</v>
      </c>
      <c r="BZ45" s="120">
        <f t="shared" si="76"/>
        <v>0</v>
      </c>
      <c r="CA45" s="120">
        <f t="shared" si="76"/>
        <v>0</v>
      </c>
      <c r="CB45" s="120">
        <f t="shared" si="76"/>
        <v>0</v>
      </c>
      <c r="CC45" s="120">
        <f t="shared" si="76"/>
        <v>0</v>
      </c>
      <c r="CD45" s="120">
        <f t="shared" si="76"/>
        <v>0</v>
      </c>
      <c r="CE45" s="120">
        <f t="shared" si="76"/>
        <v>0</v>
      </c>
      <c r="CF45" s="120">
        <f t="shared" si="76"/>
        <v>0</v>
      </c>
      <c r="CG45" s="120">
        <f t="shared" si="76"/>
        <v>0</v>
      </c>
      <c r="CH45" s="120">
        <f t="shared" si="76"/>
        <v>0</v>
      </c>
      <c r="CI45" s="120">
        <f t="shared" si="76"/>
        <v>0</v>
      </c>
      <c r="CJ45" s="120">
        <f t="shared" si="76"/>
        <v>0</v>
      </c>
      <c r="CK45" s="120">
        <f t="shared" si="76"/>
        <v>0</v>
      </c>
      <c r="CL45" s="120">
        <f t="shared" si="76"/>
        <v>0</v>
      </c>
      <c r="CM45" s="120">
        <f t="shared" si="76"/>
        <v>0</v>
      </c>
      <c r="CN45" s="120">
        <f t="shared" si="76"/>
        <v>0</v>
      </c>
      <c r="CO45" s="120">
        <f t="shared" si="76"/>
        <v>0</v>
      </c>
      <c r="CP45" s="120">
        <f t="shared" si="76"/>
        <v>0</v>
      </c>
      <c r="CQ45" s="120">
        <f t="shared" si="76"/>
        <v>0</v>
      </c>
      <c r="CR45" s="120">
        <f t="shared" si="76"/>
        <v>0</v>
      </c>
      <c r="CS45" s="120">
        <f t="shared" si="76"/>
        <v>0</v>
      </c>
      <c r="CT45" s="120">
        <f t="shared" ref="CT45:DY45" si="77">CT32</f>
        <v>0</v>
      </c>
      <c r="CU45" s="120">
        <f t="shared" si="77"/>
        <v>0</v>
      </c>
      <c r="CV45" s="120">
        <f t="shared" si="77"/>
        <v>0</v>
      </c>
      <c r="CW45" s="120">
        <f t="shared" si="77"/>
        <v>0</v>
      </c>
      <c r="CX45" s="120">
        <f t="shared" si="77"/>
        <v>0</v>
      </c>
      <c r="CY45" s="120">
        <f t="shared" si="77"/>
        <v>0</v>
      </c>
      <c r="CZ45" s="120">
        <f t="shared" si="77"/>
        <v>0</v>
      </c>
      <c r="DA45" s="120">
        <f t="shared" si="77"/>
        <v>0</v>
      </c>
      <c r="DB45" s="120">
        <f t="shared" si="77"/>
        <v>0</v>
      </c>
      <c r="DC45" s="120">
        <f t="shared" si="77"/>
        <v>0</v>
      </c>
      <c r="DD45" s="120">
        <f t="shared" si="77"/>
        <v>0</v>
      </c>
      <c r="DE45" s="120">
        <f t="shared" si="77"/>
        <v>0</v>
      </c>
      <c r="DF45" s="120">
        <f t="shared" si="77"/>
        <v>0</v>
      </c>
      <c r="DG45" s="120">
        <f t="shared" si="77"/>
        <v>0</v>
      </c>
      <c r="DH45" s="120">
        <f t="shared" si="77"/>
        <v>0</v>
      </c>
      <c r="DI45" s="120">
        <f t="shared" si="77"/>
        <v>0</v>
      </c>
      <c r="DJ45" s="120">
        <f t="shared" si="77"/>
        <v>0</v>
      </c>
      <c r="DK45" s="120">
        <f t="shared" si="77"/>
        <v>0</v>
      </c>
      <c r="DL45" s="120">
        <f t="shared" si="77"/>
        <v>0</v>
      </c>
      <c r="DM45" s="120">
        <f t="shared" si="77"/>
        <v>0</v>
      </c>
      <c r="DN45" s="120">
        <f t="shared" si="77"/>
        <v>0</v>
      </c>
      <c r="DO45" s="120">
        <f t="shared" si="77"/>
        <v>0</v>
      </c>
      <c r="DP45" s="120">
        <f t="shared" si="77"/>
        <v>0</v>
      </c>
      <c r="DQ45" s="120">
        <f t="shared" si="77"/>
        <v>0</v>
      </c>
      <c r="DR45" s="120">
        <f t="shared" si="77"/>
        <v>0</v>
      </c>
      <c r="DS45" s="120">
        <f t="shared" si="77"/>
        <v>0</v>
      </c>
      <c r="DT45" s="120">
        <f t="shared" si="77"/>
        <v>0</v>
      </c>
      <c r="DU45" s="120">
        <f t="shared" si="77"/>
        <v>0</v>
      </c>
      <c r="DV45" s="120">
        <f t="shared" si="77"/>
        <v>0</v>
      </c>
      <c r="DW45" s="120">
        <f t="shared" si="77"/>
        <v>0</v>
      </c>
      <c r="DX45" s="120">
        <f t="shared" si="77"/>
        <v>0</v>
      </c>
      <c r="DY45" s="120">
        <f t="shared" si="77"/>
        <v>0</v>
      </c>
      <c r="DZ45" s="120">
        <f t="shared" ref="DZ45:FE45" si="78">DZ32</f>
        <v>0</v>
      </c>
      <c r="EA45" s="120">
        <f t="shared" si="78"/>
        <v>0</v>
      </c>
      <c r="EB45" s="120">
        <f t="shared" si="78"/>
        <v>0</v>
      </c>
      <c r="EC45" s="120">
        <f t="shared" si="78"/>
        <v>0</v>
      </c>
      <c r="ED45" s="120">
        <f t="shared" si="78"/>
        <v>0</v>
      </c>
      <c r="EE45" s="120">
        <f t="shared" si="78"/>
        <v>0</v>
      </c>
      <c r="EF45" s="120">
        <f t="shared" si="78"/>
        <v>0</v>
      </c>
      <c r="EG45" s="120">
        <f t="shared" si="78"/>
        <v>0</v>
      </c>
      <c r="EH45" s="120">
        <f t="shared" si="78"/>
        <v>0</v>
      </c>
      <c r="EI45" s="120">
        <f t="shared" si="78"/>
        <v>0</v>
      </c>
      <c r="EJ45" s="120">
        <f t="shared" si="78"/>
        <v>0</v>
      </c>
      <c r="EK45" s="120">
        <f t="shared" si="78"/>
        <v>0</v>
      </c>
      <c r="EL45" s="120">
        <f t="shared" si="78"/>
        <v>0</v>
      </c>
      <c r="EM45" s="120">
        <f t="shared" si="78"/>
        <v>0</v>
      </c>
      <c r="EN45" s="120">
        <f t="shared" si="78"/>
        <v>0</v>
      </c>
      <c r="EO45" s="120">
        <f t="shared" si="78"/>
        <v>0</v>
      </c>
      <c r="EP45" s="120">
        <f t="shared" si="78"/>
        <v>0</v>
      </c>
      <c r="EQ45" s="120">
        <f t="shared" si="78"/>
        <v>0</v>
      </c>
      <c r="ER45" s="120">
        <f t="shared" si="78"/>
        <v>0</v>
      </c>
      <c r="ES45" s="120">
        <f t="shared" si="78"/>
        <v>0</v>
      </c>
      <c r="ET45" s="120">
        <f t="shared" si="78"/>
        <v>0</v>
      </c>
      <c r="EU45" s="120">
        <f t="shared" si="78"/>
        <v>0</v>
      </c>
      <c r="EV45" s="120">
        <f t="shared" si="78"/>
        <v>0</v>
      </c>
      <c r="EW45" s="120">
        <f t="shared" si="78"/>
        <v>0</v>
      </c>
      <c r="EX45" s="120">
        <f t="shared" si="78"/>
        <v>0</v>
      </c>
      <c r="EY45" s="120">
        <f t="shared" si="78"/>
        <v>0</v>
      </c>
      <c r="EZ45" s="120">
        <f t="shared" si="78"/>
        <v>0</v>
      </c>
      <c r="FA45" s="120">
        <f t="shared" si="78"/>
        <v>0</v>
      </c>
      <c r="FB45" s="120">
        <f t="shared" si="78"/>
        <v>0</v>
      </c>
      <c r="FC45" s="120">
        <f t="shared" si="78"/>
        <v>0</v>
      </c>
      <c r="FD45" s="120">
        <f t="shared" si="78"/>
        <v>0</v>
      </c>
      <c r="FE45" s="120">
        <f t="shared" si="78"/>
        <v>0</v>
      </c>
      <c r="FF45" s="120">
        <f t="shared" ref="FF45:FO45" si="79">FF32</f>
        <v>0</v>
      </c>
      <c r="FG45" s="120">
        <f t="shared" si="79"/>
        <v>0</v>
      </c>
      <c r="FH45" s="120">
        <f t="shared" si="79"/>
        <v>0</v>
      </c>
      <c r="FI45" s="120">
        <f t="shared" si="79"/>
        <v>0</v>
      </c>
      <c r="FJ45" s="120">
        <f t="shared" si="79"/>
        <v>0</v>
      </c>
      <c r="FK45" s="120">
        <f t="shared" si="79"/>
        <v>0</v>
      </c>
      <c r="FL45" s="120">
        <f t="shared" si="79"/>
        <v>0</v>
      </c>
      <c r="FM45" s="120">
        <f t="shared" si="79"/>
        <v>0</v>
      </c>
      <c r="FN45" s="120">
        <f t="shared" si="79"/>
        <v>0</v>
      </c>
      <c r="FO45" s="120">
        <f t="shared" si="79"/>
        <v>0</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79998168889431442"/>
  </sheetPr>
  <dimension ref="A1:OL10"/>
  <sheetViews>
    <sheetView workbookViewId="0">
      <pane xSplit="1" ySplit="1" topLeftCell="B2" activePane="bottomRight" state="frozen"/>
      <selection activeCell="J28" sqref="J28"/>
      <selection pane="topRight" activeCell="J28" sqref="J28"/>
      <selection pane="bottomLeft" activeCell="J28" sqref="J28"/>
      <selection pane="bottomRight" activeCell="J43" sqref="J43"/>
    </sheetView>
  </sheetViews>
  <sheetFormatPr defaultColWidth="12.7109375" defaultRowHeight="12.75" x14ac:dyDescent="0.2"/>
  <cols>
    <col min="1" max="1" width="35.7109375" style="77" customWidth="1"/>
    <col min="2" max="16384" width="12.7109375" style="77"/>
  </cols>
  <sheetData>
    <row r="1" spans="1:402" x14ac:dyDescent="0.2">
      <c r="A1" s="92" t="s">
        <v>850</v>
      </c>
      <c r="B1" s="111">
        <v>1827</v>
      </c>
      <c r="C1" s="111">
        <v>1858</v>
      </c>
      <c r="D1" s="111">
        <v>1886</v>
      </c>
      <c r="E1" s="111">
        <v>1917</v>
      </c>
      <c r="F1" s="111">
        <v>1947</v>
      </c>
      <c r="G1" s="111">
        <v>1978</v>
      </c>
      <c r="H1" s="111">
        <v>2008</v>
      </c>
      <c r="I1" s="111">
        <v>2039</v>
      </c>
      <c r="J1" s="111">
        <v>2070</v>
      </c>
      <c r="K1" s="111">
        <v>2100</v>
      </c>
      <c r="L1" s="111">
        <v>2131</v>
      </c>
      <c r="M1" s="111">
        <v>2161</v>
      </c>
      <c r="N1" s="111">
        <v>2192</v>
      </c>
      <c r="O1" s="111">
        <v>2223</v>
      </c>
      <c r="P1" s="111">
        <v>2251</v>
      </c>
      <c r="Q1" s="111">
        <v>2282</v>
      </c>
      <c r="R1" s="111">
        <v>2312</v>
      </c>
      <c r="S1" s="111">
        <v>2343</v>
      </c>
      <c r="T1" s="111">
        <v>2373</v>
      </c>
      <c r="U1" s="111">
        <v>2404</v>
      </c>
      <c r="V1" s="111">
        <v>2435</v>
      </c>
      <c r="W1" s="111">
        <v>2465</v>
      </c>
      <c r="X1" s="111">
        <v>2496</v>
      </c>
      <c r="Y1" s="111">
        <v>2526</v>
      </c>
      <c r="Z1" s="111">
        <v>2557</v>
      </c>
      <c r="AA1" s="111">
        <v>2588</v>
      </c>
      <c r="AB1" s="111">
        <v>2616</v>
      </c>
      <c r="AC1" s="111">
        <v>2647</v>
      </c>
      <c r="AD1" s="111">
        <v>2677</v>
      </c>
      <c r="AE1" s="111">
        <v>2708</v>
      </c>
      <c r="AF1" s="111">
        <v>2738</v>
      </c>
      <c r="AG1" s="111">
        <v>2769</v>
      </c>
      <c r="AH1" s="111">
        <v>2800</v>
      </c>
      <c r="AI1" s="111">
        <v>2830</v>
      </c>
      <c r="AJ1" s="111">
        <v>2861</v>
      </c>
      <c r="AK1" s="111">
        <v>2891</v>
      </c>
      <c r="AL1" s="111">
        <v>2922</v>
      </c>
      <c r="AM1" s="111">
        <v>2953</v>
      </c>
      <c r="AN1" s="111">
        <v>2982</v>
      </c>
      <c r="AO1" s="111">
        <v>3013</v>
      </c>
      <c r="AP1" s="111">
        <v>3043</v>
      </c>
      <c r="AQ1" s="111">
        <v>3074</v>
      </c>
      <c r="AR1" s="111">
        <v>3104</v>
      </c>
      <c r="AS1" s="111">
        <v>3135</v>
      </c>
      <c r="AT1" s="111">
        <v>3166</v>
      </c>
      <c r="AU1" s="111">
        <v>3196</v>
      </c>
      <c r="AV1" s="111">
        <v>3227</v>
      </c>
      <c r="AW1" s="111">
        <v>3257</v>
      </c>
      <c r="AX1" s="111">
        <v>3288</v>
      </c>
      <c r="AY1" s="111">
        <v>3319</v>
      </c>
      <c r="AZ1" s="111">
        <v>3347</v>
      </c>
      <c r="BA1" s="111">
        <v>3378</v>
      </c>
      <c r="BB1" s="111">
        <v>3408</v>
      </c>
      <c r="BC1" s="111">
        <v>3439</v>
      </c>
      <c r="BD1" s="111">
        <v>3469</v>
      </c>
      <c r="BE1" s="111">
        <v>3500</v>
      </c>
      <c r="BF1" s="111">
        <v>3531</v>
      </c>
      <c r="BG1" s="111">
        <v>3561</v>
      </c>
      <c r="BH1" s="111">
        <v>3592</v>
      </c>
      <c r="BI1" s="111">
        <v>3622</v>
      </c>
      <c r="BJ1" s="111">
        <v>3653</v>
      </c>
      <c r="BK1" s="111">
        <v>3684</v>
      </c>
      <c r="BL1" s="111">
        <v>3712</v>
      </c>
      <c r="BM1" s="111">
        <v>3743</v>
      </c>
      <c r="BN1" s="111">
        <v>3773</v>
      </c>
      <c r="BO1" s="111">
        <v>3804</v>
      </c>
      <c r="BP1" s="111">
        <v>3834</v>
      </c>
      <c r="BQ1" s="111">
        <v>3865</v>
      </c>
      <c r="BR1" s="111">
        <v>3896</v>
      </c>
      <c r="BS1" s="111">
        <v>3926</v>
      </c>
      <c r="BT1" s="111">
        <v>3957</v>
      </c>
      <c r="BU1" s="111">
        <v>3987</v>
      </c>
      <c r="BV1" s="111">
        <v>4018</v>
      </c>
      <c r="BW1" s="111">
        <v>4049</v>
      </c>
      <c r="BX1" s="111">
        <v>4077</v>
      </c>
      <c r="BY1" s="111">
        <v>4108</v>
      </c>
      <c r="BZ1" s="111">
        <v>4138</v>
      </c>
      <c r="CA1" s="111">
        <v>4169</v>
      </c>
      <c r="CB1" s="111">
        <v>4199</v>
      </c>
      <c r="CC1" s="111">
        <v>4230</v>
      </c>
      <c r="CD1" s="111">
        <v>4261</v>
      </c>
      <c r="CE1" s="111">
        <v>4291</v>
      </c>
      <c r="CF1" s="111">
        <v>4322</v>
      </c>
      <c r="CG1" s="111">
        <v>4352</v>
      </c>
      <c r="CH1" s="111">
        <v>4383</v>
      </c>
      <c r="CI1" s="111">
        <v>4414</v>
      </c>
      <c r="CJ1" s="111">
        <v>4443</v>
      </c>
      <c r="CK1" s="111">
        <v>4474</v>
      </c>
      <c r="CL1" s="111">
        <v>4504</v>
      </c>
      <c r="CM1" s="111">
        <v>4535</v>
      </c>
      <c r="CN1" s="111">
        <v>4565</v>
      </c>
      <c r="CO1" s="111">
        <v>4596</v>
      </c>
      <c r="CP1" s="111">
        <v>4627</v>
      </c>
      <c r="CQ1" s="111">
        <v>4657</v>
      </c>
      <c r="CR1" s="111">
        <v>4688</v>
      </c>
      <c r="CS1" s="111">
        <v>4718</v>
      </c>
      <c r="CT1" s="111">
        <v>4749</v>
      </c>
      <c r="CU1" s="111">
        <v>4780</v>
      </c>
      <c r="CV1" s="111">
        <v>4808</v>
      </c>
      <c r="CW1" s="111">
        <v>4839</v>
      </c>
      <c r="CX1" s="111">
        <v>4869</v>
      </c>
      <c r="CY1" s="111">
        <v>4900</v>
      </c>
      <c r="CZ1" s="111">
        <v>4930</v>
      </c>
      <c r="DA1" s="111">
        <v>4961</v>
      </c>
      <c r="DB1" s="111">
        <v>4992</v>
      </c>
      <c r="DC1" s="111">
        <v>5022</v>
      </c>
      <c r="DD1" s="111">
        <v>5053</v>
      </c>
      <c r="DE1" s="111">
        <v>5083</v>
      </c>
      <c r="DF1" s="111">
        <v>5114</v>
      </c>
      <c r="DG1" s="111">
        <v>5145</v>
      </c>
      <c r="DH1" s="111">
        <v>5173</v>
      </c>
      <c r="DI1" s="111">
        <v>5204</v>
      </c>
      <c r="DJ1" s="111">
        <v>5234</v>
      </c>
      <c r="DK1" s="111">
        <v>5265</v>
      </c>
      <c r="DL1" s="111">
        <v>5295</v>
      </c>
      <c r="DM1" s="111">
        <v>5326</v>
      </c>
      <c r="DN1" s="111">
        <v>5357</v>
      </c>
      <c r="DO1" s="111">
        <v>5387</v>
      </c>
      <c r="DP1" s="111">
        <v>5418</v>
      </c>
      <c r="DQ1" s="111">
        <v>5448</v>
      </c>
      <c r="DR1" s="111">
        <v>5479</v>
      </c>
      <c r="DS1" s="111">
        <v>5510</v>
      </c>
      <c r="DT1" s="111">
        <v>5538</v>
      </c>
      <c r="DU1" s="111">
        <v>5569</v>
      </c>
      <c r="DV1" s="111">
        <v>5599</v>
      </c>
      <c r="DW1" s="111">
        <v>5630</v>
      </c>
      <c r="DX1" s="111">
        <v>5660</v>
      </c>
      <c r="DY1" s="111">
        <v>5691</v>
      </c>
      <c r="DZ1" s="111">
        <v>5722</v>
      </c>
      <c r="EA1" s="111">
        <v>5752</v>
      </c>
      <c r="EB1" s="111">
        <v>5783</v>
      </c>
      <c r="EC1" s="111">
        <v>5813</v>
      </c>
      <c r="ED1" s="111">
        <v>5844</v>
      </c>
      <c r="EE1" s="111">
        <v>5875</v>
      </c>
      <c r="EF1" s="111">
        <v>5904</v>
      </c>
      <c r="EG1" s="111">
        <v>5935</v>
      </c>
      <c r="EH1" s="111">
        <v>5965</v>
      </c>
      <c r="EI1" s="111">
        <v>5996</v>
      </c>
      <c r="EJ1" s="111">
        <v>6026</v>
      </c>
      <c r="EK1" s="111">
        <v>6057</v>
      </c>
      <c r="EL1" s="111">
        <v>6088</v>
      </c>
      <c r="EM1" s="111">
        <v>6118</v>
      </c>
      <c r="EN1" s="111">
        <v>6149</v>
      </c>
      <c r="EO1" s="111">
        <v>6179</v>
      </c>
      <c r="EP1" s="111">
        <v>6210</v>
      </c>
      <c r="EQ1" s="111">
        <v>6241</v>
      </c>
      <c r="ER1" s="111">
        <v>6269</v>
      </c>
      <c r="ES1" s="111">
        <v>6300</v>
      </c>
      <c r="ET1" s="111">
        <v>6330</v>
      </c>
      <c r="EU1" s="111">
        <v>6361</v>
      </c>
      <c r="EV1" s="111">
        <v>6391</v>
      </c>
      <c r="EW1" s="111">
        <v>6422</v>
      </c>
      <c r="EX1" s="111">
        <v>6453</v>
      </c>
      <c r="EY1" s="111">
        <v>6483</v>
      </c>
      <c r="EZ1" s="111">
        <v>6514</v>
      </c>
      <c r="FA1" s="111">
        <v>6544</v>
      </c>
      <c r="FB1" s="111">
        <v>6575</v>
      </c>
      <c r="FC1" s="111">
        <v>6606</v>
      </c>
      <c r="FD1" s="111">
        <v>6634</v>
      </c>
      <c r="FE1" s="111">
        <v>6665</v>
      </c>
      <c r="FF1" s="111">
        <v>6695</v>
      </c>
      <c r="FG1" s="111">
        <v>6726</v>
      </c>
      <c r="FH1" s="111">
        <v>6756</v>
      </c>
      <c r="FI1" s="111">
        <v>6787</v>
      </c>
      <c r="FJ1" s="111">
        <v>6818</v>
      </c>
      <c r="FK1" s="111">
        <v>6848</v>
      </c>
      <c r="FL1" s="111">
        <v>6879</v>
      </c>
      <c r="FM1" s="111">
        <v>6909</v>
      </c>
      <c r="FN1" s="111">
        <v>6940</v>
      </c>
      <c r="FO1" s="111">
        <v>6971</v>
      </c>
      <c r="FP1" s="111">
        <v>6999</v>
      </c>
      <c r="FQ1" s="111">
        <v>7030</v>
      </c>
      <c r="FR1" s="111">
        <v>7060</v>
      </c>
      <c r="FS1" s="111">
        <v>7091</v>
      </c>
      <c r="FT1" s="111">
        <v>7121</v>
      </c>
      <c r="FU1" s="111">
        <v>7152</v>
      </c>
      <c r="FV1" s="111">
        <v>7183</v>
      </c>
      <c r="FW1" s="111">
        <v>7213</v>
      </c>
      <c r="FX1" s="111">
        <v>7244</v>
      </c>
      <c r="FY1" s="111">
        <v>7274</v>
      </c>
      <c r="FZ1" s="111">
        <v>7305</v>
      </c>
      <c r="GA1" s="111">
        <v>7336</v>
      </c>
      <c r="GB1" s="111">
        <v>7365</v>
      </c>
      <c r="GC1" s="111">
        <v>7396</v>
      </c>
      <c r="GD1" s="111">
        <v>7426</v>
      </c>
      <c r="GE1" s="111">
        <v>7457</v>
      </c>
      <c r="GF1" s="111">
        <v>7487</v>
      </c>
      <c r="GG1" s="111">
        <v>7518</v>
      </c>
      <c r="GH1" s="111">
        <v>7549</v>
      </c>
      <c r="GI1" s="111">
        <v>7579</v>
      </c>
      <c r="GJ1" s="111">
        <v>7610</v>
      </c>
      <c r="GK1" s="111">
        <v>7640</v>
      </c>
      <c r="GL1" s="111">
        <v>7671</v>
      </c>
      <c r="GM1" s="111">
        <v>7702</v>
      </c>
      <c r="GN1" s="111">
        <v>7730</v>
      </c>
      <c r="GO1" s="111">
        <v>7761</v>
      </c>
      <c r="GP1" s="111">
        <v>7791</v>
      </c>
      <c r="GQ1" s="111">
        <v>7822</v>
      </c>
      <c r="GR1" s="111">
        <v>7852</v>
      </c>
      <c r="GS1" s="111">
        <v>7883</v>
      </c>
      <c r="GT1" s="111">
        <v>7914</v>
      </c>
      <c r="GU1" s="111">
        <v>7944</v>
      </c>
      <c r="GV1" s="111">
        <v>7975</v>
      </c>
      <c r="GW1" s="111">
        <v>8005</v>
      </c>
      <c r="GX1" s="111">
        <v>8036</v>
      </c>
      <c r="GY1" s="111">
        <v>8067</v>
      </c>
      <c r="GZ1" s="111">
        <v>8095</v>
      </c>
      <c r="HA1" s="111">
        <v>8126</v>
      </c>
      <c r="HB1" s="111">
        <v>8156</v>
      </c>
      <c r="HC1" s="111">
        <v>8187</v>
      </c>
      <c r="HD1" s="111">
        <v>8217</v>
      </c>
      <c r="HE1" s="111">
        <v>8248</v>
      </c>
      <c r="HF1" s="111">
        <v>8279</v>
      </c>
      <c r="HG1" s="111">
        <v>8309</v>
      </c>
      <c r="HH1" s="111">
        <v>8340</v>
      </c>
      <c r="HI1" s="111">
        <v>8370</v>
      </c>
      <c r="HJ1" s="111">
        <v>8401</v>
      </c>
      <c r="HK1" s="111">
        <v>8432</v>
      </c>
      <c r="HL1" s="111">
        <v>8460</v>
      </c>
      <c r="HM1" s="111">
        <v>8491</v>
      </c>
      <c r="HN1" s="111">
        <v>8521</v>
      </c>
      <c r="HO1" s="111">
        <v>8552</v>
      </c>
      <c r="HP1" s="111">
        <v>8582</v>
      </c>
      <c r="HQ1" s="111">
        <v>8613</v>
      </c>
      <c r="HR1" s="111">
        <v>8644</v>
      </c>
      <c r="HS1" s="111">
        <v>8674</v>
      </c>
      <c r="HT1" s="111">
        <v>8705</v>
      </c>
      <c r="HU1" s="111">
        <v>8735</v>
      </c>
      <c r="HV1" s="111">
        <v>8766</v>
      </c>
      <c r="HW1" s="111">
        <v>8797</v>
      </c>
      <c r="HX1" s="111">
        <v>8826</v>
      </c>
      <c r="HY1" s="111">
        <v>8857</v>
      </c>
      <c r="HZ1" s="111">
        <v>8887</v>
      </c>
      <c r="IA1" s="111">
        <v>8918</v>
      </c>
      <c r="IB1" s="111">
        <v>8948</v>
      </c>
      <c r="IC1" s="111">
        <v>8979</v>
      </c>
      <c r="ID1" s="111">
        <v>9010</v>
      </c>
      <c r="IE1" s="111">
        <v>9040</v>
      </c>
      <c r="IF1" s="111">
        <v>9071</v>
      </c>
      <c r="IG1" s="111">
        <v>9101</v>
      </c>
      <c r="IH1" s="111">
        <v>9132</v>
      </c>
      <c r="II1" s="111">
        <v>9163</v>
      </c>
      <c r="IJ1" s="111">
        <v>9191</v>
      </c>
      <c r="IK1" s="111">
        <v>9222</v>
      </c>
      <c r="IL1" s="111">
        <v>9252</v>
      </c>
      <c r="IM1" s="111">
        <v>9283</v>
      </c>
      <c r="IN1" s="111">
        <v>9313</v>
      </c>
      <c r="IO1" s="111">
        <v>9344</v>
      </c>
      <c r="IP1" s="111">
        <v>9375</v>
      </c>
      <c r="IQ1" s="111">
        <v>9405</v>
      </c>
      <c r="IR1" s="111">
        <v>9436</v>
      </c>
      <c r="IS1" s="111">
        <v>9466</v>
      </c>
      <c r="IT1" s="111">
        <v>9497</v>
      </c>
      <c r="IU1" s="111">
        <v>9528</v>
      </c>
      <c r="IV1" s="111">
        <v>9556</v>
      </c>
      <c r="IW1" s="111">
        <v>9587</v>
      </c>
      <c r="IX1" s="111">
        <v>9617</v>
      </c>
      <c r="IY1" s="111">
        <v>9648</v>
      </c>
      <c r="IZ1" s="111">
        <v>9678</v>
      </c>
      <c r="JA1" s="111">
        <v>9709</v>
      </c>
      <c r="JB1" s="111">
        <v>9740</v>
      </c>
      <c r="JC1" s="111">
        <v>9770</v>
      </c>
      <c r="JD1" s="111">
        <v>9801</v>
      </c>
      <c r="JE1" s="111">
        <v>9831</v>
      </c>
      <c r="JF1" s="111">
        <v>9862</v>
      </c>
      <c r="JG1" s="111">
        <v>9893</v>
      </c>
      <c r="JH1" s="111">
        <v>9921</v>
      </c>
      <c r="JI1" s="111">
        <v>9952</v>
      </c>
      <c r="JJ1" s="111">
        <v>9982</v>
      </c>
      <c r="JK1" s="111">
        <v>10013</v>
      </c>
      <c r="JL1" s="111">
        <v>10043</v>
      </c>
      <c r="JM1" s="111">
        <v>10074</v>
      </c>
      <c r="JN1" s="111">
        <v>10105</v>
      </c>
      <c r="JO1" s="111">
        <v>10135</v>
      </c>
      <c r="JP1" s="111">
        <v>10166</v>
      </c>
      <c r="JQ1" s="111">
        <v>10196</v>
      </c>
      <c r="JR1" s="111">
        <v>10227</v>
      </c>
      <c r="JS1" s="111">
        <v>10258</v>
      </c>
      <c r="JT1" s="111">
        <v>10287</v>
      </c>
      <c r="JU1" s="111">
        <v>10318</v>
      </c>
      <c r="JV1" s="111">
        <v>10348</v>
      </c>
      <c r="JW1" s="111">
        <v>10379</v>
      </c>
      <c r="JX1" s="111">
        <v>10409</v>
      </c>
      <c r="JY1" s="111">
        <v>10440</v>
      </c>
      <c r="JZ1" s="111">
        <v>10471</v>
      </c>
      <c r="KA1" s="111">
        <v>10501</v>
      </c>
      <c r="KB1" s="111">
        <v>10532</v>
      </c>
      <c r="KC1" s="111">
        <v>10562</v>
      </c>
      <c r="KD1" s="111">
        <v>10593</v>
      </c>
      <c r="KE1" s="111">
        <v>10624</v>
      </c>
      <c r="KF1" s="111">
        <v>10652</v>
      </c>
      <c r="KG1" s="111">
        <v>10683</v>
      </c>
      <c r="KH1" s="111">
        <v>10713</v>
      </c>
      <c r="KI1" s="111">
        <v>10744</v>
      </c>
      <c r="KJ1" s="111">
        <v>10774</v>
      </c>
      <c r="KK1" s="111">
        <v>10805</v>
      </c>
      <c r="KL1" s="111">
        <v>10836</v>
      </c>
      <c r="KM1" s="111">
        <v>10866</v>
      </c>
      <c r="KN1" s="111">
        <v>10897</v>
      </c>
      <c r="KO1" s="111">
        <v>10927</v>
      </c>
      <c r="KP1" s="111">
        <v>10958</v>
      </c>
      <c r="KQ1" s="111">
        <v>10989</v>
      </c>
      <c r="KR1" s="111">
        <v>11017</v>
      </c>
      <c r="KS1" s="111">
        <v>11048</v>
      </c>
      <c r="KT1" s="111">
        <v>11078</v>
      </c>
      <c r="KU1" s="111">
        <v>11109</v>
      </c>
      <c r="KV1" s="111">
        <v>11139</v>
      </c>
      <c r="KW1" s="111">
        <v>11170</v>
      </c>
      <c r="KX1" s="111">
        <v>11201</v>
      </c>
      <c r="KY1" s="111">
        <v>11231</v>
      </c>
      <c r="KZ1" s="111">
        <v>11262</v>
      </c>
      <c r="LA1" s="111">
        <v>11292</v>
      </c>
      <c r="LB1" s="111">
        <v>11323</v>
      </c>
      <c r="LC1" s="111">
        <v>11354</v>
      </c>
      <c r="LD1" s="111">
        <v>11382</v>
      </c>
      <c r="LE1" s="111">
        <v>11413</v>
      </c>
      <c r="LF1" s="111">
        <v>11443</v>
      </c>
      <c r="LG1" s="111">
        <v>11474</v>
      </c>
      <c r="LH1" s="111">
        <v>11504</v>
      </c>
      <c r="LI1" s="111">
        <v>11535</v>
      </c>
      <c r="LJ1" s="111">
        <v>11566</v>
      </c>
      <c r="LK1" s="111">
        <v>11596</v>
      </c>
      <c r="LL1" s="111">
        <v>11627</v>
      </c>
      <c r="LM1" s="111">
        <v>11657</v>
      </c>
      <c r="LN1" s="111">
        <v>11688</v>
      </c>
      <c r="LO1" s="111">
        <v>11719</v>
      </c>
      <c r="LP1" s="111">
        <v>11748</v>
      </c>
      <c r="LQ1" s="111">
        <v>11779</v>
      </c>
      <c r="LR1" s="111">
        <v>11809</v>
      </c>
      <c r="LS1" s="111">
        <v>11840</v>
      </c>
      <c r="LT1" s="111">
        <v>11870</v>
      </c>
      <c r="LU1" s="111">
        <v>11901</v>
      </c>
      <c r="LV1" s="111">
        <v>11932</v>
      </c>
      <c r="LW1" s="111">
        <v>11962</v>
      </c>
      <c r="LX1" s="111">
        <v>11993</v>
      </c>
      <c r="LY1" s="111">
        <v>12023</v>
      </c>
      <c r="LZ1" s="111">
        <v>12054</v>
      </c>
      <c r="MA1" s="111">
        <v>12085</v>
      </c>
      <c r="MB1" s="111">
        <v>12113</v>
      </c>
      <c r="MC1" s="111">
        <v>12144</v>
      </c>
      <c r="MD1" s="111">
        <v>12174</v>
      </c>
      <c r="ME1" s="111">
        <v>12205</v>
      </c>
      <c r="MF1" s="111">
        <v>12235</v>
      </c>
      <c r="MG1" s="111">
        <v>12266</v>
      </c>
      <c r="MH1" s="111">
        <v>12297</v>
      </c>
      <c r="MI1" s="111">
        <v>12327</v>
      </c>
      <c r="MJ1" s="111">
        <v>12358</v>
      </c>
      <c r="MK1" s="111">
        <v>12388</v>
      </c>
      <c r="ML1" s="111">
        <v>12419</v>
      </c>
      <c r="MM1" s="111">
        <v>12450</v>
      </c>
      <c r="MN1" s="111">
        <v>12478</v>
      </c>
      <c r="MO1" s="111">
        <v>12509</v>
      </c>
      <c r="MP1" s="111">
        <v>12539</v>
      </c>
      <c r="MQ1" s="111">
        <v>12570</v>
      </c>
      <c r="MR1" s="111">
        <v>12600</v>
      </c>
      <c r="MS1" s="111">
        <v>12631</v>
      </c>
      <c r="MT1" s="111">
        <v>12662</v>
      </c>
      <c r="MU1" s="111">
        <v>12692</v>
      </c>
      <c r="MV1" s="111">
        <v>12723</v>
      </c>
      <c r="MW1" s="111">
        <v>12753</v>
      </c>
      <c r="MX1" s="111">
        <v>12784</v>
      </c>
      <c r="MY1" s="111">
        <v>12815</v>
      </c>
      <c r="MZ1" s="111">
        <v>12843</v>
      </c>
      <c r="NA1" s="111">
        <v>12874</v>
      </c>
      <c r="NB1" s="111">
        <v>12904</v>
      </c>
      <c r="NC1" s="111">
        <v>12935</v>
      </c>
      <c r="ND1" s="111">
        <v>12965</v>
      </c>
      <c r="NE1" s="111">
        <v>12996</v>
      </c>
      <c r="NF1" s="111">
        <v>13027</v>
      </c>
      <c r="NG1" s="111">
        <v>13057</v>
      </c>
      <c r="NH1" s="111">
        <v>13088</v>
      </c>
      <c r="NI1" s="111">
        <v>13118</v>
      </c>
      <c r="NJ1" s="111">
        <v>13149</v>
      </c>
      <c r="NK1" s="111">
        <v>13180</v>
      </c>
      <c r="NL1" s="111">
        <v>13209</v>
      </c>
      <c r="NM1" s="111">
        <v>13240</v>
      </c>
      <c r="NN1" s="111">
        <v>13270</v>
      </c>
      <c r="NO1" s="111">
        <v>13301</v>
      </c>
      <c r="NP1" s="111">
        <v>13331</v>
      </c>
      <c r="NQ1" s="111">
        <v>13362</v>
      </c>
      <c r="NR1" s="111">
        <v>13393</v>
      </c>
      <c r="NS1" s="111">
        <v>13423</v>
      </c>
      <c r="NT1" s="111">
        <v>13454</v>
      </c>
      <c r="NU1" s="111">
        <v>13484</v>
      </c>
      <c r="NV1" s="111">
        <v>13515</v>
      </c>
      <c r="NW1" s="111">
        <v>13546</v>
      </c>
      <c r="NX1" s="111">
        <v>13574</v>
      </c>
      <c r="NY1" s="111">
        <v>13605</v>
      </c>
      <c r="NZ1" s="111">
        <v>13635</v>
      </c>
      <c r="OA1" s="111">
        <v>13666</v>
      </c>
      <c r="OB1" s="111">
        <v>13696</v>
      </c>
      <c r="OC1" s="111">
        <v>13727</v>
      </c>
      <c r="OD1" s="111">
        <v>13758</v>
      </c>
      <c r="OE1" s="111">
        <v>13788</v>
      </c>
      <c r="OF1" s="111">
        <v>13819</v>
      </c>
      <c r="OG1" s="111">
        <v>13849</v>
      </c>
      <c r="OH1" s="111">
        <v>13880</v>
      </c>
      <c r="OI1" s="167"/>
      <c r="OJ1" s="167"/>
      <c r="OK1" s="167"/>
      <c r="OL1" s="167"/>
    </row>
    <row r="2" spans="1:402" x14ac:dyDescent="0.2">
      <c r="A2" s="91" t="s">
        <v>382</v>
      </c>
      <c r="B2" s="98"/>
      <c r="C2" s="98"/>
      <c r="D2" s="98"/>
      <c r="E2" s="98"/>
      <c r="F2" s="98"/>
      <c r="G2" s="98"/>
      <c r="H2" s="98"/>
      <c r="I2" s="98"/>
      <c r="J2" s="98"/>
      <c r="K2" s="98"/>
      <c r="L2" s="98"/>
      <c r="M2" s="98"/>
      <c r="N2" s="98"/>
      <c r="O2" s="98"/>
      <c r="P2" s="98"/>
      <c r="Q2" s="98"/>
      <c r="R2" s="98"/>
      <c r="S2" s="98"/>
      <c r="T2" s="98"/>
      <c r="U2" s="98"/>
      <c r="V2" s="98"/>
      <c r="W2" s="98"/>
      <c r="X2" s="98"/>
      <c r="Y2" s="166"/>
      <c r="Z2" s="98"/>
      <c r="AA2" s="98"/>
      <c r="AB2" s="98"/>
      <c r="AC2" s="98"/>
      <c r="AD2" s="98"/>
      <c r="AE2" s="98"/>
      <c r="AF2" s="98"/>
      <c r="AG2" s="98"/>
      <c r="AH2" s="98"/>
      <c r="AI2" s="98"/>
      <c r="AJ2" s="98"/>
      <c r="AK2" s="98"/>
      <c r="AL2" s="98"/>
      <c r="AM2" s="98"/>
      <c r="AN2" s="98"/>
      <c r="AO2" s="98"/>
      <c r="AP2" s="98"/>
      <c r="AQ2" s="98"/>
      <c r="AR2" s="98"/>
      <c r="AS2" s="98"/>
      <c r="AT2" s="98"/>
      <c r="AU2" s="98"/>
      <c r="AV2" s="98"/>
      <c r="AW2" s="98"/>
    </row>
    <row r="3" spans="1:402" x14ac:dyDescent="0.2">
      <c r="A3" s="89" t="s">
        <v>381</v>
      </c>
      <c r="B3" s="77">
        <v>17195365</v>
      </c>
      <c r="C3" s="77">
        <v>17475365</v>
      </c>
      <c r="D3" s="77">
        <v>17525365</v>
      </c>
      <c r="E3" s="77">
        <v>17523365</v>
      </c>
      <c r="F3" s="77">
        <v>17521105</v>
      </c>
      <c r="G3" s="77">
        <v>17469105</v>
      </c>
      <c r="H3" s="77">
        <v>0</v>
      </c>
      <c r="I3" s="77">
        <v>17205105</v>
      </c>
      <c r="J3" s="77">
        <v>17205105</v>
      </c>
      <c r="K3" s="77">
        <v>17203105</v>
      </c>
      <c r="L3" s="77">
        <v>16981105</v>
      </c>
      <c r="M3" s="77">
        <v>16981105</v>
      </c>
      <c r="N3" s="77">
        <v>17353710</v>
      </c>
      <c r="O3" s="77">
        <v>17451710</v>
      </c>
      <c r="P3" s="77">
        <v>17500710</v>
      </c>
      <c r="Q3" s="77">
        <v>17215280</v>
      </c>
      <c r="R3" s="77">
        <v>18555885</v>
      </c>
      <c r="S3" s="77">
        <v>21334665</v>
      </c>
      <c r="T3" s="77">
        <v>23774025</v>
      </c>
      <c r="U3" s="77">
        <v>0</v>
      </c>
      <c r="V3" s="77">
        <v>24786105</v>
      </c>
      <c r="W3" s="77">
        <v>25086105</v>
      </c>
      <c r="X3" s="77">
        <v>25053105</v>
      </c>
      <c r="Y3" s="77">
        <v>0</v>
      </c>
      <c r="Z3" s="77">
        <v>22222560</v>
      </c>
      <c r="AA3" s="77">
        <v>22697150</v>
      </c>
      <c r="AB3" s="77">
        <v>0</v>
      </c>
      <c r="AC3" s="77">
        <v>0</v>
      </c>
      <c r="AD3" s="77">
        <v>0</v>
      </c>
      <c r="AE3" s="77">
        <v>0</v>
      </c>
      <c r="AF3" s="77">
        <v>0</v>
      </c>
      <c r="AG3" s="77">
        <v>26158195</v>
      </c>
      <c r="AH3" s="77">
        <v>25728195</v>
      </c>
      <c r="AI3" s="77">
        <v>27023909.289999999</v>
      </c>
      <c r="AJ3" s="77">
        <v>0</v>
      </c>
      <c r="AK3" s="77">
        <v>27950444.129999999</v>
      </c>
      <c r="AL3" s="77">
        <v>22444970</v>
      </c>
      <c r="AM3" s="77">
        <v>22460970</v>
      </c>
      <c r="AN3" s="77">
        <v>21319970</v>
      </c>
      <c r="AO3" s="77">
        <v>20826760</v>
      </c>
      <c r="AP3" s="77">
        <v>20960305</v>
      </c>
      <c r="AQ3" s="77">
        <v>21387305</v>
      </c>
      <c r="AR3" s="77">
        <v>0</v>
      </c>
      <c r="AS3" s="77">
        <v>22331705</v>
      </c>
      <c r="AT3" s="77">
        <v>22397505</v>
      </c>
      <c r="AU3" s="77">
        <v>0</v>
      </c>
      <c r="AV3" s="77">
        <v>0</v>
      </c>
      <c r="AW3" s="77">
        <v>24402505</v>
      </c>
      <c r="AX3" s="77">
        <v>25670505</v>
      </c>
      <c r="AZ3" s="77">
        <v>21271865.57</v>
      </c>
      <c r="BA3" s="77">
        <v>22096865.57</v>
      </c>
      <c r="BB3" s="77">
        <v>22243865.57</v>
      </c>
      <c r="BC3" s="77">
        <v>21453865.140000001</v>
      </c>
      <c r="BD3" s="77">
        <v>0</v>
      </c>
      <c r="BE3" s="77">
        <v>0</v>
      </c>
      <c r="BF3" s="77">
        <v>0</v>
      </c>
      <c r="BG3" s="77">
        <v>0</v>
      </c>
      <c r="BH3" s="77">
        <v>0</v>
      </c>
      <c r="BI3" s="77">
        <v>0</v>
      </c>
      <c r="BJ3" s="77">
        <v>0</v>
      </c>
      <c r="BK3" s="77">
        <v>0</v>
      </c>
      <c r="BL3" s="77">
        <v>0</v>
      </c>
      <c r="BM3" s="77">
        <v>0</v>
      </c>
      <c r="BN3" s="77">
        <v>22792054.370000001</v>
      </c>
      <c r="BO3" s="77">
        <v>0</v>
      </c>
      <c r="BP3" s="77">
        <v>0</v>
      </c>
      <c r="BQ3" s="77">
        <v>23344392.68</v>
      </c>
      <c r="BR3" s="77">
        <v>23181467.07</v>
      </c>
      <c r="BS3" s="77">
        <v>24682535.809999999</v>
      </c>
      <c r="BT3" s="77">
        <v>24917322.670000002</v>
      </c>
      <c r="BU3" s="77">
        <v>0</v>
      </c>
      <c r="BV3" s="77">
        <v>21328020.77</v>
      </c>
      <c r="BW3" s="77">
        <v>21307020.77</v>
      </c>
      <c r="BX3" s="77">
        <v>21367720.050000001</v>
      </c>
      <c r="BY3" s="77">
        <v>0</v>
      </c>
      <c r="BZ3" s="77">
        <v>22583220.949999999</v>
      </c>
      <c r="CA3" s="77">
        <v>22596920.949999999</v>
      </c>
      <c r="CB3" s="77">
        <v>0</v>
      </c>
      <c r="CC3" s="77">
        <v>22184020.949999999</v>
      </c>
      <c r="CD3" s="77">
        <v>21107582.960000001</v>
      </c>
      <c r="CE3" s="77">
        <v>23926782.960000001</v>
      </c>
      <c r="CF3" s="77">
        <v>0</v>
      </c>
      <c r="CG3" s="77">
        <v>23124632.960000001</v>
      </c>
      <c r="CH3" s="77">
        <v>22518132.960000001</v>
      </c>
      <c r="CI3" s="77">
        <v>23414332.960000001</v>
      </c>
      <c r="CJ3" s="77">
        <v>23374532.960000001</v>
      </c>
      <c r="CK3" s="77">
        <v>23206332.960000001</v>
      </c>
      <c r="CL3" s="77">
        <v>23955732.960000001</v>
      </c>
      <c r="CM3" s="77">
        <v>0</v>
      </c>
      <c r="CN3" s="77">
        <v>25125029.960000001</v>
      </c>
      <c r="CO3" s="77">
        <v>25271947.420000002</v>
      </c>
      <c r="CP3" s="77">
        <v>25000986.510000002</v>
      </c>
      <c r="CQ3" s="77">
        <v>23309474.420000002</v>
      </c>
      <c r="CR3" s="77">
        <v>0</v>
      </c>
      <c r="CS3" s="77">
        <v>0</v>
      </c>
      <c r="CT3" s="77">
        <v>0</v>
      </c>
      <c r="CU3" s="77">
        <v>20950674.420000002</v>
      </c>
      <c r="CV3" s="77">
        <v>42748392.991428576</v>
      </c>
      <c r="CW3" s="77">
        <v>43968592.991428576</v>
      </c>
      <c r="CX3" s="77">
        <v>43632064.098571427</v>
      </c>
      <c r="CY3" s="77">
        <v>46485032.878571428</v>
      </c>
      <c r="CZ3" s="77">
        <v>46576745.698571421</v>
      </c>
      <c r="DA3" s="77">
        <v>46463745.698571421</v>
      </c>
      <c r="DB3" s="77">
        <v>0</v>
      </c>
      <c r="DC3" s="77">
        <v>0</v>
      </c>
      <c r="DD3" s="77">
        <v>0</v>
      </c>
      <c r="DE3" s="77">
        <v>0</v>
      </c>
      <c r="DF3" s="77">
        <v>45595647.061428577</v>
      </c>
      <c r="DG3" s="77">
        <v>46086647.061428577</v>
      </c>
      <c r="DH3" s="77">
        <v>46197863.208571427</v>
      </c>
      <c r="DI3" s="77">
        <v>0</v>
      </c>
      <c r="DJ3" s="77">
        <v>46315392.101428576</v>
      </c>
      <c r="DK3" s="77">
        <v>0</v>
      </c>
      <c r="DL3" s="77">
        <v>0</v>
      </c>
      <c r="DM3" s="77">
        <v>0</v>
      </c>
      <c r="DN3" s="77">
        <v>0</v>
      </c>
      <c r="DO3" s="77">
        <v>0</v>
      </c>
      <c r="DP3" s="77">
        <v>0</v>
      </c>
      <c r="DQ3" s="77">
        <v>0</v>
      </c>
      <c r="DR3" s="77">
        <v>0</v>
      </c>
      <c r="DS3" s="77">
        <v>0</v>
      </c>
      <c r="DT3" s="77">
        <v>0</v>
      </c>
      <c r="DU3" s="77">
        <v>0</v>
      </c>
      <c r="DV3" s="77">
        <v>44763410.632857144</v>
      </c>
      <c r="DX3" s="77">
        <v>48899167.662857138</v>
      </c>
      <c r="DY3" s="77">
        <v>0</v>
      </c>
      <c r="DZ3" s="77">
        <v>0</v>
      </c>
      <c r="EA3" s="77">
        <v>0</v>
      </c>
      <c r="EB3" s="77">
        <v>0</v>
      </c>
      <c r="EC3" s="77">
        <v>54346377.302857138</v>
      </c>
      <c r="ED3" s="77">
        <v>58002081.332857139</v>
      </c>
      <c r="EE3" s="77">
        <v>60130009.864285715</v>
      </c>
      <c r="EF3" s="77">
        <v>62104443.22285714</v>
      </c>
      <c r="EG3" s="77">
        <v>65130614.79857143</v>
      </c>
      <c r="EH3" s="77">
        <v>65172724.54857143</v>
      </c>
      <c r="EI3" s="77">
        <v>65155726.768571429</v>
      </c>
      <c r="EJ3" s="77">
        <v>65034429.628571428</v>
      </c>
      <c r="EK3" s="77">
        <v>64892604.878571428</v>
      </c>
      <c r="EL3" s="77">
        <v>64744720.484285712</v>
      </c>
      <c r="EM3" s="77">
        <v>0</v>
      </c>
      <c r="EN3" s="77">
        <v>64656603.627142854</v>
      </c>
      <c r="EO3" s="77">
        <v>65094301.730000004</v>
      </c>
      <c r="EP3" s="77">
        <v>69330235.262857154</v>
      </c>
      <c r="EQ3" s="77">
        <v>69280082.624285713</v>
      </c>
      <c r="ER3" s="77">
        <v>76592612.981428564</v>
      </c>
      <c r="ES3" s="77">
        <v>78957136.94571428</v>
      </c>
      <c r="ET3" s="77">
        <v>81106159.917142853</v>
      </c>
      <c r="EU3" s="77">
        <v>84172460.507142857</v>
      </c>
      <c r="EV3" s="77">
        <v>84155136.94571428</v>
      </c>
      <c r="EW3" s="77">
        <v>35140269.262857139</v>
      </c>
      <c r="EX3" s="77">
        <v>81672290.83714284</v>
      </c>
      <c r="EY3" s="77">
        <v>89855533.370000005</v>
      </c>
      <c r="EZ3" s="77">
        <v>89740481.464285716</v>
      </c>
      <c r="FA3" s="77">
        <v>89782102.982857153</v>
      </c>
      <c r="FB3" s="77">
        <v>89794535.081428558</v>
      </c>
      <c r="FC3" s="77">
        <v>89853768.92285715</v>
      </c>
      <c r="FD3" s="77">
        <v>89870090.771428555</v>
      </c>
      <c r="FE3" s="77">
        <v>89890709.788571432</v>
      </c>
      <c r="FF3" s="77">
        <v>89902753.027142838</v>
      </c>
      <c r="FG3" s="77">
        <v>89966763.898571432</v>
      </c>
      <c r="FH3" s="77">
        <v>52944075.630000003</v>
      </c>
      <c r="FI3" s="77">
        <v>91031898.075714275</v>
      </c>
      <c r="FJ3" s="77">
        <v>90722313.038571432</v>
      </c>
      <c r="FK3" s="77">
        <v>90667271.428571433</v>
      </c>
      <c r="FL3" s="77">
        <v>90630434.819999993</v>
      </c>
      <c r="FM3" s="77">
        <v>90688195.644285724</v>
      </c>
      <c r="FN3" s="77">
        <v>90507539.792857155</v>
      </c>
      <c r="FO3" s="77">
        <v>90513298.629999995</v>
      </c>
      <c r="FP3" s="77">
        <v>90515432.807142839</v>
      </c>
      <c r="FQ3" s="77">
        <v>90540302.954285711</v>
      </c>
      <c r="FR3" s="77">
        <v>90507413.887142852</v>
      </c>
      <c r="FS3" s="77">
        <v>91421820.615714282</v>
      </c>
      <c r="FT3" s="77">
        <v>0</v>
      </c>
      <c r="FU3" s="77">
        <v>101446272.69571428</v>
      </c>
      <c r="FV3" s="77">
        <v>107520775.50857145</v>
      </c>
      <c r="FW3" s="77">
        <v>136953310.55571431</v>
      </c>
      <c r="FX3" s="77">
        <v>146475047.69714287</v>
      </c>
      <c r="FY3" s="77">
        <v>151605750.37142858</v>
      </c>
      <c r="FZ3" s="77">
        <v>180817437.37142858</v>
      </c>
      <c r="GA3" s="77">
        <v>189468996.73285714</v>
      </c>
      <c r="GB3" s="77">
        <v>189467007.52142856</v>
      </c>
      <c r="GC3" s="77">
        <v>171713683.53999999</v>
      </c>
      <c r="GD3" s="77">
        <v>154292036.88999999</v>
      </c>
      <c r="GE3" s="77">
        <v>140071949.51285714</v>
      </c>
      <c r="GF3" s="77">
        <v>141786594.12285715</v>
      </c>
      <c r="GG3" s="77">
        <v>137744930.83285713</v>
      </c>
      <c r="GH3" s="77">
        <v>131062552.29285716</v>
      </c>
      <c r="GI3" s="77">
        <v>131213942.19</v>
      </c>
      <c r="GJ3" s="77">
        <v>126922229.07714285</v>
      </c>
      <c r="GL3" s="77">
        <v>109299867.78714286</v>
      </c>
      <c r="GM3" s="77">
        <v>104173053.31714286</v>
      </c>
      <c r="GN3" s="77">
        <v>102400170.56285715</v>
      </c>
      <c r="GO3" s="77">
        <v>99838508.278571427</v>
      </c>
      <c r="GP3" s="77">
        <v>99780961.528571427</v>
      </c>
      <c r="GR3" s="77">
        <v>92608153.528571427</v>
      </c>
      <c r="GS3" s="77">
        <v>92251619.288571432</v>
      </c>
      <c r="GT3" s="77">
        <v>92438028.642857149</v>
      </c>
      <c r="GU3" s="77">
        <v>92559443</v>
      </c>
      <c r="GW3" s="77">
        <v>94589580.811428577</v>
      </c>
      <c r="GX3" s="77">
        <v>94638304.307142854</v>
      </c>
      <c r="GY3" s="77">
        <v>94745726.307142854</v>
      </c>
      <c r="GZ3" s="77">
        <v>94813437.591428578</v>
      </c>
      <c r="HA3" s="77">
        <v>90704735.527142853</v>
      </c>
      <c r="HB3" s="77">
        <v>84014339.702857152</v>
      </c>
      <c r="HC3" s="77">
        <v>83814253.024285719</v>
      </c>
      <c r="HE3" s="77">
        <v>83872888.994285718</v>
      </c>
      <c r="HF3" s="77">
        <v>84107394.997142851</v>
      </c>
      <c r="HG3" s="77">
        <v>84124431.278571427</v>
      </c>
      <c r="HH3" s="77">
        <v>84109342.382857159</v>
      </c>
      <c r="HI3" s="77">
        <v>85051174.345714286</v>
      </c>
      <c r="HJ3" s="77">
        <v>85165457.060000002</v>
      </c>
      <c r="HK3" s="77">
        <v>85084681.80428572</v>
      </c>
      <c r="HL3" s="77">
        <v>87644657.060000002</v>
      </c>
      <c r="HM3" s="77">
        <v>53593144.558571428</v>
      </c>
      <c r="HN3" s="77">
        <v>91201597.52142857</v>
      </c>
      <c r="HO3" s="77">
        <v>91246465.877142861</v>
      </c>
      <c r="HQ3" s="77">
        <v>91272269.091428578</v>
      </c>
      <c r="HR3" s="77">
        <v>91432155.562857151</v>
      </c>
      <c r="HS3" s="77">
        <v>93092484.094285712</v>
      </c>
      <c r="HT3" s="77">
        <v>93084458.342857152</v>
      </c>
      <c r="HU3" s="77">
        <v>93125920.414285719</v>
      </c>
      <c r="HV3" s="77">
        <v>122121031.01000001</v>
      </c>
      <c r="HW3" s="77">
        <v>122211640.8</v>
      </c>
      <c r="HX3" s="77">
        <v>122211640.8</v>
      </c>
      <c r="HY3" s="77">
        <v>123040100.69000001</v>
      </c>
      <c r="HZ3" s="77">
        <v>123028619.15000001</v>
      </c>
      <c r="IA3" s="77">
        <v>123478899.27999999</v>
      </c>
      <c r="IB3" s="77">
        <v>124972123.22</v>
      </c>
      <c r="IC3" s="77">
        <v>126125017.7</v>
      </c>
      <c r="ID3" s="77">
        <v>126549564.23</v>
      </c>
      <c r="IE3" s="77">
        <v>126672517.07999998</v>
      </c>
      <c r="IF3" s="77">
        <v>126377392.28</v>
      </c>
      <c r="IG3" s="77">
        <v>127359735.11000001</v>
      </c>
      <c r="IH3" s="77">
        <v>127805570.00999999</v>
      </c>
      <c r="II3" s="77">
        <v>130292975.16</v>
      </c>
      <c r="IJ3" s="77">
        <v>132352181.61</v>
      </c>
      <c r="IK3" s="77">
        <v>132875856.52</v>
      </c>
      <c r="IL3" s="77">
        <v>133158560.78</v>
      </c>
      <c r="IM3" s="77">
        <v>133008642.84999999</v>
      </c>
      <c r="IN3" s="77">
        <v>137641106.02000001</v>
      </c>
      <c r="IO3" s="77">
        <v>149222593.91999999</v>
      </c>
      <c r="IP3" s="77">
        <v>152388013.77000001</v>
      </c>
      <c r="IQ3" s="77">
        <v>156750525.38999999</v>
      </c>
      <c r="IR3" s="77">
        <v>167173710.89000002</v>
      </c>
      <c r="IS3" s="77">
        <v>178041120.83000001</v>
      </c>
      <c r="IT3" s="77">
        <v>183098934.37</v>
      </c>
      <c r="IU3" s="77">
        <v>191443567.51000002</v>
      </c>
      <c r="IV3" s="77">
        <v>193568101.41999999</v>
      </c>
      <c r="IW3" s="77">
        <v>194386703.34999999</v>
      </c>
      <c r="IX3" s="77">
        <v>195132589.18000001</v>
      </c>
      <c r="IY3" s="77">
        <v>197204884</v>
      </c>
      <c r="IZ3" s="77">
        <v>197672498.97</v>
      </c>
      <c r="JA3" s="77">
        <v>199574514.05000001</v>
      </c>
      <c r="JB3" s="77">
        <v>200796699.03</v>
      </c>
      <c r="JC3" s="77">
        <v>200377631.68000001</v>
      </c>
      <c r="JD3" s="77">
        <v>200570289.72999999</v>
      </c>
      <c r="JE3" s="77">
        <v>200475650.43000001</v>
      </c>
      <c r="JF3" s="77">
        <v>200905799.62</v>
      </c>
      <c r="JG3" s="77">
        <v>201976988.49000001</v>
      </c>
      <c r="JH3" s="77">
        <v>202557516.69</v>
      </c>
      <c r="JI3" s="77">
        <v>191515092.70000002</v>
      </c>
      <c r="JJ3" s="77">
        <v>188634345.67999998</v>
      </c>
      <c r="JK3" s="77">
        <v>184903595.65000001</v>
      </c>
      <c r="JL3" s="77">
        <v>178088668.21000001</v>
      </c>
      <c r="JM3" s="77">
        <v>173775339.17000002</v>
      </c>
      <c r="JN3" s="77">
        <v>0</v>
      </c>
      <c r="JO3" s="77">
        <v>163533708.84</v>
      </c>
      <c r="JP3" s="77">
        <v>162488424.31</v>
      </c>
      <c r="JQ3" s="77">
        <v>162982852.63</v>
      </c>
      <c r="JR3" s="77">
        <v>163416667.20999998</v>
      </c>
      <c r="JS3" s="77">
        <v>163928460.01999998</v>
      </c>
      <c r="JT3" s="77">
        <v>166478465.01999998</v>
      </c>
      <c r="JU3" s="77">
        <v>167350837.40000001</v>
      </c>
      <c r="JV3" s="77">
        <v>167786154.84999996</v>
      </c>
      <c r="JW3" s="77">
        <v>168378008.89999998</v>
      </c>
      <c r="JX3" s="77">
        <v>166882690.52000001</v>
      </c>
      <c r="JY3" s="77">
        <v>167055957.82999998</v>
      </c>
      <c r="JZ3" s="77">
        <v>166984306</v>
      </c>
      <c r="KA3" s="77">
        <v>168198917.31</v>
      </c>
      <c r="KB3" s="77">
        <v>168760955.18000001</v>
      </c>
      <c r="KC3" s="77">
        <v>169250822.08999997</v>
      </c>
      <c r="KD3" s="77">
        <v>170679364.35000002</v>
      </c>
      <c r="KE3" s="77">
        <v>171666770.02000001</v>
      </c>
      <c r="KF3" s="77">
        <v>169733787.41000003</v>
      </c>
      <c r="KG3" s="77">
        <v>170833067.96000001</v>
      </c>
      <c r="KH3" s="77">
        <v>157704961.19999999</v>
      </c>
      <c r="KI3" s="77">
        <v>153502998.97000003</v>
      </c>
      <c r="KJ3" s="77">
        <v>153391680.51999998</v>
      </c>
      <c r="KK3" s="77">
        <v>153350064.17000002</v>
      </c>
      <c r="KL3" s="77">
        <v>152875415.56</v>
      </c>
      <c r="KM3" s="77">
        <v>150289431.91999999</v>
      </c>
      <c r="KN3" s="77">
        <v>150472054.31</v>
      </c>
      <c r="KO3" s="77">
        <v>150473532.82999998</v>
      </c>
      <c r="KP3" s="77">
        <v>152236569.74000001</v>
      </c>
      <c r="KQ3" s="77">
        <v>143992307.55000001</v>
      </c>
      <c r="KR3" s="77">
        <v>141315739.06</v>
      </c>
      <c r="KS3" s="77">
        <v>140984096.88999999</v>
      </c>
      <c r="KT3" s="77">
        <v>137662387.97999999</v>
      </c>
      <c r="KU3" s="77">
        <v>137086474.86000001</v>
      </c>
      <c r="KV3" s="77">
        <v>135304169.13</v>
      </c>
      <c r="KW3" s="77">
        <v>135740903.54000002</v>
      </c>
      <c r="KX3" s="77">
        <v>133886157.36</v>
      </c>
      <c r="KY3" s="77">
        <v>133254085.98</v>
      </c>
      <c r="KZ3" s="77">
        <v>130991355.35000001</v>
      </c>
      <c r="LA3" s="77">
        <v>131159705.53999999</v>
      </c>
      <c r="LB3" s="77">
        <v>132702778.04000001</v>
      </c>
      <c r="LC3" s="77">
        <v>131358813.39</v>
      </c>
      <c r="LD3" s="77">
        <v>130863955.27</v>
      </c>
      <c r="LE3" s="77">
        <v>130008790.25999999</v>
      </c>
      <c r="LF3" s="77">
        <v>125977272.77</v>
      </c>
      <c r="LG3" s="77">
        <v>123739964.23999999</v>
      </c>
      <c r="LH3" s="77">
        <v>124661182.7</v>
      </c>
      <c r="LI3" s="77">
        <v>125105158.72</v>
      </c>
      <c r="LJ3" s="77">
        <v>120930568.22000001</v>
      </c>
      <c r="LK3" s="77">
        <v>114993408.25</v>
      </c>
      <c r="LL3" s="77">
        <v>112184943.97000001</v>
      </c>
      <c r="LM3" s="77">
        <v>105680244.36</v>
      </c>
      <c r="LN3" s="77">
        <v>110548323.15000001</v>
      </c>
      <c r="LO3" s="77">
        <v>114223686.06999999</v>
      </c>
      <c r="LP3" s="77">
        <v>113439737.75</v>
      </c>
      <c r="LQ3" s="77">
        <v>116496774.32000001</v>
      </c>
      <c r="LR3" s="77">
        <v>0</v>
      </c>
      <c r="LS3" s="77">
        <v>124267845.08</v>
      </c>
      <c r="LT3" s="77">
        <v>124328783.52000001</v>
      </c>
      <c r="LU3" s="77">
        <v>126214383.00000001</v>
      </c>
      <c r="LV3" s="77">
        <v>129155384.34</v>
      </c>
      <c r="LW3" s="77">
        <v>0</v>
      </c>
      <c r="LX3" s="77">
        <v>129874542.05</v>
      </c>
      <c r="LY3" s="77">
        <v>131227687.92</v>
      </c>
      <c r="LZ3" s="77">
        <v>133244269.19000001</v>
      </c>
      <c r="MA3" s="77">
        <v>127245910.32000001</v>
      </c>
      <c r="MB3" s="77">
        <v>128008150.01000001</v>
      </c>
      <c r="MC3" s="77">
        <v>129090621.13</v>
      </c>
      <c r="MD3" s="77">
        <v>128043809.76000001</v>
      </c>
      <c r="ME3" s="77">
        <v>129255764.98999999</v>
      </c>
      <c r="MF3" s="77">
        <v>129626245.94000001</v>
      </c>
      <c r="MG3" s="77">
        <v>128931793.92</v>
      </c>
      <c r="MH3" s="77">
        <v>129216738.39999999</v>
      </c>
      <c r="MI3" s="77">
        <v>129938686.66</v>
      </c>
      <c r="MJ3" s="77">
        <v>130754093.83999999</v>
      </c>
      <c r="MK3" s="77">
        <v>131485002.62</v>
      </c>
      <c r="ML3" s="77">
        <v>132448129.50000001</v>
      </c>
      <c r="MM3" s="77">
        <v>132365029.30000001</v>
      </c>
      <c r="MN3" s="77">
        <v>132813467.39</v>
      </c>
      <c r="MO3" s="77">
        <v>133527503.22999999</v>
      </c>
      <c r="MP3" s="77">
        <v>134658121.36000001</v>
      </c>
      <c r="MQ3" s="77">
        <v>135482485.5</v>
      </c>
      <c r="MR3" s="77">
        <v>135921004.03</v>
      </c>
      <c r="MS3" s="77">
        <v>0</v>
      </c>
      <c r="MT3" s="77">
        <v>0</v>
      </c>
      <c r="MU3" s="77">
        <v>0</v>
      </c>
      <c r="MV3" s="77">
        <v>143640646.35999998</v>
      </c>
      <c r="MW3" s="77">
        <v>145060472.42000002</v>
      </c>
      <c r="MX3" s="77">
        <v>146079356.25</v>
      </c>
      <c r="MY3" s="77">
        <v>147881651.96999997</v>
      </c>
      <c r="MZ3" s="77">
        <v>0</v>
      </c>
      <c r="NA3" s="77">
        <v>0</v>
      </c>
      <c r="NB3" s="77">
        <v>145413513.72</v>
      </c>
      <c r="NC3" s="77">
        <v>144621259.45000002</v>
      </c>
      <c r="ND3" s="77">
        <v>145496299.68000001</v>
      </c>
      <c r="NE3" s="77">
        <v>145794781.5</v>
      </c>
      <c r="NF3" s="77">
        <v>146195059.84999999</v>
      </c>
      <c r="NG3" s="77">
        <v>147081624.41999999</v>
      </c>
      <c r="NH3" s="77">
        <v>146789189.03</v>
      </c>
      <c r="NI3" s="77">
        <v>144886181.29999998</v>
      </c>
      <c r="NJ3" s="77">
        <v>145780549.82999998</v>
      </c>
      <c r="NK3" s="77">
        <v>147284417.5</v>
      </c>
      <c r="NL3" s="77">
        <v>148375311.71000001</v>
      </c>
      <c r="NM3" s="77">
        <v>149196880.82999998</v>
      </c>
      <c r="NN3" s="77">
        <v>150277596.49000001</v>
      </c>
      <c r="NO3" s="77">
        <v>150355469.06999999</v>
      </c>
      <c r="NP3" s="77">
        <v>150740607.21000001</v>
      </c>
      <c r="NQ3" s="77">
        <v>150824875.08000001</v>
      </c>
      <c r="NR3" s="77">
        <v>153462694.38999999</v>
      </c>
      <c r="NS3" s="77">
        <v>150419056.76000002</v>
      </c>
      <c r="NT3" s="77">
        <v>155195656.94999999</v>
      </c>
      <c r="NU3" s="77">
        <v>157545548.16</v>
      </c>
      <c r="NV3" s="77">
        <v>158602474.56999999</v>
      </c>
      <c r="NW3" s="77">
        <v>159291161.62</v>
      </c>
      <c r="NX3" s="77">
        <v>163230877.67999998</v>
      </c>
      <c r="NY3" s="77">
        <v>167287529.16</v>
      </c>
      <c r="NZ3" s="77">
        <v>166115558.03</v>
      </c>
      <c r="OA3" s="77">
        <v>171198706.50999999</v>
      </c>
      <c r="OB3" s="77">
        <v>0</v>
      </c>
      <c r="OC3" s="77">
        <v>171707295.06</v>
      </c>
      <c r="OD3" s="77">
        <v>171549140.88</v>
      </c>
      <c r="OE3" s="77">
        <v>173584049.42000002</v>
      </c>
      <c r="OF3" s="77">
        <v>179540391.56999999</v>
      </c>
      <c r="OG3" s="77">
        <v>179827271.44</v>
      </c>
      <c r="OH3" s="77">
        <v>180858056.47999999</v>
      </c>
    </row>
    <row r="4" spans="1:402" x14ac:dyDescent="0.2">
      <c r="A4" s="89" t="s">
        <v>380</v>
      </c>
      <c r="B4" s="77">
        <v>0</v>
      </c>
      <c r="C4" s="77">
        <v>0</v>
      </c>
      <c r="D4" s="77">
        <v>0</v>
      </c>
      <c r="E4" s="77">
        <v>0</v>
      </c>
      <c r="F4" s="77">
        <v>0</v>
      </c>
      <c r="G4" s="77">
        <v>0</v>
      </c>
      <c r="H4" s="77">
        <v>0</v>
      </c>
      <c r="I4" s="77">
        <v>0</v>
      </c>
      <c r="J4" s="77">
        <v>0</v>
      </c>
      <c r="K4" s="77">
        <v>0</v>
      </c>
      <c r="L4" s="77">
        <v>0</v>
      </c>
      <c r="M4" s="77">
        <v>0</v>
      </c>
      <c r="N4" s="77">
        <v>0</v>
      </c>
      <c r="O4" s="77">
        <v>0</v>
      </c>
      <c r="P4" s="77">
        <v>0</v>
      </c>
      <c r="Q4" s="77">
        <v>0</v>
      </c>
      <c r="R4" s="77">
        <v>0</v>
      </c>
      <c r="S4" s="77">
        <v>0</v>
      </c>
      <c r="T4" s="77">
        <v>0</v>
      </c>
      <c r="U4" s="77">
        <v>0</v>
      </c>
      <c r="V4" s="77">
        <v>0</v>
      </c>
      <c r="W4" s="77">
        <v>0</v>
      </c>
      <c r="X4" s="77">
        <v>0</v>
      </c>
      <c r="Y4" s="77">
        <v>0</v>
      </c>
      <c r="Z4" s="77">
        <v>0</v>
      </c>
      <c r="AA4" s="77">
        <v>0</v>
      </c>
      <c r="AB4" s="77">
        <v>0</v>
      </c>
      <c r="AC4" s="77">
        <v>0</v>
      </c>
      <c r="AD4" s="77">
        <v>0</v>
      </c>
      <c r="AE4" s="77">
        <v>0</v>
      </c>
      <c r="AF4" s="77">
        <v>0</v>
      </c>
      <c r="AG4" s="77">
        <v>1246360</v>
      </c>
      <c r="AH4" s="77">
        <v>1246360</v>
      </c>
      <c r="AI4" s="77">
        <v>338645.71000000089</v>
      </c>
      <c r="AJ4" s="77">
        <v>0</v>
      </c>
      <c r="AK4" s="77">
        <v>-4693164.129999999</v>
      </c>
      <c r="AL4" s="77">
        <v>0</v>
      </c>
      <c r="AM4" s="77">
        <v>0</v>
      </c>
      <c r="AN4" s="77">
        <v>0</v>
      </c>
      <c r="AO4" s="77">
        <v>0</v>
      </c>
      <c r="AP4" s="77">
        <v>0</v>
      </c>
      <c r="AQ4" s="77">
        <v>0</v>
      </c>
      <c r="AR4" s="77">
        <v>0</v>
      </c>
      <c r="AS4" s="77">
        <v>0</v>
      </c>
      <c r="AT4" s="77">
        <v>0</v>
      </c>
      <c r="AU4" s="77">
        <v>0</v>
      </c>
      <c r="AV4" s="77">
        <v>0</v>
      </c>
      <c r="AW4" s="77">
        <v>0</v>
      </c>
      <c r="AX4" s="77">
        <v>0</v>
      </c>
      <c r="AZ4" s="77">
        <v>4926639.43</v>
      </c>
      <c r="BA4" s="77">
        <v>5076639.43</v>
      </c>
      <c r="BB4" s="77">
        <v>5116639.43</v>
      </c>
      <c r="BC4" s="77">
        <v>5456639.8599999994</v>
      </c>
      <c r="BD4" s="77">
        <v>0</v>
      </c>
      <c r="BE4" s="77">
        <v>0</v>
      </c>
      <c r="BF4" s="77">
        <v>0</v>
      </c>
      <c r="BG4" s="77">
        <v>0</v>
      </c>
      <c r="BH4" s="77">
        <v>0</v>
      </c>
      <c r="BI4" s="77">
        <v>0</v>
      </c>
      <c r="BJ4" s="77">
        <v>0</v>
      </c>
      <c r="BK4" s="77">
        <v>0</v>
      </c>
      <c r="BL4" s="77">
        <v>0</v>
      </c>
      <c r="BM4" s="77">
        <v>0</v>
      </c>
      <c r="BN4" s="77">
        <v>7989355.629999999</v>
      </c>
      <c r="BO4" s="77">
        <v>0</v>
      </c>
      <c r="BP4" s="77">
        <v>0</v>
      </c>
      <c r="BQ4" s="77">
        <v>9015467.3200000003</v>
      </c>
      <c r="BR4" s="77">
        <v>10265392.93</v>
      </c>
      <c r="BS4" s="77">
        <v>9642824.1900000013</v>
      </c>
      <c r="BT4" s="77">
        <v>9647037.3299999982</v>
      </c>
      <c r="BU4" s="77">
        <v>0</v>
      </c>
      <c r="BV4" s="77">
        <v>13255439.23</v>
      </c>
      <c r="BW4" s="77">
        <v>13255439.23</v>
      </c>
      <c r="BX4" s="77">
        <v>13255439.949999999</v>
      </c>
      <c r="BY4" s="77">
        <v>0</v>
      </c>
      <c r="BZ4" s="77">
        <v>13255439.050000001</v>
      </c>
      <c r="CA4" s="77">
        <v>13255439.050000001</v>
      </c>
      <c r="CB4" s="77">
        <v>0</v>
      </c>
      <c r="CC4" s="77">
        <v>13255439.050000001</v>
      </c>
      <c r="CD4" s="77">
        <v>14341177.039999999</v>
      </c>
      <c r="CE4" s="77">
        <v>14341177.039999999</v>
      </c>
      <c r="CF4" s="77">
        <v>0</v>
      </c>
      <c r="CG4" s="77">
        <v>14341177.039999999</v>
      </c>
      <c r="CH4" s="77">
        <v>14341177.039999999</v>
      </c>
      <c r="CI4" s="77">
        <v>14341177.039999999</v>
      </c>
      <c r="CJ4" s="77">
        <v>14341177.039999999</v>
      </c>
      <c r="CK4" s="77">
        <v>14341177.039999999</v>
      </c>
      <c r="CL4" s="77">
        <v>14341177.039999999</v>
      </c>
      <c r="CM4" s="77">
        <v>0</v>
      </c>
      <c r="CN4" s="77">
        <v>14341177.039999999</v>
      </c>
      <c r="CO4" s="77">
        <v>15195459.579999998</v>
      </c>
      <c r="CP4" s="77">
        <v>16756247.489999998</v>
      </c>
      <c r="CQ4" s="77">
        <v>18795459.579999998</v>
      </c>
      <c r="CR4" s="77">
        <v>0</v>
      </c>
      <c r="CS4" s="77">
        <v>0</v>
      </c>
      <c r="CT4" s="77">
        <v>0</v>
      </c>
      <c r="CU4" s="77">
        <v>18795459.579999998</v>
      </c>
      <c r="CV4" s="77">
        <v>-1864058.9914285764</v>
      </c>
      <c r="CW4" s="77">
        <v>-1864058.9914285764</v>
      </c>
      <c r="CX4" s="77">
        <v>-1869530.0985714272</v>
      </c>
      <c r="CY4" s="77">
        <v>-2341498.8785714284</v>
      </c>
      <c r="CZ4" s="77">
        <v>-2353227.6985714212</v>
      </c>
      <c r="DA4" s="77">
        <v>-2353227.6985714212</v>
      </c>
      <c r="DB4" s="77">
        <v>0</v>
      </c>
      <c r="DC4" s="77">
        <v>0</v>
      </c>
      <c r="DD4" s="77">
        <v>0</v>
      </c>
      <c r="DE4" s="77">
        <v>0</v>
      </c>
      <c r="DF4" s="77">
        <v>-2373099.0614285767</v>
      </c>
      <c r="DG4" s="77">
        <v>-2373099.0614285767</v>
      </c>
      <c r="DH4" s="77">
        <v>-2374315.2085714266</v>
      </c>
      <c r="DI4" s="77">
        <v>0</v>
      </c>
      <c r="DJ4" s="77">
        <v>-2368844.1014285758</v>
      </c>
      <c r="DK4" s="77">
        <v>0</v>
      </c>
      <c r="DL4" s="77">
        <v>0</v>
      </c>
      <c r="DM4" s="77">
        <v>0</v>
      </c>
      <c r="DN4" s="77">
        <v>0</v>
      </c>
      <c r="DO4" s="77">
        <v>0</v>
      </c>
      <c r="DP4" s="77">
        <v>0</v>
      </c>
      <c r="DQ4" s="77">
        <v>0</v>
      </c>
      <c r="DR4" s="77">
        <v>0</v>
      </c>
      <c r="DS4" s="77">
        <v>0</v>
      </c>
      <c r="DT4" s="77">
        <v>0</v>
      </c>
      <c r="DU4" s="77">
        <v>0</v>
      </c>
      <c r="DV4" s="77">
        <v>3895237.3671428561</v>
      </c>
      <c r="DX4" s="77">
        <v>-275519.66285713762</v>
      </c>
      <c r="DY4" s="77">
        <v>0</v>
      </c>
      <c r="DZ4" s="77">
        <v>0</v>
      </c>
      <c r="EA4" s="77">
        <v>0</v>
      </c>
      <c r="EB4" s="77">
        <v>0</v>
      </c>
      <c r="EC4" s="77">
        <v>-290129.30285713822</v>
      </c>
      <c r="ED4" s="77">
        <v>-299733.33285713941</v>
      </c>
      <c r="EE4" s="77">
        <v>-324961.86428571492</v>
      </c>
      <c r="EF4" s="77">
        <v>-1040895.22285714</v>
      </c>
      <c r="EG4" s="77">
        <v>-920166.79857143015</v>
      </c>
      <c r="EH4" s="77">
        <v>-947276.54857143015</v>
      </c>
      <c r="EI4" s="77">
        <v>-993278.76857142895</v>
      </c>
      <c r="EJ4" s="77">
        <v>-952112.62857142836</v>
      </c>
      <c r="EK4" s="77">
        <v>-874287.87857142836</v>
      </c>
      <c r="EL4" s="77">
        <v>-824480.48428571224</v>
      </c>
      <c r="EM4" s="77">
        <v>0</v>
      </c>
      <c r="EN4" s="77">
        <v>-888363.62714285403</v>
      </c>
      <c r="EO4" s="77">
        <v>-940561.73000000417</v>
      </c>
      <c r="EP4" s="77">
        <v>-936095.26285715401</v>
      </c>
      <c r="EQ4" s="77">
        <v>-986942.62428571284</v>
      </c>
      <c r="ER4" s="77">
        <v>-1061472.9814285636</v>
      </c>
      <c r="ES4" s="77">
        <v>-1081096.94571428</v>
      </c>
      <c r="ET4" s="77">
        <v>-1087419.9171428531</v>
      </c>
      <c r="EU4" s="77">
        <v>-1086420.5071428567</v>
      </c>
      <c r="EV4" s="77">
        <v>-1081096.94571428</v>
      </c>
      <c r="EW4" s="77">
        <v>48174850.737142861</v>
      </c>
      <c r="EX4" s="77">
        <v>3340205.16285716</v>
      </c>
      <c r="EY4" s="77">
        <v>-2688037.3700000048</v>
      </c>
      <c r="EZ4" s="77">
        <v>-2672486.2642857134</v>
      </c>
      <c r="FA4" s="77">
        <v>-2713608.5828571469</v>
      </c>
      <c r="FB4" s="77">
        <v>-2725541.4814285636</v>
      </c>
      <c r="FC4" s="77">
        <v>-2784276.1228571534</v>
      </c>
      <c r="FD4" s="77">
        <v>-2753098.7714285553</v>
      </c>
      <c r="FE4" s="77">
        <v>-2752718.5885714293</v>
      </c>
      <c r="FF4" s="77">
        <v>-2763762.6271428317</v>
      </c>
      <c r="FG4" s="77">
        <v>-2819023.4985714257</v>
      </c>
      <c r="FH4" s="77">
        <v>34063664.770000003</v>
      </c>
      <c r="FI4" s="77">
        <v>-4154157.6757142693</v>
      </c>
      <c r="FJ4" s="77">
        <v>-4165572.6385714263</v>
      </c>
      <c r="FK4" s="77">
        <v>-4110531.0285714269</v>
      </c>
      <c r="FL4" s="77">
        <v>-4073694.4199999869</v>
      </c>
      <c r="FM4" s="77">
        <v>-4129455.2442857176</v>
      </c>
      <c r="FN4" s="77">
        <v>-4098799.3928571492</v>
      </c>
      <c r="FO4" s="77">
        <v>-4083459.0300000012</v>
      </c>
      <c r="FP4" s="77">
        <v>-4065593.2071428448</v>
      </c>
      <c r="FQ4" s="77">
        <v>-4058464.9542857111</v>
      </c>
      <c r="FR4" s="77">
        <v>-4025575.8871428519</v>
      </c>
      <c r="FS4" s="77">
        <v>-4139983.3157142848</v>
      </c>
      <c r="FT4" s="77">
        <v>0</v>
      </c>
      <c r="FU4" s="77">
        <v>-4306593.995714277</v>
      </c>
      <c r="FV4" s="77">
        <v>-4373890.60857144</v>
      </c>
      <c r="FW4" s="77">
        <v>-4406717.8557143062</v>
      </c>
      <c r="FX4" s="77">
        <v>-4500168.9971428812</v>
      </c>
      <c r="FY4" s="77">
        <v>-4487611.671428591</v>
      </c>
      <c r="FZ4" s="77">
        <v>-6185463.671428591</v>
      </c>
      <c r="GA4" s="77">
        <v>-6260695.0328571498</v>
      </c>
      <c r="GB4" s="77">
        <v>-6258784.9214285612</v>
      </c>
      <c r="GC4" s="77">
        <v>-6286737.1399999857</v>
      </c>
      <c r="GD4" s="77">
        <v>-6435797.8899999857</v>
      </c>
      <c r="GE4" s="77">
        <v>-6530053.7128571421</v>
      </c>
      <c r="GF4" s="77">
        <v>-6616240.3228571415</v>
      </c>
      <c r="GG4" s="77">
        <v>-6689027.0328571349</v>
      </c>
      <c r="GH4" s="77">
        <v>-6692440.4928571582</v>
      </c>
      <c r="GI4" s="77">
        <v>-6843830.3900000006</v>
      </c>
      <c r="GJ4" s="77">
        <v>-7525667.2771428525</v>
      </c>
      <c r="GL4" s="77">
        <v>-7712680.9871428609</v>
      </c>
      <c r="GM4" s="77">
        <v>-7701066.5171428621</v>
      </c>
      <c r="GN4" s="77">
        <v>-7650883.762857154</v>
      </c>
      <c r="GO4" s="77">
        <v>-7660671.4785714298</v>
      </c>
      <c r="GP4" s="77">
        <v>-7591464.7285714298</v>
      </c>
      <c r="GR4" s="77">
        <v>-7591464.7285714298</v>
      </c>
      <c r="GS4" s="77">
        <v>-8090230.4885714352</v>
      </c>
      <c r="GT4" s="77">
        <v>-8275689.8428571522</v>
      </c>
      <c r="GU4" s="77">
        <v>-8296984.200000003</v>
      </c>
      <c r="GW4" s="77">
        <v>-10325123.911428571</v>
      </c>
      <c r="GX4" s="77">
        <v>5870780.6285714358</v>
      </c>
      <c r="GY4" s="77">
        <v>5621301.1226190627</v>
      </c>
      <c r="GZ4" s="77">
        <v>5485907.5853571445</v>
      </c>
      <c r="HA4" s="77">
        <v>5610166.7966666669</v>
      </c>
      <c r="HB4" s="77">
        <v>3537932.3679761738</v>
      </c>
      <c r="HC4" s="77">
        <v>3672838.7935714275</v>
      </c>
      <c r="HE4" s="77">
        <v>3421262.4646428525</v>
      </c>
      <c r="HF4" s="77">
        <v>3122360.2088095397</v>
      </c>
      <c r="HG4" s="77">
        <v>3055903.6744047701</v>
      </c>
      <c r="HH4" s="77">
        <v>3029602.3171428442</v>
      </c>
      <c r="HI4" s="77">
        <v>2986570.354285717</v>
      </c>
      <c r="HJ4" s="77">
        <v>2865876.9391666651</v>
      </c>
      <c r="HK4" s="77">
        <v>2858519.3444642872</v>
      </c>
      <c r="HL4" s="77">
        <v>2849611.2383333445</v>
      </c>
      <c r="HM4" s="77">
        <v>38685040.889345244</v>
      </c>
      <c r="HN4" s="77">
        <v>2300912.0760714412</v>
      </c>
      <c r="HO4" s="77">
        <v>2430260.8699404746</v>
      </c>
      <c r="HQ4" s="77">
        <v>2463187.9548214376</v>
      </c>
      <c r="HR4" s="77">
        <v>2305975.6329761893</v>
      </c>
      <c r="HS4" s="77">
        <v>2144764.2511309683</v>
      </c>
      <c r="HT4" s="77">
        <v>2165167.1521428525</v>
      </c>
      <c r="HU4" s="77">
        <v>2124922.2302976251</v>
      </c>
      <c r="HV4" s="77">
        <v>-26878321.215833366</v>
      </c>
      <c r="HW4" s="77">
        <v>-26107013.856250033</v>
      </c>
      <c r="HX4" s="77">
        <v>-23563846.706666693</v>
      </c>
      <c r="HY4" s="77">
        <v>-24396039.447083369</v>
      </c>
      <c r="HZ4" s="77">
        <v>-24378990.757500038</v>
      </c>
      <c r="IA4" s="77">
        <v>-24826736.588333338</v>
      </c>
      <c r="IB4" s="77">
        <v>-26312543.378750026</v>
      </c>
      <c r="IC4" s="77">
        <v>-27459202.709166691</v>
      </c>
      <c r="ID4" s="77">
        <v>-27862436.089583352</v>
      </c>
      <c r="IE4" s="77">
        <v>-27991401.790000007</v>
      </c>
      <c r="IF4" s="77">
        <v>-27688356.989999995</v>
      </c>
      <c r="IG4" s="77">
        <v>-28662494.159166679</v>
      </c>
      <c r="IH4" s="77">
        <v>-29095423.398333326</v>
      </c>
      <c r="II4" s="77">
        <v>-29875072.887499988</v>
      </c>
      <c r="IJ4" s="77">
        <v>-29636373.676666662</v>
      </c>
      <c r="IK4" s="77">
        <v>-30146042.92583333</v>
      </c>
      <c r="IL4" s="77">
        <v>-30396841.525000006</v>
      </c>
      <c r="IM4" s="77">
        <v>-30242517.93416667</v>
      </c>
      <c r="IN4" s="77">
        <v>-30604925.443333343</v>
      </c>
      <c r="IO4" s="77">
        <v>-30687837.68249999</v>
      </c>
      <c r="IP4" s="77">
        <v>-29979751.871666685</v>
      </c>
      <c r="IQ4" s="77">
        <v>-30093722.830833316</v>
      </c>
      <c r="IR4" s="77">
        <v>-33070502.670000017</v>
      </c>
      <c r="IS4" s="77">
        <v>-32907629.215833336</v>
      </c>
      <c r="IT4" s="77">
        <v>-14594889.361666679</v>
      </c>
      <c r="IU4" s="77">
        <v>-14850319.107500046</v>
      </c>
      <c r="IV4" s="77">
        <v>-14832099.623333335</v>
      </c>
      <c r="IW4" s="77">
        <v>-15618548.159166664</v>
      </c>
      <c r="IX4" s="77">
        <v>-16376280.595000029</v>
      </c>
      <c r="IY4" s="77">
        <v>-18433422.020833343</v>
      </c>
      <c r="IZ4" s="77">
        <v>-18858833.596666664</v>
      </c>
      <c r="JA4" s="77">
        <v>-20659195.282500029</v>
      </c>
      <c r="JB4" s="77">
        <v>-21852026.86833334</v>
      </c>
      <c r="JC4" s="77">
        <v>-21370606.124166667</v>
      </c>
      <c r="JD4" s="77">
        <v>-21506560.780000001</v>
      </c>
      <c r="JE4" s="77">
        <v>-21262226.62166667</v>
      </c>
      <c r="JF4" s="77">
        <v>-21474680.953333348</v>
      </c>
      <c r="JG4" s="77">
        <v>-22344874.965000033</v>
      </c>
      <c r="JH4" s="77">
        <v>-22740708.306666672</v>
      </c>
      <c r="JI4" s="77">
        <v>-23816489.458333343</v>
      </c>
      <c r="JJ4" s="77">
        <v>-24360347.579999983</v>
      </c>
      <c r="JK4" s="77">
        <v>-24734152.691666692</v>
      </c>
      <c r="JL4" s="77">
        <v>-25044440.393333346</v>
      </c>
      <c r="JM4" s="77">
        <v>-25265846.495000005</v>
      </c>
      <c r="JN4" s="77">
        <v>17869263.833333343</v>
      </c>
      <c r="JO4" s="77">
        <v>-26359838.448333323</v>
      </c>
      <c r="JP4" s="77">
        <v>-26789816.060000002</v>
      </c>
      <c r="JQ4" s="77">
        <v>-27105215.239166647</v>
      </c>
      <c r="JR4" s="77">
        <v>-27353000.678333312</v>
      </c>
      <c r="JS4" s="77">
        <v>-27274304.347499967</v>
      </c>
      <c r="JT4" s="77">
        <v>-28751880.206666648</v>
      </c>
      <c r="JU4" s="77">
        <v>-29464073.445833325</v>
      </c>
      <c r="JV4" s="77">
        <v>-29647041.754999965</v>
      </c>
      <c r="JW4" s="77">
        <v>-30035466.664166629</v>
      </c>
      <c r="JX4" s="77">
        <v>-31507669.143333346</v>
      </c>
      <c r="JY4" s="77">
        <v>-31401896.31249997</v>
      </c>
      <c r="JZ4" s="77">
        <v>-31121203.341666669</v>
      </c>
      <c r="KA4" s="77">
        <v>-32409685.510833323</v>
      </c>
      <c r="KB4" s="77">
        <v>-32710794.24000001</v>
      </c>
      <c r="KC4" s="77">
        <v>-33162561.722499967</v>
      </c>
      <c r="KD4" s="77">
        <v>-34524109.555000007</v>
      </c>
      <c r="KE4" s="77">
        <v>-35447509.297500014</v>
      </c>
      <c r="KF4" s="77">
        <v>-36117082.26000002</v>
      </c>
      <c r="KG4" s="77">
        <v>-37178366.832500011</v>
      </c>
      <c r="KH4" s="77">
        <v>-24007265.644999981</v>
      </c>
      <c r="KI4" s="77">
        <v>-23574658.987500012</v>
      </c>
      <c r="KJ4" s="77">
        <v>-24431111.10999997</v>
      </c>
      <c r="KK4" s="77">
        <v>-24607324.332500011</v>
      </c>
      <c r="KL4" s="77">
        <v>-24523581.294999987</v>
      </c>
      <c r="KM4" s="77">
        <v>-24324603.227499962</v>
      </c>
      <c r="KN4" s="77">
        <v>-24459731.189999998</v>
      </c>
      <c r="KO4" s="77">
        <v>-24514686.922499985</v>
      </c>
      <c r="KP4" s="77">
        <v>-26338201.045000002</v>
      </c>
      <c r="KQ4" s="77">
        <v>-19197666.06750001</v>
      </c>
      <c r="KR4" s="77">
        <v>-19751940.789999992</v>
      </c>
      <c r="KS4" s="77">
        <v>-20605275.832499981</v>
      </c>
      <c r="KT4" s="77">
        <v>-21464574.134999976</v>
      </c>
      <c r="KU4" s="77">
        <v>-23834388.227500007</v>
      </c>
      <c r="KV4" s="77">
        <v>-24014404.709999979</v>
      </c>
      <c r="KW4" s="77">
        <v>-24511616.332500011</v>
      </c>
      <c r="KX4" s="77">
        <v>-24908647.36499998</v>
      </c>
      <c r="KY4" s="77">
        <v>-26188903.19749999</v>
      </c>
      <c r="KZ4" s="77">
        <v>-26946599.780000016</v>
      </c>
      <c r="LA4" s="77">
        <v>-27126772.349166662</v>
      </c>
      <c r="LB4" s="77">
        <v>-28691071.228333339</v>
      </c>
      <c r="LC4" s="77">
        <v>-29275378.957499996</v>
      </c>
      <c r="LD4" s="77">
        <v>-29881793.216666654</v>
      </c>
      <c r="LE4" s="77">
        <v>-29948350.585833326</v>
      </c>
      <c r="LF4" s="77">
        <v>-28844600.474999994</v>
      </c>
      <c r="LG4" s="77">
        <v>-30101164.324166656</v>
      </c>
      <c r="LH4" s="77">
        <v>-31048075.163333341</v>
      </c>
      <c r="LI4" s="77">
        <v>-31557573.5625</v>
      </c>
      <c r="LJ4" s="77">
        <v>-33152205.441666678</v>
      </c>
      <c r="LK4" s="77">
        <v>-32450267.850833327</v>
      </c>
      <c r="LL4" s="77">
        <v>-31707755.950000018</v>
      </c>
      <c r="LM4" s="77">
        <v>-24801866.68416667</v>
      </c>
      <c r="LN4" s="77">
        <v>-28718855.818333343</v>
      </c>
      <c r="LO4" s="77">
        <v>-28139379.082499996</v>
      </c>
      <c r="LP4" s="77">
        <v>-27316441.106666669</v>
      </c>
      <c r="LQ4" s="77">
        <v>-29821144.020833343</v>
      </c>
      <c r="LR4" s="77">
        <v>18486479.205000002</v>
      </c>
      <c r="LS4" s="77">
        <v>-37594625.469166666</v>
      </c>
      <c r="LT4" s="77">
        <v>-37627574.253333345</v>
      </c>
      <c r="LU4" s="77">
        <v>-39544684.077500015</v>
      </c>
      <c r="LV4" s="77">
        <v>-42518695.76166667</v>
      </c>
      <c r="LW4" s="77">
        <v>18181427.484166671</v>
      </c>
      <c r="LX4" s="77">
        <v>-43309549.159999996</v>
      </c>
      <c r="LY4" s="77">
        <v>-44653699.94583334</v>
      </c>
      <c r="LZ4" s="77">
        <v>-46679286.131666675</v>
      </c>
      <c r="MA4" s="77">
        <v>-40694932.177499995</v>
      </c>
      <c r="MB4" s="77">
        <v>-41478176.783333331</v>
      </c>
      <c r="MC4" s="77">
        <v>-42559927.869166642</v>
      </c>
      <c r="MD4" s="77">
        <v>-43050921.414999992</v>
      </c>
      <c r="ME4" s="77">
        <v>-44457069.56083332</v>
      </c>
      <c r="MF4" s="77">
        <v>-44799555.426666662</v>
      </c>
      <c r="MG4" s="77">
        <v>-44101034.322499976</v>
      </c>
      <c r="MH4" s="77">
        <v>-44402983.718333304</v>
      </c>
      <c r="MI4" s="77">
        <v>-45127936.894166648</v>
      </c>
      <c r="MJ4" s="77">
        <v>-45963348.989999995</v>
      </c>
      <c r="MK4" s="77">
        <v>-46708933.299166679</v>
      </c>
      <c r="ML4" s="77">
        <v>-47665635.888333336</v>
      </c>
      <c r="MM4" s="77">
        <v>-47588111.307500005</v>
      </c>
      <c r="MN4" s="77">
        <v>-48023125.016666666</v>
      </c>
      <c r="MO4" s="77">
        <v>-48536886.475833312</v>
      </c>
      <c r="MP4" s="77">
        <v>-49267078.724999994</v>
      </c>
      <c r="MQ4" s="77">
        <v>-50096618.484166652</v>
      </c>
      <c r="MR4" s="77">
        <v>-50373462.633333325</v>
      </c>
      <c r="MS4" s="77">
        <v>17725177.577500015</v>
      </c>
      <c r="MT4" s="77">
        <v>17710601.958333351</v>
      </c>
      <c r="MU4" s="77">
        <v>17696026.339166686</v>
      </c>
      <c r="MV4" s="77">
        <v>-52591805.439999983</v>
      </c>
      <c r="MW4" s="77">
        <v>-53496615.878333345</v>
      </c>
      <c r="MX4" s="77">
        <v>-53917484.086666673</v>
      </c>
      <c r="MY4" s="77">
        <v>-54452664.184999973</v>
      </c>
      <c r="MZ4" s="77">
        <v>17629513.206666663</v>
      </c>
      <c r="NA4" s="77">
        <v>17616528.828333329</v>
      </c>
      <c r="NB4" s="77">
        <v>-50750579.069999993</v>
      </c>
      <c r="NC4" s="77">
        <v>-49966309.178333357</v>
      </c>
      <c r="ND4" s="77">
        <v>-50854333.786666676</v>
      </c>
      <c r="NE4" s="77">
        <v>-51168799.984999999</v>
      </c>
      <c r="NF4" s="77">
        <v>-51576061.713333338</v>
      </c>
      <c r="NG4" s="77">
        <v>-52460610.661666662</v>
      </c>
      <c r="NH4" s="77">
        <v>-52175159.650000006</v>
      </c>
      <c r="NI4" s="77">
        <v>-50269104.588333324</v>
      </c>
      <c r="NJ4" s="77">
        <v>-51132425.98666665</v>
      </c>
      <c r="NK4" s="77">
        <v>-52630151.375</v>
      </c>
      <c r="NL4" s="77">
        <v>-53285298.353333354</v>
      </c>
      <c r="NM4" s="77">
        <v>-54104820.24166666</v>
      </c>
      <c r="NN4" s="77">
        <v>-54747788.670000017</v>
      </c>
      <c r="NO4" s="77">
        <v>-54818614.018333331</v>
      </c>
      <c r="NP4" s="77">
        <v>-55194704.426666677</v>
      </c>
      <c r="NQ4" s="77">
        <v>-55275925.065000027</v>
      </c>
      <c r="NR4" s="77">
        <v>-55949992.143333331</v>
      </c>
      <c r="NS4" s="77">
        <v>-52901307.281666696</v>
      </c>
      <c r="NT4" s="77">
        <v>-56820430.23999998</v>
      </c>
      <c r="NU4" s="77">
        <v>-57131305.008333325</v>
      </c>
      <c r="NV4" s="77">
        <v>-58192514.976666659</v>
      </c>
      <c r="NW4" s="77">
        <v>-57769685.585000008</v>
      </c>
      <c r="NX4" s="77">
        <v>-57882335.203333318</v>
      </c>
      <c r="NY4" s="77">
        <v>-57575070.24166666</v>
      </c>
      <c r="NZ4" s="77">
        <v>-55967682.670000002</v>
      </c>
      <c r="OA4" s="77">
        <v>-56121964.708333328</v>
      </c>
      <c r="OB4" s="77">
        <v>17515936.493333332</v>
      </c>
      <c r="OC4" s="77">
        <v>-56634120.375</v>
      </c>
      <c r="OD4" s="77">
        <v>-56478249.75333333</v>
      </c>
      <c r="OE4" s="77">
        <v>-57067041.821666688</v>
      </c>
      <c r="OF4" s="77">
        <v>-58303967.559999987</v>
      </c>
      <c r="OG4" s="77">
        <v>-75450699.689999998</v>
      </c>
      <c r="OH4" s="77">
        <v>-76059784.729999989</v>
      </c>
    </row>
    <row r="5" spans="1:402" x14ac:dyDescent="0.2">
      <c r="A5" s="89" t="s">
        <v>849</v>
      </c>
      <c r="B5" s="77">
        <v>17195365</v>
      </c>
      <c r="C5" s="77">
        <v>17475365</v>
      </c>
      <c r="D5" s="77">
        <v>17525365</v>
      </c>
      <c r="E5" s="77">
        <v>17523365</v>
      </c>
      <c r="F5" s="77">
        <v>17521105</v>
      </c>
      <c r="G5" s="77">
        <v>17469105</v>
      </c>
      <c r="H5" s="77">
        <v>0</v>
      </c>
      <c r="I5" s="77">
        <v>17205105</v>
      </c>
      <c r="J5" s="77">
        <v>17205105</v>
      </c>
      <c r="K5" s="77">
        <v>17203105</v>
      </c>
      <c r="L5" s="77">
        <v>16981105</v>
      </c>
      <c r="M5" s="77">
        <v>16981105</v>
      </c>
      <c r="N5" s="77">
        <v>17353710</v>
      </c>
      <c r="O5" s="77">
        <v>17451710</v>
      </c>
      <c r="P5" s="77">
        <v>17500710</v>
      </c>
      <c r="Q5" s="77">
        <v>17215280</v>
      </c>
      <c r="R5" s="77">
        <v>18555885</v>
      </c>
      <c r="S5" s="77">
        <v>21334665</v>
      </c>
      <c r="T5" s="77">
        <v>23774025</v>
      </c>
      <c r="U5" s="77">
        <v>0</v>
      </c>
      <c r="V5" s="77">
        <v>24786105</v>
      </c>
      <c r="W5" s="77">
        <v>25086105</v>
      </c>
      <c r="X5" s="77">
        <v>25053105</v>
      </c>
      <c r="Y5" s="77">
        <v>0</v>
      </c>
      <c r="Z5" s="77">
        <v>22222560</v>
      </c>
      <c r="AA5" s="77">
        <v>22697150</v>
      </c>
      <c r="AB5" s="77">
        <v>0</v>
      </c>
      <c r="AC5" s="77">
        <v>0</v>
      </c>
      <c r="AD5" s="77">
        <v>0</v>
      </c>
      <c r="AE5" s="77">
        <v>0</v>
      </c>
      <c r="AF5" s="77">
        <v>0</v>
      </c>
      <c r="AG5" s="77">
        <v>27404555</v>
      </c>
      <c r="AH5" s="77">
        <v>26974555</v>
      </c>
      <c r="AI5" s="77">
        <v>27362555</v>
      </c>
      <c r="AJ5" s="77">
        <v>0</v>
      </c>
      <c r="AK5" s="77">
        <v>23257280</v>
      </c>
      <c r="AL5" s="77">
        <v>22444970</v>
      </c>
      <c r="AM5" s="77">
        <v>22460970</v>
      </c>
      <c r="AN5" s="77">
        <v>21319970</v>
      </c>
      <c r="AO5" s="77">
        <v>20826760</v>
      </c>
      <c r="AP5" s="77">
        <v>20960305</v>
      </c>
      <c r="AQ5" s="77">
        <v>21387305</v>
      </c>
      <c r="AR5" s="77">
        <v>0</v>
      </c>
      <c r="AS5" s="77">
        <v>22331705</v>
      </c>
      <c r="AT5" s="77">
        <v>22397505</v>
      </c>
      <c r="AU5" s="77">
        <v>0</v>
      </c>
      <c r="AV5" s="77">
        <v>0</v>
      </c>
      <c r="AW5" s="77">
        <v>24402505</v>
      </c>
      <c r="AX5" s="77">
        <v>25670505</v>
      </c>
      <c r="AZ5" s="77">
        <v>26198505</v>
      </c>
      <c r="BA5" s="77">
        <v>27173505</v>
      </c>
      <c r="BB5" s="77">
        <v>27360505</v>
      </c>
      <c r="BC5" s="77">
        <v>26910505</v>
      </c>
      <c r="BD5" s="77">
        <v>0</v>
      </c>
      <c r="BE5" s="77">
        <v>0</v>
      </c>
      <c r="BF5" s="77">
        <v>0</v>
      </c>
      <c r="BG5" s="77">
        <v>0</v>
      </c>
      <c r="BH5" s="77">
        <v>0</v>
      </c>
      <c r="BI5" s="77">
        <v>0</v>
      </c>
      <c r="BJ5" s="77">
        <v>0</v>
      </c>
      <c r="BK5" s="77">
        <v>0</v>
      </c>
      <c r="BL5" s="77">
        <v>0</v>
      </c>
      <c r="BM5" s="77">
        <v>0</v>
      </c>
      <c r="BN5" s="77">
        <v>30781410</v>
      </c>
      <c r="BO5" s="77">
        <v>0</v>
      </c>
      <c r="BP5" s="77">
        <v>0</v>
      </c>
      <c r="BQ5" s="77">
        <v>32359860</v>
      </c>
      <c r="BR5" s="77">
        <v>33446860</v>
      </c>
      <c r="BS5" s="77">
        <v>34325360</v>
      </c>
      <c r="BT5" s="77">
        <v>34564360</v>
      </c>
      <c r="BU5" s="77">
        <v>0</v>
      </c>
      <c r="BV5" s="77">
        <v>34583460</v>
      </c>
      <c r="BW5" s="77">
        <v>34562460</v>
      </c>
      <c r="BX5" s="77">
        <v>34623160</v>
      </c>
      <c r="BY5" s="77">
        <v>0</v>
      </c>
      <c r="BZ5" s="77">
        <v>35838660</v>
      </c>
      <c r="CA5" s="77">
        <v>35852360</v>
      </c>
      <c r="CB5" s="77">
        <v>0</v>
      </c>
      <c r="CC5" s="77">
        <v>35439460</v>
      </c>
      <c r="CD5" s="77">
        <v>35448760</v>
      </c>
      <c r="CE5" s="77">
        <v>38267960</v>
      </c>
      <c r="CF5" s="77">
        <v>0</v>
      </c>
      <c r="CG5" s="77">
        <v>37465810</v>
      </c>
      <c r="CH5" s="77">
        <v>36859310</v>
      </c>
      <c r="CI5" s="77">
        <v>37755510</v>
      </c>
      <c r="CJ5" s="77">
        <v>37715710</v>
      </c>
      <c r="CK5" s="77">
        <v>37547510</v>
      </c>
      <c r="CL5" s="77">
        <v>38296910</v>
      </c>
      <c r="CM5" s="77">
        <v>0</v>
      </c>
      <c r="CN5" s="77">
        <v>39466207</v>
      </c>
      <c r="CO5" s="77">
        <v>40467407</v>
      </c>
      <c r="CP5" s="77">
        <v>41757234</v>
      </c>
      <c r="CQ5" s="77">
        <v>42104934</v>
      </c>
      <c r="CR5" s="77">
        <v>0</v>
      </c>
      <c r="CS5" s="77">
        <v>0</v>
      </c>
      <c r="CT5" s="77">
        <v>0</v>
      </c>
      <c r="CU5" s="77">
        <v>39746134</v>
      </c>
      <c r="CV5" s="77">
        <v>40884334</v>
      </c>
      <c r="CW5" s="77">
        <v>42104534</v>
      </c>
      <c r="CX5" s="77">
        <v>41762534</v>
      </c>
      <c r="CY5" s="77">
        <v>44143534</v>
      </c>
      <c r="CZ5" s="77">
        <v>44223518</v>
      </c>
      <c r="DA5" s="77">
        <v>44110518</v>
      </c>
      <c r="DB5" s="77">
        <v>0</v>
      </c>
      <c r="DC5" s="77">
        <v>0</v>
      </c>
      <c r="DD5" s="77">
        <v>0</v>
      </c>
      <c r="DE5" s="77">
        <v>0</v>
      </c>
      <c r="DF5" s="77">
        <v>43222548</v>
      </c>
      <c r="DG5" s="77">
        <v>43713548</v>
      </c>
      <c r="DH5" s="77">
        <v>43823548</v>
      </c>
      <c r="DI5" s="77">
        <v>0</v>
      </c>
      <c r="DJ5" s="77">
        <v>43946548</v>
      </c>
      <c r="DK5" s="77">
        <v>0</v>
      </c>
      <c r="DL5" s="77">
        <v>0</v>
      </c>
      <c r="DM5" s="77">
        <v>0</v>
      </c>
      <c r="DN5" s="77">
        <v>0</v>
      </c>
      <c r="DO5" s="77">
        <v>0</v>
      </c>
      <c r="DP5" s="77">
        <v>0</v>
      </c>
      <c r="DQ5" s="77">
        <v>0</v>
      </c>
      <c r="DR5" s="77">
        <v>0</v>
      </c>
      <c r="DS5" s="77">
        <v>0</v>
      </c>
      <c r="DT5" s="77">
        <v>0</v>
      </c>
      <c r="DU5" s="77">
        <v>0</v>
      </c>
      <c r="DV5" s="77">
        <v>48658648</v>
      </c>
      <c r="DX5" s="77">
        <v>48623648</v>
      </c>
      <c r="DY5" s="77">
        <v>0</v>
      </c>
      <c r="DZ5" s="77">
        <v>0</v>
      </c>
      <c r="EA5" s="77">
        <v>0</v>
      </c>
      <c r="EB5" s="77">
        <v>0</v>
      </c>
      <c r="EC5" s="77">
        <v>54056248</v>
      </c>
      <c r="ED5" s="77">
        <v>57702348</v>
      </c>
      <c r="EE5" s="77">
        <v>59805048</v>
      </c>
      <c r="EF5" s="77">
        <v>61063548</v>
      </c>
      <c r="EG5" s="77">
        <v>64210448</v>
      </c>
      <c r="EH5" s="77">
        <v>64225448</v>
      </c>
      <c r="EI5" s="77">
        <v>64162448</v>
      </c>
      <c r="EJ5" s="77">
        <v>64082317</v>
      </c>
      <c r="EK5" s="77">
        <v>64018317</v>
      </c>
      <c r="EL5" s="77">
        <v>63920240</v>
      </c>
      <c r="EM5" s="77">
        <v>0</v>
      </c>
      <c r="EN5" s="77">
        <v>63768240</v>
      </c>
      <c r="EO5" s="77">
        <v>64153740</v>
      </c>
      <c r="EP5" s="77">
        <v>68394140</v>
      </c>
      <c r="EQ5" s="77">
        <v>68293140</v>
      </c>
      <c r="ER5" s="77">
        <v>75531140</v>
      </c>
      <c r="ES5" s="77">
        <v>77876040</v>
      </c>
      <c r="ET5" s="77">
        <v>80018740</v>
      </c>
      <c r="EU5" s="77">
        <v>83086040</v>
      </c>
      <c r="EV5" s="77">
        <v>83074040</v>
      </c>
      <c r="EW5" s="77">
        <v>83315120</v>
      </c>
      <c r="EX5" s="77">
        <v>85012496</v>
      </c>
      <c r="EY5" s="77">
        <v>87167496</v>
      </c>
      <c r="EZ5" s="77">
        <v>87067995.200000003</v>
      </c>
      <c r="FA5" s="77">
        <v>87068494.400000006</v>
      </c>
      <c r="FB5" s="77">
        <v>87068993.599999994</v>
      </c>
      <c r="FC5" s="77">
        <v>87069492.799999997</v>
      </c>
      <c r="FD5" s="77">
        <v>87116992</v>
      </c>
      <c r="FE5" s="77">
        <v>87137991.200000003</v>
      </c>
      <c r="FF5" s="77">
        <v>87138990.400000006</v>
      </c>
      <c r="FG5" s="77">
        <v>87147740.400000006</v>
      </c>
      <c r="FH5" s="77">
        <v>87007740.400000006</v>
      </c>
      <c r="FI5" s="77">
        <v>86877740.400000006</v>
      </c>
      <c r="FJ5" s="77">
        <v>86556740.400000006</v>
      </c>
      <c r="FK5" s="77">
        <v>86556740.400000006</v>
      </c>
      <c r="FL5" s="77">
        <v>86556740.400000006</v>
      </c>
      <c r="FM5" s="77">
        <v>86558740.400000006</v>
      </c>
      <c r="FN5" s="77">
        <v>86408740.400000006</v>
      </c>
      <c r="FO5" s="77">
        <v>86429839.599999994</v>
      </c>
      <c r="FP5" s="77">
        <v>86449839.599999994</v>
      </c>
      <c r="FQ5" s="77">
        <v>86481838</v>
      </c>
      <c r="FR5" s="77">
        <v>86481838</v>
      </c>
      <c r="FS5" s="77">
        <v>87281837.299999997</v>
      </c>
      <c r="FT5" s="77">
        <v>0</v>
      </c>
      <c r="FU5" s="77">
        <v>97139678.700000003</v>
      </c>
      <c r="FV5" s="77">
        <v>103146884.90000001</v>
      </c>
      <c r="FW5" s="77">
        <v>132546592.7</v>
      </c>
      <c r="FX5" s="77">
        <v>141974878.69999999</v>
      </c>
      <c r="FY5" s="77">
        <v>147118138.69999999</v>
      </c>
      <c r="FZ5" s="77">
        <v>174631973.69999999</v>
      </c>
      <c r="GA5" s="77">
        <v>183208301.69999999</v>
      </c>
      <c r="GB5" s="77">
        <v>183208222.59999999</v>
      </c>
      <c r="GC5" s="77">
        <v>165426946.40000001</v>
      </c>
      <c r="GD5" s="77">
        <v>147856239</v>
      </c>
      <c r="GE5" s="77">
        <v>133541895.8</v>
      </c>
      <c r="GF5" s="77">
        <v>135170353.80000001</v>
      </c>
      <c r="GG5" s="77">
        <v>131055903.8</v>
      </c>
      <c r="GH5" s="77">
        <v>124370111.8</v>
      </c>
      <c r="GI5" s="77">
        <v>124370111.8</v>
      </c>
      <c r="GJ5" s="77">
        <v>119396561.8</v>
      </c>
      <c r="GL5" s="77">
        <v>101587186.8</v>
      </c>
      <c r="GM5" s="77">
        <v>96471986.799999997</v>
      </c>
      <c r="GN5" s="77">
        <v>94749286.799999997</v>
      </c>
      <c r="GO5" s="77">
        <v>92177836.799999997</v>
      </c>
      <c r="GP5" s="77">
        <v>92189496.799999997</v>
      </c>
      <c r="GR5" s="77">
        <v>85016688.799999997</v>
      </c>
      <c r="GS5" s="77">
        <v>84161388.799999997</v>
      </c>
      <c r="GT5" s="77">
        <v>84162338.799999997</v>
      </c>
      <c r="GU5" s="77">
        <v>84262458.799999997</v>
      </c>
      <c r="GW5" s="77">
        <v>84264456.900000006</v>
      </c>
      <c r="GX5" s="77">
        <v>100509084.93571429</v>
      </c>
      <c r="GY5" s="77">
        <v>100367027.42976192</v>
      </c>
      <c r="GZ5" s="77">
        <v>100299345.17678572</v>
      </c>
      <c r="HA5" s="77">
        <v>96314902.323809519</v>
      </c>
      <c r="HB5" s="77">
        <v>87552272.070833325</v>
      </c>
      <c r="HC5" s="77">
        <v>87487091.817857146</v>
      </c>
      <c r="HE5" s="77">
        <v>87294151.45892857</v>
      </c>
      <c r="HF5" s="77">
        <v>87229755.205952391</v>
      </c>
      <c r="HG5" s="77">
        <v>87180334.952976197</v>
      </c>
      <c r="HH5" s="77">
        <v>87138944.700000003</v>
      </c>
      <c r="HI5" s="77">
        <v>88037744.700000003</v>
      </c>
      <c r="HJ5" s="77">
        <v>88031333.999166667</v>
      </c>
      <c r="HK5" s="77">
        <v>87943201.148750007</v>
      </c>
      <c r="HL5" s="77">
        <v>90494268.298333347</v>
      </c>
      <c r="HM5" s="77">
        <v>92278185.447916672</v>
      </c>
      <c r="HN5" s="77">
        <v>93502509.597500011</v>
      </c>
      <c r="HO5" s="77">
        <v>93676726.747083336</v>
      </c>
      <c r="HQ5" s="77">
        <v>93735457.046250015</v>
      </c>
      <c r="HR5" s="77">
        <v>93738131.19583334</v>
      </c>
      <c r="HS5" s="77">
        <v>95237248.34541668</v>
      </c>
      <c r="HT5" s="77">
        <v>95249625.495000005</v>
      </c>
      <c r="HU5" s="77">
        <v>95250842.644583344</v>
      </c>
      <c r="HV5" s="77">
        <v>95242709.794166639</v>
      </c>
      <c r="HW5" s="77">
        <v>96104626.943749964</v>
      </c>
      <c r="HX5" s="77">
        <v>98647794.093333304</v>
      </c>
      <c r="HY5" s="77">
        <v>98644061.242916644</v>
      </c>
      <c r="HZ5" s="77">
        <v>98649628.392499968</v>
      </c>
      <c r="IA5" s="77">
        <v>98652162.691666648</v>
      </c>
      <c r="IB5" s="77">
        <v>98659579.841249973</v>
      </c>
      <c r="IC5" s="77">
        <v>98665814.990833312</v>
      </c>
      <c r="ID5" s="77">
        <v>98687128.140416652</v>
      </c>
      <c r="IE5" s="77">
        <v>98681115.289999977</v>
      </c>
      <c r="IF5" s="77">
        <v>98689035.290000007</v>
      </c>
      <c r="IG5" s="77">
        <v>98697240.950833336</v>
      </c>
      <c r="IH5" s="77">
        <v>98710146.611666664</v>
      </c>
      <c r="II5" s="77">
        <v>100417902.27250001</v>
      </c>
      <c r="IJ5" s="77">
        <v>102715807.93333334</v>
      </c>
      <c r="IK5" s="77">
        <v>102729813.59416667</v>
      </c>
      <c r="IL5" s="77">
        <v>102761719.255</v>
      </c>
      <c r="IM5" s="77">
        <v>102766124.91583332</v>
      </c>
      <c r="IN5" s="77">
        <v>107036180.57666667</v>
      </c>
      <c r="IO5" s="77">
        <v>118534756.2375</v>
      </c>
      <c r="IP5" s="77">
        <v>122408261.89833333</v>
      </c>
      <c r="IQ5" s="77">
        <v>126656802.55916667</v>
      </c>
      <c r="IR5" s="77">
        <v>134103208.22</v>
      </c>
      <c r="IS5" s="77">
        <v>145133491.61416668</v>
      </c>
      <c r="IT5" s="77">
        <v>168504045.00833333</v>
      </c>
      <c r="IU5" s="77">
        <v>176593248.40249997</v>
      </c>
      <c r="IV5" s="77">
        <v>178736001.79666665</v>
      </c>
      <c r="IW5" s="77">
        <v>178768155.19083333</v>
      </c>
      <c r="IX5" s="77">
        <v>178756308.58499998</v>
      </c>
      <c r="IY5" s="77">
        <v>178771461.97916666</v>
      </c>
      <c r="IZ5" s="77">
        <v>178813665.37333333</v>
      </c>
      <c r="JA5" s="77">
        <v>178915318.76749998</v>
      </c>
      <c r="JB5" s="77">
        <v>178944672.16166666</v>
      </c>
      <c r="JC5" s="77">
        <v>179007025.55583334</v>
      </c>
      <c r="JD5" s="77">
        <v>179063728.94999999</v>
      </c>
      <c r="JE5" s="77">
        <v>179213423.80833334</v>
      </c>
      <c r="JF5" s="77">
        <v>179431118.66666666</v>
      </c>
      <c r="JG5" s="77">
        <v>179632113.52499998</v>
      </c>
      <c r="JH5" s="77">
        <v>179816808.38333333</v>
      </c>
      <c r="JI5" s="77">
        <v>167698603.24166667</v>
      </c>
      <c r="JJ5" s="77">
        <v>164273998.09999999</v>
      </c>
      <c r="JK5" s="77">
        <v>160169442.95833331</v>
      </c>
      <c r="JL5" s="77">
        <v>153044227.81666666</v>
      </c>
      <c r="JM5" s="77">
        <v>148509492.67500001</v>
      </c>
      <c r="JN5" s="77">
        <v>17869263.833333343</v>
      </c>
      <c r="JO5" s="77">
        <v>137173870.39166668</v>
      </c>
      <c r="JP5" s="77">
        <v>135698608.25</v>
      </c>
      <c r="JQ5" s="77">
        <v>135877637.39083335</v>
      </c>
      <c r="JR5" s="77">
        <v>136063666.53166667</v>
      </c>
      <c r="JS5" s="77">
        <v>136654155.67250001</v>
      </c>
      <c r="JT5" s="77">
        <v>137726584.81333333</v>
      </c>
      <c r="JU5" s="77">
        <v>137886763.95416668</v>
      </c>
      <c r="JV5" s="77">
        <v>138139113.095</v>
      </c>
      <c r="JW5" s="77">
        <v>138342542.23583335</v>
      </c>
      <c r="JX5" s="77">
        <v>135375021.37666667</v>
      </c>
      <c r="JY5" s="77">
        <v>135654061.51750001</v>
      </c>
      <c r="JZ5" s="77">
        <v>135863102.65833333</v>
      </c>
      <c r="KA5" s="77">
        <v>135789231.79916668</v>
      </c>
      <c r="KB5" s="77">
        <v>136050160.94</v>
      </c>
      <c r="KC5" s="77">
        <v>136088260.36750001</v>
      </c>
      <c r="KD5" s="77">
        <v>136155254.79500002</v>
      </c>
      <c r="KE5" s="77">
        <v>136219260.7225</v>
      </c>
      <c r="KF5" s="77">
        <v>133616705.15000001</v>
      </c>
      <c r="KG5" s="77">
        <v>133654701.1275</v>
      </c>
      <c r="KH5" s="77">
        <v>133697695.55500001</v>
      </c>
      <c r="KI5" s="77">
        <v>129928339.98250002</v>
      </c>
      <c r="KJ5" s="77">
        <v>128960569.41000001</v>
      </c>
      <c r="KK5" s="77">
        <v>128742739.83750001</v>
      </c>
      <c r="KL5" s="77">
        <v>128351834.26500002</v>
      </c>
      <c r="KM5" s="77">
        <v>125964828.69250003</v>
      </c>
      <c r="KN5" s="77">
        <v>126012323.12</v>
      </c>
      <c r="KO5" s="77">
        <v>125958845.9075</v>
      </c>
      <c r="KP5" s="77">
        <v>125898368.69500001</v>
      </c>
      <c r="KQ5" s="77">
        <v>124794641.4825</v>
      </c>
      <c r="KR5" s="77">
        <v>121563798.27000001</v>
      </c>
      <c r="KS5" s="77">
        <v>120378821.0575</v>
      </c>
      <c r="KT5" s="77">
        <v>116197813.84500001</v>
      </c>
      <c r="KU5" s="77">
        <v>113252086.63250001</v>
      </c>
      <c r="KV5" s="77">
        <v>111289764.42000002</v>
      </c>
      <c r="KW5" s="77">
        <v>111229287.20750001</v>
      </c>
      <c r="KX5" s="77">
        <v>108977509.99500002</v>
      </c>
      <c r="KY5" s="77">
        <v>107065182.78250001</v>
      </c>
      <c r="KZ5" s="77">
        <v>104044755.56999999</v>
      </c>
      <c r="LA5" s="77">
        <v>104032933.19083333</v>
      </c>
      <c r="LB5" s="77">
        <v>104011706.81166667</v>
      </c>
      <c r="LC5" s="77">
        <v>102083434.4325</v>
      </c>
      <c r="LD5" s="77">
        <v>100982162.05333334</v>
      </c>
      <c r="LE5" s="77">
        <v>100060439.67416666</v>
      </c>
      <c r="LF5" s="77">
        <v>97132672.295000002</v>
      </c>
      <c r="LG5" s="77">
        <v>93638799.915833339</v>
      </c>
      <c r="LH5" s="77">
        <v>93613107.536666662</v>
      </c>
      <c r="LI5" s="77">
        <v>93547585.157499999</v>
      </c>
      <c r="LJ5" s="77">
        <v>87778362.778333336</v>
      </c>
      <c r="LK5" s="77">
        <v>82543140.399166673</v>
      </c>
      <c r="LL5" s="77">
        <v>80477188.019999996</v>
      </c>
      <c r="LM5" s="77">
        <v>80878377.67583333</v>
      </c>
      <c r="LN5" s="77">
        <v>81829467.331666663</v>
      </c>
      <c r="LO5" s="77">
        <v>86084306.987499997</v>
      </c>
      <c r="LP5" s="77">
        <v>86123296.643333331</v>
      </c>
      <c r="LQ5" s="77">
        <v>86675630.299166664</v>
      </c>
      <c r="LR5" s="77">
        <v>18486479.205000002</v>
      </c>
      <c r="LS5" s="77">
        <v>86673219.610833332</v>
      </c>
      <c r="LT5" s="77">
        <v>86701209.266666666</v>
      </c>
      <c r="LU5" s="77">
        <v>86669698.922499999</v>
      </c>
      <c r="LV5" s="77">
        <v>86636688.578333333</v>
      </c>
      <c r="LW5" s="77">
        <v>18181427.484166671</v>
      </c>
      <c r="LX5" s="77">
        <v>86564992.890000001</v>
      </c>
      <c r="LY5" s="77">
        <v>86573987.974166662</v>
      </c>
      <c r="LZ5" s="77">
        <v>86564983.058333337</v>
      </c>
      <c r="MA5" s="77">
        <v>86550978.142500013</v>
      </c>
      <c r="MB5" s="77">
        <v>86529973.226666674</v>
      </c>
      <c r="MC5" s="77">
        <v>86530693.260833353</v>
      </c>
      <c r="MD5" s="77">
        <v>84992888.345000014</v>
      </c>
      <c r="ME5" s="77">
        <v>84798695.429166675</v>
      </c>
      <c r="MF5" s="77">
        <v>84826690.51333335</v>
      </c>
      <c r="MG5" s="77">
        <v>84830759.597500026</v>
      </c>
      <c r="MH5" s="77">
        <v>84813754.681666687</v>
      </c>
      <c r="MI5" s="77">
        <v>84810749.765833348</v>
      </c>
      <c r="MJ5" s="77">
        <v>84790744.849999994</v>
      </c>
      <c r="MK5" s="77">
        <v>84776069.320833325</v>
      </c>
      <c r="ML5" s="77">
        <v>84782493.611666679</v>
      </c>
      <c r="MM5" s="77">
        <v>84776917.992500007</v>
      </c>
      <c r="MN5" s="77">
        <v>84790342.373333335</v>
      </c>
      <c r="MO5" s="77">
        <v>84990616.754166678</v>
      </c>
      <c r="MP5" s="77">
        <v>85391042.63500002</v>
      </c>
      <c r="MQ5" s="77">
        <v>85385867.015833348</v>
      </c>
      <c r="MR5" s="77">
        <v>85547541.396666676</v>
      </c>
      <c r="MS5" s="77">
        <v>17725177.577500015</v>
      </c>
      <c r="MT5" s="77">
        <v>17710601.958333351</v>
      </c>
      <c r="MU5" s="77">
        <v>17696026.339166686</v>
      </c>
      <c r="MV5" s="77">
        <v>91048840.920000002</v>
      </c>
      <c r="MW5" s="77">
        <v>91563856.541666672</v>
      </c>
      <c r="MX5" s="77">
        <v>92161872.163333327</v>
      </c>
      <c r="MY5" s="77">
        <v>93428987.784999996</v>
      </c>
      <c r="MZ5" s="77">
        <v>17629513.206666663</v>
      </c>
      <c r="NA5" s="77">
        <v>17616528.828333329</v>
      </c>
      <c r="NB5" s="77">
        <v>94662934.650000006</v>
      </c>
      <c r="NC5" s="77">
        <v>94654950.271666661</v>
      </c>
      <c r="ND5" s="77">
        <v>94641965.893333331</v>
      </c>
      <c r="NE5" s="77">
        <v>94625981.515000001</v>
      </c>
      <c r="NF5" s="77">
        <v>94618998.136666656</v>
      </c>
      <c r="NG5" s="77">
        <v>94621013.758333325</v>
      </c>
      <c r="NH5" s="77">
        <v>94614029.379999995</v>
      </c>
      <c r="NI5" s="77">
        <v>94617076.711666659</v>
      </c>
      <c r="NJ5" s="77">
        <v>94648123.843333334</v>
      </c>
      <c r="NK5" s="77">
        <v>94654266.125</v>
      </c>
      <c r="NL5" s="77">
        <v>95090013.356666654</v>
      </c>
      <c r="NM5" s="77">
        <v>95092060.588333324</v>
      </c>
      <c r="NN5" s="77">
        <v>95529807.819999993</v>
      </c>
      <c r="NO5" s="77">
        <v>95536855.051666662</v>
      </c>
      <c r="NP5" s="77">
        <v>95545902.783333331</v>
      </c>
      <c r="NQ5" s="77">
        <v>95548950.014999986</v>
      </c>
      <c r="NR5" s="77">
        <v>97512702.246666655</v>
      </c>
      <c r="NS5" s="77">
        <v>97517749.478333324</v>
      </c>
      <c r="NT5" s="77">
        <v>98375226.710000008</v>
      </c>
      <c r="NU5" s="77">
        <v>100414243.15166667</v>
      </c>
      <c r="NV5" s="77">
        <v>100409959.59333333</v>
      </c>
      <c r="NW5" s="77">
        <v>101521476.035</v>
      </c>
      <c r="NX5" s="77">
        <v>105348542.47666666</v>
      </c>
      <c r="NY5" s="77">
        <v>109712458.91833334</v>
      </c>
      <c r="NZ5" s="77">
        <v>110147875.36</v>
      </c>
      <c r="OA5" s="77">
        <v>115076741.80166666</v>
      </c>
      <c r="OB5" s="77">
        <v>17515936.493333332</v>
      </c>
      <c r="OC5" s="77">
        <v>115073174.685</v>
      </c>
      <c r="OD5" s="77">
        <v>115070891.12666667</v>
      </c>
      <c r="OE5" s="77">
        <v>116517007.59833333</v>
      </c>
      <c r="OF5" s="77">
        <v>121236424.01000001</v>
      </c>
      <c r="OG5" s="77">
        <v>104376571.75</v>
      </c>
      <c r="OH5" s="77">
        <v>104798271.75</v>
      </c>
    </row>
    <row r="6" spans="1:402" x14ac:dyDescent="0.2">
      <c r="A6" s="89" t="s">
        <v>378</v>
      </c>
      <c r="B6" s="77">
        <v>0</v>
      </c>
      <c r="C6" s="77">
        <v>0</v>
      </c>
      <c r="D6" s="77">
        <v>0</v>
      </c>
      <c r="E6" s="77">
        <v>0</v>
      </c>
      <c r="F6" s="77">
        <v>0</v>
      </c>
      <c r="G6" s="77">
        <v>0</v>
      </c>
      <c r="H6" s="77">
        <v>0</v>
      </c>
      <c r="I6" s="77">
        <v>0</v>
      </c>
      <c r="J6" s="77">
        <v>0</v>
      </c>
      <c r="K6" s="77">
        <v>0</v>
      </c>
      <c r="L6" s="77">
        <v>0</v>
      </c>
      <c r="M6" s="77">
        <v>0</v>
      </c>
      <c r="N6" s="77">
        <v>0</v>
      </c>
      <c r="O6" s="77">
        <v>0</v>
      </c>
      <c r="P6" s="77">
        <v>0</v>
      </c>
      <c r="Q6" s="77">
        <v>0</v>
      </c>
      <c r="R6" s="77">
        <v>0</v>
      </c>
      <c r="S6" s="77">
        <v>0</v>
      </c>
      <c r="T6" s="77">
        <v>0</v>
      </c>
      <c r="U6" s="77">
        <v>0</v>
      </c>
      <c r="V6" s="77">
        <v>0</v>
      </c>
      <c r="W6" s="77">
        <v>0</v>
      </c>
      <c r="X6" s="77">
        <v>0</v>
      </c>
      <c r="Y6" s="77">
        <v>0</v>
      </c>
      <c r="Z6" s="77">
        <v>0</v>
      </c>
      <c r="AA6" s="77">
        <v>0</v>
      </c>
      <c r="AB6" s="77">
        <v>0</v>
      </c>
      <c r="AC6" s="77">
        <v>0</v>
      </c>
      <c r="AD6" s="77">
        <v>0</v>
      </c>
      <c r="AE6" s="77">
        <v>0</v>
      </c>
      <c r="AF6" s="77">
        <v>0</v>
      </c>
      <c r="AG6" s="77">
        <v>0</v>
      </c>
      <c r="AH6" s="77">
        <v>0</v>
      </c>
      <c r="AI6" s="77">
        <v>0</v>
      </c>
      <c r="AJ6" s="77">
        <v>0</v>
      </c>
      <c r="AK6" s="77">
        <v>0</v>
      </c>
      <c r="AL6" s="77">
        <v>0</v>
      </c>
      <c r="AM6" s="77">
        <v>0</v>
      </c>
      <c r="AN6" s="77">
        <v>0</v>
      </c>
      <c r="AO6" s="77">
        <v>0</v>
      </c>
      <c r="AP6" s="77">
        <v>0</v>
      </c>
      <c r="AQ6" s="77">
        <v>0</v>
      </c>
      <c r="AR6" s="77">
        <v>0</v>
      </c>
      <c r="AS6" s="77">
        <v>0</v>
      </c>
      <c r="AT6" s="77">
        <v>0</v>
      </c>
      <c r="AU6" s="77">
        <v>0</v>
      </c>
      <c r="AV6" s="77">
        <v>0</v>
      </c>
      <c r="AW6" s="77">
        <v>0</v>
      </c>
      <c r="AX6" s="77">
        <v>0</v>
      </c>
      <c r="AZ6" s="77">
        <v>0</v>
      </c>
      <c r="BA6" s="77">
        <v>0</v>
      </c>
      <c r="BB6" s="77">
        <v>0</v>
      </c>
      <c r="BC6" s="77">
        <v>0</v>
      </c>
      <c r="BD6" s="77">
        <v>0</v>
      </c>
      <c r="BE6" s="77">
        <v>0</v>
      </c>
      <c r="BF6" s="77">
        <v>0</v>
      </c>
      <c r="BG6" s="77">
        <v>0</v>
      </c>
      <c r="BH6" s="77">
        <v>0</v>
      </c>
      <c r="BI6" s="77">
        <v>0</v>
      </c>
      <c r="BJ6" s="77">
        <v>0</v>
      </c>
      <c r="BK6" s="77">
        <v>0</v>
      </c>
      <c r="BL6" s="77">
        <v>0</v>
      </c>
      <c r="BM6" s="77">
        <v>0</v>
      </c>
      <c r="BN6" s="77">
        <v>0</v>
      </c>
      <c r="BO6" s="77">
        <v>0</v>
      </c>
      <c r="BP6" s="77">
        <v>0</v>
      </c>
      <c r="BQ6" s="77">
        <v>0</v>
      </c>
      <c r="BR6" s="77">
        <v>0</v>
      </c>
      <c r="BS6" s="77">
        <v>0</v>
      </c>
      <c r="BT6" s="77">
        <v>0</v>
      </c>
      <c r="BU6" s="77">
        <v>0</v>
      </c>
      <c r="BV6" s="77">
        <v>0</v>
      </c>
      <c r="BW6" s="77">
        <v>0</v>
      </c>
      <c r="BX6" s="77">
        <v>0</v>
      </c>
      <c r="BY6" s="77">
        <v>0</v>
      </c>
      <c r="BZ6" s="77">
        <v>0</v>
      </c>
      <c r="CA6" s="77">
        <v>0</v>
      </c>
      <c r="CB6" s="77">
        <v>0</v>
      </c>
      <c r="CC6" s="77">
        <v>0</v>
      </c>
      <c r="CD6" s="77">
        <v>0</v>
      </c>
      <c r="CE6" s="77">
        <v>0</v>
      </c>
      <c r="CF6" s="77">
        <v>0</v>
      </c>
      <c r="CG6" s="77">
        <v>0</v>
      </c>
      <c r="CH6" s="77">
        <v>0</v>
      </c>
      <c r="CI6" s="77">
        <v>0</v>
      </c>
      <c r="CJ6" s="77">
        <v>0</v>
      </c>
      <c r="CK6" s="77">
        <v>0</v>
      </c>
      <c r="CL6" s="77">
        <v>0</v>
      </c>
      <c r="CM6" s="77">
        <v>0</v>
      </c>
      <c r="CN6" s="77">
        <v>0</v>
      </c>
      <c r="CO6" s="77">
        <v>0</v>
      </c>
      <c r="CP6" s="77">
        <v>0</v>
      </c>
      <c r="CQ6" s="77">
        <v>0</v>
      </c>
      <c r="CR6" s="77">
        <v>0</v>
      </c>
      <c r="CS6" s="77">
        <v>0</v>
      </c>
      <c r="CT6" s="77">
        <v>0</v>
      </c>
      <c r="CU6" s="77">
        <v>0</v>
      </c>
      <c r="CV6" s="77">
        <v>0</v>
      </c>
      <c r="CW6" s="77">
        <v>0</v>
      </c>
      <c r="CX6" s="77">
        <v>0</v>
      </c>
      <c r="CY6" s="77">
        <v>0</v>
      </c>
      <c r="CZ6" s="77">
        <v>0</v>
      </c>
      <c r="DA6" s="77">
        <v>0</v>
      </c>
      <c r="DB6" s="77">
        <v>0</v>
      </c>
      <c r="DC6" s="77">
        <v>0</v>
      </c>
      <c r="DD6" s="77">
        <v>0</v>
      </c>
      <c r="DE6" s="77">
        <v>0</v>
      </c>
      <c r="DF6" s="77">
        <v>0</v>
      </c>
      <c r="DG6" s="77">
        <v>0</v>
      </c>
      <c r="DH6" s="77">
        <v>0</v>
      </c>
      <c r="DI6" s="77">
        <v>0</v>
      </c>
      <c r="DJ6" s="77">
        <v>0</v>
      </c>
      <c r="DK6" s="77">
        <v>0</v>
      </c>
      <c r="DL6" s="77">
        <v>0</v>
      </c>
      <c r="DM6" s="77">
        <v>0</v>
      </c>
      <c r="DN6" s="77">
        <v>0</v>
      </c>
      <c r="DO6" s="77">
        <v>0</v>
      </c>
      <c r="DP6" s="77">
        <v>0</v>
      </c>
      <c r="DQ6" s="77">
        <v>0</v>
      </c>
      <c r="DR6" s="77">
        <v>0</v>
      </c>
      <c r="DS6" s="77">
        <v>0</v>
      </c>
      <c r="DT6" s="77">
        <v>0</v>
      </c>
      <c r="DU6" s="77">
        <v>0</v>
      </c>
      <c r="DV6" s="77">
        <v>0</v>
      </c>
      <c r="DX6" s="77">
        <v>0</v>
      </c>
      <c r="DY6" s="77">
        <v>0</v>
      </c>
      <c r="DZ6" s="77">
        <v>0</v>
      </c>
      <c r="EA6" s="77">
        <v>0</v>
      </c>
      <c r="EB6" s="77">
        <v>0</v>
      </c>
      <c r="EC6" s="77">
        <v>0</v>
      </c>
      <c r="ED6" s="77">
        <v>0</v>
      </c>
      <c r="EE6" s="77">
        <v>0</v>
      </c>
      <c r="EF6" s="77">
        <v>0</v>
      </c>
      <c r="EG6" s="77">
        <v>0</v>
      </c>
      <c r="EH6" s="77">
        <v>0</v>
      </c>
      <c r="EI6" s="77">
        <v>0</v>
      </c>
      <c r="EJ6" s="77">
        <v>0</v>
      </c>
      <c r="EK6" s="77">
        <v>0</v>
      </c>
      <c r="EL6" s="77">
        <v>0</v>
      </c>
      <c r="EM6" s="77">
        <v>0</v>
      </c>
      <c r="EN6" s="77">
        <v>0</v>
      </c>
      <c r="EO6" s="77">
        <v>0</v>
      </c>
      <c r="EP6" s="77">
        <v>0</v>
      </c>
      <c r="EQ6" s="77">
        <v>0</v>
      </c>
      <c r="ER6" s="77">
        <v>0</v>
      </c>
      <c r="ES6" s="77">
        <v>0</v>
      </c>
      <c r="ET6" s="77">
        <v>0</v>
      </c>
      <c r="EU6" s="77">
        <v>0</v>
      </c>
      <c r="EV6" s="77">
        <v>0</v>
      </c>
      <c r="EW6" s="77">
        <v>0</v>
      </c>
      <c r="EX6" s="77">
        <v>0</v>
      </c>
      <c r="EY6" s="77">
        <v>0</v>
      </c>
      <c r="EZ6" s="77">
        <v>0</v>
      </c>
      <c r="FA6" s="77">
        <v>0</v>
      </c>
      <c r="FB6" s="77">
        <v>0</v>
      </c>
      <c r="FC6" s="77">
        <v>0</v>
      </c>
      <c r="FD6" s="77">
        <v>0</v>
      </c>
      <c r="FE6" s="77">
        <v>0</v>
      </c>
      <c r="FF6" s="77">
        <v>0</v>
      </c>
      <c r="FG6" s="77">
        <v>0</v>
      </c>
      <c r="FH6" s="77">
        <v>0</v>
      </c>
      <c r="FI6" s="77">
        <v>0</v>
      </c>
      <c r="FJ6" s="77">
        <v>0</v>
      </c>
      <c r="FK6" s="77">
        <v>0</v>
      </c>
      <c r="FL6" s="77">
        <v>0</v>
      </c>
      <c r="FM6" s="77">
        <v>0</v>
      </c>
      <c r="FN6" s="77">
        <v>0</v>
      </c>
      <c r="FO6" s="77">
        <v>0</v>
      </c>
      <c r="FP6" s="77">
        <v>0</v>
      </c>
      <c r="FQ6" s="77">
        <v>0</v>
      </c>
      <c r="FR6" s="77">
        <v>0</v>
      </c>
      <c r="FS6" s="77">
        <v>0</v>
      </c>
      <c r="FT6" s="77">
        <v>0</v>
      </c>
      <c r="FU6" s="77">
        <v>0</v>
      </c>
      <c r="FV6" s="77">
        <v>0</v>
      </c>
      <c r="FW6" s="77">
        <v>0</v>
      </c>
      <c r="FX6" s="77">
        <v>0</v>
      </c>
      <c r="FY6" s="77">
        <v>0</v>
      </c>
      <c r="FZ6" s="77">
        <v>0</v>
      </c>
      <c r="GA6" s="77">
        <v>0</v>
      </c>
      <c r="GB6" s="77">
        <v>0</v>
      </c>
      <c r="GC6" s="77">
        <v>0</v>
      </c>
      <c r="GD6" s="77">
        <v>0</v>
      </c>
      <c r="GE6" s="77">
        <v>0</v>
      </c>
      <c r="GF6" s="77">
        <v>0</v>
      </c>
      <c r="GG6" s="77">
        <v>0</v>
      </c>
      <c r="GH6" s="77">
        <v>0</v>
      </c>
      <c r="GI6" s="77">
        <v>0</v>
      </c>
      <c r="GJ6" s="77">
        <v>0</v>
      </c>
      <c r="GL6" s="77">
        <v>0</v>
      </c>
      <c r="GM6" s="77">
        <v>0</v>
      </c>
      <c r="GN6" s="77">
        <v>0</v>
      </c>
      <c r="GO6" s="77">
        <v>0</v>
      </c>
      <c r="GP6" s="77">
        <v>0</v>
      </c>
      <c r="GR6" s="77">
        <v>0</v>
      </c>
      <c r="GS6" s="77">
        <v>0</v>
      </c>
      <c r="GT6" s="77">
        <v>0</v>
      </c>
      <c r="GU6" s="77">
        <v>0</v>
      </c>
      <c r="GW6" s="77">
        <v>0</v>
      </c>
      <c r="GX6" s="77">
        <v>0</v>
      </c>
      <c r="GY6" s="77">
        <v>0</v>
      </c>
      <c r="GZ6" s="77">
        <v>0</v>
      </c>
      <c r="HA6" s="77">
        <v>0</v>
      </c>
      <c r="HB6" s="77">
        <v>0</v>
      </c>
      <c r="HC6" s="77">
        <v>0</v>
      </c>
      <c r="HE6" s="77">
        <v>0</v>
      </c>
      <c r="HF6" s="77">
        <v>0</v>
      </c>
      <c r="HG6" s="77">
        <v>0</v>
      </c>
      <c r="HH6" s="77">
        <v>0</v>
      </c>
      <c r="HI6" s="77">
        <v>0</v>
      </c>
      <c r="HJ6" s="77">
        <v>0</v>
      </c>
      <c r="HK6" s="77">
        <v>0</v>
      </c>
      <c r="HL6" s="77">
        <v>0</v>
      </c>
      <c r="HM6" s="77">
        <v>0</v>
      </c>
      <c r="HN6" s="77">
        <v>0</v>
      </c>
      <c r="HO6" s="77">
        <v>0</v>
      </c>
      <c r="HQ6" s="77">
        <v>0</v>
      </c>
      <c r="HR6" s="77">
        <v>0</v>
      </c>
      <c r="HS6" s="77">
        <v>0</v>
      </c>
      <c r="HT6" s="77">
        <v>0</v>
      </c>
      <c r="HU6" s="77">
        <v>0</v>
      </c>
      <c r="HV6" s="77">
        <v>0</v>
      </c>
      <c r="HW6" s="77">
        <v>0</v>
      </c>
      <c r="HX6" s="77">
        <v>0</v>
      </c>
      <c r="HY6" s="77">
        <v>0</v>
      </c>
      <c r="HZ6" s="77">
        <v>0</v>
      </c>
      <c r="IA6" s="77">
        <v>0</v>
      </c>
      <c r="IB6" s="77">
        <v>0</v>
      </c>
      <c r="IC6" s="77">
        <v>0</v>
      </c>
      <c r="ID6" s="77">
        <v>0</v>
      </c>
      <c r="IE6" s="77">
        <v>0</v>
      </c>
      <c r="IF6" s="77">
        <v>0</v>
      </c>
      <c r="IG6" s="77">
        <v>0</v>
      </c>
      <c r="IH6" s="77">
        <v>0</v>
      </c>
      <c r="II6" s="77">
        <v>0</v>
      </c>
      <c r="IJ6" s="77">
        <v>0</v>
      </c>
      <c r="IK6" s="77">
        <v>0</v>
      </c>
      <c r="IL6" s="77">
        <v>0</v>
      </c>
      <c r="IM6" s="77">
        <v>0</v>
      </c>
      <c r="IN6" s="77">
        <v>0</v>
      </c>
      <c r="IO6" s="77">
        <v>0</v>
      </c>
      <c r="IP6" s="77">
        <v>0</v>
      </c>
      <c r="IQ6" s="77">
        <v>0</v>
      </c>
      <c r="IR6" s="77">
        <v>0</v>
      </c>
      <c r="IS6" s="77">
        <v>0</v>
      </c>
      <c r="IT6" s="77">
        <v>0</v>
      </c>
      <c r="IU6" s="77">
        <v>0</v>
      </c>
      <c r="IV6" s="77">
        <v>0</v>
      </c>
      <c r="IW6" s="77">
        <v>0</v>
      </c>
      <c r="IX6" s="77">
        <v>0</v>
      </c>
      <c r="IY6" s="77">
        <v>0</v>
      </c>
      <c r="IZ6" s="77">
        <v>0</v>
      </c>
      <c r="JA6" s="77">
        <v>0</v>
      </c>
      <c r="JB6" s="77">
        <v>0</v>
      </c>
      <c r="JC6" s="77">
        <v>0</v>
      </c>
      <c r="JD6" s="77">
        <v>0</v>
      </c>
      <c r="JE6" s="77">
        <v>0</v>
      </c>
      <c r="JF6" s="77">
        <v>0</v>
      </c>
      <c r="JG6" s="77">
        <v>0</v>
      </c>
      <c r="JH6" s="77">
        <v>0</v>
      </c>
      <c r="JI6" s="77">
        <v>0</v>
      </c>
      <c r="JJ6" s="77">
        <v>0</v>
      </c>
      <c r="JK6" s="77">
        <v>0</v>
      </c>
      <c r="JL6" s="77">
        <v>0</v>
      </c>
      <c r="JM6" s="77">
        <v>0</v>
      </c>
      <c r="JN6" s="77">
        <v>0</v>
      </c>
      <c r="JO6" s="77">
        <v>0</v>
      </c>
      <c r="JP6" s="77">
        <v>0</v>
      </c>
      <c r="JQ6" s="77">
        <v>0</v>
      </c>
      <c r="JR6" s="77">
        <v>0</v>
      </c>
      <c r="JS6" s="77">
        <v>0</v>
      </c>
      <c r="JT6" s="77">
        <v>0</v>
      </c>
      <c r="JU6" s="77">
        <v>0</v>
      </c>
      <c r="JV6" s="77">
        <v>0</v>
      </c>
      <c r="JW6" s="77">
        <v>0</v>
      </c>
      <c r="JX6" s="77">
        <v>0</v>
      </c>
      <c r="JY6" s="77">
        <v>0</v>
      </c>
      <c r="JZ6" s="77">
        <v>0</v>
      </c>
      <c r="KA6" s="77">
        <v>0</v>
      </c>
      <c r="KB6" s="77">
        <v>0</v>
      </c>
      <c r="KC6" s="77">
        <v>0</v>
      </c>
      <c r="KD6" s="77">
        <v>0</v>
      </c>
      <c r="KE6" s="77">
        <v>0</v>
      </c>
      <c r="KF6" s="77">
        <v>0</v>
      </c>
      <c r="KG6" s="77">
        <v>0</v>
      </c>
      <c r="KH6" s="77">
        <v>0</v>
      </c>
      <c r="KI6" s="77">
        <v>0</v>
      </c>
      <c r="KJ6" s="77">
        <v>0</v>
      </c>
      <c r="KK6" s="77">
        <v>0</v>
      </c>
      <c r="KL6" s="77">
        <v>0</v>
      </c>
      <c r="KM6" s="77">
        <v>0</v>
      </c>
      <c r="KN6" s="77">
        <v>0</v>
      </c>
      <c r="KO6" s="77">
        <v>0</v>
      </c>
      <c r="KP6" s="77">
        <v>0</v>
      </c>
      <c r="KQ6" s="77">
        <v>0</v>
      </c>
      <c r="KR6" s="77">
        <v>0</v>
      </c>
      <c r="KS6" s="77">
        <v>0</v>
      </c>
      <c r="KT6" s="77">
        <v>0</v>
      </c>
      <c r="KU6" s="77">
        <v>0</v>
      </c>
      <c r="KV6" s="77">
        <v>0</v>
      </c>
      <c r="KW6" s="77">
        <v>0</v>
      </c>
      <c r="KX6" s="77">
        <v>0</v>
      </c>
      <c r="KY6" s="77">
        <v>0</v>
      </c>
      <c r="KZ6" s="77">
        <v>0</v>
      </c>
      <c r="LA6" s="77">
        <v>0</v>
      </c>
      <c r="LB6" s="77">
        <v>0</v>
      </c>
      <c r="LC6" s="77">
        <v>0</v>
      </c>
      <c r="LD6" s="77">
        <v>0</v>
      </c>
      <c r="LE6" s="77">
        <v>0</v>
      </c>
      <c r="LF6" s="77">
        <v>0</v>
      </c>
      <c r="LG6" s="77">
        <v>0</v>
      </c>
      <c r="LH6" s="77">
        <v>0</v>
      </c>
      <c r="LI6" s="77">
        <v>0</v>
      </c>
      <c r="LJ6" s="77">
        <v>0</v>
      </c>
      <c r="LK6" s="77">
        <v>0</v>
      </c>
      <c r="LL6" s="77">
        <v>0</v>
      </c>
      <c r="LM6" s="77">
        <v>0</v>
      </c>
      <c r="LN6" s="77">
        <v>0</v>
      </c>
      <c r="LO6" s="77">
        <v>0</v>
      </c>
      <c r="LP6" s="77">
        <v>0</v>
      </c>
      <c r="LQ6" s="77">
        <v>0</v>
      </c>
      <c r="LR6" s="77">
        <v>0</v>
      </c>
      <c r="LS6" s="77">
        <v>0</v>
      </c>
      <c r="LT6" s="77">
        <v>0</v>
      </c>
      <c r="LU6" s="77">
        <v>0</v>
      </c>
      <c r="LV6" s="77">
        <v>0</v>
      </c>
      <c r="LW6" s="77">
        <v>0</v>
      </c>
      <c r="LX6" s="77">
        <v>0</v>
      </c>
      <c r="LY6" s="77">
        <v>0</v>
      </c>
      <c r="LZ6" s="77">
        <v>0</v>
      </c>
      <c r="MA6" s="77">
        <v>0</v>
      </c>
      <c r="MB6" s="77">
        <v>0</v>
      </c>
      <c r="MC6" s="77">
        <v>0</v>
      </c>
      <c r="MD6" s="77">
        <v>0</v>
      </c>
      <c r="ME6" s="77">
        <v>0</v>
      </c>
      <c r="MF6" s="77">
        <v>0</v>
      </c>
      <c r="MG6" s="77">
        <v>0</v>
      </c>
      <c r="MH6" s="77">
        <v>0</v>
      </c>
      <c r="MI6" s="77">
        <v>0</v>
      </c>
      <c r="MJ6" s="77">
        <v>0</v>
      </c>
      <c r="MK6" s="77">
        <v>0</v>
      </c>
      <c r="ML6" s="77">
        <v>0</v>
      </c>
      <c r="MM6" s="77">
        <v>0</v>
      </c>
      <c r="MN6" s="77">
        <v>0</v>
      </c>
      <c r="MO6" s="77">
        <v>0</v>
      </c>
      <c r="MP6" s="77">
        <v>0</v>
      </c>
      <c r="MQ6" s="77">
        <v>0</v>
      </c>
      <c r="MR6" s="77">
        <v>0</v>
      </c>
      <c r="MS6" s="77">
        <v>0</v>
      </c>
      <c r="MT6" s="77">
        <v>0</v>
      </c>
      <c r="MU6" s="77">
        <v>0</v>
      </c>
      <c r="MV6" s="77">
        <v>0</v>
      </c>
      <c r="MW6" s="77">
        <v>0</v>
      </c>
      <c r="MX6" s="77">
        <v>0</v>
      </c>
      <c r="MY6" s="77">
        <v>0</v>
      </c>
      <c r="MZ6" s="77">
        <v>0</v>
      </c>
      <c r="NA6" s="77">
        <v>0</v>
      </c>
      <c r="NB6" s="77">
        <v>0</v>
      </c>
      <c r="NC6" s="77">
        <v>0</v>
      </c>
      <c r="ND6" s="77">
        <v>0</v>
      </c>
      <c r="NE6" s="77">
        <v>0</v>
      </c>
      <c r="NF6" s="77">
        <v>0</v>
      </c>
      <c r="NG6" s="77">
        <v>0</v>
      </c>
      <c r="NH6" s="77">
        <v>0</v>
      </c>
      <c r="NI6" s="77">
        <v>0</v>
      </c>
      <c r="NJ6" s="77">
        <v>0</v>
      </c>
      <c r="NK6" s="77">
        <v>0</v>
      </c>
      <c r="NL6" s="77">
        <v>0</v>
      </c>
      <c r="NM6" s="77">
        <v>0</v>
      </c>
      <c r="NN6" s="77">
        <v>0</v>
      </c>
      <c r="NO6" s="77">
        <v>0</v>
      </c>
      <c r="NP6" s="77">
        <v>0</v>
      </c>
      <c r="NQ6" s="77">
        <v>0</v>
      </c>
      <c r="NR6" s="77">
        <v>0</v>
      </c>
      <c r="NS6" s="77">
        <v>0</v>
      </c>
      <c r="NT6" s="77">
        <v>0</v>
      </c>
      <c r="NU6" s="77">
        <v>0</v>
      </c>
      <c r="NV6" s="77">
        <v>0</v>
      </c>
      <c r="NW6" s="77">
        <v>0</v>
      </c>
      <c r="NX6" s="77">
        <v>0</v>
      </c>
      <c r="NY6" s="77">
        <v>0</v>
      </c>
      <c r="NZ6" s="77">
        <v>0</v>
      </c>
      <c r="OA6" s="77">
        <v>0</v>
      </c>
      <c r="OB6" s="77">
        <v>0</v>
      </c>
      <c r="OC6" s="77">
        <v>0</v>
      </c>
      <c r="OD6" s="77">
        <v>0</v>
      </c>
      <c r="OE6" s="77">
        <v>0</v>
      </c>
      <c r="OF6" s="77">
        <v>0</v>
      </c>
      <c r="OG6" s="77">
        <v>0</v>
      </c>
      <c r="OH6" s="77">
        <v>0</v>
      </c>
    </row>
    <row r="7" spans="1:402" s="164" customFormat="1" x14ac:dyDescent="0.2">
      <c r="A7" s="165" t="s">
        <v>377</v>
      </c>
      <c r="N7" s="164">
        <v>1</v>
      </c>
      <c r="O7" s="164">
        <v>1</v>
      </c>
      <c r="P7" s="164">
        <v>1</v>
      </c>
      <c r="Q7" s="164">
        <v>1</v>
      </c>
      <c r="R7" s="164">
        <v>1</v>
      </c>
      <c r="S7" s="164">
        <v>1</v>
      </c>
      <c r="V7" s="164">
        <v>1</v>
      </c>
      <c r="W7" s="164">
        <v>1</v>
      </c>
      <c r="X7" s="164">
        <v>1</v>
      </c>
      <c r="Z7" s="164">
        <v>1</v>
      </c>
      <c r="AA7" s="164">
        <v>1</v>
      </c>
      <c r="AH7" s="164">
        <v>2.3229733889543462</v>
      </c>
      <c r="AI7" s="164">
        <v>1.1747574364178959</v>
      </c>
      <c r="AL7" s="164">
        <v>1</v>
      </c>
      <c r="AS7" s="164">
        <v>1.3257188702962768</v>
      </c>
      <c r="AT7" s="164">
        <v>1.3742047443622794</v>
      </c>
      <c r="AW7" s="164">
        <v>-0.32278597744713855</v>
      </c>
      <c r="AX7" s="164">
        <v>1</v>
      </c>
      <c r="BN7" s="164">
        <v>6.2403774028217933</v>
      </c>
      <c r="BZ7" s="164">
        <v>-24.216669918061758</v>
      </c>
      <c r="CC7" s="164">
        <v>-2.6539771009416087</v>
      </c>
      <c r="CD7" s="164">
        <v>-0.96529019647100756</v>
      </c>
      <c r="CE7" s="164">
        <v>-5.2167848258858855</v>
      </c>
      <c r="CH7" s="164">
        <v>1.9122987052170244</v>
      </c>
      <c r="CI7" s="164">
        <v>1.5152239972569028</v>
      </c>
      <c r="CJ7" s="164">
        <v>1.5410255657564011</v>
      </c>
      <c r="CL7" s="164">
        <v>1.7910590086566871</v>
      </c>
      <c r="CO7" s="164">
        <v>1.6282599501146786</v>
      </c>
      <c r="CP7" s="164">
        <v>1.6202980037864296</v>
      </c>
      <c r="CQ7" s="164">
        <v>-6.2156502808142031</v>
      </c>
      <c r="CU7" s="164">
        <v>-0.80799508847520762</v>
      </c>
      <c r="DJ7" s="164">
        <v>0.81391987773187247</v>
      </c>
      <c r="DV7" s="164">
        <v>-3.0361831603165945</v>
      </c>
      <c r="EH7" s="164">
        <v>0.76273019584525281</v>
      </c>
      <c r="EJ7" s="164">
        <v>0.95806743223927948</v>
      </c>
      <c r="EO7" s="164">
        <v>0.93948297352182153</v>
      </c>
      <c r="EP7" s="164">
        <v>0.94382474550290529</v>
      </c>
      <c r="EQ7" s="164">
        <v>0.92765295125369052</v>
      </c>
      <c r="ER7" s="164">
        <v>0.99857968543202291</v>
      </c>
      <c r="ES7" s="164">
        <v>0.98836076451979615</v>
      </c>
      <c r="ET7" s="164">
        <v>0.99120444741955305</v>
      </c>
      <c r="EU7" s="164">
        <v>0.99510211691177497</v>
      </c>
      <c r="EV7" s="164">
        <v>0.99325420785939178</v>
      </c>
      <c r="EX7" s="164">
        <v>1.2460297349430265</v>
      </c>
      <c r="EZ7" s="164">
        <v>0.9288737312178651</v>
      </c>
      <c r="FA7" s="164">
        <v>0.92818125702255705</v>
      </c>
      <c r="FB7" s="164">
        <v>0.9125576621513587</v>
      </c>
      <c r="FC7" s="164">
        <v>0.91263920949857968</v>
      </c>
      <c r="FD7" s="164">
        <v>0.87259434233254385</v>
      </c>
      <c r="FE7" s="164">
        <v>0.84711112580649139</v>
      </c>
      <c r="FF7" s="164">
        <v>0.80943273275942373</v>
      </c>
      <c r="FG7" s="164">
        <v>0.70098165829708148</v>
      </c>
      <c r="FJ7" s="164">
        <v>0.17063432173196649</v>
      </c>
      <c r="FK7" s="164">
        <v>-0.75240478569510272</v>
      </c>
      <c r="FL7" s="164">
        <v>-0.57447370327590253</v>
      </c>
      <c r="FM7" s="164">
        <v>-0.5625848455679</v>
      </c>
      <c r="FN7" s="164">
        <v>-0.92601519936254706</v>
      </c>
      <c r="FO7" s="164">
        <v>-0.96986260523585965</v>
      </c>
      <c r="FP7" s="164">
        <v>-1.0337965963453504</v>
      </c>
      <c r="FQ7" s="164">
        <v>-1.010098681193037</v>
      </c>
      <c r="FR7" s="164">
        <v>-1.0868115392816899</v>
      </c>
      <c r="FS7" s="164">
        <v>9.2159225424080907E-2</v>
      </c>
      <c r="FU7" s="164">
        <v>0.98536289258240572</v>
      </c>
      <c r="FV7" s="164">
        <v>0.98759898589695072</v>
      </c>
      <c r="FW7" s="164">
        <v>0.99360094679241651</v>
      </c>
      <c r="FX7" s="164">
        <v>0.99236319216535473</v>
      </c>
      <c r="FY7" s="164">
        <v>0.99412063683864038</v>
      </c>
      <c r="FZ7" s="164">
        <v>0.97689440100675562</v>
      </c>
      <c r="GA7" s="164">
        <v>0.97799787132425586</v>
      </c>
      <c r="GB7" s="164">
        <v>0.97783570680286425</v>
      </c>
      <c r="GC7" s="164">
        <v>0.97254922525542287</v>
      </c>
      <c r="GD7" s="164">
        <v>0.96221311831302703</v>
      </c>
      <c r="GE7" s="164">
        <v>0.95087226999550212</v>
      </c>
      <c r="GG7" s="164">
        <v>0.93436580966322236</v>
      </c>
      <c r="GH7" s="164">
        <v>0.90151338594657959</v>
      </c>
      <c r="GI7" s="164">
        <v>1.4246307919255459</v>
      </c>
      <c r="GJ7" s="164">
        <v>1.1547346364122293</v>
      </c>
      <c r="GL7" s="164">
        <v>1.0213544353449315</v>
      </c>
      <c r="GM7" s="164">
        <v>1.0168867524832412</v>
      </c>
      <c r="GN7" s="164">
        <v>1.0159888528176462</v>
      </c>
      <c r="GO7" s="164">
        <v>1.0191155615770549</v>
      </c>
      <c r="GP7" s="164">
        <v>1.0212005877871413</v>
      </c>
      <c r="GR7" s="164">
        <v>1.019830323896598</v>
      </c>
      <c r="GS7" s="164">
        <v>1.0308002079459591</v>
      </c>
      <c r="GT7" s="164">
        <v>1.0409907799600784</v>
      </c>
      <c r="GU7" s="164">
        <v>1.0375933937950472</v>
      </c>
      <c r="HK7" s="164">
        <v>1.2859713333623208</v>
      </c>
      <c r="HL7" s="164">
        <v>1.3677468344115211</v>
      </c>
      <c r="HN7" s="164">
        <v>0.82788702963898819</v>
      </c>
      <c r="HO7" s="164">
        <v>0.83281184914486506</v>
      </c>
      <c r="HQ7" s="164">
        <v>0.8705196249897531</v>
      </c>
      <c r="HR7" s="164">
        <v>0.8885445375983102</v>
      </c>
      <c r="HS7" s="164">
        <v>0.89840164392461463</v>
      </c>
      <c r="HT7" s="164">
        <v>0.90368534859576433</v>
      </c>
      <c r="HU7" s="164">
        <v>0.89329099433333226</v>
      </c>
      <c r="IH7" s="164">
        <v>0.60997678395733301</v>
      </c>
      <c r="II7" s="164">
        <v>0.53373306147303679</v>
      </c>
      <c r="IJ7" s="164">
        <v>0.40116340106716974</v>
      </c>
      <c r="IK7" s="164">
        <v>0.41539790351323003</v>
      </c>
      <c r="IL7" s="164">
        <v>0.40593430966295002</v>
      </c>
      <c r="IM7" s="164">
        <v>0.4316970539603589</v>
      </c>
      <c r="IN7" s="164">
        <v>0.66118968410129086</v>
      </c>
      <c r="IO7" s="164">
        <v>0.86021758549117144</v>
      </c>
      <c r="IP7" s="164">
        <v>0.91805561789589751</v>
      </c>
      <c r="IQ7" s="164">
        <v>0.93010437994545159</v>
      </c>
      <c r="IR7" s="164">
        <v>0.86807276089169605</v>
      </c>
      <c r="IS7" s="164">
        <v>0.91623877294674216</v>
      </c>
      <c r="IT7" s="164">
        <v>1.2622472733302612</v>
      </c>
      <c r="IU7" s="164">
        <v>1.2457008706310584</v>
      </c>
      <c r="IV7" s="164">
        <v>1.2418369943518346</v>
      </c>
      <c r="IW7" s="164">
        <v>1.2361777721385772</v>
      </c>
      <c r="IX7" s="164">
        <v>1.2262328477262578</v>
      </c>
      <c r="IY7" s="164">
        <v>1.1839530742265791</v>
      </c>
      <c r="IZ7" s="164">
        <v>1.1956658219883383</v>
      </c>
      <c r="JA7" s="164">
        <v>1.1991710022995692</v>
      </c>
      <c r="JB7" s="164">
        <v>1.1678980736551685</v>
      </c>
      <c r="JC7" s="164">
        <v>1.1999471761588303</v>
      </c>
      <c r="JD7" s="164">
        <v>1.3462612726112404</v>
      </c>
      <c r="JE7" s="164">
        <v>1.5190838765866823</v>
      </c>
      <c r="JF7" s="164">
        <v>0.61364386740295751</v>
      </c>
      <c r="JG7" s="164">
        <v>0.28849745284746092</v>
      </c>
      <c r="JH7" s="164">
        <v>0.12023102217489082</v>
      </c>
      <c r="JI7" s="164">
        <v>3.8548234069151217</v>
      </c>
      <c r="JJ7" s="164">
        <v>2.2286500167314318</v>
      </c>
      <c r="JK7" s="164">
        <v>1.5122008761654102</v>
      </c>
      <c r="JL7" s="164">
        <v>1.3158527497746149</v>
      </c>
      <c r="JM7" s="164">
        <v>1.1785580831141673</v>
      </c>
      <c r="JO7" s="164">
        <v>1.135415339616064</v>
      </c>
      <c r="JP7" s="164">
        <v>1.1387341513271911</v>
      </c>
      <c r="JQ7" s="164">
        <v>1.1558429607912584</v>
      </c>
      <c r="JR7" s="164">
        <v>1.1568006338666816</v>
      </c>
      <c r="JS7" s="164">
        <v>1.1295563739445698</v>
      </c>
      <c r="JT7" s="164">
        <v>1.1666111392001555</v>
      </c>
      <c r="JU7" s="164">
        <v>1.2337164509058958</v>
      </c>
      <c r="JV7" s="164">
        <v>1.2535804769876033</v>
      </c>
      <c r="JW7" s="164">
        <v>1.32079429630539</v>
      </c>
      <c r="JX7" s="164">
        <v>1.5767661625605112</v>
      </c>
      <c r="JY7" s="164">
        <v>1.9131867216662441</v>
      </c>
      <c r="KA7" s="164">
        <v>-0.29680101144547599</v>
      </c>
      <c r="KB7" s="164">
        <v>5.6046386583984614E-2</v>
      </c>
      <c r="KC7" s="164">
        <v>3.3603063641388549E-2</v>
      </c>
      <c r="KD7" s="164">
        <v>1.2610778278075057E-2</v>
      </c>
      <c r="KE7" s="164">
        <v>-5.6200249150010304E-2</v>
      </c>
      <c r="KF7" s="164">
        <v>-1.2625107964600917</v>
      </c>
      <c r="KG7" s="164">
        <v>-1.2153310223854563</v>
      </c>
      <c r="KH7" s="164">
        <v>0.44056464881021329</v>
      </c>
      <c r="KI7" s="164">
        <v>0.56566027807238983</v>
      </c>
      <c r="KJ7" s="164">
        <v>0.47546121207134528</v>
      </c>
      <c r="KK7" s="164">
        <v>0.50425910571379873</v>
      </c>
      <c r="KL7" s="164">
        <v>0.53237839114819274</v>
      </c>
      <c r="KM7" s="164">
        <v>0.54855864882372518</v>
      </c>
      <c r="KN7" s="164">
        <v>0.54884860994929707</v>
      </c>
      <c r="KO7" s="164">
        <v>0.53945030721649612</v>
      </c>
      <c r="KP7" s="164">
        <v>0.55614598095879364</v>
      </c>
      <c r="KQ7" s="164">
        <v>0.41282172155591629</v>
      </c>
      <c r="KR7" s="164">
        <v>0.42412859361610544</v>
      </c>
      <c r="KS7" s="164">
        <v>0.4447684323478418</v>
      </c>
      <c r="KT7" s="164">
        <v>0.87313547606438502</v>
      </c>
      <c r="KU7" s="164">
        <v>1.0158212078427602</v>
      </c>
      <c r="KV7" s="164">
        <v>0.97696165099692078</v>
      </c>
      <c r="KW7" s="164">
        <v>0.99456487438492969</v>
      </c>
      <c r="KX7" s="164">
        <v>1.0202780996468832</v>
      </c>
      <c r="KY7" s="164">
        <v>1.1094371653247466</v>
      </c>
      <c r="KZ7" s="164">
        <v>1.1276580781370495</v>
      </c>
      <c r="LA7" s="164">
        <v>1.1352443193907569</v>
      </c>
      <c r="LB7" s="164">
        <v>1.1204512784547271</v>
      </c>
      <c r="LC7" s="164">
        <v>1.7976979893581537</v>
      </c>
      <c r="LD7" s="164">
        <v>1.969198428727414</v>
      </c>
      <c r="LE7" s="164">
        <v>1.8512814327934042</v>
      </c>
      <c r="LF7" s="164">
        <v>1.6315749744327956</v>
      </c>
      <c r="LG7" s="164">
        <v>1.4695441584016542</v>
      </c>
      <c r="LH7" s="164">
        <v>1.6608737594090279</v>
      </c>
      <c r="LI7" s="164">
        <v>1.6624789659065904</v>
      </c>
      <c r="LJ7" s="164">
        <v>1.6362935708739763</v>
      </c>
      <c r="LK7" s="164">
        <v>1.3428878569521381</v>
      </c>
      <c r="LL7" s="164">
        <v>1.2531666501278036</v>
      </c>
      <c r="LM7" s="164">
        <v>0.90875373507407931</v>
      </c>
      <c r="LN7" s="164">
        <v>1.0012541310602296</v>
      </c>
      <c r="LO7" s="164">
        <v>0.93370344708941444</v>
      </c>
      <c r="LP7" s="164">
        <v>0.85277088586300054</v>
      </c>
      <c r="LQ7" s="164">
        <v>0.99058567088990701</v>
      </c>
      <c r="LS7" s="164">
        <v>-13.195364895228931</v>
      </c>
      <c r="LT7" s="164">
        <v>20.793969076578819</v>
      </c>
      <c r="LU7" s="164">
        <v>-6.2006271941684323</v>
      </c>
      <c r="LV7" s="164">
        <v>-0.13880847709456201</v>
      </c>
      <c r="LX7" s="164">
        <v>0.34414602539121175</v>
      </c>
      <c r="LY7" s="164">
        <v>0.22294247504478415</v>
      </c>
      <c r="LZ7" s="164">
        <v>0.20865029015845654</v>
      </c>
      <c r="MA7" s="164">
        <v>3.5836516561294475E-2</v>
      </c>
      <c r="MB7" s="164">
        <v>2.7914955732680723E-2</v>
      </c>
      <c r="MC7" s="164">
        <v>-1.1508559737142921E-2</v>
      </c>
      <c r="ME7" s="164">
        <v>-0.37581280683928597</v>
      </c>
      <c r="MF7" s="164">
        <v>-0.35385220407723339</v>
      </c>
      <c r="MG7" s="164">
        <v>-0.67672478662151769</v>
      </c>
      <c r="MH7" s="164">
        <v>-29.711707695742025</v>
      </c>
      <c r="MJ7" s="164">
        <v>-2.0172183834678155</v>
      </c>
      <c r="MK7" s="164">
        <v>-6.9872364592202283</v>
      </c>
      <c r="ML7" s="164">
        <v>2.2389154429251774</v>
      </c>
      <c r="MM7" s="164">
        <v>-0.34655575635790448</v>
      </c>
      <c r="MN7" s="164">
        <v>-0.36202205094168843</v>
      </c>
      <c r="MO7" s="164">
        <v>-0.34710782751398267</v>
      </c>
      <c r="MP7" s="164">
        <v>6.019587737596245E-2</v>
      </c>
      <c r="MQ7" s="164">
        <v>9.4298689932153859E-2</v>
      </c>
      <c r="MR7" s="164">
        <v>0.11451605812755335</v>
      </c>
      <c r="MV7" s="164">
        <v>0.48562996660956531</v>
      </c>
      <c r="MW7" s="164">
        <v>0.5000038540716536</v>
      </c>
      <c r="MX7" s="164">
        <v>0.54135835952304556</v>
      </c>
      <c r="MY7" s="164">
        <v>0.55760006391262029</v>
      </c>
      <c r="NB7" s="164">
        <v>0.86206915607121548</v>
      </c>
      <c r="NC7" s="164">
        <v>1.0142589483607147</v>
      </c>
      <c r="ND7" s="164">
        <v>0.94978002028236586</v>
      </c>
      <c r="NH7" s="164">
        <v>1.1323297263746388</v>
      </c>
      <c r="NI7" s="164">
        <v>-17.517933042138814</v>
      </c>
      <c r="NJ7" s="164">
        <v>-8.3206099788614587</v>
      </c>
      <c r="NK7" s="164">
        <v>-2.0515867746214766</v>
      </c>
      <c r="NN7" s="164">
        <v>0.17821924728472188</v>
      </c>
      <c r="NO7" s="164">
        <v>0.15379709470753619</v>
      </c>
      <c r="NP7" s="164">
        <v>0.17236534753712288</v>
      </c>
      <c r="NQ7" s="164">
        <v>0.18348932983469121</v>
      </c>
      <c r="NR7" s="164">
        <v>0.39816312915481339</v>
      </c>
      <c r="NS7" s="164">
        <v>0.86795339197796884</v>
      </c>
      <c r="NT7" s="164">
        <v>0.44741708001426822</v>
      </c>
      <c r="NU7" s="164">
        <v>0.45793494288544584</v>
      </c>
      <c r="NV7" s="164">
        <v>0.44937369910034236</v>
      </c>
      <c r="NW7" s="164">
        <v>0.5719460530986975</v>
      </c>
      <c r="NX7" s="164">
        <v>0.6905512143203808</v>
      </c>
      <c r="NY7" s="164">
        <v>0.80817437071919485</v>
      </c>
      <c r="NZ7" s="164">
        <v>0.9229765777042046</v>
      </c>
      <c r="OA7" s="164">
        <v>0.93746889398770872</v>
      </c>
      <c r="OC7" s="164">
        <v>0.93495987001023939</v>
      </c>
      <c r="OD7" s="164">
        <v>0.97079262583216264</v>
      </c>
      <c r="OE7" s="164">
        <v>0.82017112627049749</v>
      </c>
      <c r="OF7" s="164">
        <v>0.93906126547868662</v>
      </c>
      <c r="OH7" s="77"/>
    </row>
    <row r="8" spans="1:402" s="164" customFormat="1" x14ac:dyDescent="0.2">
      <c r="A8" s="165" t="s">
        <v>376</v>
      </c>
      <c r="N8" s="164">
        <v>0</v>
      </c>
      <c r="O8" s="164">
        <v>0</v>
      </c>
      <c r="P8" s="164">
        <v>0</v>
      </c>
      <c r="Q8" s="164">
        <v>0</v>
      </c>
      <c r="R8" s="164">
        <v>0</v>
      </c>
      <c r="S8" s="164">
        <v>0</v>
      </c>
      <c r="V8" s="164">
        <v>0</v>
      </c>
      <c r="W8" s="164">
        <v>0</v>
      </c>
      <c r="X8" s="164">
        <v>0</v>
      </c>
      <c r="Z8" s="164">
        <v>0</v>
      </c>
      <c r="AA8" s="164">
        <v>0</v>
      </c>
      <c r="AH8" s="164">
        <v>5.028462519625411E-2</v>
      </c>
      <c r="AI8" s="164">
        <v>1.3499333993858388E-2</v>
      </c>
      <c r="AL8" s="164">
        <v>0</v>
      </c>
      <c r="AS8" s="164">
        <v>-4.5480030600752321E-2</v>
      </c>
      <c r="AT8" s="164">
        <v>-4.6205025439715317E-2</v>
      </c>
      <c r="AW8" s="164">
        <v>0.20179333653806458</v>
      </c>
      <c r="AX8" s="164">
        <v>0</v>
      </c>
      <c r="BN8" s="164">
        <v>0.10499499917856045</v>
      </c>
      <c r="BZ8" s="164">
        <v>0.1710799934116079</v>
      </c>
      <c r="CC8" s="164">
        <v>0.13102565122346019</v>
      </c>
      <c r="CD8" s="164">
        <v>0.1218584976287759</v>
      </c>
      <c r="CE8" s="164">
        <v>0.13687701600216276</v>
      </c>
      <c r="CH8" s="164">
        <v>3.1394713253098408E-2</v>
      </c>
      <c r="CI8" s="164">
        <v>3.1413788543986701E-2</v>
      </c>
      <c r="CJ8" s="164">
        <v>3.1358694295956807E-2</v>
      </c>
      <c r="CL8" s="164">
        <v>3.0295161426236315E-2</v>
      </c>
      <c r="CO8" s="164">
        <v>5.4741819711699821E-2</v>
      </c>
      <c r="CP8" s="164">
        <v>6.8128488838537629E-2</v>
      </c>
      <c r="CQ8" s="164">
        <v>0.11639717769120693</v>
      </c>
      <c r="CU8" s="164">
        <v>0.11797701951317832</v>
      </c>
      <c r="DJ8" s="164">
        <v>-1.1956027449319733E-2</v>
      </c>
      <c r="DV8" s="164">
        <v>0.14253864646141107</v>
      </c>
      <c r="EH8" s="164">
        <v>-9.9520108238812688E-2</v>
      </c>
      <c r="EJ8" s="164">
        <v>-1.391489519079874E-2</v>
      </c>
      <c r="EO8" s="164">
        <v>-1.203251152656518E-2</v>
      </c>
      <c r="EP8" s="164">
        <v>-1.102835416680123E-2</v>
      </c>
      <c r="EQ8" s="164">
        <v>-1.1068977989951583E-2</v>
      </c>
      <c r="ER8" s="164">
        <v>-3.3698923900431709E-4</v>
      </c>
      <c r="ES8" s="164">
        <v>-2.506292233669665E-3</v>
      </c>
      <c r="ET8" s="164">
        <v>-2.1820535774452364E-3</v>
      </c>
      <c r="EU8" s="164">
        <v>-1.4516550018700621E-3</v>
      </c>
      <c r="EV8" s="164">
        <v>-2.0127910971579205E-3</v>
      </c>
      <c r="EX8" s="164">
        <v>6.5154411922465752E-2</v>
      </c>
      <c r="EZ8" s="164">
        <v>-2.7978232379360937E-2</v>
      </c>
      <c r="FA8" s="164">
        <v>-2.7637466698857194E-2</v>
      </c>
      <c r="FB8" s="164">
        <v>-2.616373593660816E-2</v>
      </c>
      <c r="FC8" s="164">
        <v>-2.6317921515564235E-2</v>
      </c>
      <c r="FD8" s="164">
        <v>-2.2396402199145831E-2</v>
      </c>
      <c r="FE8" s="164">
        <v>-2.1465159795710585E-2</v>
      </c>
      <c r="FF8" s="164">
        <v>-2.0949376483558459E-2</v>
      </c>
      <c r="FG8" s="164">
        <v>-2.0853117941697173E-2</v>
      </c>
      <c r="FJ8" s="164">
        <v>-8.8290288540976217E-2</v>
      </c>
      <c r="FK8" s="164">
        <v>-1.6319083647549335E-2</v>
      </c>
      <c r="FL8" s="164">
        <v>-1.609326311574788E-2</v>
      </c>
      <c r="FM8" s="164">
        <v>-1.6261297168227714E-2</v>
      </c>
      <c r="FN8" s="164">
        <v>-1.5772065974914241E-2</v>
      </c>
      <c r="FO8" s="164">
        <v>-1.492121827477612E-2</v>
      </c>
      <c r="FP8" s="164">
        <v>-1.5065883309128598E-2</v>
      </c>
      <c r="FQ8" s="164">
        <v>-1.4984811420742067E-2</v>
      </c>
      <c r="FR8" s="164">
        <v>-1.4480466829003107E-2</v>
      </c>
      <c r="FS8" s="164">
        <v>-1.5157705880608914E-2</v>
      </c>
      <c r="FU8" s="164">
        <v>-1.7546073286225541E-3</v>
      </c>
      <c r="FV8" s="164">
        <v>-2.4067215220596929E-3</v>
      </c>
      <c r="FW8" s="164">
        <v>-3.4218805580492877E-3</v>
      </c>
      <c r="FX8" s="164">
        <v>-4.9271099532173955E-3</v>
      </c>
      <c r="FY8" s="164">
        <v>-4.1377268833601624E-3</v>
      </c>
      <c r="FZ8" s="164">
        <v>-2.4148763989753075E-2</v>
      </c>
      <c r="GA8" s="164">
        <v>-2.5190790737706619E-2</v>
      </c>
      <c r="GB8" s="164">
        <v>-2.5369529017445585E-2</v>
      </c>
      <c r="GC8" s="164">
        <v>-2.5765782009793486E-2</v>
      </c>
      <c r="GD8" s="164">
        <v>-2.7869689851609463E-2</v>
      </c>
      <c r="GE8" s="164">
        <v>-2.738336486808645E-2</v>
      </c>
      <c r="GG8" s="164">
        <v>-2.4525848438315432E-2</v>
      </c>
      <c r="GH8" s="164">
        <v>-2.2478137721110354E-2</v>
      </c>
      <c r="GI8" s="164">
        <v>-1.8386836542843052E-2</v>
      </c>
      <c r="GJ8" s="164">
        <v>-2.1310095896563509E-2</v>
      </c>
      <c r="GL8" s="164">
        <v>-8.7453476208078276E-3</v>
      </c>
      <c r="GM8" s="164">
        <v>-7.8619334982117373E-3</v>
      </c>
      <c r="GN8" s="164">
        <v>-7.598451759820702E-3</v>
      </c>
      <c r="GO8" s="164">
        <v>-8.3053841497460184E-3</v>
      </c>
      <c r="GP8" s="164">
        <v>-7.8161520026993527E-3</v>
      </c>
      <c r="GR8" s="164">
        <v>-7.2147802998077841E-3</v>
      </c>
      <c r="GS8" s="164">
        <v>-1.0691646961991347E-2</v>
      </c>
      <c r="GT8" s="164">
        <v>-1.2730143336576096E-2</v>
      </c>
      <c r="GU8" s="164">
        <v>-1.1684107933719831E-2</v>
      </c>
      <c r="HK8" s="164">
        <v>-2.7526786923008199E-2</v>
      </c>
      <c r="HL8" s="164">
        <v>-2.6284282737610243E-2</v>
      </c>
      <c r="HN8" s="164">
        <v>-1.412893420862834E-2</v>
      </c>
      <c r="HO8" s="164">
        <v>-1.420298580981438E-2</v>
      </c>
      <c r="HQ8" s="164">
        <v>-1.0975242829093583E-2</v>
      </c>
      <c r="HR8" s="164">
        <v>-9.3590148671842417E-3</v>
      </c>
      <c r="HS8" s="164">
        <v>-1.0451203517000218E-2</v>
      </c>
      <c r="HT8" s="164">
        <v>-9.9201931808567297E-3</v>
      </c>
      <c r="HU8" s="164">
        <v>-9.787258032611686E-3</v>
      </c>
      <c r="IH8" s="164">
        <v>-2.3278445009507192E-2</v>
      </c>
      <c r="II8" s="164">
        <v>-3.9207883648051618E-2</v>
      </c>
      <c r="IJ8" s="164">
        <v>-6.1557655959894951E-2</v>
      </c>
      <c r="IK8" s="164">
        <v>-5.8290417145237444E-2</v>
      </c>
      <c r="IL8" s="164">
        <v>-6.100226494069072E-2</v>
      </c>
      <c r="IM8" s="164">
        <v>-5.4897745757081243E-2</v>
      </c>
      <c r="IN8" s="164">
        <v>-4.3506997206860736E-2</v>
      </c>
      <c r="IO8" s="164">
        <v>-3.2722934216205077E-2</v>
      </c>
      <c r="IP8" s="164">
        <v>-2.1454832276309801E-2</v>
      </c>
      <c r="IQ8" s="164">
        <v>-2.130418808761023E-2</v>
      </c>
      <c r="IR8" s="164">
        <v>-5.4536409887729301E-2</v>
      </c>
      <c r="IS8" s="164">
        <v>-4.3011689240445926E-2</v>
      </c>
      <c r="IT8" s="164">
        <v>0.1469001367581072</v>
      </c>
      <c r="IU8" s="164">
        <v>0.14962226296291148</v>
      </c>
      <c r="IV8" s="164">
        <v>0.14412848763202926</v>
      </c>
      <c r="IW8" s="164">
        <v>0.14141459288593106</v>
      </c>
      <c r="IX8" s="164">
        <v>0.13643758621056537</v>
      </c>
      <c r="IY8" s="164">
        <v>0.11491234025808715</v>
      </c>
      <c r="IZ8" s="164">
        <v>0.10973945242985685</v>
      </c>
      <c r="JA8" s="164">
        <v>8.460507886738515E-2</v>
      </c>
      <c r="JB8" s="164">
        <v>6.6398500209764108E-2</v>
      </c>
      <c r="JC8" s="164">
        <v>6.8872074222714699E-2</v>
      </c>
      <c r="JD8" s="164">
        <v>8.6231657269742953E-2</v>
      </c>
      <c r="JE8" s="164">
        <v>8.0239250531680462E-2</v>
      </c>
      <c r="JF8" s="164">
        <v>-4.0828643557645337E-2</v>
      </c>
      <c r="JG8" s="164">
        <v>-4.2439651149165272E-2</v>
      </c>
      <c r="JH8" s="164">
        <v>-4.4247429750220751E-2</v>
      </c>
      <c r="JI8" s="164">
        <v>-4.5857950989176201E-2</v>
      </c>
      <c r="JJ8" s="164">
        <v>-4.4664532671323712E-2</v>
      </c>
      <c r="JK8" s="164">
        <v>-3.5244611198445151E-2</v>
      </c>
      <c r="JL8" s="164">
        <v>-3.459247246988735E-2</v>
      </c>
      <c r="JM8" s="164">
        <v>-2.5747662325584921E-2</v>
      </c>
      <c r="JO8" s="164">
        <v>-2.7871712345784356E-2</v>
      </c>
      <c r="JP8" s="164">
        <v>-2.9504888069628248E-2</v>
      </c>
      <c r="JQ8" s="164">
        <v>-3.2603520949128148E-2</v>
      </c>
      <c r="JR8" s="164">
        <v>-3.2760870960851861E-2</v>
      </c>
      <c r="JS8" s="164">
        <v>-2.7441804729497261E-2</v>
      </c>
      <c r="JT8" s="164">
        <v>-3.3429421609938517E-2</v>
      </c>
      <c r="JU8" s="164">
        <v>-3.3676988825967598E-2</v>
      </c>
      <c r="JV8" s="164">
        <v>-3.2182172687985379E-2</v>
      </c>
      <c r="JW8" s="164">
        <v>-3.3098160763904434E-2</v>
      </c>
      <c r="JX8" s="164">
        <v>-4.2231117384854078E-2</v>
      </c>
      <c r="JY8" s="164">
        <v>-4.1317559618415586E-2</v>
      </c>
      <c r="KA8" s="164">
        <v>-4.4103494675962196E-2</v>
      </c>
      <c r="KB8" s="164">
        <v>-4.3633300712205406E-2</v>
      </c>
      <c r="KC8" s="164">
        <v>-4.4579421600555176E-2</v>
      </c>
      <c r="KD8" s="164">
        <v>-5.2704069054303582E-2</v>
      </c>
      <c r="KE8" s="164">
        <v>-5.9809413843129877E-2</v>
      </c>
      <c r="KF8" s="164">
        <v>-5.347698168306244E-2</v>
      </c>
      <c r="KG8" s="164">
        <v>-5.5946583743388907E-2</v>
      </c>
      <c r="KH8" s="164">
        <v>4.0826786734336713E-2</v>
      </c>
      <c r="KI8" s="164">
        <v>4.6701524868993954E-2</v>
      </c>
      <c r="KJ8" s="164">
        <v>5.2273735297471181E-2</v>
      </c>
      <c r="KK8" s="164">
        <v>5.0087493909081578E-2</v>
      </c>
      <c r="KL8" s="164">
        <v>4.8560808030847724E-2</v>
      </c>
      <c r="KM8" s="164">
        <v>5.9541409699491198E-2</v>
      </c>
      <c r="KN8" s="164">
        <v>6.0647212711779482E-2</v>
      </c>
      <c r="KO8" s="164">
        <v>6.3546075000494529E-2</v>
      </c>
      <c r="KP8" s="164">
        <v>6.0121869863377565E-2</v>
      </c>
      <c r="KQ8" s="164">
        <v>0.11929181779295869</v>
      </c>
      <c r="KR8" s="164">
        <v>0.12247825937354381</v>
      </c>
      <c r="KS8" s="164">
        <v>0.12399931210941932</v>
      </c>
      <c r="KT8" s="164">
        <v>1.9018214932163907E-2</v>
      </c>
      <c r="KU8" s="164">
        <v>-1.9990191519030985E-3</v>
      </c>
      <c r="KV8" s="164">
        <v>3.2312698517573258E-3</v>
      </c>
      <c r="KW8" s="164">
        <v>7.434050271168946E-4</v>
      </c>
      <c r="KX8" s="164">
        <v>-3.0000823299881399E-3</v>
      </c>
      <c r="KY8" s="164">
        <v>-1.480016278632092E-2</v>
      </c>
      <c r="KZ8" s="164">
        <v>-1.9735122156519593E-2</v>
      </c>
      <c r="LA8" s="164">
        <v>-2.0737610033239793E-2</v>
      </c>
      <c r="LB8" s="164">
        <v>-1.8688647102595702E-2</v>
      </c>
      <c r="LC8" s="164">
        <v>-8.0754371904767933E-2</v>
      </c>
      <c r="LD8" s="164">
        <v>-8.3329515619178757E-2</v>
      </c>
      <c r="LE8" s="164">
        <v>-7.7613941316724999E-2</v>
      </c>
      <c r="LF8" s="164">
        <v>-6.3512609194562572E-2</v>
      </c>
      <c r="LG8" s="164">
        <v>-5.5334751729583312E-2</v>
      </c>
      <c r="LH8" s="164">
        <v>-6.320141380467631E-2</v>
      </c>
      <c r="LI8" s="164">
        <v>-6.3346240966694708E-2</v>
      </c>
      <c r="LJ8" s="164">
        <v>-7.5644580951105586E-2</v>
      </c>
      <c r="LK8" s="164">
        <v>-5.8481800437898912E-2</v>
      </c>
      <c r="LL8" s="164">
        <v>-4.5760655055763537E-2</v>
      </c>
      <c r="LM8" s="164">
        <v>2.2347785395373687E-2</v>
      </c>
      <c r="LN8" s="164">
        <v>-2.6712944967159278E-4</v>
      </c>
      <c r="LO8" s="164">
        <v>1.1128151019949767E-2</v>
      </c>
      <c r="LP8" s="164">
        <v>2.5404012528916775E-2</v>
      </c>
      <c r="LQ8" s="164">
        <v>1.2712972820648576E-3</v>
      </c>
      <c r="LS8" s="164">
        <v>-8.0025172810154144E-2</v>
      </c>
      <c r="LT8" s="164">
        <v>-7.0283951287728866E-2</v>
      </c>
      <c r="LU8" s="164">
        <v>-8.5380189147080982E-2</v>
      </c>
      <c r="LV8" s="164">
        <v>-0.1067061405970078</v>
      </c>
      <c r="LX8" s="164">
        <v>-0.14416250735695099</v>
      </c>
      <c r="LY8" s="164">
        <v>-0.24545291129891753</v>
      </c>
      <c r="LZ8" s="164">
        <v>-0.21948609588935869</v>
      </c>
      <c r="MA8" s="164">
        <v>-0.14585182287432652</v>
      </c>
      <c r="MB8" s="164">
        <v>-0.16443559673888655</v>
      </c>
      <c r="MC8" s="164">
        <v>-0.1469707668045164</v>
      </c>
      <c r="ME8" s="164">
        <v>-7.9176060638791748E-2</v>
      </c>
      <c r="MF8" s="164">
        <v>-8.2720659077250874E-2</v>
      </c>
      <c r="MG8" s="164">
        <v>-5.2571432711151403E-2</v>
      </c>
      <c r="MH8" s="164">
        <v>-2.1749307222920202E-2</v>
      </c>
      <c r="MJ8" s="164">
        <v>-3.0656732489682505E-2</v>
      </c>
      <c r="MK8" s="164">
        <v>-2.3739617423499223E-2</v>
      </c>
      <c r="ML8" s="164">
        <v>-1.1394327380645256E-2</v>
      </c>
      <c r="MM8" s="164">
        <v>-7.9642995121913959E-2</v>
      </c>
      <c r="MN8" s="164">
        <v>-7.5637932028347399E-2</v>
      </c>
      <c r="MO8" s="164">
        <v>-6.9073277717191683E-2</v>
      </c>
      <c r="MP8" s="164">
        <v>-7.3137381621478786E-2</v>
      </c>
      <c r="MQ8" s="164">
        <v>-6.6505137782975829E-2</v>
      </c>
      <c r="MR8" s="164">
        <v>-6.5709356016789761E-2</v>
      </c>
      <c r="MV8" s="164">
        <v>-7.8174292037723372E-2</v>
      </c>
      <c r="MW8" s="164">
        <v>-8.0066021384865321E-2</v>
      </c>
      <c r="MX8" s="164">
        <v>-7.3739848074874728E-2</v>
      </c>
      <c r="MY8" s="164">
        <v>-8.0971956047131324E-2</v>
      </c>
      <c r="NB8" s="164">
        <v>-1.7373020626310316E-2</v>
      </c>
      <c r="NC8" s="164">
        <v>1.5261226522315615E-3</v>
      </c>
      <c r="ND8" s="164">
        <v>-5.6210984615402164E-3</v>
      </c>
      <c r="NH8" s="164">
        <v>4.5760691271848506E-3</v>
      </c>
      <c r="NI8" s="164">
        <v>3.5248747834592607E-2</v>
      </c>
      <c r="NJ8" s="164">
        <v>3.0219200572056754E-2</v>
      </c>
      <c r="NK8" s="164">
        <v>1.9506930913069109E-2</v>
      </c>
      <c r="NN8" s="164">
        <v>-4.2225709722385242E-2</v>
      </c>
      <c r="NO8" s="164">
        <v>-5.1263085829885306E-2</v>
      </c>
      <c r="NP8" s="164">
        <v>-4.5860951841298771E-2</v>
      </c>
      <c r="NQ8" s="164">
        <v>-4.3403777844555E-2</v>
      </c>
      <c r="NR8" s="164">
        <v>-4.6226767521701448E-2</v>
      </c>
      <c r="NS8" s="164">
        <v>-4.6574920569504271E-3</v>
      </c>
      <c r="NT8" s="164">
        <v>-4.9097059077180739E-2</v>
      </c>
      <c r="NU8" s="164">
        <v>-7.2526024460802918E-2</v>
      </c>
      <c r="NV8" s="164">
        <v>-7.4593015723018963E-2</v>
      </c>
      <c r="NW8" s="164">
        <v>-5.429796691057498E-2</v>
      </c>
      <c r="NX8" s="164">
        <v>-4.834405515074703E-2</v>
      </c>
      <c r="NY8" s="164">
        <v>-3.6493582939833347E-2</v>
      </c>
      <c r="NZ8" s="164">
        <v>-1.2769773412488639E-2</v>
      </c>
      <c r="OA8" s="164">
        <v>-1.3642386378483373E-2</v>
      </c>
      <c r="OC8" s="164">
        <v>-1.4214654475917871E-2</v>
      </c>
      <c r="OD8" s="164">
        <v>-5.4173210036137336E-3</v>
      </c>
      <c r="OE8" s="164">
        <v>-4.2717705876975168E-2</v>
      </c>
      <c r="OF8" s="164">
        <v>-1.5080395437088265E-2</v>
      </c>
      <c r="OH8" s="77"/>
    </row>
    <row r="9" spans="1:402" s="164" customFormat="1" x14ac:dyDescent="0.2">
      <c r="A9" s="165" t="s">
        <v>375</v>
      </c>
      <c r="B9" s="164">
        <v>0</v>
      </c>
      <c r="C9" s="164">
        <v>0</v>
      </c>
      <c r="D9" s="164">
        <v>0</v>
      </c>
      <c r="E9" s="164">
        <v>0</v>
      </c>
      <c r="F9" s="164">
        <v>0</v>
      </c>
      <c r="G9" s="164">
        <v>0</v>
      </c>
      <c r="I9" s="164">
        <v>0</v>
      </c>
      <c r="J9" s="164">
        <v>0</v>
      </c>
      <c r="K9" s="164">
        <v>0</v>
      </c>
      <c r="L9" s="164">
        <v>0</v>
      </c>
      <c r="M9" s="164">
        <v>0</v>
      </c>
      <c r="N9" s="164">
        <v>0</v>
      </c>
      <c r="O9" s="164">
        <v>0</v>
      </c>
      <c r="P9" s="164">
        <v>0</v>
      </c>
      <c r="Q9" s="164">
        <v>0</v>
      </c>
      <c r="R9" s="164">
        <v>0</v>
      </c>
      <c r="S9" s="164">
        <v>0</v>
      </c>
      <c r="T9" s="164">
        <v>0</v>
      </c>
      <c r="V9" s="164">
        <v>0</v>
      </c>
      <c r="W9" s="164">
        <v>0</v>
      </c>
      <c r="X9" s="164">
        <v>0</v>
      </c>
      <c r="Z9" s="164">
        <v>0</v>
      </c>
      <c r="AA9" s="164">
        <v>0</v>
      </c>
      <c r="AG9" s="164">
        <v>4.5480030600752321E-2</v>
      </c>
      <c r="AH9" s="164">
        <v>4.6205025439715317E-2</v>
      </c>
      <c r="AI9" s="164">
        <v>1.2376245931712184E-2</v>
      </c>
      <c r="AK9" s="164">
        <v>-0.20179333653806458</v>
      </c>
      <c r="AL9" s="164">
        <v>0</v>
      </c>
      <c r="AM9" s="164">
        <v>0</v>
      </c>
      <c r="AN9" s="164">
        <v>0</v>
      </c>
      <c r="AO9" s="164">
        <v>0</v>
      </c>
      <c r="AP9" s="164">
        <v>0</v>
      </c>
      <c r="AQ9" s="164">
        <v>0</v>
      </c>
      <c r="AS9" s="164">
        <v>0</v>
      </c>
      <c r="AT9" s="164">
        <v>0</v>
      </c>
      <c r="AW9" s="164">
        <v>0</v>
      </c>
      <c r="AX9" s="164">
        <v>0</v>
      </c>
      <c r="AZ9" s="164">
        <v>0.18805040325774314</v>
      </c>
      <c r="BA9" s="164">
        <v>0.18682313636021558</v>
      </c>
      <c r="BB9" s="164">
        <v>0.18700822334967865</v>
      </c>
      <c r="BC9" s="164">
        <v>0.20276987964365586</v>
      </c>
      <c r="BN9" s="164">
        <v>0.25955132107333612</v>
      </c>
      <c r="BQ9" s="164">
        <v>0.27860031903722698</v>
      </c>
      <c r="BR9" s="164">
        <v>0.3069164917125255</v>
      </c>
      <c r="BS9" s="164">
        <v>0.28092419686202857</v>
      </c>
      <c r="BT9" s="164">
        <v>0.27910360064528889</v>
      </c>
      <c r="BV9" s="164">
        <v>0.38328840520873275</v>
      </c>
      <c r="BW9" s="164">
        <v>0.38352128957255938</v>
      </c>
      <c r="BX9" s="164">
        <v>0.38284893551021915</v>
      </c>
      <c r="BZ9" s="164">
        <v>0.36986424855170369</v>
      </c>
      <c r="CA9" s="164">
        <v>0.36972291503265059</v>
      </c>
      <c r="CC9" s="164">
        <v>0.37403050300427831</v>
      </c>
      <c r="CD9" s="164">
        <v>0.40456075304185529</v>
      </c>
      <c r="CE9" s="164">
        <v>0.37475676884788212</v>
      </c>
      <c r="CG9" s="164">
        <v>0.3827803813663711</v>
      </c>
      <c r="CH9" s="164">
        <v>0.38907882540394811</v>
      </c>
      <c r="CI9" s="164">
        <v>0.3798432875095582</v>
      </c>
      <c r="CJ9" s="164">
        <v>0.38024412214432657</v>
      </c>
      <c r="CK9" s="164">
        <v>0.38194748573207649</v>
      </c>
      <c r="CL9" s="164">
        <v>0.37447347684186527</v>
      </c>
      <c r="CN9" s="164">
        <v>0.36337865049965401</v>
      </c>
      <c r="CO9" s="164">
        <v>0.37549872123014943</v>
      </c>
      <c r="CP9" s="164">
        <v>0.40127771609585056</v>
      </c>
      <c r="CQ9" s="164">
        <v>0.44639565472303078</v>
      </c>
      <c r="CU9" s="164">
        <v>0.47288774249087967</v>
      </c>
      <c r="CV9" s="164">
        <v>-4.5593478211692927E-2</v>
      </c>
      <c r="CW9" s="164">
        <v>-4.4272167729693349E-2</v>
      </c>
      <c r="CX9" s="164">
        <v>-4.4765724670141595E-2</v>
      </c>
      <c r="CY9" s="164">
        <v>-5.304285059214852E-2</v>
      </c>
      <c r="CZ9" s="164">
        <v>-5.3212132480537196E-2</v>
      </c>
      <c r="DA9" s="164">
        <v>-5.3348448516778273E-2</v>
      </c>
      <c r="DF9" s="164">
        <v>-5.4904191706342177E-2</v>
      </c>
      <c r="DG9" s="164">
        <v>-5.4287495982448662E-2</v>
      </c>
      <c r="DH9" s="164">
        <v>-5.4178981778732899E-2</v>
      </c>
      <c r="DJ9" s="164">
        <v>-5.3902848101484005E-2</v>
      </c>
      <c r="DV9" s="164">
        <v>8.0052313971873124E-2</v>
      </c>
      <c r="DX9" s="164">
        <v>-5.6663716975151194E-3</v>
      </c>
      <c r="EC9" s="164">
        <v>-5.367174259988193E-3</v>
      </c>
      <c r="ED9" s="164">
        <v>-5.1944737648655023E-3</v>
      </c>
      <c r="EE9" s="164">
        <v>-5.4336862046447136E-3</v>
      </c>
      <c r="EF9" s="164">
        <v>-1.7046097990525214E-2</v>
      </c>
      <c r="EG9" s="164">
        <v>-1.4330484013620807E-2</v>
      </c>
      <c r="EH9" s="164">
        <v>-1.4749240029768731E-2</v>
      </c>
      <c r="EI9" s="164">
        <v>-1.5480686905390969E-2</v>
      </c>
      <c r="EJ9" s="164">
        <v>-1.4857649865741096E-2</v>
      </c>
      <c r="EK9" s="164">
        <v>-1.3656839472543902E-2</v>
      </c>
      <c r="EL9" s="164">
        <v>-1.2898582425311798E-2</v>
      </c>
      <c r="EN9" s="164">
        <v>-1.3931129777815007E-2</v>
      </c>
      <c r="EO9" s="164">
        <v>-1.4661058419976827E-2</v>
      </c>
      <c r="EP9" s="164">
        <v>-1.3686775838648663E-2</v>
      </c>
      <c r="EQ9" s="164">
        <v>-1.4451563133364681E-2</v>
      </c>
      <c r="ER9" s="164">
        <v>-1.4053448437671714E-2</v>
      </c>
      <c r="ES9" s="164">
        <v>-1.3882279398314039E-2</v>
      </c>
      <c r="ET9" s="164">
        <v>-1.3589565608541864E-2</v>
      </c>
      <c r="EU9" s="164">
        <v>-1.3075848928927852E-2</v>
      </c>
      <c r="EV9" s="164">
        <v>-1.301365559823839E-2</v>
      </c>
      <c r="EX9" s="164">
        <v>3.9290755124483816E-2</v>
      </c>
      <c r="EY9" s="164">
        <v>-3.0837611418825257E-2</v>
      </c>
      <c r="EZ9" s="164">
        <v>-3.0694243713167674E-2</v>
      </c>
      <c r="FA9" s="164">
        <v>-3.1166366221868958E-2</v>
      </c>
      <c r="FB9" s="164">
        <v>-3.1303238601216171E-2</v>
      </c>
      <c r="FC9" s="164">
        <v>-3.1977631123368086E-2</v>
      </c>
      <c r="FD9" s="164">
        <v>-3.1602316703365461E-2</v>
      </c>
      <c r="FE9" s="164">
        <v>-3.1590337930253197E-2</v>
      </c>
      <c r="FF9" s="164">
        <v>-3.1716716184754322E-2</v>
      </c>
      <c r="FG9" s="164">
        <v>-3.2347637306858107E-2</v>
      </c>
      <c r="FI9" s="164">
        <v>-4.7816133989993473E-2</v>
      </c>
      <c r="FJ9" s="164">
        <v>-4.8125340895709447E-2</v>
      </c>
      <c r="FK9" s="164">
        <v>-4.7489438830247664E-2</v>
      </c>
      <c r="FL9" s="164">
        <v>-4.7063861244941087E-2</v>
      </c>
      <c r="FM9" s="164">
        <v>-4.7706970147704662E-2</v>
      </c>
      <c r="FN9" s="164">
        <v>-4.7435009165544426E-2</v>
      </c>
      <c r="FO9" s="164">
        <v>-4.7245940162545456E-2</v>
      </c>
      <c r="FP9" s="164">
        <v>-4.7028348762174509E-2</v>
      </c>
      <c r="FQ9" s="164">
        <v>-4.6928523354067837E-2</v>
      </c>
      <c r="FR9" s="164">
        <v>-4.6548223074801581E-2</v>
      </c>
      <c r="FS9" s="164">
        <v>-4.7432357564662367E-2</v>
      </c>
      <c r="FU9" s="164">
        <v>-4.4334035827053614E-2</v>
      </c>
      <c r="FV9" s="164">
        <v>-4.240448572743509E-2</v>
      </c>
      <c r="FW9" s="164">
        <v>-3.3246557047967827E-2</v>
      </c>
      <c r="FX9" s="164">
        <v>-3.1696938489040469E-2</v>
      </c>
      <c r="FY9" s="164">
        <v>-3.050345600537829E-2</v>
      </c>
      <c r="FZ9" s="164">
        <v>-3.5419995206917777E-2</v>
      </c>
      <c r="GA9" s="164">
        <v>-3.4172550996673261E-2</v>
      </c>
      <c r="GB9" s="164">
        <v>-3.4162139846165188E-2</v>
      </c>
      <c r="GC9" s="164">
        <v>-3.8003102135481269E-2</v>
      </c>
      <c r="GD9" s="164">
        <v>-4.3527401572820916E-2</v>
      </c>
      <c r="GE9" s="164">
        <v>-4.8898914260112981E-2</v>
      </c>
      <c r="GF9" s="164">
        <v>-4.8947421804093415E-2</v>
      </c>
      <c r="GG9" s="164">
        <v>-5.1039494131184152E-2</v>
      </c>
      <c r="GH9" s="164">
        <v>-5.3810681650100105E-2</v>
      </c>
      <c r="GI9" s="164">
        <v>-5.5027934693872335E-2</v>
      </c>
      <c r="GJ9" s="164">
        <v>-6.3030854186145027E-2</v>
      </c>
      <c r="GL9" s="164">
        <v>-7.5921789254064287E-2</v>
      </c>
      <c r="GM9" s="164">
        <v>-7.9826971254445669E-2</v>
      </c>
      <c r="GN9" s="164">
        <v>-8.0748721402060769E-2</v>
      </c>
      <c r="GO9" s="164">
        <v>-8.3107520685183081E-2</v>
      </c>
      <c r="GP9" s="164">
        <v>-8.2346308333157425E-2</v>
      </c>
      <c r="GR9" s="164">
        <v>-8.9293817904743306E-2</v>
      </c>
      <c r="GS9" s="164">
        <v>-9.6127578262722724E-2</v>
      </c>
      <c r="GT9" s="164">
        <v>-9.8330083988316552E-2</v>
      </c>
      <c r="GU9" s="164">
        <v>-9.8465963587571023E-2</v>
      </c>
      <c r="GW9" s="164">
        <v>-0.12253237356863057</v>
      </c>
      <c r="GX9" s="164">
        <v>5.8410447496625731E-2</v>
      </c>
      <c r="GY9" s="164">
        <v>5.6007448527385338E-2</v>
      </c>
      <c r="GZ9" s="164">
        <v>5.4695347967504554E-2</v>
      </c>
      <c r="HA9" s="164">
        <v>5.8248169922919667E-2</v>
      </c>
      <c r="HB9" s="164">
        <v>4.0409372415987597E-2</v>
      </c>
      <c r="HC9" s="164">
        <v>4.1981493695299146E-2</v>
      </c>
      <c r="HE9" s="164">
        <v>3.9192344589689246E-2</v>
      </c>
      <c r="HF9" s="164">
        <v>3.5794668934213354E-2</v>
      </c>
      <c r="HG9" s="164">
        <v>3.5052671867492592E-2</v>
      </c>
      <c r="HH9" s="164">
        <v>3.4767489181480114E-2</v>
      </c>
      <c r="HI9" s="164">
        <v>3.3923749006324978E-2</v>
      </c>
      <c r="HJ9" s="164">
        <v>3.2555191532071912E-2</v>
      </c>
      <c r="HK9" s="164">
        <v>3.2504153898483795E-2</v>
      </c>
      <c r="HL9" s="164">
        <v>3.1489411339721572E-2</v>
      </c>
      <c r="HN9" s="164">
        <v>2.4608024811057703E-2</v>
      </c>
      <c r="HO9" s="164">
        <v>2.5943059224324806E-2</v>
      </c>
      <c r="HQ9" s="164">
        <v>2.6278081234575684E-2</v>
      </c>
      <c r="HR9" s="164">
        <v>2.4600187816403683E-2</v>
      </c>
      <c r="HS9" s="164">
        <v>2.2520224895117791E-2</v>
      </c>
      <c r="HT9" s="164">
        <v>2.2731503046765366E-2</v>
      </c>
      <c r="HU9" s="164">
        <v>2.230869744876177E-2</v>
      </c>
      <c r="HV9" s="164">
        <v>-0.28220869895366618</v>
      </c>
      <c r="HW9" s="164">
        <v>-0.27165199727095835</v>
      </c>
      <c r="HX9" s="164">
        <v>-0.23886846049869406</v>
      </c>
      <c r="HY9" s="164">
        <v>-0.24731381838595154</v>
      </c>
      <c r="HZ9" s="164">
        <v>-0.24712704097072399</v>
      </c>
      <c r="IA9" s="164">
        <v>-0.2516593241440464</v>
      </c>
      <c r="IB9" s="164">
        <v>-0.26670033889348316</v>
      </c>
      <c r="IC9" s="164">
        <v>-0.27830513244853677</v>
      </c>
      <c r="ID9" s="164">
        <v>-0.28233100521416915</v>
      </c>
      <c r="IE9" s="164">
        <v>-0.28365510166499469</v>
      </c>
      <c r="IF9" s="164">
        <v>-0.28056163391036421</v>
      </c>
      <c r="IG9" s="164">
        <v>-0.2904082614978577</v>
      </c>
      <c r="IH9" s="164">
        <v>-0.29475615625207169</v>
      </c>
      <c r="II9" s="164">
        <v>-0.29750743852853256</v>
      </c>
      <c r="IJ9" s="164">
        <v>-0.28852787387800966</v>
      </c>
      <c r="IK9" s="164">
        <v>-0.2934497968128808</v>
      </c>
      <c r="IL9" s="164">
        <v>-0.29579926985817739</v>
      </c>
      <c r="IM9" s="164">
        <v>-0.29428489163073585</v>
      </c>
      <c r="IN9" s="164">
        <v>-0.2859306570773234</v>
      </c>
      <c r="IO9" s="164">
        <v>-0.25889316059344541</v>
      </c>
      <c r="IP9" s="164">
        <v>-0.24491608169852527</v>
      </c>
      <c r="IQ9" s="164">
        <v>-0.23760052537861348</v>
      </c>
      <c r="IR9" s="164">
        <v>-0.24660485836958462</v>
      </c>
      <c r="IS9" s="164">
        <v>-0.22674042255744351</v>
      </c>
      <c r="IT9" s="164">
        <v>-8.6614474809461647E-2</v>
      </c>
      <c r="IU9" s="164">
        <v>-8.4093357146092423E-2</v>
      </c>
      <c r="IV9" s="164">
        <v>-8.2983279665204787E-2</v>
      </c>
      <c r="IW9" s="164">
        <v>-8.7367619487341078E-2</v>
      </c>
      <c r="IX9" s="164">
        <v>-9.1612322522385173E-2</v>
      </c>
      <c r="IY9" s="164">
        <v>-0.10311165896814954</v>
      </c>
      <c r="IZ9" s="164">
        <v>-0.10546640021774925</v>
      </c>
      <c r="JA9" s="164">
        <v>-0.11546912486206171</v>
      </c>
      <c r="JB9" s="164">
        <v>-0.12211610775754886</v>
      </c>
      <c r="JC9" s="164">
        <v>-0.11938417532948198</v>
      </c>
      <c r="JD9" s="164">
        <v>-0.12010562332255062</v>
      </c>
      <c r="JE9" s="164">
        <v>-0.11864193077638187</v>
      </c>
      <c r="JF9" s="164">
        <v>-0.11968203237492689</v>
      </c>
      <c r="JG9" s="164">
        <v>-0.1243924292072098</v>
      </c>
      <c r="JH9" s="164">
        <v>-0.12646597674110671</v>
      </c>
      <c r="JI9" s="164">
        <v>-0.14201960539893072</v>
      </c>
      <c r="JJ9" s="164">
        <v>-0.14829095207855653</v>
      </c>
      <c r="JK9" s="164">
        <v>-0.15442491548216888</v>
      </c>
      <c r="JL9" s="164">
        <v>-0.16364184883427524</v>
      </c>
      <c r="JM9" s="164">
        <v>-0.1701295051239054</v>
      </c>
      <c r="JO9" s="164">
        <v>-0.19216369978531045</v>
      </c>
      <c r="JP9" s="164">
        <v>-0.19742145041491244</v>
      </c>
      <c r="JQ9" s="164">
        <v>-0.19948253266431343</v>
      </c>
      <c r="JR9" s="164">
        <v>-0.20103089513589828</v>
      </c>
      <c r="JS9" s="164">
        <v>-0.19958635149643378</v>
      </c>
      <c r="JT9" s="164">
        <v>-0.20876056896085304</v>
      </c>
      <c r="JU9" s="164">
        <v>-0.21368311650005167</v>
      </c>
      <c r="JV9" s="164">
        <v>-0.21461728753543771</v>
      </c>
      <c r="JW9" s="164">
        <v>-0.21710940234830289</v>
      </c>
      <c r="JX9" s="164">
        <v>-0.23274359496251965</v>
      </c>
      <c r="JY9" s="164">
        <v>-0.23148511707811253</v>
      </c>
      <c r="JZ9" s="164">
        <v>-0.22906295184447426</v>
      </c>
      <c r="KA9" s="164">
        <v>-0.23867640372815052</v>
      </c>
      <c r="KB9" s="164">
        <v>-0.24043186729066732</v>
      </c>
      <c r="KC9" s="164">
        <v>-0.24368422105585019</v>
      </c>
      <c r="KD9" s="164">
        <v>-0.25356428297226341</v>
      </c>
      <c r="KE9" s="164">
        <v>-0.26022391480828949</v>
      </c>
      <c r="KF9" s="164">
        <v>-0.27030364369076809</v>
      </c>
      <c r="KG9" s="164">
        <v>-0.27816729616591401</v>
      </c>
      <c r="KH9" s="164">
        <v>-0.17956379536193257</v>
      </c>
      <c r="KI9" s="164">
        <v>-0.18144354796401824</v>
      </c>
      <c r="KJ9" s="164">
        <v>-0.18944636505385579</v>
      </c>
      <c r="KK9" s="164">
        <v>-0.19113562724825919</v>
      </c>
      <c r="KL9" s="164">
        <v>-0.19106529669352196</v>
      </c>
      <c r="KM9" s="164">
        <v>-0.19310630975317838</v>
      </c>
      <c r="KN9" s="164">
        <v>-0.19410586666755833</v>
      </c>
      <c r="KO9" s="164">
        <v>-0.19462457555781956</v>
      </c>
      <c r="KP9" s="164">
        <v>-0.20920208353776718</v>
      </c>
      <c r="KQ9" s="164">
        <v>-0.15383405761209792</v>
      </c>
      <c r="KR9" s="164">
        <v>-0.16248209640611774</v>
      </c>
      <c r="KS9" s="164">
        <v>-0.1711702744011564</v>
      </c>
      <c r="KT9" s="164">
        <v>-0.18472442316025203</v>
      </c>
      <c r="KU9" s="164">
        <v>-0.21045429657152331</v>
      </c>
      <c r="KV9" s="164">
        <v>-0.21578268976625062</v>
      </c>
      <c r="KW9" s="164">
        <v>-0.2203701646201616</v>
      </c>
      <c r="KX9" s="164">
        <v>-0.2285668608701264</v>
      </c>
      <c r="KY9" s="164">
        <v>-0.24460709370572906</v>
      </c>
      <c r="KZ9" s="164">
        <v>-0.25899046648123158</v>
      </c>
      <c r="LA9" s="164">
        <v>-0.26075177847198189</v>
      </c>
      <c r="LB9" s="164">
        <v>-0.27584463429952244</v>
      </c>
      <c r="LC9" s="164">
        <v>-0.28677893842666091</v>
      </c>
      <c r="LD9" s="164">
        <v>-0.29591160071305167</v>
      </c>
      <c r="LE9" s="164">
        <v>-0.299302608337082</v>
      </c>
      <c r="LF9" s="164">
        <v>-0.29696084534147832</v>
      </c>
      <c r="LG9" s="164">
        <v>-0.3214603812866344</v>
      </c>
      <c r="LH9" s="164">
        <v>-0.33166375927828629</v>
      </c>
      <c r="LI9" s="164">
        <v>-0.3373424713141292</v>
      </c>
      <c r="LJ9" s="164">
        <v>-0.37768083605507574</v>
      </c>
      <c r="LK9" s="164">
        <v>-0.39313100633085357</v>
      </c>
      <c r="LL9" s="164">
        <v>-0.39399681736046843</v>
      </c>
      <c r="LM9" s="164">
        <v>-0.30665633259329744</v>
      </c>
      <c r="LN9" s="164">
        <v>-0.35095982846780205</v>
      </c>
      <c r="LO9" s="164">
        <v>-0.32688163577347518</v>
      </c>
      <c r="LP9" s="164">
        <v>-0.31717830333171754</v>
      </c>
      <c r="LQ9" s="164">
        <v>-0.34405453895061039</v>
      </c>
      <c r="LS9" s="164">
        <v>-0.43375134370187507</v>
      </c>
      <c r="LT9" s="164">
        <v>-0.43399134304577369</v>
      </c>
      <c r="LU9" s="164">
        <v>-0.45626885254165761</v>
      </c>
      <c r="LV9" s="164">
        <v>-0.49077009358711826</v>
      </c>
      <c r="LX9" s="164">
        <v>-0.50031251333936311</v>
      </c>
      <c r="LY9" s="164">
        <v>-0.51578656581186755</v>
      </c>
      <c r="LZ9" s="164">
        <v>-0.53923982287631267</v>
      </c>
      <c r="MA9" s="164">
        <v>-0.47018454384765812</v>
      </c>
      <c r="MB9" s="164">
        <v>-0.47935039428107268</v>
      </c>
      <c r="MC9" s="164">
        <v>-0.49184776251446805</v>
      </c>
      <c r="MD9" s="164">
        <v>-0.5065238075008025</v>
      </c>
      <c r="ME9" s="164">
        <v>-0.52426596111928181</v>
      </c>
      <c r="MF9" s="164">
        <v>-0.52813041691901108</v>
      </c>
      <c r="MG9" s="164">
        <v>-0.51987079370440581</v>
      </c>
      <c r="MH9" s="164">
        <v>-0.52353517286190188</v>
      </c>
      <c r="MI9" s="164">
        <v>-0.53210161469822048</v>
      </c>
      <c r="MJ9" s="164">
        <v>-0.54207978796874545</v>
      </c>
      <c r="MK9" s="164">
        <v>-0.55096837672902321</v>
      </c>
      <c r="ML9" s="164">
        <v>-0.56221082746938933</v>
      </c>
      <c r="MM9" s="164">
        <v>-0.56133334915182931</v>
      </c>
      <c r="MN9" s="164">
        <v>-0.56637493932056582</v>
      </c>
      <c r="MO9" s="164">
        <v>-0.57108523657646926</v>
      </c>
      <c r="MP9" s="164">
        <v>-0.57695839287956463</v>
      </c>
      <c r="MQ9" s="164">
        <v>-0.58670855300769031</v>
      </c>
      <c r="MR9" s="164">
        <v>-0.58883588950571653</v>
      </c>
      <c r="MV9" s="164">
        <v>-0.57762191048878631</v>
      </c>
      <c r="MW9" s="164">
        <v>-0.58425472559676861</v>
      </c>
      <c r="MX9" s="164">
        <v>-0.58503026057361052</v>
      </c>
      <c r="MY9" s="164">
        <v>-0.58282408357358162</v>
      </c>
      <c r="NB9" s="164">
        <v>-0.53611880148911051</v>
      </c>
      <c r="NC9" s="164">
        <v>-0.52787845786117238</v>
      </c>
      <c r="ND9" s="164">
        <v>-0.53733386988159448</v>
      </c>
      <c r="NE9" s="164">
        <v>-0.54074789149625657</v>
      </c>
      <c r="NF9" s="164">
        <v>-0.54509202939178703</v>
      </c>
      <c r="NG9" s="164">
        <v>-0.55442875295812843</v>
      </c>
      <c r="NH9" s="164">
        <v>-0.55145267559050881</v>
      </c>
      <c r="NI9" s="164">
        <v>-0.53128997782844145</v>
      </c>
      <c r="NJ9" s="164">
        <v>-0.54023707930337628</v>
      </c>
      <c r="NK9" s="164">
        <v>-0.5560251379002491</v>
      </c>
      <c r="NL9" s="164">
        <v>-0.56036692468923266</v>
      </c>
      <c r="NM9" s="164">
        <v>-0.56897305523637676</v>
      </c>
      <c r="NN9" s="164">
        <v>-0.57309639702361148</v>
      </c>
      <c r="NO9" s="164">
        <v>-0.57379546342285637</v>
      </c>
      <c r="NP9" s="164">
        <v>-0.57767735526901776</v>
      </c>
      <c r="NQ9" s="164">
        <v>-0.578508974262118</v>
      </c>
      <c r="NR9" s="164">
        <v>-0.57377132265090014</v>
      </c>
      <c r="NS9" s="164">
        <v>-0.54247875453094219</v>
      </c>
      <c r="NT9" s="164">
        <v>-0.57758881112925642</v>
      </c>
      <c r="NU9" s="164">
        <v>-0.56895618803840042</v>
      </c>
      <c r="NV9" s="164">
        <v>-0.57954923209161735</v>
      </c>
      <c r="NW9" s="164">
        <v>-0.56903906287851491</v>
      </c>
      <c r="NX9" s="164">
        <v>-0.54943650707036129</v>
      </c>
      <c r="NY9" s="164">
        <v>-0.52478151350635405</v>
      </c>
      <c r="NZ9" s="164">
        <v>-0.50811404656766135</v>
      </c>
      <c r="OA9" s="164">
        <v>-0.48769163802933208</v>
      </c>
      <c r="OC9" s="164">
        <v>-0.49215745137847805</v>
      </c>
      <c r="OD9" s="164">
        <v>-0.49081265644465832</v>
      </c>
      <c r="OE9" s="164">
        <v>-0.4897743513839003</v>
      </c>
      <c r="OF9" s="164">
        <v>-0.48091131057437714</v>
      </c>
      <c r="OG9" s="164">
        <v>-0.72287006964280698</v>
      </c>
      <c r="OH9" s="77">
        <v>-0.72577327335553121</v>
      </c>
    </row>
    <row r="10" spans="1:402" x14ac:dyDescent="0.2">
      <c r="A10" s="84" t="s">
        <v>374</v>
      </c>
      <c r="B10" s="77">
        <v>-400000</v>
      </c>
      <c r="C10" s="77">
        <v>-400000</v>
      </c>
      <c r="D10" s="77">
        <v>-400000</v>
      </c>
      <c r="E10" s="77">
        <v>-400000</v>
      </c>
      <c r="F10" s="77">
        <v>-400000</v>
      </c>
      <c r="G10" s="77">
        <v>-400000</v>
      </c>
      <c r="H10" s="77">
        <v>0</v>
      </c>
      <c r="I10" s="77">
        <v>-400000</v>
      </c>
      <c r="J10" s="77">
        <v>-400000</v>
      </c>
      <c r="K10" s="77">
        <v>-400000</v>
      </c>
      <c r="L10" s="77">
        <v>-747580.83</v>
      </c>
      <c r="M10" s="77">
        <v>-747580.83</v>
      </c>
      <c r="N10" s="77">
        <v>-747580.83</v>
      </c>
      <c r="O10" s="77">
        <v>-747580.83</v>
      </c>
      <c r="P10" s="77">
        <v>-747580.83</v>
      </c>
      <c r="Q10" s="77">
        <v>-747580.83</v>
      </c>
      <c r="R10" s="77">
        <v>-747580.83</v>
      </c>
      <c r="S10" s="77">
        <v>-747580.83</v>
      </c>
      <c r="T10" s="77">
        <v>-747580.83</v>
      </c>
      <c r="U10" s="77">
        <v>0</v>
      </c>
      <c r="V10" s="77">
        <v>-747580.83</v>
      </c>
      <c r="W10" s="77">
        <v>-747580.83</v>
      </c>
      <c r="X10" s="77">
        <v>-747580.83</v>
      </c>
      <c r="Y10" s="77">
        <v>0</v>
      </c>
      <c r="Z10" s="77">
        <v>-747580.83</v>
      </c>
      <c r="AA10" s="77">
        <v>-747580.83</v>
      </c>
      <c r="AB10" s="77">
        <v>0</v>
      </c>
      <c r="AC10" s="77">
        <v>0</v>
      </c>
      <c r="AD10" s="77">
        <v>0</v>
      </c>
      <c r="AE10" s="77">
        <v>0</v>
      </c>
      <c r="AF10" s="77">
        <v>0</v>
      </c>
      <c r="AG10" s="77">
        <v>-747580.83</v>
      </c>
      <c r="AH10" s="77">
        <v>-747580.83</v>
      </c>
      <c r="AI10" s="77">
        <v>0</v>
      </c>
      <c r="AJ10" s="77">
        <v>0</v>
      </c>
      <c r="AK10" s="77">
        <v>0</v>
      </c>
      <c r="AL10" s="77">
        <v>0</v>
      </c>
      <c r="AM10" s="77">
        <v>0</v>
      </c>
      <c r="AN10" s="77">
        <v>0</v>
      </c>
      <c r="AO10" s="77">
        <v>0</v>
      </c>
      <c r="AP10" s="77">
        <v>0</v>
      </c>
      <c r="AQ10" s="77">
        <v>0</v>
      </c>
      <c r="AR10" s="77">
        <v>0</v>
      </c>
      <c r="AS10" s="77">
        <v>0</v>
      </c>
      <c r="AT10" s="77">
        <v>0</v>
      </c>
      <c r="AU10" s="77">
        <v>0</v>
      </c>
      <c r="AV10" s="77">
        <v>0</v>
      </c>
      <c r="AW10" s="77">
        <v>0</v>
      </c>
      <c r="AX10" s="77">
        <v>0</v>
      </c>
      <c r="AZ10" s="77">
        <v>0</v>
      </c>
      <c r="BA10" s="77">
        <v>0</v>
      </c>
      <c r="BB10" s="77">
        <v>0</v>
      </c>
      <c r="BC10" s="77">
        <v>0</v>
      </c>
      <c r="BD10" s="77">
        <v>0</v>
      </c>
      <c r="BE10" s="77">
        <v>0</v>
      </c>
      <c r="BF10" s="77">
        <v>0</v>
      </c>
      <c r="BG10" s="77">
        <v>0</v>
      </c>
      <c r="BH10" s="77">
        <v>0</v>
      </c>
      <c r="BI10" s="77">
        <v>0</v>
      </c>
      <c r="BJ10" s="77">
        <v>0</v>
      </c>
      <c r="BK10" s="77">
        <v>0</v>
      </c>
      <c r="BL10" s="77">
        <v>0</v>
      </c>
      <c r="BM10" s="77">
        <v>0</v>
      </c>
      <c r="BN10" s="77">
        <v>0</v>
      </c>
      <c r="BO10" s="77">
        <v>0</v>
      </c>
      <c r="BP10" s="77">
        <v>0</v>
      </c>
      <c r="BQ10" s="77">
        <v>0</v>
      </c>
      <c r="BR10" s="77">
        <v>0</v>
      </c>
      <c r="BS10" s="77">
        <v>0</v>
      </c>
      <c r="BT10" s="77">
        <v>0</v>
      </c>
      <c r="BU10" s="77">
        <v>0</v>
      </c>
      <c r="BV10" s="77">
        <v>0</v>
      </c>
      <c r="BW10" s="77">
        <v>0</v>
      </c>
      <c r="BX10" s="77">
        <v>0</v>
      </c>
      <c r="BY10" s="77">
        <v>0</v>
      </c>
      <c r="BZ10" s="77">
        <v>0</v>
      </c>
      <c r="CA10" s="77">
        <v>0</v>
      </c>
      <c r="CB10" s="77">
        <v>0</v>
      </c>
      <c r="CC10" s="77">
        <v>0</v>
      </c>
      <c r="CD10" s="77">
        <v>0</v>
      </c>
      <c r="CE10" s="77">
        <v>0</v>
      </c>
      <c r="CF10" s="77">
        <v>0</v>
      </c>
      <c r="CG10" s="77">
        <v>0</v>
      </c>
      <c r="CH10" s="77">
        <v>0</v>
      </c>
      <c r="CI10" s="77">
        <v>0</v>
      </c>
      <c r="CJ10" s="77">
        <v>0</v>
      </c>
      <c r="CK10" s="77">
        <v>0</v>
      </c>
      <c r="CL10" s="77">
        <v>0</v>
      </c>
      <c r="CM10" s="77">
        <v>0</v>
      </c>
      <c r="CN10" s="77">
        <v>0</v>
      </c>
      <c r="CO10" s="77">
        <v>0</v>
      </c>
      <c r="CP10" s="77">
        <v>0</v>
      </c>
      <c r="CQ10" s="77">
        <v>0</v>
      </c>
      <c r="CR10" s="77">
        <v>0</v>
      </c>
      <c r="CS10" s="77">
        <v>0</v>
      </c>
      <c r="CT10" s="77">
        <v>0</v>
      </c>
      <c r="CU10" s="77">
        <v>0</v>
      </c>
      <c r="CV10" s="77">
        <v>512917.92857142858</v>
      </c>
      <c r="CW10" s="77">
        <v>512917.92857142858</v>
      </c>
      <c r="CX10" s="77">
        <v>507446.82142857142</v>
      </c>
      <c r="CY10" s="77">
        <v>496504.57142857142</v>
      </c>
      <c r="CZ10" s="77">
        <v>485562.32142857142</v>
      </c>
      <c r="DA10" s="77">
        <v>485562.32142857142</v>
      </c>
      <c r="DB10" s="77">
        <v>0</v>
      </c>
      <c r="DC10" s="77">
        <v>0</v>
      </c>
      <c r="DD10" s="77">
        <v>0</v>
      </c>
      <c r="DE10" s="77">
        <v>0</v>
      </c>
      <c r="DF10" s="77">
        <v>480091.17857142858</v>
      </c>
      <c r="DG10" s="77">
        <v>480091.17857142858</v>
      </c>
      <c r="DH10" s="77">
        <v>485562.32142857142</v>
      </c>
      <c r="DI10" s="77">
        <v>0</v>
      </c>
      <c r="DJ10" s="77">
        <v>491033.42857142858</v>
      </c>
      <c r="DK10" s="77">
        <v>0</v>
      </c>
      <c r="DL10" s="77">
        <v>0</v>
      </c>
      <c r="DM10" s="77">
        <v>0</v>
      </c>
      <c r="DN10" s="77">
        <v>0</v>
      </c>
      <c r="DO10" s="77">
        <v>0</v>
      </c>
      <c r="DP10" s="77">
        <v>0</v>
      </c>
      <c r="DQ10" s="77">
        <v>0</v>
      </c>
      <c r="DR10" s="77">
        <v>0</v>
      </c>
      <c r="DS10" s="77">
        <v>0</v>
      </c>
      <c r="DT10" s="77">
        <v>0</v>
      </c>
      <c r="DU10" s="77">
        <v>0</v>
      </c>
      <c r="DV10" s="77">
        <v>3593427.6071428573</v>
      </c>
      <c r="DX10" s="77">
        <v>3593427.6071428573</v>
      </c>
      <c r="DY10" s="77">
        <v>0</v>
      </c>
      <c r="DZ10" s="77">
        <v>0</v>
      </c>
      <c r="EA10" s="77">
        <v>0</v>
      </c>
      <c r="EB10" s="77">
        <v>0</v>
      </c>
      <c r="EC10" s="77">
        <v>3593427.6071428573</v>
      </c>
      <c r="ED10" s="77">
        <v>3593427.6071428573</v>
      </c>
      <c r="EE10" s="77">
        <v>3588104.0357142859</v>
      </c>
      <c r="EF10" s="77">
        <v>2874742.1071428573</v>
      </c>
      <c r="EG10" s="77">
        <v>2997184.8214285714</v>
      </c>
      <c r="EH10" s="77">
        <v>2970566.8214285714</v>
      </c>
      <c r="EI10" s="77">
        <v>2927978.0714285714</v>
      </c>
      <c r="EJ10" s="77">
        <v>2970566.8214285714</v>
      </c>
      <c r="EK10" s="77">
        <v>3066391.5714285714</v>
      </c>
      <c r="EL10" s="77">
        <v>3119627.5357142859</v>
      </c>
      <c r="EM10" s="77">
        <v>0</v>
      </c>
      <c r="EN10" s="77">
        <v>3055744.3928571427</v>
      </c>
      <c r="EO10" s="77">
        <v>3007832</v>
      </c>
      <c r="EP10" s="77">
        <v>3013155.6071428573</v>
      </c>
      <c r="EQ10" s="77">
        <v>2981214.0357142859</v>
      </c>
      <c r="ER10" s="77">
        <v>2906683.6785714286</v>
      </c>
      <c r="ES10" s="77">
        <v>2896036.4642857141</v>
      </c>
      <c r="ET10" s="77">
        <v>2890712.8928571427</v>
      </c>
      <c r="EU10" s="77">
        <v>2890712.8928571427</v>
      </c>
      <c r="EV10" s="77">
        <v>2896036.4642857141</v>
      </c>
      <c r="EW10" s="77">
        <v>2917330.8571428573</v>
      </c>
      <c r="EX10" s="77">
        <v>2946610.6428571427</v>
      </c>
      <c r="EY10" s="77">
        <v>2938625.25</v>
      </c>
      <c r="EZ10" s="77">
        <v>2954596.0357142859</v>
      </c>
      <c r="FA10" s="77">
        <v>2917330.8571428573</v>
      </c>
      <c r="FB10" s="77">
        <v>2906683.6785714286</v>
      </c>
      <c r="FC10" s="77">
        <v>2917330.8571428573</v>
      </c>
      <c r="FD10" s="77">
        <v>2969235.9285714286</v>
      </c>
      <c r="FE10" s="77">
        <v>2970566.8214285714</v>
      </c>
      <c r="FF10" s="77">
        <v>2959919.6428571427</v>
      </c>
      <c r="FG10" s="77">
        <v>2901360.0714285714</v>
      </c>
      <c r="FH10" s="77">
        <v>0</v>
      </c>
      <c r="FI10" s="77">
        <v>2922654.4642857141</v>
      </c>
      <c r="FJ10" s="77">
        <v>2914669.0714285714</v>
      </c>
      <c r="FK10" s="77">
        <v>2970566.8214285714</v>
      </c>
      <c r="FL10" s="77">
        <v>3007832</v>
      </c>
      <c r="FM10" s="77">
        <v>2981214.0357142859</v>
      </c>
      <c r="FN10" s="77">
        <v>3013155.6071428573</v>
      </c>
      <c r="FO10" s="77">
        <v>3034450</v>
      </c>
      <c r="FP10" s="77">
        <v>3055744.3928571427</v>
      </c>
      <c r="FQ10" s="77">
        <v>3063729.7857142859</v>
      </c>
      <c r="FR10" s="77">
        <v>3098333.1428571427</v>
      </c>
      <c r="FS10" s="77">
        <v>3087685.9642857141</v>
      </c>
      <c r="FT10" s="77">
        <v>0</v>
      </c>
      <c r="FU10" s="77">
        <v>2991861.2142857141</v>
      </c>
      <c r="FV10" s="77">
        <v>2927978.0714285714</v>
      </c>
      <c r="FW10" s="77">
        <v>2896036.4642857141</v>
      </c>
      <c r="FX10" s="77">
        <v>2821506.1428571427</v>
      </c>
      <c r="FY10" s="77">
        <v>2837476.9285714286</v>
      </c>
      <c r="FZ10" s="77">
        <v>2810858.9285714286</v>
      </c>
      <c r="GA10" s="77">
        <v>2805535.3571428573</v>
      </c>
      <c r="GB10" s="77">
        <v>2810858.9285714286</v>
      </c>
      <c r="GC10" s="77">
        <v>2784241</v>
      </c>
      <c r="GD10" s="77">
        <v>2635180.25</v>
      </c>
      <c r="GE10" s="77">
        <v>2544679.1071428573</v>
      </c>
      <c r="GF10" s="77">
        <v>2544679.1071428573</v>
      </c>
      <c r="GG10" s="77">
        <v>2544679.1071428573</v>
      </c>
      <c r="GH10" s="77">
        <v>2544679.1071428573</v>
      </c>
      <c r="GI10" s="77">
        <v>2565973.5</v>
      </c>
      <c r="GJ10" s="77">
        <v>2587267.8928571427</v>
      </c>
      <c r="GL10" s="77">
        <v>2560649.8928571427</v>
      </c>
      <c r="GM10" s="77">
        <v>2573958.8928571427</v>
      </c>
      <c r="GN10" s="77">
        <v>2627194.8571428573</v>
      </c>
      <c r="GO10" s="77">
        <v>2624533.0714285714</v>
      </c>
      <c r="GP10" s="77">
        <v>2693739.8214285714</v>
      </c>
      <c r="GR10" s="77">
        <v>2693739.8214285714</v>
      </c>
      <c r="GS10" s="77">
        <v>2693739.8214285714</v>
      </c>
      <c r="GT10" s="77">
        <v>2683092.6071428573</v>
      </c>
      <c r="GU10" s="77">
        <v>2661798.25</v>
      </c>
      <c r="GW10" s="77">
        <v>2672445.4285714286</v>
      </c>
      <c r="GX10" s="77">
        <v>2629856.6428571427</v>
      </c>
      <c r="GY10" s="77">
        <v>2629856.6428571427</v>
      </c>
      <c r="GZ10" s="77">
        <v>2672445.4285714286</v>
      </c>
      <c r="HA10" s="77">
        <v>2864094.8928571427</v>
      </c>
      <c r="HB10" s="77">
        <v>3013155.6071428573</v>
      </c>
      <c r="HC10" s="77">
        <v>3215452.2857142859</v>
      </c>
      <c r="HE10" s="77">
        <v>3316600.2857142859</v>
      </c>
      <c r="HF10" s="77">
        <v>3194157.8928571427</v>
      </c>
      <c r="HG10" s="77">
        <v>3204805.0714285714</v>
      </c>
      <c r="HH10" s="77">
        <v>3247393.8571428573</v>
      </c>
      <c r="HI10" s="77">
        <v>3226099.4642857141</v>
      </c>
      <c r="HJ10" s="77">
        <v>3362992</v>
      </c>
      <c r="HK10" s="77">
        <v>3260235.5357142859</v>
      </c>
      <c r="HL10" s="77">
        <v>3362992</v>
      </c>
      <c r="HM10" s="77">
        <v>3407913.8214285714</v>
      </c>
      <c r="HN10" s="77">
        <v>3450402.6785714286</v>
      </c>
      <c r="HO10" s="77">
        <v>3457896.6428571427</v>
      </c>
      <c r="HQ10" s="77">
        <v>3512971.6785714286</v>
      </c>
      <c r="HR10" s="77">
        <v>3611467.1071428573</v>
      </c>
      <c r="HS10" s="77">
        <v>3470084.2857142859</v>
      </c>
      <c r="HT10" s="77">
        <v>3503604.3571428573</v>
      </c>
      <c r="HU10" s="77">
        <v>3510065.5357142859</v>
      </c>
      <c r="HV10" s="77">
        <v>0</v>
      </c>
      <c r="HW10" s="77">
        <v>0</v>
      </c>
      <c r="HX10" s="77">
        <v>0</v>
      </c>
      <c r="HY10" s="77">
        <v>0</v>
      </c>
      <c r="HZ10" s="77">
        <v>0</v>
      </c>
      <c r="IA10" s="77">
        <v>0</v>
      </c>
      <c r="IB10" s="77">
        <v>0</v>
      </c>
      <c r="IC10" s="77">
        <v>0</v>
      </c>
      <c r="ID10" s="77">
        <v>0</v>
      </c>
      <c r="IE10" s="77">
        <v>0</v>
      </c>
      <c r="IF10" s="77">
        <v>0</v>
      </c>
      <c r="IG10" s="77">
        <v>0</v>
      </c>
      <c r="IH10" s="77">
        <v>0</v>
      </c>
      <c r="II10" s="77">
        <v>0</v>
      </c>
      <c r="IJ10" s="77">
        <v>0</v>
      </c>
      <c r="IK10" s="77">
        <v>0</v>
      </c>
      <c r="IL10" s="77">
        <v>0</v>
      </c>
      <c r="IM10" s="77">
        <v>0</v>
      </c>
      <c r="IN10" s="77">
        <v>0</v>
      </c>
      <c r="IO10" s="77">
        <v>0</v>
      </c>
      <c r="IP10" s="77">
        <v>0</v>
      </c>
      <c r="IQ10" s="77">
        <v>0</v>
      </c>
      <c r="IR10" s="77">
        <v>0</v>
      </c>
      <c r="IS10" s="77">
        <v>0</v>
      </c>
      <c r="IT10" s="77">
        <v>0</v>
      </c>
      <c r="IU10" s="77">
        <v>0</v>
      </c>
      <c r="IV10" s="77">
        <v>0</v>
      </c>
      <c r="IW10" s="77">
        <v>0</v>
      </c>
      <c r="IX10" s="77">
        <v>0</v>
      </c>
      <c r="IY10" s="77">
        <v>0</v>
      </c>
      <c r="IZ10" s="77">
        <v>0</v>
      </c>
      <c r="JA10" s="77">
        <v>0</v>
      </c>
      <c r="JB10" s="77">
        <v>0</v>
      </c>
      <c r="JC10" s="77">
        <v>0</v>
      </c>
      <c r="JD10" s="77">
        <v>0</v>
      </c>
      <c r="JE10" s="77">
        <v>0</v>
      </c>
      <c r="JF10" s="77">
        <v>0</v>
      </c>
      <c r="JG10" s="77">
        <v>0</v>
      </c>
      <c r="JH10" s="77">
        <v>0</v>
      </c>
      <c r="JI10" s="77">
        <v>0</v>
      </c>
      <c r="JJ10" s="77">
        <v>0</v>
      </c>
      <c r="JK10" s="77">
        <v>0</v>
      </c>
      <c r="JL10" s="77">
        <v>0</v>
      </c>
      <c r="JM10" s="77">
        <v>0</v>
      </c>
      <c r="JN10" s="77">
        <v>0</v>
      </c>
      <c r="JO10" s="77">
        <v>0</v>
      </c>
      <c r="JP10" s="77">
        <v>0</v>
      </c>
      <c r="JQ10" s="77">
        <v>0</v>
      </c>
      <c r="JR10" s="77">
        <v>0</v>
      </c>
      <c r="JS10" s="77">
        <v>0</v>
      </c>
      <c r="JT10" s="77">
        <v>0</v>
      </c>
      <c r="JU10" s="77">
        <v>0</v>
      </c>
      <c r="JV10" s="77">
        <v>0</v>
      </c>
      <c r="JW10" s="77">
        <v>0</v>
      </c>
      <c r="JX10" s="77">
        <v>0</v>
      </c>
      <c r="JY10" s="77">
        <v>0</v>
      </c>
      <c r="JZ10" s="77">
        <v>0</v>
      </c>
      <c r="KA10" s="77">
        <v>0</v>
      </c>
      <c r="KB10" s="77">
        <v>0</v>
      </c>
      <c r="KC10" s="77">
        <v>0</v>
      </c>
      <c r="KD10" s="77">
        <v>0</v>
      </c>
      <c r="KE10" s="77">
        <v>0</v>
      </c>
      <c r="KF10" s="77">
        <v>0</v>
      </c>
      <c r="KG10" s="77">
        <v>0</v>
      </c>
      <c r="KH10" s="77">
        <v>0</v>
      </c>
      <c r="KI10" s="77">
        <v>0</v>
      </c>
      <c r="KJ10" s="77">
        <v>0</v>
      </c>
      <c r="KK10" s="77">
        <v>0</v>
      </c>
      <c r="KL10" s="77">
        <v>0</v>
      </c>
      <c r="KM10" s="77">
        <v>0</v>
      </c>
      <c r="KN10" s="77">
        <v>0</v>
      </c>
      <c r="KO10" s="77">
        <v>0</v>
      </c>
      <c r="KP10" s="77">
        <v>0</v>
      </c>
      <c r="KQ10" s="77">
        <v>0</v>
      </c>
      <c r="KR10" s="77">
        <v>0</v>
      </c>
      <c r="KS10" s="77">
        <v>0</v>
      </c>
      <c r="KT10" s="77">
        <v>0</v>
      </c>
      <c r="KU10" s="77">
        <v>0</v>
      </c>
      <c r="KV10" s="77">
        <v>0</v>
      </c>
      <c r="KW10" s="77">
        <v>0</v>
      </c>
      <c r="KX10" s="77">
        <v>0</v>
      </c>
      <c r="KY10" s="77">
        <v>0</v>
      </c>
      <c r="KZ10" s="77">
        <v>0</v>
      </c>
      <c r="LA10" s="77">
        <v>0</v>
      </c>
      <c r="LB10" s="77">
        <v>0</v>
      </c>
      <c r="LC10" s="77">
        <v>0</v>
      </c>
      <c r="LD10" s="77">
        <v>0</v>
      </c>
      <c r="LE10" s="77">
        <v>0</v>
      </c>
      <c r="LF10" s="77">
        <v>0</v>
      </c>
      <c r="LG10" s="77">
        <v>0</v>
      </c>
      <c r="LH10" s="77">
        <v>0</v>
      </c>
      <c r="LI10" s="77">
        <v>0</v>
      </c>
      <c r="LJ10" s="77">
        <v>0</v>
      </c>
      <c r="LK10" s="77">
        <v>0</v>
      </c>
      <c r="LL10" s="77">
        <v>0</v>
      </c>
      <c r="LM10" s="77">
        <v>0</v>
      </c>
      <c r="LN10" s="77">
        <v>0</v>
      </c>
      <c r="LO10" s="77">
        <v>0</v>
      </c>
      <c r="LP10" s="77">
        <v>0</v>
      </c>
      <c r="LQ10" s="77">
        <v>0</v>
      </c>
      <c r="LR10" s="77">
        <v>0</v>
      </c>
      <c r="LS10" s="77">
        <v>0</v>
      </c>
      <c r="LT10" s="77">
        <v>0</v>
      </c>
      <c r="LU10" s="77">
        <v>0</v>
      </c>
      <c r="LV10" s="77">
        <v>0</v>
      </c>
      <c r="LW10" s="77">
        <v>0</v>
      </c>
      <c r="LX10" s="77">
        <v>0</v>
      </c>
      <c r="LY10" s="77">
        <v>0</v>
      </c>
      <c r="LZ10" s="77">
        <v>0</v>
      </c>
      <c r="MA10" s="77">
        <v>0</v>
      </c>
      <c r="MB10" s="77">
        <v>0</v>
      </c>
      <c r="MC10" s="77">
        <v>0</v>
      </c>
      <c r="MD10" s="77">
        <v>0</v>
      </c>
      <c r="ME10" s="77">
        <v>0</v>
      </c>
      <c r="MF10" s="77">
        <v>0</v>
      </c>
      <c r="MG10" s="77">
        <v>0</v>
      </c>
      <c r="MH10" s="77">
        <v>0</v>
      </c>
      <c r="MI10" s="77">
        <v>0</v>
      </c>
      <c r="MJ10" s="77">
        <v>0</v>
      </c>
      <c r="MK10" s="77">
        <v>0</v>
      </c>
      <c r="ML10" s="77">
        <v>0</v>
      </c>
      <c r="MM10" s="77">
        <v>0</v>
      </c>
      <c r="MN10" s="77">
        <v>0</v>
      </c>
      <c r="MO10" s="77">
        <v>0</v>
      </c>
      <c r="MP10" s="77">
        <v>0</v>
      </c>
      <c r="MQ10" s="77">
        <v>0</v>
      </c>
      <c r="MR10" s="77">
        <v>0</v>
      </c>
      <c r="MS10" s="77">
        <v>0</v>
      </c>
      <c r="MT10" s="77">
        <v>0</v>
      </c>
      <c r="MU10" s="77">
        <v>0</v>
      </c>
      <c r="MV10" s="77">
        <v>0</v>
      </c>
      <c r="MW10" s="77">
        <v>0</v>
      </c>
      <c r="MX10" s="77">
        <v>0</v>
      </c>
      <c r="MY10" s="77">
        <v>0</v>
      </c>
      <c r="MZ10" s="77">
        <v>0</v>
      </c>
      <c r="NA10" s="77">
        <v>0</v>
      </c>
      <c r="NB10" s="77">
        <v>0</v>
      </c>
      <c r="NC10" s="77">
        <v>0</v>
      </c>
      <c r="ND10" s="77">
        <v>0</v>
      </c>
      <c r="NE10" s="77">
        <v>0</v>
      </c>
      <c r="NF10" s="77">
        <v>0</v>
      </c>
      <c r="NG10" s="77">
        <v>0</v>
      </c>
      <c r="NH10" s="77">
        <v>0</v>
      </c>
      <c r="NI10" s="77">
        <v>0</v>
      </c>
      <c r="NJ10" s="77">
        <v>0</v>
      </c>
      <c r="NK10" s="77">
        <v>0</v>
      </c>
      <c r="NL10" s="77">
        <v>0</v>
      </c>
      <c r="NM10" s="77">
        <v>0</v>
      </c>
      <c r="NN10" s="77">
        <v>0</v>
      </c>
      <c r="NO10" s="77">
        <v>0</v>
      </c>
      <c r="NP10" s="77">
        <v>0</v>
      </c>
      <c r="NQ10" s="77">
        <v>0</v>
      </c>
      <c r="NR10" s="77">
        <v>0</v>
      </c>
      <c r="NS10" s="77">
        <v>0</v>
      </c>
      <c r="NT10" s="77">
        <v>0</v>
      </c>
      <c r="NU10" s="77">
        <v>0</v>
      </c>
      <c r="NV10" s="77">
        <v>0</v>
      </c>
      <c r="NW10" s="77">
        <v>0</v>
      </c>
      <c r="NX10" s="77">
        <v>0</v>
      </c>
      <c r="NY10" s="77">
        <v>0</v>
      </c>
      <c r="NZ10" s="77">
        <v>0</v>
      </c>
      <c r="OA10" s="77">
        <v>0</v>
      </c>
      <c r="OB10" s="77">
        <v>0</v>
      </c>
      <c r="OC10" s="77">
        <v>0</v>
      </c>
      <c r="OD10" s="77">
        <v>0</v>
      </c>
      <c r="OE10" s="77">
        <v>0</v>
      </c>
      <c r="OF10" s="77">
        <v>0</v>
      </c>
      <c r="OG10" s="77">
        <v>0</v>
      </c>
      <c r="OH10" s="77">
        <v>0</v>
      </c>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9</vt:i4>
      </vt:variant>
    </vt:vector>
  </HeadingPairs>
  <TitlesOfParts>
    <vt:vector size="22" baseType="lpstr">
      <vt:lpstr>Intro (Palestine)</vt:lpstr>
      <vt:lpstr>Data</vt:lpstr>
      <vt:lpstr>Calculations 1</vt:lpstr>
      <vt:lpstr>Calculations 2</vt:lpstr>
      <vt:lpstr>Intro (Straits Settlments)</vt:lpstr>
      <vt:lpstr>Data 1905-1908</vt:lpstr>
      <vt:lpstr>Data 1909-1923</vt:lpstr>
      <vt:lpstr>Data 1923-1937</vt:lpstr>
      <vt:lpstr>Calculations (S.S.)</vt:lpstr>
      <vt:lpstr>Intro (West African)</vt:lpstr>
      <vt:lpstr>WACB data</vt:lpstr>
      <vt:lpstr>Nigeria data</vt:lpstr>
      <vt:lpstr>Calculations (WACB)</vt:lpstr>
      <vt:lpstr>Figure 1</vt:lpstr>
      <vt:lpstr>Figure 2.1</vt:lpstr>
      <vt:lpstr>Figure 2.2</vt:lpstr>
      <vt:lpstr>Figure 3.1</vt:lpstr>
      <vt:lpstr>Figure 3.2</vt:lpstr>
      <vt:lpstr>Figure 3.3</vt:lpstr>
      <vt:lpstr>Figure 4.1</vt:lpstr>
      <vt:lpstr>Figure 4.2</vt:lpstr>
      <vt:lpstr>Figure 4.3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KSAS-IT</cp:lastModifiedBy>
  <cp:lastPrinted>2012-12-29T00:25:52Z</cp:lastPrinted>
  <dcterms:created xsi:type="dcterms:W3CDTF">2012-11-19T03:08:05Z</dcterms:created>
  <dcterms:modified xsi:type="dcterms:W3CDTF">2013-11-22T19:05:07Z</dcterms:modified>
</cp:coreProperties>
</file>