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sam\Desktop\Career\Hanke_Class\Spring_2016\Final_Papers\Charles\"/>
    </mc:Choice>
  </mc:AlternateContent>
  <bookViews>
    <workbookView xWindow="0" yWindow="0" windowWidth="1896" windowHeight="0" activeTab="5"/>
  </bookViews>
  <sheets>
    <sheet name="Cover" sheetId="1" r:id="rId1"/>
    <sheet name="HON_BS" sheetId="2" r:id="rId2"/>
    <sheet name="HON_IS" sheetId="3" r:id="rId3"/>
    <sheet name="HON_Value Drivers" sheetId="4" r:id="rId4"/>
    <sheet name="HON_Revenue Growth" sheetId="5" r:id="rId5"/>
    <sheet name="DCF" sheetId="6" r:id="rId6"/>
    <sheet name="CB_DATA_" sheetId="8" state="veryHidden" r:id="rId7"/>
    <sheet name="DCF-MC" sheetId="11" r:id="rId8"/>
    <sheet name="MC Stats" sheetId="9" r:id="rId9"/>
    <sheet name="Returns vs. Peers and Manufactu" sheetId="13" r:id="rId10"/>
  </sheets>
  <definedNames>
    <definedName name="CB_01ef31f69f404e2d9e92417d3b96077d" localSheetId="7" hidden="1">'DCF-MC'!$H$93</definedName>
    <definedName name="CB_07fe5fba42004edaa09c2c55ad5f77a2" localSheetId="7" hidden="1">'DCF-MC'!$K$41</definedName>
    <definedName name="CB_09c02de5654341dfa6c2b6bb828c5af9" localSheetId="7" hidden="1">'DCF-MC'!$F$41</definedName>
    <definedName name="CB_09c0e893e9ac47f5969ec3974eb90a28" localSheetId="7" hidden="1">'DCF-MC'!$C$50</definedName>
    <definedName name="CB_0b30f54bc86847b5b23d038dd95008ff" localSheetId="7" hidden="1">'DCF-MC'!$K$69</definedName>
    <definedName name="CB_0c771935963f46d2b057e8f52f430b9e" localSheetId="7" hidden="1">'DCF-MC'!$J$50</definedName>
    <definedName name="CB_1017c242eb3946c49232955ca622f6d2" localSheetId="7" hidden="1">'DCF-MC'!$F$37</definedName>
    <definedName name="CB_1069612fbc0a44558566e1880929704b" localSheetId="7" hidden="1">'DCF-MC'!$I$93</definedName>
    <definedName name="CB_1186859211594c39afcc0c319cbf417c" localSheetId="7" hidden="1">'DCF-MC'!$I$39</definedName>
    <definedName name="CB_1208270b6d6b4b86aa27639c641d614b" localSheetId="7" hidden="1">'DCF-MC'!$F$95</definedName>
    <definedName name="CB_13020449cc8d459b98f8fb2b9ac96a9f" localSheetId="7" hidden="1">'DCF-MC'!$K$75</definedName>
    <definedName name="CB_14c4864e82e34c89abd23bf9e3d6487c" localSheetId="7" hidden="1">'DCF-MC'!$K$59</definedName>
    <definedName name="CB_15a99fd3b08a4d6782e331a20a44fa41" localSheetId="7" hidden="1">'DCF-MC'!$J$69</definedName>
    <definedName name="CB_15baf094ffa14756aaf672c935259092" localSheetId="7" hidden="1">'DCF-MC'!$L$75</definedName>
    <definedName name="CB_184764ae037140bd9996b0cbbd6625ec" localSheetId="7" hidden="1">'DCF-MC'!$J$95</definedName>
    <definedName name="CB_1cdbc3eacdd346408de3d0409d380647" localSheetId="7" hidden="1">'DCF-MC'!$E$67</definedName>
    <definedName name="CB_209a102e88394b90a980d440fa8c7c50" localSheetId="7" hidden="1">'DCF-MC'!$K$57</definedName>
    <definedName name="CB_229f7f0823a34c058ff1fc3b17e6011f" localSheetId="7" hidden="1">'DCF-MC'!$H$77</definedName>
    <definedName name="CB_22e1655311c8438ea62c3b441e59eb21" localSheetId="7" hidden="1">'DCF-MC'!$J$93</definedName>
    <definedName name="CB_233341ca4e30475187c029c45e208df1" localSheetId="7" hidden="1">'DCF-MC'!$E$48</definedName>
    <definedName name="CB_23f5485bb9e14d78a6bf13c18a28a691" localSheetId="7" hidden="1">'DCF-MC'!$D$39</definedName>
    <definedName name="CB_2498079be95e4f60afc29f32586b73dc" localSheetId="7" hidden="1">'DCF-MC'!$C$75</definedName>
    <definedName name="CB_256bbf53efae4737adbafbb0429af2d3" localSheetId="7" hidden="1">'DCF-MC'!$J$77</definedName>
    <definedName name="CB_272a48f3707e4ebd9a0bfb661e1827de" localSheetId="7" hidden="1">'DCF-MC'!$E$55</definedName>
    <definedName name="CB_27abad87e83949ccba57c8b7ec40aaeb" localSheetId="7" hidden="1">'DCF-MC'!$K$77</definedName>
    <definedName name="CB_2938356399f843a0b6cda385886cd4d2" localSheetId="7" hidden="1">'DCF-MC'!$I$67</definedName>
    <definedName name="CB_2b3f8b3631604cb19a98bc82eedcb27b" localSheetId="7" hidden="1">'DCF-MC'!$G$67</definedName>
    <definedName name="CB_2cad94b060524d248bd6c9ef1b660b00" localSheetId="7" hidden="1">'DCF-MC'!$I$57</definedName>
    <definedName name="CB_2e8ff42656954316b103897b43a58957" localSheetId="7" hidden="1">'DCF-MC'!$I$85</definedName>
    <definedName name="CB_2e957230b99749f989e97a0ca7832cfb" localSheetId="7" hidden="1">'DCF-MC'!$C$48</definedName>
    <definedName name="CB_2fa6e92668d64fba9964387d2a1b9ad2" localSheetId="7" hidden="1">'DCF-MC'!$D$69</definedName>
    <definedName name="CB_306e98b62d1742a290b5406e51083470" localSheetId="7" hidden="1">'DCF-MC'!$E$59</definedName>
    <definedName name="CB_308ba10eaaaf427d8df7856183d89b02" localSheetId="7" hidden="1">'DCF-MC'!$E$39</definedName>
    <definedName name="CB_3127f8af325a4abe8f0c5526afe2b694" localSheetId="7" hidden="1">'DCF-MC'!$I$77</definedName>
    <definedName name="CB_3485db7e03b542ba84b3d00502949cf3" localSheetId="7" hidden="1">'DCF-MC'!$G$57</definedName>
    <definedName name="CB_34c9bb3ae576406189f1e929463a39f1" localSheetId="7" hidden="1">'DCF-MC'!$E$77</definedName>
    <definedName name="CB_3532b63e3e4e425186eff681b6ec33b4" localSheetId="7" hidden="1">'DCF-MC'!$F$93</definedName>
    <definedName name="CB_3555d66b6f2a4f90910cf652d78b96ef" localSheetId="7" hidden="1">'DCF-MC'!$G$41</definedName>
    <definedName name="CB_35915c61737744f695d6d8e494cd2de7" localSheetId="7" hidden="1">'DCF-MC'!$I$75</definedName>
    <definedName name="CB_35d7b2e257864eff85c0cfbc74659080" localSheetId="7" hidden="1">'DCF-MC'!$L$57</definedName>
    <definedName name="CB_3e7be38d78d64514bbc7799bdd5c9b4a" localSheetId="7" hidden="1">'DCF-MC'!$H$39</definedName>
    <definedName name="CB_42e2c264bb76451d999f8c41f47bdf19" localSheetId="7" hidden="1">'DCF-MC'!$E$75</definedName>
    <definedName name="CB_44394921189141b4b99b4ecdb88054dd" localSheetId="7" hidden="1">'DCF-MC'!$E$85</definedName>
    <definedName name="CB_447661c0ea684a1f88f7b8d3321f627c" localSheetId="7" hidden="1">'DCF-MC'!$L$95</definedName>
    <definedName name="CB_4826e48926d44eb39c41b69924f48814" localSheetId="7" hidden="1">'DCF-MC'!$D$95</definedName>
    <definedName name="CB_4a6f9f71280046b4bb157e398d14130a" localSheetId="7" hidden="1">'DCF-MC'!$C$67</definedName>
    <definedName name="CB_4d90bfcacaa2495eb35326bb7059198c" localSheetId="7" hidden="1">'DCF-MC'!$G$39</definedName>
    <definedName name="CB_4e07a1a9e9bc450c9c12443307ea25b0" localSheetId="7" hidden="1">'DCF-MC'!$L$39</definedName>
    <definedName name="CB_4ed243bc52834cfcbbeeccc57faaf144" localSheetId="7" hidden="1">'DCF-MC'!$L$77</definedName>
    <definedName name="CB_5546e787ff044897a633ab320b5aed6c" localSheetId="7" hidden="1">'DCF-MC'!$F$39</definedName>
    <definedName name="CB_589e2f6811a844c2b47cc1fef425992d" localSheetId="7" hidden="1">'DCF-MC'!$E$88</definedName>
    <definedName name="CB_5923688582bd4beab32a56369622b209" localSheetId="7" hidden="1">'DCF-MC'!$I$88</definedName>
    <definedName name="CB_5db9f7207b234797aabbcd83a7b8fd33" localSheetId="7" hidden="1">'DCF-MC'!$C$93</definedName>
    <definedName name="CB_5f9d562323bf4fc29a8fd62bb001d144" localSheetId="7" hidden="1">'DCF-MC'!$F$67</definedName>
    <definedName name="CB_6126c5b01bc54f5189ec0ba090b65767" localSheetId="7" hidden="1">'DCF-MC'!$G$59</definedName>
    <definedName name="CB_650a8e878fae4795abfb251001469393" localSheetId="7" hidden="1">'DCF-MC'!$K$93</definedName>
    <definedName name="CB_65445585031a402ea4da8bb1952117ca" localSheetId="7" hidden="1">'DCF-MC'!$C$55</definedName>
    <definedName name="CB_654fc2475e14476292f2327043d3206f" localSheetId="7" hidden="1">'DCF-MC'!$D$55</definedName>
    <definedName name="CB_65a434bbeeae438486bfe7002ad2e8b3" localSheetId="7" hidden="1">'DCF-MC'!$G$75</definedName>
    <definedName name="CB_666b363c794649f48d6fb1c1de3e7611" localSheetId="7" hidden="1">'DCF-MC'!$J$57</definedName>
    <definedName name="CB_679e3617c9864a6c9bd306488e096ab9" localSheetId="7" hidden="1">'DCF-MC'!$G$77</definedName>
    <definedName name="CB_691adda09c1144ca978c55bf459608aa" localSheetId="7" hidden="1">'DCF-MC'!$H$69</definedName>
    <definedName name="CB_6978cdc1e6a748b082701028865d490a" localSheetId="7" hidden="1">'DCF-MC'!$C$95</definedName>
    <definedName name="CB_697c17c218864494a995d14d2ab35d77" localSheetId="7" hidden="1">'DCF-MC'!$H$43</definedName>
    <definedName name="CB_6999e8fb3e3848209bce90fd2cb14e40" localSheetId="7" hidden="1">'DCF-MC'!$F$50</definedName>
    <definedName name="CB_6b5b8ac1ebb645238ec34072c22363de" localSheetId="7" hidden="1">'DCF-MC'!$J$75</definedName>
    <definedName name="CB_6d347937b8ab4c3fbd62eea8712e2c1d" localSheetId="7" hidden="1">'DCF-MC'!$E$50</definedName>
    <definedName name="CB_6f4c2542f5d244feb20880e6feb89cfb" localSheetId="7" hidden="1">'DCF-MC'!$H$67</definedName>
    <definedName name="CB_6f5c50d8425947ae819bfb22112fe90c" localSheetId="7" hidden="1">'DCF-MC'!$G$88</definedName>
    <definedName name="CB_71b2399b79624296ba9c2ea8f30914e1" localSheetId="7" hidden="1">'DCF-MC'!$K$43</definedName>
    <definedName name="CB_7204dbc73e374e82a8396d69862a6b3f" localSheetId="7" hidden="1">'DCF-MC'!$C$77</definedName>
    <definedName name="CB_7257f0014fad44169c7912a37052b2f2" localSheetId="7" hidden="1">'DCF-MC'!$F$69</definedName>
    <definedName name="CB_726a5987a2f64a94b901975fa2dc460e" localSheetId="7" hidden="1">'DCF-MC'!$K$85</definedName>
    <definedName name="CB_72ad450de1534955b295bf3908bf9c25" localSheetId="7" hidden="1">'DCF-MC'!$G$43</definedName>
    <definedName name="CB_74028d34851b4f4bbdf6e142036b20d0" localSheetId="7" hidden="1">'DCF-MC'!$E$95</definedName>
    <definedName name="CB_76a0b2d19e9e450ea83640fb4de2b6b0" localSheetId="7" hidden="1">'DCF-MC'!$F$43</definedName>
    <definedName name="CB_770603686ad74839993d4a1fe390ccc6" localSheetId="7" hidden="1">'DCF-MC'!$G$50</definedName>
    <definedName name="CB_7beeb4b83d104068980c987303ae1a7f" localSheetId="7" hidden="1">'DCF-MC'!$D$57</definedName>
    <definedName name="CB_7d59120fba5a4607a63f666d775d867f" localSheetId="7" hidden="1">'DCF-MC'!$H$95</definedName>
    <definedName name="CB_7fbd99821ae0489e9aba13cf010bcf21" localSheetId="7" hidden="1">'DCF-MC'!$J$41</definedName>
    <definedName name="CB_81e0a41103324123b8b21f3a74ee16de" localSheetId="7" hidden="1">'DCF-MC'!$C$59</definedName>
    <definedName name="CB_839b181f8a43450e8724118c5a827a60" localSheetId="7" hidden="1">'DCF-MC'!$K$55</definedName>
    <definedName name="CB_83b6875dac9a4b1f90bb0a7ff413e88b" localSheetId="7" hidden="1">'DCF-MC'!$F$85</definedName>
    <definedName name="CB_8443b3a571284bc19f0dbaaed60d26e8" localSheetId="7" hidden="1">'DCF-MC'!$D$88</definedName>
    <definedName name="CB_86590e72a785497099262fb694e2fb75" localSheetId="7" hidden="1">'DCF-MC'!$K$48</definedName>
    <definedName name="CB_87745994893f4de3afcf78df7e425021" localSheetId="7" hidden="1">'DCF-MC'!$F$88</definedName>
    <definedName name="CB_890ee34a2d2f49b3b888ebd6667f74c1" localSheetId="7" hidden="1">'DCF-MC'!$I$95</definedName>
    <definedName name="CB_8a6bbc8760944bfb876f0460c4b1c908" localSheetId="7" hidden="1">'DCF-MC'!$J$37</definedName>
    <definedName name="CB_8ad1b3ea699345c696a748dd52325c7c" localSheetId="7" hidden="1">'DCF-MC'!$H$59</definedName>
    <definedName name="CB_8c39592186c94f00ba6f0a8d3265bfae" localSheetId="7" hidden="1">'DCF-MC'!$D$67</definedName>
    <definedName name="CB_906a84f0c3e04569abc5f56d6b7512f6" localSheetId="7" hidden="1">'DCF-MC'!$G$95</definedName>
    <definedName name="CB_90a3c6696cd84a5faa93103675cadbce" localSheetId="7" hidden="1">'DCF-MC'!$I$43</definedName>
    <definedName name="CB_9349baa3b90b498a8fa8a43fa3221670" localSheetId="7" hidden="1">'DCF-MC'!$H$48</definedName>
    <definedName name="CB_94d94033b3d4451fba32fb9652f4bb93" localSheetId="7" hidden="1">'DCF-MC'!$J$55</definedName>
    <definedName name="CB_9555c765e29446899144b27b1eee3a96" localSheetId="7" hidden="1">'DCF-MC'!$H$75</definedName>
    <definedName name="CB_9710a4399ce540119f9f9041838e0185" localSheetId="7" hidden="1">'DCF-MC'!$J$39</definedName>
    <definedName name="CB_9724ea086006442da28f0c8f13e4f7fb" localSheetId="7" hidden="1">'DCF-MC'!$K$39</definedName>
    <definedName name="CB_97dd9a066521470aa28f9ca9e92182e3" localSheetId="7" hidden="1">'DCF-MC'!$D$59</definedName>
    <definedName name="CB_9c524d5324894a20888678d2f4535487" localSheetId="7" hidden="1">'DCF-MC'!$D$41</definedName>
    <definedName name="CB_9d182ffab4c64f28865505fbd9e82bb6" localSheetId="7" hidden="1">'DCF-MC'!$F$48</definedName>
    <definedName name="CB_9f090e73dfd144e1beba86a19086df65" localSheetId="7" hidden="1">'DCF-MC'!$H$85</definedName>
    <definedName name="CB_a0189eba1a2046e791a8f06625b8682f" localSheetId="7" hidden="1">'DCF-MC'!$H$88</definedName>
    <definedName name="CB_a04c11b464374621b363c5d0c1c74419" localSheetId="7" hidden="1">'DCF-MC'!$E$37</definedName>
    <definedName name="CB_a0db038d30ae47cf97a9f7b69b4ab862" localSheetId="7" hidden="1">'DCF-MC'!$D$77</definedName>
    <definedName name="CB_a1a775f309974cafbbd5162e59408df9" localSheetId="7" hidden="1">'DCF-MC'!$H$50</definedName>
    <definedName name="CB_a1d84d90f80b417e8fa7a3f8b0c8f0c6" localSheetId="7" hidden="1">'DCF-MC'!$H$55</definedName>
    <definedName name="CB_a307e855a7d241c4a2b4a0350b7644e2" localSheetId="7" hidden="1">'DCF-MC'!$J$48</definedName>
    <definedName name="CB_a324ac95ebf84ab890f1ac3a8882893d" localSheetId="7" hidden="1">'DCF-MC'!$E$93</definedName>
    <definedName name="CB_a3f6fb7eae1c44c5869f9f29ccf27a95" localSheetId="7" hidden="1">'DCF-MC'!$C$88</definedName>
    <definedName name="CB_a4d4a56619f44af4909b611dd67d35f2" localSheetId="7" hidden="1">'DCF-MC'!$L$88</definedName>
    <definedName name="CB_a6784a9f36ca431d8efd26da34d63fae" localSheetId="7" hidden="1">'DCF-MC'!$H$41</definedName>
    <definedName name="CB_aad9f035358c4db3965ac29230d11874" localSheetId="7" hidden="1">'DCF-MC'!$H$57</definedName>
    <definedName name="CB_ab76dc7eefca4d69bb36d515d8670500" localSheetId="7" hidden="1">'DCF-MC'!$I$59</definedName>
    <definedName name="CB_ac874129404e4e198a8b7fa576b1e168" localSheetId="7" hidden="1">'DCF-MC'!$I$37</definedName>
    <definedName name="CB_accc783ed2614ec692049ca830ad11b5" localSheetId="7" hidden="1">'DCF-MC'!$L$41</definedName>
    <definedName name="CB_af6ab469b79243d89e9aeb35d758b005" localSheetId="7" hidden="1">'DCF-MC'!$L$50</definedName>
    <definedName name="CB_b095437a90d0411cbcd5534178856dc1" localSheetId="7" hidden="1">'DCF-MC'!$L$48</definedName>
    <definedName name="CB_b2c05854693b4442a11127587881f871" localSheetId="7" hidden="1">'DCF-MC'!$G$85</definedName>
    <definedName name="CB_b3f41d8be08043e997b7743a9ee7148d" localSheetId="7" hidden="1">'DCF-MC'!$J$85</definedName>
    <definedName name="CB_b53c029e960c4c688bf25a90f9f2ad02" localSheetId="7" hidden="1">'DCF-MC'!$L$43</definedName>
    <definedName name="CB_b6847b23d49540cc9b8528404b345b2f" localSheetId="7" hidden="1">'DCF-MC'!$C$39</definedName>
    <definedName name="CB_b6bb795cc23d411fa72baf1b129dfd97" localSheetId="7" hidden="1">'DCF-MC'!$D$85</definedName>
    <definedName name="CB_ba088a7dbde8441c9dc577dbd0de05a2" localSheetId="7" hidden="1">'DCF-MC'!$L$67</definedName>
    <definedName name="CB_ba93c6945561419ba76f39bcb751044e" localSheetId="7" hidden="1">'DCF-MC'!$H$37</definedName>
    <definedName name="CB_bb1a1bc5a12f456dba7017e3fba1ca47" localSheetId="7" hidden="1">'DCF-MC'!$C$37</definedName>
    <definedName name="CB_bbd6cb3414244a278be9c02e6d9bfcbd" localSheetId="7" hidden="1">'DCF-MC'!$G$93</definedName>
    <definedName name="CB_bd930789b912471f9ad7430b422a727b" localSheetId="7" hidden="1">'DCF-MC'!$G$48</definedName>
    <definedName name="CB_bf914ffef5bf4e82a49335d6e1293db2" localSheetId="7" hidden="1">'DCF-MC'!$E$41</definedName>
    <definedName name="CB_Block_00000000000000000000000000000000" localSheetId="7" hidden="1">"'7.0.0.0"</definedName>
    <definedName name="CB_Block_00000000000000000000000000000001" localSheetId="6" hidden="1">"'635986705518749261"</definedName>
    <definedName name="CB_Block_00000000000000000000000000000001" localSheetId="7" hidden="1">"'635986705518685616"</definedName>
    <definedName name="CB_Block_00000000000000000000000000000003" localSheetId="7" hidden="1">"'11.1.4512.0"</definedName>
    <definedName name="CB_BlockExt_00000000000000000000000000000003" localSheetId="7" hidden="1">"'11.1.2.4.600"</definedName>
    <definedName name="CB_c063b5ad4da44c28b3457352fc655dcb" localSheetId="7" hidden="1">'DCF-MC'!$L$37</definedName>
    <definedName name="CB_c453557cf0c949e9a1dc5d16a19f7e0b" localSheetId="7" hidden="1">'DCF-MC'!$C$69</definedName>
    <definedName name="CB_c5a671cec34a407aa46ede6ff359b26e" localSheetId="7" hidden="1">'DCF-MC'!$J$59</definedName>
    <definedName name="CB_c628a76d4edd40718c2e39c3a1a918d7" localSheetId="7" hidden="1">'DCF-MC'!$D$93</definedName>
    <definedName name="CB_c645018190354eb191b3e9b0381242e2" localSheetId="7" hidden="1">'DCF-MC'!$F$57</definedName>
    <definedName name="CB_c655241d4182433d8e02b591c4513986" localSheetId="7" hidden="1">'DCF-MC'!$E$57</definedName>
    <definedName name="CB_c922b57bd59345bf905168a664a58667" localSheetId="7" hidden="1">'DCF-MC'!$F$77</definedName>
    <definedName name="CB_c957a13862b64c139318938efd166838" localSheetId="7" hidden="1">'DCF-MC'!$L$93</definedName>
    <definedName name="CB_ca3f844d6f884f35a310fd08eddccbec" localSheetId="7" hidden="1">'DCF-MC'!$K$37</definedName>
    <definedName name="CB_cb91b6ac0477451ea65ad41f063a286d" localSheetId="7" hidden="1">'DCF-MC'!$E$43</definedName>
    <definedName name="CB_cc46b3955f7e43f1a33d396b79d2333a" localSheetId="7" hidden="1">'DCF-MC'!$D$50</definedName>
    <definedName name="CB_cc8df42103de4b25adbf4f9f33e56378" localSheetId="7" hidden="1">'DCF-MC'!$K$50</definedName>
    <definedName name="CB_ccbdb9b369484bce806d02e642696536" localSheetId="7" hidden="1">'DCF-MC'!$K$88</definedName>
    <definedName name="CB_cdea347ea8964538adc2d5679feac75a" localSheetId="7" hidden="1">'DCF-MC'!$B$108</definedName>
    <definedName name="CB_cf7c1f2350094d2cb6d3a83c5db3f969" localSheetId="7" hidden="1">'DCF-MC'!$D$48</definedName>
    <definedName name="CB_d15534db77bd488793e768fd0befbac7" localSheetId="7" hidden="1">'DCF-MC'!$K$95</definedName>
    <definedName name="CB_d48c0465853e425fa8f61ef9ad72948b" localSheetId="7" hidden="1">'DCF-MC'!$J$88</definedName>
    <definedName name="CB_d65b38cfc4aa4161a1301533bbc07be3" localSheetId="7" hidden="1">'DCF-MC'!$D$37</definedName>
    <definedName name="CB_d7513e7a34d6421e994846996802f136" localSheetId="7" hidden="1">'DCF-MC'!$L$55</definedName>
    <definedName name="CB_d972339866a34fbdb978ee3a612cacff" localSheetId="7" hidden="1">'DCF-MC'!$C$43</definedName>
    <definedName name="CB_da10014a46db40c7a8d5fb9ab753c90d" localSheetId="7" hidden="1">'DCF-MC'!$I$50</definedName>
    <definedName name="CB_dd345eb9fbe346d78f5c2bbaf7f7a6c5" localSheetId="7" hidden="1">'DCF-MC'!$I$55</definedName>
    <definedName name="CB_dd5b1b5bd00242f091d30c53f307f4f5" localSheetId="7" hidden="1">'DCF-MC'!$J$43</definedName>
    <definedName name="CB_ddccd876e54949b191ab7184a58c4974" localSheetId="7" hidden="1">'DCF-MC'!$J$67</definedName>
    <definedName name="CB_de5bf402218f4aaf9f88b10a41d143f2" localSheetId="7" hidden="1">'DCF-MC'!$G$37</definedName>
    <definedName name="CB_de6cc60ed1e54a5b816473ec0dbeb971" localSheetId="7" hidden="1">'DCF-MC'!$D$43</definedName>
    <definedName name="CB_e1536789078b45239beca9059058fda2" localSheetId="7" hidden="1">'DCF-MC'!$K$67</definedName>
    <definedName name="CB_e2f58f33e0c340cab778a83ff0bf0845" localSheetId="7" hidden="1">'DCF-MC'!$C$41</definedName>
    <definedName name="CB_e30e9cf713ed4786a98b14dd3c73b671" localSheetId="7" hidden="1">'DCF-MC'!$L$59</definedName>
    <definedName name="CB_e5ae565fd35f40fbad35a1dbab2bc390" localSheetId="7" hidden="1">'DCF-MC'!$F$59</definedName>
    <definedName name="CB_e694272551d04ad9baf11d2118c83a1c" localSheetId="7" hidden="1">'DCF-MC'!$E$69</definedName>
    <definedName name="CB_e897ca4dd1a949f4ac89418d33acf433" localSheetId="7" hidden="1">'DCF-MC'!$C$57</definedName>
    <definedName name="CB_e9ebc03226754514bb296da3ffa0547d" localSheetId="7" hidden="1">'DCF-MC'!$C$85</definedName>
    <definedName name="CB_ed9135c5e21345a4ad8122e7daf07dc4" localSheetId="7" hidden="1">'DCF-MC'!$D$75</definedName>
    <definedName name="CB_f0143159464f452aa6e1c1874406fd92" localSheetId="7" hidden="1">'DCF-MC'!$L$69</definedName>
    <definedName name="CB_f156b52ee5d8440a9c0472638d75c2b5" localSheetId="7" hidden="1">'DCF-MC'!$F$55</definedName>
    <definedName name="CB_f1b7953ae744480c97b6325305ec7236" localSheetId="7" hidden="1">'DCF-MC'!$I$41</definedName>
    <definedName name="CB_f2fc32d7ac98463882856f4bed7a4299" localSheetId="7" hidden="1">'DCF-MC'!$G$69</definedName>
    <definedName name="CB_f785906e9f6a429cb68699d5b822c0aa" localSheetId="7" hidden="1">'DCF-MC'!$I$48</definedName>
    <definedName name="CB_fc3d68f2403841efa8159c3dbb3a4548" localSheetId="7" hidden="1">'DCF-MC'!$G$55</definedName>
    <definedName name="CB_fde4c0047b3f4399a8afc83b1681b5cd" localSheetId="7" hidden="1">'DCF-MC'!$L$85</definedName>
    <definedName name="CB_fe2de74b76c34425a7ac836ed5ae564b" localSheetId="7" hidden="1">'DCF-MC'!$F$75</definedName>
    <definedName name="CB_ffd3a24dfcf048aea91d53d2a72f297e" localSheetId="7" hidden="1">'DCF-MC'!$I$69</definedName>
    <definedName name="CBWorkbookPriority" localSheetId="6" hidden="1">-430077413436420</definedName>
    <definedName name="CBx_63d9882173c847ccba37a1df9e2bd05f" localSheetId="6" hidden="1">"'DCF-MC'!$A$1"</definedName>
    <definedName name="CBx_8c6ca35f237a4a6195310bdc50f0c360" localSheetId="6" hidden="1">"'DCF (2)'!$A$1"</definedName>
    <definedName name="CBx_e6b9e4d405674f75ab6c94f00189d130" localSheetId="6" hidden="1">"'CB_DATA_'!$A$1"</definedName>
    <definedName name="CBx_ebfad5d9ab9642679887450cdf90d792" localSheetId="6" hidden="1">"'DCF-MC'!$A$1"</definedName>
    <definedName name="CBx_Sheet_Guid" localSheetId="6" hidden="1">"'e6b9e4d4-0567-4f75-ab6c-94f00189d130"</definedName>
    <definedName name="CBx_Sheet_Guid" localSheetId="7" hidden="1">"'63d98821-73c8-47cc-ba37-a1df9e2bd05f"</definedName>
    <definedName name="CBx_SheetRef" localSheetId="6" hidden="1">CB_DATA_!$A$14</definedName>
    <definedName name="CBx_SheetRef" localSheetId="7" hidden="1">CB_DATA_!$D$14</definedName>
    <definedName name="CBx_StorageType" localSheetId="6" hidden="1">2</definedName>
    <definedName name="CBx_StorageType" localSheetId="7" hidde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6" l="1"/>
  <c r="C23" i="6"/>
  <c r="C25" i="6"/>
  <c r="C24" i="6"/>
  <c r="E67" i="6"/>
  <c r="F67" i="6"/>
  <c r="O196" i="13"/>
  <c r="O195" i="13"/>
  <c r="O194" i="13"/>
  <c r="O193" i="13"/>
  <c r="O192" i="13"/>
  <c r="O191" i="13"/>
  <c r="O190" i="13"/>
  <c r="O189" i="13"/>
  <c r="O188" i="13"/>
  <c r="O187" i="13"/>
  <c r="O186" i="13"/>
  <c r="O185" i="13"/>
  <c r="O184" i="13"/>
  <c r="O183" i="13"/>
  <c r="O182" i="13"/>
  <c r="O181" i="13"/>
  <c r="O180" i="13"/>
  <c r="O179" i="13"/>
  <c r="O178" i="13"/>
  <c r="O177" i="13"/>
  <c r="O176" i="13"/>
  <c r="O175" i="13"/>
  <c r="O174" i="13"/>
  <c r="O173" i="13"/>
  <c r="O172" i="13"/>
  <c r="O171" i="13"/>
  <c r="O170" i="13"/>
  <c r="O169" i="13"/>
  <c r="O168" i="13"/>
  <c r="O167" i="13"/>
  <c r="O166" i="13"/>
  <c r="O165" i="13"/>
  <c r="O164" i="13"/>
  <c r="O163" i="13"/>
  <c r="O162" i="13"/>
  <c r="O161" i="13"/>
  <c r="O160" i="13"/>
  <c r="O159" i="13"/>
  <c r="O158" i="13"/>
  <c r="O157" i="13"/>
  <c r="O156" i="13"/>
  <c r="O155" i="13"/>
  <c r="O154" i="13"/>
  <c r="O153" i="13"/>
  <c r="O152" i="13"/>
  <c r="O151" i="13"/>
  <c r="O150" i="13"/>
  <c r="O149" i="13"/>
  <c r="O148" i="13"/>
  <c r="O147" i="13"/>
  <c r="O146" i="13"/>
  <c r="O145" i="13"/>
  <c r="O144" i="13"/>
  <c r="O143" i="13"/>
  <c r="O142" i="13"/>
  <c r="O141" i="13"/>
  <c r="O140" i="13"/>
  <c r="O139" i="13"/>
  <c r="O138" i="13"/>
  <c r="O137" i="13"/>
  <c r="O136" i="13"/>
  <c r="O135" i="13"/>
  <c r="O134" i="13"/>
  <c r="O133" i="13"/>
  <c r="O132" i="13"/>
  <c r="O131" i="13"/>
  <c r="O130" i="13"/>
  <c r="O129" i="13"/>
  <c r="O128" i="13"/>
  <c r="O127" i="13"/>
  <c r="O126" i="13"/>
  <c r="O125" i="13"/>
  <c r="O124" i="13"/>
  <c r="O123" i="13"/>
  <c r="O122" i="13"/>
  <c r="O121" i="13"/>
  <c r="O120" i="13"/>
  <c r="O119" i="13"/>
  <c r="O118" i="13"/>
  <c r="O117" i="13"/>
  <c r="O116" i="13"/>
  <c r="O115" i="13"/>
  <c r="O114" i="13"/>
  <c r="O113" i="13"/>
  <c r="O112" i="13"/>
  <c r="O111" i="13"/>
  <c r="O110" i="13"/>
  <c r="O109" i="13"/>
  <c r="O108" i="13"/>
  <c r="O107" i="13"/>
  <c r="O106" i="13"/>
  <c r="O105" i="13"/>
  <c r="O104" i="13"/>
  <c r="O103" i="13"/>
  <c r="O102" i="13"/>
  <c r="O101" i="13"/>
  <c r="O100" i="13"/>
  <c r="O99" i="13"/>
  <c r="O98" i="13"/>
  <c r="O97" i="13"/>
  <c r="O96" i="13"/>
  <c r="O95" i="13"/>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K196" i="13"/>
  <c r="K195" i="13"/>
  <c r="K194" i="13"/>
  <c r="K193" i="13"/>
  <c r="K192" i="13"/>
  <c r="K191" i="13"/>
  <c r="K190" i="13"/>
  <c r="K189" i="13"/>
  <c r="K188" i="13"/>
  <c r="K187" i="13"/>
  <c r="K186" i="13"/>
  <c r="K185" i="13"/>
  <c r="K184" i="13"/>
  <c r="K183" i="13"/>
  <c r="K182" i="13"/>
  <c r="K181" i="13"/>
  <c r="K180" i="13"/>
  <c r="K179" i="13"/>
  <c r="K178" i="13"/>
  <c r="K177" i="13"/>
  <c r="K176" i="13"/>
  <c r="K175" i="13"/>
  <c r="K174" i="13"/>
  <c r="K173" i="13"/>
  <c r="K172" i="13"/>
  <c r="K171" i="13"/>
  <c r="K170" i="13"/>
  <c r="K169" i="13"/>
  <c r="K168" i="13"/>
  <c r="K167" i="13"/>
  <c r="K166" i="13"/>
  <c r="K165" i="13"/>
  <c r="K164" i="13"/>
  <c r="K163" i="13"/>
  <c r="K162" i="13"/>
  <c r="K161" i="13"/>
  <c r="K160" i="13"/>
  <c r="K159" i="13"/>
  <c r="K158" i="13"/>
  <c r="K157" i="13"/>
  <c r="K156" i="13"/>
  <c r="K155" i="13"/>
  <c r="K154" i="13"/>
  <c r="K153" i="13"/>
  <c r="K152" i="13"/>
  <c r="K151" i="13"/>
  <c r="K150" i="13"/>
  <c r="K149" i="13"/>
  <c r="K148" i="13"/>
  <c r="K147" i="13"/>
  <c r="K146" i="13"/>
  <c r="K145" i="13"/>
  <c r="K144" i="13"/>
  <c r="K143" i="13"/>
  <c r="K142" i="13"/>
  <c r="K141" i="13"/>
  <c r="K140" i="13"/>
  <c r="K139" i="13"/>
  <c r="K138" i="13"/>
  <c r="K137" i="13"/>
  <c r="K136" i="13"/>
  <c r="K135" i="13"/>
  <c r="K134" i="13"/>
  <c r="K133" i="13"/>
  <c r="K132" i="13"/>
  <c r="K131" i="13"/>
  <c r="K130" i="13"/>
  <c r="K129" i="13"/>
  <c r="K128" i="13"/>
  <c r="K127" i="13"/>
  <c r="K126" i="13"/>
  <c r="K125" i="13"/>
  <c r="K124" i="13"/>
  <c r="K123" i="13"/>
  <c r="K122" i="13"/>
  <c r="K121" i="13"/>
  <c r="K120" i="13"/>
  <c r="K119" i="13"/>
  <c r="K118" i="13"/>
  <c r="K117" i="13"/>
  <c r="K116" i="13"/>
  <c r="K115" i="13"/>
  <c r="K114" i="13"/>
  <c r="K113" i="13"/>
  <c r="K112" i="13"/>
  <c r="K111" i="13"/>
  <c r="K110" i="13"/>
  <c r="K109" i="13"/>
  <c r="K108"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C196" i="13"/>
  <c r="C195" i="13"/>
  <c r="C194" i="13"/>
  <c r="C193" i="13"/>
  <c r="C192" i="13"/>
  <c r="C191" i="13"/>
  <c r="C190" i="13"/>
  <c r="C189" i="13"/>
  <c r="C188" i="13"/>
  <c r="C187" i="13"/>
  <c r="C186" i="13"/>
  <c r="C185" i="13"/>
  <c r="C184" i="13"/>
  <c r="C183" i="13"/>
  <c r="C182" i="13"/>
  <c r="C181" i="13"/>
  <c r="C180" i="13"/>
  <c r="C179" i="13"/>
  <c r="C178" i="13"/>
  <c r="C177" i="13"/>
  <c r="C176" i="13"/>
  <c r="C175" i="13"/>
  <c r="C174" i="13"/>
  <c r="C173" i="13"/>
  <c r="C172" i="13"/>
  <c r="C171" i="13"/>
  <c r="C170" i="13"/>
  <c r="C169" i="13"/>
  <c r="C168" i="13"/>
  <c r="C167" i="13"/>
  <c r="C166" i="13"/>
  <c r="C165" i="13"/>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H16" i="13"/>
  <c r="J15" i="3"/>
  <c r="J14" i="3"/>
  <c r="J13" i="3"/>
  <c r="I16" i="3"/>
  <c r="J11" i="3"/>
  <c r="J10" i="3"/>
  <c r="J9" i="3"/>
  <c r="I11" i="3"/>
  <c r="J7" i="3"/>
  <c r="J6" i="3"/>
  <c r="J5" i="3"/>
  <c r="I7" i="3"/>
  <c r="C54" i="6"/>
  <c r="C56" i="6"/>
  <c r="C58" i="6"/>
  <c r="C60" i="6"/>
  <c r="C47" i="6"/>
  <c r="C49" i="6"/>
  <c r="C51" i="6"/>
  <c r="C36" i="6"/>
  <c r="C38" i="6"/>
  <c r="C40" i="6"/>
  <c r="C42" i="6"/>
  <c r="C44" i="6"/>
  <c r="C63" i="6"/>
  <c r="C66" i="6"/>
  <c r="C68" i="6"/>
  <c r="C71" i="6"/>
  <c r="C74" i="6"/>
  <c r="E49" i="4"/>
  <c r="E5" i="4"/>
  <c r="E12" i="4"/>
  <c r="F49" i="4"/>
  <c r="F5" i="4"/>
  <c r="F12" i="4"/>
  <c r="G49" i="4"/>
  <c r="G5" i="4"/>
  <c r="G12" i="4"/>
  <c r="H49" i="4"/>
  <c r="H5" i="4"/>
  <c r="H12" i="4"/>
  <c r="I49" i="4"/>
  <c r="I5" i="4"/>
  <c r="I12" i="4"/>
  <c r="J49" i="4"/>
  <c r="J5" i="4"/>
  <c r="J12" i="4"/>
  <c r="L12" i="4"/>
  <c r="M12" i="4"/>
  <c r="C26" i="6"/>
  <c r="C77" i="6"/>
  <c r="C76" i="6"/>
  <c r="C79" i="6"/>
  <c r="C81" i="6"/>
  <c r="E16" i="4"/>
  <c r="F16" i="4"/>
  <c r="G16" i="4"/>
  <c r="H16" i="4"/>
  <c r="I16" i="4"/>
  <c r="J16" i="4"/>
  <c r="L16" i="4"/>
  <c r="M16" i="4"/>
  <c r="C27" i="6"/>
  <c r="C85" i="6"/>
  <c r="C84" i="6"/>
  <c r="C87" i="6"/>
  <c r="C90" i="6"/>
  <c r="C37" i="4"/>
  <c r="B91" i="4"/>
  <c r="B37" i="4"/>
  <c r="C39" i="4"/>
  <c r="C5" i="4"/>
  <c r="C22" i="4"/>
  <c r="D37" i="4"/>
  <c r="D39" i="4"/>
  <c r="D5" i="4"/>
  <c r="D22" i="4"/>
  <c r="E37" i="4"/>
  <c r="E70" i="4"/>
  <c r="E38" i="4"/>
  <c r="E39" i="4"/>
  <c r="E22" i="4"/>
  <c r="F37" i="4"/>
  <c r="F38" i="4"/>
  <c r="F39" i="4"/>
  <c r="F22" i="4"/>
  <c r="G37" i="4"/>
  <c r="G38" i="4"/>
  <c r="G39" i="4"/>
  <c r="G22" i="4"/>
  <c r="H37" i="4"/>
  <c r="H70" i="4"/>
  <c r="H38" i="4"/>
  <c r="H39" i="4"/>
  <c r="H22" i="4"/>
  <c r="I37" i="4"/>
  <c r="I70" i="4"/>
  <c r="I38" i="4"/>
  <c r="I39" i="4"/>
  <c r="I22" i="4"/>
  <c r="J37" i="4"/>
  <c r="J70" i="4"/>
  <c r="J38" i="4"/>
  <c r="J39" i="4"/>
  <c r="J22" i="4"/>
  <c r="L22" i="4"/>
  <c r="B31" i="6"/>
  <c r="C31" i="6"/>
  <c r="C95" i="6"/>
  <c r="C94" i="6"/>
  <c r="C93" i="6"/>
  <c r="C92" i="6"/>
  <c r="C97" i="6"/>
  <c r="C33" i="6"/>
  <c r="C99" i="6"/>
  <c r="D54" i="6"/>
  <c r="E57" i="6"/>
  <c r="D57" i="6"/>
  <c r="D56" i="6"/>
  <c r="D58" i="6"/>
  <c r="D60" i="6"/>
  <c r="D47" i="6"/>
  <c r="D49" i="6"/>
  <c r="D51" i="6"/>
  <c r="D36" i="6"/>
  <c r="D38" i="6"/>
  <c r="D40" i="6"/>
  <c r="D42" i="6"/>
  <c r="D44" i="6"/>
  <c r="D63" i="6"/>
  <c r="D66" i="6"/>
  <c r="D68" i="6"/>
  <c r="D71" i="6"/>
  <c r="D74" i="6"/>
  <c r="D77" i="6"/>
  <c r="D76" i="6"/>
  <c r="D79" i="6"/>
  <c r="D81" i="6"/>
  <c r="D85" i="6"/>
  <c r="D84" i="6"/>
  <c r="D87" i="6"/>
  <c r="D90" i="6"/>
  <c r="D95" i="6"/>
  <c r="D94" i="6"/>
  <c r="D93" i="6"/>
  <c r="D92" i="6"/>
  <c r="D97" i="6"/>
  <c r="D33" i="6"/>
  <c r="D99" i="6"/>
  <c r="E55" i="6"/>
  <c r="E54" i="6"/>
  <c r="E56" i="6"/>
  <c r="E59" i="6"/>
  <c r="E58" i="6"/>
  <c r="E60" i="6"/>
  <c r="B16" i="6"/>
  <c r="E48" i="6"/>
  <c r="E47" i="6"/>
  <c r="B17" i="6"/>
  <c r="E50" i="6"/>
  <c r="E49" i="6"/>
  <c r="E51" i="6"/>
  <c r="E37" i="6"/>
  <c r="E36" i="6"/>
  <c r="E39" i="6"/>
  <c r="E38" i="6"/>
  <c r="E41" i="6"/>
  <c r="E40" i="6"/>
  <c r="E43" i="6"/>
  <c r="E42" i="6"/>
  <c r="E44" i="6"/>
  <c r="E63" i="6"/>
  <c r="E66" i="6"/>
  <c r="E68" i="6"/>
  <c r="E71" i="6"/>
  <c r="E74" i="6"/>
  <c r="E77" i="6"/>
  <c r="E76" i="6"/>
  <c r="E79" i="6"/>
  <c r="E81" i="6"/>
  <c r="E85" i="6"/>
  <c r="E84" i="6"/>
  <c r="E87" i="6"/>
  <c r="E90" i="6"/>
  <c r="E95" i="6"/>
  <c r="E94" i="6"/>
  <c r="E93" i="6"/>
  <c r="E92" i="6"/>
  <c r="E97" i="6"/>
  <c r="E33" i="6"/>
  <c r="E99" i="6"/>
  <c r="F55" i="6"/>
  <c r="F54" i="6"/>
  <c r="F57" i="6"/>
  <c r="F56" i="6"/>
  <c r="F59" i="6"/>
  <c r="F58" i="6"/>
  <c r="F60" i="6"/>
  <c r="F48" i="6"/>
  <c r="F47" i="6"/>
  <c r="F50" i="6"/>
  <c r="F49" i="6"/>
  <c r="F51" i="6"/>
  <c r="F37" i="6"/>
  <c r="F36" i="6"/>
  <c r="F39" i="6"/>
  <c r="F38" i="6"/>
  <c r="F41" i="6"/>
  <c r="F40" i="6"/>
  <c r="F43" i="6"/>
  <c r="F42" i="6"/>
  <c r="F44" i="6"/>
  <c r="F63" i="6"/>
  <c r="F66" i="6"/>
  <c r="F69" i="6"/>
  <c r="F68" i="6"/>
  <c r="F71" i="6"/>
  <c r="F74" i="6"/>
  <c r="F77" i="6"/>
  <c r="F76" i="6"/>
  <c r="F79" i="6"/>
  <c r="F81" i="6"/>
  <c r="F85" i="6"/>
  <c r="F84" i="6"/>
  <c r="F88" i="6"/>
  <c r="F87" i="6"/>
  <c r="F90" i="6"/>
  <c r="F95" i="6"/>
  <c r="F94" i="6"/>
  <c r="F93" i="6"/>
  <c r="F92" i="6"/>
  <c r="F97" i="6"/>
  <c r="F33" i="6"/>
  <c r="F99" i="6"/>
  <c r="G55" i="6"/>
  <c r="G54" i="6"/>
  <c r="G57" i="6"/>
  <c r="G56" i="6"/>
  <c r="G59" i="6"/>
  <c r="G58" i="6"/>
  <c r="G60" i="6"/>
  <c r="G48" i="6"/>
  <c r="G47" i="6"/>
  <c r="G50" i="6"/>
  <c r="G49" i="6"/>
  <c r="G51" i="6"/>
  <c r="G37" i="6"/>
  <c r="G36" i="6"/>
  <c r="G39" i="6"/>
  <c r="G38" i="6"/>
  <c r="G41" i="6"/>
  <c r="G40" i="6"/>
  <c r="G43" i="6"/>
  <c r="G42" i="6"/>
  <c r="G44" i="6"/>
  <c r="G63" i="6"/>
  <c r="G67" i="6"/>
  <c r="G66" i="6"/>
  <c r="G69" i="6"/>
  <c r="G68" i="6"/>
  <c r="G71" i="6"/>
  <c r="G75" i="6"/>
  <c r="G74" i="6"/>
  <c r="G77" i="6"/>
  <c r="G76" i="6"/>
  <c r="G79" i="6"/>
  <c r="G81" i="6"/>
  <c r="G85" i="6"/>
  <c r="G84" i="6"/>
  <c r="G88" i="6"/>
  <c r="G87" i="6"/>
  <c r="G90" i="6"/>
  <c r="G95" i="6"/>
  <c r="G94" i="6"/>
  <c r="G93" i="6"/>
  <c r="G92" i="6"/>
  <c r="G97" i="6"/>
  <c r="G33" i="6"/>
  <c r="G99" i="6"/>
  <c r="H55" i="6"/>
  <c r="H54" i="6"/>
  <c r="H57" i="6"/>
  <c r="H56" i="6"/>
  <c r="H59" i="6"/>
  <c r="H58" i="6"/>
  <c r="H60" i="6"/>
  <c r="H48" i="6"/>
  <c r="H47" i="6"/>
  <c r="H50" i="6"/>
  <c r="H49" i="6"/>
  <c r="H51" i="6"/>
  <c r="H37" i="6"/>
  <c r="H36" i="6"/>
  <c r="H39" i="6"/>
  <c r="H38" i="6"/>
  <c r="H41" i="6"/>
  <c r="H40" i="6"/>
  <c r="H43" i="6"/>
  <c r="H42" i="6"/>
  <c r="H44" i="6"/>
  <c r="H63" i="6"/>
  <c r="H67" i="6"/>
  <c r="H66" i="6"/>
  <c r="H69" i="6"/>
  <c r="H68" i="6"/>
  <c r="H71" i="6"/>
  <c r="H75" i="6"/>
  <c r="H74" i="6"/>
  <c r="H77" i="6"/>
  <c r="H76" i="6"/>
  <c r="H79" i="6"/>
  <c r="H81" i="6"/>
  <c r="H85" i="6"/>
  <c r="H84" i="6"/>
  <c r="H88" i="6"/>
  <c r="H87" i="6"/>
  <c r="H90" i="6"/>
  <c r="H95" i="6"/>
  <c r="H94" i="6"/>
  <c r="H93" i="6"/>
  <c r="H92" i="6"/>
  <c r="H97" i="6"/>
  <c r="H33" i="6"/>
  <c r="H99" i="6"/>
  <c r="I55" i="6"/>
  <c r="I54" i="6"/>
  <c r="I57" i="6"/>
  <c r="I56" i="6"/>
  <c r="I59" i="6"/>
  <c r="I58" i="6"/>
  <c r="I60" i="6"/>
  <c r="I48" i="6"/>
  <c r="I47" i="6"/>
  <c r="I50" i="6"/>
  <c r="I49" i="6"/>
  <c r="I51" i="6"/>
  <c r="I37" i="6"/>
  <c r="I36" i="6"/>
  <c r="I39" i="6"/>
  <c r="I38" i="6"/>
  <c r="I41" i="6"/>
  <c r="I40" i="6"/>
  <c r="I43" i="6"/>
  <c r="I42" i="6"/>
  <c r="I44" i="6"/>
  <c r="I63" i="6"/>
  <c r="I67" i="6"/>
  <c r="I66" i="6"/>
  <c r="I69" i="6"/>
  <c r="I68" i="6"/>
  <c r="I71" i="6"/>
  <c r="I75" i="6"/>
  <c r="I74" i="6"/>
  <c r="I77" i="6"/>
  <c r="I76" i="6"/>
  <c r="I79" i="6"/>
  <c r="I81" i="6"/>
  <c r="I85" i="6"/>
  <c r="I84" i="6"/>
  <c r="I88" i="6"/>
  <c r="I87" i="6"/>
  <c r="I90" i="6"/>
  <c r="I95" i="6"/>
  <c r="I94" i="6"/>
  <c r="I93" i="6"/>
  <c r="I92" i="6"/>
  <c r="I97" i="6"/>
  <c r="I33" i="6"/>
  <c r="I99" i="6"/>
  <c r="J55" i="6"/>
  <c r="J54" i="6"/>
  <c r="J57" i="6"/>
  <c r="J56" i="6"/>
  <c r="J59" i="6"/>
  <c r="J58" i="6"/>
  <c r="J60" i="6"/>
  <c r="J48" i="6"/>
  <c r="J47" i="6"/>
  <c r="J50" i="6"/>
  <c r="J49" i="6"/>
  <c r="J51" i="6"/>
  <c r="J37" i="6"/>
  <c r="J36" i="6"/>
  <c r="J39" i="6"/>
  <c r="J38" i="6"/>
  <c r="J41" i="6"/>
  <c r="J40" i="6"/>
  <c r="J43" i="6"/>
  <c r="J42" i="6"/>
  <c r="J44" i="6"/>
  <c r="J63" i="6"/>
  <c r="J67" i="6"/>
  <c r="J66" i="6"/>
  <c r="J69" i="6"/>
  <c r="J68" i="6"/>
  <c r="J71" i="6"/>
  <c r="J75" i="6"/>
  <c r="J74" i="6"/>
  <c r="J77" i="6"/>
  <c r="J76" i="6"/>
  <c r="J79" i="6"/>
  <c r="J81" i="6"/>
  <c r="J85" i="6"/>
  <c r="J84" i="6"/>
  <c r="J88" i="6"/>
  <c r="J87" i="6"/>
  <c r="J90" i="6"/>
  <c r="J95" i="6"/>
  <c r="J94" i="6"/>
  <c r="J93" i="6"/>
  <c r="J92" i="6"/>
  <c r="J97" i="6"/>
  <c r="J33" i="6"/>
  <c r="J99" i="6"/>
  <c r="K55" i="6"/>
  <c r="K54" i="6"/>
  <c r="K57" i="6"/>
  <c r="K56" i="6"/>
  <c r="K59" i="6"/>
  <c r="K58" i="6"/>
  <c r="K60" i="6"/>
  <c r="K48" i="6"/>
  <c r="K47" i="6"/>
  <c r="K50" i="6"/>
  <c r="K49" i="6"/>
  <c r="K51" i="6"/>
  <c r="K37" i="6"/>
  <c r="K36" i="6"/>
  <c r="K39" i="6"/>
  <c r="K38" i="6"/>
  <c r="K41" i="6"/>
  <c r="K40" i="6"/>
  <c r="K43" i="6"/>
  <c r="K42" i="6"/>
  <c r="K44" i="6"/>
  <c r="K63" i="6"/>
  <c r="K67" i="6"/>
  <c r="K66" i="6"/>
  <c r="K69" i="6"/>
  <c r="K68" i="6"/>
  <c r="K71" i="6"/>
  <c r="K75" i="6"/>
  <c r="K74" i="6"/>
  <c r="K77" i="6"/>
  <c r="K76" i="6"/>
  <c r="K79" i="6"/>
  <c r="K81" i="6"/>
  <c r="K85" i="6"/>
  <c r="K84" i="6"/>
  <c r="K88" i="6"/>
  <c r="K87" i="6"/>
  <c r="K90" i="6"/>
  <c r="K95" i="6"/>
  <c r="K94" i="6"/>
  <c r="K93" i="6"/>
  <c r="K92" i="6"/>
  <c r="K97" i="6"/>
  <c r="K33" i="6"/>
  <c r="K99" i="6"/>
  <c r="L55" i="6"/>
  <c r="L54" i="6"/>
  <c r="L57" i="6"/>
  <c r="L56" i="6"/>
  <c r="L59" i="6"/>
  <c r="L58" i="6"/>
  <c r="L60" i="6"/>
  <c r="L48" i="6"/>
  <c r="L47" i="6"/>
  <c r="L50" i="6"/>
  <c r="L49" i="6"/>
  <c r="L51" i="6"/>
  <c r="L37" i="6"/>
  <c r="L36" i="6"/>
  <c r="L39" i="6"/>
  <c r="L38" i="6"/>
  <c r="L41" i="6"/>
  <c r="L40" i="6"/>
  <c r="L43" i="6"/>
  <c r="L42" i="6"/>
  <c r="L44" i="6"/>
  <c r="L63" i="6"/>
  <c r="L67" i="6"/>
  <c r="L66" i="6"/>
  <c r="L69" i="6"/>
  <c r="L68" i="6"/>
  <c r="L71" i="6"/>
  <c r="L75" i="6"/>
  <c r="L74" i="6"/>
  <c r="L77" i="6"/>
  <c r="L76" i="6"/>
  <c r="L79" i="6"/>
  <c r="L81" i="6"/>
  <c r="L88" i="6"/>
  <c r="L87" i="6"/>
  <c r="L90" i="6"/>
  <c r="L95" i="6"/>
  <c r="L94" i="6"/>
  <c r="L93" i="6"/>
  <c r="L92" i="6"/>
  <c r="L97" i="6"/>
  <c r="L33" i="6"/>
  <c r="L99" i="6"/>
  <c r="B102" i="6"/>
  <c r="B105" i="6"/>
  <c r="B108" i="6"/>
  <c r="B7" i="6"/>
  <c r="J113" i="6"/>
  <c r="K113" i="6"/>
  <c r="L113" i="6"/>
  <c r="C23" i="4"/>
  <c r="D23" i="4"/>
  <c r="E23" i="4"/>
  <c r="F23" i="4"/>
  <c r="G23" i="4"/>
  <c r="H23" i="4"/>
  <c r="I23" i="4"/>
  <c r="J23" i="4"/>
  <c r="L23" i="4"/>
  <c r="M23" i="4"/>
  <c r="C30" i="6"/>
  <c r="M113" i="6"/>
  <c r="N113" i="6"/>
  <c r="O113" i="6"/>
  <c r="P113" i="6"/>
  <c r="Q113" i="6"/>
  <c r="R113" i="6"/>
  <c r="S113" i="6"/>
  <c r="T113" i="6"/>
  <c r="U113" i="6"/>
  <c r="V113" i="6"/>
  <c r="I113" i="6"/>
  <c r="H113" i="6"/>
  <c r="G113" i="6"/>
  <c r="F113" i="6"/>
  <c r="E113" i="6"/>
  <c r="D113" i="6"/>
  <c r="C113" i="6"/>
  <c r="B113" i="6"/>
  <c r="H10" i="5"/>
  <c r="G7" i="5"/>
  <c r="G28" i="5"/>
  <c r="G19" i="5"/>
  <c r="G39" i="5"/>
  <c r="H11" i="5"/>
  <c r="B10" i="5"/>
  <c r="C11" i="5"/>
  <c r="D11" i="5"/>
  <c r="E11" i="5"/>
  <c r="F11" i="5"/>
  <c r="G11" i="5"/>
  <c r="I11" i="5"/>
  <c r="E69" i="4"/>
  <c r="E71" i="4"/>
  <c r="E9" i="4"/>
  <c r="E10" i="4"/>
  <c r="E11" i="4"/>
  <c r="E14" i="4"/>
  <c r="E18" i="4"/>
  <c r="F69" i="4"/>
  <c r="F71" i="4"/>
  <c r="F9" i="4"/>
  <c r="F10" i="4"/>
  <c r="F11" i="4"/>
  <c r="F14" i="4"/>
  <c r="F18" i="4"/>
  <c r="G69" i="4"/>
  <c r="G71" i="4"/>
  <c r="G9" i="4"/>
  <c r="G10" i="4"/>
  <c r="G11" i="4"/>
  <c r="G14" i="4"/>
  <c r="G18" i="4"/>
  <c r="H69" i="4"/>
  <c r="H71" i="4"/>
  <c r="H9" i="4"/>
  <c r="H10" i="4"/>
  <c r="H11" i="4"/>
  <c r="H14" i="4"/>
  <c r="H18" i="4"/>
  <c r="I69" i="4"/>
  <c r="I71" i="4"/>
  <c r="I9" i="4"/>
  <c r="I10" i="4"/>
  <c r="I11" i="4"/>
  <c r="I14" i="4"/>
  <c r="I18" i="4"/>
  <c r="J69" i="4"/>
  <c r="J71" i="4"/>
  <c r="J9" i="4"/>
  <c r="J10" i="4"/>
  <c r="J11" i="4"/>
  <c r="J14" i="4"/>
  <c r="J18" i="4"/>
  <c r="L18" i="4"/>
  <c r="M18" i="4"/>
  <c r="C29" i="1"/>
  <c r="C30" i="1"/>
  <c r="E7" i="3"/>
  <c r="E11" i="3"/>
  <c r="E16" i="3"/>
  <c r="E18" i="3"/>
  <c r="E25" i="3"/>
  <c r="E30" i="3"/>
  <c r="C34" i="1"/>
  <c r="F7" i="3"/>
  <c r="F11" i="3"/>
  <c r="F16" i="3"/>
  <c r="F18" i="3"/>
  <c r="F25" i="3"/>
  <c r="F30" i="3"/>
  <c r="C33" i="1"/>
  <c r="G7" i="3"/>
  <c r="G11" i="3"/>
  <c r="G16" i="3"/>
  <c r="G18" i="3"/>
  <c r="G25" i="3"/>
  <c r="G30" i="3"/>
  <c r="C32" i="1"/>
  <c r="V10" i="5"/>
  <c r="U10" i="5"/>
  <c r="T10" i="5"/>
  <c r="S10" i="5"/>
  <c r="R10" i="5"/>
  <c r="B12" i="5"/>
  <c r="B14" i="5"/>
  <c r="B7" i="5"/>
  <c r="C7" i="5"/>
  <c r="D7" i="5"/>
  <c r="E7" i="5"/>
  <c r="F7" i="5"/>
  <c r="Q10" i="5"/>
  <c r="P10" i="5"/>
  <c r="O10" i="5"/>
  <c r="N10" i="5"/>
  <c r="N23" i="4"/>
  <c r="D30" i="11"/>
  <c r="N22" i="4"/>
  <c r="D31" i="11"/>
  <c r="F83" i="4"/>
  <c r="F30" i="4"/>
  <c r="F101" i="4"/>
  <c r="F31" i="4"/>
  <c r="F32" i="4"/>
  <c r="F33" i="4"/>
  <c r="E83" i="4"/>
  <c r="E30" i="4"/>
  <c r="E101" i="4"/>
  <c r="E31" i="4"/>
  <c r="E32" i="4"/>
  <c r="E33" i="4"/>
  <c r="F34" i="4"/>
  <c r="F21" i="4"/>
  <c r="G83" i="4"/>
  <c r="G30" i="4"/>
  <c r="G101" i="4"/>
  <c r="G31" i="4"/>
  <c r="G32" i="4"/>
  <c r="G33" i="4"/>
  <c r="G34" i="4"/>
  <c r="G21" i="4"/>
  <c r="H83" i="4"/>
  <c r="H30" i="4"/>
  <c r="H101" i="4"/>
  <c r="H31" i="4"/>
  <c r="H32" i="4"/>
  <c r="H33" i="4"/>
  <c r="H34" i="4"/>
  <c r="H21" i="4"/>
  <c r="I83" i="4"/>
  <c r="I30" i="4"/>
  <c r="I101" i="4"/>
  <c r="I31" i="4"/>
  <c r="I32" i="4"/>
  <c r="I33" i="4"/>
  <c r="I34" i="4"/>
  <c r="I21" i="4"/>
  <c r="N21" i="4"/>
  <c r="D29" i="11"/>
  <c r="N12" i="4"/>
  <c r="D26" i="11"/>
  <c r="N18" i="4"/>
  <c r="D28" i="11"/>
  <c r="N16" i="4"/>
  <c r="D27" i="11"/>
  <c r="N11" i="4"/>
  <c r="D25" i="11"/>
  <c r="N10" i="4"/>
  <c r="D24" i="11"/>
  <c r="N9" i="4"/>
  <c r="D23" i="11"/>
  <c r="C34" i="5"/>
  <c r="D34" i="5"/>
  <c r="E34" i="5"/>
  <c r="F34" i="5"/>
  <c r="G34" i="5"/>
  <c r="K34" i="5"/>
  <c r="C19" i="11"/>
  <c r="C36" i="5"/>
  <c r="D36" i="5"/>
  <c r="E36" i="5"/>
  <c r="F36" i="5"/>
  <c r="G36" i="5"/>
  <c r="K36" i="5"/>
  <c r="C20" i="11"/>
  <c r="C32" i="5"/>
  <c r="D32" i="5"/>
  <c r="E32" i="5"/>
  <c r="F32" i="5"/>
  <c r="G32" i="5"/>
  <c r="K32" i="5"/>
  <c r="C18" i="11"/>
  <c r="C25" i="5"/>
  <c r="D25" i="5"/>
  <c r="E25" i="5"/>
  <c r="F25" i="5"/>
  <c r="G25" i="5"/>
  <c r="K25" i="5"/>
  <c r="C17" i="11"/>
  <c r="C23" i="5"/>
  <c r="D23" i="5"/>
  <c r="E23" i="5"/>
  <c r="F23" i="5"/>
  <c r="G23" i="5"/>
  <c r="K23" i="5"/>
  <c r="C16" i="11"/>
  <c r="C17" i="5"/>
  <c r="D17" i="5"/>
  <c r="E17" i="5"/>
  <c r="F17" i="5"/>
  <c r="G17" i="5"/>
  <c r="K17" i="5"/>
  <c r="C15" i="11"/>
  <c r="C15" i="5"/>
  <c r="D15" i="5"/>
  <c r="E15" i="5"/>
  <c r="F15" i="5"/>
  <c r="G15" i="5"/>
  <c r="K15" i="5"/>
  <c r="C14" i="11"/>
  <c r="C13" i="5"/>
  <c r="D13" i="5"/>
  <c r="E13" i="5"/>
  <c r="F13" i="5"/>
  <c r="G13" i="5"/>
  <c r="K13" i="5"/>
  <c r="C13" i="11"/>
  <c r="K11" i="5"/>
  <c r="C12" i="11"/>
  <c r="D11" i="8"/>
  <c r="L194" i="11"/>
  <c r="L177" i="11"/>
  <c r="L185" i="11"/>
  <c r="L187" i="11"/>
  <c r="L198" i="11"/>
  <c r="L159" i="11"/>
  <c r="L168" i="11"/>
  <c r="L170" i="11"/>
  <c r="L199" i="11"/>
  <c r="K194" i="11"/>
  <c r="K177" i="11"/>
  <c r="K185" i="11"/>
  <c r="K187" i="11"/>
  <c r="K198" i="11"/>
  <c r="K159" i="11"/>
  <c r="K168" i="11"/>
  <c r="K170" i="11"/>
  <c r="K199" i="11"/>
  <c r="J194" i="11"/>
  <c r="J177" i="11"/>
  <c r="J185" i="11"/>
  <c r="J187" i="11"/>
  <c r="J198" i="11"/>
  <c r="J159" i="11"/>
  <c r="J168" i="11"/>
  <c r="J170" i="11"/>
  <c r="J199" i="11"/>
  <c r="I194" i="11"/>
  <c r="I177" i="11"/>
  <c r="I185" i="11"/>
  <c r="I187" i="11"/>
  <c r="I198" i="11"/>
  <c r="I159" i="11"/>
  <c r="I168" i="11"/>
  <c r="I170" i="11"/>
  <c r="I199" i="11"/>
  <c r="H194" i="11"/>
  <c r="H177" i="11"/>
  <c r="H185" i="11"/>
  <c r="H187" i="11"/>
  <c r="H198" i="11"/>
  <c r="H159" i="11"/>
  <c r="H168" i="11"/>
  <c r="H170" i="11"/>
  <c r="H199" i="11"/>
  <c r="G194" i="11"/>
  <c r="G177" i="11"/>
  <c r="G185" i="11"/>
  <c r="G187" i="11"/>
  <c r="G198" i="11"/>
  <c r="G159" i="11"/>
  <c r="G168" i="11"/>
  <c r="G170" i="11"/>
  <c r="G199" i="11"/>
  <c r="F168" i="11"/>
  <c r="E168" i="11"/>
  <c r="D168" i="11"/>
  <c r="C168" i="11"/>
  <c r="B168" i="11"/>
  <c r="F151" i="11"/>
  <c r="E151" i="11"/>
  <c r="D151" i="11"/>
  <c r="C151" i="11"/>
  <c r="B151" i="11"/>
  <c r="L125" i="11"/>
  <c r="L129" i="11"/>
  <c r="L134" i="11"/>
  <c r="L136" i="11"/>
  <c r="L143" i="11"/>
  <c r="K125" i="11"/>
  <c r="K129" i="11"/>
  <c r="K134" i="11"/>
  <c r="K136" i="11"/>
  <c r="K143" i="11"/>
  <c r="J125" i="11"/>
  <c r="J129" i="11"/>
  <c r="J134" i="11"/>
  <c r="J136" i="11"/>
  <c r="J143" i="11"/>
  <c r="I125" i="11"/>
  <c r="I129" i="11"/>
  <c r="I134" i="11"/>
  <c r="I136" i="11"/>
  <c r="I143" i="11"/>
  <c r="H125" i="11"/>
  <c r="H129" i="11"/>
  <c r="H134" i="11"/>
  <c r="H136" i="11"/>
  <c r="H143" i="11"/>
  <c r="G125" i="11"/>
  <c r="G129" i="11"/>
  <c r="G134" i="11"/>
  <c r="G136" i="11"/>
  <c r="G143" i="11"/>
  <c r="F122" i="11"/>
  <c r="F123" i="11"/>
  <c r="L113" i="11"/>
  <c r="M113" i="11"/>
  <c r="N113" i="11"/>
  <c r="O113" i="11"/>
  <c r="P113" i="11"/>
  <c r="Q113" i="11"/>
  <c r="R113" i="11"/>
  <c r="S113" i="11"/>
  <c r="T113" i="11"/>
  <c r="U113" i="11"/>
  <c r="V113" i="11"/>
  <c r="B30" i="11"/>
  <c r="C54" i="11"/>
  <c r="D54" i="11"/>
  <c r="E54" i="11"/>
  <c r="F54" i="11"/>
  <c r="G54" i="11"/>
  <c r="H54" i="11"/>
  <c r="I54" i="11"/>
  <c r="J54" i="11"/>
  <c r="K54" i="11"/>
  <c r="L54" i="11"/>
  <c r="C56" i="11"/>
  <c r="D56" i="11"/>
  <c r="E56" i="11"/>
  <c r="F56" i="11"/>
  <c r="G56" i="11"/>
  <c r="H56" i="11"/>
  <c r="I56" i="11"/>
  <c r="J56" i="11"/>
  <c r="K56" i="11"/>
  <c r="L56" i="11"/>
  <c r="C58" i="11"/>
  <c r="D58" i="11"/>
  <c r="E58" i="11"/>
  <c r="F58" i="11"/>
  <c r="G58" i="11"/>
  <c r="H58" i="11"/>
  <c r="I58" i="11"/>
  <c r="J58" i="11"/>
  <c r="K58" i="11"/>
  <c r="L58" i="11"/>
  <c r="L60" i="11"/>
  <c r="C47" i="11"/>
  <c r="D47" i="11"/>
  <c r="E47" i="11"/>
  <c r="F47" i="11"/>
  <c r="G47" i="11"/>
  <c r="H47" i="11"/>
  <c r="I47" i="11"/>
  <c r="J47" i="11"/>
  <c r="K47" i="11"/>
  <c r="L47" i="11"/>
  <c r="C49" i="11"/>
  <c r="D49" i="11"/>
  <c r="E49" i="11"/>
  <c r="F49" i="11"/>
  <c r="G49" i="11"/>
  <c r="H49" i="11"/>
  <c r="I49" i="11"/>
  <c r="J49" i="11"/>
  <c r="K49" i="11"/>
  <c r="L49" i="11"/>
  <c r="L51" i="11"/>
  <c r="C36" i="11"/>
  <c r="D36" i="11"/>
  <c r="E36" i="11"/>
  <c r="F36" i="11"/>
  <c r="G36" i="11"/>
  <c r="H36" i="11"/>
  <c r="I36" i="11"/>
  <c r="J36" i="11"/>
  <c r="K36" i="11"/>
  <c r="L36" i="11"/>
  <c r="C38" i="11"/>
  <c r="D38" i="11"/>
  <c r="E38" i="11"/>
  <c r="F38" i="11"/>
  <c r="G38" i="11"/>
  <c r="H38" i="11"/>
  <c r="I38" i="11"/>
  <c r="J38" i="11"/>
  <c r="K38" i="11"/>
  <c r="L38" i="11"/>
  <c r="C40" i="11"/>
  <c r="D40" i="11"/>
  <c r="E40" i="11"/>
  <c r="F40" i="11"/>
  <c r="G40" i="11"/>
  <c r="H40" i="11"/>
  <c r="I40" i="11"/>
  <c r="J40" i="11"/>
  <c r="K40" i="11"/>
  <c r="L40" i="11"/>
  <c r="C42" i="11"/>
  <c r="D42" i="11"/>
  <c r="E42" i="11"/>
  <c r="F42" i="11"/>
  <c r="G42" i="11"/>
  <c r="H42" i="11"/>
  <c r="I42" i="11"/>
  <c r="J42" i="11"/>
  <c r="K42" i="11"/>
  <c r="L42" i="11"/>
  <c r="L44" i="11"/>
  <c r="L63" i="11"/>
  <c r="V115" i="11"/>
  <c r="V116" i="11"/>
  <c r="K60" i="11"/>
  <c r="K51" i="11"/>
  <c r="K44" i="11"/>
  <c r="K63" i="11"/>
  <c r="U115" i="11"/>
  <c r="U116" i="11"/>
  <c r="J60" i="11"/>
  <c r="J51" i="11"/>
  <c r="J44" i="11"/>
  <c r="J63" i="11"/>
  <c r="T115" i="11"/>
  <c r="T116" i="11"/>
  <c r="I60" i="11"/>
  <c r="I51" i="11"/>
  <c r="I44" i="11"/>
  <c r="I63" i="11"/>
  <c r="S115" i="11"/>
  <c r="S116" i="11"/>
  <c r="H60" i="11"/>
  <c r="H51" i="11"/>
  <c r="H44" i="11"/>
  <c r="H63" i="11"/>
  <c r="R115" i="11"/>
  <c r="R116" i="11"/>
  <c r="G60" i="11"/>
  <c r="G51" i="11"/>
  <c r="G44" i="11"/>
  <c r="G63" i="11"/>
  <c r="Q115" i="11"/>
  <c r="Q116" i="11"/>
  <c r="F60" i="11"/>
  <c r="F51" i="11"/>
  <c r="F44" i="11"/>
  <c r="F63" i="11"/>
  <c r="P115" i="11"/>
  <c r="P116" i="11"/>
  <c r="E60" i="11"/>
  <c r="E51" i="11"/>
  <c r="E44" i="11"/>
  <c r="E63" i="11"/>
  <c r="O115" i="11"/>
  <c r="O116" i="11"/>
  <c r="D60" i="11"/>
  <c r="D51" i="11"/>
  <c r="D44" i="11"/>
  <c r="D63" i="11"/>
  <c r="N115" i="11"/>
  <c r="N116" i="11"/>
  <c r="C60" i="11"/>
  <c r="C51" i="11"/>
  <c r="C44" i="11"/>
  <c r="C63" i="11"/>
  <c r="M115" i="11"/>
  <c r="M116" i="11"/>
  <c r="L115" i="11"/>
  <c r="L116" i="11"/>
  <c r="K113" i="11"/>
  <c r="K115" i="11"/>
  <c r="K116" i="11"/>
  <c r="J113" i="11"/>
  <c r="J115" i="11"/>
  <c r="J116" i="11"/>
  <c r="I113" i="11"/>
  <c r="I115" i="11"/>
  <c r="I116" i="11"/>
  <c r="H113" i="11"/>
  <c r="H115" i="11"/>
  <c r="H116" i="11"/>
  <c r="G113" i="11"/>
  <c r="G115" i="11"/>
  <c r="G116" i="11"/>
  <c r="F113" i="11"/>
  <c r="F116" i="11"/>
  <c r="E113" i="11"/>
  <c r="E116" i="11"/>
  <c r="D113" i="11"/>
  <c r="D116" i="11"/>
  <c r="C113" i="11"/>
  <c r="C116" i="11"/>
  <c r="B113" i="11"/>
  <c r="B116" i="11"/>
  <c r="V114" i="11"/>
  <c r="U114" i="11"/>
  <c r="T114" i="11"/>
  <c r="S114" i="11"/>
  <c r="R114" i="11"/>
  <c r="Q114" i="11"/>
  <c r="P114" i="11"/>
  <c r="O114" i="11"/>
  <c r="N114" i="11"/>
  <c r="M114" i="11"/>
  <c r="L114" i="11"/>
  <c r="K114" i="11"/>
  <c r="J114" i="11"/>
  <c r="I114" i="11"/>
  <c r="H114" i="11"/>
  <c r="G114" i="11"/>
  <c r="F114" i="11"/>
  <c r="E114" i="11"/>
  <c r="D114" i="11"/>
  <c r="C114" i="11"/>
  <c r="B114" i="11"/>
  <c r="H112" i="11"/>
  <c r="I112" i="11"/>
  <c r="J112" i="11"/>
  <c r="K112" i="11"/>
  <c r="L112" i="11"/>
  <c r="M112" i="11"/>
  <c r="N112" i="11"/>
  <c r="O112" i="11"/>
  <c r="P112" i="11"/>
  <c r="Q112" i="11"/>
  <c r="R112" i="11"/>
  <c r="S112" i="11"/>
  <c r="T112" i="11"/>
  <c r="U112" i="11"/>
  <c r="V112" i="11"/>
  <c r="F112" i="11"/>
  <c r="E112" i="11"/>
  <c r="D112" i="11"/>
  <c r="C112" i="11"/>
  <c r="B112" i="11"/>
  <c r="C66" i="11"/>
  <c r="C68" i="11"/>
  <c r="C71" i="11"/>
  <c r="C74" i="11"/>
  <c r="C76" i="11"/>
  <c r="C79" i="11"/>
  <c r="C81" i="11"/>
  <c r="C84" i="11"/>
  <c r="C87" i="11"/>
  <c r="C90" i="11"/>
  <c r="C94" i="11"/>
  <c r="C92" i="11"/>
  <c r="C97" i="11"/>
  <c r="C33" i="11"/>
  <c r="C99" i="11"/>
  <c r="D66" i="11"/>
  <c r="D68" i="11"/>
  <c r="D71" i="11"/>
  <c r="D74" i="11"/>
  <c r="D76" i="11"/>
  <c r="D79" i="11"/>
  <c r="D81" i="11"/>
  <c r="D84" i="11"/>
  <c r="D87" i="11"/>
  <c r="D90" i="11"/>
  <c r="D94" i="11"/>
  <c r="D92" i="11"/>
  <c r="D97" i="11"/>
  <c r="D33" i="11"/>
  <c r="D99" i="11"/>
  <c r="E66" i="11"/>
  <c r="E68" i="11"/>
  <c r="E71" i="11"/>
  <c r="E74" i="11"/>
  <c r="E76" i="11"/>
  <c r="E79" i="11"/>
  <c r="E81" i="11"/>
  <c r="E84" i="11"/>
  <c r="E87" i="11"/>
  <c r="E90" i="11"/>
  <c r="E94" i="11"/>
  <c r="E92" i="11"/>
  <c r="E97" i="11"/>
  <c r="E33" i="11"/>
  <c r="E99" i="11"/>
  <c r="F66" i="11"/>
  <c r="F68" i="11"/>
  <c r="F71" i="11"/>
  <c r="F74" i="11"/>
  <c r="F76" i="11"/>
  <c r="F79" i="11"/>
  <c r="F81" i="11"/>
  <c r="F84" i="11"/>
  <c r="F87" i="11"/>
  <c r="F90" i="11"/>
  <c r="F94" i="11"/>
  <c r="F92" i="11"/>
  <c r="F97" i="11"/>
  <c r="F33" i="11"/>
  <c r="F99" i="11"/>
  <c r="G66" i="11"/>
  <c r="G68" i="11"/>
  <c r="G71" i="11"/>
  <c r="G74" i="11"/>
  <c r="G76" i="11"/>
  <c r="G79" i="11"/>
  <c r="G81" i="11"/>
  <c r="G84" i="11"/>
  <c r="G87" i="11"/>
  <c r="G90" i="11"/>
  <c r="G94" i="11"/>
  <c r="G92" i="11"/>
  <c r="G97" i="11"/>
  <c r="G33" i="11"/>
  <c r="G99" i="11"/>
  <c r="H66" i="11"/>
  <c r="H68" i="11"/>
  <c r="H71" i="11"/>
  <c r="H74" i="11"/>
  <c r="H76" i="11"/>
  <c r="H79" i="11"/>
  <c r="H81" i="11"/>
  <c r="H84" i="11"/>
  <c r="H87" i="11"/>
  <c r="H90" i="11"/>
  <c r="H94" i="11"/>
  <c r="H92" i="11"/>
  <c r="H97" i="11"/>
  <c r="H33" i="11"/>
  <c r="H99" i="11"/>
  <c r="I66" i="11"/>
  <c r="I68" i="11"/>
  <c r="I71" i="11"/>
  <c r="I74" i="11"/>
  <c r="I76" i="11"/>
  <c r="I79" i="11"/>
  <c r="I81" i="11"/>
  <c r="I84" i="11"/>
  <c r="I87" i="11"/>
  <c r="I90" i="11"/>
  <c r="I94" i="11"/>
  <c r="I92" i="11"/>
  <c r="I97" i="11"/>
  <c r="I33" i="11"/>
  <c r="I99" i="11"/>
  <c r="J66" i="11"/>
  <c r="J68" i="11"/>
  <c r="J71" i="11"/>
  <c r="J74" i="11"/>
  <c r="J76" i="11"/>
  <c r="J79" i="11"/>
  <c r="J81" i="11"/>
  <c r="J84" i="11"/>
  <c r="J87" i="11"/>
  <c r="J90" i="11"/>
  <c r="J94" i="11"/>
  <c r="J92" i="11"/>
  <c r="J97" i="11"/>
  <c r="J33" i="11"/>
  <c r="J99" i="11"/>
  <c r="K66" i="11"/>
  <c r="K68" i="11"/>
  <c r="K71" i="11"/>
  <c r="K74" i="11"/>
  <c r="K76" i="11"/>
  <c r="K79" i="11"/>
  <c r="K81" i="11"/>
  <c r="K84" i="11"/>
  <c r="K87" i="11"/>
  <c r="K90" i="11"/>
  <c r="K94" i="11"/>
  <c r="K92" i="11"/>
  <c r="K97" i="11"/>
  <c r="K33" i="11"/>
  <c r="K99" i="11"/>
  <c r="L66" i="11"/>
  <c r="L68" i="11"/>
  <c r="L71" i="11"/>
  <c r="L74" i="11"/>
  <c r="L76" i="11"/>
  <c r="L79" i="11"/>
  <c r="L81" i="11"/>
  <c r="L87" i="11"/>
  <c r="L90" i="11"/>
  <c r="L94" i="11"/>
  <c r="L92" i="11"/>
  <c r="L97" i="11"/>
  <c r="L33" i="11"/>
  <c r="L99" i="11"/>
  <c r="B102" i="11"/>
  <c r="B105" i="11"/>
  <c r="B108" i="11"/>
  <c r="M99" i="11"/>
  <c r="B60" i="11"/>
  <c r="B51" i="11"/>
  <c r="B44" i="11"/>
  <c r="B63" i="11"/>
  <c r="B66" i="11"/>
  <c r="B68" i="11"/>
  <c r="B71" i="11"/>
  <c r="B74" i="11"/>
  <c r="B76" i="11"/>
  <c r="B79" i="11"/>
  <c r="B81" i="11"/>
  <c r="B84" i="11"/>
  <c r="B87" i="11"/>
  <c r="B90" i="11"/>
  <c r="B94" i="11"/>
  <c r="J83" i="4"/>
  <c r="J30" i="4"/>
  <c r="J101" i="4"/>
  <c r="J31" i="4"/>
  <c r="J32" i="4"/>
  <c r="J33" i="4"/>
  <c r="J34" i="4"/>
  <c r="B92" i="11"/>
  <c r="B97" i="11"/>
  <c r="B99" i="11"/>
  <c r="L82" i="11"/>
  <c r="K82" i="11"/>
  <c r="J82" i="11"/>
  <c r="I82" i="11"/>
  <c r="H82" i="11"/>
  <c r="G82" i="11"/>
  <c r="F82" i="11"/>
  <c r="E82" i="11"/>
  <c r="D82" i="11"/>
  <c r="C82" i="11"/>
  <c r="B82" i="11"/>
  <c r="L72" i="11"/>
  <c r="K72" i="11"/>
  <c r="J72" i="11"/>
  <c r="I72" i="11"/>
  <c r="H72" i="11"/>
  <c r="G72" i="11"/>
  <c r="F72" i="11"/>
  <c r="E72" i="11"/>
  <c r="D72" i="11"/>
  <c r="C72" i="11"/>
  <c r="L64" i="11"/>
  <c r="K64" i="11"/>
  <c r="J64" i="11"/>
  <c r="I64" i="11"/>
  <c r="H64" i="11"/>
  <c r="G64" i="11"/>
  <c r="F64" i="11"/>
  <c r="E64" i="11"/>
  <c r="D64" i="11"/>
  <c r="C64" i="11"/>
  <c r="L61" i="11"/>
  <c r="K61" i="11"/>
  <c r="J61" i="11"/>
  <c r="I61" i="11"/>
  <c r="H61" i="11"/>
  <c r="G61" i="11"/>
  <c r="F61" i="11"/>
  <c r="E61" i="11"/>
  <c r="D61" i="11"/>
  <c r="C61" i="11"/>
  <c r="L52" i="11"/>
  <c r="K52" i="11"/>
  <c r="J52" i="11"/>
  <c r="I52" i="11"/>
  <c r="H52" i="11"/>
  <c r="G52" i="11"/>
  <c r="F52" i="11"/>
  <c r="E52" i="11"/>
  <c r="D52" i="11"/>
  <c r="C52" i="11"/>
  <c r="L45" i="11"/>
  <c r="K45" i="11"/>
  <c r="J45" i="11"/>
  <c r="I45" i="11"/>
  <c r="H45" i="11"/>
  <c r="G45" i="11"/>
  <c r="F45" i="11"/>
  <c r="E45" i="11"/>
  <c r="D45" i="11"/>
  <c r="C45" i="11"/>
  <c r="C34" i="11"/>
  <c r="D34" i="11"/>
  <c r="E34" i="11"/>
  <c r="F34" i="11"/>
  <c r="G34" i="11"/>
  <c r="H34" i="11"/>
  <c r="I34" i="11"/>
  <c r="J34" i="11"/>
  <c r="K34" i="11"/>
  <c r="L34" i="11"/>
  <c r="B31" i="11"/>
  <c r="J21" i="4"/>
  <c r="L21" i="4"/>
  <c r="B29" i="11"/>
  <c r="B28" i="11"/>
  <c r="B27" i="11"/>
  <c r="A27" i="11"/>
  <c r="B26" i="11"/>
  <c r="A26" i="11"/>
  <c r="L11" i="4"/>
  <c r="B25" i="11"/>
  <c r="A25" i="11"/>
  <c r="L10" i="4"/>
  <c r="B24" i="11"/>
  <c r="A24" i="11"/>
  <c r="L9" i="4"/>
  <c r="B23" i="11"/>
  <c r="A23" i="11"/>
  <c r="A20" i="11"/>
  <c r="A19" i="11"/>
  <c r="A18" i="11"/>
  <c r="A17" i="11"/>
  <c r="A16" i="11"/>
  <c r="A15" i="11"/>
  <c r="A14" i="11"/>
  <c r="A13" i="11"/>
  <c r="A12" i="11"/>
  <c r="B7" i="11"/>
  <c r="B9" i="11"/>
  <c r="F122" i="6"/>
  <c r="F123" i="6"/>
  <c r="B116" i="6"/>
  <c r="C116" i="6"/>
  <c r="D116" i="6"/>
  <c r="E116" i="6"/>
  <c r="F116" i="6"/>
  <c r="B114" i="6"/>
  <c r="C114" i="6"/>
  <c r="D114" i="6"/>
  <c r="E114" i="6"/>
  <c r="F114" i="6"/>
  <c r="B168" i="6"/>
  <c r="C168" i="6"/>
  <c r="D168" i="6"/>
  <c r="E168" i="6"/>
  <c r="F168" i="6"/>
  <c r="F151" i="6"/>
  <c r="E151" i="6"/>
  <c r="D151" i="6"/>
  <c r="C151" i="6"/>
  <c r="B151" i="6"/>
  <c r="F112" i="6"/>
  <c r="E112" i="6"/>
  <c r="D112" i="6"/>
  <c r="C112" i="6"/>
  <c r="B112" i="6"/>
  <c r="B28" i="5"/>
  <c r="B19" i="5"/>
  <c r="B39" i="5"/>
  <c r="B27" i="5"/>
  <c r="C28" i="5"/>
  <c r="C19" i="5"/>
  <c r="C39" i="5"/>
  <c r="C27" i="5"/>
  <c r="D28" i="5"/>
  <c r="D19" i="5"/>
  <c r="D39" i="5"/>
  <c r="D27" i="5"/>
  <c r="E28" i="5"/>
  <c r="E19" i="5"/>
  <c r="E39" i="5"/>
  <c r="E27" i="5"/>
  <c r="F28" i="5"/>
  <c r="F19" i="5"/>
  <c r="F39" i="5"/>
  <c r="F27" i="5"/>
  <c r="G27" i="5"/>
  <c r="B6" i="5"/>
  <c r="C6" i="5"/>
  <c r="D6" i="5"/>
  <c r="E6" i="5"/>
  <c r="F6" i="5"/>
  <c r="G6" i="5"/>
  <c r="I36" i="5"/>
  <c r="M99" i="6"/>
  <c r="B76" i="6"/>
  <c r="B60" i="6"/>
  <c r="B51" i="6"/>
  <c r="B44" i="6"/>
  <c r="B63" i="6"/>
  <c r="B77" i="6"/>
  <c r="B74" i="6"/>
  <c r="B75" i="6"/>
  <c r="B68" i="6"/>
  <c r="B69" i="6"/>
  <c r="B67" i="6"/>
  <c r="C11" i="8"/>
  <c r="A20" i="6"/>
  <c r="A19" i="6"/>
  <c r="A18" i="6"/>
  <c r="A17" i="6"/>
  <c r="A16" i="6"/>
  <c r="A15" i="6"/>
  <c r="A14" i="6"/>
  <c r="A13" i="6"/>
  <c r="A12" i="6"/>
  <c r="C52" i="6"/>
  <c r="D52" i="6"/>
  <c r="A11" i="8"/>
  <c r="C91" i="5"/>
  <c r="D91" i="5"/>
  <c r="E91" i="5"/>
  <c r="F91" i="5"/>
  <c r="G91" i="5"/>
  <c r="H91" i="5"/>
  <c r="I91" i="5"/>
  <c r="J91" i="5"/>
  <c r="K91" i="5"/>
  <c r="L91" i="5"/>
  <c r="C97" i="5"/>
  <c r="D97" i="5"/>
  <c r="E97" i="5"/>
  <c r="F97" i="5"/>
  <c r="G97" i="5"/>
  <c r="H97" i="5"/>
  <c r="I97" i="5"/>
  <c r="J97" i="5"/>
  <c r="K97" i="5"/>
  <c r="L97" i="5"/>
  <c r="C67" i="5"/>
  <c r="D67" i="5"/>
  <c r="E67" i="5"/>
  <c r="F67" i="5"/>
  <c r="G67" i="5"/>
  <c r="H67" i="5"/>
  <c r="I67" i="5"/>
  <c r="J67" i="5"/>
  <c r="K67" i="5"/>
  <c r="L67" i="5"/>
  <c r="C70" i="5"/>
  <c r="D70" i="5"/>
  <c r="E70" i="5"/>
  <c r="C73" i="5"/>
  <c r="D73" i="5"/>
  <c r="E73" i="5"/>
  <c r="F73" i="5"/>
  <c r="G73" i="5"/>
  <c r="H73" i="5"/>
  <c r="I73" i="5"/>
  <c r="J73" i="5"/>
  <c r="K73" i="5"/>
  <c r="L73" i="5"/>
  <c r="C76" i="5"/>
  <c r="D76" i="5"/>
  <c r="E76" i="5"/>
  <c r="F76" i="5"/>
  <c r="G76" i="5"/>
  <c r="H76" i="5"/>
  <c r="I76" i="5"/>
  <c r="J76" i="5"/>
  <c r="K76" i="5"/>
  <c r="L76" i="5"/>
  <c r="C82" i="5"/>
  <c r="D82" i="5"/>
  <c r="E82" i="5"/>
  <c r="F82" i="5"/>
  <c r="G82" i="5"/>
  <c r="H82" i="5"/>
  <c r="I82" i="5"/>
  <c r="J82" i="5"/>
  <c r="K82" i="5"/>
  <c r="L82" i="5"/>
  <c r="D58" i="5"/>
  <c r="D52" i="5"/>
  <c r="D46" i="5"/>
  <c r="G58" i="5"/>
  <c r="F58" i="5"/>
  <c r="E58" i="5"/>
  <c r="A55" i="5"/>
  <c r="G52" i="5"/>
  <c r="F52" i="5"/>
  <c r="E52" i="5"/>
  <c r="A49" i="5"/>
  <c r="G46" i="5"/>
  <c r="F46" i="5"/>
  <c r="E46" i="5"/>
  <c r="H112" i="6"/>
  <c r="I112" i="6"/>
  <c r="J112" i="6"/>
  <c r="K112" i="6"/>
  <c r="L112" i="6"/>
  <c r="M112" i="6"/>
  <c r="N112" i="6"/>
  <c r="O112" i="6"/>
  <c r="P112" i="6"/>
  <c r="Q112" i="6"/>
  <c r="R112" i="6"/>
  <c r="S112" i="6"/>
  <c r="T112" i="6"/>
  <c r="U112" i="6"/>
  <c r="V112" i="6"/>
  <c r="D26" i="4"/>
  <c r="C26" i="4"/>
  <c r="B87" i="6"/>
  <c r="B84" i="6"/>
  <c r="C29" i="6"/>
  <c r="A27" i="6"/>
  <c r="A26" i="6"/>
  <c r="A25" i="6"/>
  <c r="A24" i="6"/>
  <c r="A23" i="6"/>
  <c r="L194" i="6"/>
  <c r="K194" i="6"/>
  <c r="J194" i="6"/>
  <c r="I194" i="6"/>
  <c r="H194" i="6"/>
  <c r="G194" i="6"/>
  <c r="L185" i="6"/>
  <c r="K185" i="6"/>
  <c r="J185" i="6"/>
  <c r="I185" i="6"/>
  <c r="H185" i="6"/>
  <c r="G185" i="6"/>
  <c r="L177" i="6"/>
  <c r="K177" i="6"/>
  <c r="J177" i="6"/>
  <c r="J187" i="6"/>
  <c r="I177" i="6"/>
  <c r="H177" i="6"/>
  <c r="H187" i="6"/>
  <c r="H198" i="6"/>
  <c r="G177" i="6"/>
  <c r="L168" i="6"/>
  <c r="K168" i="6"/>
  <c r="J168" i="6"/>
  <c r="I168" i="6"/>
  <c r="H168" i="6"/>
  <c r="G168" i="6"/>
  <c r="L159" i="6"/>
  <c r="K159" i="6"/>
  <c r="K170" i="6"/>
  <c r="J159" i="6"/>
  <c r="I159" i="6"/>
  <c r="H159" i="6"/>
  <c r="G159" i="6"/>
  <c r="G170" i="6"/>
  <c r="L129" i="6"/>
  <c r="L134" i="6"/>
  <c r="K129" i="6"/>
  <c r="K134" i="6"/>
  <c r="J129" i="6"/>
  <c r="J134" i="6"/>
  <c r="I129" i="6"/>
  <c r="I134" i="6"/>
  <c r="H129" i="6"/>
  <c r="H134" i="6"/>
  <c r="G129" i="6"/>
  <c r="G134" i="6"/>
  <c r="L125" i="6"/>
  <c r="L114" i="6"/>
  <c r="K125" i="6"/>
  <c r="J125" i="6"/>
  <c r="I125" i="6"/>
  <c r="H125" i="6"/>
  <c r="H114" i="6"/>
  <c r="G125" i="6"/>
  <c r="C34" i="6"/>
  <c r="D34" i="6"/>
  <c r="E34" i="6"/>
  <c r="F34" i="6"/>
  <c r="G34" i="6"/>
  <c r="H34" i="6"/>
  <c r="I34" i="6"/>
  <c r="J34" i="6"/>
  <c r="K34" i="6"/>
  <c r="L34" i="6"/>
  <c r="B96" i="5"/>
  <c r="C96" i="5"/>
  <c r="D96" i="5"/>
  <c r="B93" i="5"/>
  <c r="B90" i="5"/>
  <c r="C90" i="5"/>
  <c r="B84" i="5"/>
  <c r="B81" i="5"/>
  <c r="C81" i="5"/>
  <c r="B87" i="5"/>
  <c r="B75" i="5"/>
  <c r="B72" i="5"/>
  <c r="C72" i="5"/>
  <c r="B69" i="5"/>
  <c r="C69" i="5"/>
  <c r="D69" i="5"/>
  <c r="E69" i="5"/>
  <c r="B66" i="5"/>
  <c r="D63" i="5"/>
  <c r="E63" i="5"/>
  <c r="F63" i="5"/>
  <c r="G63" i="5"/>
  <c r="H63" i="5"/>
  <c r="I63" i="5"/>
  <c r="J63" i="5"/>
  <c r="K63" i="5"/>
  <c r="L63" i="5"/>
  <c r="C64" i="5"/>
  <c r="D64" i="5"/>
  <c r="E64" i="5"/>
  <c r="F64" i="5"/>
  <c r="G64" i="5"/>
  <c r="H64" i="5"/>
  <c r="I64" i="5"/>
  <c r="J64" i="5"/>
  <c r="K64" i="5"/>
  <c r="L64" i="5"/>
  <c r="A75" i="5"/>
  <c r="A72" i="5"/>
  <c r="A69" i="5"/>
  <c r="A66" i="5"/>
  <c r="M29" i="5"/>
  <c r="F57" i="5"/>
  <c r="E57" i="5"/>
  <c r="D57" i="5"/>
  <c r="C29" i="5"/>
  <c r="E51" i="5"/>
  <c r="D51" i="5"/>
  <c r="C20" i="5"/>
  <c r="F45" i="5"/>
  <c r="E45" i="5"/>
  <c r="J118" i="4"/>
  <c r="I118" i="4"/>
  <c r="H118" i="4"/>
  <c r="G118" i="4"/>
  <c r="F118" i="4"/>
  <c r="E118" i="4"/>
  <c r="J109" i="4"/>
  <c r="I109" i="4"/>
  <c r="H109" i="4"/>
  <c r="G109" i="4"/>
  <c r="F109" i="4"/>
  <c r="E109" i="4"/>
  <c r="J111" i="4"/>
  <c r="I111" i="4"/>
  <c r="H111" i="4"/>
  <c r="F111" i="4"/>
  <c r="E111" i="4"/>
  <c r="J92" i="4"/>
  <c r="I92" i="4"/>
  <c r="H92" i="4"/>
  <c r="G92" i="4"/>
  <c r="F92" i="4"/>
  <c r="E92" i="4"/>
  <c r="D92" i="4"/>
  <c r="C92" i="4"/>
  <c r="J94" i="4"/>
  <c r="I94" i="4"/>
  <c r="H94" i="4"/>
  <c r="G94" i="4"/>
  <c r="F94" i="4"/>
  <c r="E94" i="4"/>
  <c r="D75" i="4"/>
  <c r="C75" i="4"/>
  <c r="B75" i="4"/>
  <c r="H53" i="4"/>
  <c r="H58" i="4"/>
  <c r="J53" i="4"/>
  <c r="J58" i="4"/>
  <c r="I53" i="4"/>
  <c r="I58" i="4"/>
  <c r="G53" i="4"/>
  <c r="G58" i="4"/>
  <c r="G60" i="4"/>
  <c r="G67" i="4"/>
  <c r="F53" i="4"/>
  <c r="F58" i="4"/>
  <c r="F60" i="4"/>
  <c r="F67" i="4"/>
  <c r="E53" i="4"/>
  <c r="E58" i="4"/>
  <c r="E60" i="4"/>
  <c r="E67" i="4"/>
  <c r="J25" i="4"/>
  <c r="I25" i="4"/>
  <c r="H25" i="4"/>
  <c r="G25" i="4"/>
  <c r="F25" i="4"/>
  <c r="E25" i="4"/>
  <c r="D45" i="4"/>
  <c r="C45" i="4"/>
  <c r="B45" i="4"/>
  <c r="H26" i="4"/>
  <c r="F26" i="4"/>
  <c r="A16" i="4"/>
  <c r="A12" i="4"/>
  <c r="A11" i="4"/>
  <c r="A10" i="4"/>
  <c r="A9" i="4"/>
  <c r="B5" i="4"/>
  <c r="C6" i="4"/>
  <c r="D3" i="4"/>
  <c r="C3" i="4"/>
  <c r="B3" i="4"/>
  <c r="H16" i="3"/>
  <c r="H18" i="3"/>
  <c r="F31" i="3"/>
  <c r="D11" i="3"/>
  <c r="D16" i="3"/>
  <c r="C11" i="3"/>
  <c r="C16" i="3"/>
  <c r="B11" i="3"/>
  <c r="B16" i="3"/>
  <c r="B7" i="3"/>
  <c r="B18" i="3"/>
  <c r="B25" i="3"/>
  <c r="G31" i="3"/>
  <c r="D7" i="3"/>
  <c r="C7" i="3"/>
  <c r="C18" i="3"/>
  <c r="C25" i="3"/>
  <c r="G46" i="2"/>
  <c r="F46" i="2"/>
  <c r="E46" i="2"/>
  <c r="D46" i="2"/>
  <c r="C46" i="2"/>
  <c r="B46" i="2"/>
  <c r="G37" i="2"/>
  <c r="F37" i="2"/>
  <c r="E37" i="2"/>
  <c r="D37" i="2"/>
  <c r="C37" i="2"/>
  <c r="B37" i="2"/>
  <c r="G29" i="2"/>
  <c r="G39" i="2"/>
  <c r="G50" i="2"/>
  <c r="F29" i="2"/>
  <c r="F39" i="2"/>
  <c r="F50" i="2"/>
  <c r="E29" i="2"/>
  <c r="E39" i="2"/>
  <c r="E50" i="2"/>
  <c r="D29" i="2"/>
  <c r="D39" i="2"/>
  <c r="D50" i="2"/>
  <c r="C29" i="2"/>
  <c r="C39" i="2"/>
  <c r="C50" i="2"/>
  <c r="B29" i="2"/>
  <c r="B39" i="2"/>
  <c r="B50" i="2"/>
  <c r="G20" i="2"/>
  <c r="F20" i="2"/>
  <c r="E20" i="2"/>
  <c r="D20" i="2"/>
  <c r="C20" i="2"/>
  <c r="B20" i="2"/>
  <c r="G11" i="2"/>
  <c r="G22" i="2"/>
  <c r="F11" i="2"/>
  <c r="F22" i="2"/>
  <c r="E11" i="2"/>
  <c r="E22" i="2"/>
  <c r="D11" i="2"/>
  <c r="D22" i="2"/>
  <c r="C11" i="2"/>
  <c r="C22" i="2"/>
  <c r="B11" i="2"/>
  <c r="B22" i="2"/>
  <c r="I17" i="5"/>
  <c r="G47" i="5"/>
  <c r="F47" i="5"/>
  <c r="I23" i="5"/>
  <c r="I25" i="5"/>
  <c r="E47" i="5"/>
  <c r="B94" i="6"/>
  <c r="I15" i="5"/>
  <c r="I13" i="5"/>
  <c r="B78" i="5"/>
  <c r="F20" i="5"/>
  <c r="D29" i="5"/>
  <c r="G29" i="5"/>
  <c r="E8" i="5"/>
  <c r="G20" i="5"/>
  <c r="F29" i="5"/>
  <c r="F8" i="5"/>
  <c r="G8" i="5"/>
  <c r="D8" i="5"/>
  <c r="E29" i="5"/>
  <c r="J26" i="4"/>
  <c r="G6" i="4"/>
  <c r="D6" i="4"/>
  <c r="B92" i="4"/>
  <c r="E6" i="4"/>
  <c r="I6" i="4"/>
  <c r="G26" i="4"/>
  <c r="F6" i="4"/>
  <c r="E31" i="3"/>
  <c r="D18" i="3"/>
  <c r="D25" i="3"/>
  <c r="D30" i="3"/>
  <c r="D51" i="2"/>
  <c r="B51" i="2"/>
  <c r="C51" i="2"/>
  <c r="I29" i="5"/>
  <c r="F70" i="5"/>
  <c r="G40" i="5"/>
  <c r="F40" i="5"/>
  <c r="D40" i="5"/>
  <c r="E40" i="5"/>
  <c r="H6" i="4"/>
  <c r="N6" i="4"/>
  <c r="D31" i="3"/>
  <c r="E96" i="5"/>
  <c r="F96" i="5"/>
  <c r="G96" i="5"/>
  <c r="H96" i="5"/>
  <c r="I96" i="5"/>
  <c r="J96" i="5"/>
  <c r="K96" i="5"/>
  <c r="L96" i="5"/>
  <c r="G187" i="6"/>
  <c r="G198" i="6"/>
  <c r="G199" i="6"/>
  <c r="J136" i="6"/>
  <c r="J143" i="6"/>
  <c r="J114" i="6"/>
  <c r="J170" i="6"/>
  <c r="I187" i="6"/>
  <c r="I198" i="6"/>
  <c r="G114" i="6"/>
  <c r="I136" i="6"/>
  <c r="I143" i="6"/>
  <c r="C85" i="5"/>
  <c r="C75" i="5"/>
  <c r="D75" i="5"/>
  <c r="E75" i="5"/>
  <c r="F75" i="5"/>
  <c r="G75" i="5"/>
  <c r="H75" i="5"/>
  <c r="I75" i="5"/>
  <c r="C66" i="5"/>
  <c r="D66" i="5"/>
  <c r="E66" i="5"/>
  <c r="F66" i="5"/>
  <c r="G66" i="5"/>
  <c r="H66" i="5"/>
  <c r="I66" i="5"/>
  <c r="J66" i="5"/>
  <c r="K66" i="5"/>
  <c r="L66" i="5"/>
  <c r="D72" i="5"/>
  <c r="K187" i="6"/>
  <c r="K198" i="6"/>
  <c r="K199" i="6"/>
  <c r="K136" i="6"/>
  <c r="K143" i="6"/>
  <c r="H170" i="6"/>
  <c r="H199" i="6"/>
  <c r="L170" i="6"/>
  <c r="L187" i="6"/>
  <c r="L198" i="6"/>
  <c r="B79" i="6"/>
  <c r="J198" i="6"/>
  <c r="J199" i="6"/>
  <c r="I114" i="6"/>
  <c r="I170" i="6"/>
  <c r="I199" i="6"/>
  <c r="D81" i="5"/>
  <c r="E81" i="5"/>
  <c r="F81" i="5"/>
  <c r="G81" i="5"/>
  <c r="H81" i="5"/>
  <c r="I81" i="5"/>
  <c r="E51" i="2"/>
  <c r="C31" i="3"/>
  <c r="C30" i="3"/>
  <c r="K40" i="5"/>
  <c r="I40" i="5"/>
  <c r="F51" i="2"/>
  <c r="B30" i="3"/>
  <c r="B31" i="3"/>
  <c r="F69" i="5"/>
  <c r="G70" i="5"/>
  <c r="H70" i="5"/>
  <c r="I70" i="5"/>
  <c r="J70" i="5"/>
  <c r="K70" i="5"/>
  <c r="L70" i="5"/>
  <c r="G51" i="2"/>
  <c r="G115" i="6"/>
  <c r="G116" i="6"/>
  <c r="I60" i="4"/>
  <c r="I67" i="4"/>
  <c r="G51" i="5"/>
  <c r="G53" i="5"/>
  <c r="D90" i="5"/>
  <c r="E53" i="5"/>
  <c r="E59" i="5"/>
  <c r="D59" i="5"/>
  <c r="C8" i="5"/>
  <c r="H115" i="6"/>
  <c r="H116" i="6"/>
  <c r="K115" i="6"/>
  <c r="K116" i="6"/>
  <c r="H60" i="4"/>
  <c r="H67" i="4"/>
  <c r="G111" i="4"/>
  <c r="G45" i="5"/>
  <c r="E20" i="5"/>
  <c r="I32" i="5"/>
  <c r="I34" i="5"/>
  <c r="C94" i="5"/>
  <c r="C93" i="5"/>
  <c r="D94" i="5"/>
  <c r="D93" i="5"/>
  <c r="E94" i="5"/>
  <c r="E93" i="5"/>
  <c r="F94" i="5"/>
  <c r="F93" i="5"/>
  <c r="G94" i="5"/>
  <c r="G93" i="5"/>
  <c r="H94" i="5"/>
  <c r="H93" i="5"/>
  <c r="I94" i="5"/>
  <c r="I93" i="5"/>
  <c r="J94" i="5"/>
  <c r="J93" i="5"/>
  <c r="K94" i="5"/>
  <c r="K93" i="5"/>
  <c r="L94" i="5"/>
  <c r="L93" i="5"/>
  <c r="E26" i="4"/>
  <c r="I26" i="4"/>
  <c r="L26" i="4"/>
  <c r="M26" i="4"/>
  <c r="F59" i="5"/>
  <c r="I115" i="6"/>
  <c r="I116" i="6"/>
  <c r="L115" i="6"/>
  <c r="L116" i="6"/>
  <c r="D45" i="5"/>
  <c r="D47" i="5"/>
  <c r="K29" i="5"/>
  <c r="G59" i="5"/>
  <c r="J115" i="6"/>
  <c r="J116" i="6"/>
  <c r="N25" i="4"/>
  <c r="J60" i="4"/>
  <c r="J67" i="4"/>
  <c r="D20" i="5"/>
  <c r="I20" i="5"/>
  <c r="F51" i="5"/>
  <c r="F53" i="5"/>
  <c r="G57" i="5"/>
  <c r="N26" i="4"/>
  <c r="D53" i="5"/>
  <c r="G136" i="6"/>
  <c r="G143" i="6"/>
  <c r="C25" i="4"/>
  <c r="D25" i="4"/>
  <c r="L25" i="4"/>
  <c r="M25" i="4"/>
  <c r="K114" i="6"/>
  <c r="B99" i="5"/>
  <c r="B102" i="5"/>
  <c r="H136" i="6"/>
  <c r="H143" i="6"/>
  <c r="L136" i="6"/>
  <c r="L143" i="6"/>
  <c r="D85" i="5"/>
  <c r="E85" i="5"/>
  <c r="F85" i="5"/>
  <c r="G85" i="5"/>
  <c r="H85" i="5"/>
  <c r="I85" i="5"/>
  <c r="J85" i="5"/>
  <c r="K85" i="5"/>
  <c r="L85" i="5"/>
  <c r="C84" i="5"/>
  <c r="C78" i="5"/>
  <c r="C79" i="5"/>
  <c r="E72" i="5"/>
  <c r="D78" i="5"/>
  <c r="D79" i="5"/>
  <c r="L199" i="6"/>
  <c r="K20" i="5"/>
  <c r="J75" i="5"/>
  <c r="B71" i="6"/>
  <c r="B81" i="6"/>
  <c r="C99" i="5"/>
  <c r="J6" i="4"/>
  <c r="L6" i="4"/>
  <c r="K8" i="5"/>
  <c r="I8" i="5"/>
  <c r="E90" i="5"/>
  <c r="D99" i="5"/>
  <c r="N14" i="4"/>
  <c r="G69" i="5"/>
  <c r="J81" i="5"/>
  <c r="D84" i="5"/>
  <c r="C87" i="5"/>
  <c r="C88" i="5"/>
  <c r="F72" i="5"/>
  <c r="E78" i="5"/>
  <c r="E79" i="5"/>
  <c r="B25" i="6"/>
  <c r="B30" i="6"/>
  <c r="E99" i="5"/>
  <c r="F90" i="5"/>
  <c r="K81" i="5"/>
  <c r="C100" i="5"/>
  <c r="H69" i="5"/>
  <c r="B92" i="6"/>
  <c r="D100" i="5"/>
  <c r="B26" i="6"/>
  <c r="K75" i="5"/>
  <c r="B23" i="6"/>
  <c r="B24" i="6"/>
  <c r="B27" i="6"/>
  <c r="B90" i="6"/>
  <c r="C102" i="5"/>
  <c r="C103" i="5"/>
  <c r="E84" i="5"/>
  <c r="D87" i="5"/>
  <c r="G72" i="5"/>
  <c r="F78" i="5"/>
  <c r="F79" i="5"/>
  <c r="B97" i="6"/>
  <c r="B99" i="6"/>
  <c r="B29" i="6"/>
  <c r="I69" i="5"/>
  <c r="G90" i="5"/>
  <c r="F99" i="5"/>
  <c r="M14" i="4"/>
  <c r="L14" i="4"/>
  <c r="E100" i="5"/>
  <c r="L75" i="5"/>
  <c r="L81" i="5"/>
  <c r="D88" i="5"/>
  <c r="D102" i="5"/>
  <c r="D103" i="5"/>
  <c r="F84" i="5"/>
  <c r="E87" i="5"/>
  <c r="E52" i="6"/>
  <c r="H72" i="5"/>
  <c r="G78" i="5"/>
  <c r="G79" i="5"/>
  <c r="B28" i="6"/>
  <c r="F100" i="5"/>
  <c r="H90" i="5"/>
  <c r="G99" i="5"/>
  <c r="J69" i="5"/>
  <c r="E88" i="5"/>
  <c r="E102" i="5"/>
  <c r="G84" i="5"/>
  <c r="F87" i="5"/>
  <c r="F52" i="6"/>
  <c r="I72" i="5"/>
  <c r="H78" i="5"/>
  <c r="H79" i="5"/>
  <c r="G100" i="5"/>
  <c r="H99" i="5"/>
  <c r="I90" i="5"/>
  <c r="K69" i="5"/>
  <c r="H84" i="5"/>
  <c r="G87" i="5"/>
  <c r="E61" i="5"/>
  <c r="E103" i="5"/>
  <c r="F88" i="5"/>
  <c r="F102" i="5"/>
  <c r="F103" i="5"/>
  <c r="E62" i="5"/>
  <c r="F62" i="5"/>
  <c r="G52" i="6"/>
  <c r="J72" i="5"/>
  <c r="I78" i="5"/>
  <c r="I79" i="5"/>
  <c r="I99" i="5"/>
  <c r="J90" i="5"/>
  <c r="L69" i="5"/>
  <c r="H100" i="5"/>
  <c r="F61" i="5"/>
  <c r="E60" i="5"/>
  <c r="F60" i="5"/>
  <c r="G88" i="5"/>
  <c r="G102" i="5"/>
  <c r="G103" i="5"/>
  <c r="I84" i="5"/>
  <c r="H87" i="5"/>
  <c r="H52" i="6"/>
  <c r="K72" i="5"/>
  <c r="J78" i="5"/>
  <c r="J79" i="5"/>
  <c r="K90" i="5"/>
  <c r="J99" i="5"/>
  <c r="I100" i="5"/>
  <c r="H88" i="5"/>
  <c r="H102" i="5"/>
  <c r="H103" i="5"/>
  <c r="G61" i="5"/>
  <c r="J84" i="5"/>
  <c r="I87" i="5"/>
  <c r="I52" i="6"/>
  <c r="L72" i="5"/>
  <c r="L78" i="5"/>
  <c r="K78" i="5"/>
  <c r="K79" i="5"/>
  <c r="J100" i="5"/>
  <c r="L90" i="5"/>
  <c r="L99" i="5"/>
  <c r="K99" i="5"/>
  <c r="J87" i="5"/>
  <c r="K84" i="5"/>
  <c r="I88" i="5"/>
  <c r="I102" i="5"/>
  <c r="I103" i="5"/>
  <c r="J52" i="6"/>
  <c r="L79" i="5"/>
  <c r="N79" i="5"/>
  <c r="J8" i="5"/>
  <c r="K100" i="5"/>
  <c r="L100" i="5"/>
  <c r="N100" i="5"/>
  <c r="J29" i="5"/>
  <c r="L84" i="5"/>
  <c r="L87" i="5"/>
  <c r="K87" i="5"/>
  <c r="J88" i="5"/>
  <c r="J102" i="5"/>
  <c r="J103" i="5"/>
  <c r="K52" i="6"/>
  <c r="L52" i="6"/>
  <c r="K88" i="5"/>
  <c r="K102" i="5"/>
  <c r="K103" i="5"/>
  <c r="L88" i="5"/>
  <c r="N88" i="5"/>
  <c r="J20" i="5"/>
  <c r="L102" i="5"/>
  <c r="N103" i="5"/>
  <c r="J40" i="5"/>
  <c r="L103" i="5"/>
  <c r="C45" i="6"/>
  <c r="D45" i="6"/>
  <c r="E45" i="6"/>
  <c r="F45" i="6"/>
  <c r="G45" i="6"/>
  <c r="H45" i="6"/>
  <c r="I45" i="6"/>
  <c r="J45" i="6"/>
  <c r="L45" i="6"/>
  <c r="K45" i="6"/>
  <c r="L61" i="6"/>
  <c r="K61" i="6"/>
  <c r="I61" i="6"/>
  <c r="F61" i="6"/>
  <c r="J61" i="6"/>
  <c r="E61" i="6"/>
  <c r="G61" i="6"/>
  <c r="H61" i="6"/>
  <c r="D61" i="6"/>
  <c r="Q114" i="6"/>
  <c r="C61" i="6"/>
  <c r="V114" i="6"/>
  <c r="I64" i="6"/>
  <c r="J72" i="6"/>
  <c r="R115" i="6"/>
  <c r="R116" i="6"/>
  <c r="P114" i="6"/>
  <c r="T115" i="6"/>
  <c r="T116" i="6"/>
  <c r="F64" i="6"/>
  <c r="S115" i="6"/>
  <c r="S116" i="6"/>
  <c r="M115" i="6"/>
  <c r="M116" i="6"/>
  <c r="K64" i="6"/>
  <c r="N115" i="6"/>
  <c r="N116" i="6"/>
  <c r="V115" i="6"/>
  <c r="V116" i="6"/>
  <c r="U114" i="6"/>
  <c r="L64" i="6"/>
  <c r="J64" i="6"/>
  <c r="R114" i="6"/>
  <c r="G64" i="6"/>
  <c r="N114" i="6"/>
  <c r="C64" i="6"/>
  <c r="P115" i="6"/>
  <c r="P116" i="6"/>
  <c r="E64" i="6"/>
  <c r="M114" i="6"/>
  <c r="U115" i="6"/>
  <c r="U116" i="6"/>
  <c r="O115" i="6"/>
  <c r="O116" i="6"/>
  <c r="T114" i="6"/>
  <c r="S114" i="6"/>
  <c r="H64" i="6"/>
  <c r="Q115" i="6"/>
  <c r="Q116" i="6"/>
  <c r="O114" i="6"/>
  <c r="D64" i="6"/>
  <c r="I72" i="6"/>
  <c r="G72" i="6"/>
  <c r="E72" i="6"/>
  <c r="J82" i="6"/>
  <c r="H72" i="6"/>
  <c r="C72" i="6"/>
  <c r="F72" i="6"/>
  <c r="D72" i="6"/>
  <c r="L72" i="6"/>
  <c r="K82" i="6"/>
  <c r="K72" i="6"/>
  <c r="D82" i="6"/>
  <c r="L82" i="6"/>
  <c r="C82" i="6"/>
  <c r="F82" i="6"/>
  <c r="H82" i="6"/>
  <c r="I82" i="6"/>
  <c r="G82" i="6"/>
  <c r="E82" i="6"/>
  <c r="B9" i="6"/>
  <c r="C22" i="1"/>
  <c r="C25" i="1"/>
</calcChain>
</file>

<file path=xl/comments1.xml><?xml version="1.0" encoding="utf-8"?>
<comments xmlns="http://schemas.openxmlformats.org/spreadsheetml/2006/main">
  <authors>
    <author>Xiaofeng Jie</author>
  </authors>
  <commentList>
    <comment ref="M14" authorId="0" shapeId="0">
      <text>
        <r>
          <rPr>
            <b/>
            <sz val="9"/>
            <color indexed="81"/>
            <rFont val="Tahoma"/>
            <family val="2"/>
          </rPr>
          <t>Xiaofeng Jie:</t>
        </r>
        <r>
          <rPr>
            <sz val="9"/>
            <color indexed="81"/>
            <rFont val="Tahoma"/>
            <family val="2"/>
          </rPr>
          <t xml:space="preserve">
Bottom end of Long term HON margin guidance at Investor Conference</t>
        </r>
      </text>
    </comment>
    <comment ref="G22" authorId="0" shapeId="0">
      <text>
        <r>
          <rPr>
            <b/>
            <sz val="9"/>
            <color indexed="81"/>
            <rFont val="Tahoma"/>
            <family val="2"/>
          </rPr>
          <t>Xiaofeng Jie:</t>
        </r>
        <r>
          <rPr>
            <sz val="9"/>
            <color indexed="81"/>
            <rFont val="Tahoma"/>
            <family val="2"/>
          </rPr>
          <t xml:space="preserve">
Includes $2B acquisition of medicare managed care firm XLHealth Corp and part of $4.3B takeover of Brazilian insurer Amil.</t>
        </r>
      </text>
    </comment>
    <comment ref="J22" authorId="0" shapeId="0">
      <text>
        <r>
          <rPr>
            <b/>
            <sz val="9"/>
            <color indexed="81"/>
            <rFont val="Tahoma"/>
            <family val="2"/>
          </rPr>
          <t>Xiaofeng Jie:</t>
        </r>
        <r>
          <rPr>
            <sz val="9"/>
            <color indexed="81"/>
            <rFont val="Tahoma"/>
            <family val="2"/>
          </rPr>
          <t xml:space="preserve">
Optum's cash acquisition of Pharmacy benefits firm Catamaran Corpration for $12.8B </t>
        </r>
      </text>
    </comment>
  </commentList>
</comments>
</file>

<file path=xl/comments2.xml><?xml version="1.0" encoding="utf-8"?>
<comments xmlns="http://schemas.openxmlformats.org/spreadsheetml/2006/main">
  <authors>
    <author>Xiaofeng Jie</author>
  </authors>
  <commentList>
    <comment ref="B107" authorId="0" shapeId="0">
      <text>
        <r>
          <rPr>
            <b/>
            <sz val="9"/>
            <color indexed="81"/>
            <rFont val="Tahoma"/>
            <family val="2"/>
          </rPr>
          <t>Xiaofeng Jie:</t>
        </r>
        <r>
          <rPr>
            <sz val="9"/>
            <color indexed="81"/>
            <rFont val="Tahoma"/>
            <family val="2"/>
          </rPr>
          <t xml:space="preserve">
Pulled from 1Q 2016</t>
        </r>
      </text>
    </comment>
  </commentList>
</comments>
</file>

<file path=xl/sharedStrings.xml><?xml version="1.0" encoding="utf-8"?>
<sst xmlns="http://schemas.openxmlformats.org/spreadsheetml/2006/main" count="610" uniqueCount="227">
  <si>
    <t>Honeywell (NYSE:HON)</t>
  </si>
  <si>
    <t>Cover Page</t>
  </si>
  <si>
    <t>By Charles Jie</t>
  </si>
  <si>
    <t>Company Name</t>
  </si>
  <si>
    <t>Honeywell</t>
  </si>
  <si>
    <t>Date</t>
  </si>
  <si>
    <t>FY End</t>
  </si>
  <si>
    <t>Current Price</t>
  </si>
  <si>
    <t>52W High</t>
  </si>
  <si>
    <t>52W Low</t>
  </si>
  <si>
    <t>Market Cap</t>
  </si>
  <si>
    <t>Enterprise value</t>
  </si>
  <si>
    <t>Total Debt</t>
  </si>
  <si>
    <t>Cash</t>
  </si>
  <si>
    <t>Net Debt/EV</t>
  </si>
  <si>
    <t>Dividend Yield</t>
  </si>
  <si>
    <t>Diluted Shares Outstanding</t>
  </si>
  <si>
    <t>Current P/E</t>
  </si>
  <si>
    <t>2017 P/E (EPS)</t>
  </si>
  <si>
    <t>2016 P/E (EPS)</t>
  </si>
  <si>
    <t>2014 EPS</t>
  </si>
  <si>
    <t>2013 EPS</t>
  </si>
  <si>
    <t>Consolidated Balance Sheet</t>
  </si>
  <si>
    <t>FY End of December</t>
  </si>
  <si>
    <t>Data in millions (USD)</t>
  </si>
  <si>
    <t>Cash and Cash Equivalents</t>
  </si>
  <si>
    <t>Accounts, Notes and Other Receivables</t>
  </si>
  <si>
    <t>Inventories</t>
  </si>
  <si>
    <t>Deferred Income Taxes</t>
  </si>
  <si>
    <t>Investments and Other Current Assets</t>
  </si>
  <si>
    <t>Assets Held for Sale</t>
  </si>
  <si>
    <t>Total Current Assets</t>
  </si>
  <si>
    <t>Investments and Long Term Receivables</t>
  </si>
  <si>
    <t>Property, Plant, and Equipment - Net</t>
  </si>
  <si>
    <t>Goodwill</t>
  </si>
  <si>
    <t>Other Intangible Assets</t>
  </si>
  <si>
    <t>Insurance Recoveries for Asbestos Related Liabilities</t>
  </si>
  <si>
    <t>Other Assets</t>
  </si>
  <si>
    <t>Total Noncurrent Assets</t>
  </si>
  <si>
    <t>Total Assets</t>
  </si>
  <si>
    <t>Accounts Payable</t>
  </si>
  <si>
    <t>Commercial Paper and Other Short Term Borrowings</t>
  </si>
  <si>
    <t>Current Maturities of Long Term Debt</t>
  </si>
  <si>
    <t>Acrrued Liabilities</t>
  </si>
  <si>
    <t>Liabilities Related to Assets Held for Sale</t>
  </si>
  <si>
    <t>Total Current Liabilities</t>
  </si>
  <si>
    <t>Long Term Debt</t>
  </si>
  <si>
    <t>Deferred Income taxes</t>
  </si>
  <si>
    <t>Postretirement Benefit Obligations other than Pensions</t>
  </si>
  <si>
    <t>Asbestos Related Liabilities</t>
  </si>
  <si>
    <t>Other Liabliities</t>
  </si>
  <si>
    <t>Redeemable Noncontrolling Interest</t>
  </si>
  <si>
    <t>Total Noncurrent Liabilities</t>
  </si>
  <si>
    <t>Total Liabilities</t>
  </si>
  <si>
    <t>Common Stock</t>
  </si>
  <si>
    <t>Additional Paid in Capital</t>
  </si>
  <si>
    <t>Treasury Stock</t>
  </si>
  <si>
    <t>AOCI</t>
  </si>
  <si>
    <t>Retained Earnings</t>
  </si>
  <si>
    <t>Total Equity</t>
  </si>
  <si>
    <t>Noncontrolling Interest</t>
  </si>
  <si>
    <t>Total L + E</t>
  </si>
  <si>
    <t>CHECK</t>
  </si>
  <si>
    <t>Consolidated Income Statement</t>
  </si>
  <si>
    <t>Product Sales</t>
  </si>
  <si>
    <t>Service Sales</t>
  </si>
  <si>
    <t>Total Revenues</t>
  </si>
  <si>
    <t>Cost of Products Sold</t>
  </si>
  <si>
    <t>Cost of Services Sold</t>
  </si>
  <si>
    <t>CGS</t>
  </si>
  <si>
    <t>SG&amp;A</t>
  </si>
  <si>
    <t>Other (income) expense</t>
  </si>
  <si>
    <t>Interest and other Financial Charges</t>
  </si>
  <si>
    <t>Total Operating Expenses</t>
  </si>
  <si>
    <t>Pretax Income</t>
  </si>
  <si>
    <t>Income Taxes</t>
  </si>
  <si>
    <t>Income from Discontinued Operations</t>
  </si>
  <si>
    <t>Noncontrolling Interests</t>
  </si>
  <si>
    <t>Net Income (attributable)</t>
  </si>
  <si>
    <t>Basic weighted average S/O</t>
  </si>
  <si>
    <t>Diluted weighted average S/O</t>
  </si>
  <si>
    <t>Basic EPS</t>
  </si>
  <si>
    <t>Weighted EPS</t>
  </si>
  <si>
    <t>Hanke-Guttridge Value Drivers</t>
  </si>
  <si>
    <t>Average</t>
  </si>
  <si>
    <t>Input</t>
  </si>
  <si>
    <t>Std</t>
  </si>
  <si>
    <t>Revenues</t>
  </si>
  <si>
    <t>% Growth</t>
  </si>
  <si>
    <t>Cost Structure (% of Rev)</t>
  </si>
  <si>
    <t>EBITDA (% of Revenue)</t>
  </si>
  <si>
    <t>Taxes (% of EBITDA)</t>
  </si>
  <si>
    <t>Cash Flow Drivers</t>
  </si>
  <si>
    <t>Change in Working Capital</t>
  </si>
  <si>
    <t>Capital Expenditures</t>
  </si>
  <si>
    <t>Depreciation and Amortization</t>
  </si>
  <si>
    <t>Long Term Asset Turns</t>
  </si>
  <si>
    <t>Useful Life</t>
  </si>
  <si>
    <t>CF Driver Calculations</t>
  </si>
  <si>
    <t>Working Cap</t>
  </si>
  <si>
    <t>Current Assets</t>
  </si>
  <si>
    <t>Current Liabilities</t>
  </si>
  <si>
    <t>Cash and equivalents</t>
  </si>
  <si>
    <t>Total Working Capital</t>
  </si>
  <si>
    <t>Capex</t>
  </si>
  <si>
    <t>Long Term Assets</t>
  </si>
  <si>
    <t>D&amp;A</t>
  </si>
  <si>
    <t>Total Capex</t>
  </si>
  <si>
    <t>CGS Net of D&amp;A</t>
  </si>
  <si>
    <t>United Health Group (NYSE:UNH)</t>
  </si>
  <si>
    <t>Revenue Growth Estimate</t>
  </si>
  <si>
    <t xml:space="preserve">Data in millions (USD) </t>
  </si>
  <si>
    <t>By Segment</t>
  </si>
  <si>
    <t>Aerospace</t>
  </si>
  <si>
    <t>Commercial OE</t>
  </si>
  <si>
    <t>Commercial Aftermarket</t>
  </si>
  <si>
    <t>Defense and Space</t>
  </si>
  <si>
    <t>Transportation Systems</t>
  </si>
  <si>
    <t>Automation and Control Solutions</t>
  </si>
  <si>
    <t>Energy Safety &amp; Security</t>
  </si>
  <si>
    <t>Buildig Solutions &amp; Distribution</t>
  </si>
  <si>
    <t>Performance Materials and Technologies</t>
  </si>
  <si>
    <t>UOP</t>
  </si>
  <si>
    <t>Process Solutions</t>
  </si>
  <si>
    <t>Advanced Materials</t>
  </si>
  <si>
    <t>Total Revenue</t>
  </si>
  <si>
    <t>Projections</t>
  </si>
  <si>
    <t>fdasf</t>
  </si>
  <si>
    <t>fdsaf</t>
  </si>
  <si>
    <t>Discounted Cash Flow</t>
  </si>
  <si>
    <t>Building Solutions &amp; Distribution</t>
  </si>
  <si>
    <t>Aerospace Total</t>
  </si>
  <si>
    <t>Discount Rate</t>
  </si>
  <si>
    <t>Terminal Growth Rate</t>
  </si>
  <si>
    <t>Estimated FCF Per Share</t>
  </si>
  <si>
    <t>Current Price Per Share</t>
  </si>
  <si>
    <t>Projected G/L</t>
  </si>
  <si>
    <t>Cost Structure Drivers (% of revenues unless otherwise noted)</t>
  </si>
  <si>
    <t>Assumed</t>
  </si>
  <si>
    <t>Changes in working capital</t>
  </si>
  <si>
    <t>Revenue Growth Rate -Blended  by Segment</t>
  </si>
  <si>
    <t>Performance Materials and Tech</t>
  </si>
  <si>
    <t>Cost of Products</t>
  </si>
  <si>
    <t>Cost of Goods</t>
  </si>
  <si>
    <t>Gross Margin</t>
  </si>
  <si>
    <t>Other Expenses</t>
  </si>
  <si>
    <t>% Revenues</t>
  </si>
  <si>
    <t>EBITDA</t>
  </si>
  <si>
    <t>Net Interest Expense</t>
  </si>
  <si>
    <t>Tax Expense</t>
  </si>
  <si>
    <t>% EBITDA</t>
  </si>
  <si>
    <t>NOPAIT</t>
  </si>
  <si>
    <t>Free Cash Flow</t>
  </si>
  <si>
    <t>Taxes</t>
  </si>
  <si>
    <t>LT Debt</t>
  </si>
  <si>
    <t>SUM of DFCF</t>
  </si>
  <si>
    <t>Equity value</t>
  </si>
  <si>
    <t>Shares Outstanding</t>
  </si>
  <si>
    <t>FCF/Share</t>
  </si>
  <si>
    <t>Fixed Assets</t>
  </si>
  <si>
    <t>LTAT</t>
  </si>
  <si>
    <t>Depreciation</t>
  </si>
  <si>
    <t>Margin Analysis</t>
  </si>
  <si>
    <t>Gross</t>
  </si>
  <si>
    <t>Op Expenses</t>
  </si>
  <si>
    <t>Op Margin</t>
  </si>
  <si>
    <t>% of Rev</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</si>
  <si>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</si>
  <si>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</si>
  <si>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</si>
  <si>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</si>
  <si>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</si>
  <si>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</si>
  <si>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</si>
  <si>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</si>
  <si>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</si>
  <si>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</si>
  <si>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</si>
  <si>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</si>
  <si>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e6b9e4d4-0567-4f75-ab6c-94f00189d130</t>
  </si>
  <si>
    <t>CB_Block_0</t>
  </si>
  <si>
    <t>㜸〱敤㕣㕢㙣ㅣ㔷ㄹ摥㌳摥㕤敦慣敤搸㡤搳㑢摡搲扡㤴搲㔲〷㌷㑥ㅢ㑡㕢㐲昰㈵户攲挴㙥散愴愰㠲㌶攳摤㌳昱㌴㍢㌳敥捣慣ㄳ㤷㑡慤愰愵㈰㈸㐸摣㐴愱㕣㔴㈱㈴㕥戸扣〰〵㕥㤰㤰㐰愸㐸㍣挰〳ㄲて愵㐲昰〰㐲㤱㜸攱〱〴摦㜷㘶㘶㜷㘶搷㍢㜶户㉤戸挸㈷摤摦㘷捥㙤捥㌹晦昵晣晦㤹收㐴㉥㤷晢㌷ㄲ晦㌲攵㤹戹㝥㜱摤て愴㍤㌱攳搶敢戲ㅡ㔸慥攳㑦㑣㜹㥥戱㍥㘷昹㐱ㅦㅡㄴ㉢ㄶ敡晤㐲挵户ㅥ㤵愵捡㥡昴㝣㌴㉡攴㜲愵㤲慥愱㥥㠳昰㌷ㄲ㍦攸散㌵㤸〷㔸㥡㤹㥥㕦㝥ㄸ愳㉥〶慥㈷昷㡤㥤つ晢ㅥ㥡㥣㥣㤸㥣戸敢攰攴㠱㠹晤晢挶㘶ㅡ昵愰攱挹㐳㡥㙣〴㥥㔱摦㌷戶搰㔸慥㕢搵昷捡昵㈵昷㠲㜴づ挹攵晤㜷㉥ㅢ㜷扤㜳昲慥㠳〷捤㝢敥㜹攷㈰㕥㥤㍢㌵㌳扤攰㐹搳㝦㡤挶㉣㜰捡㜷捤捡慡挵戵㐹改㔹捥昹㠹㤹㘹晣㤷㤸㍦㥥敥㥥㔸㕣㤱㌲攰慢愵㈷㥤慡昴㜵㜴ㅣ戰愷㝣扦㘱慦㜲昳㜴晢㈸㤶㕡㌵晣愰㘰捦挸㝡㕤户攳㔱㑢昶㍣昶慥㙥慣て摡㡢搲昱慤挰㕡戳㠲昵愲扤㠴㠱㙡㐳昶ㄹ㕦㥥㌶㥣昳昲㤴㘱换㠲㝤慣㘱搵昲㘱捡昵摤ㅡて㤱㥣㤸㕡晥挴㤴㙦捦慣ㄸ㥥㥡㤱捦㡤挹㘸㝢搴慢愶摢摥摣㝤㕣㑥㕤扤㠱㘳摥搲扤ㅤ㙡捥ㅡ㕥戳攵㜸昷㤶搱攲搳㌳戸愳㝢晢挴ㅥ愵晢扣慤㝢ㅦ戵㤵改搶㘲㈰愲㙦戵愳㔸㡣㕥㈴攸㈷㈸ㄱ㄰㠱㝡㤹㘰㠰㘰㄰㐰攴晦づ㉥㐹㜶㘴㤵㔶㌱戴捡戲㔶愹㙡㤵㥡㔶㤱㕡挵搴㉡攷戵捡㡡㔶戱戴捡挳㕡攵〲摡挴愹搴摦慦㐵愹㝣㜹昴㕦昷ㅤ戹㘷晥挷摡ㄷ㠶慥㝢收愷㝦ㅡ摣㠵㐶て㐴㤳㥡昵㡣㡢㈰戵ㄶㄵ㠳㈳昸㙦㜳慥〰㔳㤸〷捤扢捤挹挹摡挱晤挶㥤㐶㠱换捡㐰㝥㡡㔰㐶搰㜶搰㝣搰㜲㙡敥㐵㠵扢敢愷つ㕦戶㌶㙥㍣慡㥢㜶ㅢ㑥捤扦㙥攳捡挵挰〸攴戵敤㜵慤㐱㍡扡㉤㠲慤愴慦摥㜷㐳㝢户戳㐶扤㈱愷㉥㔹㘱昵㥢摡慡敤〵捦㕤敥㕥㝢搴㤳㡦㌴㙢㍢㘶㌴〵愱戶愶挶敥㔸㘵㔸ㄵ捥㙢㙣㘶挵昵愵愳愶㌷㙥㉦㔸搵ぢ搲㕢㤴ㄴ㠹戲愶㤶㝡㈵慢㈲慥ㅦ㥦㜷戰㔰㜰㙢敤捤挹㔲昳挸愵〰捣㉣㙢㤸敦慡昴㠲昵㈵㘳戹㉥慦㑡㌵〹摦㠹㡡扤愹攲愳㙥戵攱捦戸㑥攰戹昵㜴捤㔴㙤捤㠰愴愹㥤㜴㙢㌲㥦捦㈹愱〰㠱摢搷㈷㐴敥昶敥扣愰㄰㤱㐰㌱ㄹ昹㥡㌴搹㑤㥣挶敡戰㡡扡㈴㑤㙡㙦搹㘴㌰捥㔷挹㤸っづ㑣慣㠹晡㠳㉦扤㙤㤳㘱㥢㤸㝢㝤ㅢ㙢摡㘸戴晡㈳㙢搲〹㡥ㅢ㑥慤㉥扤㑣敤㈷㌸㈳㝤ㄸ愰㜰ㄹ〲愱敢敥㔱搵㠹㑢㘲扤㜰搱慡〵㉢挵ㄵ㘹㥤㕦〹㔰〶つ㔹㉡㜱㙢㍢㤲㝥〵㡡昴摤〴愳〰攵㜲慥戸㠷㡤㡡㘵愴㕣㠱搲㈹㠳㤷㔳㠲㥣晤㔲扣㍣㘸ㅥ戵敡㠱っ㠵昲戰〹㡣㠴㕡㑤愱㙦㠸㈴敡ㄹ搵㔰㘱散㌱㘷㐰愵㠶攵〴敢㉤扥敤攰㤲㤰㠸㜶㘴挱戶㤳〵ㄴ〵㘹㜹㤰挱㙢㈰㥡㌶㘹㤰摤㌸㐱㐴㘴㠳っ捤㡥㤱搳㐴挶昶ㄹ㌲〲敤㤳㐴挸搶晢扢换〸ㄲ㝢㈷㤱戲㔳㔷㝥摣㤱㘶ㅢ搹昲愱㌴扢ㄲㅢ愷㕦㐵㜰㌵挱㌵〴㝢〱挴㥦㈰攱㈸攵㤰㑦㈷晤㍡㍣敢搷ㄳ扣〹〰昲㐹愷捣㠹㐴ㄵ㙤愸慤搸㤱㙣㌷〴㍢㔹ㄹ挵愱㈸愲㘵摣戴㌳㠷㙣㠵攸挸敡摣ㅥ扡㌶慦㜴散㕢扢搳㘶㜲㌹愴挸㡣愶挹戵㙥搲㌴戹ㄱ㙣摡愳摥扡ㄱ㕤昵㌱㠲㥢〰捡晡㥢〹愱㕣㘸昰㙥捤愲愷㐹昹㠶㌰㡢㐲㘳愸㐷〵ㅦㄱ㌲㡦〰ㄹ㐲慥攳昸戲㘳㐳搳ㅣㅣ㌷摦昰㌶昴扥敥晣ㅤ㈱扤㑤㙦敥攸ㅤ晡㡢㕥愱ㄵ㝤㌳搸㑢晣扥慢㡥戹〵搵晡㕢〹㙥〵㘸搳㌱㍣㝤扦㔲㑦㠱㌲㡢敤〴收㜶搳敢愲慣摣愵昵㔵愹㌴搰愰戹㘴㜸攷㘵〰て挶㠹㔹搸挲慥攷挹㍡づ戵㌵㔵挰昳换搵改㐲晦愸攷摡㉣摦戱㤱晤㌷㠴㘲挸攷戵扥㕣㥢㡤㥣㘱㙢㈶㝣㑥〹捡愱づ扥戳扢㤰㐸㜴㑡㤳ㄷ晢㘵㥦㉦㜷㈴㐹て㤲攴㙤搸㔶晤㜶〰㐸〹昱摢慥ㄲ㘵ㅦ㥢扤㕤㌵㑢㕢慣昴昰㘵㥣㑥摡㝣㠸ㅤ㜲㘴㈰㜴搸㑥挳㝦攰て搹㡢㤶摤ㄴㄶ〳昶㠲昴慡昰㉤㔸㜵㔹づ摤戲ㄴ㌵㍢戲攲つ㈲㉢晡晡㍡捥搳ㄹ晥㌵㐵㈷㙤㔲㈲㤳摢㌳㉢㌳捥攲㉤愲愲ㅢ㤲㐲㈵挳㌵搴㤴㐰愴㍣戶摤ㄱ㌱㍤㠸㤸㍢戰㜱晡㝥㠲㐹㠲〳〰㠵㕦㐱搲㙣㜵攳ㄹづ敢㕦愳㑢扢㔲挹㤵㠸〶攵㈲㝣戱慢戰㍡挸搷扣㠳攰㙥㠰㌶昳㠷づ挸っ㐲㔴㈸㑦㄰愲ち㘳㤸㘷㉤㜹㤱㌴戰换㐴㘰㘹愶攱〷慥捤挸搲㤰㌹敢㥥㜲㠳㔹换㕦㐵㈴㙡搴㡣㌲て慥㐸〷搴攵挱昶㘹㉢㜳㔷㔷㘵㑤㌷ㄷ摤〶㐴摢㠹搹敤㜰㌰挷㜶挰㤶㔴㘷㜳㑤㈰昵㜶㍥挶㄰〲㍢慤晣慤昴挶㙥挹晢捤㐳摦㜰㙢㐷㤷慣愰㉥〷捣㤰改㤸㉦㤹搸㐵㐴づ㙡晤收搲㡡㈷攵散㤰㜹捣戳㙡㜵换㤱㐴〶㙣㑣〶敢收攴㜹㐴〹ㄶ㕣挶〰㕤㘷挸㕣昲っ挷㕦㌵ㄸ㔰㕣摦㥤㝡㔲㘱㤱㠲㌹㙤㌹㍥㕥愳戰挸晣戰戹戸攲㕥㐴挴戶㘱㍢挷㡣㔵㝦㕢㘰㠵㐴ㅦ㈶㠵ㅡ愱〹㑤ㄳ㈵慤搴㉢㝥㜸㈰捦攵挸㝢㜹〲㠵慢㕣㠱㍥昳っ敤㑤扢㍥㡡搱搰㑥攷㥣〶ㄱ㍤㙡ㄶ昶㘵㑡㘱㜲慡㝥て晢摣ぢ㜰晦戱㌳㈷㕡㤱戹㔷ㄵ戳㉥搰换㥦㈱攳ㄵ㔹㌴〳㈱昴搱敤ち㐹㠵㘵愴ㅣ㜰㈰㌰捥愷㜶昲㉢㥢慡つ愹㙦㔷㉢㝢ㄴ㤱愴㐱㜳捥㔸㤶㜵挴愳㙤㈳搸ㄵ㍥搰㡣戵㡤扡ㅦ搵捤戸戶㙤㤰戴㐸㤶㡢㔵㠳ㄴ㍣搵〸摣㤳㤶愳㥢〰㡡晥愲㈲攳ㄲ㡡㡣㑢慡㘸搰㍣捤搰愰捡㜳㉣昷扣攱㔹挱㡡㙤㔵㑢㝣㘰昸㙥㕢搰㈴㤸㥣㤲㌷㑥戱捣ㄸ㙢戳收捦挰㘴昳㈷㠰敥〹挸㔱㙥ㅤ搱て捡搵㐴ㄱ晦㐴㡦㡥㈵〸ㄸ攵㈹搵摦㠵搱ち敡㜶〴㐴㡥㑡㤷攳㍢ㄸ㤷ㅦ㐷㐹㈸㠴㠸昵っㄲ㠱㔷㌰㈱攴改攲㉥㥡㘷ㅣ㉢〰昶㠸戱愳㔶㌰敢〳攵〰挸慡攳敤戵ち慢㠹㑥攳㑤慤㜰㘳㘷㔵㑡㑤摣搰㔹㥦搴ㅢ㙦搹愰㍡搴㈸〹㐵戲㔹㈳愵㔹㌶㤸攳㜶㔲㌵㐲㈹敥㔸摢㠸㉣户㘹㙢摦㈹㐵㕥㠵㘲㔲㌴㤳搳摦慤〸〵㠱摥㐸㐷搱㘷㥦㑤ㅥ㠹㠸つ㙤㠰㌲昵㔴㔸㌶ㄴ㠵〴㑦攰摡㐹㑤㤶愳㈷昰昷慥㈸㍢摦〸㔲㌵挶愵搱愸㘶慡㕥㥦㜷㘰㈵㔴つ慦戶㑤㔸ㅡ㙢ぢ㌵㡣攲捥㕥戵㝦戸扤〹㐶㡣搸㤰㘱㤱っ㍦㌰搸㄰捣㤵㠸愸搲㍡ㅢ攲㔶㌷㡢㑢㝣㍡㈹つ㐷㘱㘰㌱愸捤捡㌵㘵㠶戵㉣昹㔱搵愱㜹㕡㔴㜲㔴㌷愷㤶㝤愸昴㠰㜲㍣捡㈹〶搷捤搳㜴㑢攱ㄲ〳挴㙥㤴㕢愸〶〸敤㌶〷攰挹㘰晢㘰〷㍢ㄲ㠶㑥㘸㥤㔱㠲ㄶ㌳〸㌷扤〸昲㑥㡦ㄸ㠵㈰㌵㔵晡摢㘱昱愵㘷㤹扥㜵㌸ㄷ㘷㈲㈶㘲戸㉢挳㝡〰㜲㤳㤱㐹㜲搱㘸ㅣ㌰て㈵㥢ㄲ㕡㠳㜱ㄹ㑤㡣㈱㥡㝣㕥㠰㕢㍣㡣㘵つ㤳㙤敡戸攷ㄶ㔸搰愶昵昵㕤收〹愷㕡㙦搴愴㔲挵戱慣㔶ㅡ㜹㕢攰㑢㕤〱っ戹㈹㘳㕦愲㑤㌹㠱愳ㄴ㤷㑣㈴昵㙥㜷敢㠷搱㕤〹㌹㡣ㄱ慡㍥〶㈰㌳摣㜲㉡㈰搶㜱㑦㠱昶攱敥搶〵〶㜵㜹づ㈲慤愳㠸戲㙣づ昷昱㥡㔱㘴挵㙤㠹㘶㜳敥㥣㑢㥢㍤㔱㜴摣ち㡢戶〵㡥戰捥㔰攰ㄵ㡢㌰㐶㝡攴づづ㤲扢ㅣ㐵㜷㉦㍦慥ㅥ㜳㤷㠱ち㠵〱挱ㄸ㉦㑦㐱㌹散㉡ㄸ㠹〶户搶戲扡〵愳扦戴扣昵㈹〰挱㌰㌰つ㕡戴っつ㥣ㄹ攴㌷㌷㜰㙥㐴慢㡣〸㘹㌲㤸捡ㄸ攵㈸ㅣ昶㐰ㅡ戸㠹〷改㈵ㄷ㑡㈸搸愳㉥㠶挵㜷ㄳ挷㙤ㅣ㠱㕣敦慡戶挲〵㈳挰昵ㄷ㘷㙦㕢昱㔴慤㐶㜳ㄷ晥戹㙤㠱㔵㕣摤〸捤搱㍤㙤㤷戲搴㥡㘸摦摤摣㔶ㄱ㕤ㄶ㍣㌰㍢㜱摣〸慡㉢㡢挱㝡㜸㜱慢㔷㤲㈸晣〴晥㠸つ摦㑥㥢㌹敦昰㈲敡ㅡ昷扥㝣挱㜱㉦㍡㙡㕥〵㥦户晥㐰㈱戸㐲搹捦㐹㤶㜳晦挶㍦㤵戴㕣攱挷ㄸ㜱㉢搳收〰㉤〷〹挷㔱㈹㤴〶㘳挸㘷搰〹㙣昷收慤〱搲挹㥥㌶㍡㔱㠲㘰㠷㔰㥣昳慦ㄹ愱㠸ㅦ〱慤㈴㤶昰㐸㡥㍤晦㈶㔸㕦扣㠰ㄲ㈲ㅣ捦㤱ㄸ㈹摣㠴㕣〶敡㤴㈰㡦慥㜸昰㐲挸晦て㤶㘲㙥摥㤰㥤晥ぢ捣㉣㝥搸㡥愲ㅢ㠸愲ㅦ㜴愰㐸昰ㅡ㠸攲摦晢㤱㠹㔳㠱攱搹㔷ㄴ〸攷㥡㜶づ愰慦晢㠵摦晦攱〱㜴㉥㈲づ㘵愳㈱搴㜶ぢ㥥㥢㈶㐲㕦㠷㠹挰攰扤㌲ㄱ㑥㈲㈳ㄸ挵て㑤㠴挸〷㌲㡦㠲捤㑤〴挶昶㌲っ挱㐴愸㌵攱搶攰〹散㉡㥢晥戱攳戸㜸㉢㝤挴昳愱戴晣ㄹ㜸愴慥敥㉣㕥㌰㍣挳摥慢捡㡦㜹ㄲ捡捣㕢挲㑤㙥搵㠵㍤慥摤戰㐶㜵摡挰㔷ㄱ㝢搹㜷晣㈹㕢扢扦づ㑣㠵㈹㜴摦㡢㤲㈸扥ち㑦㠹攰戹㈱昷愱㍤摦㍥昶㠷㐷㥦㍣捣摢㙡ㄱ慤ㄶ㙥㐷扥㤷㤰㍤敤〹〴㜵ㄳㄷ㐵慥攴㠷㌹㈷昱㠹㤲戵㕡㤷搳㠶愷慣㈰㕦户攳㙣㐸㜸〹挲っ㠹㙦㍢㤸㤸戸昷㄰㥡㤸ㄳ㙤敥㑥昵㘱㤳㜲ㄱ㑥㈴㈶慥㝣㝡㜱搸㔰㜴㔵㘴㍤㕡㥢㠵敦㐲ㄵ扤挲㠹愴慤㐴㥥㍡㤹㠴昸㑥扢慥㍢㐸㕤ㄷㅥ㘴ㄸ昶㡦愵ㄴ攲て愴㤰攴㐱㠶ㄷ〲㤴㤴㍡㡤㑣攱づ㠰㡣挸㕡㝢㠸㤷晥㠰ㅤ㈱㈰㥢㤷晥㝡晣㠸〵扢〸㉣挶扥昸㕥㑦戴戴㐵㘳搵挴㔰慤戲㘹ㄶ㤱㔱㠷ㄷㄶ㑣挶愵㈹㑢攷〰㑡户散㡥攲㑢㠶散㌰昰ㄶ㌲㜶挱愶慦慤㙣ㅦ㜱ㅡ戸昹〱㍤㔳㔴ち挳搹捤㘲ㅣ㐸㔵㡣㉥㙣㕡づ㡢〸㠷挳㙣戳搳㐰㔴〵㥤攵散挵愹ㄴ挱㍦㝥㈹挴晡昱搶搰㔷戶搷㔰挷㌹晤㔸㈰㝦戰扦㙥挸㘰㙣扣㤵ㅣ〳〹扢愵㔶愵昰㝡昸ㄹ㜴攱愲㜳㐲㙦㘵搵戳㌸㠸㍦㌱㘷昵㘹ㅤ晡㥦搱㙢挵㔹㘷搹㥢㘱散㤴晥㝦ㅦち㌶搵晦㠲戱㌷㠵挸昷㐷ㄹ㍥ㄴㄸ㍦搹㌴㘴挳ㅤ㠱㘷ㅢ挱ㅢ㜵㌰搶㔵㤶㈱敦㌰户㠸㡦㔷挳㙡㈵挱攱昷捡户㕦㡤㘸昶愵㙤㍢搰㔵〰㌲㌶㔴昸㈶㐴㔰搷晥㘹戹ㄵ㥦㙥㡢て愱攳㥥㤳㔶搵㜳㝤搷っ挶ㄶㄱ昴ㅤ攳户㘷㈶㙣㥥㈹昱㡤㜶愱㜶㌳㜶㘲昰㠳攸㜳㙡ㅥ〲晢㤴っ㕥慢㔸㈴㈳ぢ㕢㡢㘴昰㍢愴㤱㐴㜸㠹摡挱扦挲㝣愰㘱搴昱改敡㍣㝣㥤〱㡢戶㠵戲ぢ㍤捥敤㌷㌴戸㜵戸愳昵㕥昸㠳㘴㝤〲挱㌱戵㠴㠷㍥挸㝤㙤摦㠳㜴摢㘸㙤㍥㕢昶收㜳㉢ㄷ㥥〷㑥户昶㤶㌴挹昰㥤晣㈲戹慣㔷〸㜱㘹晦㌰晥㙥摤㐱换搱㐶㐱攷搱〷摤㜴㠴㡤搷攱㍥摢㐲昴晢ㅣ扡㡡㈹〲晣㜴㈳捡昰㐱搰换㐷㔶ㄴ㕦挵戲挸〰挸攷㡡㔵㠰敥㔴晤摣㐶㔴㍤ㄲぢ㘴挱㌳〶挹戱㉣扥㡣㠶摣慥㜰搹㘰〹㉥㕢愸戳〴昲㝡摣〳昹㥣攰㔹㐲㑤攴㡢攸搰㥣㠸㠵搲敥ㄳ昹挲㐶ㄳㄱ戴〲搴㐲㤳攳㡦挴㕡㐴慦愳㕡户〹ㅣ〲ㄷ㘰㤸㘲㤱戲愶ㄸ㠶ㄶ㕥㈰㘶㤰㝥ㅤ晤㝤改昰慦㕥㘴晡敢㘱愱〴㈱慡搲㤳愷㈰㔴㤳晦㜴㜲昲ㅥ㑡扢㑦晥㤹㡤㈶㍦㐲ㄹ挹㤹攸〱挰㔰㥦愸攰㡦㕡㑣〳ㄹ敥㈳㝦攲ㅣ〱㝥愹㔹㡣ㄸ㈸㔱㝤㉦㈲㠳扥摣㜰搵敡ㄲ㌲㜱摦〲搷㥦昱㜱㡦戲㡦㜸ㄱ㤲扥㥣㘲攸㡣㉤㠶㕡戱㘴㐷㕥搸㙤㈱ㅢ戰㈴㝥㉤摢㔵愴ㄷ㝢㡣昰㡢愷㘳挴ㅣ㍦ㅥ㝦㌹愵㐵㌱㈷㄰㐶㘸㤱㤲㝥戸㤱攲愳㜱攳敦㝤扦攵㌲㐵〵ㄲ愸㈷㙣㑣㍡㔳㡤㥦㡡ㅢㅦ挰㔷㔹慡㑤㡥㌷〸㤸㕥㡡ㅢ㤳ㅥ㔵攳㈷攳挶㝦㌹戰户搹㌸愶挳㜰攴〲㠹㈴挳搶㔵搶㝦攲ぢ敤㘱㌴㉦㤸搴㥦〳㘶㔸㑣挹愹㐲挷㜵愵㐱〷㜱ㄹ挴挳㌷搲㜳戸摢㠴㉢㈰㄰戲攱晦㉡攱〴敥㍣捤ㅡ㠱㠱㑦愰搷㄰㙣昶㜴昵挴捥㐵㜳摥㐳㐱扦㜹挲挷㤹慡戶慤㐸〴收㐰㍥摣摦㑤㥣昲ㄹ愶㘳㙢㍦攲㈰㤹挶㍢㈴扤㈹てㄵ㔸挹㡢て挷㤸捤㍤搱愲ㄹ晤㜱㈰〷搲ㄱ㤰ㄹ晤〹挰㌰㄰挳摢捡戹ㄱ昲扦㘲敥て戳攲㈳〴㑦〲㤴〵㤹㥤㜴㔰㝣ち㘰㌸晥ㅦ㔵㡣慤㈹㝦㠹㈶ㅥ㡤㕦㤶㈴㈳晤㘹㜶昸ㄸ㐰ㅦ摣户㈲㈲挲戲晥㜱㤴㈴㕦㑡挱愱㕥晡〹㔶㝣㤲攰ㄹ㠰㜲㠱㤳摤昲慥㜱㑤㍤㙡慥㑦愱慢㜸㠲〰㍦晤搳㔱㠶て〵敥挳㝤摤㙤㘵ㅥ㠵攳て晢ㄱ敡㑣㝤挱㝦〴㕦攴慦㜳搱㝤昸ㅦ㤲ㄴ㤴㘱㥦搷敥敤㙤㉣㌲〱㙤㜲昵㕢挵㘶扦㡡㜱戸慥㔶〴㠵㈳㔲愹㤴戴愲㈰扥戹㘰攱攲つ㝣换㈱㔵㈱〴㘹㐰㔵㌸㔱挵㘱ㄴ攸㥦㘵㔳攲㤸㜸搲㍦挷㈷愲㔶㙤攲攷愳っㅦ〴昱慡扡㍦ㅣ㜵㡦㕦㐸㕣慢ち慢敤㠵挴扦慡㔸㐹扥昰㔹づ愶㤰㠵㑣㕡㉢ㄱ㘹㡡㠶扥㡣捣㔰摦㌰攷昶㈰㝥摡㈵㔱㍤㔷㍢㜷敥ㅦ挳昹戱㙢昳敦㝢捦攰戳㉦晤昲攵捦晣收〳㠷晥晣捦攷㥥晢捤ㅦ㍦昳攲㍦㝦戲㝣攸攷捦㍦晦戳晢扦昶攲换扢捤慦㙢摦晦挷摣搷ㅦ㥢扣昰搸㈳收㤹摢㡦㍤昶晥㠷ㅦ㤸㕣戸㘲扣慦慦扦晦搶搱㕦㕣㜳摢挸ㄳ㡦晣㔰晣昴㜷㔷㍢㐲㉤ㄷ㉦㐸㑦㠳换㔶搳昸ち㌲㤸〶㘷晣扡㑥㠳换㔵ㅢ戵ㅣ㙤搴㌴ち㑡昰㘹㜰〲慡挲㐸㔷っ晣〷ㄷㄵ戱昴</t>
  </si>
  <si>
    <t>Decisioneering:7.0.0.0</t>
  </si>
  <si>
    <t>CB_Block_7.0.0.0:1</t>
  </si>
  <si>
    <t>CB_Block_7.0.0.0:2</t>
  </si>
  <si>
    <t>CB_Block_7.0.0.0:3</t>
  </si>
  <si>
    <t>CB_Block_7.0.0.0:4</t>
  </si>
  <si>
    <t>CB_Block_7.0.0.0:5</t>
  </si>
  <si>
    <t xml:space="preserve">Forecast: FCF/Share </t>
  </si>
  <si>
    <t>Statistic</t>
  </si>
  <si>
    <t>Forecast values</t>
  </si>
  <si>
    <t>Trials</t>
  </si>
  <si>
    <t>Base Case</t>
  </si>
  <si>
    <t>Mean</t>
  </si>
  <si>
    <t>Median</t>
  </si>
  <si>
    <t>Mode</t>
  </si>
  <si>
    <t>'---</t>
  </si>
  <si>
    <t>Standard Deviation</t>
  </si>
  <si>
    <t>Variance</t>
  </si>
  <si>
    <t>Skewness</t>
  </si>
  <si>
    <t>Kurtosis</t>
  </si>
  <si>
    <t>Coeff. of Variation</t>
  </si>
  <si>
    <t>Minimum</t>
  </si>
  <si>
    <t>Maximum</t>
  </si>
  <si>
    <t>Mean Std. Error</t>
  </si>
  <si>
    <t>Percentile</t>
  </si>
  <si>
    <t>STD</t>
  </si>
  <si>
    <t>8c6ca35f-237a-4a61-9531-0bdc50f0c360</t>
  </si>
  <si>
    <t>㜸〱敤㕣㕢㙣ㅣ㔷ㄹ摥㌳摥㕤敦慣敤搸㡤搳㑢㑡㘹つ㙤㈹慤㠳ㅢ愷つ愵㐰〸扥㌴㤷搶㠹摤搸㐹㐱〵㙤挶扢㘷攲㘹㜶㘶摣㤹㔹㈷㉥㤵㕡㐱㑢㐱摣挴㔵ㄴち㔴ㄵ慡挴ぢ㤷ㄷ敥㉦㐸㐸㈰搴㈲㤰攰〱㠹㠷㠲㔰㜹〰愱㐸〸㠹〷㈴昸扥㌳㌳扢㌳扢摥戱扢㙤挱㐵㍥改晥㍥㜳㙥㜳捥昹慦攷晦捦㌴㈷㜲戹摣扦㤱昸㤷㈹捦捣㌵㡢敢㝥㈰敤㠹ㄹ户㕥㤷搵挰㜲ㅤ㝦㘲捡昳㡣昵㌹换て晡搰愰㔸戱㔰敦ㄷ㉡扥昵㤰㉣㔵搶愴攷愳㔱㈱㤷㉢㤵㜴つ昵ㅣ㠴扦㤱昸㐱㘷慦挱㍣挰搲捣昴晣昲〳ㄸ㜵㌱㜰㍤戹㙦散㑣搸昷搰攴攴挴攴挴敤〷㈷て㑣散摦㌷㌶搳愸〷つ㑦ㅥ㜲㘴㈳昰㡣晡扥戱㠵挶㜲摤慡摥㈳搷㤷摣昳搲㌹㈴㤷昷摦戶㙣摣晥戶挹摢てㅥ㌴敦扣昳㙤㠳㜸㜵敥攴捣昴㠲㈷㑤晦ㄵㅡ戳挰㈹摦㍥㉢慢ㄶ搷㈶愵㘷㌹攷㈶㘶愶昱㕦㘲晥㜸扡㘳㘲㜱㐵捡㠰慦㤶㥥㜴慡搲搷搱㜱挰㥥昲晤㠶扤捡捤搳敤㈳㔸㙡搵昰㠳㠲㍤㈳敢㜵摤㡥㐷㉤搹昳搸扢扡戱㍥㘸㉦㑡挷户〲㙢捤ち搶㡢昶ㄲ〶慡つ搹愷㝤㜹捡㜰捥挹㤳㠶㉤ぢ昶搱㠶㔵换㠷㈹搷㜷㔳㍣㐴㜲㘲㙡昹ㄳ㔳扥㍤戳㘲㜸㙡㐶㍥㌷㈶愳敤ㄱ慦㥡㙥㝢㝤昷㜱㌹㜵昵〶㡥㜹㘳昷㜶愸㌹㘳㜸捤㤶攳摤㕢㐶㡢㑦捦攰搶敥敤ㄳ㝢㤴敥㜳㜳昷㍥㙡㉢搳慤挵㐰㐴摦㙡㐷戱ㄸ扤㐸搰㑦㔰㈲㈰〲昵㌲挱〰挱㈰㠰挸晦ㅤ㕣㤲散挸㉡慤㘲㘸㤵㘵慤㔲搵㉡㌵慤㈲戵㡡愹㔵捥㘹㤵ㄵ慤㘲㘹㤵〷戴捡㜹戴㠹㔳愹扦㕦㡢搲扤扦㝣昱搷昷晦晤ㅤ昳㡦摦㕡昹收户晦昱改ㄷ〷㜷愱搱扤搱愴㘶㍤攳〲㐸慤㐵挵攰〸晥摢㥣㉢挰ㄴ收㐱昳づ㜳㜲戲㜶㜰扦㜱㥢㔱攰戲㌲㤰㥦㈲㤴ㄱ戴ㅤ㌴敦戳㥣㥡㝢㐱攱敥㥡㘹挳㤷慤㡤ㅢ㡦敡愶摤㠶㔳昳㕦户㜱攵㘲㘰〴昲敡昶扡搶㈰ㅤ摤ㄶ挱㔶搲㔷敦扢戶扤摢ㄹ愳摥㤰㔳ㄷ慤戰晡昵㙤搵昶㠲攷㉥㜷慦㍤攲挹〷㥢戵ㅤ㌳㥡㠲㔰㕢㔳㘳㜷慣㌲慣ち攷㌵㌶戳攲晡搲㔱搳ㅢ户ㄷ慣敡㜹改㉤㑡㡡㐴㔹㔳㑢扤㥣㔵ㄱ搷㡦捦㍢㔸㈸戸戵昶挶㘴愹㜹搷挵〰捣㉣㙢㤸敦慡昴㠲昵㈵㘳戹㉥慦㐸㌵〹摦㠹㡡扤愹攲㈳㙥戵攱捦戸㑥攰戹昵㜴捤㔴㙤捤㠰愴愹㥤㜰㙢㌲㥦捦㈹愱〰㠱摢搷㈷㐴敥㤶敥扣愰㄰㤱㐰㌱ㄹ昹慡㌴搹㑤㥣挲敡戰㡡扡㈴㑤㙡㌷㙣㌲ㄸ攷慢㘴㑣〶〷㈶搶㐴晤挱㤷扥㜹㤳㘱㥢㤸㝢㜵ㅢ㙢摡㘸戴晡扢搶愴ㄳㅣ㌳㥣㕡㕤㝡㤹摡㑦㜰㐶晡㌰㐰攱ㄲ〴㐲搷摤愳慡ㄳㄷ挵㝡攱㠲㔵ぢ㔶㡡㉢搲㍡户ㄲ愰っㅡ戲㔴攲搶㜶㈴晤㌲ㄴ改扢〹㐶〱捡攵㕣㜱てㅢㄵ换㐸戹〲愵㔳〶㉦愷〴㌹晢愵㜸㜹搰㍣㘲搵〳ㄹち攵㘱ㄳㄸ〹戵㥡㐲摦㄰㐹搴㌳慡愱挲搸㘳捥㠰㑡つ换〹搶㕢㝣摢挱㈵㈱ㄱ敤挸㠲㙤㈷ぢ㈸ち搲昲㈰㠳搷㐰㌴㙤搲㈰扢㜱㠲㠸挸〶ㄹ㥡ㅤ㈳愷㠹㡣敤㌳㘴〴摡㈷㠹㤰慤昷㜷㤷ㄱ㈴昶㑥㈲㘵愷慥晣戸㈳捤㌶戲攵㐳㘹㜶㌹㌶㑥扦㠲攰㑡㠲慢〸昶〲㠸ㄷ㈱攱㈸攵㤰㑦㈷晤㜵㜸搶慦㈱㜸㍤〰攴㤳㑥㤹ㄳ㠹㉡摡㔰㕢戱㈳搹㙥〸㜶戲㌲㡡㐳㔱㐴换戸㘹㘷づ搹ち搱㤱搵戹㍤㜴㙤㕥改搸㌷㜵愷捤攴㜲㐸㤱ㄹ㑤㤳㙢摤愴㘹㜲㈳搸戴㐷扤㜵ㅤ扡敡㘳〴㙦〰㈸敢㙦㈴㠴㜲愱挱扢㌵㡢㥥㈶攵㙢挲㉣ち㡤愱ㅥㄵ㝣㐴挸㍣〲㘴〸戹㡥攳换㡥つ㑤㜳㜰摣㝣捤摢搰晢扡昳㜷㠴昴㌶扤戹愳㜷攸㉦㝡㠹㔶昴昵㘰㉦昱晢慥㍡收㐶㔴敢㙦㈲戸〹愰㑤挷昰昴晤㔲㍤〵捡㉣戶ㄳ㤸摢㑤慦㡢戲㜲㤷搶㔷愵搲㐰㠳收㤲攱㥤㤳〱㍣ㄸ挷㘷㘱ぢ扢㥥㈷敢㌸搴搶㔴〱捦㉦㔷愶ぢ晤㈳㥥㙢戳㝣挷㐶昶㕦ㄳ㡡㈱㥦搷晡㜲㙤㌶㜲㠶慤㤹昰㌹㈵㈸㠷㍡昸戶敥㐲㈲搱㈹㑤㕥散㤷㝤扥摣㤱㈴㍤㐸㤲㥢戱慤晡㉤〰㤰ㄲ攲户㕤㈵捡㍥㌶㝢㡢㙡㤶戶㔸改攱换㌸㥤戴昹㄰㍢攴挸㐰攸戰㥤㠶晦挰ㅦ戲ㄷ㉤扢㈹㉣〶散〵改㔵攱㕢戰敡戲ㅣ扡㘵㈹㙡㜶㘴挵㙢㐴㔶昴昵㜵㥣愷㌳晣㙢㡡㑥摡愴㐴㈶户㘷㔶㘶㥣挵㕢㐴㐵㌷㈴㠵㑡㠶㙢愸㈹㠱㐸㜹㙣扢㈳㘲㝡㄰㌱户㘲攳昴晤〴㤳〴〷〰ち捦㐳搲㙣㜵攳ㄹづ敢㕦愳㑢扢㔲挹㤵㠸〶攵㈲㝣慥慢戰㍡挸搷扣㤵攰づ㠰㌶昳㠷づ挸っ㐲㔴㈸㑦㄰愲ち㘳㤸㘷㉣㜹㠱㌴戰换㐴㘰㘹愶攱〷慥捤挸搲㤰㌹敢㥥㜴㠳㔹换㕦㐵㈴㙡搴㡣㌲昷慤㐸〷搴攵挱昶㘹㉢㜳㔷㔷㘵㑤㌷ㄷ摤〶㐴摢昱搹敤㜰㌰挷㜶挰㤶㔴㘷㜳㑤㈰昵㜶㍥挶㄰〲㍢慤晣慤昴挶㙥挹晢捤㐳摦㜰㙢㐷㤷慣愰㉥〷捣㤰改㤸㉦㤹搸㐵㐴づ㙡晤收搲㡡㈷攵散㤰㜹搴戳㙡㜵换㤱㐴〶㙣㑣〶敢收攴㌹㐴〹ㄶ㕣挶〰㕤㘷挸㕣昲っ挷㕦㌵ㄸ㔰㕣摦㥤㝡㔲㘱㤱㠲㌹㙤㌹㍥㕥愳戰挸晣戰戹戸攲㕥㐰挴戶㘱㍢㐷㡤㔵㝦㕢㘰㠵㐴ㅦ㈶㠵ㅡ愱〹㑤ㄳ㈵慤搴㉢㝥㜸㈰捦攵挸㝢㜹〲㠵慢㕣㠱㍥昳っ敤㑤扢㍥㡡搱搰㑥攷㥣〶ㄱ㍤㙡ㄶ昶㘵㑡㘱㜲慡㝥㈷晢扣ㅤ攰敥愳愷㡦户㈲㜳㉦㉢㘶㕤愰㤷㍦㐳挶㉢戲㘸〶㐲攸愳摢ㄵ㤲ち换㐸㌹攰㐰㘰㥣㑦敤攴㔷㌶㔵ㅢ㔲摦慥㔶昶〸㈲㐹㠳收㥣戱㉣敢㠸㐷摢㐶戰㉢㝣愰ㄹ㙢ㅢ㜵㍦慡㥢㜱㙤摢㈰㘹㤱㉣ㄷ慢〶㈹㜸慡ㄱ戸㈷㉣㐷㌷〱ㄴ晤㐵㐵挶㐵ㄴㄹㄷ㔵搱愰㜹㡡愱㐱㤵攷㔸敥㌹挳戳㠲ㄵ摢慡㤶昸挰昰摤戶愰㐹㌰㌹㈵㙦㥣㘲㤹㌱搶㘶捤㥦㠶挹收㑦〰摤ㄳ㤰愳摣㍡愲ㅦ㤴慢㠹㈲晥㠹ㅥㅤ㑢㄰㌰捡㔳慡扦ㄳ愳ㄵ搴敤〸㠸ㅣ㤵㉥挵㜷㌰㉥㍤㠲㤲㔰〸ㄱ敢ㄹ㈴〲慦㘰㐲挸搳挵㕤㌴㑦㍢㔶〰散ㄱ㘳㐷慣㘰搶〷捡〱㤰㔵挷摢慢ㄵ㔶ㄳ㥤挶㥢㕡攱扡捥慡㤴㥡戸戶戳㍥愹㌷㙥搸愰㍡搴㈸〹㐵戲㔹㈳愵㔹㌶㤸攳㜶㔲㌵㐲㈹敥㔸摢㠸㉣户㘹㙢摦㈹㐵㕥㠶㘲㔲㌴㤳搳摦愵〸〵㠱摥㐸㐷搱㘷㥦㑤ㅥ㠹㠸つ㙤㠰㌲昵㔴㔸㌶ㄴ㠵〴㡦攳摡㐹㑤㤶愳㈷昰昷慥㈸㍢摦〸㔲㌵挶挵搱愸㘶慡㕥㥦㜷㘰㈵㔴つ慦戶㑤㔸ㅡ㙢ぢ㌵㡣攲捥㕥戵㝦戸扤〹㐶㡣搸㤰㘱㤱っ㍦㌰搸㄰捣㤵㠸愸搲㍡ㅢ攲㔶㌷㡢㑢㝣㍡㈱つ㐷㘱㘰㌱愸捤捡㌵㘵㠶戵㉣昹㔱搵愱㜹㕡㔴㜲㔴㌷愷㤶㝤愸昴㠰㜲㍣捡㈹〶搷捤㔳㜴㑢攱ㄲ〳挴㙥㤴㕢愸〶〸敤㌶〷攰挹㘰晢㘰〷㍢ㄲ㠶㑥㘸㥤㔱㠲ㄶ㌳〸㌷扤〸昲㑥㡦ㄸ㠵㈰㌵㔵晡摢㘱昱愵㈷㤹扥㜱㌸ㄷ㘷㈲㈶㘲戸㉢挳㝡〰㜲㤳㤱㐹㜲搱㘸ㅣ㌰て㈵㥢ㄲ㕡㠳㜱ㄹ㑤㡣㈱㥡㝣㕥㠰㕢㍣㡣㘵つ㤳㙤敡戸攷ㄶ㔸搰愶昵昵㕤收㜱愷㕡㙦搴愴㔲挵戱慣㔶ㅡ㜹㕢攰㑢㕤〱っ戹㈹㘳㕦愲㑤㌹㡥愳ㄴ㤷㑣㈴昵㙥㜷敢㠷搱㕤〹㌹㡣ㄱ慡㍥〶㈰㌳摣㜲㉡㈰搶㜱㑦㠱昶攱敥搶〵〶㜵㜹づ㈲慤愳㠸戲㙣づ昷昱㥡㔱㘴挵㙤㠹㘶㜳敥㥣㑢㥢㍤㔱㜴捣ち㡢戶〵㡥戰捥㔰攰ㄵ㡢㌰㐶㝡攴づづ㤲扢ㄴ㐵㜷㉦㍤愲ㅥ㜳㤷㠰ち㠵〱挱ㄸ㉦㑦㐱㌹散㉡ㄸ㠹〶户搶戲扡〵愳扦戴扣昵㈹〰挱㌰㌰つ㕡戴っつ㥣ㄹ攴㌷㌷㜰慥㐳慢㡣〸㘹㌲㤸捡ㄸ攵㈸ㅣ昶㐰ㅡ戸㠹〷改㈵ㄷ㑡㈸搸愳㉥㠶挵㜷ㄳ挷㙤ㅣ㠱㕣敦㡡戶挲〵㈳挰昵ㄷ㘷㙦㕢昱㔴慤㐶㜳ㄷ晥戹㙤㠱㔵㕣摤〸捤搱㍤㙤㤷戲搴㥡㘸摦㕤摦㔶ㄱ㕤ㄶ㍣㌰㍢㜱捣〸慡㉢㡢挱㝡㜸㜱慢㔷㤲㈸晣ㄸ晥㠸つ摦㑥㥢㌹敦昰㈲敡ㅡ昷扥㝣摥㜱㉦㌸㙡㕥〵㥦户晥㐰㈱戸㐲搹捦㐹㤶㜳晦挶㍦㤵戴㕣攱㐷ㄸ㜱㉢搳收〰㉤〷〹挷㔱㈹㤴〶㘳挸㘷搰〹㙣昷收慤〱搲挹㥥㌶㍡㔱㠲㘰㠷㔰㥣㜳慦ㄸ愱㠸ㅦ〲慤㈴㤶昰㐸㡥㍤㝦ㄶ慣㉦㝥㠰ㄲ㈲ㅣ捦㤱ㄸ㈹扣〱戹っ搴㈹㐱ㅥ㕤昱攰㠵㤰晦ㅦ㉣挵摣扣㈱㍢晤ㄷ㤸㔹㝣扦ㅤ㐵搷ㄲ㐵摦敢㐰㤱攰㌵㄰挵扦㜷㈳ㄳ愷〲挳戳㉦㈹㄰捥㌵敤ㅣ㐰㕦昵ぢ扦晦挳〳攸㕣㐴ㅣ捡㐶㐳愸敤㐶㍣㌷㑤㠴扥づㄳ㠱挱㝢㘵㈲㥣㐰㐶㌰㡡ㅦ㥡〸㤱て㘴ㅥ〵㥢㥢〸㡣敤㘵ㄸ㠲㠹㔰㙢挲慤挱ㄳ搸ㄵ㌶晤㘳挷㜰昱㔶晡㠸攷㐳㘹昹㌳昰㐸㕤搹㔹扣㘰㜸㠶扤㔷㤵ㅦ昵㈴㤴㤹户㠴㥢摣慡ぢ㝢㕣扤㘱㡤敡戴㠱慦㈲昶戲敦昸㔳戶㜶㝦ㅤ㤸ち㔳攸扥ㄷ㈵㔱㝣ㄹ㥥ㄲ挱㜳㐳敥〳㝢扥㜹昴てて㍤㜶㤸户搵㈲㕡㉤摣㠲㝣㉦㈱㝢摡ㄳ〸敡㈶㉥㡡㕣捥て㜳㑥攰ㄳ㈵㙢戵㉥愷つ㑦㔹㐱扥㙥挷搹㤰昰ㄲ㠴ㄹㄲ摦㜶㌰㌱㜱敦㈱㌴㌱㈷摡摣㥤敡挳㈶攵㈲㥣㐸㑣㕣昹昴攲戰愱攸慡挸㝡戴㌶ぢ摦㠶㉡㝡㠹ㄳ㐹㕢㠹㍣㜵㌲〹昱慤㜶㕤㜷㤰扡㉥㍣挸㌰散ㅦ㑢㈹挴ㅦ㐸㈱挹㠳っ㉦〴㈸㈹㜵ち㤹挲慤〰ㄹ㤱戵昶㄰㉦晤〱㍢㐲㐰㌶㉦晤昵昸ㄱぢ㜶ㄱ㔸㡣㝤昱扤㥥㘸㘹㡢挶慡㠹愱㕡㘵搳㉣㈲愳づ㉦㉣㤸㡣㑢㔳㤶捥〱㤴㙥搹ㅤ挵㤷っ搹㘱攰㉤㘴散㠲㑤㕦㕢搹扥换㘹攰收〷昴㑣㔱㈹っ㘷㌷㡢㜱㈰㔵㌱扡戰㘹㌹㉣㈲ㅣづ戳捤㑥〳㔱ㄵ㜴㤶戳ㄷ愷㔲〴晦昸愵㄰敢挷㕢㐳㕦摥㕥㐳ㅤ攷昴㘳㠱晣挱晥扡㌶㠳戱昱㔶㜲っ㈴散㤶㕡㤵挲敢攱愷搱㠵㡢捥〹扤㤵㔵捦攲㈰晥挴㥣搵愷㜵攸㝦㐶慦ㄵ㘷㥤㘱㙦㠶戱㔳晡晦㍤㈸搸㔴晦ぢ挶摥ㄴ㈲摦ㅢ㘵昸㔰㘰晣㘴搳㤰つ㜷〴㥥㙤〴㙦搴挱㔸㔷㔹㠶扣挳摣㈲㍥㕥つ慢㤵〴㠷摦㉢摦㝥㌵愲搹㤷戶敤㐰㔷〱挸搸㔰攱㔹㠸愰慥晤搳㜲㉢㍥摤ㄶ敦㐷挷㍤㈷慣慡攷晡慥ㄹ㡣㉤㈲攸㍢挶㙦捦㑣搸㍣㔳攲敢敤㐲敤㝡散挴攰晢搱攷攴㍣〴昶㐹ㄹ扣㔲戱㐸㐶ㄶ戶ㄶ挹攰㜷㐸㈳㠹昰ㄲ戵㠳㝦㤹㜹㙦挳愸攳搳搵㜹昸㍡〳ㄶ㙤ぢ㘵ㄷ㝡㥣摢㙦㘸㜰敢㜰㐷敢ㅥ昸㠳㘴㝤〲挱㌱戵㠴晢摦捦㝤㙤摦㠳㜴摢㘸㙤㍥㕢昶收㜳㉢ㄷ㥥〱㑥户昶㤶㌴挹昰㥤晣㈲戹慣㔷〸㜱㘹晦㌰晥㙥摤㐱换搱㐶㐱攷搱〷摤㜴㠴㡤搷攱㍥摢㐲昴晢㉣扡㡡㈹〲晣㜴㈳捡昰㐱搰换㐷㔶ㄴ㕦挵戲挸〰挸攷㡡㔵㠰敥㔴晤搴㐶㔴㍤ㄲぢ㘴挱㌳〶挹戱㉣扥㡣㠶摣慥㜰搹㘰〹㉥㕢愸戳〴昲㝡摣〳昹㥣攰㔹㐲㑤攴㡢攸搰㥣㠸㠵搲敥ㄳ昹挲㐶ㄳㄱ戴〲搴㐲㤳攳㡦挴㕡㐴慦愳㕡户〹ㅣ〲ㄷ㘰㤸㘲㤱戲愶ㄸ㠶ㄶ㝥㐰捣㈰晤㉡晡晢挲攱攷㥦㘳晡敢㘱愱〴㈱慡搲㤳愷㈰㔴㤳晦㔴㜲昲ㅥ㑡扢㑦晥ㄳㅢ㑤㝥㠴㌲㤲㌳搱〳㠰愱㍥㔱挱ㅦ戵㤸〶㌲摣㐷晥挴㔹〲晣㔲戳ㄸ㌱㔰愲晡㕥㐰〶㝤戹攱慡搵㐵㘴攲扥〵慥㍦攳攳ㅥ㘵ㅦ昱㈲㈴㝤㌹挵搰ㄹ㕢っ戵㘲挹㡥扣戰摢㐲㌶㘰㐹晣㕡戶慢㐸㉦昶ㄸ攱ㄷ㑦挴㠸㌹㜶㉣晥㜲㑡㡢㘲㑥㈰㡣搰㈲㈵晤㜰㈳挵㠷攳挶摦昹㙥换㘵㡡ち㈴㔰㑦搸㤸㜴愶ㅡ㍦ㅥ㌷㍥㠰慦戲㔴㥢ㅣ㙦㄰㌰扤㄰㌷㈶㍤慡挶㡦挵㡤晦㜲㘰㙦戳㜱㑣㠷攱挸〵ㄲ㐹㠶慤慢慣晦挴ㄷ摡挳㘸㕥㌰愹㍦〷捣戰㤸㤲㔳㠵㡥敢㑡㠳づ攲㌲㠸㠷㙦愴攷㜰户〹㔷㐰㈰㘴挳晦㔵挲㜱摣㜹㥡㌵〲〳㥦㐰慦㈱搸散改敡㠹㥤㡢收扣㠷㠲㝥昳戸㡦㌳㔵㙤㕢㤱〸捣㠱㝣戸扦㥢㌸攵㌳㑣挷搶㝥挴㐱㌲㡤㜷㐸㝡㔳ㅥ㉡戰㤲ㄷㅦ㡣㌱㥢㝢戴㐵㌳晡㈳㐰づ愴㈳㈰㌳晡愳㠰㘱㈰㠶户㤵㜳㈳攴㝦挵摣ㅦ㘴挵㠷〸ㅥ〳㈸ぢ㌲㍢改愰昸㌸挰㜰晣㍦慡ㄸ㕢㔳晥ㄲ㑤㍣ㄴ扦㉣㐹㐶晡ㄳ散昰ㄱ㠰㍥戸㙦㐵㐴㠴㘵晤愳㈸㐹扥㤴㠲㐳扤昴㘳慣昸㌸挱㈷〰捡〵㑥㜶换扢挶㌵昵愸戹㍥㠹慥攲㔱〲晣昴㑦㐵ㄹ㍥ㄴ戸て敦攸㙥㉢昳㈸ㅣ㝦搸㡦㔰㘷敡ぢ晥扢昰㐵晥㍡ㄷ摤㠷晦㈱㐹㐱ㄹ昶㜹敤敤扤㡤㐵㈶愰㑤慥㝥慢搸散㤷㌱づ搷搵㡡愰㜰㐴㉡㤵㤲㔶ㄴ挴㌷ㄷ㉣㕣扣㠱㙦㌹愴㉡㠴㈰つ愸ち㈷慡㌸㡣〲晤戳㙣㑡ㅣㄳ㑦晡攷昸㐴搴慡㑤晣㝣㤴攱㠳㈰㕥㔵昷〷愲敥昱ぢ㠹㙢㔵㘱戵扤㤰昸㔷ㄵ㉢挹ㄷ㍥挹挱ㄴ戲㤰㐹㙢㈵㈲㑤搱搰㤷㤱ㄹ敡ㅢ收摣敥挳㑦扢㈸慡㘷㙢㘷捦晥㜳㌸㍦㜶㜵晥㍤敦ㅥ㝣昲㠵㕦晣昱㌳扦㜹摦愱㍦晦敢愹愷㝥昳愷捦㍣昷慦ㅦ㉦ㅦ晡搹㌳捦晣昴敥慦㍤昷挷摤收搳摡㜷晦㌹昷昴挳㤳攷ㅦ㝥搰㍣㝤换搱㠷摦晢挰扤㤳ぢ㤷㡤昷昵昵昷摦㌴晡昳慢摥㍣昲攸㠳摦ㄷ㍦昹摤㤵㡥㔰换挵ぢ搲搳攰戲搵㌴扥㠲っ愶挱ㄹ扦慡搳攰㜲搵㐶㉤㐷ㅢ㌵㡤㠲ㄲ㝣ㅡ㥣㠰慡㌰搲ㄵ〳晦〱愶搳戴扥</t>
  </si>
  <si>
    <t>% TV</t>
  </si>
  <si>
    <t>㜸〱捤㕤〷㝣㔴㔵搶㥦㥢㌲攴㑥㈸㑦㐵挵㠶㔱戰愲㐸〴ㄵ㉣ぢ㈱㤱㈶㑤㠲㘵㙤㜱㤲捣㤰搱㈴ㄳ㘷㈶㐰㜴ㄵ㘱㔱㜱ㄵ戱㉢㉡ち昶づ慥㘵挱戲昶扥㌶㙣㔸挱戲㝥昶挵戲慥愸㉢摦晦㝦摥扢攱捤㉢㐹昰摢敦昷摢挷捣挹扤攷㥣㝢捥晢晦摦㥤㜶捦㝢㡦㠸㡡㐴㈲敢戱昱㉦户㈲㌶戶慤㙥换收ㄲ㑤〳㉢搳㡤㡤㠹扡㕣㉡摤㥣ㅤ㔸㤱挹挴摢挶愷戲戹㐲㌸㐴㙢㔲戰㘷㡢㙢戲愹㤳ㄳ㈵㌵搳ㄳ㤹㉣㥣㡡㈳㤱㤲ㄲ㕤〰㝢㙦攷㘹㤹㡥收㈸㕤㐴〱慦㠸㡥㔲㜴愳㈸愱搰ㄴ㌱㡡㔲㡡敥ㄴ㍤㈸㝡㔲昴愲戰㈸㌶愱搸㤴㘲㌳ち愶搱㥢㔳㙣〱搱㝤㑢㠸愹㤵㈳㈷搵㥥㠰㥤慥捥愵㌳㠹㍤捡づ户㜷敤愰昲昲㠱攵〳㠷散㔳扥昷挰㐱㝢㤴㔵戶㌶收㕡㌳㠹㠳㥡ㄳ慤戹㑣扣㜱㡦戲挹慤戵㡤愹扡㐳ㄲ㙤㔳搳㈷㈶㥡て㑡搴づㅡ㕣ㅢㅦ㌲戴㝣挸㍥晢㈴㠷つㅢ摡扤て㈲㑦慣ㅣ㌹㌹㤳㐸㘶晦㔳㌱户㘲捣㐹㤵㈳〷㑥㑣攴晥㔳㌱户㐶㑣㠴慣㑡㌷挵㔳捤晦愱愰挵㍣㜴晢㔴㈵敡㔲㍣挶㠹㐴㈶搵㍣㙤㈰㜶㍢㡦㘸昴昶ㅢ㔸㤱捤戶㌶戵㜰扡㔴㈶ㅡㅢ愷㈴㤲㜲㙣㥢慡戲戹挹昱㑣㔳戶㝢ㄳ昹㑢㘴ㄲ捤㜵㠹㙣捦愶㠳㘷搶㈵ㅡㅤ挷㙣㐹搳攱昱捣挴㜸㔳愲㠸㡤㕥㑤昶㌱ㅣ㕢㥦㘸捥愵㜲㙤㍤㥡づ换㈶愶挴㥢愷㈵攸㔲摣㌴扡㌵㔵慦㡡㡡昰㠸ㄴ敥ㄲ戴㘷㜲愰戰㍦㑤㤵つ昱㑣㑥㝡㍣㠴攵㐱扥慥改㈲㈸昲昶㡢㔳慡捣㌳㡡挷慣㍡搵㜴㐸㈲搳㥣㘸㘴ㄲㅥ挹〱ㅥ㈷㈱挸㍥づ敤㑣ㄹ㌸㍣㑡慡搴㜹㡤ㄱぢ戳㐴户㠱搸㜶㘲㍡搳㠴〹㌹㈱ㄱ㙦㍥㘸搰挰㐱㠳昷愸捥搵㔷㈵愶戳㕤慥户㠵㠷摥㡥扥㝤㈱ち㉢㠷㤴敢敤愹㉡㠳㔰㐵慢昱㉡㜶〷攵㉢愹愰㈶㕥㔰㔳㕢㔰㔳㔷㔰㔳㕦㔰㤳㈸愸㐹ㄶ搴㑣㉢愸㘹㈸愸㐹ㄵ搴㥣㔰㔰㜳㈲㝣捣㔶搲慤㕢㠱戳㙤㍤昱㠲扤攷㙥戱㔳攵㘵㝤㜶㑣㍣㥦摣敤㈰挵ㄷ慥扣敥㜷㐴㘳扢晣㥤㉣㜷敤攳搰㈱㐳㜵㍦戸攸晥㄰搱㥤㌸㙡捣攰晤昴捥㔴敤〲愱搴㉡散㈵昷昴㠲㕢㕢㑥㝤收て㥦㡦㕦搰搲㙦㘱㙢挳㡦ㅦ㉢扥㉤㐸㡡摤搰攸㠸㠷㈱㝡㜷㠶ㅢ〰ㄱ摤㠳㠳慡〶て搳㝢㔲㌵㄰㐲愹㔷㥣っ挵搳㘶昷摢愱㜵㘹挵㙤ㄳ搷㈶㡥扣晣攷㙥㡡敦㌹㤲㘱㄰ㅡ㥤㠰㈸㘷扣扤㈱愲㠳㌹㙡ㅣ㐰っ愱㙡ㅦ〸愵㥥㜳㔲㉣晦攱昲㤲㑢㔲㈷㑥㕣戶㘸昰挸㥤㐶捥晤㐱昱ㅤ㑤㔲散㠷挶ㅥ昹㍣攵ㅦ捣㈱攵挳昲㌶㍤㤴攱㠷㐱㐴昷㘷㤰㉡ㅣ摣〳愸㍡㄰㐲愹挷㥤㡣㝢昶㝥晤戴捡愲ㅤ挷㉦扦戲㜴摥戵㐷㍦扦慤攲㑢㑣㌲晥づ㡤㑥㐰つ㘷扣ㄱ㄰搱ち㠸挲昱〰㌵㤲慡㑡〸愵ㅥ㜴㔲㝣㌸敥改㉦摥㍣㘸摢捡昹挳戶㌹㜰摣晤昵㕦㉢扥㌹㑢㡡㠳搱攸敢〱戵慦敢攸敦㠷㌹㍡㡡〱㐷㐳㐴挷㜰搸ㄸㅣ㥢戱㔴㡤㠳㔰敡㕥㈷挷㝢㤳敢㝦敥㍤慢慡昲挶㉦㤶慦昸改扤㘵㙤㡡敦晤㤲㘳㍣ㅡ㥤攵㤸挰㠰ㄳ㈱愲㤳㌸散㘰攴㤸㑣搵愱㄰㑡摤改攴㤸㝤攷㐳摢㉥㔹㜳㝤搵昲摢ㄶ慥㝣㘷慦扤㉢ㄵ㕦㄰㤲愳ㅡ㡤㑥愸㥡捡㜸㠷㐱㐴て攷愸㔱愰敡〸慡㡥㠴㔰敡㈶㈷挵捣戳ㄲㄵ㡢ㄷ攸㐹て昶ㅤ晤㐲㘳昱㤳つ㡡ㅦ㕣㤲攲㈸㌴㍡㐹㜱㌴攳ㅤ〳ㄱ㍤㤶愳挶㈲挵㜱㔴搵㐰㈸戵搸㐹㌱捦晡攱攵㐳慦晢㘵挴扣晥㡢㐷敥昲㤷慢㔶㉡㝥㉣㑡㡡㌸ㅡㅤ扤㑥昶搶戵っ㔷〷ㄱ慤攷愰㑡昰㤴愰㉡〹愱搴㐲㈷挳慣㤵㕦㍤搷㘷摡昴戱㤷慣㍣昰㤲慤㈶㡥搹㔲昱㌳㔷㌲㌴愰搱搹戱㐸㌱攰〹㄰㔱扥㤷〰挵㌰摤㐸㔵ㄳ㠴㔲ㄷ㍡㌹愶晤昸攱慤搷㑣敢㕦昵搷㥦㕥㉡晤挳散收㐱㡡ㅦ改㤲㈳㡤㐶㈷㐴戵㌰摥㐹㄰搱っ㐷ㅤっ愲戲㔴攵㈰㤴㍡挷㐹搱晢挹挱挹㤵㝤㍦ㅢ㌱㘷昷㔹愳ぢ晦搹㘳愸攲ㄷ〶㐹㌱ㅤ㡤捥㘰捣㘰挰㤹㄰搱㌶づㅢ〵ㄸ㈷㔳㜵ち㠴㔲㜳㥤ㅣ㕢㕤慣㉥㝦攸㤰捤㈷㉥ㅣ㌳㘷攴㌳ぢづ㝦㑢昱晢㠸攴㌸ㄵ㡤捥㜲㥣挶㠰戳㈰愲愷㐳ㄴㅥ㠲ㅣ戳愹㥡〳愱搴愹㑥㡥攲㘵捤㉢敥摥晥攱㠳㤷晥戱攵挵㔱㔳㤲㌷㈸㝥摤㤱ㅣ㜳搱攸㠴慡㌳ㄸ敦㑣㠸攸㔹ㅣ㌵ㅡ㔴捤愳敡㙣〸愵愶㍢㈹ㅡ慥㉢昸㉡晥㜶敤㠴换搷㉣㔹扤搷晤㑦㥥愹昸㘵㑡㔲㥣㠳㐶㘷㌰捥㘵挰昹㄰搱昳㌸㙣㍣㘰㉣愰敡㝣〸愵搲㑥㡥㡢㝡㡦㔹戳敡㠵ㄷ㉡晥昴摣〹㌷扣昹昲㘱㐹挵敦㙡㤲攳㐲㌴㍡换㜱ㄱ〳㕥っㄱ扤㠴挳挶㈱挷愵㔴㕤〶愱㔴㠳㤳㘳晢挶㝢㠶㡣㕢㍦㙡昴〳晦㈸晡㌵㜷搶摡ㅤㄴ扦ち㑡㡥㠵㘸㜴㐲搵ㄵ㡣㜷㈵㐴昴㉡㡥㍡〴㔴㉤愲敡㙡〸愵攲㑥㡡㤹扢㙤晤挸戳㑦㝦㌰昱捥㤵扢㡣愸扤改㤶㡢ㄴ扦㘸㑡㡡挵㘸㜸摦攱昷㜶扤ㄹ㤶晢摥攱㤷㘰㠴扥ㄶ㈲㝡ㅤ㐴攱挱㜸㠷扦㥥慡ㅢ㈰㤴㍡捡挹昸摥㑤㑦て㘹扣戰㙦挵散挸戸㝢㡡敥㥥搰慦晢㑤㌰ㅦ敡㝣㔹愸捡挴㘷攰敢搷㠶㙦㜶昸㍡换㝦㥤㝦愵挵㌷摡攴㍥挹晤㤲攵攵昵晢っ㡡て㡥ㄷ昳换㐴㔷扦㍢昱愵搴㍤㜹㐴慡戹㍥㍤㐳扥㑣㙤㍢㌲㥥㑤㙣昸㙥㌵挰戱㡤㑣户㌶搷㘷户〹㌶㔶攷攲戹挴搶㕥摢㠶㈰扥㘱搵昸慡㤹挸㑡扥扥摥㘱㠷挷ㅢ㕢ㄳㄵ㌳㔳戶㜹㍢㡦ㄹ㕦㌴搳戵攱搶㔱㤹挴㐹敤㔶摦ㅥ㔵攰〷捦㜴㠹敤㐳㘹㥢散晤㉡慢㙣㐸㘷ㄳ捤戲㝢〳㥡㈶愷敡㑥㑣㘴慡ㄳ晣戹㤴愸ㄷ愸㥢搳攴㝣摢ㅤ㌰愹ㄹ㐰昱晤戵㝥㐷户㌶㜹昰捣㕣愲戹㍥㔱㡦晤㙤㐹㘴㜲㙤㔳攳戵㡤㠹㉤昲㕣散㥣㌰㙣㤵愷ㅥ㤵慥㙢捤㔶愶㥢㜳㤹㜴㘳扥愵愲㝥㝡ㅣ摦戰敢㈷愴敢ㄳ昸㠲㕣挴㉤愲㈲㠵㠵㑡㐵㜶て晡㤶捡戸搹㠱㜲㈰㕣㠷㤸摦㤷晢攴㑦扢㠱㔳㠰づ㈸ㅡㄳ㥣㤳〵晤㍢〹㈶㜱ㄹ㘶户㜰㐷ㄷ㈶晥戶愴昷慥攱摥戲㡦敤㐷敥晦搷戹愰㘰㌳〷晤挱搳昱㉢㘴㑣扣戹扥㌱㤱改昰㤷戱攲ㅥ改㥢㈱㡡㡦挰慢㌹㤴扤㈲㜸愸㤹慡慤㜸㐶慡㍥搷㄰㙤㐸愴愶㌵昰挳っ扦㥥㑢㑡㐸慤㙦搳户㐲愵㙦愳戸ㅤ㈲ㄶ㡢㐴敦愰㔳㌴愶敦戴晢挵晣㕤戰昱扦㙦ち㌰㑡换敦㈹晣昸捤ㄶ㌷㡤㑡㘷戲㠵㠵㐱㈸挷挴戳つ㌹㑥捦づ㡤㕢㌲摥㔲㡡㘵㄰挵晣㜹搲改捦㈷㝥ㄷ㈸攲慦挴ㅥ㑤㔵㠹㘴ㅣ扦捤攵搵慤攲挵㑤昶捦扤慡㐴戶㑥昳㜷攱㔸扣㔶㘶㐶搱挲㡢扦㝢ㄳ㘷㝦㘲㘶慥㉡㥥㡢㜷㙢挲㉦㑣ㅣ㈵つ愷〱㌲捡㙥㜱㘴て搱㤹搱㌱愷㠷〸㤶㌴㕤㔱㑡㐵㘱㐷挲ぢ〷慦㤷㐸愱㈳㍢〶㠱㝤攷㙦挰愸㜷愲攷晦㔲挴て搸晡搱㠹收愹㙤㉤㠹㉣摤㑢愲ㅤ㔲改㝤㜹㌱搸愴扡摡挳㜲愹挶散㐰散改攸㑣扡戵攵㍦ㄹ㠷戱昴㕤㄰㘶㉢㥥㠸㔹摣㜵㑣愰㉢搲㙤㍡㡦㑤㑤㑤愴㠴搱愸搱㝤㈹㌸㕢ㄱ㙣㍤晥挸愶敦挵㥦㔸㐷戶攲㌲㜸㙣捣慦敡㘲昸㜷㙦〲㐳㔳㌳〹㔹㈷㈸㤱づ搸敥搱㜴㐴㍡㜳㘲㙤㍡㝤㈲攷㔳㑦改㘵ㅢㄲ㠹ㅣ㝦㝢㤷㍡㙢つ戲愶愰㔴㘱㘱摥㙦㘸搷㡦昴慤ㄱ㍦扡〲愲㐷㐵㘳㘳㤹㠹㤸㡤摥て㔵㈱㔶〱愲て愰戱挹㤸㐹ㄳ㙢〶つ慥搹㝢㔰㑤昹扥〳㘷㌶㘶㘷慡㉡挰㕥㡤㘷捤㜵㡤攷㥥摣㉦㍥敥㤲昲搲㜷㈷慦㝤晣㜸㔵改ㄸ㝣扦戶晢㈱㄰㍦㥥昵㕦㈱㔴〵摣昸㜶㠲㜶晥愶ㅦ㐱㕦㍦㑡昱ㄸ〴摥ㄴ㠴㘶扣㈷㍣㘱㜷㔵㝦晣攵晢㠲㝥㤲攲㈹〸戵㌳〴㕦㤵晡㘹〸戳愹愱㠸捦㠳㉤〷㙣㈷愸晤〷散㜹㘸㘳扡〳㥢摡〵ㅥ㘵ㅣ㑢㤲㌴㘹搱愴㐴つ㐴攰搵㜸晡〸搸搳㌱昸搶〲㜶挷㌰㈱攰㌵㡥ㅦ〰户㘰〲摥㘰㡥㌷㈹㔶㐱戸〸㜸摢敥慡〱昸㉢〴扣㐳愷㜷㈱搴㥥㄰㐲挰㝢㘸㤸㑤敤㠸ㅣ敤〴散〱戵㥦㠰て愰㡤改づ㙣㙡㈰㍣捡㌸搶㐳㐰ㅦ〷愷㡦㠰㉤ㅤ㠳㙦愹愲ㅣ㔱㠴㠰捦搱㔰㥢㠷ㄲ昰㈵戳㝤㐵昱㌵㠴㡢㠰戵㜶㔷㜱〹㐳〸昸㠶㑥摦㐲愸㈱㄰㐲挰㜷㘸㤸㑤㜵㜷ㄳ㌰ㄸ㙡㍦〱晦㠲㌶愶㍢戰愹㝤攰㔱挶戱ㅥ〲ち挲〸㔰㡥挱户㤰㌲ㄴ㔱㠴〰扥㠷愸昵扦㠶捤㠰〲㤸㜵㈱〵ㄷ慥㕤〴㐴敤慥ㅡ㠶㐰㐲㐰㌷㍡㤵㐰愸〳愰ㄲ〲㌴㝡㘶㔳㍦㈰㐷晢っ搸ㅦ㙡㍦〱㍤ㄸ㔳㜷㘰㔳〷㘲㕣ㄹ挷㝡〸昸ㄲ挱㔷〳慢㙦〶㝣攱ㄸ㝣敢㍡挳ㄱ㐵〸搸㠲扢晣ㄹ摣㠲㕦〲㝤㘰搶㕢㔱㙣つ攱㈲㘰㕢扢慢㐶㈰㤰㄰戰ㅤ㥤晡㐲愸㤱㔰〹〱摢愳㘷㌶戵〶㌹摡〹愸㠰摡㑦㐰㍦昸挷㜴〷㌶㔵㠹㜱㘵ㅣ敢㈱攰つ〷愷㡦㠰搷ㅤ㠳㙦搵㘹ㄴ愲〸〱㝢㈰愹㝡㌵㤴㠰㠱㌰敢扤㈸〶㐱戸〸搸摢敥慡搱〸㈴〴っ愶搳㄰〸挵ㄵ㈹㈱㘰ㅦ昴捣愶㥥㜳ㄳ挰搵㉢㍦〱挳ㄸ㔳㜷㘰㔳攳㌰慥㡣㘳㍤〴㍣ㄲ㐶挰挳㡥挱户㈴㌶〱㔱㠴㠰㤱摣攵㠷㐲〹愸㠲㔹ㅦ㑣㌱ち挲㐵挰ㄸ扢慢㈶㈲㤰㄰㌰㤶㑥攳㈰搴㘴愸㠴㠰㐳搰㌳㥢扡挷㑤挰㈴愸晤〴㑣㘲㑣摤㠱㑤ㅤ㡡㜱㘵ㅣ敢㈱攰搶㌰〲㙥㜱っ扥昵扡愹㠸㈲〴ㅣ挹㕤扥㈹㤴㠰愳㘰搶㐷㔳ㅣ〳攱㈲攰㌸扢慢づ㐳㈰㈱愰㠶㑥挷㐳愸㈳愰ㄲ〲攲攸㤹㑤㕤敤㈶攰㜰愸晤〴㈴ㄸ㔳㜷㘰㔳㐷㘲㕣ㄹ挷㝡〸戸㌸㡣㠰㡢ㅣ㠳㙦㌵昱㘸㐴ㄱ〲㥡戹换ㄷ㠴ㄲ搰〲戳㍥㠹㈲〳攱㈲㈰㘷㜷搵㌱〸㈴〴戴搲㘹㍡㠴㍡づ㉡㈱㘰〶㝡㘶㔳昳摣〴ㅣぢ戵㥦㠰㔳ㄸ㔳㜷㘰㔳㌵ㄸ㔷挶戱ㅥ〲㑥ぢ㈳攰㔴挷攰㕢敢慣㐵ㄴ㈱㘰㉥㜷昹㤴㔰〲捥㠴㔹㥦㐵㌱て挲㐵挰㥦散慥慡㐳㈰㈱攰ㅣ㍡㥤ぢ愱ㄲ㔰〹〱昳搱㌳㥢捡戸〹愸㠷摡㑦挰〵㡣愹㍢戰愹㈴挶㤵㜱慣㠷㠰㠶㌰〲愶㌹〶摦㔲㉣㔷㔷㠵㠰㉢㘴㤷㐳〹戸ち㘶扤㠸攲㙡〸ㄷ〱㡢敤慥㍡〱㠱㠴㠰㈵㜴扡ㄶ㐲㌵㐲㈵〴㕣㠷㥥搹搴㌱㙥〲㑥㠴摡㑦挰㑤㡣愹㍢戰愹㈶㡣㉢攳㔸て〱㔳挲〸㌸搴㌱昸搶㠹㕢㄰㐵〸㔸挶㕤㥥ㄴ㑡挰㥦㘱搶㜷㔳摣〳攱㈲攰㍥扢慢㑥㐲㈰㈱攰㉦㜴㕡づ愱戲㔰〹〱㉢搰㌳㥢ㅡ攵㈶㈰〳戵㥦㠰㠷ㄸ㔳㜷㘰㔳晣㌵㕦挶戱ㅥ〲づっ㈳攰〰挷攰㕢挵㥥㠱㈸㐲挰㔳摣攵㘱愱〴㍣〳戳㝥㤶攲㌹〸ㄷ〱㝦戳扢㙡㈶〲〹〱㉦搰改㐵〸㜵㌲㔴㐲挰㑢攸㤹㑤つ㜲ㄳ搰〶戵㥦㠰㔷ㄹ㔳㜷㘰㔳愷㘰㕣ㄹ挷㝡〸搸㌹㡣㠰㥤ㅣ㠳㙦㠹晤㌴㐴ㄱ〲摥攵㉥昷ぢ㈵攰㝤㤸昵㙡㡡㌵㄰㉥〲㍥戴扢㙡ㄶ〲〹〱ㅦ搱改㘳〸㌵ㅢ㉡㈱攰敦攸㤹㑤㙤敤㈶攰㜴愸晤〴㝣〶晦㤸敥挰愶收㘰㕣ㄹ挷㝡〸戰挲〸攸攵ㄸ㝣敢晦㘷㈰㡡㄰昰㉤㤲慡ㅥ愱〴㝣て戳晥㈷挵て㄰㉥〲㝥戴扢敡㑣〴ㄲ〲搶搱改㈷〸挵攲㠰㄰昰㌳㝡㘶㔳㐵㙥〲捥㠲摡㑦〰㝦㈹挶㜴〷㌶挵㤲㐳ㄹ挷㝡〸昸改摦㈱㕦㠵搷㌹〶㕦㜵攲㕣㐴ㄱ〲㑡ち戰换晦㠲㕢昰㔷攱ㄸ捣扡㤴愲㍢㠴㡢㠰㥥㜶㔷捤㐷㈰㈱愰ㄷ㥤㜸㙥㡡㕡〰㤵㄰戰〹㝡㘶㔳㕦㈳㐷晢㔷攱昳愰昶ㄳ戰㌹㘳敡づ㙣敡㝣㡣㉢攳㔸て〱ㅦ㠷ㄱ昰㤱㘳昰㤵㑥㉥㐲ㄴ㈱愰㉦㜷昹㠳㔰〲捡㘰搶㍢㔰散挸扤摢戰ㅥ搰摦敥慡㡢ㄱ㐸〸搸㠹㑥㍢㐳愸㑢愱ㄲ〲㜶㐱捦㙣㙡㤵㥢㠰㑢愰昶ㄳ㌰㠰㌱㜵〷㌶㜵ㄹ挶㤵㜱慣㠷㠰ㄷ挳〸㜸挱㌱昸敡㍡㔷㈰㡡㄰㌰㠴扢晣㝣㈸〱晢挲慣昷愳ㄸ捡扤摢㐰挰晥㜶㔷㕤㠹㐰㐲挰〱㜴㍡㄰㐲㉤㠲㑡〸㌸〸㍤戳愹挷摣〴㕣〵戵㥦㠰ち挶搴ㅤ搸搴搵ㄸ㔷挶戱ㅥ〲㤶㠷ㄱ昰ㄷ挷攰慢㍡㉤㐱ㄴ㈱㘰ㅣ㜷昹摥㔰〲挶挳慣㈷㔰㑣攴摥㙤㈰㘰戲摤㔵搷㈲㤰㄰㜰㈸㥤愶㐰愸敢愱ㄲ〲慡搱㌳㥢扡摤㑤挰㜵㔰晢〹㌸〲晥㌱摤㠱㑤摤㠰㜱㘵ㅣ敢㈱攰摡㌰〲㤶㌸〶㙦ㄱ慣㤸㡢敡ㅢ㔱扣㈸㘵搲攴攱愹挴っ慥戶昶㑣攲昴愱捡搶㙣㉥㉤㑢挳㍤㤲㔵改㠹改㕣㔵㉡摢搲ㄸ㙦摢㉣改㌴㡥㘸㐸㌴愳㜰㤳㐱晤挶愳㑢户戴㈴敡㜵戲㍡摤㥡愹㑢㡣慤晡㙦㈸散〰ㅦづ㥤搴㜴ちㄴ戶摦㔶慢㐰〸㠵㔹㠲㉤㔲㝣㉢〲㝡㤷㥣攵㈴㈶㔷㜹㐸㥡ㄶㅣ㝢㙤㘰㜴㙡㉡搷㤸㈸㑤㑡㘹㐶摡㈵㐹戰㠸㙡㔸㝤户攴搴〶㉣挵㔶昵㐸㡥捥愴敡ㅢ㔳捤〹ㅥ㡣摥戶敢昸挴㌴㔴扥㈶愷戳㈹㥥㉦搶㈳㌹㌵ㄳ㙦捥戶㜰ㄱ扦慥㙤搳扣㥥慣昶ㄷ㈷㐷愶㥡戳㐸㈳㐷㤱敤㕥挹敡㠶昴っ㥣愱搸摡搴㍣㍡摥㤲晤慦㌸㉡㡡㠷㐵㌶㌹㌴慡㐰ㄵㄴ愸㤲㠲㤲摦㝡㝣愲挷攳㌵戶㤹㝤捡㑤ㄹ收㘹㉥㤳慡㙤㈵㘱㤲㠳㡢㝢㐵ㄴ㜲っ㈳挵户愱攵㕤慥㜷ㅤ㐲㑦慤㡤晢㥡㜷㑡㕥㘰搹愷晤戴捦㍥㜰搷㜱散㑥昷㕡㠸㜱愳てㅢ扢愱ち晤㝦㍡戹戲昸㜶㐴敥㜲搱㙦㜳㌸昷戴愷㄰ぢ㠱㥣㔱㜸㘵㘲㈶戰攷㥤㤶戱愴昸㜰㠶昶摣搰ㅣ㠵扡㔱昷攴昸㜸㙤愲ㄱ攵慥愶㜸慥愷摤㘱摤ㄱ㈷摦㘵ㅤ㕢㘵扡愹㈹捥㈹挷㔳〸慢敢攲㡤㠹㤲㘴㐵㙢㉥㍤㈱搵慣㤳㄰㌲㉦ㅤ㔵㝣㈶㔴昱㤹㜶㘱㉡㌹㠵㘵㜰㘹㌳㔶㝡㕡㍣㤳捡㌵㌴愵敡㑡搸㘱愹晡扦㘲慥攲挵㕦〴㌲捤㘶摥㑢扣㤵㉥扢摥㠴挳㍤㄰挵㘱㔲挷挳㡦ㄹ㕤愰愲昸愷㝥㘳㤵ㄴ㙦㍣昲㠱愲敢ㄱ慤ㄸ㑦㈸㥣ㄷ捦㕡㝥户攴戶㜶ㄶㅡ昲收愴敥㐴㤷㕡㥤㠰㉢ㅢ㝣ㄶ㉤㠵攸戰㠴搶つづ戱昱改㜸晤愸㜸ㅤ㑥〷敥收㥣っ㕣㠲㐳换户㥡㡣挵愲㘶㈵敡攴愸扦㑦㑦搵㈷㌲㈵㔴㔴攳㥣收㈲㤶㐳愳昶㌱㐴㜹愷㌰㔲㕣㕣㕡ㄲ㤴㙢慣㠹搵摦㈹ㄵ戹捦㤹ㅥ敢㡢晦攵愱㐳㠷㘳愷〰慢㄰㔲㈷〱㐷㑦㈳愶㘵攸ㄲ㡦挷愱㠱づ㈹㠸攲扢㘰昴ㅥ㥢晣晡㈲慡㤰ㅡ㑥㐵㜲ㅡ㉤㉢㥦㈵愸ㄲ㑡挹戴㔸㠰㤴扡㑡㥤㔱扢捡㔹㘲捥捤㡤㔶㘳㤶㈷敡㘳昶晢㉢㑢慡㍣ㅣ〵〵㐵㌸搴㔱敦㘹㈲扥戴〸搶㔴㥤㤰ㅡ愸摡ち扢㄰㍤〱㝢㕣捡ㄷぢ攲搷昰㍣搵㍢愰挵晡昷㝡晣㤱㉤ㄶ搳㡤昰㠹挴搴扤㤰〶㌸㜷㍦ㄶ攳㔱搳㑤〴摥っ愱㔸〴攳挷㍦㥡收挳㑡㍤㠲ㅥ㍦戰㈲搱㌴㕣扡晡〶愹ㅥ挵〸扥㐹敡ㄶ〶㝥っ㉤扥昷戴捦挵っ戴㥤捦挵㈷㌸〲㑦㥤㘵㄰愷愳㥥㐴挳挰㐰搳ㅣ攰ㅣ㝣㜴㉢ㅤ㥦ち㜶㤸㑥㠷ㄹ㜴㜸ㅡづ㍣挸搱㤹攸戵㤳挷搳㘷〳挸㍢ㄹ㍥㈰敦㜹㔷㔰ㄷ㜹愷㌰攸ㅦㄸ昴㌵㌸㜸挹㘳搵捣㈶敦㔴戸㜴㤹扣㌷㌱㑣挸㍢㡤㠱㔷愱㤷㐷摥改搰㜶㑥摥摢ㄸ㈶攴捤㘶㄰愷愳摥㐱㈳㠰扣㌹昰搱㝦愴攳扢挱づ㜳改㜰〶ㅤ摥㠳㠳㤰㜷㈶㝡敤攴昱捣攰〰昲收挱〷攴㝤攰ち敡㈲敦㙣〶晤ㄳ㠳㝥づ〷㉦㜹㕦㐲㘷㤳㜷づ㕣扡㑣摥㔷ㄸ㈶攴㥤换挰㕦愳㤷㐷摥㜹搰㜶㑥摥㕡っㄳ昲ㄶ㌰㠸搳㔱摦愰ㄱ㐰摥昹昰搱ㄷ搰昱摢㘰㠷ぢ改㜰ㄱㅤ扥㠳㠳㤰㜷㌱㝡敤攴昱㥣攷〰昲㉥㠵て挸晢㤷㉢愸㡢扣换ㄸ昴㜲〶攵づ㝡挹㘳戵捥㈶㙦㈱㕣扡㑣ㅥ敢㝢㐲摥ㄵっ捣㐲㕦ㅥ㜹㔷㐱摢㌹㜹㔱っ挳〳换愴戲㜷㜶㐷戱㉡ㄸ㐰摥搵昰搱搷搰㤱ㄵ挳〰㠷挵㜴㔸㐲〷ㄶㄱ㠵扣㙢搱㙢㈷㡦愷㙦〷㤰㜷㍤㝣㐰ㅥぢ㠹㈶愸㡢扣ㅢㄸ昴㐶〶㘵搱捦㑢ㅥ㉢㝤㌶㜹㌷挱愵换攴戱㌶㈸攴摤捣挰㉣ㄲ收㤱㜷㉢戴㥤㤳挷㘲㈲ㅥ㌸〵㠹㐱搰㤰㈷㉢㡡〶〶㜴收㍤敦㜶昸攸㍢攸挸㙡㘳㠰挳㥤㜴㔸㑡㠷敤攱㈰攴㉤㐳慦㥤㍣㥥㤸ㅥ㐰摥㥦攱〳昲㔸㠴㌴㐱㕤攴摤捤愰昷㌰㈸ぢ㠶㕥昲㔸㈵戴挹扢ㄷ㉥㕤㈶㡦㜵㐵㈱敦㍥〶㘶㠱㌱㡦扣攵搰㜶㑥ㅥぢ㤱㜸攰㔷㌰㠳愰㈱㑦㔶㈳つっ攸っ㜹昷挳㐷㍦㐰㐷㔶㉡〳ㅣㅥ愴挳㐳㜴㘰昱㔲挸晢㉢㝡敤攴昱㡣晢〰昲ㅥ㠱て挸㘳〱搳〴㜵㤱昷㈸㠳㍥挶愰㉣㌶㝡挹㘳㠵搱㈶敦㜱戸㜴㤹㍣搶㈴㠵扣㈷ㄸ㜸ㄴ㝡㜹攴㍤〵㙤攷攴戱㠸㠹〷捥㔷㘱㄰㌴攴挹㑡愶㠱〱㥤㈱敦ㄹ昸攸㘷改挸㉡㘷㠰挳㜳㜴㜸㥥づ㉣㝣ち㜹㝦㐳慦㥤㍣㕥㑡㄰㐰摥㡢昰〱㜹㉣㝥㥡愰㉥昲㕥㘲搰㤷ㄹ㤴㠵㑡㉦㜹慣㑥摡攴扤〲㤷㉥㤳挷㝡愶㤰户㤲㠱㔹搸捣㈳敦㌵㘸㍢㈷㡦〵㔰㍣㈲晡㜵〶㐱㐳㥥㌵㤰〶〶㜴㠶扣㌷攰愳摦愴攳昱挱づ慢攸昰ㄶㅤ攲㜰㄰昲摥㐶慦㥤㍣㕥㈴ㄱ㐰摥扢昰〱㜹㉣㥣㥡慣㉥昲摥㘳搰昷ㄹ㤴㐵㑥㉦㜹慣㙣摡攴慤㠶㑢㤷挹㘳㉤㔴挸㕢挳挰㉣㡡收㤱昷㈱戴㥤㤳挷攲㈹ㅥㄱ晤ㄱ㠳愰㈱㑦㔶㔰つっ攸っ㜹ㅦ挳㐷晦㥤㡥慣慥〶㌸㝣㐲㠷晦愱〳ぢ慥㐲摥愷攸戵㤳挷换㍦〲挸晢ㅣ㍥㈰㡦㐵㔷ㄳ搴㐵摥ㄷっ晡㈵㠳戲㐰敡㈵敦㑣攸㙣昲扥㠲㑢㤷挹㘳ㅤ㔵挸晢㥡㠱㔹㔰捤㈳㙦㉤戴㥤㤳挷挲㉢ㅥㄱ晤つ㠳愰㈱㑦㔶㕦つっ攸っ㜹摦挲㐷㝦㐷㐷㔶㘶〳ㅣ扥愷挳㍦改挰㘲慤㤰昷〳㝡敤攴昱捡㤶〰昲㝥㠴て挸㘳挱搶〴㜵㤱户㡥㐱㝦㘲㔰ㄶ㔷扤攴戱愲㙡㤳昷㌳㕣扡㑣ㅥ㙢戰㐲摥㉦っ捣㘲㙣ㅥ㜹扦㐲摢㌹㜹㡢㌱っ㡦㠸㕥捦㈰㘸挸㜳〹愴㠱〱㥤㈱㡦㔷㈳㘸〵愱㔸搵つ㜰㈸愰〳㝥挱㐶ㄴぢ扤㐲㕥ㄱ㝡敤攴昱㤲㥤〰昲愲昰〱㜹㉣昶㥡愰㉥昲扡㌱㘸〹㠳戲㌰敢㈵㡦搵㔸㥢㍣㕥昷摢㘵昲㔸扦ㄵ昲昸攳㔸戱㤰㥢㐷㕥㜷㘸㍢㈷㡦〵㕦㍣㜰晤㌰㠳愰㈱㑦㔶㝤つっ攸っ㜹㍤攱愳㝢搱㤱ㄵ攱〰〷㡢づ㥢搰㠱㐵㘲㈱㙦㔳昴摡挹攳挵㐸〱攴昵㠶て挸㘳愱搸〴㜵㤱户㌹㠳㙥挱愰㑦挱挱㑢ㅥ㉢戹㌶㜹㕢挲愵换攴戱昶㉢攴昵㘱㘰ㄶ㠱昳挸摢ㅡ摡捥挹㘳戱ㄸ㡦㠸摥㠶㐱搰㤰㈷㉢挶〶〶㜴㠶扣㙤攱愳户愳㈳慢挹〱づ㝤改戰㍤ㅤ㔸㘰ㄶ昲捡搰㙢㈷㡦㔷㔹〵㤰户㈳㝣㐰ㅥ㡢捣㈶愸㡢扣㝥っ摡㥦㐱㔹㄰昶㤲挷㉡戰㑤摥㑥㜰改㌲㜹慢㌱㑣挸摢㤹㠱搷愰㤷㐷摥慥搰㜶㑥ㅥぢ捤㜸㐴昴㙥っ㠲㠶㍣㔹㙤㌶㌰愰㌳攴敤づㅦ㍤㠰㡥慣㐴〷㌸散㐱㠷㍤改挰攲戴㤰㌷㄰扤㜶昲㜸昹㔸〰㜹㠳攰〳昲㔸愰㌶㐱㕤攴㤵㌳攸摥っ捡㘲戲㤷㍣㔶㤰㙤昲〶挳愵换攴戱收㉣攴つ㘱㘰ㄶ㥦昳挸摢ㄷ摡捥挹㘳㤱ㅡて㤴敦ㄸ〴つ㜹戲㔲㙤㘰㐰㘷挸ㅢちㅦ㍤㡣㡥慣㘲〷㌸散㑦㠷〳攸挰挲戶㤰㜷㈰㝡敤攴昱挲戸〰昲㝥〷ㅦ㤰户摥ㄵ搴㐵摥㜰〶ㅤ挱愰㈵㜸㕦昶㤲ㄷ㠳捥㈶慦〲㉥㕤㈶慦ㄴ挳㠴扣㤱っ摣ㅤ扤㍣昲慡愰敤㥣扣㥥ㄸ㠶㝤挶㘹㠰っ㠲㠶㍣㝢㐱ㅢ挰捤㈸昸攸搱㜴戴㠲ㅤ挶搰㘱㉣ㅤ㌶㠱㠳㤰㌷づ扤㜶昲㜸挵㕦〰㜹攳攱〳昲㌶㜷〵㜵㤱㌷㠱㐱㈷㌲㘸㕦㌸㜸挹㉢㠳捥㈶㙦ㄲ㕣扡㑣摥づㄸ㈶攴㑤㘶攰ㅤ搱换㈳㙦ち戴㥤㤳搷ㅦ挳㠴扣㙡〶㌱攴敤〴㙤〰㜹㔳攱愳て愳攳捥挱づ㠷搳攱〸㍡散〲〷㈱敦㐸昴摡挹攳愵㡣〱攴ㅤ〵ㅦ㤰㌷挰ㄵ搴㐵摥搱っ㝡っ㠳づ㠱㠳㤷扣㝤愱戳挹㍢ㄶ㉥㕤㈶㙦㍦っㄳ昲㡥㘳攰愱攸攵㤱㜷㍣戴㥤㤳户㍦㠶〹㜹㜱〶㌱攴戱扡ㅥ㐰㕥㉤㝣㜴ㅤㅤてっ㜶愸愷㐳㠲づ〷挱㐱挸㑢愲搷㑥ㅥ㉦搲っ㈰慦〱㍥㈰慦挲ㄵ搴㐵㕥㡡㐱㑦㘰搰㜱㜰昰㤲㌷ㅥ㍡㥢扣ㄳ攱搲㘵昲㔸㘳ㄷ昲ㅡㄹ㜸㈲㝡㜹攴㌵㐳摢㌹㜹㤳㌱㑣挸㑢㌳㠸㈱敦㔰㘸〳挸㙢㠱㡦㍥㠹㡥㔳㠲ㅤ㌲㜴挸搲愱ㅡづ㐲ㅥ敦搵搲㑥ㅥ慦㌷つ㈰㙦㍡㝣㐰摥ㄱ慥愰㉥昲㘶㌰攸㑣〶㡤挳㐱㜶戶㡤㍤㡣攱戸攲㝡㘸扤㔵〹㕦挵㠸㘵愶㔸㤲戵愳敡㕣㕢㈳敡㜵㙣戲㑡㘱户㔸㙦戱捤愸㥤愴㌳㔸摦㉢昲㕥㍡搷㍥昶㈶㠴㉡敤敤戹㉣㔱㠶搱㔲㡢扤㈹㍥昳ㄷ晦愵㜷敤攳戹攳ㅢ慥㔱攲ㄸ㙥搱㔳〰愶昷㠴㔴㕤㈶㥤㑤㈷㜳㘵搵愸㐵㤷昱㌲㑦㥣挹㌹愸愲㜸㉥㈲〶收㈴戰愲㘶摥㤲㘴㍡㉦㝢㡡㥤搸㥣㥥搱㉣㝢㔳㥣攵搵慥挲㔷户㙥㑣ㄳ㘳ㅥ㙥晤㐰㥥㤵挰㡥㜲戰㍥ㄵ㠹㝢ㄴ㕡㐹昴戹㔹搳㑣愳挱㌴㔸晣攱㔶摣㠸㐶㔷㉢㌱㡣慤㙡㔵㥤慡㔷㠹愲㙥摤搴㑥㥥㙢㉡㝤ㄵ㥣昶㡢搲愲㔱ㄶ㜰㡡攷〰㜲搷〶攵㌳捡挱㥣ㄸ㝡ㄶ愴㍥ㅤ㈲㘶戱㤴挳ㅤ㡡捥㐶㜷搳捡㤱㌵戸㔸捡㕣㍥挵㔹㄰㥤〳㝤㜷攸愵㑡㠵摢挶㘴愳㝦㠴愶㈷㌴慥㤲㜵㜴㉥㜴㥢㐰㤷㝦㙢ㄸ慢搹㠹㉥搷ㅡ挹摤㔱散晢愴捣㠳扢㙡㠱㔱づ挲搹散㌹晢愶㌲搰㜲攲慡改㐰挹改〲〳㉥昵㠷ぢて户捡㐱挳㐳㥥㝦挸戲㈶捦㝣昸攱㤰攵搰攷㘶戵㥡挶㜴搳㤸攱㌴搴挹㘸昰戰愹っ挲㤱㔲愶搰ぢ㈰昵昹㄰㌱㡢㠵ㅡ㤹〷愴㐶㤳〷㑤攸㥡㔸慤㍦ㄸ攳〳ㅣ搵㥦愲ㅦ挵攵㌰慡搳ㄸ㤶扤㠵散愱㠱㍦ㄱ㜵㍡戴㠲㉣㠹㘴㝥㘴昵搰晡㤱捤㌶㜹ㄶ㈱〶㤰捤㐱㥦㥢挵搲㡢㌴收㥡挶ㄹ㑥㐳捤㐳㐳㤰搵扡㤱㕤㠳〰㝡㌱㐴捣㘲ㄵ㈵ㄴ搹㥦㡣㔱㤰つ㐰づ晢㥥㉥㌷㘳愸㍡ㄷ㐶㐱㜶ぢ㝢戰攱㑦㐴㥤〷慤㈰㍢㍣㄰搹搴㐰㘴慣㤳挸㑥摣㠱ㄸ㐰㜶㍥晡摣慣ぢ㑣攳㐲搳戸挸㘹愸㑢搱㄰㘴㔳摣挸㤶㈲㠰㕥〶ㄱ戳㉥㠳㐳㈸戲换㡤㔱㤰昱摣っ㕤㑥戱ㅣ㐳搵ㄵ㌰ち戲ㄵ散㐱㡤㍦ㄱ㜵ㄵ戴㠲㙣㔴㈰戲慡㐰㘴㉣㘲挸㑥㍣㠴ㄸ㐰㜶㌵晡摣㉣ㄶ㉤愴戱搸㌴㤶㌸つ㜵㍤ㅡ㠲㙣愴ㅢ搹挳〸愰ㅦ㠱㠸㔹㌷挰㈱ㄴ搹㡤挶㈸挸㠶㈱㠷㝤换㥡㘷㌰㔴摤っ愳㈰㝢㤶㍤搸昰㈷愲㙥㠵㔶㤰敤ㅢ㠸㙣㐸㈰戲摢㑣㥥ㄷ㄰〳挸㙥㐷㥦㥢挵㡡㠲㌴敥㌴つ㤶㄰戸愹㍦愳㈱挸昶㜶㈳㝢〹〱昴换㄰㌱敢㙥㌸㠴㈲扢挷ㄸ〵搹〸〴搴慣搱敢㔵ㄸ慡敥㠳㔱㤰扤挵ㅥ搴昸㠳搵〲㘸〵搹捥㠱挸晡〷㈲攳昲扦散挴㝢㠸〱㘴昷愳捦捤攲㜲扦㌴ㅥ㌴つ慥敦㜳㔳㡦愰㈱挸㜶㜴㈳㕢㡤〰㝡つ㐴捣㝡ㄴづ愱挸ㅥ㌳㐶㐱㌶ㅡ〱敤晢昳㝣㡡愱敡〹ㄸ〵搹㘷散挱㠶㍦㔸㤱㠰㔶㤰㙤ㄱ㠸慣㜷㈰㌲慥捤换㑥㝣㠵ㄸ㐰昶っ晡摣㉣慥挵㑢攳㌹搳㜸摥㘹愸ㄷ搱㄰㘴㥢扡㤱晤〳〱昴㕡㠸㤸挵㘵昵㔰㘴㉦ㅢ愳㈰㥢㠸ㅣ㝡〲挵㡦ㄸ慡㔶挲㈸挸搶戱〷㌵晥愰ㄴづ慤㈰㡢〶㈲㉢ち㐴挶㠵㜳搹㠹㝦㈳〶㤰扤㠱㍥㌷敢㑤搳㔸㘵ㅡ㕣ㄹ攷愶摥㐵㐳㤰ㄵ戸㤱昱扤㕦㌳㔶捣攲㥡㜷㈸戲昷㡤㔱㤰ㅤ㠶㠰㥡ㄷ㐲改ㄲ㡣㔰㙢㘰ㄴ㘴扣㤵㕥㍢戲て愱ㄵ㘴㍦晣ㅣ昴慥晦㍤戴晥㜷㝤慥㙡换㑥昴㠰〴戲㡦搱攷㘶晤摤㌴㍥㌱つ㉥㕢㜳㔳㥦愳㈱挸扥㐵挸㌹㐰㐷㘲㜵㉦〴搰ㄶ㐴捣晡〲づㄲ㌴攸昳散㑢㘳ㄴ㘴挷㜰攸搱ㄴ㝤㌰㐲㝤つ愳㈰摢㡡㍤愸攵㤸慤㠵㔶㤰㝤ㄲ㠸散攳㐰㘴㕣㜲㤶㥤搸づㄲ挸扥㐵㥦㥢昵㥤㘹㝣㙦ㅡ㕣㔳收愶㝥㐴㐳㤰㝤攸㐶戶㍤〲攸㌲㠸㤸挵搵㘲〹ㅡ㠴散㈷㘳ㄴ㘴㜵〸愸㙢㈹㜶挵〸昵ぢ㡣㠲㙣㌷昶愰ㄶ㘴扦㐲㉢挸摥〸㐴昶㕡㈰㌲慥〷换㑥散〹〹㘴ㄲちㄱ㉤挵㤸㙣ㄴ㤸㐶愱搳㔰㕣挷ㄵ㘴㉢摤挸昶㐲〰㍤〸㈲㘶㜱㈹㔷㠲〶㈱㉢㌱㐶㐱㜶〲㔲攸ㄴ挵㔰㡣㔰戲㑣换摥㌰昶搰㘰㑥挵㘵㕡㐱昶㔴㈰戲㈷〲㤱昵㌰㜹づ㐲㈸㈰攳挲㉣㌷慢㤷㘹㔸愶挱搵㔸㙥㡡㡢慣㠲散㌱㌷戲攱〸愰㐷㐰挴㉣慥戳愲ㄱ搱㐱挸戸晥㉡㐶㐱㜶ㄲ摤㕡㈸挶㐰愹晡挰㈸挷㙣㉣㝢㔰愳㡦攲㌹愴㈰扢㉦㄰搹㍤㠱挸戶㌱㜹㈶㈰ㄴ㤰㜱搵㤴㥢戵㥤㘹㜰㤹㔴㌴摢㍢つ戵㈳ㅡ㠲散捦㙥㘴㤳㄰㐰㑦㠶㠸㔹晤攰㠰㐶㌰戲晥挶㈸挸㜸摤㡦收㔵㐴晡㐸㡣㔰戲挰挹摥敦搹㐳㠳㌹搵慥㤰㠲散挶㐰㘴搷〷㈲摢捤攴㌹ㄶ愱㠰㡣㑢㥡摣㉣㉥㙢㑡㠳㙢㤸搲搸搳㘹愸㐱㘸〸戲㙢摤挸㙡㄰㐰ㅦてㄱ戳戸㐲㠹㐶㌰㌲慥㕣㡡㔱㤰捤愲ㅢ㉦て搲つ㔰㉡㔹㝤㘴㉦挵ㅥㅡ捣愹戸晡㈸挸㉥つ㐴㜶㜱㈰㌲慥㐱㑡㥥㈶㐸㈰ㅢ捡㔰搸慣㘱愶挱〵㐶搱ㅣ攰㌴ㄴ搷づ〵搹㠵㙥㘴㘹〴搰㉤㄰㌱㙢㌸ㅣ㈴㘸搰㙣ㅣ㘱㡣㠲㡣㔷敡㘸㕥昷愳㘷㘲㠴ㅡ〹愳捣挶㌶昶愰㐶㍦愲慡㈰〵搹㤹㠱挸收〶㈲攳〲愱散挴愹㤰㐰挶挵㐰㙥ㄶㄷ〴愵㌱挶㌴挶㍡つ挵㠵㍤㐱㌶挷㡤㙣ㄶ〲攸搳㈱㘲搶〴㌸㐸搰㈰㘴㕣昳ㄳ愳㈰㥢㡦ㅣ晡㕣㡡㜹㔰慡挹㌰ち戲戳搹㠳ㅡ㝤㉣㜰㐰ち戲改㠱挸㜲㠱挸戸㝡㈷㜹收㐳〲ㄹ㔷敡戸㔹㕣慤㤳〶㤷收愴挱攵㌹㙥㡡慢㙥㠲㉣攳㐶戶〰〱昴昹㄰㌱敢㘸㌸㐸搰㈰㘴㕣㤰ㄳ愳㈰攳戵㌵㥡㔷敡攸换愱㔴戲愸挶摥㐲昶搰㘰㑥㜵㍣愴㈰㑢〶㈲慢て㐴ㄶ㌷㜹ㄶ㈱ㄴ㤰搵㌲ㄴ㌶慢捥㌴敡㑤㠳㙢㘷摣㔴〳ㅡ㠲慣搶㡤散ㅡ〴搰㡢㈱㘲㔶ちづ㘸〴扦捥戸㕡㈶㐶㐱㜶㈵摤㜸〹㡥扥ㄹ㑡㈵㉢㕥散摤挲ㅥㅡ捣愹戸攲㈵挸づて㐴㌶㌵㄰㔹摡攴戹〳愱㠰慣㠵愱戰㔹㕣攷㤲〶ㄷ戵愴挱㠵㉤㙥㡡敢㔵㠲㙣㡡ㅢ搹㔲〴搰换㈰㘲ㄶ㤷慣搰〸㐶㌶搳ㄸ〵搹戵㜴㕢㐲戱ㅣ㈳慣㌶㘳㕣㠱㕥㡦挲攲㔳搱㍦挰戳㜲ㄲ㝣㍥晤〰敦㡤扣づ挶㡤戹摡昰㘹㡤ㅢ换㈵摡散搳㙦㡢ち昶晦㙤戱戸㌶挳戳敦昹㉣ㅥ〵搴晦㠷㌸㍣㕥ㅢ搶扦ㄸ㜱㝢㍣昵〳〰摣㙢ㄶ攰ㄶ愳ㄷ挵搳戵慤攵㡦㈱㙥㈳㐴㐶㑡㥣扦搶㠸㕥愷㥢ㄱ挷慡ㅤ㉥慣㈸㕥㌳敢㥡㙦㙥㍤㘰愷㐵㑢搷㍢㝦㘷㉤敦㝢挶ㄷ㠷㉥扦㝡昸㈹扤敦ㅣ晤挱挹㜳㠷慢㜹ㄸ㔱㠶㌸摥㉢㠲㉡〰㉢昰〶ㄹ㈳ㅣ㠳昷㈶㌹搶搹㠸㈴㠷昹㔱㌹㔸㙡㍥晡㍣㘰敡㜷ㄸ㐱㤶〴搸攳〴戶〰敡㡤〳㜶扥ㄹㄱ〶散㡡㠵摣㔶っ㕦㌲敤敥捦戳昷摥㍢㕣㕤㡥ㄱ㐱挰㠶㌹晢敦扢昱挵㔰挷攰扤昹㡤戵㄰㤱〴搸戳㌶戰㐵攸ぢ戰㝤㌱愲ㅤ搸昳〴㜶㡤搹㑤㌰敡摡㍡㌸㘲㡢捤㠸㌰㘰昹㐷散晡攱敡㘶㡣㈸㐳㜰敦ㄱ㉢て〳㌶挸㌱㜸㙦㙡㘳摤㠲㐸〲散ㄵㅢ搸ㅤ攸ぢ戰㠱㙥㘰慦ㄲ搸㔲戳㥢㉥㔴㘸㜶〰㙣㤹ㄹㄱ〶捣㜷挴㤶㘳㐴㄰戰摤挲㠰敤敡ㄸ扣㌷慢戱㔶㈰㤲〰㝢换〶昶㄰晡〲㙣㘷㌷戰㜷〸散㘱戳㥢㕤〶昶㠸ㄹㄱ〶捣ㅣ戱㌳㡥㝡昵挱㡦㝡捦ㅦ慥㥥挱㠸㈰㘰㍢㠴〱㉢㜳っ摥㥢搰㔸捦㈲㤲〰晢挰〶昶〲晡〲慣慦ㅢ搸㐷〴昶㤲搹捤㉥〳㝢搹㡣〸〳收㍢㘲慢㌰㈲〸搸㔶㘱挰晡㌸〶敦捤㘵慣户㄰㐹㠰㝤㘶〳㝢て㝤〱戶㠵ㅢ搸ㄷ〴戶摡散㘶㤷㠱慤㌱㈳挲㠰搹㐷散捥攱扦昴挹扥戹改户㜷つ㔷㥦㘲㐴㄰戰㑤挲㠰㔹㡥挱㝢搳ㄸ敢㌳㐴ㄲ㘰摦搸挰扥㐲㕦㠰昵㜴〳晢㡥挰晥㘱㜶戳换挰搶㥡ㄱ㕤〶昶㈳㐶〴〱搳㘱挰㑡ㅣ㠳昷㘶㌰搶㍡㐴ㄲ㘰敢㙣㘰晦㐶㕦㠰㐵摤挰㝥㈶戰昵㘶㌷扢っ㡣㤱攵〳㈲っ㤸㙦㉡㤶㘰㐴㄰㌰ㄵ〶㉣攲ㄸ扣㌷㜹戱㌴㈲攱ㄱ搱扣〳㝡㡦㐲搵〳ㅤ〱昶敢㑦慥户晢㐲ㄸ㝢昵㠲㘹攳㍥挷㉣㌳愲换挰晡㘰㐴㄰戰㜵搸㥢挰て攸ㅦㅤ㠳昷收㉤搶㔶㠸㠴〷晥㜳〷ㅢ搸㜶攸〸戰ㅦ摣挰㑡〹㙣㝢㤸㌶づ㔸㤹ㄹㄱ〶捣扣㉢摡摦㍣㉥ㅥ慥㜶挵㠸㈰㘰摦㠴〱㕢敢ㄸ扣㌷㘵戱㜶㐳㈴㍣㜰㕥㤸つ㙣㑦㜴〴搸搷㙥㘰㥢ㄱ搸㕥㌰㙤ㅣ戰㐱㘶㐴挷挰㕣㙦ㅥ㐳㌱㈲〸搸㘷㘱挰㍥㜵っ摥㥢慤㔸挳㄰〹て摣㑦捣〶㜶㄰㍡〲散ㄳ㌷戰㙤〸㙣㌸㑣ㅢ〷㙣㠴ㄹㄱ〶捣昷ㅡㅢ㠳ㄱ㐱挰㍥〸〳戶挶㌱㜸㙦愲㘲㡤㐵㈴㍣㜰㜳〴ㅢ搸〴㜴〴搸晢㙥㘰晤〸㙣ㄲ㑣ㅢ〷㙣戲ㄹㄱ〶捣昷㜶㝦㈴㐶〴〱㝢㉢っ搸㉡挷攰扤㌹㡡昵㝢㐴挲〳愷㥣搹挰㡥㐵㐷㠰扤攱〶㌶㠰挰㙡㘰摡㌸㘰挷㥢ㄱ㕤〶搶㠰ㄱ㐱挰㕥〹〳昶戲㘳昰摥昴挴㑡㈱ㄲㅥ愸㥥搹挰㥡搰ㄱ㘰㉦扡㠱つ㈶戰㌴㑣ㅢ〷慣挵㡣〸〳收㥢㡡㌳㌱㈲〸搸戳㘱挰㥥㜱っ摥㥢㤹㔸㙤㠸㠴〷搶㑣㙤㘰愷愲㈳挰㥥㜲〳㍢㠰挰㘶挱戴㜱挰㑥㌷㈳挲㠰昹愶攲㍣㡣〸〲昶㘸ㄸ戰㐷ㅣ㠳昷㈶㈵搶搹㠸㠴㐷㐴㔷搸挰收愳㈳挰晥敡〶㔶㐹㘰ぢ㘰摡㌸㘰攷㥢ㄱ㕤〶㜶㌹㐶〴〱㕢ㄱ〶㙣戹㘳昰摥㝣挴㕡㠸㐸㜸攰㤴㌸ㅢ搸㈲㜴〴搸㝤㙥㘰㠷㄰搸㌵㌰㙤ㅣ戰挵㘶㐴ㄸ㌰摦㔴扣ㄹ㈳㠲㠰摤ㄵ〶㙣㤹㘳昰摥㔴挴扡〵㤱昰挰晦㥢㘱〳扢〳ㅤ〱㜶愷ㅢ㔸㌵㠱㉤㠵㘹攳㠰㉤㌳㈳挲㠰㤹て收昶㥦㉤换㌱㈲〸搸㉤㘱挰㙥㜶っ扥㥢㠵慣㐰愴捥㙥ㄶ攲扡戹㝣㉦㜰㔰㥣攴㤹㈸愵㐹㕢捤ㄵㄷ㥣㤱㤴㙡㙣㤴㤳㜹扡攳摡晥っ㙥敦㍥ㅥ户戰挰ㄵ晤昸扦㝦㥣㜳㔰㜰㙢ぢ㕥㉡㙤慥ㅥ搷搲攳攰㘸㜲㔲〶㤷㤳㜷㑢㡥捤攲搶㈳昵㈵戸㍤㜵㉥㠷晦㉦攸扦攱挲㝦㥣㕥㔵挴㤵㈹慣㑤昱㤶昰〵㠱㘷㌶昱㤴愵づ敥挹戰㠱て㜳搷昶〲摥ㄲ攰户摤㠵㈴晡㝢㑣㉤㜳收㕤扤敢㈶ㄷ㐵敡㐶ㅣ㘲扢㜴㜹㝡㘴扤散㜳愴〰㔵㐳昸㐷㡦㠱攰㙤㤷㈳㡡㝡㕣ㄹ慥㡦㠵㐶捥㜰ㄳㄱ㈹收愲㤶ㄷㅣ捦㌵ㅢ㐵昴㥥㝢慦㤷㤶㥡㜳挱㈴ㅡ搷㤴㌸㡢愲㌵愱扢戶㌸㜰搷攲摣〷敥摡㠶摤慡换摦㉤挵㈵㈹敥㥡搹搴戳㈶㔹㈲㌴搹ㄵ㠱挹愶昹㤳愵㍣挹戸㑣㤴㤷㡣㙢㉦㠲散挴搰㘴ㄷ〷㈶㙢昲㈷㑢㝢㤲㜱改㈶㉦搹㕢㈶搹㐹愱挹捥ぢ㑣㤶昵㈷㙢昵㈴㝢挷㥢㡣㙢ㄴ㠲㙣㐶㘸戲㜹㠱挹摡晣挹㑥昱㈴攳ㄲ㐷ㅥ戲捦㑣戲㔳㐳㤳捤〹㑣㌶换㥦㙣戶㈷ㄹ㤷ㅤ昲㤲昱户扣㈰晢㘳㘸戲㍦〴㈶㍢挳㥦散㉣㑦㌲㉥〵攴㈵㕢㘷㤲㥤ㅤ㥡㙣㝡㘰戲㜳晣挹收㝢㤲晤散㑤愶攰㈰挸ㄶ㠴㈶㙢〹㑣㜶㠱㍦搹㐵㥥㘴㠵攸攷㈱搳㔰㐸戲㑢搰〸㝥扦㌹㈱㌰搹㘵㡣㥣晦愲㕥㐸ㄵ捦愶戵摦㙢㔴㈹晡㜹挹㌶㠱㐲㤲㕤㠹㐶㜰戲晡挰㘴㡢ㄸ㌹㍦搹㌵㔴戹㤲㙤㠶㝥㕥戲慤愰㤰㘴㑢搰〸㑥㜶㕣㘰戲敢ㄸ㌹㍦搹つ㔴戹㤲㙤㠳㝥㕥戲ㅤ愰㤰㘴㌷愱ㄱ㥣散挸挰㘴户㌰㜲㝥戲摢愸㜲㈵敢㠷㝥㕥戲摤愰㤰㘴㜷愰ㄱ㥣㙣㑡㘰戲愵㡣㥣㥦散㉥慡㕣挹〶愰㥦㤷慣ㅣち㐹㜶㌷ㅡ挱挹挶〷㈶扢㤷㤱昳㤳晤㠵㉡㔷戲挱攸攷㈵ㅢ〶㠵㈴㕢㠱㐶㜰戲㔱㠱挹ㅥ㘰攴晣㘴て㔱攵㑡㜶〰晡㜹挹㉡愰㤰㘴て愳ㄱ㥣㙣㐴㘰戲㐷ㄹ㌹㍦搹攳㔴戹㤲㔵愲㥦㤷㙣㉣ㄴ㤲散㐹㌴㠲㤳敤ㅦ㤸散㘹㐶捥㑦昶㉣㔵慥㘴㠷愰㥦㤷散㔰㈸㈴搹昳㘸〴㈷ㅢㄲ㤸散〵㐶捥㑦昶ㄲ㔵慥㘴搵攸扢㤳ㄵㅦつ㐵㤷扦ㄵ昱㝢挹㘶昸晥攸晣て慡扣敦搳㠰㐶晥晦愹㐱户ㄱ捡扦捤搶㉢挸愳昸㜵㠶㌱昴㑡愷挱づ晥㔳㤴㐸㠴扢愱㕦愵戶捥㌱改搷㥣㠶昸昰㝢㠱昸扣㑥㙤捡昸扣攱昶攱挷戹昸扣㐹㉤㍦挹㈵搷㉡户㑦搶昸扣㐵㉤㍦㠰挵攷㙤户㑦㥢昱㜹㠷摡㔳㡣捦扢㙥ㅦ㝥收㐹慥昷愸㥤㙤㝣摥㜷晢昰愳㑡㝣㔶㔳换㑦㈹挹戵挶敤㜳㡥昱昹㠰㕡㝥戸㠸捦㠷㙥㥦ぢ㡣捦㐷搴㕥㘴㝣㍥㜶晢昰晤㕣㜲晤㥤摡㠵挶攷ㄳ户て摦㠶挵攷㝦愸攵㍢戰攴晡搴敤㜳㥤昱昹㡣㕡扥㜱㡡捦攷㙥㥦㕢㡣捦ㄷ搴摥㘶㝣扥㜴晢昰扤㑡㜲㝤㐵敤㕤挶攷㙢户て摦㘲挴攷ㅦ搴昲摤㐵㜲慤㜵晢㍣㘰㝣扥愱㤶㙦ち攲昳慤摢㠷㉦㘸㠹昳ㅤ戵㡦ㅢ㥦敦摤㍥㝣ㅤ㡡捦㍦愹攵㑢㔰攲晣攰昶攱换㐷㝣晥㐵㉤㕦㌹攲昳愳摢㐷愶㌱㘷昰㍡㘸捤㘶㜱㍡攳㝢〰慥扤㐶〳ぢ摥㌲㤱搹捦昳攲㠴ㄶ慦㕦㙣㉦㤹捡㍥㉦㑥㘹昱晡搵昶㤲挹散昳攲愴ㄶ㉦㤶戶㤱昱㉤昴㘵㙦昳㌲㜲㕡㡢㔷㠱敤昵㑥愰ㄷ㈷戶㜸ㄵ搹㕥㌲愵㝤ㄹ㌹戵挵㉢㙡㝢挹愴昶㜹㜱㜲㡢㔷㠹敤㈵搳摡攷挵改㉤㕥㌱摢㑢㈶戶捦㡢ㄳ㕣扣扡摢㕥㌲戵㝤㕥㥣攲攲搵搳昶㤲挹敤昳攲㈴ㄷ㉦换昶㤲改敤昳攲㌴ㄷ慦㑤㙤㉦㤹攰㍥㉦㑥㜴昱敡㙤㝢挹ㄴ昷㜹㜱慡㡢搷ㄶ戶㤷㑣㜲㥦ㄷ㈷扢㜸昵戱扤㘴㥡晢扣㌸摤挵㙢㙢摢㑢㈶扡捦㡢ㄳ㕥扣戶戵扤㘴慡晢扣㌸攵挵慢慦敤㈵㤳摤攷挵㐹㉦㕥㘵攲㘵㤹㘹愵㌸挳㘵㐵㘵昵㍡扢㤶㌳ㄲ㘳㜱㐷㈱挵㐹㉤㠶昷㍤〶捥㘳㌱扣攷㌱㜰敡㡡攱㕤㡦㠱戳㔵っ敦㜸っ㥣愰㘲㜸摢㘳攰㥣ㄴ挳㕢ㅥ〳愷愱ㄸ㔶㜹っ㥣㜹㘲㜸搳㘳攰㘴ㄳ挳ㅢㅥ〳攷㤷ㄸ㕥昷ㄸ㌸愵挴昰㥡挷挰㔹㈴㠶㔷㍤〶㑥ㅣ㌱慣昴ㄸ㌸㔷挴昰㡡挷挰改㈱㠶㤷㍤〶捥〸㌱扣攴㌱㜰ㄲ㠸攱㐵㡦㠱挷㕤っ㉦㜸っ㍣搴㘲昸㕢扥愱昴㝦〱㉦〱㤴㉦</t>
  </si>
  <si>
    <t>㜸〱捤㝤〷㜸ㄵ㔵晡㝥㑥㐸㉥㌹㌷㤴㔱戱㠰戴㐴愳㈲㐵㐲㐷ㄷ㈹〹扤㑡〰换㡡攱㤲摣㐰㈴〵㔳㘸㜶〵㔴ㄴ摢摡㉢ㄶ挰扥㌶ㄴ晢摡ㄵ扢慥攸㈲扡㙡ㄴ换摡㜷摤戵慥晦昷晤㘶㑥㤸㍢㜳㈶㘵㝦晢㝦㥥ㅤ㙥㍥捥㌹摦㝢扥㜳摥㜷㘶敥扤㌹昳捤㈴㑤愵愵愵晤㠶㡤晦㜳换㘰愱㙢搱昲摡扡㘴㘵扦㠲敡㡡㡡㘴㐹㕤㜹㜵㔵㙤扦搱㌵㌵㠹攵㔳捡㙢敢摡〰㄰㉢㉥㠷扦㌶戳戸戶㝣㐵㌲慢㜸㐹戲愶ㄶ愰捣戴戴慣㉣㥤づ㝦㘷敦挷㌱ㄵ捤㕥㍡㠳〶愸㌴ㅤ愳㘹㑢㤳㐵愳㘹攲㌴搹㌴敤㘸摡搳㜴愰改㐸攳搰散㐲戳㉢捤㙥㌴㥤㘸㜶愷搹㠳㘶㑦㥡扤㘸㌸扥敥㐲戳㌷㑣扢慥㌰戳ち挶㑣㥦㝦㉣搸ㄴ搵㔵搷㈴晢昴㥣攳捥㜹㐴㝥㝥扦晣㝥㠳〶攷て攸搷扦㑦捦㠲晡㡡扡晡㥡攴㠸慡㘴㝤㕤㑤愲愲㑦捦ㄹ昵昳㉢捡㑢㈶㈷㤷捦慡㕥㤴慣ㅡ㤱㥣摦㝦攰晣挴愰㘱昹㠳〶て㉥ㅢ㍥㝣㔸扢㙥㠸㍣慤㘰捣㡣㥡㘴㔹敤㝦㉢㘶㜷挶㥣㕥㌰愶摦戴㘴摤㝦㉢㘶て挴㐴挸挲敡捡㐴㜹搵㝦㈹㘸㈶昷改攰挲㘴㐹㌹㜷㝥㌲㔹㔳㕥戵愰ㅦ愶㥤㈲㌴㙡㐳晢㡤慥慤慤慦㕣捣攳愸㈰㔹㔱㌱㌳㔹㈶㍢扤戲戰戶㙥㐶愲愶戲戶㕤㈵昵㑢搶㈴慢㑡㤲戵ㅤ㉡挷㉥㉢㐹㔶㜸挰摡慣捡㌹㠹㥡㘹㠹捡㘴〶ぢㅤ㉢摤㝤㌸戱㌴㔹㔵㔷㕥户扣㝤攵散摡攴捣㐴搵㠲㈴㈱㤹㤵攳敢换㑢㔵㐶〶㕥㘹㙤昶户捤㑣㜶ㄴ收㔳㔹戰㌰㔱㔳㈷㌵敥挲㝣ㅢ搶㜷戸〸㡢㤴㜹昱㤰敡ㄹ攸挵㝤㔶㔴㕥㌹㌹㔹㔳㤵慣攰㈰摣㤳扤〳㈰ㄱ挸摤て㡤㑡ㄹ㍡摣㑢㉡摢㍢昹挸㠵愳挴㝡挲昴㥤㔶㕤㔳㠹〳㜲㙡㌲㔱㌵愲㝦扦晥㐳〷っㄹ㌶㝣挸挰晣㘱㠳昳㠷づ敤摦㝦㜸㥦愲扡搲挲攴ㄲ㜱つㄹ愶㜳搰㐵攷戲昳㍥㌰㙤挶てㅡ愶昷㘵㔳ㅥ㡣捡搸㠶昳摤㍦ち捦戹昴攲㐴㝡昱晣昴攲㤲昴攲搲昴攲㘴㝡㜱㔹㝡昱㠲昴攲㠵改挵攵改挵挷愶ㄷ㉦〲挶㙣㔹㙤摢愶㝢摢搱㙢㑦㍡㝥敢㥤ㄷ㑤昸挳㡡㤲戹愷㜴㝤敦㈰挵㔳㕣摥㈱昶㐷愱㤵戳㍥〰㕤㜴㉦㤸搸㠱㡣㌲ㄹ戳敥捤愶㍥㌰㑡扤㠱㔹㜳收㘳㉦昹戰㑢扢㠳ㅢ挶㙣摡㝣㔲㕡㜶㘹敥㐵㡡㙦㈸㌲㘴㍦ㄴ㝡〴㠴敡㍦㜸愷㌴昹㠳㠶て搶〷㌱㘲㝦㤸㔸㍥晢㡤ㅤ㌴㔰て㘰搳㐰ㄸ愵㕥昴〶㔹昷捥挴挷晥㥡扥扡昰昶昳昶戸㙢晢慢敢㌲ㄴ摦戰㘴㤰挱㈸㜴てっ㌲㘴攷ㄸ晤㠷昶捦搷㐳ㄸ㜰㈸㑣㙣ㄸ扢㡤ㅦ㌸㕣て㘷搳挱㌰㑡㍤敤㡤愱㍡捣扤㌰㜷挹ぢ攳㌷摤㍡愰㙥攸晣昷㉥㔶㝣㍦㤴㌱㝥㠷㐲搷挰ㄸ㍥ㅥ晤〷改ㄱっ㜷㈸㑣㙣㈴㍢ㄵづㅣ慡㐷戱㘹㌴㡣㔲㡦㝡㈳慣摣昲散攳㡢㉦扦㜱昴㠳慦㘵㡣晤昱攷㑢捦㔷㍣敦㘴㠴〲ㄴ㕡戹㜷ちㄹ㝦㉣㑣㙣ㅣ愳㑣挱摥ㄹ捦愶〹㌰㑡摤敦つ戹散敤换ㄷ㘴㥦㕡㌴㘱挳敦搶㤴摤㝣搷搲㉥㡡㙦敤㌲攴㈴ㄴ㥡㈲㌵㔰㑦㘶戸㈹㌰戱愹散㔴㠰㕤㌳㡤㑤搳㘱㤴扡搳ㅢ㘱敥捡〷戶摤㥢㤶㍦改昴㈵㠹挱㝤㥦攸戳㐰昱㜳㐳㐶㌸っ㠵㙥㝥搹晡攲㑣挹昷敤㥢〱㝡㈶攳ㄵ挱挴㘶戱㔷〱㜴㥢捤愶㌹㌰㑡摤散つ㜱挶晡㝤づ㝦晡捥㙥攳慦㙥搷户攰改㠶晤收愹㙣㠲昱ㄳ㍢〲愶搹㐳散㐸㠰昴㔱㠴晦ㅥ愶捤㌸昰㌸㥡㑤㜳㘱㤴扡摥ㅢ攴扣㌵㝦晢昲㤰㍤摡㡤㝤㘸收戴㥢㍥㔸昰㠲愳昸愹㈷㠳ㄴ愳搰散㈰昳〰搲〹㤸搸㝣㤸㌶㤳㌰㐸〹㥢㑡㘱㤴扡搲ㅢ攴昷晤㙦㍦㜴昸搹㉢㈷㥥戶捦㡣㠵ㅢ愶㕣㔴愰昸愹㉡㠳㤴愱搰捡㈳㘰〱攳㉦㠴㠹㤵㌳捡㐴ㅣ〱挷戲㘹ㄱ㡣㔲ㄷ㜹㐳ㅥ昲捥ㄳ戹搷㝤㥤㍢昶戱て㥤㌱㔳捥㙡昸㔹昱㌳㕣㠶慣㐴愱㡦㝦晦㘰昷っ昰敤㥥晣㐱昹挳㔳㌶㕤挵昰搵㌰戱挵っ㌲㙥㔰扥㍥㡥㑤㌵㌰㑡慤昵㐶㥣㤶扥敥愱㔷晥㜰㐰攱㕤昵㘳昶㍥昹攱挱㉢ㄴ扦㌰挸㠸㜵㈸戴㙥挴㝡㠶㕦〲ㄳ㕢捡㈰攳㌱攲㌲㌶㉤㠷㔱㙡戵㌷攲㥥㑦㍥昰昱昰扥ㄷ㑤㝥愴挳愰㐱扦扥㜴㔳㘷挵㙦㈷㌲攲昱㈸戴㔲搶ㄳㄸ晦㐴㤸搸㐹㡣㌲ㄶ戲㥥捣愶㔳㘰㤴㍡搹ㅢ昲捤㌵㈷㥤戵㌱昳敡昱昷㑥㍣㈶㝢挰昰ㄷ㍥㔷晣㉥㈴㐳㥥㠶㐲昰挴昲㝦㈰っ搶愷〳愱㔷挲挴㔶戱㔳㈱㐶㔸捤愶㌳㘰㤴㕡收㡤戰愸㑦户昴挹〷摣㍦昱摣慡攵愳㌷㑤㜸㉦㐳昱㡢㤶㡣㜰ㄶち慤㤳㜱つ挳㥦つㄳ㍢㠷㐱愶㐰挶戵㙣㍡ㄷ㐶愹攳扣ㄱ摦昹愹戸摢愳て捤㥢㜰换㡣㔵ㄷ㝦㜴㐳㠷ㄳㄴ扦搵挹㠸攷愳搰扡ㄱ㉦㘰昸ぢ㘱㘲㝦㘰㤰〹ㄸ昱㈲㌶㕤っ愳搴戱摥㠸㠷㡦㍥晤㤵㕥〷㜶ㅤ㝢㜹㥦敢愶敦摢㘵攱㕤㡡㕦㈱㘵挴㑢㔱㘸昶愴扢㡣ㄱ㉦㠷㠹㕤挱㝥㤳㜱搲㕤挹愶慢㘰㤴㉡昱〶㤹戰㘳敤慡慦㍡㙥㉢㍣㉢愳挳㘳㡦攷㜷敥愸㜶㈷ㄸ㍦戱㙢㘰㥡ㅤ攴㕡㠰昴㍡挲慦㠳㠱㜶〳昵昵㙣扡〱㐶愹愳扤㐱づ晣换㜳㘳㉥摣㘷扦挹慢搶㥤戵昴慢㜱㔷敤愲昸ㄵ㔸〶㔹㡦㐲戳㠳㙣㘰挴㡤㌰戱㥢搸㙦㍣〶戹㤹㑤户挰㈸㌵摢ㅢ㘴摤〵㡦慣㍡收摡ㅤ㤳搶㕦昷昱昲〹㕢户㘷㈸㝥挵㤶㐱㙥㐳愱㜵㍢攸㜶㠶扦〳㈶昶㐷〶㤹㠴ㅤ㜴㈷㥢敥㠲㔱㙡㥡㌷㘲摢敥慢扡捥㥣昱摡昴㥢摢扥晢挵挶㌳㍢㡤㔳㝢ㄱ㡣㥦搸㍤㌰慤㍣戳敥㐵ㄷ扤㠹㥤敦㠳挱㤰挳昴晤㙣摡っ愳搴㜸㙦挸攳㍥戸愴敢ㄹ扢つ㥤㝡摤摣攷㜶㙣晣㌲扦㥦敡㑣㌰㝥㘲て挲㌴慢攴㐳〰改㠷〹㝦〴〶〷摥㐰晤㈸㥢ㅥ㠳㔱㙡㤴㌷㐸攷㙤㕢㌶㝤晢㘸㐵攱㠵㤵戳㉥㝥攰昶摢挷愹㉥〴攳㈷昶㌸㑣㉢㜹㍤㠱㉥晡㐹㜶㝥ち〶㐳づ搳㑦戳改ㄹㄸ愵㠶㝢㐳昶捡搸晤敢㝢㍡㍣㍦晡㌶戵昸敡ㅥ㜷㘶昶㔰㝢ㄳ㡣㥦搸㜳㌰慤摢㜹捦愳㠷摥挲扥㉦挰攰慤㍦㕦扦挸愶㤷㘰㤴ㅡ攰㡤㤸搳攵㠵〷㑥㍤㔵㡤㍦㍢㜷晢㑦㘹㑢㐷㝥摡敥ㄵ戸て昳扥捦ㄶ搶㈴㤶攲㌷㠴㥤扦㝣攰㌷㉥晥㙢晥户㉥晣搲㔵㌶戸㙣㘸㔹㝥㝥改攰晥㠹㠱㠹捣ㅣ㠴㙤改搷㝢扥㌳户㉢㍢扣扣慡戴㝡愹㝣摦敦㍡㈶㔱㥢摣昹昵扦户攷ㅢ㔳㕤㕦㔵㕡扢户摤㔹㔴㤷愸㑢㜶〹晡㜶〶〹㜵㉢挲㙦㐳挹㕡ㄹ慦㝢戰摢㥣㐴㐵㝤㜲昴戲㜲搷摤㉤攰挶敦㐲搵昳愳扤攳㙡㤲挷㌵㝡㐳㌳ㅡ㡤㕦搶㤷㐸散㄰㑢搷攵捥慢㘷挱挲敡摡㘴㤵㑣慦㜷攵㡣昲㤲㐵挹㥡愲㈴㝦搵㑦㤶ち搵摤改昲㝥㈱敢㍤扤ち㐴昱㉢㔶㘹慥扦戵㙣散戲扡㘴㔵㘹戲ㄴ昳㕤㥣慣愹㕢㍥㉢㌱扦㈲戹㐷ち挴ㅤㄳ㡥捥㈹捤攳慡㑢敡㙢ぢ慡慢敡㙡慡㉢㔲㍤愳㑢㤷㈴昰㑢㘰改搴敡搲㈴㝥㠷换攰㤶愶搲摡戴㔱㉡敤㐰摢㉦㔲㡣㕢摢㑦㜶㠴㙦ㄷ㜷挳㍥摦㉢昵戰敢㌷ㄳ散挰愲㈲挹㘳㌲㝤摦㘶㠲㐹㕣㠶改ㄵつ昴㜱攲扡〸搱〷㐴愳㘵㡥㡤㝢敥晦㉦㌸㍤㝤㌷㡦晤搸㈵昸㐵㜹㐲愲慡戴㈲㔹搳攴慡㡥攲㡣昴慢㌰㤹〷攱㙣㡥㔴㉦〳〸戵㑣㉤捦㕣㕡㕥㕡户㌰戶㌰㔹扥㘰㈱扦㘵㘱攵㈷㉢㡢搲㠶㌶晤㍡㥡昴ㅢ㌴㝦㠶㠹挷搳㘲㙦ㄲㄴ㡢敢慤㙥㍤㌳ㄷ晦户晥㔷昰㜴昴搲昲㉢㍦搶㘷㙡㌳㉢挷㔵搷搴戶㘹㘳㘳㌹㈱㔱扢戰㡥㠷㘷搳㑥挶㝢㡢收㙤㤸捣㝤㘱㥡晤つ扦㈳㐰ㄹ㕣挸㘸㕦㔹㤸㉣㑢㘰昹㐸捥㙥㤵挸慣㜴㔷㈴ち㤳戵㈵㥡㑢ㄷㄳ㜱慥㉣㡢愱㠴㤳扦㕤㈵㡦晥攴戲扡挲㐴㕤愲㙤㈵ㄶ㐱戰㤷㌴㐰扤愵㤷㕢㘲捦昶搲㘶㝡挷扤ㅡ㈲㌸㔲昴㐵挹㤶〶㌷ㄲ㑥ㅣ㥣㉦㘹㙤㍣摢㌴〹捣扤㍢㐸挴㠲〷㝡敡㘲〶搶㔸㑡挷㈷慢㘶㉤㕦㥣慣㈵㍣㉢搶愴㤴挱搳㡢挱愶㤷捣㥦㕤㔷㕥㔱摢て㌳ㅤ㕦㔳㕤扦昸扦ㄹ㠷戱昴㕦㘰捣㤶戹ㅦ㡥攲㤶㜳㠲㕣㘹㙤㤷㜰摦ㄴㄷ愷㘵㌱ㅡ㕢昴㍥㌴㍣㕡ㄱ散㌷晣㈷㥢㝥ㄷ晦挵㥢昲㘵收〱搱㥡㠵㥦㑣攰摢㔵㐲愱㔹㌵㐹㔹捡捡㤲ち搴㙥㕦㜹㜸㜵捤愲昹搵搵㡢㜸㍣㜵㤰㕡敤挲㘴戲㡥换㐳搹摥㜲㤸㉣㝢㈹搵愶㑤捡慡㡥㙦ㅤ愹〷攲挷㍥㠰㘹㍦扡愲愲愷㠹㔸ㅢ晢㄰㑤㙤戰㔰ㄵ㙢㐰㘱㤷〹搳愷ㄵ昷ㅦ㔸㍣愰㝦㜱晥㤰㝥换㉡㙡㤷愹慥愰捤㌵㤷攲ㅢ㉡捥㔹戱㑦㘲搲挵昹搹摢㘷㝣昳攴㍣戵户攷〸慤晦ㅣ㠰㐰㌹昸搱㍢㘰㔴㘷挰昸㜶㠲㜲敡愶㍦㐵㕤㝦㐶昳㌹っ摥ㄴ㐴㘶扣㈷㝣攱㔶㔵㉦晣捦昷〵晤㈵捤㔷㌰慡㌷っ捦㑡晤㌵㡣搹㤴㠳昸摣搹戲挳づ㐴㜳㜸㠷晤ㅤ慤㜱摤㠴㑦昵〱㠲㍢㑤㔳㈴㑤㔹㌴㈵㔱㌱〴戶ち㤰改㌹㐲慢㔱〷愱㥢〸昰ぢ晢户〱捣㉥挰扦㌹〶㠵搱㍣搴㝣〲愴扢㔵搵ㅦ㍥ㄱ愰つㅡ㌴搷攵搵〰㌴㠹〰㤹愸㤹㑤晤昴㙦㥦〰昹㘸づぢ愰ㄹ㔳㌷攱㔳〳搱捦㈶挰㌷〸㙥ㄵ攰㙢捦ㄱ㕡㈹ㅢ㠲㐸㌹㥣挵慥㥣昲㤷㠰搹〵攸〴户摥㥤㘶てㄸ㥦〰㝢戹㔵㌵ㄴ㐱㐴㠰捥〴㜵㠱㔱挳搱㈴〲散㡤㥡搹搴㐷㝥〱㠶愱㌹㉣㐰て挶搴㑤昸搴挱攸㘷ㄳ㘰㕢㤴〰㝦昱ㅣ愱㘵扣ㄱ㠸㤴挳㔹ㅣ挰㈹扦ㄵ㈹挰㠱㜰敢摥㌴㝤㘰㝣〲昴㜳慢敡㔰〴ㄱ〱づ㈲愸㍦㡣ㅡ㠵㈶ㄱ㈰ㅦ㌵戳愹㤷晤〲㡣㐴㜳㔸㠰挱㡣愹㥢昰愹搱攸㘷ㄳ攰愹㈸〱㥥昴ㅣ愱㔵挶㐲㐴捡攱㉣づ挵愰敡昱㐸〱㐶挱慤㐷搳㡣㠱昱〹㔰攸㔶搵㔸〴ㄱ〱挶ㄲ㌴づ㐶㜱挹㔱〴ㄸ㡦㥡搹搴㘶扦〰攳搰ㅣㄶ㘰㌲㘳敡㈶㝣㙡〲晡搹〴戸㈳㑡㠰摢㍤㐷㘸捤㜳㌲㈲攵㜰ㄶ戳㌸攵㕢㈳〵㤸〳户㍥㥣收〸ㄸ㥦〰㐷戹㔵㌵〵㐱㐴㠰摦ㄳ㜴㌴㡣㥡㠶㈶ㄱ㘰㉥㙡㘶㔳搷晢〵㤸㡡收戰〰〹挶搴㑤昸搴㜴昴戳〹㜰㔹㤴〰㤷㝡㡥搰㤲散㑣㐴捡攱㉣㡥攵㤴㉦㡥ㄴ愰〲㙥㕤㐹㔳〵攳ㄳ㘰戱㕢㔵㐵〸㈲〲ㅣ㐷㔰つ㡣㥡㡤㈶ㄱ愰ㄶ㌵戳愹㜳晣〲捣㐲㜳㔸㠰愵㡣愹㥢昰愹㌹攸㘷ㄳ攰戴㈸〱㑥昵ㅣ愱〵攳㈳ㄱ㈹㠷戳㌸㠵㔳㍥㌹㔲㠰搳攰搶愷搳慣㠴昱〹戰摡慤慡愳㄰㐴〴㌸㠳愰㌳㘱搴搱㘸ㄲ〱捥㐲捤㙣㙡㠹㕦㠰摦愳㌹㉣挰㕡挶搴㑤昸搴㕣昴戳〹㔰ㄱ㈵挰㈲捦ㄱ㕡捣㥥㠷㐸㌹㥣挵㈵㥣㜲㜹愴〰㤷挱慤㉦愷戹〲挶㈷挰㔵㙥㔵㈵㄰㐴〴戸㥡愰㙢㘰㔴〹㥡㐴㠰㙢㔱㌳㥢㥡攷ㄷ㘰㍥㥡挳〲摣〰㝣㕣㌷攱㔳愵攸㘷ㄳ㘰㑥㤴〰戳㍤㐷㘸愱㥤㡢攵㌹㥣挵㙤㥣㜲㔱愴〰㜷挰慤晦㐸㜳㈷㡣㑦㠰扢摤慡㕡㠸㈰㈲挰㍤〴摤ぢ愳㡥㐵㤳〸戰〹㌵戳愹㐹㝥〱捡搱ㅣㄶ攰〱挶搴㑤昸搴㈲昴戳〹㌰㉡㑡㠰㤱㥥㈳戴散㕦㠵㐸㌹㥣挵ㄳ㥣昲㠸㐸〱㥥㠲㕢㍦㑤昳っ㡣㑦㠰攷摣慡慡㐶㄰ㄱ攰㜹㠲戶挰愸攳搰㈴〲扣㠰㥡搹搴㈰扦〰㡢搱ㅣㄶ攰ㄵ挶搴㑤昸㔴つ晡搹〴㌸㌰㑡㠰㕥㥥㈳㜴ㄵ愲ㅥ㤱㜲㌸㡢户㌹攵晤㈳〵搸〶户㝥㠷㘶㍢㡣㑦㠰昷摣慡㕡㠲㈰㈲挰㕦〹㝡ㅦ㐶㉤㐳㤳〸昰〱㙡㘶㔳摤晤〲㉣㐵㜳㔸㠰㡦ㄹ㔳㌷攱㔳换搱捦㈶㐰愷㈸〱㜶昳ㅣ愱㡢㈲㈷㈰㔲づ㘷昱ㄵ愷扣㑢愴〰摦挰慤扦愵昹づ挶㈷挰㍦摣慡㍡ㄱ㐱㐴㠰敦〹晡㈷㡣㍡ㄹ㑤㈲挰扦㔰㌳㥢捡昲ぢ㜰ㄲ㥡挳〲晣捣㤸扡〹㥦㍡〵晤㙣〲晣晢搷㠸慦挲扦㝡㡥搰㈵㥡搳ㄱ㈹㠷戳挸㐸挷㤴㝦〶捣晥㔵㌸〶户㙥㑢㤳〵攳ㄳ㈰敥㔶搵㑡〴挹㘵愰㙣㠲摡挱愸搵愸㡡〰敤㔱㌳㥢晡づ㘳㌴晥㌲戴ち捤㘱〱㜶〱㍥慥㥢昰㈹㕥ㄶ戲〹昰㘹㤴〰㥦㜸㡥搰ㄵ愴㌵㠸㈴〲㜴攱㤴㍦㡥ㄴ愰㉢摣扡ㅢ㑤㜷捥㙥攷㙦㠳㍤摤慡㍡ㅢ㠱㜲㐹㈷㠷愰㕣ㄸ戵ㄶ㔵ㄱ㘰ㅦ搴捣愶戶晢〵㌸〷捤㘱〱昶〷㍥慥㥢昰愹㜳搱捦㈶挰敢㔱〲扣收㌹㐲ㄷ戴㉥㐰㈴ㄱ愰㍦愷晣㑡愴〰〳攰搶〳㘹〶㜱㜶㍢〵ㄸ攲㔶搵㠵〸㤴㑢㍡㐳〹ㅡ〶愳㉥㐲㔵〴ㄸ㡥㥡搹搴㌳㝥〱晥㠰收戰〰㈳㠰㡦敢㈶㝣敡㘲昴戳〹昰㜰㤴〰て㜹㡥搰昵戵换㄰㐹〴ㄸ挷㈹㍦㄰㈹挰〴戸昵㐴㥡㐹㥣摤㑥〱愶戸㔵㜵㌹〲攵㤲捥㔴㠲愶挱愸㉢㔱ㄵ〱愶愳㘶㌶㜵愷㕦㠰㉢搰ㅣㄶ愰〸昸戸㙥挲愷慥㐲㍦㥢〰ㅢ愲〴㔸敦㌹㐲搷晥慥㐵㈴ㄱ攰㘸㑥昹㠶㐸〱㡥㠱㕢ㄷ搳捣攳散㜶ち㌰摦慤慡㜵〸㤴㡢ㅦ㕤㐲㔰㈹㡣扡ㅥ㔵ㄱ㈰㠹㥡搹搴ㄵ㝥〱慥㐳㜳㔸㠰㜲攰攳扡〹㥦扡〱晤㙣〲㥣ㅦ㈵挰㜹㥥㈳㜴㕤㜲〳㈲㠹〰㌵㥣昲摡㐸〱敡攰搶昵㌴㑢㌸扢㥤〲㉣㜳慢㡡㔷㉢㜳㐹㘷㌹㐱㉢㘰搴捤愸㡡〰挷愳㘶㌶戵搲㉦挰㑤㘸づぢ㜰㌲昰㜱摤㠴㑦摤㠲㝥㌶〱㔶㐴〹戰摣㜳㠴慥㤹摥㡥㐸㈲挰㤹㥣昲搲㐸〱搶挰慤捦愶㌹㠷戳摢㈹挰戹㙥㔵摤㠱㐰戹愴㜳ㅥ㐱攷挳愸㍢㔱ㄵ〱㉥㐰捤㙣慡捡㉦挰ㅦ搱ㅣㄶ攰㘲攰攳扡〹㥦扡ぢ晤㙣〲㤴㐶〹㔰攲㌹㐲㤷㜰敦㐵㈴ㄱ攰ㅡ㑥㌹ㄱ㈹挰㍡戸昵㜵㌴搷㜳㜶㍢〵戸搱慤慡㑤〸㤴㑢㍡敢〹摡〰愳敥㐷㔵〴搸㠸㥡搹搴ㄱ㝥〱敥㐳㜳㔸㠰㕢㠱㡦敢㈶㝣㙡㌳晡搹〴㤸ㄶ㈵挰㔴捦ㄱ扡愰晣㄰㈲㠹〰昷㜲捡㤳㈳〵戸て㙥㝤㍦捤㘶捥㙥愷〰て扡㔵昵㌰〲攵㤲捥㐳〴㍤っ愳ㅥ㐵㔵〴㜸〴㌵戳愹㌱㝥〱ㅥ㐱㜳㔸㠰挷㠱㡦敢㈶㝣敡㌱昴戳〹㌰㉣㑡㠰愱㥥㈳㜴戱晢〹㐴ㄲ〱戶㜰捡㠳㈳〵㜸ㄱ㙥晤ㄲ捤换㌰㍥〱㕥㜵慢敡㐹〴捡㈵㥤搷〸㝡ㅤ㐶㍤㡤慡〸昰〶㙡㘶㔳㝤晣〲㍣㠵收戰〰㙦〱ㅦ搷㑤昸搴㌳攸㘷ㄳ㈰㌷㑡㠰ㅣ捦ㄱ扡昴晥㍣㈲㠹〰敦㜳捡㍤㈲〵昸㄰㙥摤㐰昳ㄱ㘷户昳〸搸攱㔶搵ㄶ〴捡㈵㥤㑦〸晡ㄴ㐶扤㠸慡〸昰ㄹ㙡㘶㔳㝢昸〵㜸〱捤㘱〱扥〴㍥慥㥢昰愹㤷搰捦㈶㐰扢㈸〱戲㍤㐷㌰ㄳ㈰昳㔵㐴㙡挵ㄵ摣㙣㑥戸㙣㑥㜹㜲㈹㉦㌹㜵㈸㐳㥡㙦㐱㝤㙤㕤戵㕣ㅦ㙢㕦㔶㔸㍤慤扡慥戰扣㜶㜱㐵㘲昹㙥㘵㕥攱昰㠵挹㉡㕣扤慥挱㐵散㐰㕢昵攲挵挹㔲㕤㔶㔴㕤㕦㔳㤲㥣㔸昸扦㜰㜵ㅢ晣戰敢攴挲㜶扡挲昶㥦㕤戰㐵〸㠵愳〴㕢㕡收敢〸ㄸ扣敥㈶挹挶扥㙢攴㔲㜴〰散戸㔳搱㔹攵㜵ㄵ挹散㌲戹㍥㉤攵慣㌲愸㠸㤴㠰搲戶㘵戳ㄶ攲㝡㔴㘱晢戲昱㌵攵愵ㄵ攵㔵㐹敥㡣㑥㉥㜴㑡㜲〱㉥晦捦愸慥㉤㘷㕥㜷晢戲㔹㌵㠹慡摡挵扣㤲㔹戲㝣搷㤴㥡㕣昲捣㉣ㅢ㔳㕥㔵㡢㘱㘴㉦戲摣戱慣㘸㘱昵㔲摣㘲㔰㕦㔹㌵㍥戱戸昶㝦㘲慦㈸敥ㄶ搹㘴搷愸㜴㤵㥥慥戲搲戳晥搳晤ㄳ晢㈷捥戱摤摣㥣挷㥥㌸㑥敢㙡捡攷搷㔳㌰ㄹ㘳〰㙣〶㡤散挳戴捣㌷㔰ち㕥戳昴敤挲㐰挲〱攷㥡㤲㍡㙦扤昶摤㜸摦㐶㌷挰昵扦㌰㥤㜶㍦挰㑣ㅡ㍦㝢攲捥㔴㥣晦搳㑤㄰㤹㝦㐶攴ㄶ㘷㍥散づ㜰〷昷㄰㘲㌶〴㡦㈸㥣㤹㌸ㄲ㔸ぢㅥ㤶昱㌲挱昰〸敤戰戳㌸づㄷ捦摢㤵㑤㐹捣㑦㔶攰㥡㝦㘵愲慥㠳㕢㘱昲〵㤲攴㙢㍤㕦㐱㜵㘵㘵㠲㠷ㅣ㔳晤㡢㑡ㄲㄵ挹慣戲搱昵㜵搵㔳换慢㜴ㄹ㡣ㅣ㤷㕥㔳㘲ㄹ㥡ㄲ换摣慢昳㘵㌳㤹ぢ㈴㘵挶慡㕥㤰愸㈹慦㕢㔸㔹㕥㤲挵ち昳㜵晥㈷㡥㔵㥣晣ㄹ㄰搳㙣收扤㈴㜸戹摦扤攸㡥摤摤てㄹ㌲㤴㡥扢ㅦ㐷㜴扡㡡攱㥦晡て㔳㐵昰挶㈳ㅦ㈸晡㈷㐴换挴てㅡ扣㤳攷ㅢ戹ㄴ㡢㤶㙦㑥㐶㡢扣㌹愹慤〴攰㐷晦っ㈸ぢ晣挹㜸ぢ愶挹㍣㠲戶〰挴愷㔴㈷㑡挷㈵㑡㜰摢㑥㕢敦愶㥤㉣散㕡扥搵搴㌸捣散㈸㐰戲㄰㤲㤰㤶㤴㤷㈶㙢戲搸㔰㠴㥢㤲㌲㤸ㄳㄲ㜳昷㈱慥㜱户㐹换捣捣捥戲㡤㌵搱挴摡搷扢㕥敥扦改㘹㘲㈸晥ㄷ㠷つ攳㐵㌴搰㙡〳慢㝦〱ㅤ晤㉢㌹扤㡤㉡昹〴〰晦㈶攰㌷㤸捣扦挰ㄹ摣㌷愹㐹ㄶ㐸挵搰〰㘵挸敤㉥㑣晦挸㐲慡㠴攴㡤㘴ち㤱㙣㕦扥㐷捣㑤昵挸㌲昷搰挴㡡㜰㤴㈷㑢攳敥晢㉢昳㑡戸㍢搲搳㌳戰慢㘳挱㕣戹搰戰〸㔶㔹㤴㤴㐴㄰搵ㅤ㔳㠸㌱㑦㌰㥢㈷ぢ攲ㄷ昳昶㤱㌷搱㡡㙢搹扦攱㍦搹攲㜱㥤㑥〵攲敡㕤㔸㐳㥣搳㡦挷戹搷㌴㈴挷扡ㄷ㡣摡㠱㉡㍦晥㔱㌴ㅦ㔶敡㔳搴昸㠱㤵ㄶ攳㕤㐴㉤㝤㠳㔴㥦愱〷摦㈴㜵㡣㠱㍦㐷㠹敦㍤㡤挷㘲ㄶ㕡㥢㍦ㄶ扦㘰て晣㘸摥㤴㘶㡥㐵昵㈵㕡っつㄴ捤づ收㙥搶搹〴㝥㘵〷戴㈳愰㍤〱㕦〳挰㥤ㅣ敢㠰㕡愳㜸扣㡢挵㈲㥥〳っ挴晢扢㉦愸㑦扣㕤ㄸ㜴㔷〶晤〵㠰愰㜸晦㐶㥢㉢摥㙥㠰戴㔸㍣敥㍢ㄱ慦ㄳ〳㤳㜹㡡㜸㝢愰戵㜹昱搲搱㑤挴摢㔳㠲戸ㄵ挵ㄴ〵㡢㜸㝢〱愳㍢ㄳ挸昴〵ぢ愰ぢ〱㝢ㄳ挰㡣〶ㄱ慦㉢㙡㡤攲昱敥ㅣ㡢㜸摤㠱㠱㜸捣㙡㌰㐱㝤攲昵㘰搰㥥っ捡っ㠴愰㜸㑣㍢㜰挵换〱愴挵攲㌱㔱㐱挴换㘵㘰㘶㉣愴㠸户㉦㕡㥢ㄷ㡦㤹つ㜸攱㍥㉣〶㐱㐱㝥㤸摥㘰㘸愰捤ㅣ㜹晢〱愳昷㈷㤰愹てㄶ挰〱〴昴㈲㠰搹㄰㈲摥㠱愸㌵㡡挷摢㡥㉣攲昵〱〶攲昵昰〵昵㠹搷㤷㐱晢㌱㈸戳ㄷ㠲攲㌱㘵挱ㄵ敦㈰㐰㕡㉣ㅥ㤳ㅣ㐴扣晥っ捣㙣㠷ㄴ昱〶愰戵㜹昱㤸ㄵ㠱ㄷ㤶㐹ㄹ〴〵昹㘱㙡㠴㐵㥢㐱挰攸挱〴㌲㙤挲〲ㄸ㐲挰㔰〲㤸㐹㈱攲つ㐳慤㔱㍣摥㔱㘵ㄱ敦㘰㘰㈰ㅥ戳㈹㑣㔰㥦㜸㠷㌰攸敦ㄸ㤴㤹て㐱昱㐶愱捤ㄵ㙦〴㈰㉤ㄶ㙦㌴扡㠹㜸㠷㌲昰ㄸ搴㔲挴ㅢ㠵搶收挵㘳㐶〵㕥㐸户㘰㄰㈳ㅥ搳㉡っつ戴㤹㈳㙦っ㌰扡㠰㐰愶㕣㔸〰㠵〴㡣㈵㠰㔹ㄸ㈲摥㌸搴ㅡ挵攳扤㘱ㄶ昱㈶〰〳昱㤸㠹㘱㠲晡挴㥢挸愰㤳ㄸ㤴㔹ㄳ㐱昱㤸㉡攱㡡㌷ㄹ㤰ㄶ㡢挷攴ちㄱ㙦ち〳㌳换㈲㐵扣㘹㘸㙤㕥㍣㘶㘳攰㠵ㅢ搱ㄸ〴〵昹㘱㑡㠶愱㠱㌶㈳摥っ㘰昴㘱〴㌲㕤挳〲㤸㐹㐰ㄱ〱捣攰㄰昱㘶愱搶㈸ㅥ㙦㝢戳㠸㌷〷ㄸ㠸㤷昰〵昵㠹㜷㌸㠳ㅥ挱愰捣戸〸㡡挷㌴ぢ㔷扣㈳〱㘹戱㜸㑣捣㄰昱㡥㘲㘰㘶㘸愴㠸㜷㌴㕡㥢ㄷ㡦㤹ㅣ㜸攱敥㌷〶㐱㐱㝥㤸捥㘱搱收ㄸ㘰㜴㌱㠱㑣昵戰〰收ㄱ㤰㈰㠰搹ㅦ㈲摥㝣搴㜶㡡㘷㍦㙤㑢㠱㠱㜸捣〰㌱㐱㝤攲㈵ㄹ戴㡣㐱㑦〱㈰㈸摥㘹㘸㜳挵㕢〰㐸㡢挵㘳㔲㠷㠸户㤰㠱㤹摤㤱㈲摥戱㘸㙤㕥㍣㘶㠱攰㠵㕢散ㄸ挴㠸挷㔴㄰㐳〳㙤收挸慢〰㐶㔷ㄲ挸㌴ㄱぢ愰㡡㠰㙡〲㤸㌹㈲攲㉤㐶慤㔱㍣摥愸㘸㌹昲㙡㠰㠱㜸捣ㅥ㌱㐱㝤攲搵㌲㈸ㅦち愰㤸改ㄱㄴ㡦改ㅤ慥㜸昵㠰戴㔸㍣㈶㠴㠸㜸㑢ㄸ㤸㤹㈱㈹攲㉤㐳㙢昳攲㌱㠳〴㉦㕣㉦㘰㄰ㄴ攴㠷㘹㈴㠶〶摡㡣㜸㉢㠰搱挷ㄳ挸ㄴㄳぢ攰〴〲㑥㈴攰㕡〰㐴扣㤳㔰㙢ㄴ㡦㌷㘰㕡挴㍢〵ㄸ㠸挷捣ㄳㄳ搴㈷摥愹っ㝡ㅡ㠳㌲㑢㈴㈸ㅥ㔳㐳㕣昱㑥〷愴挵攲㌱㤹㐴挴㕢挹挰捣㉡㐹ㄱ㙦㌵㕡㥢ㄷ㡦搹㈷㜸攱ㅥ㐱〶㐱㐱㝥㤸㠲㘲㘸愰捤㠸㜷㈶㌰晡㉣〲㤹㥥㘲〱慣㈱攰㙣〲㤸戱㈲攲㥤㠳㕡愳㜸扣㤵搴㈲摥戹挰㐰㍣㘶慤㤸愰㍥昱捥㘳搰昳ㄹ㤴ㄹ㈶㐱昱㤸㔶攲㡡㜷〱㈰㉤ㄶ㡦㠹㈸㈲摥㠵っ捣㡣㤴ㄴ昱㉥㐲㙢昳攲㌱㜳〵㉦摣㝣挸㈰㈸挸て搳㔷っつ戴ㄹ昱㉥〱㐶㕦㑡㈰㔳㕢㉣㠰换〸戸㥣〰㘶扢㠸㜸㔷愰搶㈸ㅥ敦㡡戵㠸㜷ㄵ㌰㄰㡦ㄹ㉦㈶愸㑦扣慢ㄹ昴ㅡ〶㘵㜶㑡㔰㍣愶愴戸攲㕤ぢ㐸㡢挵㘳ㄲ㡢㠸户㡥㠱㤹捤㤲㈲摥昵㘸㙤㕥㍣㘶扤攰㠵晢ㅤㄹ〴〵昹昹㉢慣愱㠱㌶㈳摥㡤挰攸昵〴扥㙦〷㙣㈰㘰㈳〱ㅦ〰㈰攲摤㠴㕡愳㜸扣挱搷㈲摥㉤挰㐰㍣㘶换㤸㔱㝤攲摤捡愰户㌱㈸㌳㕢㠲攲㌱㥤挵ㄵ敦㜶㐰㕡㉣ㅥㄳ㘰㐴扣㍢ㄸ㤸㤹㌰㈹攲摤㠹搶收挵㘳挶っ㕥戸慢㤲㐱㔰㤰ㅦ愶捤ㄸㅡ㘸㌳攲摤つ㡣扥㠷㐰愶搴㔸〰昷ㄲ戰㠹〰㘶搹㠸㜸昷愱搶㈸ㅥ㙦㔵戶㠸户ㄹㄸ㠸挷㑣ㅢㄳ搴㈷摥〳っ晡㈰㠳㘶㘰㔹㈴㈸ㅥ㔳㘱㕣昱ㅥ〲愴挵攲㌱㜹㐶挴㝢㤸㠱㤹㐵㤳㈲摥愳㘸㙤㕥㍣㘶摢㘰捥戸㜵㤳㐱㔰㤰ㅦ愶摣ㄸㅡ㘸㌳攲晤〹ㄸ晤㌸㠱㑣挷戱〰㥥㈰攰㐹〲㤸愱㈳攲㍤㠵㕡愳㜸扣ぢ摢㈲摥㌳挰㐰㍣㘶改㤸愰㍥昱㥥㘵搰攷ㄸ㤴ㄹ㌵㐱昱㤸㐶攳㡡昷㍣㈰㉤ㄶ㡦㠹㌷㈲摥ㄶ〶㘶〶㑥㡡㜸㉦愲戵㜹昱㤸愹㈳攲扤挴㈰㐶扣ㅣ戴ㅡㅡ㍥昱㕥〶㐶扦㐲㈰㔳㜹㉣㠰㔷〹㜸㡤〰㘶昷㠸㜸慦愳搶㈸ㅥ㙦㈸户㠸昷㘷㘰㈰ㅥ㌳㝣㑣㔰㥦㜸㙦㌲攸㔶〶㘵㌶㑥㔰㍣愶攰戸攲扤〵㐸㡢挵㘳搲㡥㠸昷㌶〳㌳㝢㈷㐵扣㙤㘸㙤㕥㍣㘶昹㠸㜸敦㌰㠸ㄱ㡦愹㍥㠶㠶㑦扣敤挰攸㜷〹ㅣ㘶〷扣㐷挰㕦〹㘰㘶㤰㠸昷㍥㙡㡤攲昱摥㜸㡢㜸ㅦ〲〳昱㤸ㅤ㘴㐶昵㠹搷挰愰ㅦ㌱㈸㌳㜹㈸㕥ㅢ㜷㍤㑦㝦㡣㐶㕣㠰㔲㑣攱㜱〵摣㠱㤶ㄸ㙥㌲挵扡㍢攷㥤㌶〰㍦扥敢ㅣ㡡㜹㍥愲搹㈷㡣挷㠴㥦ㄴ捤㍥㐳㙢昳㥡㌱㌱㐸㌴晢㥣㐱㌰㠲晣㌰㍢挸捣㥥㐳㝢敢戴㝦〳㐶㝦㐱㈰㌳㠷㉣㠰㉦〹昸㡡〰㈶ㄳ㠹㘶㕦愳搶愸ㄹ㙦昵户㘸昶㉤㌰搰㡣〹㐵㈶愸㑦戳敦ㄸ昴敦っ捡攴㥦攰〱挷㡣ㅦ㔷慦㝦〰搲攲〳㡥㌹㐲㈲摥昷っ㍣て戵ㄴ昱晥㠵搶收挵㘳㔲㤱㠸昷〳㠳ㄸ昱㤸㔹㘴㘸昸挴晢ㄱㄸ晤ㄳ㠱愵㜶挰捦〴晣㐲㐰ㄲ〰ㄱ敦㔷搴ㅡ挵攳㈳っ㉣攲晤〶っ挴㘳㌲㤲ㄹ搵㈷㕥ㅡ㉥㙥㘸㕥攱㔰㑣ㅣち㡡挷㙣㈱㔷㍣㉣㜱户㕣㍣收ㄷ㠹㜸㙤ㄸ㤸㠹㐶㈹攲㘵愲戵㜹昱㤶愱㥢㠸ㄷ㘳㄰㈳ㅥ戳㤲っつ㥦㜸㙤㠱搱㔹〴㌲㘳挹〲攰㔳搱㜴㥣〰㈶㌱㠹㜸搹愸㌵㡡挷㐷㌳㔸挴㙢てっ挴㘳㈲㤳〹敡ㄳ慦〳㠳㜶㘴㔰㈶ㅤ〵挵㘳愶㤱㉢㥥〳㐸㡢㡦㍣收㈶㠹㜸扢㌰㌰㤳㤴㔲挴摢つ慤捤㡢挷㘴㈶ㄱ慦ㄳ㠳ㄸ昱㤸搱㘴㘸昸挴摢ㅤㄸ扤〷㠱捣㜶戲〰昶㈴㘰㉦〲㤸〰㈵攲㜵㐶慤㔱㍣㍥㘵挲㈲摥摥挰㐰㍣㈶㐱㤹愰㍥昱扡㌲㘸㌷〶㘵挲㔲㔰扣㜵㘸㜳挵敢づ㐸㡢挵扢づ摤㐴扣ㅥっ捣〴愷ㄴ昱㜲搰摡扣㜸㑣㠴ㄲ昱㜲ㄹ挴㠸户ㅥ慤㠶㠶㑦扣㝤㠰搱晢ㄲ挸㑣㈹ぢ㈰㡦㠰晤〸㘰昲㤴㠸户㍦㙡㍥昱慣摦㔰㝡〱〳昱㤸㐰㘵㠲晡挴㍢㤰㐱㝢㌳㈸㤳㥤㠲攲㌱挳挹ㄵ慦て㈰㉤ㄶ㡦㌹㔱㈲㕥㕦〶摥㡣㕡㡡㜸〷愱戵㜹昱㤸㐴㈵攲昵㘷㄰㈳ㅥ㌳愹っつ㥦㜸昹挰攸〱〴㌲换捡〲ㄸ㐸挰㈰〲㤸㜸㈵攲つ㐶慤㔱㍣㍥〷挴㜲攴つ〵〶攲㍤敥ぢ敡ㄳ㙦ㄸ㠳づ㘷㔰㈶㑡〵挵㘳㜶㤴㉢摥挱㠰戴㔸㍣收㔳㠹㜸㠷㌰㌰ㄳ慢㔲挴ㅢ㠱搶收挵㘳〲㤶㠸㜷㈸㠳ㄸ昱㤸㠵㘵搱㘶㈴㌰㝡ㄴ㠱捣搰戲〰㐶ㄳ㌰㠶〰㈶㙤㠹㜸〵愸昹挴戳ㅥ㜹㘳㠱㠱㜸㑣摣㌲㐱㝤攲㡤㘳搰昱っ晡㍥〰㐱昱㤸㔹攵㡡㌷〱㤰ㄶ㡢挷㕣㉣ㄱ㙦㈲〳㌳㈹㉢㐵扣挹㘸㙤㕥㍣㈶㙦㠹㜸㔳ㄸ挴㠸挷っ㉥㐳〳㙤收慢捡㔴㘰昴㌴〲㤹摤㘵〱㑣㈷㘰〶〱㑣昸ㄲ昱づ㐳慤㔱㍣㍥㥣挵㜲攴ㄵ〱〳昱㤸昴㘵㠲晡挴㥢挵愰戳ㄹ㤴㈹㈲㌲搹㌹慣愱て㍦愵㌳㜹㤹㍦㜸昵㍡㤴㔹㈰㈳㤴㌱挷愰愸㙥㜹〵昲㍡㔸攴搵㙣户挴敢昲㜱㘹挳㌵昶敡ㅡ㕣ㄳ捣〸㍥㘷愲戱敦㉢ㄸ㌴扢㔳攰ㄹㅥ搲㡤ㅥ愶㌰㘴摥晣㜳昸㌹ㄵ㡤晤㌹昱㥤㌷昴戳て户搸ㄱ㤸㘲愷愹攵㈵㌵搵戵搵㘵㜵㍤㡢㤰戳搴㤳捦㐴㈹㑢㑢敢㍦㍡㜳㈳㈲㕡挷㈴戱㡣㉡㍥㘲㜲〹㥦ㄱ㄰㕦㔴㔵扤戴㑡㘶㤳㔹换㐷挳㠸㕥㙤摢㜲㤸㌸挷攱戶て挴㜳㤸敥挰捥晡㈸搸昶㙤ㅣ收ぢ㜰㜳㤸㌳㈰〵㈶〸㐸㠱㐹〲摣㌲搳㈱㜸㑢慦搸㌳戶㥡慦㑡㔴愹㑡㘶戴㙤慢昲〲て㈰〹㕤改㙦㝣㠲㐳㉣挶ぢ晤㤹敢㐱戹㘵㥤㔲ㄵ㘵㘷ㅥㄸ晡㘸㑣㐱捦㠵㠹㍢㙤搰挰〹挵㡥㠱摤戵㘰㑣㌱㥥㉣㘰㥥㌵挰愳㈰㔶㡣昶㜶㘸㤷㙣〶㍣〶戴㌶㌶て㉤ㅤ搰攲㑢㙤㡡㈵搰戶ぢ摡㔲ㅦ昵改㘴㜸搱㜵〳㠷捤愵挹愱㐹〲慥㘲㜰捡㑥㈸㘳つ捤愸㘳ㅤ〰㤶〷慥扡ㅣ㉣㜹戸愰ㄱ㤷㐹〰攱敥㔶㤷愲㠵扢㍣㜵㤷㘹㜴㈲㐲ㅦぢ㡢㕤ㄶ㘷㈸㙣㑥戶㈹戴㌳㠵昶㕥㐱㌹㈸㜰户愹㡢ㄱ㡥㤲搲愱㉢㄰㐰㔷挲挴㥤㕤搰㈰㐱㈹㡤愶づ㥡搴㌵戹㍡扢ㅡ㘷〳㝢昵愲㌹㠰愶ㅥ㑥搵〹㑥㘱戶㠴㌵㌴愳㡥ぢ搰戰挲散㉣っㄶ㘶㜶〶㕡挳捣昶㐴㈷〴㐱敥㍣㉣㤸敤挵㔰搸㥣捥愶搰挵ㄴ昶昶ち慡㍢ち挲㙣㤵㥦搹〹〸愰㑦㠴㠹㍢㍤〰㤰愰㌶㘶㍤㡤戳〱挳挸㔳㌷摤攷㙦慥㐲て㤵ぢ愷㌰㕢捤ㅡ〰愸愷愹㝤㘱㠵搹㜲ㅦ戳搸㤹㠰㐴㥥户㙡愹㤵㙥ㅥ㈲挹捣搶挰㠲敥㝥㡣㡦捤搹摦ㄴづ㌰㠵㕥㕥㐱昵㐱㐱攸搶晢改㥥㠳〰㝡㉤㑣摣改ぢ〰㠳挶捥㠵戵ㅤ攳攷愱㍤昵ㄸ㍦ㅦ㉤挱㘳晣〲戴㔹㡥昱㝥㕥㜴昷ㄸㅦ㡡㜱摣㘷㠹㕥っ戸敡て愷攸㜵〹㙢昰愱㡥㘷㐲挰㡡㕥攵㍥扤㌴昵㤲㘳㝣㠱㔵㥡㠱㘶㥣㉢㠰㠳㌴㠳ㄸち㥢㌳搸ㄴ㠶㤸挲㔰慦愰づ㐶㐱愴㐹晡愵戹ち〱昴搵㌰㜱攷㄰〰㌸慣愶㌴㥡㍡㘸㔲搷攴敡晣捥㌸ㅢ㠸㌸㤴㘶〴捤㝡㌸搵愱㜰ち戳つ慣愱ㄹ昵㌴㌵ち㔶㤸ㅤ改㘷搶㜸昶ㅥ㙥㘵㌶ㅡ㥤㄰〴て戲㠳〵戳㌱っ㠵捤㈹㌰㠵㐲㔳ㄸ敢ㄵ搴〴ㄴ㠴搹㙣㍦戳摢㄰㐰摦づㄳ㜷㈶〲㈰㐱㙤挷昸㈴攳㙣挰㌰昲㠰㔴㕤挸搲㈶昴㔰㔳攰ㄴ㘶昷戱㠶㘶搴戱〶〱㉢捣㈶㕡㤹㡤户㌲㥢㡥㑥㌲㠹〷㘱挱㙣〶㐳㘱㜳づ㌳㠵㤹愶㔰攴ㄵ搴ㅣㄴ㠴搹㔸㍦戳㠷ㄱ㐰㍦〲ㄳ㜷づ〷㐰㠲摡㤸ㅤ㘱㥣つㄸ㐶ㅥ捣敡㍥愲昵㘹昴㔰㐷挱㈹捣㥥㘱つ〰搴戱捥〱㉢捣㠶晢㤹㌵ㅥ㡤㐳慤捣收愲㤳㑣㘲ぢ㉣㤸ㅤ挳㔰搸㥣㘲㔳㤸㘷ち〹慦愰㑡㔱㄰㘶㠳晤捣㕥㐴〰晤ㄲ㑣摣㐹〲㈰㐱㙤㐷㘳㤹㜱㌶㘰ㄸ㜹ㅥ慣晢㘴搸㌷搱㐳㉤㠴㔳㤸㙤㘵つ〰搴㜱㕤ㅤ㔶㤸昵昲㌳㙢㍣ㅡ昷户㌲㕢㠴㑥㌲㠹㙤戰㘰㔶挱㔰搸㥣㑡㔳愸㌲㠵㙡慦愰㙡㔰㄰㘶㜹㝥㘶摢ㄱ㐰扦ぢㄳ㜷㙡〱㤰愰戶㝤㔶㘷㥣つㄸ㐶ㅥ㐲慢㡦㘴改㘳昴㔰㑢攰ㄴ㘶㍢㔸㐳㌳敡戸㤷ㄸ㔶㤸㜵戶㌲摢搳捡㙣㌹㍡挹㈴㍥㠷〵戳ㄵっ㠵捤㌹摥ㄴ㑥㌰㠵ㄳ扤㠲㍡〵〵㘱戶扢㥦搹ㄷ〸愰扦㠴㠹㍢愷〲㈰㐱㙤捣㑥㌳捥〶っ愳ㄳ㌴昳㘸扥㐷て戵ㄲ㑥㘱昶㑦搶搰㡣㍡敥㤱㠵ㄵ㘶摡捡慣慤㤵搹ㄹ攸㈴㤳昸〹ㄶ捣捥㘴㈸㙣捥㔹愶戰挶ㄴ捥昶ち敡㕣ㄴ㠴㔹愶㥦搹㉦〸愰㝦㠵㠹㍢攷〱㈰㐱㙤捣捥㌷捥〶っ㈳て搸搵ぢ㔸捡捣〴㠷ぢ攱ㄴ㘶㌱搶搰㡣㍡敥晤㠴ㄵ㘶㍦晥攴晢晣㙦㍣捦晥㠵搶㡤㤸㑡敡㌷㥢㡢搱㐹㈶ㄱ㐷㈸㌰扢㠴愱戰㌹㤷㥡挲㘵愶㜰戹㔷㔰㔷愱㈰捣扥㐷挸昵〸㐹㠷㙥㠷〰扡㍤㑣摣戹ㅡつㄲ搴㜶㥥㕤㘳㥣つ散㔵㑤挳捣㜷扤㍢戹慣㠳㔳㤸敤挱ㅡ㥡㔱挷捡〸慣㌰晢捣捡散ㄳ㉢戳ㅢ搰㐹㈶搱〵愱挰散㐶㠶挲收慣㌷㠵つ愶戰搱㉢愸㕢㔰㄰㘶ㅦ晢㤹㜵㐵〰摤つ㈶敥摣ち㐰㈴戳摢㡣戳〱挳挸〳㠳㜵㍤㑢㜹攴㜲〷㥣挲㙣㍦搶搰㡣㍡慥挴挳ち戳扦昸㤹㌵扥㠳扣㘵㘵㜶ㄷ㍡挹㈴づ㐴㈸㌰扢㥢愱戰㌹昷㤸挲扤愶戰挹㉢愸捤㈸〸戳㌷晤捣晡㈰㠰敥ぢㄳ㜷ㅥ〰㐰㠲摡㡥挶〷㡤戳〱挳挸㜳㠹㌵㙦攴搷㠳挹攵㘱㌸㠵搹㄰搶搰㡣㍡敥㐱㠳ㄵ㘶捦㕢㤹㍤㙢㘵昶ㄸ㍡挹㈴づ㐶㈸㌰晢ㄳ㐳㘱㜳ㅥ㌷㠵㈷㑣攱㐹慦愰㥥㐱㐱㤸㍤敤㘷昶㍢〴搰㈳㘰攲捥戳〰㐴㌲㝢捥㌸ㅢ㌰㡣㕥㐹㜳㍡捤㔸㜲搹〲愷㌰ㅢ挷ㅡ㥡㔱挷扤㔵戰挲散〱㉢戳晢慤捣㕥㐲㈷㤹挴㈴㠴〲戳㤷ㄹち㥢昳㡡㈹扣㙡ち慦㜹〵昵㘷ㄴ㠴搹㈶㍦戳㈹〸愰愷挲挴㥤㌷〱㠸㘴戶搵㌸ㅢ㌰㡣㍣㜷㔹慦㘱㘹㌶戹扣つ愷㌰㥢挳ㅡ㥡㔱㑦㔳摢㘰㠵搹捤㔶㘶ㅢ慤捣摥㐱㈷㤹挴㔱〸〵㘶摢ㄹち㥢昳慥㈹扣㘷ち㝦昵ち敡㐳ㄴ㠴搹㝡㍦戳愳ㄱ㐰捦㠵㠹㍢つ〰㐴㌲晢挸㌸ㅢ㌰㡣㍣摦㔹昳㥥㝡㥤㈴㤷㡦攱ㄴ㘶㘵慣愱㔹㝥㍥㌱慤ぢ扣㔶搴戱㔶〲㉢㝣㉦戳昲扤挴捡昷㜳㜴㤲愹㉤㐲㈸昰晤ㅢ㐳㘱㜳扥㌰㠵㉦㑤攱㉢慦愰扥㐵㐱昸㕥攴攷㕢㠹〰㥡㝦㈱㈵敥㝣〷㐰㈴摦扦ㅢ㘷〳㠶㤱㐷㑤㙢摥㐲慦㤷㤰换昷㜰ち摦愵慣愱ㄹ㜵㉣搸挰ち戳㌳慤捣㔶㕢㤹晤㠰㑥㌲㠹攳ㄱち捣㝥㘴㈸㙣捥㑦愶昰戳㈹晣攲ㄵㄴ摦晢㠵搹㑡㍦戳ㄳㄱ㐰㥦〴ㄳ㜷ㄸ㌱㤲㤹㌲捥〶っ愳搷搱㕣㑢戳㥡㕣攴㜲っ㙢㘷戰㠶〲挷㔴㤹攸㈲捣㤶㔹㤹㉤戱㌲㡢㤹㜱捥㐶㈸㌰攳〵ㄸ㙥㑥㤶㈹挸摦愱㘱㑢摣㙢㔱敤㔱㄰㘶㜵㝥㘶㙢ㄱ㐰㥦ぢㄳ㜷㍡〰㐰戰戶扤㘳㜶㌴㑥㘱挶摢搴㌵㙦㝡搷㤷㤰换㉥㜰捡㍥扢㤴㌵㌴ぢ㌳㕥㉢ㄱ㘶ぢ慤捣捡慣捣㜸挵〴慦㌴㝤㈵㐲㠱搹敥慣㘰㜳昶㌰〵㕥づ㤱㤶扤扣㠲攲㤵づ㘱㔶敡㘷㜶㌵〲攸㙢㘰攲㑥㔷〰〸戶㌲敢㘶㥣挲㡣昷㥦㙢摥捤慥㌷㤰㡢㕣挸㘰㙤㈳㙢㈸〸戳ㅣ㜴ㄱ㘶㐷㔸㤹捤戱㌲攳攵っ㤹挴慤〸〵㘶扣㜴挱捤攱攵ぢ㈹攴㤹挲㝥㕥㐱昱㌲㠴㌰㥢攵㘷㜶㍢〲攸㍢㘰攲捥㠱〰㄰㙣㘵挶㉢ㄴ攲ㄴ㘶㥢〸扢㤷收㍥㜲改ぢ㡦散戳晢㔹㐳戳㌰㍢〸慤挲㙣㠲㤵搹㌸㉢㌳㕥㙢㤰㜱ㅥ㐲㈸㌰换㘷〵㥢挳㙢ぢ㔲攰㠵〴㈹昰㘲〲㌷挵㙢〴挲慣搰捦散ㄱ〴搰㡦挲挴㥤㘱〰㄰㙣㘵挶换〷攲ㄴ㘶扣㘳㕣昳晥㜳晤っ戹挸㈵〰搶㥥㘵つ〵㘱㌶〲㜸㘱㌶捣捡㙣㠸㤵搹愱㘶㥣ㄷ㄰ち捣戸攸捦捤ㄹ㘵ち愳㑤㠱㉢晤摣搴㔸ㄴ㠴搹㈰㍦戳㤷㄰㐰扦っㄳ㜷挶〱㐰戰㤵ㄹ搷昶挵㈹捣㥥㈴散〹㥡慤攴㈲敢昳慣扤挵ㅡち挲㡣敢昳挲散〰㉢戳晤慣捣愶㤸㜱摥㐱㈸㌰㥢捡㐱戱㌹搳㑣㘱扡㈹㜰ㄹ㥥㥢攲敡扡㌰摢搷捦散㕤〴搰敦挱挴ㅤ㉥戰ㄳ㙣㘵㌶摢㌸㠵搹ㄶ挲㥥愷搹㠱慥捥ㅣ攳晣㐴愶㤳㜹ㄴ敡㠷〴搶㜹敤㜷㠹昶づ㍥愳㝢㉣㥥戹捤敢搴昸搳〵挹攵敥㑤㘵ㄹ改〷晦㘷戱戸㤲捣㝢㑡昹㤳戹ㄷ㔸晦ㅦ攲㜰㝦敤㕣慤㘷挴ㅥ昸搱㥦㠱㜰挷愳㐱ㄷ晦攳㥥戴㤴敤㥢㤱㕥㜵㤴晢㝦㤶昷扦㌳慡攳㕣搳㘳慥捡戹㜰㜴收晢㈷㕦晢敤㉤㠷攴㕤晤挷摦扣晦㑦捥㝢昶扣㡤捦㕦㜹昷挸挴㠰搹晤て扣昹㥥㤱㔸㍢户摦攷扥ㅢ㘸㙤挳㕤㙦愱攷摦敥敡㌹㠲捦扦㜵捡㄰〹㉦㍣愳㔶㜶㤶㍡ㄶㄵ敥㌰攵愰〷㔵ㄲ㘲摦㤲㔸〵㥡㕢㐷慣搲昴㘸㌱戱㝡昴挸攳㜴㍥愰昹㤰㠶㠷㤸捡昶收ㅦ㈲ㄶ昷ㅣ挱攷摡㍡㑢㄰〹㉦摣㐲散ㄲ㕢㠱㡡㄰换昲ㄳ晢㤱挴㑥㠰慢㜵挴㑥㌴㍤愲㠸ㅤ摦改㡥昱ㅦ慣愸ㅢ㜹搶攸㜹ㅦ扦㥡晢攴㐸戵ち㍤㙣挴摡㐴ㄱ㑢昷ㅣ挱攷搵㍡慢ㄱ〹㉦摣愵改ㄲ㕢㠳㡡㄰㑢昳ㄳ攳ㅦ㠰敡㜸づ㕣慤㈳戶搶昴㠸㈲戶戹晢慡扦ㅤ戶昹㡥㤱扦散㔵晢搶慥摦摤㌵㔲㕤㡣ㅥ㌶㘲㍦晦ㄸ㜱㈸晥攴㌹㠲捦愱㜵㉥㐱㈴扣昰㘴㌱捣扤㝤ㅢ㜵〵㉡㐲散〷昴㘸㍣ㄴ昹愷昸㍡㕥〵㔷敢㠸㕤㙤㝡㐴ㄱ扢攲㜲㙥㌷㡦㜴昷摣㡤㈳搵㝡昴戰ㄱ晢㝢ㄴ戱敦㍣㐷昰昹戲捥〶㐴挲ぢ〹㉥㉥戱㕢㔰ㄱ㘲摦昸㠹敤㐲㘲户挱搵㍡㘲户㥢ㅥ㔱挴㐲㙦ㅥ㥢搰挳㐶散㙦㔱挴㍥昷ㅣ挱攷挶㍡昷㈱ㄲ㕥昸㑢㠶㉥戱〷㔱ㄱ㘲㥦晡㠹㜵㈶戱㠷攱㙡ㅤ戱㐷㑣㡦㈸㘲㘶㡦戹㠷攴㌵㈳搵搳攸㘱㈳搶㄰㐵散㐳捦ㄱ㝣ㅥ慣昳っ㈲攱㤵愶㝢戸挴戶愰㈲挴摥昷ㄳ换㈱戱ㄷ攱㙡ㅤ戱㤷㑣㡦㈸㘲敥㈱戸昲㌱昷晦㡢㐶慡㌷搱挳㐶散㥤㈸㘲摢㍣㐷昰㌹慦捥㔶㐴挲ぢ㌷㙡扡挴戶愱㈲挴摥昶ㄳ敢㐵㘲摢攱㙡ㅤ戱㜷㑤㡦愶㠹昹摥ㄵ㍦㐶てㅢ戱㌷愲㠸扤敥㌹㠲捦㙦㜵㜶㈰ㄲ㕥㘹晡㈰㤷搸攷愸〸戱㔷晤挴昲㐹散ぢ戸㕡㐷散㑢搳愳挵挴扥㐷てㅢ戱ㄷ愲㠸㙤昱ㅣ挱攷戲㍡晦㐴㈴扣㜰昳愷㑢散㈷㔴㠴搸㜳㝥㘲挳㐹散ㄷ戸㕡㐷散㔷搳㈳㡡㔸攸捤㠳㙢扣㌶㘲㑦㐶ㄱ㝢挲㜳〴㥦户敡挴㄰㐹㠸㡤㜴㠹㜱㤱㔷㠸晤挹㑦㙣㌴㠹㜱昹ㄶ慦㔶㝣愵㙡㙦㝡㐴ㄱ㌳攷搶慡愳摥㜸戸愱搳摡㤱㡡㑢扣㜹搴㌹昰捤攳愱㈸㘲て㝡㡥攰㜳㔴㥤㍤㄰㐹㠸㡤㜷㠹㜱㡤㔷㠸㙤昶ㄳ㥢㐸㘲㕣扤挵慢ㄵ挴扡㤹ㅥ㉤㈶挶ㄵ摥㍣ぢ戱㝢愲㠸摤敤㌹㠲捦㐷㜵昶㐳㈴㈱㌶摤㈵挶㈵㕥㈱㜶愷㥦搸㘱㈴挶挵㕢扣㕡㐱慣慦改ㄱ㐵㉣㜴㈸㜲㠱㌷捦㐲散搶㈸㘲户㜸㡥攰㜳㑦㥤㈱㠸㈴挴づ㜷㠹㜱㠵㔷㠸摤攴㈷㜶㈴㠹㜱敤ㄶ慦㔶㄰ㅢ㘱㝡㐴ㄱ㡢扦㜵挳攲ㄱ昱晢㐷㥡捦㌳挵昵摤㍣ぢ戱ㅢ愲㠸㕤敦㌹㠲捦㌳㜵挶㈱㤲㄰㉢㜶㠹㜱㠱㔷㠸慤昳ㄳ㑢㤰ㄸ㤷㙥昱㙡〵戱愹愶㐷ㄴ戱搰㌹挶攵摤㍣ぢ戱㉢愳㠸㕤攱㌹摥〹晣攱㍤㘷づ㈲〹戱〵㉥㌱慥敦ち戱换晣挴捡㐹㡣㉢户㜸戵㠲搸㕣搳愳挵挴戸扡㥢㘷㈱昶㠷㈸㘲ㄷ㝡㡥攰昳㐷㥤㌲㐴ㄲ㘲搵㐲捣㔹㘰敡㡢㕤愲㕣搸ㄵ愲攷昹㠹搶㤰㘸㈵㕣㜸戵㠲㈸搷㜷愵㐷搳㐴㝤ㅦ搸㑢〰捦戳㄰㕤ㄳ㐵昴㉣捦ㄱ㝣捥愸戳ㄴ㤱㠴攸㌲㤷ㄸ搷㜵㠵搸ㄹ㝥㘲㉢㐸散㐴戸昰㙡〵㌱㉥敦㑡㡦ㄶㄳ㕢つ㜸㥥㠵搸㘹㔱挴㑥昵ㅣ挱攷㠷㍡㘷㈰㤲㄰㍢挵㈵挶㘵㕤㈱㜶戲㥦搸㘹㈴戶ㄶ㉥扣㕡㐱㡣慢扢搲愳挵挴㉥〱㍣捦㐲㙣㐵ㄴ戱攵㥥㈳昸㕣㔰攷㔲㐴ㄲ㘲㘷扡挴戸慡㉢挴㤶晡㠹慤㈱戱慢攱挲慢ㄵ挴戸戸㉢㍤㥡㈶㜶搱挸挶て散つ㠰攷㔹㠸搵㐴ㄱ㍢捥㜳〴㥦昷改㙣㐴㈴㈱㜶扥㑢㡣㡢扡㐲慣摡㑦散㐲ㄲ扢ㅤ㉥扣㕡㐱㡣㙢扢搲㈳㡡㔸攸㜳敤㍥挰昳㉣挴㡥㡤㈲㔶敥㌹㠲捦昱㜴敥㐷㈴㈱㜶㤹㑢㡣㙢扡㐲㙣㠱㥦搸ㄵ㈴昶〸㕣㜸戵㠲ㄸ㤷㜶愵㐷ㄴ㌱昷敤摦昷收昱っ攰㜹ㄶ㘲昳愳㠸㈵㍣㐷昰昹㥣捥戳㠸㈴挴搶戹挴戸愴㉢挴㡡晤挴慥㈷戱㤷攰挲慢ㄵ挴戸戲㉢㍤愲㠸㠵昶搸㔶挰昳㉣挴㡥㡡㈲㜶愴攷〸㍥㜷搳㜹ぢ㤱㠴搸㑤㉥㌱慥攸ち戱挳晤挴㙥㈱戱㜷攱挲慢ㄵ挴戸戰㉢㍤愲㠸㠵㍥戰㜷〰㥥㘷㈱㌶㌳㡡搸㘱㥥㈳昴㍣捤㑦㄰愹戹攷㘹晡晥〸㘵㐷っ㥡㔹挶㈴摣散㌲户㤹换户㐸挶㉥慦愸㤰㍣收㜶㜸晣㕤つ晥っ攴ㄴ㍣攵ㄱて扤挳㥦戱昷搲㙦昱昴㐷㍥㑤捣㍣㘰㑤㑢㡤㥤㘳㘵搳㙢昰挴戵戶㘵ㄳ㙢昱㜴捥搲㉣晣ㄹ扢扡扡㘴㑤搵晦挲戳昱㤰㔹捥㥢㡢戱戹㑦挵戳㈶㜵㌳㕢扢㠹挷ㄶ敥搴挳晣㜵挷㜴㍥㌵敦㍦㝢㔰㘷散㑥ㅣ㘲收愶㠳㔲摦㜳㈰㌳搴㜴散㘲㌷㔷攷㤴戴摦㘴捥㘹改㘹晡㙥攰㘳昷挰昰捦戳挹昵っ㤸戸扥ㄷ㉤㤲摣㉦㈶㉤㤳㉢攴㐱㜲㑣戳攷㍤㥡㘹㠱扦搱㤸㥤㑤挶㘶㔳㕣愰收㔱ㄴ扢㉦㜲㙡ㄳ慤㔳摢捣㌹㜰㙡㍢愷昵㘰敡戴ㄴ搷户㌹㌵戳愹㝦㤹挱ㅥ㡥ㅣ慣挰㍡搸愳攱挱晥ㄴㄸ㡣㙢捥㈹㠳㜱㈱㔷㤸㍤ㄱ㌹搸〸敢㘰㑦〱ㅦ㝢ㅡ㈶㔵昴㘷〲〳㜲㉤㌸㘵㐰㉥戰捡㠰捦愱㘰摦换㐳慤〳㙥㘱㘴づ戸㔳捡ㄷ搹挴摢㌷摣㍤慣戸㍥㥢㌲ㄸㄷ㍤㘵戰㤷㔱戰て㤶㙦ㅤ散㔵㐶㑥摤㙦慦戳挹㌷ㄸ搷㑣㔳〶攳㐲愴っ昶㘷ㄴ散㠳昵戶づ戶㤵㤱㔳〷㝢㥢㑤扥挱戸㡥㤹㌲ㄸㄷ〷㘵戰㙤㈸搸〷换戳づ戶㥤㤱㔳㘵㝣㡦㑤扥挱戸戶㤸㌲ㄸㄷ散㘴戰昷㔱戰て搶挳㍡搸㠷㡣㥣捡散㈳㌶昹〶攳㝡㕦捡㘰㕣㐴㤳挱㜶愰㘰ㅦ慣戳㜵戰㑦ㄹ㌹㜵戰捦搹攴ㅢ㡣㙢㜰㈹㠳㜱㘱㑢〶晢〲〵晢㘰扢㔹〷晢㡡㤱㔳〷晢㠶㑤扥挱戸㉥㤶㌲ㄸㄷ㥢㘴戰敦㔰戰て搶摥㍡搸㍦ㄸ㌹㜵㥦晤㤳㑤扥挱戸㔶㤵㌲ㄸㄷ㠰㘴戰ㅦ㔰戰て搶搶㍡搸㑦㡣㥣㍡搸㉦㙣昲つ挶昵愳㤴挱戸㈸㈳㠳晤ㅢ〵晢㘰捡㍡㔸ㅡ㥥㝦ㄹ㤰㌱㥤㑤扥挱戸愶㤳㌲ㄸㄷ㑡㘴戰っ㈰敤㠳晤晣㠳敤㜳㈲ㄶㅥ㉣㉢㌰ㄸ搷㔹㔲〶攳攲㠵っ挶㈷㜵摡〷晢摥㍡㔸扢昰㘰ㅤ〲㠳㜱敤㈳㘵㌰㉥㈸挸㘰㑥攴㘰㕦㕢〷摢㌵㍣㔸愷挰㘰㕣㡦㐸ㄹ㡣扦攴换搷扢捦ㄱ㤲㤷戸㜶挱ㅢ㘹㔶㝡ㅢ戵搸捣㘲捦挸㔹㝣㙡㥤㐵攷昰㉣昶づ捣愲㈶㌸㡢㘵㘶戰㙥㤱㠳㝤㘸ㅤ慣㐷㜸戰㥣挰㘰㉢㠲㠳㥤㘲〶摢㈷㜲戰敤搶挱昲挲㠳敤ㅦㄸ㡣扦㔴愷攸换摦㔴㘵㘷昶㡡ㅣ㙣慢㜵戰摥攱挱晡〶〶攳㉦扡㈹㠳㥤㙦〶㍢㈸㜲戰㔷慤㠳攵㠷〷ㅢㄸㄸ散挲攰㘰㤷㤹挱〶㐷づ戶挵㍡搸搰昰㘰挳〳㠳㕤ㄱㅣ㙣㥤ㄹ散㤰挸挱㥥戲づ㌶㈲㍣搸挸挰㘰晣㈵㉤㐵㐶晥收㈳晢㙣㜴攴㘰㡦㕡〷㉢〸て㌶㌶㌰ㄸ㝦㜱昲て㤶㜹㌷ㅡ㕡晣㥤㥡㔹ㅦ扢攱户て晥攱㜹㍣ㄲ㝤っㅥ慣摤扢〲摦㡤㕢昰ㅣ昳昱㤸㠸攲㤷㘱挶搰ㄳ㔸㐳㐱㝥㌶愳㤵搳搰ㄳ搹晡愰挱㑣昲㘳昸慤㔲㌰㤳搹捡㉦㤴ㄲ㘷㡡ㅦ挳㉦㠳㠲㤹捡㔶㝥〷ㄴ捣㌴㍦㠶摦摦〴㌳㥤慤晣敡㈶㤸ㄹ㝥っ扦㜶〹收㌰戶扥㙥㌰㌳晤ㄸ㝥㕢ㄲ㑣ㄱ㕢摦㌶㤸㔹㝥っ扦攴〸㘶㌶㕢昹晤㐶挶㥡攳挷昰扢㠹㘰づ㘷㉢扦㤶〸收〸㍦㠶㕦㈹〴㜳㈴㕢昹㙤㐲㌰㐷昹㌱晣㈶㈰㤸摦戳㤵㕦〲〴㜳戴ㅦ挳て㜰挱捣㘵㉢㍦扢〵㜳㡣ㅦ挳捦㕤挱ㄴ戳㤵ㅦ戹㠲㤹攷挷昰攳㔲㌰〹戶昲㤳㔲㌰昳晤ㄸ㝥捡〹愶㠴慤晣㠰ㄳ㑣愹ㅦ挳て㈷挱㈴搹捡捦㈵挱㤴昹㌱晣㑣ㄱ捣〲戶昲攳㐴㌰ぢ晤ㄸ扥攳ぢ愶㥣慤㝣戳ㄷ捣戱㝥っ摦愸〵戳㠸慤㝣㡦ㄶ㑣㠵ㅦ挳昷㔷挱㔴戲㤵㙦慤㠲愹昲㘳昸戶㈸㤸㙡戶昲ㅤ㔱㌰㡢晤ㄸ扥㥢〹收㌸戶昲㡤㑣㌰㌵㝥っ摦㠴〴㔳换㔶扥晦〸愶捥㡦攱㝢㠷㘰敡搹捡户つ挱㉣昱㘳㜸捡ぢ㘶㈹㕢㜹戶ぢ㘶㤹ㅦ㈳愷ㅥ捦扡攵㘸㌵㥢挳㔳㔰ㄶ㕡㔶愰㠰㘴ㄳ㌹昹㐲㈸㥥㠴㠲㍡挱㐵挹改ㄷ㐲昱㌴ㄴ搴㐹㉥㑡㑥㐰愲㑥㐶摤㙣づ㑦㐴㐱㥤攲愲攴ㄴっ愱㜸㉡ち敡㌴ㄷ㈵㈷㈱㔱㈹戳攷挹㈸愸㤵㉥㑡㑥挳㄰㡡愷愳愰㔶扢㈸㌹ㄱ㐳㈳昲㠴ㄴ搴㤹㉥㑡㑥挵㔰㉣㥥㤲㠲㕡攳愲㡥挴㝦愲㜵捡扣㜸㔲ち敡ㅣㄷ㈵愷㘳㈸ㄶ㑦㑢㐱㥤敢愲攴㠴っ捤㡢㈷愶愰捥㜷㔱㜲㑡㠶㔰㍣㌵〵㜵愱㡢㤲㤳㌲㌴㈲㑦㑥㐱㕤攴愲攴戴っ愱㜸㝡ち敡ㄲㄷ㈵㈷㘶〸挵ㄳ㔴㔰㤷戹㈸㌹㌵㐳㈸㥥愲㠲扡挲㐵挹挹ㄹ㐲昱㈴ㄵ搴㔵㉥㑡㑥捦㄰㡡愷愹愰慥㜱㔱㜲㠲㠶㔰㍣㔱〵戵捥㐵挹㈹ㅡ㐲昱㔴ㄵ搴昵㉥㑡㑥搲㄰㡡㈷慢愰㙥㜴㔱㜲㥡㠶㔰㍣㕤〵戵挱㐵挹㠹ㅡ㐲昱㠴ㄵ搴㑤㉥㑡㑥搵㄰㡡愷慣愰㙥ㄱ㤴㘳づ㉢挵昳㔳扥㈲捦挶㠷㍥扦㈲㡦㐱摦㉣㍣づ㥥愷愴㌸㘶〵ㅣ㍣ぢ挵㔱㤴敡㜰捣改愸㜸〶ち㘲㘶㉡㐲昱愴ㄳ挷㘱〱〷捦㌳㜱捣〸㌸㜸㙡㠹㘳㝡挰挱戳㐹ㅣ搳〲づ㥥㐰攲㤸ㅡ㜰昰㥣ㄱ挷㤴㠰㠳愷㠹㌸㈶〷ㅣ㍣㌳挴㌱㈹攰攰挹㈰㡥㠹〱〷㡦㝦㜱㑣〸㌸㜸挸㡢㘳㝣挰挱愳㕣ㅣ攳〲づㅥ搸攲ㄸㅢ㜰昰㔸ㄶ㐷㘱挰挱挳㔷ㅣ〵〱〷㡦㔸㜱㡣〹㌸㜸㤰㡡㘳㜴挰挱攳㔲ㅣ愳〲づㅥ㡡攲ㄸㄹ㜰昰攸ㄳ挷愱〱〷て㌸㜱㡣㐸㜵㘴晦㍦㍦㌶㉤㡤</t>
  </si>
  <si>
    <t>㜸〱捤㝤〷㝣ㄵ㔵昶㝦㙥捡㈳昷〵攴愹㘰〳愵㐸㔴㡡㤸〰愱愸㐸㐹攸愱㐸㈸㡡㘸〸挹㡢〴㔲㌰㠵㘲挳㔵戰㘲㕤㔰㐱ㄴ㔴戰㜷㐱㐵㜰㕤〵㔴散扤昷搸换慥扡扡㜶晤㝦扦㘷收㠶㜹㌳㜷㔲昶户晦捦㘷㠷㤷挳扤昷㝣敦㌹昳晤捥捣㝢㉦㌳㘷㈶㐹㉡㈹㈹改㑦㉣晣㥦㑢㉡ㅢㅤぢㄶ搷搴挶㉢㝡攷㔶㤵㤷挷㡢㙢换慡㉡㙢㝡て慢慥㉥㕡㥣㕦㔶㔳㥢〲㐰愴戰っ晥㥡戴挲㥡戲㤳攳改㠵ぢ攲搵㌵〰愵㈵㈵愵愷敢㘴昸昷㜵㝦㘲愶愳㌹㑢愷搲〰㤵愴㈳㌴慤㘸搲㘹㌴㑤㤴㈶㠳愶㌵㑤ㅢ㥡摤㘸摡搲挴㘸㜶愷搹㠳㘶㑦㥡㜶㌴敤㘹昶愲搹㥢㘶ㅦㅡ收搷晢搱㜴㠰㘹摤ㄱ㘶㑡敥昰㠹戳攷㠲㑤㐱㙤㔵㜵扣㔷攷㘹捥㍡て捥捥敥㥤摤扢㕦㑥㜶㥦摥㔹扤㍡攷搶㤵搷搶㔵挷〷㔷挶敢㙡慢㡢捡㝢㜵㥥㔴㌷扢扣慣㜸㕣㝣昱㤴慡㜹昱捡挱昱搹㔹㝤㘷ㄷ昵ㅢ㤸摤㉦㈷愷㜴搰愰㠱慤昷㐷攴〹戹挳㈷㔵挷㑢㙢晥㕢㌱て㘰捣㠹戹挳㝢㑦㠸搷晥户㘲㜶㐲㑣㠴捣慢慡㈸㉡慢晣㉦〵㑤攳㌶捤挹㡢ㄷ㤷㜱攳挷攳搵㘵㤵㈷昶挶㙡㈷〸㡤摥㠰摥挳㙡㙡敡㉡收㜳㍦捡㡤㤷㤷㑦㡥㤷捡㐶慦挸慢愹㥤㔴㔴㕤㔱搳扡㠲晡挵慢攳㤵挵昱㥡摤㉡㐶㉣㉡㡥㤷扢挰㥡昴㡡㘹㐵搵ㄳ㡡㉡攲愹㙣戴慤㜰戶攱㤸㤲㜸㘵㙤㔹敤攲㌶ㄵ㔳㙢攲㤳㡢㉡㑦㡣ㄳ㤲㔶㌱慡慥慣㐴愵愶攲㤵㤴㜲戰㙤捤㘴㐳㘱㝤㉡㜲攷ㄴ㔵搷㑡㡦㥢㌰摢㠶昵散㉥挲㈲㘱扤戸㑢㜵昶捤攲㌶㉢㈸慢ㄸㄷ慦慥㡣㤷㌳〹户㘴㑦ㅦ㐸〴㜲戶㐳㠳㔲㠶づ户㤲捡㜰て㍥㜲㘱㤶㐸㘷㤸晤㈷㔴㔵㔷㘰㠷ㅣㅦ㉦慡ㅣ㥣搵㍢扢㔷㐱㙤㐹㕥㝣〱㥢晤〶づ搰㕤〰搱㕤〹㍥㄰㈶㘵㜴㑥㡥敥挶愱㑣ㄸ㤵晡㈶㡥㙦㙦㔴ㅥ㘳挹㠵㐵挹㠵戳㤳ぢ㡢㤳ぢ㑢㤲ぢ攳挹㠵愵挹㠵㈷㈶ㄷ捥㐹㉥㉣㑢㉥㥣㥢㕣㌸てㄸ戳愴户㙡㤵散㉥扢搵㥦晥搹戳扦㉥ㅢ户扥攰摤ㄷ㝥㥥扡㜸愵攲㈱㉤敦〸〷愳搱搱扢㤶㠷㘶昵捥敡敢㔹㑦㝤〸㄰扡㍢㑣愴〷㈷攵㘱㈵㝢㜲愸ㄷ㡣㔲㉦㘱㈵戹愲愷㕤㜴昹㜳㌷晥㝥㘹敥扤ㅦ扣昴昷ㄱ敢捦敡愰昸㝥㈱ㄹ㝡愳㜱㠰㌷〳ㄲ昴搹㤵㈰慢㙦晦扥晡㌰〶捣㠲㠹㘴㜳摡挸㥣㉣摤㠷㐳㝤㘱㤴㝡摡捤昱攱昳捦㕣㥢㌴㘶挰挴捤ㅢ㝥㍡㘳搲戹㥢慡ㄵ摦㡥㈴㐷づㅡ㑤㘸摤㥦昱〶挰㐴〶㜲搶㌸搰ㄸ挴愱挳㘱㤴摡攱愶愸㍣㘲晡昶慢摡扦㤳㝢㐹昲捦昷捣晥攲搷㉣挵㌷㍢㐹㜱㈴ㅡ〹㐲㠱㐶㡥㠷挶㐰㍤㤸攱㡥㠲㠹っ攱愴扣㝥㝤昵㔰づつ㠳㔱敡㙦㙥㠶愴㤴扢收昵㉡昸㜳昴愶㕢户㜵㙤搷昶慡换ㄵて㉡挹㤰㡢㐶㔳㐲攵㌱攰〸㤸挸㐸㑥ㅢ〷愱㐶㜱㘸㌴㡣㔲昷扢㌹㍡攵㑦㥥昲㙣扦挲㜱昷敥昵搵攳て愴摤摡㐱昱㡤㕡㜲㡣㐵愳〹愱挶㌱㕥㍥㑣㘴㍣㘷㡤㠰㔰ㄳ㌸㌴ㄱ㐶愹扢摣ㄴ㔷㍥戸㘴敢扡攷晢づ摦㜲㙣㜲㘱捤愰晥扤ㄵ㍦〶㈴挵搱㘸昴㙡㘴㝢㘷昷换ㅥ㤴戰攸挹っ㕦〰ㄳ㤹挲㈰攳晡㘵敢愹ㅣ㥡〶愳搴捤㙥挶㘷㝦ㅡ扢㙤捤摦晦㤲㜷搳昸㉦摦㉤㌹㙢换ㅢ㉡㠳㘰晣㐴㡥㠱改攴换攸摤㌶搹晤〶攵攸㘳〱搲㌳〸㍦づ㈶㘵っ戶捥㑣づㅤて愳搴㜵㙥㤲摢㥦㍤攳搲〷㌳㕦ㄸ㝦㙤昶换㑦挶て晢攵㘹挵捦㌴㐹㔲㠸㐶ㄳ捡捤〲㐴ㄷ挱㐴㘶挳愴攴㐳戹㘲づ㤵挰㈸㜵㤵㥢㈲攳慦搷㑥㉥㥢戹㍥㙦昹㐳㝦扣㜷㝡攱㜵愳ㄵ㍦㌱㈵㐵㈹ㅡ晥㕤捣㜳㈸㘶昵搱㈷㌲摣ㅣ㤸㐸ㄹ㈷攵㘱昳捦攵搰㍣ㄸ愵㔶戸ㄹ㜶捣㝥晤戱㈱ぢ扡攵㕦扦攳搸㐷㈷て愹ㅣ愳昸㜱㉣ㄹ㉡搰㘸㙡ㄷ慢㘴挰㉡㤸挸㝣㑥ㅢ㡢ㅣ㈷㜱愸ㅡ㐶愹ぢ摤ㅣ㘵扦㍤昹㜹慦愳㔷て㍤昳戱戲㝢ち㥥㥦晥慥攲愷扤攴愸㐵愳愹ㅣ㜵っ戸〰㈶戲㤰搳㐶㈳挷㈲づ㉤㠶㔱敡㙣㌷挷㌹㜳㍦摤搶㌹㜷㝢晥搶㉢㥥㈸㝡戰扣㝥慢攲㤷〹挹㜱ちㅡ㑤攵㌸㤵〱㑦㠳㠹㥣捥㘹昹挸戱㠴㐳㘷挰㈸戵挴捤㌱戹㔳昱㕥㉦愶㥤㍢昴搲㐵慢ち晡㍦扥扣慦攲㜷ㄵ挹㜱㈶ㅡ㑤攵㌸ぢㄸ扤ㄴ㈶戲㡣搳㐶㈱挷搹ㅣ㍡〷㐶愹㐵㙥㡥捣晤㡦㘸扢敤搵㑦挷㉥㍦改㡥㘵挷散㍤㝦㥢攲㔷㈱挹㜱ㅥㅡ扥㉤㥥㥤昰摥愸捦㘷戸ぢ㘰㈲换㌹㈹户摦㐰㝤㈱㠷㉥㠲㔱敡㈴㌷挳搰ㄹ㑢晥㝥㑡㥦㌱昹攷扣㍢㉤改㠷慦㌷㉦㔲晣㥥㈵ㄹ㉥㐱愳㈹ㄶ㤷㌲攰㘵㌰㤱扦㜲摡ㄸ戰㔸挱愱㤵㌰㑡捤㜵㜳捣㈹扤敢搳扣攷㌶つ扢㘶搴㠶㕦昶㕤摦敤㝤挵慦㜱㤲攳ち㌴㥡㌸㌴慥㘴扣㔵㌰㤱搵㥣㌵ㄶ㠷挶㔵ㅣ㕡〳愳㔴戱㥢㘲晥攰㑢㉥搸敢昹㠷㐶慦慦扣愵捦㌳慦㥤㜰㥤㙡㑦㌰㝥㈲搷挰昸㠴昲ㅥ攱㔹搹㝡㉤㄰㝡ㅤ戱搷挲愴攴㠲挴㜵ㅣ扡ㅥ㐶愹㤹㙥㠶愹㙦晥攵㠷ㄱ㝢ㅥ㍥㜲挳ㅥ㤷慤慡㝤㌰㝡㡥攲㌷㔰挹戰〱㡤㈶㐸摣挰㜸㌷挲㐴㙥攲慣㔱㈰㜱㌳㠷㙥㠱㔱㙡慡㥢愲㈲㝡摢㈷㘳㑥ㄸ㍥昱愲㍤敦ㅥ晢昸㈳㙦戵㔵晣㝥㉢㈹㙥㐳愳愹㙤㜱㍢〳摥〱ㄳ戹㤳搳㐶㠰挶㕤ㅣ扡ㅢ㐶愹〹㙥㡥搸㙦ㅤ㜶昶挸㍣㙦攲挶㜳㠶㝥昹挶攲挱㤷慡㝤〸挶㑦攴㕥㤸〴ㅡ晣㍣敦敦昹㥣捡搱ㅢ〱搱㥢〸扥て〶㑡攵攸晢㌹昴〰㡣㔲愳摣ㄴㄷ搶㍣㤲晡㘳挹戲搱昷㝥晢㔲挱㈵㝢慦㝤㔱敤㑢㌰㝥㈲て挲㈴愴〸㝥戱搹〲㠸摥㑡昰㐳㌰搸愳㜲昴摦㌸昴㌰㡣㔲㐳摤ㄴ㡦㕤㍤攰收摣散晡ㄱ㙢愷慥愸攸昱摢戴挷搵㝥〴攳㈷昲〸㑣ㄳ㈹ㅥ〵㐴㙦㈳㜸㍢っ扥㌲攴攸ㅤㅣ㝡っ㐶愹㐱㙥㡡晤敦㥥㜱攷㠷㌷ㄴ攷㙦晣戶散㠷捣攸㉦ㅤ㔴〷㠲昱ㄳ㜹〲收㔰摦㠷挶㠰㍥晤〷づ敡摦㌷㝢㘰㑥昶㠰〱㔹㔹㠳㍣戲つ攸㍦㔰敦挴ㄴ晤㈴㈷㍦〵㤳㌲ㄲ挷攲搳ㅣ㝡〶㐶愹㍥㙥捡挳敢敥㝢昸扥愹㡦㡦㕣㝥晥㈳㐷㉦㌹昸愹㑤慤㥦㠳晢㘸昷摢㘱㕥㜵搱㐲㝣摦摥昵㔵ㅥ扦扦昰㕦搳扦挳攰㔷㤸搲㥣搲〱愵搹搹㈵㌹㔹㐵㝤㡢搲扡㈰㙣㜳扦㉣昳㡤戳㜵改昴戲捡㤲慡㠵昲敤戹攳昰愲㥡昸慥㉦搳㍤㕤摦昰慡扡捡㤲㥡づ㜶㘷㐱㙤㔱㙤㝣㍦扦㙦㔷㤰挰戴〲晣㙥ㄱ慦㤱㝣〷昸愷㑤㉢㉡慦㡢て㕢㔴收戸昷昷戹昱㥢㐵搵散㜰敦挸敡昸㐹つ摥挰ㅡつ挳慦扥ぢ㈴㜶㠰愵攳㜲搶慢㜳敥㥣慡㥡㜸愵慣㕥捦㡡㐹㘵挵昳攲搵〵㜱晥攲ㅣ㉦ㄱ慡敤改㜲㝦扤改㌹戱ㄲ㐴昱ぢ㑢㐹㔷敦㘸改㠸㐵戵昱捡㤲㜸〹搶㜷㝥扣扡㜶昱㤴愲搹攵昱扤ㄲ㈰㑥㑥㌸昶㑤ㄸㅥ㔹㔵㕣㔷㤳㕢㔵㔹㕢㕤㔵㥥攸ㄹ㔶戲愰〸扦㔲㤵㡣慦㉡㠹攳㌷愲㔴㉥㐹㉡㈹㈵㐵愹愴ㅥ戶㕦㑢ㄸ户愶户㙣〸捦㈶摥ㅦ摢㝣㥦挴摤慥昷㘴戰〳㡢昲㌸昷挹攴㙥㑤〴㤳戸っ搳㍤ㅣ攸攱挴戳っ㐴ㅦㄲ㡥㤶㜵㙣搸㜲晦㝦挱挹挹㝢扡散㐷㉣挰慦㥤愳㡢㉡㑢捡攳搵㡤㥥㈳㔱㕣㈳晤㍣㑣摡㘱㌸㥡㐳搵㑢〵㐲㉤㔲㡢搳ㄶ㤶㤵搴捥㠹捣㠹㤷㥤㌸㠷㕦㝢㜰ㅥ㈵㍤㥤搲〶ㄶ晤㈲㠶昴㑢㌴㉦挳㐴愳㐹㤱㔷〸㡡㐴昵慢㑥㍦慤㉢晥㙦昹㉦戴挹㤸愵攵ㄷ㘸㥣敤愸㐹慢ㄸ㔹㔵㕤㤳㤲㘲㘳㌹扡愸㘶㑥㉤㜷捦挶㥤㡣昷ㅡ捤敢㌰㘹摤㘰㥡晣㝤戹㉤㐰愹㍣㉤搰愶㈲㉦㕥㕡㠴㤳㌱㜲㜴慢愲戴ち攷昷晢扣㜸㑤戱收㠹㠰㌱㌸㔶ㄶ㐵搰挲挱摦扡㠲㝢㝦㝣㔱㙤㕥㔱㙤㔱慢ち㥣㔲挰㔶搲〰昵㤴㔹㑥㡢㌳摢挸㤸㤹ㅤ㜵㝢㠸㄰㤳愶㈷㑡㠶っ㌸㤱㜰攰攰㜸㐹㑡㜱㙤攳㈴戰敥〷㠰㐴挴扦愳㈷㥥ㅡ挰ㄹ㡢㤲㔱昱捡㈹㡢攷挷㙢〸㑦㡦㌴㉡愵晦昰㘲戰㠹挵戳愷搶㤶㤵搷昴挶㥡㡥慡慥慡㥢晦摦㡣挳㔸晡つㄸ戳愴ㅤ㠴扤戸昹㥣㈰㔷㔲慢〵摣㌶㠵㠵㐹改㡣挶ㄱ㝤㈰つ昷㔶〴晢ㄳ晦挹愲摦挱㝦搱挶㝣㘹㤹㐰戴攴㌴㑡ㅡ昰慤㉢愰搰㤴敡戸㥣ㄸ㑡㤷づ搴㙥㔳㌱扤慡㝡摥散慡慡㜹摣㥦㜶㤳㕥捤㥣㜸扣㤶㈷㕢㌲摣㤳㑢㜲ㄲ㐹愹㤴㤴㠴㜳㈶㥥戳㌲㥤㄰㍦昲〱㑣㥢㘱攵攵㥤㑤挴㥡挸㠷ㄸ㑡挱㘹㥦㐸㍤ㅡ扢㡦㥥㌸愱㌰慢㙦㘱㥦慣挲散晥扤ㄷ㤵搷㉣㔲ㅤ㐱㥢愷㌸ち慦㉦㕦㝥昲㠱㐵㘳㔷㘶㘷扣㍤改㥢㙤戳㔴〷搷ㄱ㌸扢㜲〸〲㜵挱㡦晥〴㐶敤ぢㄸ摦㑥搰㑥㕣昴㘷攸敢捦㘹扥㠰挱㥢㠲挸㡣昷㠴慦㥣慥敡㡥晦昹扥愰扦愶昹〷㡣敡〹挳愳㔲晦ㄳ挶㉣㉡㠶昸摣搸戲挱㝡㘰㌸戸挱晥㠵搱愸㙥挴愷㝡〱挱㡤愶㈹㤲愶㉣㥡㤲愸〸〲㕢〵㐸㜳ㅤ㠱㤳㍦㠷㘱㥡〸昰ㅢ攷愷〰㘶ㄷ攰て收愰㌰㥡扢㥡㐷㠰㘴愷慢戲攰ㄳ〱㔲㌰愰㜹㤶㕢昵挱㤰〸㤰㠶㥥㔹搴㉦㝦㜸〴挸挶㜰㔰〰捤㤸扡ㄱ㥦敡㡢㜹㌶〱扥㐱㜰慢〰晦㜴ㅤ㠱㌳㔳晤ㄱ愹ぢ搷㘲て慥昲搷㠰搹〵㘸〷户㙥㑦戳ㄷ㡣㐷㠰㝤㥣慥ㅡ㠰㈰㈲挰扥〴敤〷愳〶㘱㐸〴攸㠰㥥㔹搴㐷㕥〱〶㘲㌸㈸㐰㈷挶搴㡤昸搴攱㤸㘷ㄳ攰捤㌰〱摥㜰ㅤ㠱昳㘶㠳ㄱ愹ぢ搷攲㄰慥昲㙢愱〲昴㠰㕢昷愴改〵攳ㄱ愰户搳㔵㐷㈱㠸〸㜰ㄸ㐱㔹㌰㙡㈸㠶㐴㠰㙣昴捣愲㥥昵ち㌰〴挳㐱〱㜲ㄸ㔳㌷攲㔳挳㌰捦㈶挰昶㌰〱戶戹㡥挰㘹扤㍣㐴敡挲戵㌸ち㐹搵㈳愱〲っ㠵㕢て愳ㄹづ攳ㄱ㈰捦改慡ㄱ〸㈲〲㡣㈰㘸㈴㡣攲㈹㍦ㄱ㘰ㄴ㝡㘶㔱て㜸〵ㄸ㠹攱愰〰攳ㄸ㔳㌷攲㔳愳㌱捦㈶挰ㅤ㘱〲摣敥㍡〲攷ㅣ挷㈱㔲ㄷ慥挵ㄴ慥昲慤愱〲㑣㠳㕢㑦愷㌹〶挶㈳挰っ愷慢昲ㄱ㐴〴㌸㡥愰㤹㌰㙡〲㠶㐴㠰攳搱㌳㡢扡捥㉢挰㜸っ〷〵㈸㘲㑣摤㠸㑦㑤挴㍣㥢〰㔷㠶〹㜰㠵敢〸㥣ㄱ㥤㡣㐸㕤戸ㄶ㜳戹捡㉢㐳〵㈸㠷㕢㔷搰㔴挲㜸〴㤸敦㜴㔵〱㠲㠸〰㈷ㄱ㔴つ愳愶㘲㐸〴愸㐱捦㉣㙡戹㔷㠰㈹ㄸづち戰㤰㌱㜵㈳㍥㌵つ昳㙣〲㥣ㄹ㈶挰㕦㕣㐷攰〴敤戱㠸搴㠵㙢㜱〶㔷㜹㐹愸〰㘷挲慤捦愲㔹ち攳ㄱ攰㙣愷慢㘶㈰㠸〸㜰づ㐱攷挲愸㤹ㄸㄲ〱捥㐳捦㉣㙡㠱㔷㠰攳㌰ㅣㄴ攰㐲挶搴㡤昸搴昱㤸㘷ㄳ愰㍣㑣㠰㜹慥㈳㜰昲㜸ㄶ㈲㜵攱㕡㕣捥㔵㉥ぢㄵ攰㑡戸昵㉡㥡搵㌰ㅥ〱搶㌸㕤㔵㠴㈰㈲挰搵〴㕤〳愳㡡㌱㈴〲慣㐵捦㉣㙡㤶㔷㠰搹ㄸづち㜰㍤昰㔱摤㠸㑦㤵㘰㥥㑤㠰㘹㘱〲㑣㜵ㅤ㠱㔳摢㍣㕦摤㠵㙢㜱ㅢ㔷戹㈰㔴㠰㍢攰搶㜷搲摣〵攳ㄱ攰ㅥ愷慢收㈰㠸〸㜰㉦㐱ㅢ㘱搴㕣っ㠹〰㥢搰㌳㡢ㅡ敢ㄵ愰っ挳㐱〱㌶㌳愶㙥挴愷收㘱㥥㑤㠰愱㘱〲っ㜱ㅤ㠱㌳敦㤵㠸搴㠵㙢昱㈸㔷㜹㜰愸〰摢攱搶㍢㘸ㅥ㠳昱〸昰㠴搳㔵㔵〸㈲〲散㈴攸㐹ㄸ㜵ㄲ㠶㐴㠰愷搰㌳㡢敡攷ㄵ㘰㍥㠶㠳〲㍣挷㤸扡ㄱ㥦慡挶㍣㥢〰㍤挲〴攸敥㍡〲㤷〵敡㄰愹ぢ搷攲㜵慥昲挱愱〲扣〹户㝥㡢收㙤ㄸ㡦〰敦㍡㕤戵〰㐱㐴㠰昷〸㝡ㅦ㐶㉤挲㤰〸昰〱㝡㘶㔱〷㜸〵㔸㠸攱愰〰ㅦ㌳愶㙥挴愷ㄶ㘳㥥㑤㠰㜶㘱〲散改㍡〲搷㉣㑥㐵愴㉥㕣㡢㝦㜰㤵㜷てㄵ攰ㅢ戸昵户㌴摦挱㜸〴昸摥改慡搳㄰㐴〴昸㠱愰㝦挳愸㈵ㄸㄲ〱㝥㐴捦㉣㉡摤㉢挰改ㄸづち昰㉢㘳敡㐶㝣敡っ捣戳〹昰挷敦㈱㕦㠵㝦㜷ㅤ㠱ぢ㉡㘷㈱㔲ㄷ慥㐵㙡㌲㔶昹㔷挰散㕦㠵㈳㜰敢㔶㌴改㌰ㅥ〱愲㑥㔷㉤㐵㤰慥っ㤴㐱㔰㙢ㄸ㜵㌶扡㈲㐰ㅢ昴捣愲扥㐳㡥㠶㕦㠶㤶㘱㌸㈸挰敥挰㐷㜵㈳㍥挵㑢㌸㌶〱㍥ぢㄳ攰㔳搷ㄱ戸摡㜳㍥㈲㠹〰晢㜱㤵㍦づㄵ愰㈳摣㝡㝦㥡〳戸㜶扢㝥ㅢ散散㜴搵〵〸搴㤵㜴扡㄰搴ㄵ㐶㕤㠸慥〸㜰㈰㝡㘶㔱㙦㝢〵㔸㡥攱愰〰〷〳ㅦ搵㡤昸搴㐵㤸㘷ㄳ攰挵㌰〱㕥㜰ㅤ㠱㡢㔱㤷㈲㤲〸㤰挵㔵㝥㉥㔴㠰㍥㜰敢扥㌴晤戸㜶扢〴攸敦㜴搵㘵〸搴㤵㜴〶㄰㌴㄰㐶慤㐰㔷〴ㄸ㠴㥥㔹搴㘳㕥〱晥㡡攱愰〰㠳㠱㡦敡㐶㝣㙡㈵收搹〴搸ㅡ㈶挰ㄶ搷ㄱ戸㔲㜶㈵㈲㠹〰㈳戹捡㥢㐳〵ㄸつ户ㅥ㐳㌳㤶㙢户㑢㠰㝣愷慢㔶㈱㔰㔷搲ㄹ㑦搰〴ㄸ㜵ㄵ扡㈲挰㐴昴捣愲敥昲ち戰ㅡ挳㐱〱ち㠰㡦敡㐶㝣㙡つ收搹〴戸㈱㑣㠰つ慥㈳㜰ㅤ㙦㉤㈲㠹〰㌳戹捡搷㠷ち㜰〲摣扡㤰㘶ㄶ搷㙥㤷〰戳㥤慥㕡㠷㐰㕤昱愳㡢〹㉡㠱㔱搷愱㉢〲挴搱㌳㡢㕡敤ㄵ攰㕡っ〷〵㈸〳㍥慡ㅢ昱愹敢㌱捦㈶挰㈵㘱〲㕣散㍡〲㤷ㄹ㙦㐰㈴ㄱ愰㥡慢㝣㘱愸〰戵㜰敢㍡㥡〵㕣扢㕤〲㉣㜲扡㡡㤷ㅦ扢㤲捥㘲㠲㑥㠶㔱㌷愳㉢〲㥣㠲㥥㔹搴㔲慦〰㌷㘱㌸㈸挰ㄲ攰愳扡ㄱ㥦扡〵昳㙣〲㥣ㅣ㈶挰㘲搷ㄱ戸〸㝡㍢㈲㠹〰攷㜲㤵ㄷ㠶ち㜰㍥摣晡〲㥡攵㕣扢㕤〲㕣攴㜴搵ㅤ〸搴㤵㜴㉥㈶攸ㄲㄸ㜵ㄷ扡㈲挰愵攸㤹㐵㔵㝡〵戸ㄳ挳㐱〱㔶〲ㅦ搵㡤昸搴摤㤸㘷ㄳ愰㈴㑣㠰㘲搷ㄱ戸㐲扢ㄱ㤱㐴㠰㙢戸捡㐵愱〲慣㠳㕢㕦㑢㜳ㅤ搷㙥㤷〰敢㥤慥摡㠴㐰㕤㐹㘷〳㐱㌷挰愸晢搱ㄵ〱㙥㐴捦㉣敡ㄸ慦〰昷㘱㌸㈸挰慤挰㐷㜵㈳㍥昵〰收搹〴㤸㄰㈶挰㜸搷ㄱ戸㝥扣〵㤱㐴㠰㡤㕣攵㜱愱〲摣〷户扥㥦收〱慥摤㉥〱ㅥ㜴扡㙡㉢〲㜵㈵㥤㉤〴㙤㠵㔱㝦㐳㔷〴㜸〸㍤戳愸攱㕥〱ㅥ挲㜰㔰㠰㐷㠰㡦敡㐶㝣敡㘱捣戳〹㌰㌰㑣㠰〱慥㈳㜰㜵晢㔱㐴ㄲ〱㥥攴㉡攷㠴ち昰㌴摣晡ㄹ㥡㘷㘱㍣〲㍣敦㜴搵㌶〴敡㑡㍡㉦㄰昴㈲㡣摡㠱慥〸昰ㄲ㝡㘶㔱扤扣〲㙣挷㜰㔰㠰搷㠰㡦敡㐶㝣敡㌱捣戳〹搰㌵㑣㠰㉥慥㈳㜰敤㝤㈷㈲㠹〰敦㜳㤵㍢㠵ち昰㈱摣扡㥥收㈳慥摤慥㍤攰ㄳ愷慢㥥㐴愰慥愴昳㈹㐱㥦挱愸愷搱ㄵ〱㍥㐷捦㉣㙡㉦慦〰㑦㘱㌸㈸挰搷挰㐷㜵㈳㍥昵っ收搹〴㘸ㅤ㈶㐰㠶敢昰㔷〲愴㍤㡦㐸㉤戸㠲㥢挱ㄵ㉥㥤㔶ㄶ㕦挸㑢㑥扢㤵愲㘸㌶户慥愶戶㑡慥㡦戵㈹捤慢㥡㔰㔵㥢㔷㔶㌳扦扣㘸昱㥥愵㙥㘳晡㥣㜸㈵慥㕥㔷攳㈲戶㙦慣㙡晥晣㜸㠹㉥㉤愸慡慢㉥㡥㡦挹晢㕦戸扡つ㝥搸㜴㜲㘱㍢㔹㘱昹捦㉥搸㈲㠴挲㕥㠲㈵㈹敤㐵〴昴㕦㜷㤳搲㕤捦㌵㜲㘹挶〰㙣扢㑢搱㈹㘵戵攵昱㡣㔲戹㍥㉤敤昴㔲愸㠸㤲㠰㤲㔶愵㔳收攰㝡㔴㕥㥢搲㔱搵㘵㈵攵㘵㤵㜱㙥㡣㜶づ㌴㍦㝥㈲㉥晦㑦慡慡㈹㘳㤵㜴㥢搲㈹搵㐵㤵㌵昳㜹㈵戳㜸昱ㅥ〹㍤戹攴㤹㔶㍡扣慣戲〶㘹㘴㉢戲摤戶戴㘰㑥搵㐲ㄴ散搷㔵㔴㡥㉡㥡㕦昳㍦戱㔵ㄴ㌷㡢㉣戲㘹㔴戲㑡㑥㔶改挹改晦改昶㠹晣ㅢ挷搸㥥㑥慤㑤㘷散愷戵搵㘵戳敢㈸㤸攴攸〳㥢㑡㈳摢㌰㈹敤㈵戴晣搷㉣㍤㥢搰㔷㜰挰㜵㑤㈸㐴户㕥晢㙥戸ぢ㘲㝦挰昵㡦㔸㥤搶㍦挱㡣ㅤ㌵㜵捣慥㔲㥣晦搳㉤〵㘹㉦㈳㜲戳㉢ㅦ摡〳扣㥢戳ぢ戱ㅡ㠲㝢ㄴ㡥㑣散〹散昹㜷换㘸愹㘰戸㠷敥戶慢㌹ㄲㄷ捦㕢㤷收ㄷ捤㡥㤷攳㥡㝦㐵㔱敤㙥㑥㠷挵ㄷ㈸㌹慦㜱㝤戹㔵ㄵㄵ㐵摣攵㔸㌸㕦㔰㕣㔴ㅥ㑦㉦ㅤ㔶㔷㕢㌵扥慣㔲㤷挲挸㝥改づㄵ㉤挲㔰搱㈲攷敡㝣改㘴搶〲㐹㥢戱慡㑥㉣慡㉥慢㥤㔳㔱㔶㥣捥づ敢㜵晥㈷昶㔵ㅣ晣愹㄰搳㉣收扤挴㝦戹摦戹攸㡥捤摤ㅢㄵ㌲㤴㡥㥢ㅦ㝢㜴戲㡡攰㥦晡て㑢㐵昰挶㈳ㅦ㈸晡ㄷ㐴㑢挳て〶摣㠳攷ㅢ戹ㄴ㡢㤱㙦㤶㘰㐴摥㥣搴慢〴攰㐷晦ち㈸ㅢ晣㐹㝤つ愶搱㍡㠲㔶〰㐴昳慢㡡㑡㐶ㄶㄵ攳㈶㤸㔶敥㉤㌰改搸戴㝣慢愹㡥戱戲㈳ㄷ挵㐲㈸㐲㕡㔰㔶ㄲ慦㑥攷㐰〱㙥昱㐹㘵㑤㐸挴搹㠶戸挶㥤㤲㤴㤶㤶㤱㙥换㌵挶挴敡收㕥㉦昷摥㐲㌴㈶㄰晦慢愳〷昲㈲ㅡ㘸愵挰敡摦㐰㐷晦㑥㑥慦愳㑢㍥㍥挰ㅦ〴晣〹㤳昶〶㥣晥㙤㤳㔸㘴㠱㔲っつ㔰慡摣㍣挲昲㡦㜴㤴㑡㐸摤㐸㥡㄰挹昰搴㝢㐴㥣㔲㡦㜴㜳㐷㑡愴〰㝢㜹扣㈴敡扣扦戲慥㠴㥢㈳㌹㌹ㄵ㥢㍡攲慦㤵ぢ愴㐵戰㡡㠲戸ㄴ㠲愸〳戰ちㄱㄶち㘶昰㘰㐱晣㐲摥㥣昱ち㐶㜱㉤晢㑦晣㈷㑢㌴慡㤳愹㐰㔴扤〳㙢㠸㜳昵愳㔱㙥㌵つ挹㜱摥ぢ㐶㝤㠲㉥㍦晥搱㌴ㅦ㔶敡㌳昴昸㠱㤵ㄴ攱㍤㌹捤㝤㠳㔴㥦㘳〶摦㈴㜵㠴㠱扦㐰㡢敦㍤つ晢㘲㍡㐶㥢摥ㄷ扦攲っ晣㘸摥攲㘵昶㐵昵㌵㐶っつ㌴捤〶收㘶搶ㄹ〴晥挳づ㘸㑤㐰ㅢ〲晥〹〰㌷㜲㘴㌷昴ㅡ挴攳㑤㈳ㄶ昱㘲挰㐰扣㝦㜹㠲㝡挴摢㥤㐱昷㘰搰摦〰昰㡢昷〷挶ㅣ昱昶〴愴搹攲㜱摢㠹㜸敤ㄸ㤸捣ㄳ挴摢ぢ愳㑤㡢㤷㡣㘹㈲摥摥ㄲ挴改㈸㤶㈸㔸挴摢〷ㄸ扤㉦㠱㉣㕦戰〰昶㈳愰〳〱慣㘸㄰昱㍡愲搷㈰ㅥ敦㠶戱㠸㜷〰㌰㄰㡦㔵つ㈶愸㐷扣㑥っ摡㤹㐱㔹㠱攰ㄷ㡦㘵〷㡥㜸㕤〰㘹戶㜸㉣㔴㄰昱扡㌲㌰㉢ㄶㄲ挴敢㠶搱愶挵㘳㘵〳㕥戸换㠹㐱搰㤰ㅦ㤶㌷ㄸㅡㄸ㌳㝢摥㐱挰攸㠳〹㘴改㠳〵㜰〸〱摤〹㘰㌵㠴㠸搷〳扤〶昱㜸㥦㡦㐵扣㕥挰㐰扣㑥㥥愰ㅥ昱づ㘵搰摥っ捡敡〵扦㜸㉣㔹㜰挴㍢っ㤰㘶㡢挷㈲〷ㄱ㉦㡢㠱㔹敤㤰㈰㕥ㅦ㡣㌶㉤ㅥ慢㈲昰挲㘹㔲〶㐱㐳㝥㔸ㅡ㘱搱愶ㅦ㌰㍡㠷㐰㤶㑤㔸〰晤〹ㄸ㐰〰㉢㈹㐴扣㠱攸㌵㠸挷㕢㤸㉣攲ㅤづっ挴㘳㌵㠵〹敡ㄱ敦〸〶㍤㤲㐱㔹昹攰ㄷ㙦㈸挶ㅣ昱〶〳搲㙣昱㠶㘱㥡㠸㜷ㄴ〳て㐷㉦㐱扣愱ㄸ㙤㕡㍣㔶㔴攰㠵㜲ぢ〶㌱攲戱慣挲搰挰㤸搹昳㠶〳愳㜳〹㘴挹㠵〵㤰㐷挰〸〲㔸㠵㈱攲㡤㐴慦㐱㍣摥㥢㘵ㄱ㙦㌴㌰㄰㡦㤵ㄸ㈶愸㐷扣㌱っ㍡㤶㐱㔹㌵攱ㄷ㡦愵ㄲ㡥㜸攳〰㘹戶㜸㉣慥㄰昱昲ㄹ㤸㔵ㄶ〹攲㑤挰㘸搳攲戱ㅡ〳㉦摣〷挶㈰㘸挸て㑢㌲っつ㡣ㄹ昱㈶〱愳㡦㈶㤰攵ㅡㄶ挰㘴〲ち〸㘰〵㠷㠸㌷〵扤〶昱㜸搷㤹㐵扣㘹挰㐰扣㈲㑦㔰㡦㜸搳ㄹ昴ㄸ〶㘵挵㠵㕦㍣㤶㔹㌸攲ㅤぢ㐸戳挵㘳㘱㠶㠸㌷㠳㠱㔹愱㤱㈰摥㑣㡣㌶㉤ㅥ㉢㌹昰挲摤㘶っ㠲㠶晣戰㥣挳愲捤〹挰攸㐲〲㔹敡㘱〱捣㈲愰㠸〰㔶㝦㠸㜸戳搱㙢㄰㡦㌷搰㔹挴㉢〱〶攲戱〲挴〴昵㠸ㄷ㘷搰㔲〶㍤〳〰扦㜸㘷㘲捣ㄱ敦㐴㐰㥡㉤ㅥ㡢㍡㐴扣㌹っ捣敡㡥〴昱收㘲戴㘹昱㔸〵㠲ㄷ敥㜲㘳㄰㈳ㅥ㑢㐱っつ㡣㤹㍤慦ㅣㄸ㕤㐱㈰换㐴㉣㠰㑡〲慡〸㘰攵㠸㠸㌷ㅦ扤〶昱㜸㘳愰㐵扣㙡㘰㈰ㅥ慢㐷㑣㔰㡦㜸㌵っ捡㕢散ㄵ㉢㍤晣攲戱扣挳ㄱ慦づ㤰㘶㡢挷㠲㄰ㄱ㙦〱〳戳㌲㈴㐱扣㐵ㄸ㙤㕡㍣㔶㤰攰㠵敢〵っ㠲㠶晣戰㡣挴搰挰㤸ㄱ敦㘴㘰昴㈹〴戲挴挴〲㌸㤵㠰搳〸㔸ぢ㠰㠸㜷㍡㝡つ攲昱㤶㐷㡢㜸㘷〰〳昱㔸㜹㘲㠲㝡挴晢ぢ㠳㥥挹愰慣ㄲ昱㡢挷搲㄰㐷扣戳〰㘹戶㜸㉣㈶ㄱ昱㤶㌲㌰慢㑡ㄲ挴㍢ㅢ愳㑤㡢挷敡ㄳ扣㜰㍦ㅦ㠳愰㈱㍦㉣㐱㌱㌴㌰㘶挴㍢ㄷㄸ㝤ㅥ㠱㉣㑦戱〰捥㈷攰〲〲㔸戱㈲攲㉤㐷慦㐱㍣摥捤㘹ㄱ敦㈲㘰㈰ㅥ慢㔶㑣㔰㡦㜸ㄷ㌳攸㈵っ捡ちㄳ扦㜸㉣㉢㜱挴扢ㄴ㤰㘶㡢挷㐲ㄴㄱ敦㌲〶㘶㐵㑡㠲㜸㉢㌰摡戴㜸慣㕣挱ぢ户ㄱ㌲〸ㅡ昲挳昲ㄵ㐳〳㘳㐶扣换㠱搱㔷㄰挸搲ㄶぢ攰㑡〲㔶ㄱ挰㙡ㄷㄱ㙦㌵㝡つ攲昱㌶㔵㡢㜸㙢㠰㠱㜸慣㜸㌱㐱㍤攲㕤捤愰搷㌰㈸慢㔳晣攲戱㈴挵ㄱ㙦㉤㈰捤ㄶ㡦㐵㉣㈲摥㍡〶㘶㌵㑢㠲㜸搷㘱戴㘹昱㔸昵㠲ㄷ㙥㕦㘴㄰㌴攴攷㍤㔸㐳〳㘳㐶扣昵挰攸つ〴扥㙦〷摣㐰挰㡤〴㝣〰㠰㠸㜷ㄳ㝡つ攲昱晥㕢㡢㜸户〰〳昱㔸㉤㘳戲㝡挴扢㤵㐱㙦㘳㔰㔶戶昸挵㘳㌹㡢㈳摥敤㠰㌴㕢㍣ㄶ挰㠸㜸㜷㌰㌰㉢㘱ㄲ挴扢ぢ愳㑤㡢挷㡡ㄹ扣㜰搳㈴㠳愰㈱㍦㉣㥢㌱㌴㌰㘶挴扢〷ㄸ㝤㉦㠱㉣愹戱〰㌶ㄲ戰㠹〰㔶搹㠸㜸昷愱搷㈰ㅥ㙦㉣戶㠸昷〰㌰㄰㡦㤵㌶㈶愸㐷扣捤っ晡㈰㠳愶攲戴㠸㕦㍣㤶挲㌸攲㙤〱愴搹攲戱㜸㐶挴摢捡挰慣愲㐹㄰敦㙦ㄸ㙤㕡㍣㔶摢㘰㥤㜱慦㈶㠳愰㈱㍦㉣戹㌱㌴㌰㘶挴晢㍢㌰晡ㄱ〲㔹㡥㘳〱㍣㑡挰㌶〲㔸愱㈳攲㙤㐷慦㐱㍣摥㌱㙤ㄱ敦㌱㘰㈰ㅥ慢㜴㑣㔰㡦㜸㡦㌳攸ㄳっ捡㡡ㅡ扦㜸㉣愳㜱挴摢〹㐸戳挵㘳攱㡤㠸昷㈴〳戳〲㈷㐱扣愷㌱摡戴㜸慣搴ㄱ昱㥥㘱㄰㈳㕥ㄷ㡣ㅡㅡㅥ昱㥥〵㐶㍦㐷㈰㑢㜹㉣㠰攷〹㜸㠱〰㔶昷㠸㜸㉦愲搷㈰ㅥ㙦〶户㠸昷㌲㌰㄰㡦ㄵ㍥㈶愸㐷扣㔷ㄸ昴㔵〶㘵㌵㡥㕦㍣㤶攰㌸攲扤〶㐸戳挵㘳搱㡥㠸昷㍡〳戳㝡㈷㐱扣㌷㌱摡戴㜸慣昲ㄱ昱摥㘲㄰㈳ㅥ㑢㝤っつ㡦㜸㙦〳愳摦㈱㜰愰ㅤ昰㉥〱敦ㄱ挰捡㈰ㄱ敦㝤昴ㅡ挴攳㕤敥ㄶ昱㍥〴〶攲戱㍡挸㘴昵㠸㔷捦愰ㅦ㌱㈸㉢㜹晣攲戱㝣挷ㄱ敦㘳㐰㥡㉤ㅥぢ㝥㐴扣㑦ㄸ㤸㤵㍦〹攲㝤㠶搱愶挵㘳㠵㤰㠸昷㌹㠳ㄸ昱㔸㈶㘴㘸㜸挴晢〲ㄸ晤㈵㠱㉣㈱戲〰扥㈲攰㙢〲㔸㔵㈴攲晤〳扤〶昱㜸晦扥㐵扣㙦㠰㠱㜸慣㉣㌲㐱㍤攲㝤换愰摦㌱㈸慢㠰晣攲戱昴挷ㄱ敦㕦㠰㌴㕢㍣ㄶぢ㠹㜸摦㌳昰㉣昴ㄲ挴晢㌷㐶㥢ㄶ㡦搵㐵㈲摥㡦っ㘲挴㘳㠹㤱愱攱ㄱ敦㈷㘰昴捦〴㤶搸〱扦㄰昰㉢〱㜱〰㐴扣摦搰㙢㄰㡦㡦㈶戰㠸昷〷㌰㄰㡦㔵㐹㈶慢㐷扣㍦ㄹ㌴〹㤷㍡ㄴ㉢㠸晣攲戱㙣挸ㄱ㡦㔷㐳㥡㉤ㅥぢ㡤㐴㍣㥣㈱㑦㔲慣㌸㑡㄰て户ㅤ㌷㐳扣㐵㤸㈶攲愵㌱㠸ㄱ㡦攵㐹㠶㠶㐷扣〸㌰扡ㄵ㠱㉣㕤戲〰搲〹攰ㄳ挷ㄴ慢㤹㐴扣㈸㝡つ攲昱愱ぢㄶ昱㕡〳〳昱㔸搱㘴㠲㐶㌹攲㥣㠶㙦挳愰扢㌱㈸慢㡦晣攲戱攴挸ㄱ慦㉤㈰捤ㄶ㡦㐵㑡㈲㕥㡣㠱㔹慤㤴㈰摥ㅥㄸ㙤㝡捦㘳㔵㤳㠸户㈷㠳ㄸ昱㔸摡㘴㘸㜸挴㙢〷㡣㙥㑦㈰换㥥㉣㠰扤〸搸㥢〰㔶㐲㠹㜸晢愰搷㈰ㅥ㥦㈶㘱ㄱ㙦㍦㘰㈰ㅥ慢愱㑣㔰捦㥥搷㠱㐱㍢㌲㈸㉢㤷晣攲慤挳㤸㈳摥晥㠰㌴㕢扣㙢㌱㑤挴㍢㠰㠱㔹改㤴㈰㕥㘷㡣㌶㉤ㅥ㉢愲㐴扣㉥っ㘲挴摢㠰㔱㐳挳㈳㕥㔷㘰昴㠱〴戲㘴捡〲攸㐶㐰㈶〱慣愲ㄲ昱づ㐲慦㐱㍣㍥㈷挳㈲摥㈱挰㐰㍣㔶㔲㤹愰ㅥ昱扡㌳㘸て〶㘵搵㤳㕦㍣㤶㍡㌹攲昵〴愴搹攲戱㌸㑡挴敢挵挰て愰㤷㈰㕥㙦㡣㌶㉤ㅥ慢愹㐴扣挳ㄸ挴㠸挷㤲㉡㐳挳㈳㕥ㄶ㌰㍡㥢㐰㤶㕢㔹〰㝤〸攸㑢〰㉢戰㐴扣㝥攸㌵㠸挷㈷㠰㔸挴敢てっ挴㝢挴ㄳ搴㈳摥〰〶ㅤ挸愰慣㤸昲㡢挷㌲㈹㐷扣㐱㠰㌴㕢㍣ㄶ㔶㠹㜸㠷㌳㌰㉢慣ㄲ挴㍢ㄲ愳㑤㡢挷㑡㉣ㄱ㙦㌰㠳ㄸ昱㔸㡥㘵搱收㈸㘰昴㄰〲㔹慡㘵〱っ㈵㘰ㄸ〱慣摥ㄲ昱㠶愳搷㈰ㅥ㥦㙤㘲ㄱ㉦てㄸ㠸挷ち㉥ㄳ搴㈳摥〸〶ㅤ挹愰敦〳攰ㄷ㡦㈵㔶㡥㜸愳〰㘹戶㜸㉣捡ㄲ昱㐶㌳㌰慢戳ㄲ挴ㅢ㡢搱愶挵㘳ㄵ㤷㠸㌷㡥㐱㡣㜸㉣攵㌲㌴㌰㘶㝥挳挸〷㐶㡦㈷㤰㘵㕥ㄶ挰〴〲㈶ㄲ挰捡㉦ㄱ㙦ㄲ㝡扢挴戳㝦㐹㥥っっ挴㘳昵㤷〹敡ㄱ慦㠰㐱愷㌰㈸㙢㐵㘴㘵愷戲㠷㌹晣㤴㑥攳昵㝥晦㘵散㐰㠹㠱㘴㈸㘵戱㐱㐱敤攲㜲ㄴ㜸戰挹换摡㑥㡢ㄷ攸愳㌲㠶㡢敤㔵搵戸㌸㤸敡㝦攰㐴挳摣攷㤰㌴愳㥤敦㘱ㅥ㌲㡤ㅥ搶㌲愴摤昲㙢昰㠱ㄵつ昳戹攲扢敥散攷ㅣ㉥㤱改㔸挵㜶攳换㡡慢慢㙡慡㑡㙢㍢ㄷ愰㜸愹㌳ㅦ㡥㔲㥡㤴㤴㌵㉣敤㈶㐴戴收㈴戱搴㑡㍥戹㜱〱ㅦㄶ㄰㥤㔷㔹戵戰㔲搶㈶慤㠶捦㠸ㄱ扤㕡戵㘲ㅡ㝥〸换㜲㈰挴㡢戱敥㠱㤳昵戱戰㙤㔲㘲㉣ㅣ攰ㄲ㘳昱㠰㌴㔸㈹㈰つ㔶ぢ㜰㐹㑢㠶攰捤扤㜴捦搸㙡戶㉡㔶㈵㉡㥥摡慡㤵捡昴㍤㠹㈴㜰挹扦攱㔱づ㤱〸慦昸愷摤〰捡捤㥢㤴愸㈸㈷㜳挷搰挷㘱ㄵ昴㑣㤸㘸㉣〵〳㕣愱挸昱戰㝢攴づ㉦挴㈳〶捣㐳〷戸ㄷ㐴㑥挰㜸㙢㡣㑢㔹〳㥥慥㔹ㄳ㈹挴挸㙥ㄸ昱搴㌸㐵㘶㘱㙣㜷㡣㈵㍥㐱㌳㤶敡㐶搷昵㑣摢㤵愶ぢ㑤〹攰㉡〲愷㙣㠴㌸㝢ㄸ㐶ㅦ㈷〴㘰戹攳慡搵㘰挹摤〵㠳戸昳ㄶ㄰㙥㙥㜵㈵㐶戸挹ㄳ㌷㤹挶㈴㈲㜴ㄹ㉣㌶㔹㤴愱戰挴㌲㑣愳戵㘹戴㜱ㅢ㉡㠶〶㌷㥢扡ㅣ攱㈸㈹ㅤ㝡ㅥ〲攸㜲㤸㘸㙣㜷っ㐸㔰㑡愳愹㠳㈶㜵㑤慥戱㍤㡣戳㥥戳扡搳ㅣ㐲㔳ぢ愷㙡〷愷㌰慢㘳て挳攸攳㑡㌴慣㌰㍢ㅦ挹㠲捣捥挵㘸㤰搹摥㤸㠴㈰㌸㌳づぢ㘶晢㌰ㄴ㤶搸扥愶戱㥦㘹㜴㜰ㅢ敡〰㌴㠴搹搹㕥㘶愷㈰㠰㍥ㄵ㈶ㅡ敢〴㠰〴戵㌱敢㙣㥣昵㐸㈳㡦扢㜴ㅥ㝣戹ㄴ㌳㔴㔷㌸㠵搹㌲昶〰㐰㍦㐹㜵㠳ㄵ㘶㈷㕢㤹㉤戲㌲换挴㈴㔹㠹昳㘰挱散㈰㠶挲ㄲ㍢搸㌴づ㌱㡤敥㙥㐳昵㐲㐳㤸㉤昰㌲扢〰〱昴㜲㤸㘸散㔰〰㈴愸㡤㔹㙦攳慣㐷ㅡ㜹捡愶敥捦搶ち捣㔰㔹㜰ち戳㤵散㘱ㄸ㝤㍣挶〱㔶㤸捤昵㌰㡢㕣〱㐸攸㍢㤲㥡㘳愵摢ㄷ㤱㘴捤㔶挱㠲㙥㍦挶挷ㄲ换㌱㡤晥愶㌱挰㙤愸挳搱㄰扡愵㕥扡㔷㈱㠰㕥〳ㄳ㡤ㅤ〱〰㠳㐶慥㠶戵ㅤ扤搷㘰㍣昱攸㕤㡢ㄱ晦搱扢づ㘳㤶愳昷㐸㌷扡㜳昴ㅥ㠵㍣捥搳㐳搷〳慥㡥㠲㔳昴摡挰ㅥ㝣攸㈷愹愱戰愲搷っ㡦㕥扢㡥摥㘳慣搲昰㐲㌷㠲㈴改㥢㘱㈱捤㜰㠶挲ㄲ换㌵㡤㍣搳ㄸ攱㌶搴㘸㌴㐴㥡㘹㕥㘹㙥㐵〰㝤ㅢ㑣㌴㌶〶〰〹㙡摢ㄳ挶ㅡ㘷㍤搲挸㤳㑡㜵ㅥ㕢ㅢ㌱㐳攵挳㈹捣㌶戱㠷㘱昴㜱づ〲㔶㤸㡤戵㌲ㅢ㙤㘵挶慢搰戲ㄲ㥢㘱挱㙣ㄲ㐳㘱㠹ㅤ㙤ㅡ㤳㑤愳挰㙤愸㘹㘸〸戳㤱㕥㘶㕢㄰㐰㙦㠵㠹挶愶〳㈰㐱㙤捣㡥㌱捥㝡愴㤱〷愴敡㜱㙣㙤挷っ㌵〳㑥㘱戶㠳㍤っ愳㡦昳ㅣ戰挲散㜰㉦㌳敥攳昲㡥㍢搰捡㡣㤷㠸㘵㈵㜶挲㠲搹〹っ㠵㈵㔶㘸ㅡ戳㑣㠳搷㠰戹愸ㄲ㌴㠴㔹㝦㉦戳愷㄰㐰㍦つㄳ㡤挵〱㤰愰摣㥤㌵昷㕤捤摤㔵慦㠳㠹㤵ㅡ㘷㍤㘲挹㠳㔸㥤㐷戲扥っ愷㥡〳愷㌰㝢㠵㍤〰搰挷〵㜶㔸㘱搶挳捡散㄰㉢戳㜹㤸㠴㈰㜸㐶ㄱ㉣㤸㤵㌳ㄴ㤶㔸㠵㘹㔴㥡〶㉦搰㜲㔱搵㘸〸戳㠳扣捣摥㐲〰晤㌶㑣㌴㔶〳㠰〴戵㌱慢㌵捥㝡挴㤲愷扦㍡捦㠱晤〸㌳搴〲㌸㠵搹挷散〱㠰㍥㙥㉡㠶ㄵ㘶晢㜹㤹㌵㝣㑡敥㘳㘵戶ㄸ㤳㘴㈵㍥㠷〵戳㤳ㄹち㑢散ㄴ搳㌸搵㌴㜸昵㤴㡢㍡〳つ㘱戶㤷㤷搹㤷〸愰扦㠲㠹挶㜸㕤㔴㠲摡昶挶㌳㡤戳ㅥ戱㜴ㄱ捤㉣㥡敦㌱㐳㉤㠵㔳㤸晤挰ㅥ㠶搱挷捤戲戰挲㉣㙡㘵㤶㙥㘵挶㉢㥦戲ㄲ㍦挳㠲搹戹っ㠵㈵㜶㥥㘹㥣㙦ㅡㄷ戸つ㜵ㄱㅡ挲㉣攲㘵昶㉢〲攸摦㘰愲㌱㕥戴㤴愰㌶㘶㤷ㄸ㘷㍤搲挸挳㙥㥤挷摥愶愶㠱挳㘵㜰ち戳㌴昶〰㐰ㅦ㌷㠱挲ち戳㕦㝥戱㝤晥晦㠴搱㥢戰㉡㠹摦㙣㜸㔹㔲㔶㠲㡦戶〷戳换ㄹち㑢散ち搳戸搲㌴㔶戹つ戵〶つ㘱昶㙦㠴扣〱㈱改搰ㄹ〸愰㕢挳㐴㘳扣愲ㄸ捡散ㅡ攳慣攷慣㉡ㅡ㤶挰敢㜶攴戲づ㑥㘱搶㥥㍤っ愳㡦㌳㈳戰挲散ぢ㉢戳捦慣捣慥挷㈴㔹㠹㝤ㄱち捣搶㌳ㄴ㤶搸〶搳戸挱㌴㜸㔱㤰㡢扡〵つ㘱昶㠹㤷㔹〷〴搰ㅤ㘱愲戱㕢〱〸㘵㜶㥢㜱搶㈳㤶㍣搸㔷搷戱搵㡤㕣敥㠰㔳㤸㘵戲㠷㘱昴㜱㐹ㅥ㔶㤸扤㘹㘵昶扡㤵搹摤㤸㈴㉢搱ㅤ愱挰散ㅥ㠶挲ㄲ扢搷㌴㌶㥡〶慦搸㜱㔱て愰㈱捣㕥昵㌲敢㠹〰扡ㄷ㑣㌴戶ㄹ㠰㔰㘶てㅡ㘷㍤㘲挹攳㠴㌵敦攸搷晤挸㘵㉢㥣挲㉣㠷㍤っ愳㡦㥢搱㘰㠵搹㤳㔶㘶㑦㔸㤹㍤㡣㐹戲ㄲ㠳㄰ち捣晥捥㔰㔸㘲扣扡㈶㡤㐷㑤㘳㥢摢㔰㡦愱㈱捣ㅥ昳㌲㍢〲〱昴㤱㌰搱ㄸ㉦㤴㠵㌲㝢挲㌸敢ㄱ㕥ㅥ㘲慣捦㘲㉢㡦㕣㥥㠴㔳㤸㡤㘰て挳攸攳㈶㉢㔸㘱昶愰㤷㔹挳攷搹〳㔶㘶捦㘰㤲慣挴ㄸ㠴〲戳㘷ㄹち㑢㡣㤷扥愴昱扣㘹扣攰㌶搴换㘸〸戳晢扣捣挶㈱㠰捥㠷㠹挶㜸ㄵ㑢㠲摡摥昵㕦㌵捥㝡㠴㤷㠷㈷㍢㡦㔱㥥㐲㉥慦挳㈹捣愶戲〷〰晡㐹敡㑤㔸㘱㜶㡢㤷㔹挳扢晥㑤㔶㘶㙦㘱㤲慣挴戱〸〵㘶㙦㌳ㄴ㤶ㄸ慦㑢㐹攳㕤搳㜸捦㙤愸て搱㄰㘶㌷㜸㤹ㅤ㠷〰㝡㈶㑣㌴㔶て㐰攸㌶晢挸㌸敢ㄱ㕥ㅥ搹慣㜹㜳扤㉥㈱㤷㑦攰ㄴ㘶㜱昶㌰㡣㍥㑥㥢挰ち戳搵㔶㘶㔷㕡㤹㝤㡥㐹戲ㄲ㘵〸〵㘶㕦㌰ㄴ㤶搸㤷愶昱㤵㘹㝣敤㌶搴㌷㘸〸戳换扤捣收㈱㠰㉥㠷㠹挶扥〵㈰㤴搹㜷挶㔹㡦㌴昲愴㘸捤扢收㜵㉤戹㝣て愷㌰慢㘳て挳攸攳㝡㍤慣㌰㍢摦捡散㕣㉢戳ㅦ㌱㐹㔶㘲㌱㐲㠱搹㑦っ㠵㈵昶戳㘹晣㘲ㅡ扦扡つ昵〷ㅡ挲散㙣㉦戳㔳㄰㐰㥦ちㄳ㡤昱㘳㈰㤴ㄹ㍤攲慣㐷ㅡ扤㡥㘶㉤捤㔲㜲㤱ぢ㉦散㉤㘳てつ收攴摦挱㜰㤸㥤㙣㘵戶挸捡㉣捤攴㌹て愱挰㡣㤷㕡戸挴㜸戹㐵ㅡ扣戶㈲つ敤㌶㔴㙢㌴㠴搹〲㉦戳ぢ㄰㐰㉦㠷㠹挶㜸攵㠴㘰㙤晢愴收ㄵㄵ㜱ち㌳摥㤹慥㜹㥦扢㕥㐱㉥㜲㔵㠴扤㤵散愱㈱捣㜸㔵㐴戶搹㕣㉢戳㌹㔶㘶扣㌶㈲㜹㔶㈱ㄴ㤸戵㘳〷㑢慣扤㘹昰挲㠷㡣散敤㌶ㄴ慦㘹〸戳㔲㉦戳慢㄰㐰慦㠱㠹挶㍡〰㐰戰㤵㔹㐷攳ㄴ㘶扣攵㕣昳〶㜶扤㥥㕣づ㠰㔳昶挶つ散㘱㔸㤸㜵挶愸㌰㥢㘱㘵㜶㡣㤵ㄹ㉦㕣攰㠵摦捦㄰ち捣㜸㤱㠲㑢㡣ㄷ㉡愴搱捤㌴㌲摤㠶攲〵〷㘱㌶捤换散㔶〴搰户挱㐴㘳摤〱㈰搸捡㡣搷㈲挴㈹捣㌶ㄱ戶㔱っ戹昴㠲㐷㤸㙤㘲て挳挲㡣搷ㄳ㠴搹㔸㉢戳搱㔶㘶扣慡㈰㜹㌶㈳ㄴ㤸昱ち〲㤷ㄸ慦㈲㐸㠳㤷っ愴挱换〶㕣ㄴ慦〶〸戳㤱㕥㘶㕢㄰㐰㙦㠵㠹挶〶〰㐰戰㤵ㄹ㉦ㄴ㠸㔳㤸昱㈶㜱捤㕢捥昵㜶㜲㤱㤳晤散敤㘰てつ㘱㜶㈴昰挲散㜰㉢戳㠱㔶㘶㠳㑤㥥㥤〸〵㘶㐷㌱㈹㤶搸㄰搳ㄸ㙡ㅡ㍣愷捦㐵攵愱㈱捣晡㝢㤹㍤㠵〰晡㘹㤸㘸㙣〴〰〴㕢㤹昱㉣扥㌸㠵搹㌶挲ㅥ愵㜹㤹㕣攴㑣㍣㝢慦戰㠷㠶㌰攳㤹㜸㘱搶挳换慣攱㤳晡㄰㉢戳㜱㈶捦ㅢ〸〵㘶昹㑣㡡㈵挶昳敦搲攰挹㜶㘹昰㠴㍢ㄷ挵昳攸挲散㈰㉦戳户㄰㐰扦つㄳ㡤昱㔴㍡挱摡昶㐹㍤挵㌸㠵搹㤳㠴敤愴昹〸㔳㘳㔳㡤昳㘳㔹㥤戴㘳搱㍦挲㜷㐶搷㝥㘳㘸㑦晦㘳戹㐷攰㌱摢扣㈲㡤㍦㉥ㄲ㕦散摣㐷㤶㥡㝣昸㝦ㄶ㡢攷㡣㜹ㅢ㈹㝦搲昶〳敢晦㐳ㅣ㙥慦㕤攷攵ㄹ戱ㄳ㝥昴愷㈰摣昶㌸搰挵晦戸つ㉤㘱昹㘶㠸摢ㅤ敡晣㥦敥晥ㅦㅢ摡㜶愶㤹㜱扣敡㜲搹戰戴昷㤷慣晤昶㤶㈳㌲慦扥昳㑦昷晦㈵慢㔷㜱搹㍣㘴㘴㘶㕤昲敡昴㙤㐳㔴〹㘶㘴㈲㡥晥㠰收㐳ㅡ㙥〹搵ㅥ戴摥挴㡤㙥㠱㐷摥戶㜳ㅤ晥㐷摥挶攲㠸㠴ㄷ慡㐶㘴㘳愹㌲㜴戸挱搴ㅥ㤸㐱㤵㠴搸㍦㐹㙣ㅥ㠶㕢㐶慣摣捣〸㈳昶挰〱换扥㍣晡㠱㙢ㅥ㌶〴㔵㉤㘶搸㠸戵㜱搷㍦㐰慣戵敢昰㍦捡㌶㔶㠷㐸㜸㈵改ㅦㅣ㘲㡢搱ㄱ㘲㔱㉦戱ㅦ㐹散ㄴ戸㕡㐶散㔴㌳㈳㡣搸㈹敤敥ㄸ昵挱挹㉢㠶慣㍢敦慥て㍥㕦㜹摤㄰戵ㄴ㌳㙣挴搲挲㠸愵扡づ晦㈳㙡㘳换㄰〹㉦摣戹改㄰㍢てㅤ㈱㤶散㈵昶㈷㠹㕤〰㔷换㠸㉤㌷㌳挲㠸㤹㉤搵戰㉢慥挰っㅢ戱摦㝦づ搹ㄵ㝦㜳ㅤ晥㐷捦挶㔶㈲ㄲ㕥昸㤳㜵㌸㜴摡愴愸㔵攸〸戱㕦㌰愳㘱㔷㙣〵㘷摢慢攰㙡ㄹ戱㌵㘶㐶攳挴㙥ㅥ攲㙣戹㡤㐳搴㝡捣戰ㄱ晢㈱㡣搸昷慥㈳挹昷㤷愲㘲ㅢ㄰〹㉦摣㘹改㄰扢ㄹㅤ㈱昶㥤㤷㔸㕢ㄲ扢ㄵ慥㤶ㄱ扢捤捣〸㈳ㄶ搸ㄵ㌷㘲㠶㡤搸搷㘱挴扥㜲ㅤ晥㐷挵挶㌶㈱ㄲ㕥㈸㙥㜱㠸㙤㐶㐷㠸㝤攱㈵戶㌷㠹㙤㠱慢㘵挴戶㥡ㄹ㘱挴〲扢攲㜶捣戰ㄱ晢㌸㡣搸㐷慥挳晦〸搸搸づ㐴挲ぢ㡦㜵㜳㠸敤㐴㐷㠸㝤攸㈵搶㠹挴㥥㠲慢㘵挴㥥㌶㌳挲㠸㤹㉤戶㙣挶㑢㕢敢摢㕤㌸㐴扤㡣ㄹ㌶㘲敦㠴ㄱ㝢摢㜵昸ㅦ敤ㅡ㝢〵㤱昰㐲挱㡣㐳散つ㜴㠴搸㥢㕥㘲〷㤳搸㕢㜰戵㡣搸摢㘶㐶攳挴㙡㠷㥣㌷㙣搶挷捦㜷挵攷搸㐷㤸㘱㈳昶㑡ㄸ戱㤷㕤㠷晦㤱慤戱㡦ㄱ〹慦㈴㝤愸㐳散㜳㜴㠴搸㡢㕥㘲㠷㤱搸㤷㜰戵㡣搸㔷㘶㐶ㄸ戱挰慥昸㍤㘶搸㠸㍤ㄳ㐶散㘹搷攱㝦ㄴ㙢散〷㐴挲ぢ㌷㠴㍡挴㝥㐶㐷㠸㍤改㈵㌶㠰挴㝥㠵慢㘵挴㝥㌳㌳挲㠸戹ㅦ搰敥扢攲㡡㈱㉡ㄵ〹㙣挴㜶㠴ㄱ摢敥㍡晣㡦㔸㡤愵㈱㤲㄰ㅢ散㄰搳攸ぢ戱㐷扤挴㠶㤰㔸〶㕣㜸戵攰㉢㔵㙢㌳㈳㡣㤸㌹挶ㅡ㍥愰摢㘱㐶㈶㜵昶㝤愵㝡㈸㡣搸㔶搷攱㝦㜴㙡慣㍤㈲〹戱ㄱづ戱㝤搱ㄷ㘲て㝡㠹㡤㈲戱づ㜰攱搵〲㘲ㅤ捤㡣㘶ㄳ敢㠶ㄹ㤹ㄶ㘲㥢挲㠸㙤㜴ㅤ晥㐷愲挶㌲ㄱ㐹㠸㡤㜷㠸㜵㐷㕦㠸摤攳㈵㌶㤱挴㝡挲㠵㔷ぢ㠸昵㌲㌳㥡㑤慣ㅦ㘶㘴㕡㠸摤ㅥ㐶散㌶搷攱㝦搴㘹㉣〷㤱㠴搸㔴㠷搸㈰昴㠵搸㉤㕥㘲搳㐹散〸戸昰㙡〱戱㈳捤㡣㘶ㄳ换挳㡣㑣ぢ戱つ㘱挴搶扢づ晦㈳㑣㘳㈳㄰㐹㠸ㅤ敦㄰ㅢ㠳扥㄰扢捥㑢慣㤰挴挶挱㠵㔷ぢ㠸攵㥢ㄹ㘱挴㥣㌷㡦扦つ㌱㙦㈲㙡ち㘶㘴㕡㠸㕤ㅤ㐶㙣㡤敢昰㍦㥡㌴㌶ㄵ㤱㠴㔸摣㈱㜶㉣晡㐲㙣戵㤷搸㠹㈴㜶ㅣ㕣㜸戵㠰搸㑣㌳㈳㡣㔸攰捤愳〴㌳㌲㉤挴㔶㠶ㄱ㕢攱㍡晣㡦ㅣ㡤挵ㄱ㐹㠸㔵㌸挴捡搰ㄷ㘲㤷㜹㠹㔵㤱搸㍣戸昰㙡〱戱㜲㌳㈳㡣㔸攰㜳慣ㄶ㌳㌲㉤挴㉥っ㈳戶摣㜵昸ㅦ㈵ㅡ慢㐳㈴㈱㔶攷㄰㕢㡣扥㄰㍢摦㑢㙣㈱㠹㥤〲ㄷ㕥㉤㈰㜶慡㤹搱㌸㌱昳敤㝥㈹㝥ㅦ挳㡣㑣ぢ戱㘵㘱挴㤶扡づ晦㈳㐲㘳换㄰㐹㠸㥤收㄰㍢て㝤㈱㜶愶㤷搸ㄲㄲ扢〰㉥扣㕡㐰㙣戹㤹搱㌸㌱捦愹㠱ㄵ㤸㤱㘹㈱㜶㕡ㄸ戱㔳㕤㠷晦搱㥦戱㤵㠸㈴挴㤶㌹挴㔶愱㉦挴㑥昶ㄲ㍢㠷挴慥㠲ぢ慦ㄶ㄰㕢㘳㘶㠴ㄱぢㅣ㘳敢㌱㈳搳㐲慣㉥㡣㔸慤敢昰㍦搲㌳戶〱㤱㠴搸㠵づ戱㥢搱ㄷ㘲搵㕥㘲ㄷ㤳搸慤㜰攱搵〲㘲户㤹ㄹ㘱挴㥣㜷挳㍢摣㜳ㅥ㌷て㔱ㅢ㌱㈳搳㐲慣㈲㡣㔸戹敢昰㍦慡㌳戶〹㤱㠴搸㑡㠷搸㘶昴㠵搸㕣㉦戱㉢㐸㙣ぢ㕣㜸戵㠰搸㔶㌳㈳㡣㔸攰捤㘳㍢㘶㘴㕡㠸挵挳㠸㤵戸づ晦㈳㌸㘳㍢㄰㐹㠸㕤敤㄰摢㠹扥㄰㥢敤㈵戶㤶挴㥥㠲ぢ慦ㄶ㄰㝢摡捣㘸㌶戱㤷㌱㈳搳㐲散昸㌰㘲㌳㕤㠷晦搱㥡戱㔷㄰㐹㠸㙤㜰㠸扤㠱扥㄰㥢攱㈵㜶㈳㠹扤〵ㄷ㕥㉤㈰昶戶㤹ㄱ㐶㉣昳昱㡢㙦摣㜹搵㍤㐳㡡晡㑣捤敡㜱昳扤昸㝤っ㌳㌲㉤挴愶㠶ㄱ㥢攲㍡〲㡦捣晣ㄸ㤱㥡㝡㘴愶攷敦㑣戶㐵搲戴㔲㤶搷㘶㤴㍡挳㍣㕤㡢㌲敢戲昲㜲愹㔰㙥㡤㈷摣㔵攳㉦㍤收攳㐱㡥㜸慥ㅤ晥敥扢㕢㔸㡢〷㍣昲㠱㘱收ㄹ㙡㕡㝡㥣ㅣ㈹㥤㔸㡤㠷慡戵㉡ㅤ㔳㠳〷㜰㤶愴攳㉦搵搵搶攲㙦挵晦㉦㍣晥づ㌵攳扣㝦ㄸ㡢昳攰㍢㙢戹㌶敢戰ㅢ㜹㌲攱㉥㍤捣ㅦ㜰㑣收㠳昱晥戳㘷㜱㐶㙥挷㉥㘶㙥㈷㈸昱㍣敡㌱㔵㑤挶㈶㜶慡㜰捥㐸晡㔳搶㌹㈹ㄹ㝦昴〳昸挸㕤㌰晣ぢ㙣㜲晤〲㈶慡敦挶㠸摣昳㈰㈶㈹㡤㘷挴晤攴㔸㐰捦摢㌰㤳㝣㝦㠶㌱㈳㠳㡣捤愲㜸㐲㥡㝢㔱攴摥搰㔵换户慥摡㈶慥〳㔷㙤搷㙡摤㥦戸㕡㡡攷戳戹㙡㘶㔱㍦㤸㘴㥢㐳㤳㡤戴㈶摢ㄲ㑣昶㤰㉦ㄹ捦㌱㈷㈴攳㠹㕢㘱昶㜰㘸戲愱搶㘴㡦〴㤳㙤昳㈵攳㜹摦㠴㘴㘹〰㐸戲ㅤ愱挹づ户㈶㝢ㅣ昸挸ㄳ㌰㠹㕢㜸㈷㐶㍣㕢㔸戵㐲㍦㈱㘱ㅢっ㐸挲愷搰戰敦㔲晤慣〹㥦㘱攴挴敤昶ㅣ㠷㜸ぢ㡤戳㍢愹戶攸㈷㈴㙢㡦〱㐹昶〲ㅡ昶㘴扤慤挹㕥㘲攴挴㘴慦㜰挸㤳㙣㙦昴ㄳ㤲敤㡦〱㐹昶ㅡㅡ昶㘴㠷㔸㤳扤挱挸㤴㜲搷ㅥ昹ㄶ㠷㍣挹㍡愱㥦㤰㉣ㄳ〳㤲散ㅤ㌴散挹扡㕡㤳扤挷挸㠹挹㍥攰㤰㈷搹挱攸㈷㈴㍢ㄴ〳㤲慣ㅥつ㝢戲㡥搶㘴ㅦ㌳㜲愲㡣㥦㜲挸㤳散㌰昴ㄳ㤲攵㘰㐰㤲㝤㡥㠶㍤搹㕥搶㘴㕦㌲㜲㘲戲慦㌹攴㐹㌶〰晤㠴㘴㠳㌱㈰挹晥㠹㠶㍤㔹捣㥡散㕢㐶㑥㑣昶㉦づ㜹㤲つ㐱㍦㈱搹〸っ㐸戲ㅦ搰戰㈷㡢㕡㤳晤挸挸㠹挹㝥收㤰㈷搹㈸昴ㄳ㤲㡤挷㠰㈴晢ㄵつ㝢戲㔴㙢戲摦ㄹ㌹㌱搹㥦ㅣ昲㈴㥢㠸㝥㐲戲愹ㄸ㤰㘴ち捦挷戴㈷晢攳㈷摢攷㐴ち昰扥㘴㘹ㅣ昲㈴㥢敥㑦㜶扣㐹搶㉡㌴搹㑦搶㘴㥡㤱ㄳ㜷晤っ㕦戲㐲㝦戲戸㐹搶㈶㌴搹㜷搶㘴㙤ㄹ㌹㔱挶摤㝤挹㑥昴㈷慢㌰挹昶っ㑤昶㤵㌵㔹晢㘰戲扤㝤挹慡晣挹敡㑣戲㝤㐳㤳㝤㘲㑤搶㈱㤸㙣㝦㕦戲㠵晥㘴愷㤹㘴㥤㐲㤳扤㙦㑤搶㈵㤸散㐰㕦戲㈵晥㘴换㑣戲捣搰㘴㙦㕡㤳ㅤㅣ㑣搶摤㤷散ㅣ㝦戲ぢ㑤戲㥥愱挹㕥戶㈶㍢㌴㤸散㌰㕦戲㡢晤挹㔶㥡㘴搹愱挹㥥戵㈶敢ㅢ㑣㤶攳㑢㜶㠵㍦搹搵㈶搹㠰搰㘴㑦㔸㤳つち㈶㍢挲㤷㙣慤㍦搹〶㤳㙣㜰㘸戲㐷慤挹㠶㌰㜲攲㐱㍤捣㤷散㐶㕦戲戴㍢㌱搰散慦捥㉣收搸ㄳ扦㘴昰㑦挸攳攱收挳昱㠸散㥥攵昸ち摣㡣㈷㤲攷㘲㐵ㄴ扦昳㌲㠶捥㘳捦晤㤰㔷㥢㌰捡搵搰㈳㌸㝡扦挱㡣昴㘲昸攵㔱㌰愳㌸晡㤰挱㡣昶㘲昸㥤㑦㌰㘳㌸捡慦㝢㤲㙢慣ㄷ昳戸挱㡣攳㈸扦愱〹㈶摦㡢㜹挶㘰挶㜳昴㌹㠳㤹攰挵昰㑢㤱攴㥡挸搱㔷っ㘶㤲ㄷ挳敦㌲㠲㌹㥡愳晣ㅡ㈳戹㈶㝢㌱敦ㄹ㑣〱㐷昹敤㐳㌰㔳扣㤸㡦つ㘶㉡㐷㍦㌵㤸㘹㕥っ㍦昰㈵搷㜴㡥㝥㙤㌰挷㜸㌱晣㥣ㄶ捣戱ㅣ攵㐷戴攴㥡攱挵晣㘸㌰挷㜱㤴㥦慣㠲㤹改挵晣㙥㌰挷㜳昴㑦㠳㌹挱㡢攱㠷㤹攴㉡攴㈸㍦挷㈴捥㉣㉦㠶㥦㐱㠲㈹攲㈸㍦㝥〴㌳摢㡢攱㐷㠷㘰㡡㌹捡㑦つ挱㤴㜸㌱㝣挷ㄷ㑣㥣愳㝣戳ㄷ㑣愹ㄷ挳㌷㙡挱㥣挸㔱扥㐷ぢ㘶㡥ㄷ挳昷㔷挱㤴㜱㤴㙦慤㠲㤹敢挵昰㙤㔱㌰昳㌸捡㜷㐴挱㤴㝢㌱㝣㌷ㄳ㑣〵㐷昹㐶㈶㤸㑡㉦㠶㙦㐲㠲愹攲㈸摦㝦〴㌳摦㡢攱㝢㠷㘰㑥攲㈸摦㌶〴㔳敤挵昰㤰ㄷ㑣つ㐷㜹戴ぢ愶搶㡢㤱㐳㡦㐷㕤ㅤ㐶捤ㄲ攳㈱㈸攷㔳ㄶ愰㠱ㅡㄲ㌹昸〲㈸ㅥ㠴㠲㕡攴愰攴昰ぢ愰㜸ㄸち敡㘴〷㈵〷㘰〰挵〳㔱㔰愷㍡㈸㌹〴㠹㍡つ㝤戳挴㜸㈸ち敡㜴〷㈵〷㈱㔱〹㙢捦㠳㔱㔰㘷㌸㈸㌹っ〳㈸ㅥ㡥㠲㍡搳㐱挹㠱㐸㔴㐲㐶ㅥ㤰㠲㕡敡愰攴㔰っ愰㜸㐸ち敡㙣〷㌵ㄵ晦㠹搶〹敢挵㠳㔲㔰攷㍡㈸㌹ㅣ〳敢挵挳㔲㔰攷㍢㈸㌹㈰〳㈸ㅥ㤸㠲㕡敥愰攴㤰っ愰㜸㘸ち敡㈲〷㈵〷㘵〰挵㠳㔳㔰㤷㌸㈸㌹㉣〳㈸ㅥ㥥㠲扡捣㐱挹㠱㐹㔴㠲㕥㍣㐰〵戵挲㐱挹愱ㄹ㠸挵㐳㔴㔰㤷㍢㈸㌹㌸〳㈸ㅥ愴㠲扡搲㐱挹攱ㄹ㐰昱㌰ㄵ搴㙡〷㈵〷㘸〰挵〳㔵㔰㙢ㅣ㤴ㅣ愲〱ㄴて㔵㐱㕤攳愰攴㈰つ愰㜸戰ち㙡㥤㠳㤲挳㌴㠰攲攱㉡愸敢ㅣ㤴ㅣ愸〱ㄴて㔸㐱慤㜷㔰㜲愸ㄲ㤵愰㉡て㔹㐱摤㈰愸㤸搹慤ㄴ㡦㑦㌹搱㜹㉣㍥昴㔹摣㌵ㅣ㜳搳昱㘰㜷ㅥ㤲攲㌸挶攷攰㔱㈸㡥改㍥〷て㍣㜱㑣㑢㜴挴捣㥡㈸ㅥ㜴㠲㤸㥡㠸㔰㍣捥挴㌱挵攷攰愱㈵㡥〲㥦㠳㐷㤳㌸㈶晢ㅣ㍣㠰挴㜱戴捦挱㘳㐶ㅣ㤳㝣づㅥ㈶攲㤸攸㜳昰挸㄰挷〴㥦㠳〷㠳㌸挶晢ㅣ摣晦挵㤱敦㜳㜰㤷ㄷ挷㌸㥦㠳㝢戹㌸挶晡ㅣ摣戱挵㌱挶攷攰扥㉣㡥搱㍥〷㜷㕦㜱㡣昲㌹戸挷㡡㘳愴捦挱㥤㔴ㅣ㈳㝣づ敥㤷攲挸昳㌹戸㉢㡡㈳搷攷攰摥㈷㡥攱㍥〷㜷㌸㜱っ㑢㜴㘴晣㍦㡡昴㑣㘰</t>
  </si>
  <si>
    <t>63d98821-73c8-47cc-ba37-a1df9e2bd05f</t>
  </si>
  <si>
    <t>㜸〱敤㕣㕢㙣ㅣ㔷ㄹ摥㌳摥㕤敦慣敤搸㡤搳㑢㑡㘹摤㤶搲㔲〷㌷㑥ㅢ㑡㠱㄰㝣㘹㉥慤ㄳ扢戱㤳㠲〰㙤挶扢㘷攲㘹㜶㘶摣㤹㔹㈷㉥ㄵ慤愰攵㈲㙥ㄲ㌷㔱㕡㉥慡㄰ㄲ㐲攲昲㔲㕡攸ぢㄲㄲ〸ㄵ㠹〷㜸㐰㐲愸㈰〴㐲㈰ㄴ㠹ㄷㅥ㤰攰晢捥捣散捥散㝡挷敥戶〵ㄷ昹愴晢晢捣戹捤㌹攷扦㥥晦㍦搳㥣挸攵㜲晦㐶攲㕦愶㍣㌳搷㉣慥晢㠱戴㈷㘶摣㝡㕤㔶〳换㜵晣㠹㈹捦㌳搶攷㉣㍦攸㐳㠳㘲挵㐲扤㕦愸昸搶㐳戲㔴㔹㤳㥥㡦㐶㠵㕣慥㔴搲㌵搴㜳㄰晥㐶攲〷㥤扤〶昳〰㑢㌳搳昳换て㘰搴挵挰昵攴扥戱㌳㘱摦㐳㤳㤳ㄳ㤳ㄳ㜷ㅣ㥣㍣㌰戱㝦摦搸㑣愳ㅥ㌴㍣㜹挸㤱㡤挰㌳敡晢挶ㄶㅡ换㜵慢㝡慦㕣㕦㜲捦㑢攷㤰㕣摥㝦晢戲㜱挷㕢㈷敦㌸㜸搰扣敢慥户づ攲搵戹㤳㌳搳ぢ㥥㌴晤㔷㘸捣〲愷㝣挷慣慣㕡㕣㥢㤴㥥攵㥣㥢㤸㤹挶㝦㠹昹攳改捥㠹挵ㄵ㈹〳扥㕡㝡搲愹㑡㕦㐷挷〱㝢捡昷ㅢ昶㉡㌷㑦户㡦㘰愹㔵挳てち昶㡣慣搷㜵㍢ㅥ戵㘴捦㘳敦敡挶晡愰扤㈸ㅤ摦ち慣㌵㉢㔸㉦摡㑢ㄸ愸㌶㘴㥦昶攵㈹挳㌹㈷㑦ㅡ戶㉣搸㐷ㅢ㔶㉤ㅦ愶㕣摦捤昱㄰挹㠹愹攵㑦㑣昹昶捣㡡攱愹ㄹ昹摣㤸㡣戶㐷扣㙡扡敤㡤摤挷攵搴搵ㅢ㌸收㑤摤摢愱收㡣攱㌵㕢㡥㜷㙦ㄹ㉤㍥㍤㠳摢扡户㑦散㔱扡捦㥢扡昷㔱㕢㤹㙥㉤〶㈲晡㔶㍢㡡挵攸㐵㠲㝥㠲ㄲ〱ㄱ愸㤷〹〶〸〶〱㐴晥ㅦ攰㤲㘴㐷㔶㘹ㄵ㐳慢㉣㙢㤵慡㔶愹㘹ㄵ愹㔵㑣慤㜲㑥慢慣㘸ㄵ㑢慢㍣愰㔵捥愳㑤㥣㑡晤晤㕡㤴㉥㥢㝡晢扤㐵摤㍤昶晣㕦㍥攸晦㉥㜷晤户〷㜷愱搱㝤搱愴㘶㍤攳〲㐸慤㐵挵攰〸晥摢㥣㉢挰ㄴ收㐱昳㑥㜳㜲戲㜶㜰扦㜱扢㔱攰戲㌲㤰㥦㈲㤴ㄱ戴ㅤ㌴敦户㥣㥡㝢㐱攱敥㥡㘹挳㤷慤㡤ㅢ㡦敡愶摤㠶㔳昳㕦户㜱攵㘲㘰〴昲敡昶扡搶㈰ㅤ摤ㄶ挱㔶搲㔷敦扢戶扤摢ㄹ愳摥㤰㔳ㄷ慤戰晡昵㙤搵昶㠲攷㉥㜷慦㍤攲挹〷㥢戵ㅤ㌳㥡㠲㔰㕢㔳㘳㜷慣㌲慣ち攷㌵㌶戳攲晡搲㔱搳ㅢ户ㄷ慣敡㜹改㉤㑡㡡㐴㔹㔳㑢扤㥣㔵ㄱ搷㡦捦㍢㔸㈸戸戵㜶㐳戲搴扣晢㘲〰㘶㤶㌵捣㜷㔵㝡挱晡㤲戱㕣㤷㔷愴㥡㠴敦㐴挵摥㔴昱ㄱ户摡昰㘷㕣㈷昰摣㝡扡㘶慡戶㘶㐰搲搴㑥戸㌵㤹捦攷㤴㔰㠰挰敤敢ㄳ㈲㜷㙢㜷㕥㔰㠸㐸愰㤸㡣㝣㔵㥡散㈶㑥㘱㜵㔸㐵㕤㤲㈶戵㌷㙣㌲ㄸ攷慢㘴㑣〶〷㈶搶㐴晤挱㤷摥戲挹戰㑤捣扤扡㡤㌵㙤㌴㕡晤摤㙢搲〹㡥ㄹ㑥慤㉥扤㑣敤㈷㌸㈳㝤ㄸ愰㜰〹〲愱敢敥㔱搵㠹㡢㘲扤㜰挱慡〵㉢挵ㄵ㘹㥤㕢〹㔰〶つ㔹㉡㜱㙢㍢㤲㝥ㄹ㡡昴摤〴愳〰攵㜲慥戸㠷㡤㡡㘵愴㕣㠱搲㈹㠳㤷㔳㠲㥣晤㔲扣㍣㘸ㅥ戱敡㠱っ㠵昲戰〹㡣㠴㕡㑤愱㙦㠸㈴敡ㄹ搵㔰㘱散㌱㘷㐰愵㠶攵〴敢㉤扥敤攰㤲㤰㠸㜶㘴挱戶㤳〵ㄴ〵㘹㜹㤰挱㙢㈰㥡㌶㘹㤰摤㌸㐱㐴㘴㠳っ捤㡥㤱搳㐴挶昶ㄹ㌲〲敤㤳㐴挸搶晢扢换〸ㄲ㝢㈷㤱戲㔳㔷㝥摣㤱㘶ㅢ搹昲愱㌴扢ㅣㅢ愷㕦㐱㜰㈵挱㔵〴㝢〱挴㥦㈰攱㈸攵㤰㑦㈷晤㜵㜸搶慦㈱㜸㍤〰攴㤳㑥㤹ㄳ㠹㉡摡㔰㕢戱㈳搹㙥〸㜶戲㌲㡡㐳㔱㐴换戸㘹㘷づ搹ち搱㤱搵戹㍤㜴㙤㕥改搸㌷㜶愷捤攴㜲㐸㤱ㄹ㑤㤳㙢摤愴㘹㜲㈳搸戴㐷扤㜵ㅤ扡敡㘳〴搷〳㤴昵ㅢ〸愱㕣㘸昰㙥捤愲愷㐹昹㥡㌰㡢㐲㘳愸㐷〵ㅦㄱ㌲㡦〰ㄹ㐲慥攳昸戲㘳㐳搳ㅣㅣ㌷㕦昳㌶昴扥敥晣ㅤ㈱扤㑤㙦敥攸ㅤ晡㡢㕥愲ㄵ㝤㈳搸㑢晣戶慢㡥戹〹搵晡ㅢ〹㙥〶㘸搳㌱㍣㝤扦㔴㑦㠱㌲㡢敤〴收㜶搳敢愲慣摣愵昵㔵愹㌴搰愰戹㘴㜸攷㘴〰て挶昱㔹搸挲慥攷挹㍡づ戵㌵㔵挰昳换㤵改㐲晦㠸攷摡㉣摦戱㤱晤搷㠴㘲挸攷戵扥㕣㥢㡤㥣㘱㙢㈶㝣㑥〹捡愱づ扥扤扢㤰㐸㜴㑡㤳ㄷ晢㘵㥦㉦㜷㈴㐹て㤲攴㑤搸㔶晤㔶〰㐸〹昱敢慥ㄲ㘵ㅦ㥢扤㔹㌵㑢㕢慣昴昰㘵㥣㑥摡㝣㠸ㅤ㜲㘴㈰㜴搸㑥挳㝦攰て搹㡢㤶摤ㄴㄶ〳昶㠲昴慡昰㉤㔸㜵㔹づ摤戲ㄴ㌵㍢戲攲㌵㈲㉢晡晡㍡捥搳ㄹ晥㌵㐵㈷㙤㔲㈲㤳摢㌳㉢㌳捥攲㉤愲愲ㅢ㤲㐲㈵挳㌵搴㤴㐰愴㍣戶摤ㄱ㌱㍤㠸㤸摢戰㜱晡㝥㠲㐹㠲〳〰㠵㕦㐰搲㙣㜵攳ㄹづ敢㕦愳㑢扢㔲挹㤵㠸〶攵㈲㝣愱慢戰㍡挸搷扣㠵攰㑥㠰㌶昳㠷づ挸っ㐲㔴㈸㑦㄰愲ち㘳㤸㘷㉣㜹㠱㌴戰换㐴㘰㘹愶攱〷慥捤挸搲㤰㌹敢㥥㜴㠳㔹换㕦㐵㈴㙡搴㡣㌲昷慦㐸〷搴攵挱昶㘹㉢㜳㔷㔷㘵㑤㌷ㄷ摤〶㐴摢昱搹敤㜰㌰挷㜶挰㤶㔴㘷㜳㑤㈰昵㜶㍥挶㄰〲㍢慤晣慤昴挶㙥挹晢捤㐳摦㜰㙢㐷㤷慣愰㉥〷捣㤰改㤸㉦㤹搸㐵㐴づ㙡晤收搲㡡㈷攵散㤰㜹搴戳㙡㜵换㤱㐴〶㙣㑣〶敢收攴㌹㐴〹ㄶ㕣挶〰㕤㘷挸㕣昲っ挷㕦㌵ㄸ㔰㕣摦㥤㝡㔲㘱㤱㠲㌹㙤㌹㍥㕥愳戰挸晣戰戹戸攲㕥㐰挴戶㘱㍢㐷㡤㔵㝦㕢㘰㠵㐴ㅦ㈶㠵ㅡ愱〹㑤ㄳ㈵慤搴㉢㝥㜸㈰捦攵挸㝢㜹〲㠵慢㕣㠱㍥昳っ敤㑤扢㍥㡡搱搰㑥攷㥣〶ㄱ㍤㙡ㄶ昶㘵㑡㘱㜲慡㝥ㄷ晢扣つ攰㥥愳愷㡦户㈲㜳㉦㉢㘶㕤愰㤷㍦㐳挶㉢戲㘸〶㐲攸愳摢ㄵ㤲ち换㐸㌹攰㐰㘰㥣㑦敤攴㔷㌶㔵ㅢ㔲摦慥㔶昶〸㈲㐹㠳收㥣戱㉣敢㠸㐷摢㐶戰㉢㝣愰ㄹ㙢ㅢ㜵㍦慡㥢㜱㙤摢㈰㘹㤱㉣ㄷ慢〶㈹㜸慡ㄱ戸㈷㉣㐷㌷〱ㄴ晤㐵㐵挶㐵ㄴㄹㄷ㔵搱愰㜹㡡愱㐱㤵攷㔸敥㌹挳戳㠲ㄵ摢慡㤶昸挰昰摤戶愰㐹㌰㌹㈵㙦㥣㘲㤹㌱搶㘶捤㥦㠶挹收㑦〰摤ㄳ㤰愳摣㍡愲ㅦ㤴慢㠹㈲晥㠹ㅥㅤ㑢㄰㌰捡㔳慡扦〳愳ㄵ搴敤〸㠸ㅣ㤵㉥挵㜷㌰㉥㍤㠲㤲㔰〸ㄱ敢ㄹ㈴〲慦㘰㐲挸搳挵㕤㌴㑦㍢㔶〰散ㄱ㘳㐷慣㘰搶〷捡〱㤰㔵挷摢慢ㄵ㔶ㄳ㥤挶㥢㕡攱扡捥慡㤴㥡戸戶戳㍥愹㌷摥戰㐱㜵愸㔱ㄲ㡡㘴戳㐶㑡戳㙣㌰挷敤愴㙡㠴㔲摣戱戶ㄱ㔹㙥搳搶扥㔳㡡扣っ挵愴㘸㈶愷扦㔳ㄱち〲扤㤱㡥愲捦㍥㥢㍣ㄲㄱㅢ摡〰㘵敡愹戰㙣㈸ち〹ㅥ挷戵㤳㥡㉣㐷㑦攰敦㕤㔱㜶扥ㄱ愴㙡㡣㡢愳㔱捤㔴扤㍥敦挰㑡愸ㅡ㕥㙤㥢戰㌴搶ㄶ㙡ㄸ挵㥤扤㙡晦㜰㝢ㄳ㡣ㄸ戱㈱挳㈲ㄹ㝥㘰戰㈱㤸㉢ㄱ㔱愵㜵㌶挴慤㙥ㄶ㤷昸㜴㐲ㅡ㡥挲挰㘲㔰㥢㤵㙢捡っ㙢㔹昲愳慡㐳昳戴愸攴愸㙥㑥㉤晢㔰改〱攵㜸㤴㔳っ慥㥢愷攸㤶挲㈵〶㠸摤㈸户㔰つ㄰摡㙤づ挰㤳挱昶挱づ㜶㈴っ㥤搰㍡愳〴㉤㘶㄰㙥㝡ㄱ攴㥤ㅥ㌱ち㐱㙡慡昴昷挳攲换㑦㌰㝤敢㜰㉥捥㐴㑣挴㜰㔷㠶昵〰攴㈶㈳㤳攴愲搱㌸㘰ㅥ㑡㌶㈵戴〶攳㌲㥡ㄸ㐳㌴昹扣〰户㜸ㄸ换ㅡ㈶摢搴㜱捦㉤戰愰㑤敢敢扢捣攳㑥戵摥愸㐹愵㡡㘳㔹慤㌴昲戶挰㤷扡〲ㄸ㜲㔳挶扥㐴㥢㜲ㅣ㐷㈹㉥㤹㐸敡摤敥搶て愳扢ㄲ㜲ㄸ㈳㔴㝤っ㐰㘶戸攵㔴㐰慣攳㥥〲敤挳摤慤ぢっ敡昲ㅣ㐴㕡㐷ㄱ㘵搹ㅣ敥攳㌵愳挸㡡摢ㄲ捤收摣㌹㤷㌶㝢愲攸㤸ㄵㄶ㙤ぢㅣ㘱㥤愱挰㉢ㄶ㘱㡣昴挸ㅤㅣ㈴㜷㈹㡡敥㕥㝡㐴㍤收㉥〱ㄵち〳㠲㌱㕥㥥㠲㜲搸㔵㌰ㄲつ㙥慤㘵㜵ぢ㐶㝦㘹㜹敢㔳〰㠲㘱㘰ㅡ戴㘸ㄹㅡ㌸㌳挸㙦㙥攰㕣㠷㔶ㄹㄱ搲㘴㌰㤵㌱捡㔱㌸散㠱㌴㜰ㄳて搲㑢㉥㤴㔰戰㐷㕤っ㡢敦㈶㡥摢㌸〲戹摥ㄵ㙤㠵ぢ㐶㠰敢㉦捥摥戶攲愹㕡㡤收㉥晣㜳摢〲慢戸扡ㄱ㥡愳㝢摡㉥㘵愹㌵搱扥扢戱慤㈲扡㉣㜸㘰㜶攲㤸ㄱ㔴㔷ㄶ㠳昵昰攲㔶慦㈴㔱㜸ㅥ晥㠸つ摦㑥㥢㌹敦昰㈲敡ㅡ昷扥㝣摥㜱㉦㌸㙡㕥〵㥦户晥㐰㈱戸㐲搹捦㐹㤶㜳晦挶㍦㤵戴㕣攱㐷ㄸ㜱㉢搳收〰㉤〷〹挷㔱㈹㤴〶㘳挸㘷搰〹㙣昷收慤〱搲挹㥥㌶㍡㔱㠲㘰㠷㔰㥣㜳慦ㄸ愱㠸ㅦ〲慤㈴㤶昰㐸㡥㍤晦㈶㔸㕦㍣㠷ㄲ㈲ㅣ捦㤱ㄸ㈹㕣㡦㕣〶敡㤴㈰㡦慥㜸昰㐲挸晦て㤶㘲㙥摥㤰㥤晥ぢ捣㉣㥥㙤㐷搱戵㐴搱て㍡㔰㈴㜸つ㐴昱敦㍤挸挴愹挰昰散㑢ち㠴㜳㑤㍢〷搰㔷晤挲敦晦昰〰㍡ㄷㄱ㠷戲搱㄰㙡扢〹捦㑤ㄳ愱慦挳㐴㘰昰㕥㤹〸㈷㤰ㄱ㡣攲㠷㈶㐲攴〳㤹㐷挱收㈶〲㘳㝢ㄹ㠶㘰㈲搴㥡㜰㙢昰〴㜶㠵㑤晦搸㌱㕣扣㤵㍥攲昹㔰㕡晥っ㍣㔲㔷㜶ㄶ㉦ㄸ㥥㘱敦㔵攵㐷㍤〹㘵收㉤攱㈶户敡挲ㅥ㔷㙦㔸愳㍡㙤攰慢㠸扤散㍢晥㤴慤摤㕦〷愶挲ㄴ扡敦㐵㐹ㄴ㕦㠶愷㐴昰摣㤰晢挰㥥敦ㅣ晤晤㐳㡦ㅤ收㙤戵㠸㔶ぢ户㈲摦㑢挸㥥昶〴㠲扡㠹㡢㈲㤷昳挳㥣ㄳ昸㐴挹㕡慤换㘹挳㔳㔶㤰慦摢㜱㌶㈴扣〴㘱㠶挴户ㅤ㑣㑣摣㝢〸㑤捣㠹㌶㜷愷晡戰㐹戹〸㈷ㄲㄳ㔷㍥扤㌸㙣㈸扡㉡戲ㅥ慤捤挲昷愰㡡㕥攲㐴搲㔶㈲㑦㥤㑣㐲㝣户㕤搷ㅤ愴慥ぢて㌲っ晢挷㔲ち昱〷㔲㐸昲㈰挳ぢ〱㑡㑡㥤㐲愶㜰ㅢ㐰㐶㘴慤㍤挴㑢㝦挰㡥㄰㤰捤㑢㝦㍤㝥挴㠲㕤〴ㄶ㘳㕦㝣慦㈷㕡摡愲戱㙡㘲愸㔶搹㌴㡢挸愸挳ぢぢ㈶攳搲㤴愵㜳〰愵㕢㜶㐷昱㈵㐳㜶ㄸ㜸ぢㄹ扢㘰搳搷㔶戶敦㜶ㅡ戸昹〱㍤㔳㔴ち挳搹捤㘲ㅣ㐸㔵㡣㉥㙣㕡づ㡢〸㠷挳㙣戳搳㐰㔴〵㥤攵散挵愹ㄴ挱㍦㝥㈹挴晡昱搶搰㤷户搷㔰挷㌹晤㔸㈰㝦戰扦慥捤㘰㙣扣㤵ㅣ〳〹扢愵㔶愵昰㝡昸㘹㜴攱愲㜳㐲㙦㘵搵戳㌸㠸㍦㌱㘷昵㘹ㅤ晡㥦搱㙢挵㔹㘷搸㥢㘱散㤴晥㝦㌷ち㌶搵晦㠲戱㌷㠵挸昷㐴ㄹ㍥ㄴㄸ㍦搹㌴㘴挳ㅤ㠱㘷ㅢ挱ㅢ㜵㌰搶㔵㤶㈱敦㌰户㠸㡦㔷挳㙡㈵挱攱昷捡户㕦㡤㘸昶愵㙤㍢搰㔵〰㌲㌶㔴昸㈶㐴㔰搷晥㘹戹ㄵ㥦㙥㡢敦㐵挷㍤㈷慣慡攷晡慥ㄹ㡣㉤㈲攸㍢挶㙦捦㑣搸㍣㔳攲ㅢ敤㐲敤㐶散挴攰晢搱攷攴㍣〴昶㐹ㄹ扣㔲戱㐸㐶ㄶ戶ㄶ挹攰㜷㐸㈳㠹昰ㄲ戵㠳㝦㤹㜹㕦挳愸攳搳搵㜹昸㍡〳ㄶ㙤ぢ㘵ㄷ㝡㥣摢㙦㘸㜰敢㜰㐷敢㕥昸㠳㘴㝤〲挱㌱戵㠴昷扥㥦晢摡扥〷改戶搱摡㝣戶散捤攷㔶㉥㍣つ㥣㙥敤㉤㘹㤲攱㍢昹㐵㜲㔹慦㄰攲搲晥㘱晣摤扡㠳㤶愳㡤㠲捥愳て扡改〸ㅢ慦挳㝤戶㠵攸昷㔹㜴ㄵ㔳〴昸改㐶㤴攱㠳愰㤷㡦慣㈸扥㡡㘵㤱〱㤰捦ㄵ慢〰摤愹晡愹㡤愸㝡㈴ㄶ挸㠲㘷っ㤲㘳㔹㍣㠹㠶摣慥㜰搹㘰〹㉥㕢愸戳〴昲㝡摣〳昹㥣攰㔹㐲㑤攴㑢攸搰㥣㠸㠵搲敥ㄳ昹攲㐶ㄳㄱ戴〲搴㐲㤳攳㡦挴㕡㐴慦愳㕡户〹ㅣ〲ㄷ㘰㤸㘲㤱戲愶ㄸ㠶ㄶ㥥㈳㘶㤰㝥ㄹ晤㝤昱昰㉦㕥㘰晡摢㘱愱〴㈱慡搲㤳愷㈰㔴㤳晦㑣㜲昲ㅥ㑡扢㑦晥㔳ㅢ㑤㝥㠴㌲㤲㌳搱〳㠰愱㍥㔱挱ㅦ戵㤸〶㌲摣㐷晥挴㔹〲晣㔲戳ㄸ㌱㔰愲晡㕥㐰〶㝤戹攱慡搵㐵㘴攲扥〵慥㍦攳攳ㅥ㘵ㅦ昱㈲㈴㝤㌹挵搰ㄹ㕢っ戵㘲挹㡥扣戰摢㐲㌶㘰㐹晣㕡戶慢㐸㉦昶ㄸ攱ㄷㅦ㡤ㄱ㜳散㔸晣攵㤴ㄶ挵㥣㐰ㄸ愱㐵㑡晡攱㐶㡡㡦挴㡤扦晦㑣换㘵㡡ち㈴㔰㑦搸㤸㜴愶ㅡ㍦ㅥ㌷㍥㠰慦戲㔴㥢ㅣ㙦㄰㌰扤ㄸ㌷㈶㍤慡挶㡦挵㡤晦㝡㘰㙦戳㜱㑣㠷攱挸〵ㄲ㐹㠶慤慢慣晦挴ㄷ摡挳㘸㕥㌰愹㍦〷捣戰㤸㤲㔳㠵㡥敢㑡㠳づ攲㌲㠸㠷㙦愴攷㜰户〹㔷㐰㈰㘴挳晦㔵挲㜱摣㜹㥡㌵〲〳㥦㐰慦㈱搸散改敡㠹㥤㡢收扣㠷㠲㝥昳戸㡦㌳㔵㙤㕢㤱〸捣㠱㝣戸扦㥢㌸攵㌳㑣挷搶㝥挴㐱㌲㡤㜷㐸㝡㔳ㅥ㉡戰㤲ㄷㅦ㡡㌱㥢㝢戴㐵㌳晡㈳㐰づ愴㈳㈰㌳晡愳㠰㘱㈰㠶户㤵㜳㈳攴㝦挵摣ㅦ㘲挵㠷〹ㅥ〳㈸ぢ㌲㍢改愰昸㌸挰㜰晣㍦慡ㄸ㕢㔳晥ㄲ㑤㍣ㄴ扦㉣㐹㐶晡㐷搹攱㘳〰㝤㜰摦㡡㠸〸换晡挷㔱㤲㝣㈹〵㠷㝡改㈷㔸昱㐹㠲㑦〱㤴ぢ㥣散㤶㜷㡤㙢敡㔱㜳㝤ㅡ㕤挵愳〴昸改㥦㠹㌲㝣㈸㜰ㅦ摥摥摤㔶收㔱㌸晥戰ㅦ愱捥搴ㄷ晣㜷攳㡢晣㜵㉥扡て晦㐳㤲㠲㌲散昳摡摢㝡ㅢ㡢㑣㐰㥢㕣晤㔶戱搹㉦㘳ㅣ慥慢ㄵ㐱攱㠸㔴㉡㈵慤㈸㠸㙦㉥㔸戸㜸〳摦㜲㐸㔵〸㐱ㅡ㔰ㄵ㑥㔴㜱ㄸ〵晡攷搸㤴㌸㈶㥥昴捦昳㠹愸㔵㥢昸㠵㈸挳〷㐱扣慡敥て㐴摤攳ㄷㄲ搷慡挲㙡㝢㈱昱慦㉡㔶㤲㉦㝣㠲㠳㈹㘴㈱㤳搶㑡㐴㥡愲愱㈷㤱ㄹ敡ㅢ收摣敥挷㑦扢㈸慡㘷㙢㘷捦晥㜳㌸㍦㜶㜵晥摤敦ㅡ㝣攲挵㥦晦攱戳扦㝡摦愱㍦晦敢愹愷㝥昵挷捦扥昰慦攷㤷て晤昴改愷㝦㜲捦搷㕥昸挳㙥昳敢摡㌳晦㥣晢晡挳㤳攷ㅦ㝥搰㍣㝤敢搱㠷摦昳挰㝤㤳ぢ㤷㡤昷昵昵昷摦㍣晡戳慢㙥ㄹ㜹昴挱㘷挵㡦㝦㜳愵㈳搴㜲昱㠲昴㌴戸㙣㌵㡤慦㈰㠳㘹㜰挶慦敡㌴戸㕣戵㔱换搱㐶㑤愳愰〴㥦〶㈷愰㉡㡣㜴挵挰㝦〰㝤㐳戱ㄱ</t>
  </si>
  <si>
    <t>CB_Block_7.0.0.0:6</t>
  </si>
  <si>
    <t>CB_Block_7.0.0.0:7</t>
  </si>
  <si>
    <t>2015 EPS</t>
  </si>
  <si>
    <t>2018 P/E (EPS)</t>
  </si>
  <si>
    <t>Close</t>
  </si>
  <si>
    <t>㜸〱捤㝤〷㤸ㄴ㔵昶晤扣〹捤扣〶愴㔴㌰〰〲㠳㡥㠲㈰㤲㠶愰㈲㘹挸㐹ㄹ㠲㈸敥㌰捣昴挰挸〴㤸㐰㔶㔹ㄷ㔸ㄵ㌰㉤㈸㈲㘶㌰㘱ㄶㄴ〵㜵㡤㉢㡡ㄹ㑣㤸㐷㕣㜳㜶つ戸晡㍦攷㔶扤愱扡晡搵㠴晤敤晦晢戶散扥扥昷敥㜹昷搶㌹㔵搵摤㔳㜵慢㐸㔲㐹㐹㐹㝦㘰攱晦戹愴戲搱㍡㘷㐱㐵㘵慣愴换攰戲攲攲㔸㝥㘵㔱㔹㘹㐵㤷㠱攵攵㜹ぢ㐶ㄷ㔵㔴愶〰㄰挹㉤㠲扦㈲㉤户愲㘸㘱㉣㍤㜷㙥慣扣〲愰戴愴愴昴㜴㥤っ晦攱摥摢㌱ㅤ捤㔹㍡㤵〶愸㈴ㅤ愱㘹㐴㤳㑥愳㘹愲㌴㡤㘹㥡搰㌴愵㌹㠰愶ㄹ㡤㐳㜳㈰捤㐱㌴〷搳㌴愷㘹㐱㜳〸捤愱㌴㠷搱㌰扦㙥㐹搳ち愶㐹㙢㤸〹㠳〷㡤㥢㝥ㄶ搸攴㔴㤶㤵挷㍡户㥢攴慥㜳扦㙥摤扡㜴敢搲㌳慢㕢昷㉥㕤㍢户ㅢ㕣㔵㕣㔹㔵ㅥ敢㔷ㅡ慢慡㉣捦㉢敥摣敥㤴慡改挵㐵昹愳㘲ぢ㈶㤴捤㡡㤵昶㡢㑤敦摡㘳㝡㕥捦㍥摤㝡㘶㘵ㄵ昶敤摢愷挹ㄱ㠸㍣㜶昰愰㔳捡㘳㠵ㄵ晦慤㤸㙤ㄸ㜳摣攰㐱㕤挶挶㉡晦㕢㌱摢㈲㈶㐲㘶㤷㤵攴ㄵ㤵晥㤷㠲愶㜱㥢㘶㘵挷昲㡢戸昱㘳戱昲愲搲ㄹ㕤戰摡㜱㐲愳搷扢换挰㡡㡡慡㤲搹摣㡦〶挷㡡㡢挷挷ち㘵愳㤷㘴㔷㔴㥥㤲㔷㕥㔲搱愴㠴晡挵捡㘳愵昹戱㡡〳㑡㠶捣捦㡦ㄵ㝢挰㡡昴㤲㐹㜹攵㘳昳㑡㘲愹㙣㌴㉢㜱户攱㠸㠲㔸㘹㘵㔱攵㠲愶㈵ㄳ㉢㘲攳昳㑡㘷挴〸㐹㉢ㄹ㔶㔵㔴愰㔲㔳昱㑡㑡㌹挶戶㘶戲愱戰㍥㈵㠳㘷收㤵㔷㑡㡦㥢戰㥢つ敢摢㕤㠴㐵摣㝡㜱㤷㙡ㄷ㤸挵㙤㤶㔳㔴㌲㉡㔶㕥ㅡ㉢㘶ㄲ㙥挹㑥〱㤰〸攴㙥㠷ㅡ愵っㅤ㙥㈵搵搸㍢昸挸㠵㔹㈲敤㘰摡㡣㉤㉢㉦挱づ㌹㈶㤶㔷摡慦㙢㤷慥㔹㥤㜳㉡ぢ戲㘳㜳搱敥搶戵㐷㤶捥〰㐶户㈷晡㐸㤸㤴㔱㔹㝤昵㔱ㅣ捡㠴㔱愹㙦攱〰昷㠷攵㐱㤶㥣㥢㤷㥣㍢㍤㌹㌷㍦㌹户㈰㌹㌷㤶㥣㕢㤸㥣㍢㈳㌹㜷㘶㜲㙥㔱㜲敥㔹挹戹戳㠰㌱㑢㝡愳㐶挹摥㌲㜶昹㤳捤慢捦扢㘰昴愶㔷㑥晣愵晡戵攱㡢ㄵ㡦㘹昹㐸㌸〶㡤扡㔶戳〳㌰扡㈳㑣攴㔸㑥ㅢ㡡搵散挴愱捥㌰㑡扤㡡搵攴慡收㑥扡㜳㙦敥慢晢〶摣㤱㜵晤㥥㑤㥤㥥戸㐴昱㈳㐳㜲㜴㐱㈳㤸愳挷㝥㈹扡昶改搵㐷ㅦ捦㠰㕤㘱㈲摤㌸㙤㔴㔶㙦摤㥤㐳㍤㘰㤴摡改攵攸攲慣㙢搷昷晣㑢㐶摤扡㘴搷㠰㕦㔷㉥㍥㐵昱ㄳ㐹㜲㘴愱㜱㐴扣摣㔹㍤㝤㌹扡昶搱扤ㄸ慦㌷㑣愴て㘷㘵昷敡慤晢㜲攸〴ㄸ愵㥥昲㔲㘴㑣改扢㜲挷昲愴㜱て㤵㐵㔷㜵㡦㍤㝡愷攲攷㥤愴㌸〹㡤戶㠱ㄴ摤㝣㥢戴㙢户慣㍥扡ㅦ㈳㥥っㄳ改捦㜹㈳㤱㘴〰㠷〶挲㈸昵㠸㤷㘴敥ㅢ㍢摦ㄹ戱昷㥥ㄱ㤷㙥㥡戳㜴攳捡ㄱ㤵㡡㠷㤶㈴ㄹ㡣㐶㥤㐹戲ㄹ㜱〸㑣㘴㈸攷つ㐳㤲㘱ㅣㅡづ愳搴〳㕥㤲㕥㉢晡㜷㥡搶敤㥥搱敢搶㙥㍦敦慢户敦㕤愴昸㜹㉤㐹㐶愲㜱㥣㥦挹㜱搸㌹晤㙡㜵敢搳㌵㙥改慥㐷㌱晥㘸㤸挸ㄸ㐶ㄹ㥣㤵愵挷㜲㘸ㅣ㡣㔲㜷㝢㈹㤷㑤捣㡥戵㑣改㌲㘰挳㕢㉢敥㔹㤳㜱攸戳㡡摦づ㤲昲㔴㌴敡攴㌵㥥ㄱ㜳㘰㈲ㄳ㌸㙦〴㜸㑤攴搰㈴ㄸ愵㙥昵㤲攴㘷昵改昸昳㤵搷つ扥晦昹ㅢ㤷㥤㕦扣敢ㄵ搵㤸㘰扣㈳愷挱〴㜷㌴摦〶㤲㘳㙥ち㌰晡㜴愲捦㠰㐹ㄹ㠱㥤㜹㉡㠷捥㠴㔱敡〶㉦挷㌹㙦捦摤昴散搷㐵㘳戶昵摡摤攲㡤ㄹ㘹㐹㡡㕦㙥㤲㈳ㄷ㡤㘰㡥攰捥㍣つㄸ㥤〷ㄳ㤹づ㤳㌲ㄲ㍢㜳㍥㠷ち㘰㤴扡捡换㜱㔲慦㔹㠵㐳ㄷ晣㌰㘲㔵搹㍤㡦扤㝢昲摣〳ㄵ扦㍢㈵㐷㈱ㅡ挱ㅣ㐱ㅥ㌳ㄸ㜰㈶㑣愴㠸搳㠶㠳挷㔹ㅣ㥡〵愳搴㙡㉦挷㘷昷扤㝣攱摦㡡㥥ㅥ㜲昹捤挳摦ㄹ摦㝤敡㘲挵慦㘶挹㔱㠲㐶㌰㐷㙦晦〱搳㍢㑢㤷㌲㘰ㄹ㑣㘴㌶愷つ㐶㡥㌹ㅣ㉡㠷㔱㙡㤵㤷攳挰つ敦晦戹㝢捡㤱〳户摥摢昶㠴捡慦づ㜹㔷昱㥢㕦㜲㔴愲ㄱ捣ㄱ搴慡㡡〱攷挲㐴收㜱摡㘸㘸㌵㥦㐳ぢ㘰㤴㕡敥攵昸昰摥搷戳㤶㑦晥㘳散戲扦扦戸扤㌲㜶挹ㄲ挵ㅦㄶ㤲㘳ㄱㅡ㜵攵㔸捣㠰㘷挳㐴捥攱戴ㄱ挸㜱㉥㠷㤶挰㈸㜵慥㤷攳敥搵㜷㜴ㅥ㍦敤愸㌱㉢㕥摢昱㜵慢挲挶㐹㡡扦㕢㈴挷㜹㘸〴㜷摥敥扥つ㈲㐷晥㕦〰搲㑢㘱㈲换㌸㙦㈸㜶摥攵ㅣ晡㉢㡣㔲昳扤㈴㐷㑥扡㍡昷搱㈳ㅦㅦ户敥攲搷㍡摤慤㕥捥㔶晣㕤㈴㐹㉥㐰㈳㐰㈴慢愷㍦㐹搷㥥晡㐲〶㕣〱ㄳ㔹挹㘹㠳㤱㘳ㄵ㠷㉥㠲㔱㙡㡥㤷㘳捥戵㘵㈳㤳㍡㙣ㅥ扡慤挵㌹㝤㔷㌵㍦㌸慡昸戳㑢㜲㕣㠲㐶㈰㐷挲㤷搲愵っ㜸ㄹ㑣攴㙦㥣㌶〴ㅢ㝤㌵㠷搶挰㈸㜵㤶㤷攳晥戵愵㕤て㍤敥㠶㐱㤷㙣ㄹ㔰㝡㙡㝡捦搹㡡扦敡㈴挷ㄵ㘸〴㜳〴㌷晡㕡〶扣ㄲ㈶戲㡥搳戲戱㐱慥攲搰㝡ㄸ愵昲扤ㅣ㕢㌷㝦戵挸改㌷㜳挰摡㈶㙢㉢㔲敥㙣㜹慥㙡㐱㌰摥㤱㙢㘰㠲㌹㝣㔲挹㠱㝥㉤㌰晡㍡愲慦㠷挱㐱搸㔷摦挰愱ㅢ㘱㤴㥡敡攵㜸㘱捥㑤㑦㡤㝣㘲攱㠰つ愵敦㤶㝤㍦攵摥㔲挵摦愴㤲㘳㈳ㅡ㜵攵戸㠹〱㙦㠶㠹摣挲㘹愳㤱攳㔶づ摤〶愳搴㐴㉦挷㑦敢て愸晥昲攰攵挳㙥㕤搱晣㥤㤳㉡敥㥦愳昸㤳㔷㜲摣㡥㐶㌰㠷㕦慢ㅥ扤㝡攸㍢ㄸ昰㑥㤸挸㕤㥣㌶㍣慢慢扥㥢㐳昷挰㈸㌵搶换昱㝤搵捤搷㕦愱敦ㅡ扤㙤昷㈱㕤愶っ㔸昵㡢㍡㡣㘰扣㈳昷挱搴㤶㠳摦扥㥢㠱搱㕢㠸扥ㅦ㈶㘵ㄸ戶挷〳ㅣ摡ち愳搴㌰㉦挷㌹㝢㤶昵摣㤲昲搰愰愵昷扤㤴㤶扣㝡晤昷敡㜰㠲昱㡥㍣〴ㄳ㍣㐰ㄲ扥ㅡ户〱愴户ㄳ晥㌰㑣捡㄰散扣㡦㜰攸㔱ㄸ愵〶㜸㐹㍥㝢㘲㑦敢㔷㥦ㅦ㌰㜴㔵昵㑢〳慥敥ㄳㄹ愶㕡ㄲ㡣㜷攴㌱㤸㍡㤳㍣づ㤰㝥㠲昰㈷㘱㔲㠶㈳挹㔳ㅣ㝡ㅡ㐶愹扥㕥㤲㐱㤹愳换㕥昹昱昷散㝢搳㤷㝣晣晢搶昵晢㔴㉢㠲昱㡥㍣〳㔳㥢㕡摣㈲㍢㠰搱捦ㄲ晤ㅣっ㍥㑥扡敡㥤ㅣ㝡ㅥ㐶愹敥㕥㡥㤱捡㜹㙢捦搰㝦っ戸㘵昷扥㜵て攴散㘸摡攴㐵戸㑦昵㝥㈶㘶㤷攷捤挳て敦晤扦改昱㠷っ晦慢晢㡦ㄹ晣㉤㔳㤸㔵搸扢戰㕢户㠲慣慥㜹㍤昲搲㌲㄰戶扥扦㥡昹愹搹愴㜰㜲㔱㘹㐱搹㍣昹ㄹ摤㝡㔰㕥㐵㙣晦慦敡㑥㥥㙦㔰㔹㔵㘹㐱㐵㉢扢㌳愷㌲慦㌲搶㌲攸摢ㅦ㈴㘱㕡づ晥挸㠸㔵㐸扥㌶挱㘹㤳昲㡡慢㘲〳攷ㄷ戹敥㈳〲㙥晣㠹㔱㌶㍤摣㍢戴㍣㌶愷挶㥢戰㐶〳昱㌷昰㕣㠹㥤挰搲㜵戹敢搵㙥昰捣戲㡡㔸愹慣㕥愷㤲㔳㡡昲㘷挵捡㜳㘲晣ぢ㍡㔶㈰㔴㕢搰攵晤㥤搳㘹㕣㈹㠸攲㉦㤷㠲昶晥搱挲㈱昳㉢㘳愵〵戱〲慣敦散㔸㜹攵㠲〹㜹搳㡢㘳㠷挴㐱摣㥣㜰ㅣㅥ㌷㍣戴㉣扦慡㘲㜰㔹㘹㘵㜹㔹㜱扣㘷㘰挱摣㍣晣㙤㔵㌰愶慣㈰㠶㍦㡤㔲戹㈴愹愴㤴ㄴ愵㤲㡥戵晤㝤挲戸ㄵ㕤㘴㐳昸㌶昱ㄱ搸收㠷挵敦㜶㕤挶㠳ㅤ㔸ㄴ挷戸㑦㈶ㅦ㔵㐷㌰㠹换㌰ㅤ挳㠱㍥㑥㍣摤㐰㜴㠷㜰戴慣㘳捤㤶晢晦ぢ㑥㑥㍥搸㘳㍦㘴㉥晥晥ㅣ㥥㔷㕡㔰ㅣ㉢慦昵㘴㠹攲ㅡ改㤷㘰搲㡥挷搱ㅣ慡㕥㉡㄰㙡扥㕡㤰㌶慦愸愰㜲㘶㘴㘶慣㘸挶㑣晥收挱〹㤵昴㜴㑡㥢戰攸㔷㌰愴㕦愵搹〵ㄳ㡤㈶㐵㜶ㄳㄴ㠹敡搷摣㝥㕡㝢晣扦攱㝦搹㈶㘳㤶㤶扦愴㜱摡愳㈲慤㘴㘸㔹㜹㐵㑡㡡㡤攵昰扣㡡㤹㤵摣㍤㙢㜷㌲摥敢㌴㙦挰愴ㅤ〵㔳攷ㅦ捥捤〰㑡攵昹㠱愶㈵搹戱挲㍣㥣㤵㤱愳㕢攵愵㤵戸㝦攸㘷挷㉡昲㌵捦〸㡣挰戱㌲㍦㠲ㄶづ晥㈶㈵摣晢㘳昳㉢戳昳㉡昳ㅡ㤵攰摣〲戶㤲〶愸㤳捣㜲㕢㥣搹㔴挶捣散愸搷㐳〴㐷㥡扥㈸㡤㘵挰㡤㠴〳〷挷㑢㔲㡡㘷㙢㈷㠱㜵㙦〳ㄲ㤱攰㡥ㅥ㝦㡥〰愷㉥ち㠶挵㑡㈷㉣㤸ㅤ慢㈰㍣㍤㔲慢㤴挱挳㡢挱挶攵㑦㥦㔸㔹㔴㕣搱〵㙢㍡慣扣慣㙡昶㝦㌳づ㘳改㌷㘱捣㤲㜶㌴昶攲晡㜳㠲㕣㐹㡤收㜲摢攴收㈶愵㌳ㅡ㐷昴㤱㌴摣㕢ㄱ散て晣㑦ㄶ晤づ晥ㄷ慤捤㤷㤶〹㐴㐳捥愷愴〱摦愴〴ち㑤㈸㡦挹ㄹ愲㜴改㐰敤愶㈵㤳换捡㘷㑤㉦㉢㥢挵晤改〰改㔵捣㡣挵㉡㜹搶愵戱㜷㤶㐹捥㈶㈹㤵㤲ㄲ㜷敥挴㜷㝡愶㉤攲㐷㍥㠰㘹㍡戰戸戸㥤㠹㔸ㄱ昹㄰㐳㈹㌸晦ㄳ愹㐶攳搰攱攳挶收㜶捤捡敤搶㉤户㕢慦戹㠵㐵愵㜹挵㕤收ㄷ㔷捣㔷慤㐱㥥愷㍢㌲捥㝦㌳晦㤹㡡㥤挳ㅥ敡㝤晤㝢搷㜴㝡㈹㔷戵昲ㅣ〹攷㕡㍡㈰㕣〶摥晡㘳ㄸ㜵㌸㘰晣㔰㐱㍢㝥搱㥦愰慦㍦愵昹っ〶ㅦつ㈲㌶㍥ㄹ扥㜰扢慡㈳晥捦㑦〷晤㈵捤㔷㌰慡ㄳっ㡦㑤晤㌵㡣㔹㤴㠳昸摣攴戲搹㡥挵㜰攲㘶晢ㅥ愳㔱㕤㡢㑦㜵〶㠲㥢㑥㔳㉡㑤㜱㌴㠵㔱ㄱ〴戶ち㤰收㌹ㄲ㑥〴ㅤ㡦㘹㈲挰㙦㥣㥦〲㤸㕤㠰摦㤹㠳挲㘸敥㜰㍥〱㤲摤慥敡ち㥦〸㤰㠲〱捤㤳摥慡㍢㠶㐴㠰㌴昴捣愲㝥晤摤㈷㐰㌷っ㈷ち愰ㄹ㔳搷攲㔳㍤㌰捦㈶挰㌷〸㙥ㄵ攰㙢捦㤱㜰㤶慡ㄷ㈲㘵㜰㉤づ攲㉡㝦〹㤸㕤㠰收㜰敢ㄶ㌴㠷挰昸〴㌸捣敤慡摥〸㈲〲ㅣ㑥㔰㑢ㄸ搵ㄷ㐳㈲㐰㉢昴捣愲㍥昲ぢ搰〷挳㠹〲戴㘵㑣㕤㡢㑦㥤㠰㜹㌶〱摥ちㄳ攰㑤攳〸㥥㐳敢㠷㐸ㄹ㕣㡢づ㕣攵搷㐳〵㌸ㄶ㙥摤㠹愶㌳㡣㑦㠰㉥㙥㔷㥤㡣㈰㈲挰昱〴㜵㠵㔱〳㌰㈴〲㜴㐳捦㉣敡〵扦〰晤㌱㥣㈸㐰ㄶ㘳敡㕡㝣㙡㈰收搹〴㜸搲昰っ㝥〶㍣攱㌹ㄲ捥敦㘵㈳㔲〶搷攲㘴㈴㔵㡦㠵ち㌰〰㙥㍤㤰㘶㄰㡣㑦㠰㙣户慢㠶㈰㠸〸㌰㠴愰愱㌰㡡愷晥㐴㠰㘱攸㤹㐵㙤昵ぢ㌰ㄴ挳㠹〲㡣㘲㑣㕤㡢㑦つ挷㍣㥢〰㜷㠶〹㜰㠷攷㐸㌸昷㌸ち㤱㌲戸ㄶㄳ戸捡㥢㐲〵㤸〴户㥥㑣㜳ㅡ㡣㑦㠰搳摤慥ㅡ㡤㈰㈲挰ㄹ〴㑤㠵㔱㘳㌱㈴〲㥣㠹㥥㔹搴つ㝥〱挶㘰㌸㔱㠰㍣挶搴戵昸搴㌸捣戳〹戰㌶㑣㠰㉢㍣㐷挲㤹搰昱㠸㤴挱戵㌸㡢慢扣㈶㔴㠰㘲戸㜵〹㑤㈹㡣㑦㠰搹㙥㔷攵㈰㠸〸㌰㠷愰㜲ㄸ㌵ㄱ㐳㈲㐰〵㝡㘶㔱㉢晤〲㑣挰㜰愲〰昳ㄸ㔳搷攲㔳㤳㌰捦㈶挰㜹㘱〲晣搹㜳㈴㥣愵㥤㠲㐸ㄹ㕣㡢㈵㕣攵㜳㐳〵㌸て㙥晤ㄷ㥡愵㌰㍥〱㤶扢㕤㜵㍡㠲㠸〰㝦㈵攸㝣ㄸ㌵ㄵ㐳㈲挰〵攸㤹㐵捤昵ぢ㜰〶㠶ㄳ〵㔸挵㤸扡ㄶ㥦㍡ㄳ昳㙣〲ㄴ㠷〹㌰换㜳㈴㥣㐲㥥㠶㐸ㄹ㕣㡢换戹捡㐵愱〲慣㠵㕢㕦㐹戳づ挶㈷挰㝡户慢昲㄰㐴〴戸㥡愰㙢㘰㔴㍥㠶㐴㠰㙢搱㌳㡢㥡收ㄷ㘰㍡㠶ㄳ〵戸ㄱ昸愸慥挵愷ち㌰捦㈶挰愴㌰〱㈶㝡㡥㠴昳摢㍣㘵㥤挱戵戸㥤慢㥣ㄳ㉡挰㥤㜰敢扢㘸敥㠶昱〹㜰慦摢㔵㌳ㄱ㐴〴戸㡦愰捤㌰敡㉣っ㠹〰㕢搰㌳㡢ㅡ改ㄷ愰〸挳㠹〲㍣挸㤸扡ㄶ㥦㥡㠵㜹㌶〱〶㠴〹搰摦㜳㈴㥣㝣㉦㐵愴っ慥挵攳㕣攵㝥愱〲㍣〹户㝥㡡收㘹ㄸ㥦〰捦戸㕤㔵㠶㈰㈲挰づ㠲㥥㠵㔱㜳㌰㈴〲㍣㠷㥥㔹㔴㑦扦〰戳㌱㥣㈸挰㡢㡣愹㙢昱愹㜲捣戳〹㜰㙣㤸〰ㅤ㍤㐷挲㤵㠱㉡㐴捡攰㕡扣挱㔵㍥㈶㔴㠰户攰搶㝢㘸摥㠶昱〹昰慥摢㔵㜳ㄱ㐴〴㜸㡦愰昷㘱搴㝣っ㠹〰ㅦ愰㘷ㄶ搵挶㉦挰㍣っ㈷ち戰㤷㌱㜵㉤㍥戵〰昳㙣〲㌴てㄳ攰㘰捦㤱㜰搹㘲㌱㈲㘵㜰㉤扥攲㉡ㅦㄸ㉡挰㌷㜰敢㙦㘹扥㠳昱〹昰㠳摢㔵㘷㈳㠸〸昰㈳㐱晦㠲㔱攷㘲㐸〴昸〹㍤戳愸㜴扦〰攷㘰㌸㔱㠰㝤㡣愹㙢昱愹㈵㤸㘷ㄳ攰昷㝦㠷晣ㄴ晥户攷㐸戸愶昲ㄷ㐴捡攰㕡愴㈶㘳㤵昷〱㘶晦㈹ㅣ㠱㕢㌷愲㐹㠷昱〹㄰㜵扢㙡㈹㠲戴㘷愰挶〴㌵㠱㔱换搱ㄵ〱㥡愲㘷ㄶ昵ㅤ㜲搴晣㌱戴っ挳㠹〲ㅣ〸㝣㔴搷攲㔳扣㠸㘳ㄳ攰㤳㌰〱晥改㌹ㄲ慥昷㕣㠸㐸㈲㐰㑢慥昲摥㔰〱㕡挳慤㡦愰㘹挳戵摢晦搷㘰㍢户慢㔶㈰㔰㝢搲挹㈰愸㍤㡣㕡㠵慥〸㜰㈴㝡㘶㔱㙦晢〵㔸㠹攱㐴〱㡥〱㍥慡㙢昱愹㡢㌰捦㈶挰㉢㘱〲扣散㌹ㄲ㉥㐶㕤㡡㐸㈲㐰㔷慥昲㡢愱〲㜴㠷㕢昷愰改挹戵摢㉦㐰㉦户慢㉥㐳愰昶愴搳㥢愰㍥㌰㙡㌵扡㈲㐰㕦昴捣愲㥥昶ぢ昰㌷っ㈷ち搰て昸愸慥挵愷搶㘰㥥㑤㠰敤㘱〲㙣昳ㅣ〹㔷捡搶㈲㤲〸㌰㤴慢晣㘰愸〰挳攱搶㈳㘸㐶㜲敤昶ぢ㌰摡敤慡㉢ㄱ愸㍤改㡣㈱㘸㉣㡣扡ち㕤ㄱ㘰ㅣ㝡㘶㔱㜷晢〵㔸㠷攱㐴〱㜲㠰㡦敡㕡㝣㙡㍤收搹〴戸㈹㑣㠰㡤㥥㈳攱㌲摥戵㠸㈴〲㑣攵㉡摦ㄸ㉡挰㥦攰搶戹㌴搳戸㜶晢〵㤸敥㜶搵㜵〸搴ㅥ㙦㥤㑦㔰〱㡣扡〱㕤ㄱ㈰㠶㥥㔹搴㍡扦〰搷㘳㌸㔱㠰㈲攰愳扡ㄶ㥦扡ㄱ昳㙣〲㕣ㄲ㈶挰挵㥥㈳攱ㅡ攳㑤㠸㈴〲㤴㜳㤵㔷㠵ち㔰〹户慥愲㤹换戵摢㉦挰㝣户慢㜸改戱㍤改㉣㈰㘸㈱㡣扡ㄵ㕤ㄱ㘰ㄱ㝡㘶㔱㑢晤〲摣㠲攱㐴〱捥〵㍥慡㙢昱愹摢㌰捦㈶挰挲㌰〱ㄶ㜸㡥㠴ぢ愰㜷㈰㤲〸㜰㍥㔷㜹㕥愸〰ㄷ挲慤㔷搰慣攴摡敤ㄷ攰㈲户慢敥㐴愰昶愴㜳㌱㐱㤷挰愸扢搱ㄵ〱㉥㐵捦㉣慡搴㉦挰㕤ㄸ㑥ㄴ㘰つ昰㔱㕤㡢㑦摤㠳㜹㌶〱ち挲〴挸昷ㅣ〹㔷㘷㌷㈳㤲〸㜰つ㔷㌹㉦㔴㠰敢攰搶搷搳摣挰戵摢㉦挰〶户慢戶㈰㔰㝢搲搹㐸搰㑤㌰敡〱㜴㐵㠰㥢搱㌳㡢㍡捤㉦挰晤ㄸ㑥ㄴ㘰ㄳ昰㔱㕤㡢㑦㙤挵㍣㥢〰㘳挳〴ㄸ攳㌹ㄲ㉥ㅤ㙦㐳㈴ㄱ㘰㌳㔷㜹㔴愸〰昷挳慤ㅦ愰搹捡戵摢㉦挰㐳㙥㔷㙤㐷愰昶愴戳㡤愰敤㌰敡ㄱ㜴㐵㠰㠷搱㌳㡢ㅡ攴ㄷ攰㘱っ㈷ち昰ㄸ昰㔱㕤㡢㑦㍤㡡㜹㌶〱晡㠴〹搰摢㜳㈴㕣搶㝥ㅣ㤱㐴㠰㘷戹捡㔹愱〲散㠴㕢㍦㑦昳〲㡣㑦㠰㤷摣慥㝡〲㠱摡㤳捥换〴扤〲愳㥥㐲㔷〴㜸ㄵ㍤戳愸捥㝥〱㥥挴㜰愲〰慦〳ㅦ搵戵昸搴搳㤸㘷ㄳ愰㝤㤸〰ㄹ㥥㈳攱㤲晢づ㐴ㄲ〱摥攷㉡户つㄵ攰㐳戸㜵㌵捤㐷㕣扢晤㝢挰挷㙥㔷㍤㡢㐰敤㐹攷㥦〴㝤〲愳㜶愲㉢〲㝣㡡㥥㔹搴㈱㝥〱㥥挳㜰愲〰㕦〲ㅦ搵戵昸搴昳㤸㘷ㄳ愰㐹㤸〰㡤㍤㐷戰ㅥ㈰敤㈵㐴㙡挰㜵摣挶㕣攱挲㐹㐵戱㜹扣昰㜴㐰㈱㙡㘸〷㔷㔵㔴㤶挹㔵戲愶㠵搹㘵㘳换㉡戳㡢㉡㘶ㄷ攷㉤㌸戸搰㙢㑣㥥ㄹ㉢挵㌵散㜲㕣捡づ㡣㤵捤㥥ㅤ㉢搰㠵㌹㘵㔵攵昹戱ㄱ搹晦ぢ搷戸挱て㥢㑥㉥㙦㈷㉢㉣晦搹㘵㕢㠴㔰搸㑢戰㈴愵扤㠲㠰挱慢㙦㔲挹敢扢㔲㉥㑤〷挰㘶晢ㄵ㥤㔰㔴㔹ㅣ㙢㕣㈸㔷愹愵㥤㕥〸ㄵ㔱ㄸ㔰搰愸㜰挲㑣㕣㤵捡㙥㕡㌸慣扣愸愰戸愸㌴挶㡤搱摣㠵㡥㡥捤㐰ㄱ挰㈹㘵ㄵ㐵㉣㥡㙥㕡㌸愱㍣慦戴㘲㌶慦㘷收㉦㌸㈸慥㈷ㄷ㍥搳ち〷ㄵ㤵㔶㈰㡤㙣㐵戶㥢ㄵ收捣㉣㥢㠷晡晤慡㤲搲㘱㜹戳㉢晥㈷戶㡡攲㘶㤱㐵㌶㡤㑡㔶挹挹㉡㍤㌹晤㍦摤㍥㤱㝦攱ㄸ㍢搸慤㍥㙤㠷晤戴戲扣㘸㝡ㄵ〵㤳ㅣ摤㘱㔳㘹㘴ㅢ㈶愵扤㡡㔶昰捡愵㙦ㄳ〶捡づ戸慥㜱㜵改搶㉢攰㌵㌷㐵ㅣ〱戸晥〹慢搳攴㘷㤸㤱挳㈶㡥搸㕦㤰昳㝦扡挳㈰㙤ㄷ㈲搷扢晥愱〵挰〷戸扢㄰㙢㈲戸㐷攱挸挴㥥挰㕥㜰户㡣ㄶち㠶㝢攸〱晢㥢㐳㜱〹扤㐹攱攸扣改戱㘲㕣昹㉦挹慢㍣挰敤戰〴〳ㄵ攸ㄵ㥥㙦㜰㔹㐹㐹ㅥ㜷㌹搶搱攷攴攷ㄵ挷搲ぢ〷㔶㔵㤶㡤㈹㉡搵㠵㌰戲㕦㝡㐳㜹昳㌱㤴㌷摦扤㐶㕦㌸㥥ㄵ㐱搲㘶慣戲ㄹ㜹攵㐵㤵㌳㑢㡡昲搳搹㘱搵捥晦挴扥㡡㠳㍦ㄵ㘲㥡挵㝣㤶〴㉦晡扢㤷摥戱戹扢愰㑥㠶搲㜱昳㘳㡦㑥㔶ㄱ晣愷晥挳㠲ㄱ㝣昰挸ㄷ㡡晥ㄵ搱搲昰挶㠰㜷昰㝣㈳㤷㘲㌱昲捤戹ㄸ㤱て㈷昵ㅡ〱㜸敢㝤㠰戲挱㜷敡敢㌰戵㔶ㄳ㌴〲㈰㍡扡㉣慦㘰㘸㕥㍥敥㠹㘹攴摤ㄱ㤳㡥㑤换㡦㥡㜲㠷昵ㅤ㠳㔱㌲㠴㔲愴戹㐵〵戱昲㜴づ攴攰㡥㥦㔴㔶㠶㐴摣㙤㠸㉢摤㈹㐹㘹㘹㡤搳㙤戹㐶㤸㔸㐷㜹㔷捤晤㜷ㄴ㡤㐸㠸晦挵愹㝤㜸ㄱつ戴㔲㘰昵㙦愰愳晦㑤㑥㙦愰㑢㍥〱挰敦〴晣〱㤳昶㈶㥣挱㙤ㄳ㕦㙡㠱㠲っつ㔰慡摣㑢挲㈲㤰㜴ㄴ㑣㐸昵㐸㥡㄰㘹散慢晡㠸戸〵ㅦ改收〶㤵㐸づ昶昲㔸㐱搴晤㝣㘵㜵〹㌷㐷㜲㜲㉡㌶㜵㈴㔸㌱㤷㤰ㄶ挱㑡㜲㘲㔲づ愲摡㘰ㄵ㈲慣て㙣捣㠳〵昱㜳㜹慢挶㙥㡣攲㕡昶ㅦ昸㥦㉣搱愸㑥愶〲㔱昵づ慣㈱摥㡣㈳㔱㙥㌵つ挹㜱摥ぢ㐶㝤㡣㉥扦晥搱㌴㕦㔶敡ㄳ昴昸㠵㤵ㄴ攱㉤㍡昵晤㠰㔴㥦㘲〶㍦㈴㜵㠴㠱㍦㐳㡢㥦㍤㌵晢㘲㍡㐶敢摥ㄷ扦攰っ扣㌵敦昸㌲晢愲晡ㄲ㈳㠶〶㥡㘶〳㜳㌳敢挶〴㝥㘵〷㌴㈱愰㈹〱㕦〳挰㡤ㅣ㌹〰扤ㅡ昱㜸〳㠹㐵㍣〷ㄸ㠸昷扤㉦愸㑦扣〳ㄹ昴㈰〶晤つ㠰愰㜸扦㘳捣ㄵ敦㘰㐰敡㉤ㅥ户㥤㠸搷㥣㠱挹㍣㑥扣㐳㌰㕡户㜸挹㤸㈶攲ㅤ㉡㐱摣㡥㘲㠹㠲㐵扣挳㠰搱㠷ㄳ挸昲〵ぢ愰㈵〱慤〸㘰㐵㠳㠸搷ㅡ扤ㅡ昱㜸㘷㡣㐵扣㌶挰㐰㍣㔶㌵㤸愰㍥昱摡㌲㘸㍢〶㘵〵㐲㔰㍣㤶ㅤ戸攲㘵〰㔲㙦昱㔸愸㈰攲戵㘷㘰㔶㉣挴㠹㜷ㄴ㐶敢ㄶ㡦㤵つ㜸攱㥥㈷〶㐱㐳摥㉣㙦㌰㌴㌰㘶昶扣愳㠱搱挷㄰挸搲〷ぢ愰〳〱ㅤ〹㘰㌵㠴㠸㜷㉣㝡㌵攲昱㥥ㅦ㡢㜸㥤㠱㠱㜸㙤㝤㐱㝤攲ㅤ挷愰㕤ㄸ㤴搵ぢ㐱昱㔸戲攰㡡㜷㍣㈰昵ㄶ㡦㐵づ㈲㕥㔷〶㘶戵㐳㥣㜸摤㌱㕡户㜸慣㡡挰ぢ愷㐹ㄹ〴つ㜹戳㌴挲愲㑤㑦㘰㜴ㄶ㠱㉣㥢戰〰㝡ㄱ搰㥢〰㔶㔲㠸㜸㝤搰慢ㄱ㡦昷㌲㔹挴㍢〱ㄸ㠸挷㙡ちㄳ搴㈷摥㠹っ㝡ㄲ㠳戲昲㈱㈸摥〰㡣戹攲昵〳愴摥攲つ挴㌴ㄱ敦㘴〶ㅥ㠴㕥㥣㜸〳㌰㕡户㜸慣愸挰ぢ攵ㄶっ㘲挴㘳㔹㠵愱㠱㌱戳攷つ〲㐶て㈶㤰㈵ㄷㄶ㐰㌶〱㐳〸㘰ㄵ㠶㠸㌷ㄴ扤ㅡ昱㜸㡦㤶㐵扣攱挰㐰㍣㔶㘲㤸愰㍥昱㐶㌰攸㐸〶㘵搵㐴㔰㍣㤶㑡戸攲㡤〲愴摥攲戱戸㐲挴ㅢ捤挰慣戲㠸ㄳ㙦㉣㐶敢ㄶ㡦搵ㄸ㜸攱晥㉦〶㐱㐳摥㉣挹㌰㌴㌰㘶挴㍢〵ㄸ㝤㉡㠱㉣搷戰〰挶ㄳ㤰㐳〰㉢㌸㐴扣〹攸搵㠸挷扢捤㉣攲㑤〲〶攲攵昹㠲晡挴㥢捣愰愷㌱㈸㉢㉥㠲攲戱捣挲ㄵ㙦ち㈰昵ㄶ㡦㠵ㄹ㈲摥改っ捣ち㡤㌸昱愶㘲戴㙥昱㔸挹㠱ㄷ敥㌹㘳㄰㌴攴捤㜲づ㡢㌶㝦〲㐶攷ㄲ挸㔲てぢ㘰ㅡ〱㜹〴戰晡㐳挴㥢㡥㕥㡤㜸扣㡢捥㈲㕥〱㌰㄰㡦ㄵ㈰㈶愸㑦扣ㄸ㠳ㄶ㌲攸ㄲ〰㠲攲㥤㠷㌱㔷扣ㄹ㠰搴㕢㍣ㄶ㜵㠸㜸㌳ㄹ㤸搵ㅤ㜱攲㥤㠵搱扡挵㘳ㄵ〸㕥戸搱㡤㐱㡣㜸㉣〵㌱㌴㌰㘶昶扣㘲㘰㜴〹㠱㉣ㄳ戱〰㑡〹㈸㈳㠰㤵㈳㈲摥㙣昴昶㡢㘷晦愹㔲づっ挴㘳昵㠸〹敡ㄳ慦㠲㐱㉢ㄹ㤴㤵ㅥ㐱昱㔸摥攱㡡㔷〵㐸扤挵㘳㐱㠸㠸㌷㤷㠱㔹ㄹㄲ㈷摥㝣㡣搶㉤ㅥ㉢㐸昰挲昵〲〶㐱㐳摥㉣㈳㌱㌴㌰㘶挴㕢〸㡣㕥㐴㈰㑢㑣㉣㠰挵〴㥣㑤挰戵〰㠸㜸攷愰㔷㈳ㅥ敦㝢戴散㜹㑢㠰㠱㜸慣㍣㌱㐱㝤攲晤㤹㐱捦㘳㔰㔶㠹〴挵㘳㘹㠸㉢摥㕦〰愹户㜸㉣㈶ㄱ昱㤶㌲㌰慢㑡攲挴㕢㡥搱扡挵㘳昵〹㕥戸愳㡦㐱搰㤰㌷㑢㔰っつ㡣ㄹ昱捥〷㐶㕦㐰㈰换㔳㉣㠰ぢ〹㔸㐱〰㉢㔶㐴扣㤵攸搵㠸挷ㅢ㍡㉤攲㕤〴っ挴㘳搵㡡〹敡ㄳ敦㘲〶扤㠴㐱㔹㘱ㄲㄴ㡦㘵㈵慥㜸㤷〲㔲㙦昱㔸㠸㈲攲㕤挶挰慣㐸㠹ㄳ㙦㌵㐶敢ㄶ㡦㤵㉢㜸攱㌶㐲〶㐱㐳摥㉣㕦㌱㌴㌰㘶挴扢ㅣㄸ㝤〵㠱㉣㙤戱〰搶ㄲ㜰㈵〱慣㜶ㄱ昱搶愱㔷㈳ㅥ敦㔴戵㠸户ㅥㄸ㠸挷㡡ㄷㄳ搴㈷摥搵っ㝡つ㠳戲㍡㈵㈸ㅥ㑢㔲㕣昱慥〵愴摥攲戱㠸㐵挴扢㡥㠱㔹捤ㄲ㈷摥つㄸ慤㕢㍣㔶扤攰㠵㝢ㄷㄹ〴つ㜹扦〷㙢㘸㘰捣㠸户〱ㄸ扤㤱挰昷敤㠰㥢〸戸㤹㠰て〰㄰昱㙥㐱慦㐶㍣摥㠲㙢ㄱ敦㌶㘰㈰ㅥ慢㘵㑣㔶㥦㜸㥢ㄸ昴㜶〶㘵㘵㑢㔰㍣㤶戳戸攲摤〱㐸扤挵㘳〱㡣㠸㜷㈷〳戳ㄲ㈶㑥扣扢㌱㕡户㜸慣㤸挱ぢ㌷㑣㌲〸ㅡ昲㘶搹㡣愱㠱㌱㈳摥扤挰攸晢〸㘴㐹㡤〵戰㤹㠰㉤〴戰捡㐶挴扢ㅦ扤ㅡ昱㜸㙦戱㐵扣慤挰㐰㍣㔶摡㤸愰㍥昱ㅥ㘴搰㠷ㄸ㌴ㄵ愷㐵㠲攲戱ㄴ挶ㄵ㙦ㅢ㈰昵ㄶ㡦挵㌳㈲摥㜶〶㘶ㄵ㑤㥣㜸㡦㘰戴㙥昱㔸㙤㠳㜵挶㑤㥡っ㠲㠶扣㔹㜲㘳㘸㘰捣㠸昷㜷㘰昴㘳〴戲ㅣ挷〲㜸㥣㠰㈷〸㘰㠵㡥㠸昷㈴㝡㌵攲昱㥥㘹㡢㜸㑦〳〳昱㔸愵㘳㠲晡挴晢〷㠳㍥挳愰慣愸〹㡡挷㌲ㅡ㔷扣ㅤ㠰搴㕢㍣ㄶ摥㠸㜸捦㌲㌰㉢㜰攲挴摢㠹搱扡挵㘳愵㡥㠸昷㍣㠳ㄸ昱㌲㌰㙡㘸昸挴㝢〱ㄸ晤㈲㠱㉣攵戱〰㕥㈲攰㘵〲㔸摤㈳攲扤㠲㕥㡤㜸扣ㄹ摣㈲摥㉥㘰㈰ㅥ㉢㝣㑣㔰㥦㜸扢ㄹ昴㌵〶㘵㌵㑥㔰㍣㤶攰戸攲扤づ㐸扤挵㘳搱㡥㠸昷〶〳戳㝡㈷㑥扣户㌰㕡户㜸慣昲ㄱ昱昶㌰㠸ㄱ㡦愵㍥㠶㠶㑦扣户㠱搱敦㄰搸挷づ㜸㤷㠰昷〸㘰㘵㤰㠸昷㍥㝡㌵攲昱㉥㜷㡢㜸ㅦ〲〳昱㔸ㅤ㘴戲晡挴慢㘶搰㡦ㄸ㤴㤵㍣㐱昱㔸扥攳㡡户ㄷ㤰㝡㡢挷㠲ㅦㄱ敦㘳〶㘶攵㑦㥣㜸㥦㘰戴㙥昱㔸㈱㈴攲㝤捡㈰㐶㍣㤶〹ㄹㅡ㍥昱㍥〳㐶㝦㑥㈰㑢㠸㉣㠰㉦〸昸㤲〰㔶ㄵ㠹㜸㕦愱㔷㈳ㅥ㙦摦户㠸昷つ㌰㄰㡦㤵㐵㈶愸㑦扣㙦ㄹ昴㍢〶㘵ㄵ㔰㔰㍣㤶晥戸攲㝤て㐸扤挵㘳戱㤰㠸昷〳〳㑦㐳㉦㑥扣㝦㘱戴㙥昱㔸㕤㈴攲晤挴㈰㐶㍣㤶ㄸㄹㅡ㍥昱㝥〶㐶晦㐲㘰㠱ㅤ昰㉢〱晢〸㠸〱㈰攲晤㠶㕥㡤㜸㝣㉥㠱㐵扣摦㠱㠱㜸慣㑡㌲㔹㝤攲晤挱愰㐹戸搴愱㔸㐱ㄴㄴ㡦㘵㐳慥㜸扣ㅡ㔲㙦昱㔸㘸㈴攲攱っ㜹㤲㘲挵㔱㥣㜸戸昹戸ㅥ攲捤挷㌴ㄱ㉦㡤㐱㡣㜸㉣㑦㌲㌴㝣攲㐵㠰搱㡤〸㘴改㤲〵㤰㑥〰ㅦ㐰愶㔸捤㈴攲㐵搱慢ㄱ㡦て㕣戰㠸搷〴ㄸ㠸挷㡡㈶ㄳ搴㈷㕥㔳〶㍤㠰㐱㔹㝤ㄴㄴ㡦㈵㐷慥㜸捤〰愹户㜸㉣㔲ㄲ昱ㅣ〶㘶戵㔲㥣㜸〷㘱戴敥㍤㡦㔵㑤㈲摥挱っ㘲挴㘳㘹㤳愱攱ㄳ慦㌹㌰扡〵㠱㉣㝢戲〰づ㈱攰㔰〲㔸〹㈵攲ㅤ㠶㕥㡤㜸㝣㤲㠴㐵扣㤶挰㐰㍣㔶㐳㤹愰㍥昱㕡㌱㘸㙢〶㘵攵㔲㔰扣敢㌰收㡡㜷〴㈰昵ㄶ敦㝡㑣ㄳ昱摡㌰㌰㉢㥤攲挴㙢㠷搱扡挵㘳㐵㤴㠸㤷挱㈰㐶扣㡤ㄸ㌵㌴㝣攲戵〷㐶ㅦ㐹㈰㑢愶㉣㠰愳〸挸㈴㠰㔵㔴㈲摥搱攸搵㠸挷㐷㘴㔸挴敢〰っ挴㘳㈵㤵〹敡ㄳ慦㈳㠳ㅥ换愰慣㝡ち㡡挷㔲㈷㔷扣㑥㠰搴㕢㍣ㄶ㐷㠹㜸㥤ㄹ㜸㉢㝡㜱攲㜵挱㘸摤攲戱㥡㑡挴㍢㥥㐱㡣㜸㉣愹㌲㌴㝣攲㜵〵㐶㜷㈳㤰攵㔶ㄶ㐰㜷〲㝡㄰挰ち㉣ㄱ慦㈷㝡㌵攲昱搱ㅦㄶ昱㝡〱〳昱ㅥ昳〵昵㠹搷㥢㐱晢㌰㈸㉢愶㠲攲戱㑣捡ㄵ慦㉦㈰昵ㄶ㡦㠵㔵㈲摥〹っ捣ち慢㌸昱㑥挲㘸摤攲戱ㄲ㑢挴敢挷㈰㐶㍣㤶㘳㔹戴㌹ㄹㄸ摤㥦㐰㤶㙡㔹〰〳〸ㄸ㐸〰慢户㐴扣㐱攸搵㠸挷㐷㥡㔸挴换〶〶攲戱㠲换〴昵㠹㌷㠴㐱㠷㌲攸晢〰〴挵㘳㠹㤵㉢摥㌰㐰敡㉤ㅥ㡢戲㐴扣攱っ捣敡慣㌸昱㐶㘲戴㙥昱㔸挵㈵攲㡤㘲㄰㈳ㅥ㑢戹っつ㡣㤹扦㌰㐶〳愳挷㄰挸㌲㉦ぢ㘰㉣〱攳〸㘰攵㤷㠸㜷ち㝡㌵攲昱㔹㉤ㄶ昱挶〳〳昱㔸晤㘵㠲晡挴换㘱搰〹っ捡㕡ㄱ㔹搹㠹散㘱づ扦愵搳㜸扤㍦㜸ㄹ㍢愱挴㐰㌲ㄴ戲搸㈰愷㜲㐱㌱ち㍣搸攴㘵㙤户挵ぢ昴㔱ㄹ挳挵昶戲㜲㕣ㅣ㑣つ㍥㜶愲㘶敥㡢㐸摡戸㜹攰㤱ㅥ㌲㡤ㅥ搶㌲愴摤戶㉦昱戱ㄵ㌵昳戹攲晢敦敦攷ㅣ㉥㤱挹㔸挵收㘳㡡昲换换㉡捡ち㉢摢攵愰㜸愹ㅤㅦ㤱㔲㤸㤴搴㜵㘰摡㉤㠸㘸捤㐹㘲愹愵㝣㤰攳㕣㍥㌲㈰㍡慢戴㙣㕥愹慣㑤㕡〵㥦ㄴ㈳㝡㌵㙡挴㌴㔱收攱㜲㈴挴㜳㔸昷挰挹㝡ち㙣搳ㄴ㠷㠵〳㕣ㅣㄶて㐸㠳㤵〲搲㘰戵〰㤷戴㘴〸㕥摦㑢昷㡣慤愶慢㝣㔵愰㘲愹㡤ㅡ愹捣挰昳㐸ㄲ㉥昹搷㍣搰㈱ㄲ攱ㄵ晦戴㥢㐰戹㝥㤳攲ㄵ攵㘴敥ㄸ晡っ慣㠲㥥ちㄳ㜵㔲㌰挰ㄵ㡡㥣〹㝢搰攰㐱戹㜸搰㠰㜹昴〰昷㠲挸㥦㌰摥〴攳㔲搶㠰㠷㙤㔶㐴㜲㌱㜲〰㐶㝣㌵㑥㤱㘹ㄸ㍢㄰㘳昱て搴㜴㔲扤攸扡㥡㘹摢搳㘴搰ㄴ〰慥㈲㜰捡㐶㠸戱㠷㘱昴㜱㐲〰㤶㍢慥㕡〷㤶摣㕤㌰㠸㍢㙦〱攱收㔶㙢㌱挲㑤ㅥ扦挹㌴㈶ㄱ愱㡢㘰戱挹愲っ㠵挵㘹㙣ㅡ㑤㑣愳愹搷㔰づㅡ摣㙣敡㜲㠴愳愴㜴攸㔹〸愰㡢㘱愲捥㠱ㄸ㤰愰㤴㐶㔳〷㑤敡㥡㕣㥤㠳㡣戳㥡戳㍡搲㜴愰愹㠴㔳㌵㠷㔳㤸㔵戱㠷㘱昴㜱㈵ㅡ㔶㤸㕤㠸㘴㠹捣捥挷㘸㈲戳㐳㌱〹㐱㜰㘶ㅣㄶ捣づ㘳㈸㉣捥攱愶搱搲㌴㕡㜹つ搵〶つ㘱戶摣捦㙣ㄱ〲攸挵㌰㔱愷㉤〰ㄲ搴挶慣㥤㜱㔶㈳㡤㍣晡搲㝤〸收㔲捣㔰敤攱ㄴ㘶换搸〳㐰摥㐷㘱㔴㤸㉤戴㌲㥢㙦㘵㤶㘹昲㕣㠰㔰㘰㜶㌴晡㕣㥣㘳㑣愳㠳㘹㜴昴ㅡ慡㌳ㅡ挲㙣慥㥦搹ち〴搰㉢㘱愲捥㜱〰愰㠱㑢㔸ㅣぢ㙣戳㉥挶㔹㑤㐴㙦㥡㕥㌴慢㠱㔵㕤攱ㄴ㘶㙢搸挳㌰晡㜸㡣〳慣㌰㍢换捡㙣愶㤵㔹て㑣㤲㤵戸ㄲㄶ捣㝡㌲ㄴㄶ㈷换㌴㝡㤹㐶㙦慦愱㑥㐰㐳㤸ㄵ晡㤹㕤㠵〰㝡㍤㑣搴㌹ㄱ〰〹㙡㘳㜶㤲㜱㔶㈳㡤㍣收搳㝤攰攷〶捣㔰㈷挳㈹捣㌶戲〷〰晡㐹㙡〰慣㌰㍢摤捡散㌴㉢戳㠱㤸㈴㉢㜱㉢㉣㤸つ㘲㈸㉣捥㘰搳挸㌶㡤㈱㕥㐳つ㐷㐳㤸㑤昲㌳摢㠴〰晡㜶㤸愸㌳〲〰〹㙡㘳㌶搲㌸慢㤱㐶㥥㉤慡戳搹摡㡣ㄹ㙡㌴㥣挲㙣ぢ㝢ㄸ㐶ㅦ㘷ぢ㘰㠵搹㐸ㅦ戳挸〳㠰㠴㝥㡢愸攱㔶扡扣㠸㡣㘹㐹晡㐱㔸搰㍤㠵昱戱㌸愷㥡挶㜸搳挸昱ㅡ㙡ㄲㅡ㐲㜷愸㥦敥㌶〴搰摢㘱愲捥㘴〰ㄸ㌴昲㌰慣敤ㄳ昷ㄱ㡣挷㝦攲㍥㡡㤱攰㈷敥摦㌱㘶昹挴㍤捤㡢敥㝥攲㡥㐶ㅥ昷ㄱ愹㑦〲慥㑥㠷㔳昴㝡㡡㍤昸搰挷㜹づ㔸搱敢〴㥦㕥晢㍦㜱晢㔸愵攱㈵㘲〴㐹搲㍢㘰㈱捤㥦ㄸち㡢㤳㙢ㅡ搳㑣㈳捦㙢愸〲㌴㐴㥡㕥㝥㘹㥥㐳〰扤ㄳ㈶敡挴〰㤰愰戶㍤愱搰㌸慢㤱㐶㥥挶慡挷戳戵ぢ㌳搴㑣㌸㠵搹㙥昶㌰㡣㍥㉥戰挳ち戳㘳慤捣㍡㔸㤹捤挲㈴㔹㠹㌷㘱挱慣㤸愱戰㌸㈵愶㔱㙡ㅡ扣㐰换㐵㤵愳㈱捣㡥昶㌳摢㠳〰晡㙤㤸愸㔳〱㠰〴戵㌱慢㌴捥㙡挴㤲㘷挰敡㈹㙣㝤㠴ㄹ㙡㉥㥣挲㙣㉦㝢ㄸ㐶ㅦ㌷ㄵ挳ち戳㤶㔶㘶㠷㔹㤹㉤挰㈴㔹㠹㑦㘱挱㙣㈱㐳㘱㜱ㄶ㤹挶㘲搳攰搵㔳㉥㙡〹ㅡ挲散㄰㍦戳捦ㄱ㐰㝦〱ㄳ㜵晥っ㠰〴戵㌱㍢捦㌸慢ㄱ㑢攷搱㑣愳昹〱㌳搴㔲㌸㠵搹㡦散㘱ㄸ㝤摣㉣ぢ㉢捣愲㔶㘶改㔶㘶扣昲㈹㉢昱ぢ㉣㤸㥤捦㔰㔸㥣ぢ㑣攳㐲搳㔸攱㌵搴㐵㘸〸戳㠸㥦搹㍥〴搰扦挱㐴ㅤ㕥戴㤴愰㌶㘶㤷ㄸ㘷㌵搲挸昳㙥昵っ戶㔲搳挰攱㌲㌸㠵㔹ㅡ㝢ㄸ㐶ㅦ㌷㠱挲ち戳㕦㝦戵㝤晦晦㡣搱㕢戰㉡昱扦㙣㜸㔹㔲㔶㠲㑦扡〷戳换ㄹち㡢㜳㠵㘹慣㌵㡤㉢扤㠶㕡㡦㠶㌰晢ㄷ㐲摥㠴㤰㜴攸挶〸愰㥢挰㐴ㅤ㕥㔱っ㘵㜶㡤㜱㔶㜳㔶ㄹつ㑢攰㜵㜳㜲戹づ㑥㘱搶㠲㍤っ愳㡦㌳㈳戰挲散㌳㉢戳㑦慣捣㙥挴㈴㔹㠹挳ㄱち捣㌶㌰ㄴㄶ㘷愳㘹摣㘴ㅡ扣㈸挸㐵摤㠶㠶㌰晢搸捦慣ㄵ〲攸搶㌰㔱㘷ㄳ〰愱捣㙥㌷捥㙡挴㤲㘷晢敡㉡戶㡥㈲㤷㍢攱ㄴ㘶㤹散㘱ㄸ㝤㕣㤲㠷ㄵ㘶㙦㔹㤹扤㘱㘵㜶て㈶挹㑡㜴㐴㈸㌰扢㤷愱戰㌸昷㤹挶㘶搳攰ㄵ㍢㉥㙡㉢ㅡ挲散㌵㍦戳㑥〸愰㍢挳㐴㥤〷〱〸㘵昶㤰㜱㔶㈳㤶㍣㔱㔸昳㡥㝥摤㤳㕣戶挳㈹捣戲搸㘳㌲扥ㅦ挱愸㌰㝢搶捡散ㄹ㉢戳㐷㑤㥥扥〸〵㘶㝦㐷㥦㡢昳㤸㘹㍣㙥ㅡ㑦㜸つ昵㌴ㅡ挲散㘹㍦戳ㄳㄱ㐰㥦〴ㄳ㜵㜸愱㉣㤴搹㌳挶㔹㡤㌴昲ㄸ㘳晤ㄷ戶戲挹攵㔹㌸㠵搹㄰昶㌰㡣㍥㙥戲㠲ㄵ㘶て㔹㤹㙤戵㌲㝢ㅥ㤳㘴㈵㐶㈰ㄴ㤸扤挰㔰㔸ㅣ㕥晡㤲挶㑢愶昱戲搷㔰扢搰㄰㘶昷晢㤹㡤㐲〰㍤ㅡ㈶敡昰㉡㔶㈸戳搷㡣戳ㅡ攱攵攱挹敥㘳㤴㈷㤰换ㅢ㜰ち戳㠹散〱㈰敦户㌰㉡捣㙥戳㌲扢挵捡㙣㡦挹㌳〵愱挰散㙤昴戹㌸扣㉥㈵㡤㜷㑤攳㍤慦愱㍥㐴㐳㤸摤攴㘷㜶〶〲攸愹㌰㔱愷ㅡ㠰㔰㘶ㅦㄹ㘷㌵挲换㈳㥢㌵㙦慥搷〵攴昲㌱㥣挲㉣挶ㅥ㠶搱挷㘹ㄳ㔸㘱戶捥捦㡣扦搹摣扦晡慣捣㍥挵㈴㔹㠹㈲㠴〲戳捦ㄸち㡢昳戹㘹㝣㘱ㅡ㕦㝡つ昵つㅡ挲散㜲㍦戳㔹〸愰㡢㘱愲捥户〰㐸搰㠷㘱㌵㝦㡢㘹晥晣搲㝦㠷㜱扥㌳捥㙡愴㤱〷㐵㙢摥㌵慦㉢挹攵〷㌸㠵㔹ㄵ㝢ㄸ㐶ㅦ搷敢㘱㠵搹㠵㝥㘶㌵㝦捦㥥㙦㘵昶ㄳ㈶㈱ㅦ晥敡㐳㈸㌰晢㤹愱戰㌸扦㤸挶慦愶戱捦㙢愸摦搱㄰㘶换晤捣ㄶ㈱㠰㕥っㄳ㜵昸㌵㈰㐱㙤摦㘷昴㠸戳ㅡ㘹昴㜵㌴搷搲㉣㈵ㄷ戹昰挲摥㌲昶搰㘰㑥晥戳ㄸ㉥戳㠵㔶㘶昳慤捣搲㑣㥥ぢ㄰ち捣㜸愹㠵㡢挳换㉤搲攰戵ㄵ㘹㘸慦愱㥡愰㈱捣收晡㤹慤㐰〰扤ㄲ㈶敡昰捡〹挱搶扦晡㜸㐵㐵㥣挲㡣㜷愶㙢摥攷慥㔷㤳㡢㕣ㄵ㘱㙦つ㝢㘸〸㌳㕥ㄵ㤱㙤㜶㤶㥦㔹捤摥㌸搳捡㡣搷㐶㈴捦㤵〸〵㘶捤搹挱攲戴㌰つ㕥昸㤰㤱㐳扤㠶攲㌵つ㘱㔶攸㘷㜶ㄵ〲攸昵㌰㔱愷ㄵ〰〴㙢摢摥搸摡㌸㠵ㄹ㙦㌹㜷ㅦ捡扤㠱㕣摡挰㈹㝢攳㐶昶攰ㄳ㘶敤㌰㉡捣㑥昷㌳慢搹ㅢ㑦戳㌲攳㠵ぢ扣㤲昴慤〸〵㘶扣㐸挱挵攱㠵ち㘹ㅣ㘵ㅡ㤹㕥㐳昱㠲㠳㌰㥢攴㘷戶〹〱昴敤㌰㔱愷㈳〰〴㕢户ㄹ慦㐵㠸㔳㤸㙤㈱㙣戳ㄸ㜲改っ㡦㌰摢挲ㅥ㠶攵捤敢〹挲㙣愴㤵搹㜰㉢㌳㕥㔵㤰㍣て㈲ㄴ㤸昱ち〲ㄷ㠷㔷ㄱ愴挱㑢〶搲攰㘵〳㉥㡡㔷〳㠴搹㔰㍦戳㙤〸愰户挳㐴㥤摥〰㄰㙣㘵挶ぢ〵攲ㄴ㘶扣㐹㕣昳㤶㜳晤㈴戹挸挹㝥昶㥥㘲てつ搹㘶㈷〱㉦捣㑥戰㌲敢㘳㘵搶捦攴搹㠱㔰㘰㜶㌲㤳㘲㜱晡㥢挶〰搳攰㌹㝤㉥㉡ㅢつ㘱搶换捦散㌹〴搰㍢㘱愲捥㄰〰〸戶㌲攳㔹㝣㜱ち戳㈷〸㝢㥣㘶ㄷ戹挸㤹㜸昶㜶戳㠷㠶㌰攳㤹㜸㘱㜶慣㥦㔹捤㜱搶挱捡㙣㤴挹昳㈶㐲㠱搹㘸㈶挵攲昰晣扢㌴㜸戲㕤ㅡ㍣攱捥㐵昱㍣扡㌰㍢摡捦㙣て〲攸户㘱愲づ㑦愵ㄳ㙣㍤捥㈶ㄸ愷㌰㝢㤶㌰摥㈴慥㍦挲㔴㘷愲㜱敥㤵搵㐹㥢㠲晥㠹㠱㌳扡昶ㅢ㐳㍢〵ㅦ捥㍤〴て摢收ㄵ㘹晣㌳㌳戱〵敥㝤㘴愹挹㈷晣㘷戱㜸捥㤸户㤱昲㥤搶ㄲ慣晦て㜱戸扤昶㥦㤷㘷挴戶㜸敢㝦㠲㜰戳㌳㐰ㄷ晦挷㙤㘸㜱换㌷晤扤敥〰昷晦改摥晦㥤〱捤愶㥡ㄹ㘷慡㡣换〶愶扤㝦敥戵摦摥㜶㘲收搵㜷晤攱晤晦摣㜵㔷㜲戹戵晦摥㤷摡敦昹攵㥣㠷晡慢〲捣挸㐴ㅣ晤〱捤㠷㌴摣ㄲ慡〵㘸扤㠵ㅢ摤ㄲㅥ㜹摢摣㜳〴ㅦ㜹敢挴㄰〹㉦㔴㡤挸挶㔲㐵攸㜰㠳愹㠳㌰㠳㉡〹戱慦㐹㙣ㄶ㠶ㅢ㐶慣搸捣愸㌷戱㑡捣戰ㄱ㙢敡慤㝦〲戱㈶㥥㈳昸㈸㕢愷ち㤱昰㑡搲㍦扡挴ㄶ愰㈳挴愲㝥㘲㍦㤱搸㈲戸ㅡ㐶㙣戱㤹ㄱ㐶㙣㙢㥢㘵㥦㥦扡昵㥡晥摦晥㌰㜲捡昲㍥昷昷㔷㑢㌱挳㐶㉣㉤㡣㔸慡攷〸㍥愲搶㔹㠶㐸㜸攱捥㑤㤷搸〵攸〸戱㘴㍦戱㍦㐸㙣〵㕣つ㈳戶搲捣〸㈳㌶晣㠳㠵捤敦ㅣ昶㐱晦摦㙥晤昶㤵㌱搳㤷昴㔷慢㌱挳㐶散摦扦㠴散㡡扦ㄹ㐷攰搱戳捥ㅡ㐴挲ぢ晦㠲ㅤづ㥤愶㈹敡㑡㜴㠴搸慦㤸㔱戳㉢㌶㠲戳搹㔵㜰㌵㡣搸㝡㌳㈳㡣搸㈲搲㕡昸㝥晦戹㜳㕡㌵㝤晦戸㑢晡慢つ㤸㘱㈳昶愳㔹晦攰㈳㘵㝦昰ㅣ挱㐷捡㍡ㅢㄱ〹㉦摣㘹改ㄲ扢ㄵㅤ㈱昶㥤㥦㔸㌳ㄲ摢〴㔷挳㠸摤㙥㘶搴㥢搸㘶捣戰ㄱ晢㌲㡣搸ㄷ㥥㈳昸愸㔸㘷ぢ㈲攱㠵攲ㄶ㤷搸㠳攸〸戱捦晣挴づ㈵戱㙤㜰㌵㡣搸㜶㌳愳㜶㘲ㅢㅥ㍤改扤㜱慢慥㈸扤慣扦㝡ㄲ㌳㙣挴昶㠶ㄱ晢挸㜳〴ㅦ〱敢㍣㠵㐸㜸攱戱㙥㉥戱ㅤ攸〸戱て晤挴摡㤲搸㜳㜰㌵㡣搸㑥㌳愳㜶㘲扥㕤㜱ㄷ㘶搸㠸扤ㄳ㐶散㙤捦ㄱ㝣戴慢戳ㅢ㤱昰㐲挱㡣㑢散㑤㜴㠴搸㕢㝥㘲挷㤰搸ㅥ戸ㅡ㐶散㙤㌳㈳㡣㔸挲昷搸㐷㤸㘱㈳戶㍢㡣搸㉥捦ㄱ㝣㘴慢戳ㄷ㤱昰㑡搲挷戹挴㍥㐵㐷㠸扤攲㈷㜶㍣㠹㝤づ㔷挳㠸㝤㘱㘶㠴ㄱ㑢昸戸晦〱㌳㙣挴㥥て㈳戶搳㜳〴ㅦ挵敡晣㠸㐸㜸攱㠶㔰㤷搸㉦攸〸戱㘷晤挴㝡㤳搸㍥戸ㅡ㐶散㌷㌳㈳㡣㔸挲ㄶ㑢㐵〲ㅢ戱愷挲㠸㍤改㌹㠲㡦㔸㜵搲㄰㐹㠸昵㜳㠹㘹昴㠵搸攳㝥㘲晤㐹慣㌱㕣㜸㌵攰㈷㔵ㄳ㌳㈳㡣搸ㄷ愷㜲㥢摤搳摦摤㜲攷昴㔷捤㌱㈳㤳㍡〷㝥㔲㍤ㅣ㐶㙣扢攷㌸㌰昰㡦慡㌹㉤㄰㐹㠸つ㜱㠹ㅤ㡥扥㄰㝢挸㑦㙣ㄸ㠹戵㠲ぢ慦〶㄰㙢㙤㘶㠴ㄱ㑢搸ㄵ㡦挲㡣㑣ぢ戱㉤㘱挴㌶㝢㡥攰㈳㔱㥤㑣㐴ㄲ㘲㘳㕣㘲ㅤ搱ㄷ㘲昷晡㠹㡤㈳戱㑥㜰攱搵〰㘲㥤捤㡣㝡ㄳ敢㠹ㄹ㤹ㄶ㘲㜷㠴ㄱ扢摤㜳〴ㅦ㜵敡㘴㈱㤲㄰㥢攸ㄲ敢㡢扥㄰扢捤㑦㙣㌲㠹㥤〸ㄷ㕥つ㈰㜶㤲㤹ㄱ㐶散昹㥤㕣㝣ㅦ昷搹㤸㤱㘹㈱戶㌱㡣搸〶捦ㄱ㝣㠴愹㌳〴㤱㠴搸㤹㉥戱ㄱ攸ぢ戱ㅢ晣挴㜲㐹㙣ㄴ㕣㜸㌵㠰搸㘸㌳㈳㡣搸㥣㝥搱搷㙦㥣㙤㝥㉢捥敥慦㈶㘰㐶愶㠵搸搵㘱挴搶㝢㡥攰愳㐹㥤㠹㠸㈴挴㘲㉥戱㈹攸ぢ戱㜵㝥㘲㌳㐸散っ戸昰㙡〰戱愹㘶㐶ㄸ戱㠴㑦挵〲捣挸戴㄰㕢ㄳ㐶㙣戵攷〸㍥㜲搴㠹㈱㤲㄰㉢㜱㠹ㄵ愱㉦挴㉥昳ㄳ㉢㈳戱㔹㜰攱搵〰㘲挵㘶㐶ㄸ戱㠴て㡦㑡捣挸戴㄰㕢ㄵ㐶㙣愵攷〸㍥㑡搴愹㐲㈴㈱㔶攵ㄲ㕢㠰扥㄰扢搰㑦㙣ㅥ㠹㉤㠲ぢ慦〶㄰㕢㙣㘶㠴ㄱ㑢搸㘲㑢㌱㈳搳㐲㙣㔹ㄸ戱愵㥥㈳昸㠸㔰㘷ㄹ㈲〹戱戳㕤㘲ㄷ愰㉦挴捥昳ㄳ㍢㤷挴㔶挰㠵㔷〳㠸慤㌴㌳敡㑤㙣㌵㘶㘴㕡㠸㥤ㅤ㐶㙣戱攷〸㍥晡搳㔹㠳㐸㐲㙣㤹㑢散㑡昴㠵搸㐲㍦戱扦㤲搸㔵㜰攱搵〰㘲敢捤㡣㌰㘲㘶㔷扣敥㠲扢㍦昸㜴捤つ昸㝢っ㌳㌲㉤挴慡挲㠸㔵㝡㡥攰㈳㍤㥤㡤㠸㈴挴㔶戹挴㙥㐵㕦㠸㤵晢㠹㕤㑣㘲㥢攰挲慢〱挴㙥㌷㌳敡㈲㔶㜳㙡㘰㌳㘶㘴㕡㠸㤵㠴ㄱ㉢昶ㅣ挱㐷㜵㍡㕢㄰㐹㠸慤㜱㠹㍤㠸扥㄰㍢换㑦散ちㄲ摢〶ㄷ㕥つ㈰戶摤捣〸㈳㤶昰ㄷ昴㤳㤸㤱㘹㈱ㄶぢ㈳㔶攰㌹㠲㡦攰㜴㥥㐲㈴㈱㜶戵㑢㙣〷晡㐲㙣扡㥦搸戵㈴昶ㅣ㕣㜸㌵㠰搸㑥㌳愳摥挴㜶㘱㐶愶㠵搸㤹㘱挴愶㝡㡥攰愳㌵㥤摤㠸㈴挴㌶扡挴摥㐴㕦㠸㥤敥㈷㜶㌳㠹敤㠱ぢ慦〶㄰㝢摢捣〸㈳㤶㜰㡣㝤㠴ㄹ㤹ㄶ㘲ㄳ挳㠸㑤昰ㅣ〹㡦捣摣㡢㐸㜵㍤㌲搳昷慦㑤㌶㐳搲戴㐲㤶搷㌶㉥㜴㠷㜹扡ㄶ㘵搶㐵挵挵㔲愱摣〴㑦戸㉢挷扦昷㌸ㅡて㜲挴㜳敤昰捦挰㝢㠵戵㜸挰㈳ㅦㄸ㘶㥥愱愶愵挷挹㤱挲㜱攵㜸愸㕡愳挲ㄱㄵ㜸〰㘷㐱㍡晥扤扡捡㑡晣搳昱晦ぢ㡦扦㐳捤㌸敦ㅦ挶攲㍥昸捥㕡慥捤㍡散㕡㥥㑣戸㕦て昳捦㌸㈶昳挱㜸晦搹戳㌸㈳㜷㘰ㄷ㌳户ㄳㄴ昸ㅥ昵㤸慡挶㘳ㄳ扢㔵㌸㑢㤲晥㤰㜵㑥㑡挶㍦晡〱㝣攴㙥ㄸ晥㍢㙣㜲晤〲㈶慡敦挱㠸㤴敤㡢㐹㑡攳ㄹ昱㈰㌹ㄶ搰昳㌶捣愴挰㍦挶搸戸㌱ㄹ㥢㐵昱㠴㌴昷愲挸㝤愱慢㌶摡扡㙡㕢戸づ㕣戵晤慢昵㐰晣㙡㈹㥥捦收慡㤹㐵晤㘸㤲㍤ㄸ㥡㙣愸㌵搹戶挴㘴て〷㤲昱ㅣ㜳㕣㌲㥥戸ㄵ㘶㡦㠶㈶ㅢ㘰㑤昶ㄸ㈳昳㙣晦㝥㘶㑦〴㤲昱扣㙦㕣戲㌴〰㈴搹㔳愱挹㑥戰㈶晢㐷㘲戲ㅤ㠱㘴㡤搰㡦㑢搶ㄴ〳㤲散㌹㌴散扢㔳㑦㙢戲攷ㄹ㌹㥥搹㡢ㅣ攲ㅤ㈰敥慥愴㥡愱ㅦ㤷慣〵〶㈴搹换㘸搸㤳㜵戱㈶㝢㤵㤱攳㤳敤收㤰㉦搹愱攸挷㈵㍢〲〳㤲散㜵㌴散挹㍡㔸㤳扤挹挸昱挹昶㜰挸㤷慣㉤晡㜱挹㌲㌱㈰挹摥㐱挳㥥慣扤㌵搹㝢㡣ㅣ扦敢㝦挰㈱㕦戲㘳搰㡦㑢㜶ㅣ〶㈴㔹㌵ㅡ昶㘴慤慤挹昶㌲㜲㝣戲㝦㜲挸㤷散㜸昴攳㤲㘵㘱㐰㤲㝤㡡㠶㍤搹㈱搶㘴㥦㌳㜲㝣戲㉦㌹攴㑢搶ㅢ晤戸㘴晤㌰㈰挹扥㐶挳㥥捣戱㈶晢㤶㤱攳户搹昷ㅣ昲㈵敢㡦㝥㕣戲㈱ㄸ㤰㘴㍦愲㘱㑦ㄶ戵㈶晢㠹㤱攳㤹晤挲㈱㕦戲㘱攸挷㈵ㅢ㠳〱㐹戶てつ㝢戲㔴㙢戲㝦㌳㜲㝣戲㍦㌸攴㑢㌶づ晤戸㘴ㄳ㌱㈰挹ㄴ㥥㡤㘹㑦昶晢捦戶敦㠸ㄴ攰〳㌲愶㜱挸㤷㙣㜲㌰搹㤹㈶㔹愳搰㘴㍦㕢㤳改挴㘴㡤〳挹㜲㠳挹㘲㈶㔹搳搰㘴摦㔹㤳㌵㘳攴㜸ㄹてっ㈴㥢ㄱ㑣㔶㘲㤲ㅤㅣ㥡散ぢ㙢戲ㄶ㡣ㅣ扦㌷ㅥㅡ㐸㔶ㄶ㑣㔶㘵㤲ㅤㅥ㥡散㘳㙢戲㔶㡣ㅣ捦散㠸㐰戲㜹挱㘴㘷㥢㘴㙤㐳㤳扤㙦㑤㤶㤱㤸散挸㐰戲㜳㠳挹㤶㤹㘴㤹愱挹摥戲㈶㍢〶昸㐸〷㤸昸㕦㉣ㅤ〳〹晦ㅡ㑣戸捡㈴散ㄴ㥡㜰㤷㌵攱㜱㡣ㅣ㉦攵昱㠱㘴ㄷ〷㤳慤㌱挹扡㠵㈶㝢挱㥡慣〷㈳挷敦㈴㔹㠱㘴㔷〴㤳㕤㙤㤲昵づ㑤昶㡣㌵㔹摦挴㘴㈷〶㤲㕤ㅢ㑣戶搱㈴敢ㄷ㥡散㜱㙢戲晥㡣捣敤戶晦㐷捦挰㐰戲㥢〳挹搲敥挲㐰扤㝦㍡戳㤸攳㘰晣㤱挱㝦㐸ㅥて㌷ㅦ㠴㐷㘴㜷㉡挶㑦攰㝡㍣㤱㝣㌰㔶㐴昱㌷㉦㘳攸㙣昶扣昵㔴㕢㌰捡搵搰㐳㌸晡㠰挱っ昵㘳昸攳㔱㌰挳㌸晡戰挱っ昷㘳昸㥢㑦㌰㈳㌸捡㥦㝢㤲㙢愴ㅦ昳て㠳ㄹ挵㔱晥㑡ㄳ捣㘸㍦收㜹㠳ㄹ挳搱ㄷつ㘶慣ㅦ挳ㅦ㐶㤲㙢ㅣ㐷㜷ㅢ捣㈹㝥っ㝦捦〸收㔴㡥昲愷㡣攴ㅡ敦挷扣㘷㌰㌹ㅣ攵㉦㄰挱㑣昰㘳昶ㅡ捣㐴㡥晥搳㘰㈶昹㌱晣搲㤷㕣㤳㌹晡愵挱㥣收挷昰扢㕡㌰㔳㌸捡慦㘹挹㜵扡ㅦ昳㤳挱㥣挱㔱㝥扢ち㘶慡ㅦ昳㙦㠳㌹㤳愳㝦ㄸ捣㥦晣ㄸ㝥愱㐹慥㕣㡥昲扢㑣攲㑣昳㘳昸㍤㈴㤸㍣㡥昲㉢㐸㌰搳晤ㄸ㝥㝤〸㈶㥦愳晣收㄰㑣㠱ㅦ挳㑦㝤挱挴㌸捡て㝣挱ㄴ晡㌱晣戰ㄶ捣っ㡥昲㜳㕡㌰㌳晤ㄸ㝥挶ち愶㠸愳晣㜸ㄵ捣㔹㝥っ㍦ㅡ〵㌳㡢愳晣㐴ㄴ㑣戱ㅦ挳㑦㌳挱㤴㜰㤴ㅦ㘴㠲㈹昵㘳昸㈱㈴㤸㌲㡥昲昳㐷㌰戳晤ㄸ㝥㜶〸㘶づ㐷昹戱㈱㤸㜲㍦㠶㠷扣㘰㉡㌸捡愳㕤㌰㤵㝥㡣ㅣ㝡㍣敡慡㌰㙡ㄶ㠷㠷愰㥣㑦㤹㡢〶㙡㐸攴攰㑢㐰昱㈰ㄴ搴㝣ㄷ㈵㠷㕦〲㡡㠷愱愰ㄶ扡㈸㌹〰㠹㕡㠴扥㔹ㅣㅥ㠸㠲㕡散愲攴㄰㈴㉡㙥扤㜸㈸ち敡ㅣㄷ㈵〷㘱〲㡡〷愳愰㤶戸㈸㌹っ㠹晡㌳晡㘶㜱㜸㌸ち敡㍣ㄷ㈵〷㈲㔱㜱ㄹ㜹㐰ち㙡愹㡢㤲㐳㌱〱挵㐳㔲㔰换㕤搴㐴晣㑦戴㡥㡢挵㠳㔲㔰攷扢㈸㌹ㅣㄳ㘲昱戰ㄴ搴㠵㉥㑡づ挸〴ㄴて㑣㐱慤㜴㔱㜲㐸㈶愰㜸㘸ち敡㈲ㄷ㈵〷㘵〲㡡〷愷愰㉥㜱㔱㜲㔸ㄲ㜵㈹晡㘶㜱㜸㜸ち敡㌲ㄷ㈵〷㈶㔱㜱ㅣ㜹㠰ち㙡戵㡢㤲㐳㤳愸戸慤捤㐳㔴㔰㤷扢㈸㌹㌸㠹㡡摢㐲㍣㐸〵戵搶㐵挹攱㤹㤰㤱㠷愹愰搶戹㈸㌹㐰ㄳ㔰㍣㔰〵戵摥㐵挹㈱㥡㤰㤱㠷慡愰慥㜱㔱㜲㤰㈶挴攲挱㉡愸敢㕣㤴ㅣ愶㐴挵改挵挳㔵㔰㌷戸㈸㌹㔰ㄳ㘲昱㠰ㄵ搴〶ㄷ㈵㠷㙡挲㝡昱㤰ㄵ搴㑤㠲㜲㡣攴㡡挷愷㥣攸㥣㠲㉦㝤ㄶ㜷つ挲摣㜴㍣搸㥤㠷愴㌸㑥ぢ㌸㜸ㄴ㡡㘳㜲扣挳㌱ㅢ㐸昱〸ㄴ挴愴㜸㠴攲㐱㈷㡥㠹〱〷㡦㌳㜱㑣㠸㜷㌸㘶㜳㉡ㅥ㘳㠲挸㠹㐷㈸ㅥ㔶攲ㄸㅦ㜰昰㐸ㄲ挷愹〱〷てㅥ㜱㥣ㄲ㜰昰㜸ㄱ挷戸㠰㠳㠷㠸㌸挶〶ㅣ㍣㉡挴㌱㈶攰攰㠱㈰㡥搱昱づ挷㙣㘱挵㠳㐰㄰愳攲ㄱ㡡晢扤㌸㐶〶ㅣ摣搵挵㌱㈲攰攰摥㉤㡥攱〱〷㜷㘸㜱っぢ㌸戸て㡢㘳㘸挰挱摤㔶ㅣ㐳〲づ敥愹攲挸づ㌸戸㜳㡡㘳㜰挰挱晤㔱ㅣ㠳〲づ敥㠲攲ㄸㄸ敦㘸晣晦〰〸慦㡢㍥</t>
  </si>
  <si>
    <t>㜸〱捤㝤〷㝣ㄵ㔵昶㝦㙥捡㈳昷〱昲ㄴ㔰㐱㐴㠲㐶愵㠸〹ㄸ㡡㉥㠶㤲搰㝢㈸敡慡昱㐱㕥㈰㤰㠲㈹㌴㝢㐳㐵㔴㜴㔵㄰㔱㄰〵㠵㔵搷㔵㐱挵㕥㔷㔹㝢敦㉤昶㔵ㄷ㕤摢㕡晦摦敦㤹戹挹扣㤹㍢㈹晢摢晦攷戳攳换昱摥㝢扥昷㥣昹㝥㘷收㤵㤹㌳㐳㡡㑡㐹㐹昹ㅤぢ晦捦㈵㥤㡤㙥㐵㑢㙢㙡ㄳㄵ晤㐶㔶㤵㤷㈷收搴㤶㔵㔵搶昴ㅢ㕥㕤ㅤ㕦㍡愱慣愶㌶つ㠰㐸㜱ㄹ晣㌵ㄹ挵㌵㘵换ㄲ㤹挵㡢ㄲ搵㌵〰㘵愴愴㘴㘶敡㔴昸扢戸㝦㌱搳搱㥣愵搳㘹㠰㑡搱ㄱ㥡㌶㌴㤹㌴㥡㈶㑡搳㤶愶ㅤ㑤㝢㥡摤㘸㍡搰挴㘸㜶愷搹㠳愶㈳㑤㈷㥡捥㌴㝢搲散㐵戳㌷つ昳敢慥㌴晢挰戴敢〶㌳㝤攴㠸挹戳攷㠳㑤㔱㙤㔵㜵愲㙦㡦㤹捥㍡て捤捤敤㤷摢敦戰扣摣晥晤㜲晡昶ㄸ㔹㔷㕥㕢㔷㥤ㄸ㕡㤹愸慢慤㡥㤷昷敤㌱愵㙥㜶㜹搹㥣昱㠹愵搳慢ㄶ㈴㉡㠷㈶㘶攷っ㤸ㅤ㍦㙣㜰敥㘱㜹㜹愵㐳㠶っ㙥户㉦㈲㑦ㅡ㌹㘲㑡㜵愲戴收扦ㄵ戳㍢㘳㑥ㅥ㌹愲摦愴㐴敤㝦㉢收㝥㠸㠹㤰〵㔵ㄵ昱戲捡晦㔲搰っ㙥搳扣㠲挴㥣㌲㙥晣㐴愲扡慣㜲㙥㍦慣㜶㤲搰攸つ敡㌷扣愶愶慥㘲㈱昷愳㤱㠹昲昲㘹㠹㔲搹攸ㄵ〵㌵戵㔳攲搵ㄵ㌵敤㉡愸㕦愲㍡㔱㌹㈷㔱戳㕢㐵攱㤲㌹㠹㜲ㄷ㔸㤳㔹㌱㌳㕥㍤㈹㕥㤱㐸㘷愳㐳㠵戳つ挷㤶㈴㉡㙢换㙡㤷戶慦㤸㔱㤳㤸ㄶ慦㥣㥢㈰㈴愳㘲㜴㕤㔹㠹㑡㑦挷㉢㈵敤㈰摢㥡挹㠶挲晡㔴㡣㥣ㄷ慦慥㤵ㅥ㌷㘱慥つ敢搹㕤㠴㐵搲㝡㜱㤷敡攱㥢挵㙤㔶㔴㔶㌱㍥㔱㕤㤹㈸㘷ㄲ㙥挹㍥㍥㤰〸攴㙣㠷〶愵っㅤ㙥㈵搵搶㍤昸挸㠵㔹㈲㍤㘰㜲㈶㔵㔵㔷㘰㠷㥣㤸㠸㔷づ㍤㈴愷㕦㑥捥㠰㐱〳〷っ㌸㙣昰㤰㠱〳〶收っ挹ㄹ㤴㌳愰㙦㔱㙤㐹㐱㘲搱㔰㍡晢攷改㉣捣搲㍤㌹㝦㝦㤸戴㠲㐱㠳昴〱ㅣ捡㠶㔱改㙦攰㤰昷㈶攲㘱㤷㕡ㅣ㑦㉤㥥㥤㕡㍣㈷戵戸㈴戵㌸㤱㕡㕣㥡㕡㍣㌷戵㜸㕥㙡㜱㔹㙡昱晣搴攲〵挰㤸㈵戳㑤㥢㔴㜷戹㌰敤捤つ户攴㍣㍢㝡昵㤶ㅦ戶㕦㌵敥慥搹㡡㐷戹扣㐹ㅣ㠴㐶㜷敦㡡㘳搵扣慢㌹㜸攰㘰㝤㌰㌰扡ㄷ㑣愴㌷愷㡤挹ㅢ愴晢㜰愸㉦㡣㔲㉦㘲㌵戹慡㜹扢㕥摦扡㌲敦昶㠹㔷ㅣ昳昰愵㌹捦敦㕤慢昸㈶㈲㌹晡愱㜱㐸㜲㡥摣晥㕥㈹昲〶づ㐹㕡〶攸㐳ㄹ㍦〷㈶㤲换㈸㘳〷攵改晥ㅣㅡ〰愳搴㔳㙥捡昸戱㤷攴㉤慥昹扥攰昲㔷㕥晢昰戲愷て昹㐴昱㉤㑢㔲收愱搱捡㤴〳ㄹ㝦㄰㑣㘴㌰愳㡣㐲捡㈱ㅣ㍡ㅣ㐶愹挷摣㤴攳㍦㌹攴户㐷ㄶ㘵ㄷ摣㜰搳㔹㤵㉦摦㌲㜳扣攲ㅢ愴愴晣〳ㅡ㝥㈵昳ㅡ㔹收收っ挸搳㐳ㄹ昰㐸㤸㐸㍥愷㡤捥ㅢ愲㠷㜱㘸㌸㡣㔲昷扢㌹㙥㝤散挰昸㘳晢㑣㥤㝣晥ㄷ㙤㌷慣摡㍥㙢慥攲愱㈸㌹㐶愲搱㑡㕡〵㡣㕦〸ㄳㄹ挵㈸愳㐱㙢㌴㠷挶挰㈸㜵愷㥢昲㥥挳慥㑦摣昲搵搹㈳㤷㍦昰㐹㑡敦ㄷ㍥扤㕤昱摤㕥㔲㡥㐳㘳㍦晦挶昳昰捡挹捤㌹㑣㡦㘷挴〹㌰㤱㠹㥣㔷㌸㜰㠸㥥挴愱挹㌰㑡摤敡㈶挹㍥攸戲㡦㥦㥢晡晡戸ㅤ㕦敦㥢戵昷ㄳ㠷㜷㔳晣㌴㤱㈴㔳搱㘸㈵慦㘹㡣㕦〴ㄳ㤹捥㈸攳挱㙢〶㠷㘶挲㈸戵挵㑤㌹㌶㍤戵攳㠵㑦㕤㔵戸收挷㥦晢慣㝤㜲晥㝡搵㤶㘰晣㐵㡥㠲搹搷挷换扢攳攷っ搰㐷〳愲㡦㈱昸㡦㌰㌸㍣昳昴戱ㅣ㍡づ㐶愹㡤㙥㡡挷昲㉥昹戲攳〷搷ㄷ摥㝣㐶捦㑦摥搸㜵捡愳㡡㥦㡣㤲愲ㄸつ扦㜴戹摥ㅣ㤴敥〴㠰㜴ㅣ㈶㌲ㅢ㈶㙤〲愴㥢挳愱ㄲㄸ愵慥㜲㤳ㅣ㥤摢㘹搷攴㔱扤ぢ㌷扦晦搰戹〵㤱㕦㉦㔵晣攴㤵㈴愵㘸昸㤲攴攵㈶㙤㥦扣挱㝡㉥㈳捥㠳㠹㤴㜱摥㠴㠱㠳昴㝣づ㉤㠰㔱敡㌲㌷挹㈹㉢㌲㜷㝣㝡㕦户㠲慢ㅦ㕢晣收㜳敦㘴㙣㔴晣㘴㤷㈴ㄵ㘸昸昶敤摣晥摥㈴㌹㜹扡㤲〱慢㘰㈲ぢ㌹慤〰㐴㑥攴㔰㌵㡣㔲ㄷ扡㌹づ晣㙣昳愱慦捣摢㌱昹捡㤲挱愷昴摥㘷敤ぢ㡡㕦ㅣ㈴㐷㉤ㅡ捤ㄲ愹㘳挴㐵㌰㤱挵㥣㌷ㅥ㐴㤶㜰㘸㈹㡣㔲换摤㈴攷捦㉤㝡晦㠲㌶晢ㄷ㕥昵挵㤶㡣㔵㐷晤扡㔱昱㡢㠹㈴㌹〹つ㕦㤲摣挰㈶㌹㤹ㄱ㑦㠱㠹㥣捡㜹㘳挰攴㌴づ㥤づ愳搴㘹㙥㤲つ㙦㜷㉤摢㝤摤捥㠲搵㉢㘷㍣㔰㜸㐵收㔶挵㉦㍥㤲攴㑣㌴㥡㑤㜲ㄶ㐰晡㙣㤸挸㌹㥣㌷ㄶ㐹㤶㜳攸㕣ㄸ愵㤶戸㐹㈶㙥㝣昱昷㕤扦摣㌲㘶换扥㐵㉦摣㜰㘸慦㔳ㄵ扦㔸㐹㤲昳搱㘸攵㈱戳㠲昱㉦㠰㠹慣㘴㤴〹搸㥦㉦攴搰㐵㌰㑡㥤攸愶扣㙣搷㡥捥搷晥㍥㜳昴搶敦慢㥦捣换㕥㜵愹攲搷㌸㐹戹ちつ摦㈱㤳攳摤〹㜲昳昴㈵㡣㜷㈹㑣攴㑦㥣㔵㠰㌷戸换㌸㜴㌹㡣㔲昳摤ㄴ㤱戵㙦慦捥㑡㐴㐷㙦扣㜸摤㤶捦戲捥慣㔷晣㤲㈸㈹㔶愳搱慣㜴㙢ㄸ昱㑡㤸挸㕡捥ㅢて改慥攲搰㍡ㄸ愵收戸㐹挶㝦㤷搳㜶摥ㄳ摢㐶摦㌶㌴敤挲搷愷㘴晥慥㍡ㄳ㡣扦挸㌵㌰慤晦戰㕥㡦㔹㝡〳攷㕦ぢ㠳捦㠷㐱㝡㈳㠷慥㠳㔱敡㔸㌷敢㐹摢㝡㍥昹愷㤷ㅦ㈸㕣㌵㜵摥收㤲㑤换攷㉡㝥敢㤵慣㥢搰昰愹㤷戴攷攱つ㘷㌳攳摤〰ㄳ戹㤱戳㐶㠲搸ㄶづ㙤㠵㔱㙡㠶㥢攲攴ㄹ㐵㡦㍥戹敢戳戱搷扥㜵摣㥥搷慥㍦戵慤攲㜷㙡㐹㜱ㄳㅡ晥挳㜴㠰㜷ぢ攵昴搷㌷㌳攰㉤㌰㤱扦㜰摡㐸散〴户㜲攸慦㌰㑡㑤㜲㜳㕣搵㘶捤〱挷㝦㜶挲攴扦㍣扣扥晦㔱ぢ㙡摥㔲㝢ㄳ㡣扦挸敤㌰慤ㄷ敦づ捣搲摢㌸㝦㍢っ戲づ搲㜷㜲攸㉥ㄸ愵㐶扢㔹晦昶㘶㝡昵愰㈳捦㥣㜴攳㤰㡡戲攵扤ㄷ攴慢㉥〴攳㉦戲〳挶捦㉣㐹扤摣晥晡ㅥ㘰昴扤㐴摦〷㤳㌶ㅡ敡摤捦愱〷㘰㤴ㅡ收收㜸戵晦㉦摦慣戹㘹昰愸㌳捦愹ㅡ晦攵戲ㄱ㔷慡慥〴攳㉦昲㄰㑣㍦摦㈷㠲敦㑤㉥昰㍤攵㘱捣搱㡦㜰昶愳㌰㘹㠵㔰昳㌱づ㍤づ愳搴㄰㌷㘷挹挳ㅦ㡣㔸㜴捦扥㠵㔷慥㕦㌹晣摢㤳摥敤愲昶㈱ㄸ㝦㤱㈷㘰㥡摤摦㥦〴㐸敦㈴晣敦㌰㘹攳㐰散㈹づ㍤つ愳㔴㝦㌷挹㡢敢户㜴㕥㜱敢摣㠹㘷搶攷㙥㡣ㄶ晣㌴扣摤戳㜰㑦㜵扦愸ㄶ㔴挷ㄷ攳慢㝦攳慦ち晣㤴攲㝦捤晦㥣挲慦愹搲扣搲㐱愵戹戹㈵㜹㌹昱〱昱㡣㉣㠴㙤改昷㜶扥敦戶㉢㥤㔵㔶㔹㔲戵㔸扥挸㜷ㅢㄱ慦㐹㌴㝥慦敦攳晡㐶㔴搵㔵㤶搴散㘳㜷ㄶ搵挶㙢ㄳ㕤晤扥挶㈰㠱㘹㐵昸㤹㤳愸㤱㝣摤晤搳㘶挶换敢ㄲ挳㤷㤴㌹敥㝤㝤㙥晣挸愹㥡ㅤ敥ㅤ㔵㥤㌸戱挱ㅢ㔸愳攱昸ㄵ扥㐸㘲〷㔸㍡㉥㘷扤㝡㡣㥣㔷㔵㤳愸㤴搵敢㔳㌱愵㙣捥㠲㐴㜵㔱㠲扦攱ㄳ㈵㐲戵㌳㕤敥㉦慤㍥㤳㉢㐱ㄴ扦㥤㑡㝡㝡㐷㑢ぢ㤷搴㈶㉡㑢ㄲ㈵㔸摦㠵㠹敡摡愵搳攳戳换ㄳ㝢㈶㐱㥣㥣㜰㜴㐹ㅡㅥ㔵㌵愷慥㘶㘴㔵㘵㙤㜵㔵㜹戲㘷㜸挹愲㌸㝥摤㤵㑣慣㉡㐹攰挷㔹㍡㤷ㄴ㤵㤲㤶愶㔴㑡㙦摢㉦㈴挶慤改㈷ㅢ挲戳㠹昷挵㌶摦㍢㜹户敢㌷つ散挰愲㍣挱㝤㌲昵㠰㘶㠲㐹㕣㠶改ㄵづ昴㜰攲〹て愲てづ㐷换㍡㌶㙣戹晦扦攰搴搴㡥㉥晢挲㐵昸〵㍣㈶㕥㔹㔲㥥愸㙥昲㜴㡤攲ㅡ改攷㘰㌲づ挵搱ㅣ慡㕥㍡㄰㙡㠹㕡㥡戱戸慣愴㜶㕥㘴㕥愲㙣敥㍣㝥㙤挲㈹㥤捣㑣㑡ㅢ㔸昴ぢㄸ搲㉦搲扣〴ㄳ㡤愶㐴㕥㈶㈸ㄲ搵慦㌸晤㡣㥥昸㝦敢㝦㕢愷㘲㤶㤶摦昲㌸昱㔲㤳㔱㌱慡慡扡㈶㉤捤挶㜲㑣扣㘶㕥㉤㜷捦愶㥤㡣昷㉡捤㙢㌰ㄹ〷挰㌴晢搳扤〳㐰改㍣㐳搱扥愲㈰㔱ㅡ挷㜹㈱㌹扡㔵㍣愳挲㌹搵㔰㤰愸㤹愳㜹㑥㘲㉣㡥㤵㈵ㄱ戴㜰昰户慢攰摥㥦㔸㔲㕢㄰慦㡤户愹挰搹つ㙣㈵つ㔰ㅦ㤹攵戴㌸戳扤㡣㤹搹㔱户㠷〸㌱㘹㝡愲戴㤵〱㈷ㄲづㅣㅣ㉦㈹㘹慥㙤㥡〴搶扤㍢㐸㐴晣㍢㝡昲㔹ち㥣㍣㈹ㄹ㥤愸㥣扥㜴㘱愲㠶昰捣㐸㤳㔲晡て㉦〶㥢㍣㘷昶㡣摡戲昲㥡㝥㔸搳搱搵㔵㜵ぢ晦㥢㜱ㄸ㑢扦づ㘳㤶㡣〳戱ㄷ户㥣ㄳ攴㑡㘹戳㠸摢愶戸㌸㈵㤳搱㌸愲昷愷攱摥㡡㘰扦攳㝦戲攸户昱扦㘸㔳扥㡣㙣㈰㕡㜳㐶㈷〳昸㜶ㄵ㔰㘸㝡㜵㐲捥㔱㘵㑡〷㙡户慦㤸㔵㔵扤㘰㜶㔵搵〲敥㑦扢㐹慦㘶㕥㈲㔱换昳㍥㙤摤昳㕣㜲㍥㑢愹戴戴愴㜳㌵㥥ㄳ㐴晢㈱㝥攴㝤㤸昶挳换换㝢㤸㠸㌵㤱て㌰㤴㠶㌳㔰㤱㝡㌴昶ㅡ㌳㜹㔲㜱㑥㕥㜱㙥㙥㜱敥挰㐵愵㘵㤵昱昲㝥㑢捡㙢㤶愸㙥㈰捦搳㉢㔹攷扤㍥攷㠹㥡愷㐶敦ㄸ㜴敤扢搷昴㜹慥㔸敤攳㍡〲攷㜶づ㐶戸㉣晣改㡦㘱㔴ㄷ挰昸愶㠲㜶昲愲㍦㐵㕦㝦㐶昳㌹っ摥ㅡ㐴㙣扣㌳㝣攱㜴㔵㉦晣㥦敦づ晡㑢㥡慦㘰㔴ㅦㄸㅥ㥢晡㥦㌰㘶㔱㌱挴攷㈶㤷捤搶ㅢ挳挱捤昶㉦㡣㐶㜵ㄳ㍥搵ㄷ〸㙥㍡㑤愹㌴挵搱ㄴ㐶㐵㄰搸㉡㐰㠶敢〸㥣㜸㍡ㄴ搳㐴㠰㕦㌸㍦つ㌰扢〰扦㌱〷㠵搱摣攱㍣〲愴㍡㕤㤵〳㥦〸㤰㠶〱捤搳敥慡㍦㠶㐴㠰っ昴捣愲㝥晡捤㈳㐰㉥㠶㠳〲㘸挶搴㑤昸搴〰捣戳〹戰ぢ挱慤〲晣搳㜵〴㑥㠳つ㐴愴㉣慥挵ㅥ㕣攵㉦〱戳ぢ搰〹㙥摤㤹㘶㑦ㄸ㡦〰㝢㍢㕤㌵〸㐱㐴㠰㉥〴㜵㠵㔱㐳㌰㈴〲散㠳㥥㔹搴㠷㕥〱〶㘳㌸㈸挰㝥㡣愹㥢昰愹挳㌱捦㈶挰ㅢ㘱〲扣敥㍡〲㈷攵㠶㈲㔲ㄶ搷攲㘰慥昲慢愱〲昴㠶㕢昷愱改ぢ攳ㄱ愰㥦搳㔵㐷㈲㠸〸㜰㈸㐱㌹㌰㙡ㄸ㠶㐴㠰㕣昴捣愲㥥昱ち㤰㡦攱愰〰㜹㡣愹㥢昰愹攱㤸㘷ㄳ攰搱㌰〱ㅥ㜱ㅤ㠱㌳㠶〵㠸㤴挵戵㌸ㄲ㐹搵㐳愱〲っ㠳㕢て愷ㄹ〱攳ㄱ愰挰改慡㐲〴ㄱ〱ち〹ㅡ〵愳㜸晡㔰〴ㄸ㡤㥥㔹搴㕤㕥〱㐶㘱㌸㈸挰㜸挶搴㑤昸搴ㄸ捣戳〹㜰㑢㤸〰㌷扢㡥挰昹换昱㠸㤴挵戵㤸捥㔵晥㜳愸〰㌳攱搶戳㘸㡥㠲昱〸㜰㡣搳㔵ㄳ㄰㐴〴昸㈳㐱挷挲愸㐹ㄸㄲ〱㡥㐳捦㉣㙡愳㔷㠰㠹ㄸづち㄰㘷㑣摤㠴㑦㑤挶㍣㥢〰㙢挲〴㔸敤㍡〲攷㔶愷㈱㔲ㄶ搷㘲㍥㔷昹昲㔰〱捡攱搶ㄵ㌴㤵㌰ㅥ〱ㄶ㍡㕤㔵㠴㈰㈲挰㠹〴㔵挳愸ㄹㄸㄲ〱㙡搰㌳㡢㕡改ㄵ㘰㍡㠶㠳〲㉣㘶㑣摤㠴㑦捤挴㍣㥢〰㘷㠶〹㜰㠶敢〸㥣改㍤ㅡ㤱戲戸ㄶ愷㜳㤵㑦ぢㄵ攰㑣戸昵㔹㌴㘷挳㜸〴㔸敥㜴搵㌱〸㈲〲㥣㑢搰㜹㌰敡㔸っ㠹〰攷愳㘷ㄶ戵挸㉢挰ㅦ㌱ㅣㄴ攰㐲挶搴㑤昸搴㜱㤸㘷ㄳ愰㍣㑣㠰〵慥㈳㜰ㅥ晡〴㐴捡攲㕡㕣挱㔵㉥ぢㄵ㘰つ摣晡㑡㥡戵㌰ㅥ〱搶㌹㕤ㄵ㐷㄰ㄱ攰㙡㠲慥㠱㔱㜳㌰㈴〲慣㐷捦㉣敡〴慦〰戳㌱ㅣㄴ攰㍡攰愳扡〹㥦㉡挱㍣㥢〰㌳挳〴㤸攱㍡〲攷挸㜹搶㍢㡢㙢㜱ㄳ㔷戹㈸㔴㠰㕢攰搶㝦愱戹ㄵ挶㈳挰㙤㑥㔷捤㐳㄰ㄱ攰㜶㠲敥㠰㔱昳㌱㈴〲㙣㐳捦㉣㙡㥣㔷㠰㌲っ〷〵戸㥢㌱㜵ㄳ㍥戵〰昳㙣〲っぢㄳ㈰摦㜵〴捥摦㔷㈲㔲ㄶ搷攲㘱慥昲搰㔰〱ㅥ㠵㕢㍦㐶昳㌸㡣㐷㠰㈷㥣慥慡㐲㄰ㄱ攰㐹㠲㜶挲愸ㄳ㌱㈴〲晣ㅤ㍤戳愸挳扣〲㉣挴㜰㔰㠰㘷ㄹ㔳㌷攱㔳搵㤸㘷ㄳ愰㜷㤸〰扤㕣㐷攰攲㐲ㅤ㈲㘵㜱㉤㕥攳㉡ㅦㄴ㉡挰ㅢ㜰敢㌷㘹摥㠲昱〸昰㡥搳㔵㡢㄰㐴〴㜸㤷愰昷㘰搴ㄲっ㠹〰敦愳㘷ㄶ搵摤㉢挰㘲っ〷〵昸㠸㌱㜵ㄳ㍥戵ㄴ昳㙣〲㜴ちㄳ愰愳敢〸㕣昸㌸ㄹ㤱戲戸ㄶ㕦㜱㤵㜷てㄵ㘰ㄷ摣晡㙢㥡㙦㘰㍣〲㝣敢㜴搵㈹〸㈲〲㝣㐷搰昷㌰敡㌴っ㠹〰㍦愰㘷ㄶ㤵改ㄵ攰㔴っ〷〵昸㤹㌱㜵ㄳ㍥㜵㍡收搹〴昸敤搷㤰慦挲扦扡㡥挰㐵㤹戳㄰㈹㡢㙢㤱㥥㡡㔵晥ㄹ㌰晢㔷攱〸摣扡つ㑤㈶㡣㐷㠰愸搳㔵㘷㈳㐸㑦〶㙡㑢㔰㍢ㄸ戵ㅣ㕤ㄱ愰㍤㝡㘶㔱摦㈰㐷挳㡦愱㜳㌰ㅣㄴ㘰㜷攰愳扡〹㥦攲㔵㈰㥢〰㥦㠶〹昰㠹敢〸㕣㌰㕡㠱㐸㈲㐰㔷慥昲㐷愱〲㜴㠳㕢敦㑢搳㥤㙢搷昸㙢戰㠷搳㔵ㄷ㈰㔰㑦搲挹㈲愸㈷㡣扡㄰㕤ㄱ㘰㝦昴捣愲摥昲ち戰ㄲ挳㐱〱づ〲㍥慡㥢昰愹㡢㌰捦㈶挰ぢ㘱〲㍣敦㍡〲㤷慦㉥㐱㈴ㄱ㈰㠷慢晣㙣愸〰晤攱搶〳㘸づ攳摡㌵ち㌰搰改慡㑢ㄱ愸㈷改っ㈲㘸㌰㡣扡っ㕤ㄱ㘰〸㝡㘶㔱㡦㝢〵昸ㄳ㠶㠳〲っ〵㍥慡㥢昰愹换㌱捦㈶挰扤㘱〲摣攳㍡〲ㄷ搷搶㈰㤲〸㌰㡡慢㝣㜷愸〰㘳攰搶㘳㘹挶㜱敤ㅡ〵㤸攰㜴搵㤵〸搴㤳㜴㈶ㄲ㌴〹㐶㕤㠵慥〸㌰ㄹ㍤戳愸㕢扤〲慣挵㜰㔰㠰㈲攰愳扡〹㥦㕡㠷㜹㌶〱㌶㠷〹戰挹㜵〴㉥晣慤㐷㈴ㄱ攰㔸慥昲㜵愱〲ㅣて户㉥愶㌹㠱㙢搷㈸挰㙣愷慢㌶㈰㔰㑦晣改㌹〴㤵挰愸㡤攸㡡〰〹昴捣愲搶㝡〵戸ㄶ挳㐱〱捡㠰㡦敡㈶㝣敡㍡捣戳〹戰㉡㑣㠰㡢㕤㐷攰ㅡ攴㘶㐴ㄲ〱慡戹捡ㄷ㠶ち㔰ぢ户慥愳㔹挴戵㙢ㄴ㘰㠹搳㔵扣㌶搹㤳㜴㤶ㄲ戴っ㐶㙤㐱㔷〴㌸〹㍤戳愸戳扤〲摣㠸攱愰〰愷〱ㅦ搵㑤昸搴㔶捣戳〹戰㉣㑣㠰愵慥㈳㜰㠵昴㘶㐴ㄲ〱捥攳㉡㉦づㄵ㘰〵摣晡〲㥡㤵㕣扢㐶〱㉥㜲扡敡ㄶ〴敡㐹㍡ㄷㄳ戴ち㐶摤㡡慥〸㜰〹㝡㘶㔱㤵㕥〱晥㠲攱愰〰㤷〳ㅦ搵㑤昸搴㕦㌱捦㈶㐰㐹㤸〰㜳㕣㐷攰昲敤ㅤ㠸㈴〲㕣挳㔵㡥㠷ち戰〱㙥㝤㉤捤㐶慥㕤愳〰搷㍢㕤戵つ㠱㝡㤲捥㈶㠲㌶挳愸㍢搱ㄵ〱㙥㐰捦㉣敡㈸慦〰摢㌱ㅣㄴ攰捦挰㐷㜵ㄳ㍥㜵ㄷ收搹〴㤸ㄴ㈶挰㐴搷ㄱ戸㤲㝣て㈲㠹〰㜷㜰㤵挷㠷ち戰ㅤ㙥㝤㈷捤㕤㕣扢㐶〱㜶㌸㕤㜵㉦〲昵㈴㥤㝢〸扡ㄷ㐶摤㡦慥〸㜰ㅦ㝡㘶㔱㈳扣〲摣㠷攱愰〰て〱ㅦ搵㑤昸搴〳㤸㘷ㄳ㘰㜰㤸〰㠳㕣㐷攰㌲昷挳㠸㈴〲散攴㉡攷㠵ち昰ㄴ摣晡㘹㥡㘷㘰㍣〲㍣攷㜴搵㈳〸搴㤳㜴㥥㈷攸〵ㄸ昵ㄸ扡㈲挰㡢攸㤹㐵昵昵ち昰㈸㠶㠳〲扣ち㝣㔴㌷攱㔳㡦㘳㥥㑤㠰㥥㘱〲㘴戹㡥挰㌵昷㈷ㄱ㐹〴㜸㡦慢扣㕦愸〰ㅦ挰慤敢㘹㍥攴摡㌵敥〱ㅦ㍢㕤戵ㄳ㠱㝡㤲捥㈷〴㝤ち愳㥥㐲㔷〴昸っ㍤戳愸㍤扤〲晣ㅤ挳㐱〱扥〴㍥慡㥢昰愹愷㌱捦㈶㐰扢㌰〱摡扡づ㝦㍤㐰挶㜳㠸搴㡡敢戸㙤戹挲愵㌳换ㄲ㡢㜹攱㘹户㔲㔴昱㡥慣慢愹慤㤲慢㘴敤㑢ぢ慡㈶㔵搵ㄶ㤴搵㉣㉣㡦㉦敤㔸敡㌶㘶捤㑢㔴攲ㅡ㜶㌵㉥㘵晢挶慡ㄶ㉥㑣㤴攸搲愲慡扡敡㌹㠹戱〵晦ぢ搷戸挱て㥢㑥㉥㙦愷㉡㉣晦搹㘵㕢㠴㔰搸㑢戰愴㘴扣㠰㠰晥慢㙦㔲㑢散戹㔲㉥捤ㄸ㠰ㅤㅡㄵ㥤㕥㔶㕢㥥㘸㕢㉡㔷愹愵㥤㔹ちㄵ㔱ㄸ㔰搲愶㜴晡㍣㕣㤵㉡㘸㕦㍡扡扡慣愴扣慣㌲挱㡤搱挹㠱㑥㐸捣㐵ㄱ挰㤴慡㥡㌲㤶㙤户㉦㥤㕥ㅤ慦慣㔹挸敢㤹㜳㤶敥㤱搴㤳ぢ㥦ㄹ愵㈳捡㉡㙢㤰㐶戶㈲摢ㅤ㑡㡢收㔵㉤挶ㅤ〴㜵ㄵ㤵愳攳ぢ㙢晥㈷戶㡡攲㘶㤱㐵㌶㡤㑡㔵愹愹㉡㌳㌵昳㍦摤㍥㤱敦㜱㡣㜵㜴敡㝡㝡㘰㍦慤慤㉥㥢㕤㐷挱㈴㐷㝦搸㜴ㅡ搹㠶㈹ㄹ㉦愲攵扦㜲改搹㠴扥戲〳慥㙢㔲㘵扣昵ち㜸挳㙤ㄹ晢〲慥㝦挰敡戴晢ㄱ㘶摣攸ㄹ㘳ㅢぢ㜲晥㑦昷㌸㘴扣㠴挸㉤慥㝦攸っ昰㙥捥㉥挴㥡〸敥㔱㌸㌲戱㈷戰攷摦㉤愳愵㠲攱ㅥ扡㕢㘳㜳ㄴ㉥愱户㉢㥤㄰㥦㥤㈸挷㤵晦㡡㜸敤㙥㑥㠷㈵ㄸ愸㠱慦㜱㝤㈳慢㉡㉡攲摣攵㔸挹㕦㌴㈷㕥㥥挸㉣ㅤ㕥㔷㕢㌵戱慣㔲㤷挲挸㝥改づ挵㤷㘰㈸扥挴戹㐶㕦㍡㡤ㄵ㐱搲㘶慣慡戹昱敡戲摡㜹ㄵ㘵㜳㌲搹㘱搵捥晦挴扥㡡㠳㍦ㅤ㘲㥡挵扣㤷昸㉦晡㍢㤷摥戱戹晢愱㑥㠶搲㜱昳㘳㡦㑥㔵ㄱ晣愷晥挳㠲ㄱ扣昱挸〷㡡晥〹搱㌲昰㠷〱昷攰搹㈵㤷㘲㌱戲敢㌴㡣挸㥢㤳㝡㠵〰晣改㥦〱㘵㠳㝦改慦挲㌴㔹㑤搰〶㠰攸㠴慡㜸挹愸昸ㅣ摣㤵搳挶扤㈷㈷ㄳ㥢㤶㙦㌵搵㌱搶㜷㡣㐴挹㄰㑡㤱ㄶ㤵㤵㈴慡㌳㌹㔰㠴㝢㡥搲㔹ㄹㄲ㜱戶㈱慥㜴愷愵㘴㘴戴捤戴攵ㅡ㙢㘲ㅤ攰㕥㌵昷摥搳㌴㌶㄰晦㡢愹㠳㜹ㄱつ戴搲㘰昵㉦愰愳㝦㈵愷搷搰㈵ㅦㅦ攰㌷〲㝥㠷挹㜸ㅤ㑥晦戶㐹㉥戵㐰㐱㠶〶㈸㕤敥㘶㘱ㄱ㐸㈶ち㈶愴㝡㈴㐳㠸戴昵㔴㝤㐴㥣㠲㡦㑣㜳㡢㑣愴〸㝢㜹愲㈴敡扣扦戲扡㠴㥢㈳㌵㌵ㅤ㥢㍡攲慦㤸ぢ愴㐵戰㡡愲㠴㤴㠳愸敥㔸㠵〸ぢ〴摢昲㘰㐱晣㘲摥ㅡ昲㌲㐶㜱㉤晢㜷晣㑦㤶㘸㔴愷㔲㠱愸㝡ㅢ搶㄰敦挰㤱㈸户㥡㠶攴㌸敦〵愳㍥㐶㤷ㅦ晦㘸㥡て㉢昵㈹㝡晣挰㑡㠹昰㈶愱㤶扥㐱慡捦㌰㠳㙦㤲㍡挲挰㥦愳挵昷㥥㠶㝤㌱ㄳ愳捤敦㡢㕦㜰〶晥㌴敦㌹㌳晢愲晡ㄲ㈳㠶〶㥡㘶〳㜳㌳敢戶〴㝥㘵〷戴㈳愰㍤〱晦〴㠰ㅢ㌹戲ㅢ㝡つ攲昱㠶ㄵ㡢㜸㌱㘰㈰摥扦㍣㐱㍤攲敤捥愰㝢㌰攸㉦〰昸挵晢つ㘳㡥㜸ㅤ〱㘹戱㜸摣㜶㈲㕥㈷〶㈶昳㈴昱昶挴㘸昳攲愵㘲㥡㠸户㤷〴㜱㍡㡡㈵ちㄶ昱昶〶㐶㜷㈱㤰攵ぢㄶ㐰㔷〲昶㈱㠰ㄵつ㈲㕥㌷昴ㅡ挴攳慤㌷ㄶ昱扡〳〳昱㔸搵㘰㠲㝡挴摢㡦㐱㝢㌰㈸㉢㄰晣攲戱散挰ㄱ㉦ぢ㤰ㄶ㡢挷㐲〵ㄱ慦㈷〳戳㘲㈱㐹扣〳㌰摡扣㜸慣㙣挰ぢ昷㔸㌱〸ㅡ昲挷昲〶㐳〳㘳㘶捦㍢㄰ㄸ㝤㄰㠱㉣㝤戰〰づ㈶愰ㄷ〱慣㠶㄰昱㝡愳搷㈰ㅥ㙦㈲戲㠸搷ㄷㄸ㠸户㥦㈷愸㐷扣㐳ㄸ戴ㅦ㠳戲㝡挱㉦ㅥ㑢ㄶㅣ昱づ〵愴挵攲戱挸㐱挴换㘱㘰㔶㍢㈴㠹搷ㅦ愳捤㡢挷慡〸扣㜰㥡㤴㐱搰㤰㍦㤶㐶㔸戴㌹っㄸ㥤㐷㈰换㈶㉣㠰㠱〴っ㈲㠰㤵ㄴ㈲摥㘰昴ㅡ挴攳摤㔱ㄶ昱づ〷〶攲戱㥡挲〴昵㠸㜷〴㠳晥㠱㐱㔹昹攰ㄷ㙦ㄸ挶ㅣ昱㠶〲搲㘲昱㠶㘳㥡㠸㜷㈴〳㡦㐰㉦㐹扣㘱ㄸ㙤㕥㍣㔶㔴攰㠵㜲ぢ〶㌱攲戱慣挲搰挰㤸搹昳㐶〰愳㐷ㄲ挸㤲ぢぢ愰㠰㠰㐲〲㔸㠵㈱攲㡤㐲慦㔱㍣晢㥥㌷〶ㄸ㠸挷㑡っㄳ搴㈳摥㔸〶ㅤ挷愰慣㥡昰㡢挷㔲〹㐷扣昱㠰戴㔸㍣ㄶ㔷㠸㜸ㄳㄸ㤸㔵ㄶ㐹攲㑤挲㘸昳攲戱ㅡ〳㉦摣㔱挶㈰㘸挸ㅦ㑢㌲っつ㡣ㄹ昱愶〰愳愷ㄲ挸㜲つぢ㘰ㅡ〱㐵〴戰㠲㐳挴㥢㡥㕥㠳㜸扣㝦捤戲攷捤〴〶攲挵㍤㐱㍤攲捤㘲搰愳ㄸ㤴ㄵㄷ㝥昱㔸㘶攱㠸㜷㌴㈰㉤ㄶ㡦㠵ㄹ㈲摥㌱っ捣ち㡤㈴昱㡥挵㘸昳攲戱㤲〳㉦摣戸挶㈰㘸挸ㅦ换㌹㉣摡ㅣて㡣㉥㈶㤰愵ㅥㄶ挰〹〴挴〹㘰昵㠷㠸㌷ㅢ扤〶昱㜸㈷㥥㐵扣ㄲ㘰㈰ㅥ㉢㐰㑣㔰㡦㜸〹〶㉤㘵搰搳〱昰㡢㜷㈶挶ㅣ昱收〲搲㘲昱㔸搴㈱攲捤㘳㘰㔶㜷㈴㠹㌷ㅦ愳捤㡢挷㉡㄰扣㜰慦ㅣ㠳ㄸ昱㔸ち㘲㘸㘰捣散㜹攵挰攸ち〲㔹㈶㘲〱㔴ㄲ㔰㐵〰㉢㐷㐴扣㠵攸㌵㠸挷㝢っ㉤攲㔵〳〳昱㔸㍤㘲㠲㝡挴慢㘱㔰摥昳慦㔸改攱ㄷ㡦攵ㅤ㡥㜸㜵㠰戴㔸㍣ㄶ㠴㠸㜸㡢ㄸ㤸㤵㈱㐹攲㉤挱㘸昳攲戱㠲〴㉦㕣㉦㘰㄰㌴攴㡦㘵㈴㠶〶挶㡣㜸换㠰搱㈷ㄱ挸ㄲㄳぢ攰㘴〲㑥㈱㘰㍤〰㈲摥愹攸㌵㠸挷㝢㈷㉤攲㥤づっ挴㘳攵㠹〹敡ㄱ敦っ〶㍤㤳㐱㔹㈵攲ㄷ㡦愵㈱㡥㜸㘷〱搲㘲昱㔸㑣㈲攲㥤捤挰慣㉡㐹ㄲ㙦㌹㐶㥢ㄷ㡦搵㈷㜸攱㤶㐰〶㐱㐳晥㔸㠲㘲㘸㘰捣㠸㜷ㅥ㌰晡㝣〲㔹㥥㘲〱慣㈰攰〲〲㔸戱㈲攲慤㐴捦㈳㥥昵㑢昲㐵挰㐰㍣㔶慤㤸愰ㅥ昱㉥㘶搰㔵っ捡ちㄳ扦㜸㉣㉢㜱挴扢〴㤰ㄶ㡢挷㐲ㄴㄱ敦㔲〶㘶㐵㑡㤲㜸㤷㘱戴㜹昱㔸戹㠲ㄷ敥㍣㘴㄰㌴攴㡦攵㉢㠶〶挶㡣㜸㔷〰愳㔷ㄳ挸搲ㄶぢ㘰つ〱㔷ㄲ挰㙡ㄷㄱ㙦㉤㝡つ攲昱㘶㔷换㥥户づㄸ㠸挷㡡ㄷㄳ搴㈳摥搵っ㝡つ㠳戲㍡挵㉦ㅥ㑢㔲ㅣ昱搶〳搲㘲昱㔸挴㈲攲㙤㘰㘰㔶戳㈴㠹户ㄱ愳捤㡢挷慡ㄷ扣㜰㙦㈳㠳愰㈱㝦敦挲ㅡㅡㄸ㌳攲㕤て㡣摥㐴攰㝢㜶挰㘶〲㙥㈰攰㝤〰㐴扣ㅢ搱㙢㄰㡦㌷昱㕡挴摢ちっ挴㘳戵㡣挹敡ㄱ敦捦っ㝡ㄳ㠳戲戲挵㉦ㅥ换㔹ㅣ昱㙥〶愴挵攲戱〰㐶挴扢㠵㠱㔹〹㤳㈴摥慤ㄸ㙤㕥㍣㔶捣攰㠵㍢㉡ㄹ〴つ昹㘳搹㡣愱㠱㌱㈳摥㙤挰攸摢〹㘴㐹㡤〵㜰〷〱摢〸㘰㤵㡤㠸户ㅤ扤〶昱㜸㜳戲㐵扣扢㠰㠱㜸慣戴㌱㐱㍤攲摤捤愰㍢ㄸ㌴ㅤ愷㐵晣攲戱ㄴ挶ㄱ敦ㅥ㐰㕡㉣ㅥ㡢㘷㐴扣㝢ㄹ㤸㔵㌴㐹攲摤㡦搱收挵㘳戵つ搶ㄹ㌷㙤㌲〸ㅡ昲挷㤲ㅢ㐳〳㘳㐶扣〷㠱搱てㄱ挸㜲ㅣぢ攰㘱〲ㅥ㈱㠰ㄵ㍡㈲摥愳攸㌵㠸挷㥢慥㉤攲㍤づっ挴㘳㤵㡥〹敡ㄱ敦㙦っ晡〴㠳戲愲挶㉦ㅥ换㘸ㅣ昱㥥〴愴挵攲戱昰㐶挴摢挹挰慣挰㐹ㄲ敦㈹㡣㌶㉦ㅥ㉢㜵㐴扣愷ㄹ挴㠸㤷㠵㔱㐳挳㈳摥㌳挰攸㘷〹㘴㈹㡦〵昰ㅣ〱捦ㄳ挰敡ㅥㄱ敦〵昴ㅡ挴攳敤攳ㄶ昱㕥〲〶攲戱挲挷〴昵㠸昷㌲㠳扥挲愰慣挶昱㡢挷ㄲㅣ㐷扣㔷〱㘹戱㜸㉣摡ㄱ昱㕥㘳㘰㔶敦㈴㠹昷〶㐶㥢ㄷ㡦㔵㍥㈲摥㥢っ㘲挴㘳愹㡦愱攱ㄱ敦㉤㘰昴摢〴づ戶〳摥㈱攰㕤〲㔸ㄹ㈴攲扤㠷㕥㠳㜸扣㌱摥㈲摥〷挰㐰㍣㔶〷㤹慣ㅥ昱敡ㄹ昴㐳〶㘵㈵㡦㕦㍣㤶敦㌸攲㝤〴㐸㡢挵㘳挱㡦㠸昷㌱〳戳昲㈷㐹扣㑦㌱摡扣㜸慣㄰ㄲ昱㍥㘳㄰㈳ㅥ换㠴っつ㡦㜸㥦〳愳晦㐱㈰㑢㠸㉣㠰㉦〸昸㤲〰㔶ㄵ㠹㜸㕦愱搷㈰ㅥ㙦昸户㠸户ぢㄸ㠸挷捡㈲ㄳ搴㈳摥搷っ晡つ㠳戲ち挸㉦ㅥ㑢㝦ㅣ昱晥〵㐸㡢挵㘳戱㤰㠸昷㉤〳㥦㠰㕥㤲㜸摦㘳戴㜹昱㔸㕤㈴攲晤挰㈰㐶㍣㤶ㄸㄹㅡㅥ昱㝥〴㐶晦㥢挰ㄲ㍢攰㈷〲㝥㈶㈰〱㠰㠸昷ぢ㝡つ攲昱戹〵ㄶ昱㝥〳〶攲戱㉡挹㘴昵㠸昷㍢㠳愶攰㔲㠷㘲〵㤱㕦㍣㤶つ㌹攲昱㙡㐸㡢挵㘳愱㤱㠸㠷㌳攴㈹㡡ㄵ㐷㐹攲攱收攳ㄶ㠸户〴搳㐴扣っ〶㌱攲戱㍣挹搰昰㠸ㄷ〱㐶户㈱㤰愵㑢ㄶ㐰㈶〱㝣〴㥡㘲㌵㤳㠸ㄷ㐵慦㐱㍣㍥㤱挱㈲㕥㍢㘰㈰ㅥ㉢㥡㑣㔰㡦㜸敤ㄹ㜴㌷〶㘵昵㤱㕦㍣㤶ㅣ㌹攲㜵〰愴挵攲戱㐸㐹挴㡢㌱㌰慢㤵㤲挴摢〳愳捤敦㜹慣㙡ㄲ昱㍡㌲㠸ㄱ㡦愵㑤㠶㠶㐷扣㑥挰攸捥〴戲散挹〲搸㤳㠰扤〸㘰㈵㤴㠸户㌷㝡㡤攲搹㍦㌰扡〲〳昱㔸つ㘵㠲㝡挴摢㠷㐱扢㌱㈸㉢㤷晣攲㙤挰㤸㈳摥扥㠰戴㔸扣㙢㌱㑤挴敢捥挰慣㜴㑡ㄲ慦〷㐶㥢ㄷ㡦ㄵ㔱㈲㕥ㄶ㠳ㄸ昱㌶㘱搴搰昰㠸搷ㄳㄸ扤㍦㠱㉣㤹戲〰づ㈰㈰㥢〰㔶㔱㠹㜸〷愲攷ㄱ捦㝡搸ㅥっっ挴㘳㈵㤵〹敡ㄱ慦ㄷ㠳昶㘶㔰㔶㍤㔱扣㌴攷〲㤰敥㠳㐱㔴㉣㈸㤶㍢㌹〲昶挵㐸〴捦㈶挰㠵㕡慥㜷㑡㝦晣㜹㉥㡣㉢搶㐴㠹㘶㠷㌰摥㕤攸㈵㘹㜶㈸㐶㥢搷㡣㐵㔴愲㔹づ㠳㈰㠳晣戱㤲捡慣㍤㔳扢ㄷ昶㜲㠱搱晤〹㘴㤵㤵〵㌰㠰㠰挳〸㘰攱㤵㘸㤶㠷㕥㠳㘶㝣〲㠸攵㘸ㅤ〴っ㌴㝢挸ㄳ搴愳搹㘰〶ㅤ挲愰㉣㤴昲敦㜰慣㡥㜲昴㍡ㅣ㤰ㄶ敦㜰慣愷ㄲ昱㡥㘰㘰ㄶ㔶㈵㠹㌷ㄴ愳捤㡢挷〲㉣ㄱ敦㐸〶㌱攲戱ち换愲㑤㍥㌰㝡ㄸ㠱慣搰戲〰㠶ㄳ㌰㠲〰ㄶ㙤㠹㜸㈳搱㙢㄰㡦㡦㌲戱㠸㔷〸っ挴㘳攱㤶〹敡ㄱ㙦ㄴ㠳㡥㘶搰昷〰昰㡢挷捡㉡㐷扣㌱㠰戴㔸㍣搶㘲㠹㜸㘳ㄹ㤸㐵㔹㐹攲㡤挷㘸昳攲戱㜸㑢挴㥢挰㈰㐶㍣㔶㜰ㄹㅡㄸ㌳㝢摥㐴㘰昴㈴〲㔹摤㘵〱㑣㈶㘰ち〱㉣昸ㄲ昱愶愲搷㈰ㅥㅦ搱㘲ㄱ慦〸ㄸ㠸挷愲㉦ㄳ搴㈳摥㜴〶㥤挱愰㉣ㄱ㤱㤵㥤挹ㅥ收昰挳㌹㠳㤷昹晤㔷慦〳㤵〵㤲愱㤴㌵〶㐵戵㑢换㔱搷挱㈶慦㘶㍢㉤㕥㤷㡦捡ㄸ慥戱㔷㔵攳㥡㘰扡晦㘹ㄳつ㜳㥦㐵搲戶㥤㝣㑦昲㤰㘹昴戰㠴㈱㘳换捦挱愷㔵㌴捣攷㡡㌷摥搶捦㌹㕣㈲㐷㘱ㄵ㍢㑤㉣㥢㔳㕤㔵㔳㔵㕡摢愳〸㌵㑢㍤昸㘴㤴㔲㍣㔷㘸㜸挶つ㠸㘸捤㐹㘲改㤵㝣㠲攴㈲㍥㈹㈰扡愰戲㙡㜱愵慣㑤㐶つㅦ㄰㈳㝡戵㘹挳㌴㔱收攱戲㍦挴㡢戱摣㠱㤳昵㌱戰敤搳㘲慣ㄷ攰ㄲ㘳捤㠰㌴㔸㈰㈰つㄶ〹㜰挹㐸㠵攰㉤扤㘲捦搸㙡戶㥡愳㑡㔴㈲扤㑤ㅢ㤵敤㝢っ㐹攰㑡㝦挳㜳ㅣ㈲ㄱ㕥攸捦搸〴捡㉤㥢㤴慣㈸㈷㜳挷搰挷㘲ㄵ昴㜱㌰搱㔸ㅡ〶戸㐲㤱攳㘱昷ㄸ㌹愲ㄸ捦ㄷ㌰㑦ㅣ攰㕥㄰㈹挶㜸㍢㡣㑢㌵〳㥥昲㔹ㄳ㌹〱㈳扢㘱挴㔳摡ㄴ㠹㘳㙣㜷㡣㈵㍦挹㌳㤶敥㐶搷昵㑣摢㤳㈶㡢㈶〱戸㡡挰㈹ㅢ愱㤴㍤っ愳㡦昳〰戰摣㜱搵㤵㘰挹摤〵㠳㈹㤱㜹㠰㠴敥〳㙡㌵㘰摣て㤲户愳㐶㈴㑣㑢搱昳㘱戱ㅤ愳㡣㡦㈵搶搶㌴摡㤹㐶㝢户愱㘲㘸㜰㕢慡换ㄱ㡥㍡搳愱换ㄱ㐰㔷挰㐴㘳扢㘳㠰㐱㈳㤵戰㌶扤慡㌰㥥慣搷㐲㡣昸昵㍡ㄱ㘳ㄶ扤昶㜰愳㍢㝡昵㘲敥㠳㘹敡〰㔷㥤戸㕥散㉤㘲てつ慥㥢摡ㄳ㔶昴㍡ㅦ㙢㙢昴搲㍣㘶㜸㜸愸㜳㌱ㅡ㤴㘶㉦㤳㘷ㄹ㜰㤰㘶㙦㠶挲ㄲ敢㘲ㅡ㕤㑤㘳ㅦ户愱扡愳㈱搲㥣攳㤵收㘴〴搰愷挰㐴㘳晢〱挰戴㥡扢㤲收㝥愳戹慢㘸敥ㅢ戱ㅥ挶㔹㑦㐴づ捤愱㌴攷挰愹㝡挲㈹捣㤶戳㠷㘱昴㔳搴〱戰挲㙣愹㤵搹㘲㉢戳㙣㑣㐲㤰ㄴ扤〲ㄶ捣づ㘴㈸㉣戱㠳㑣攳㘰搳攸攵㌶㔴㕦㌴㠴㔹㥤㤷搹㑡〴搰ㄷ挲㐴㘳㠷〰㈰㐱㙤捣晡ㄹ㘷㍤搲挸昳㐰昵㐰戶㉥挷っ㤵〳愷㌰扢㠲㍤っ愳㡦㘷㐲挰ち戳㌲㉦㌳敥攳戲捤收㕡㤹つ挰㈴㔹㠹戵戰㘰㜶ㄸ㐳㘱㠹攵㤹挶㐰搳ㄸ攴㌶搴攱㘸〸戳㠴㤷搹㍡〴搰㔷挳㐴㘳㐷〰㈰㐱戹㍢㙢敥扢㥡扢慢收晥ㄹ晢㠳㜱搶㈳㡤㍣㠵搴㜹ㅥ改㈶㌸搵㤱㜰ち戳捤散〱㠰㝥㡡ㅡ〶㉢捣㡥昶㌲㙢搸ㅢ㘷㔹㤹つ挷㈴〴挱㘳敢㘰挱㙣〴㐳㘱㠹㡤㌴㡤〲搳㈸㜴ㅢ㙡っㅡ挲㙣㠶㤷搹㑤〸愰㙦㠶㠹挶挶〲㈰㐱㙤摢㙣㥣㜱搶㈳㡤㍣散㔴ㄷ戰戵つ㌳搴〴㌸㠵搹㜶昶㌰㡣㍥㑥㍤挰ち戳戱㔶㘶愳慤捣㜸昱㔹㔶㘲〷㉣㤸㑤㘱㈸㉣戱愹愶㌱捤㌴㡡摣㠶㥡㠹㠶㌰㉢昴㌲扢ㄷ〱昴㝤㌰搱搸㉣〰㈴愸㡤搹㔱挶㔹㡦㌴昲㠴㔵攷㔹慢㡦㘱㠶㍡〶㑥㘱昶㌸㝢〰愰㡦搳ㅢ戰挲㙣㠸㤵搹㈰㉢㌳㕥ㄹ㤶㤵搸〹ぢ㘶挷㌳ㄴ㤶㔸戱㘹㥣㘰ㅡ㜱户愱㑡搰㄰㘶㜹㕥㘶㑦㈱㠰㝥ㅡ㈶ㅡ㑢〰㈰㐱㙤捣㑡㡤戳ㅥ㘹攴㐱慥㝡ㅡ㕢㉦㘳㠶㥡〷愷㌰㝢㠵㍤っ愳㡦敢敡戰挲慣㤷㤵搹㐱㔶㘶ぢ㌰㐹㔶攲つ㔸㌰㉢㘷㈸㉣戱ち搳愸㌴つ㕥㤷攵愲慡搱㄰㘶搹㕥㘶㙦㈱㠰㝥ㅢ㈶ㅡ慢〱㐰㠲摡㤸搵ㅡ㘷㍤㘲挹昳㘳㥤㈷挹㝥㠴ㄹ㙡ㄱ㥣挲散㘳昶〰㐰ㅦ昷ㄲ挳ち戳㉥㔶㘶㝢㔹㤹㉤挵㈴㔹㠹捦㘱挱㙣ㄹ㐳㘱㠹㥤㘴ㅡ㈷㥢〶㉦㥡㜲㔱愷愳㈱捣㍡㝢㤹㝤㠱〰晡㑢㤸㘸散っ〰㈴愸㡤搹㤹挶㔹㡦㔸㍡㑥㜳〲捤㜷㤸愱捥㠶㔳㤸㝤捦ㅥ㠶搱挷㍤戲戰挲㑣㕢㤹戵戱㌲攳〵㑦㔹㠹㥦㘰挱散㍣㠶挲ㄲ㍢摦㌴㔶㤸挶〵㙥㐳㕤㠴㠶㌰换昰㌲晢〵〱昴慦㌰搱ㄸ慦㔵㑡㔰ㅢ戳㔵挶㔹㡦㌴昲愴㕣攷㤹戹ㄹㄹ攰㜰㈹㥣挲㉣挲ㅥ〰攸攳摥㑦㔸㘱昶敦㥦㙣㥦搴㍦㘰昴〶慣㑡昲㤷ㄸ㕥㡤㤴㤵㠸㈲ㄴ㤸㕤挱㔰㔸㘲慢㑤㘳㡤㘹㕣改㌶搴㍡㌴㠴搹㜷〸戹〹㈱改搰敤㄰㐰户㠷㠹挶㜸㈱㌱㤴搹㌵挶㔹捦㔹㔵㌴慣㝣搷㥤挹㘵〳㥣挲㙣㑦昶㌰㡣㍥㑥㠸挰ち戳捦扣捣ㅡ㍥捦㍥戱㌲扢づ㤳㘴㈵扡㈲ㄴ㤸㕤捦㔰㔸㘲㥢㑣㘳戳㘹昰㕡㈰ㄷ戵ㄵつ㘱昶㤱㤷㔹㌷〴搰晢挲㐴㘳㝦〶㐰㠲摡㍥捦㙥㌲捥㝡挴㤲㠷〲敢㍡戶戲挹攵ㄶ㌸㠵搹㠱散㘱ㄸ㝤㕣㠹㠷ㄵ㘶慦㝢㤹㌵㝣㥥扤㙡㘵昶㔷㑣㤲㤵攸㡤㔰㘰㜶ㅢ㐳㘱㠹摤㙥ㅡ㜷㤸〶㉦搴㜱㔱㜷愱㈱捣㕥昶㌲敢㡢〰晡㄰㤸㘸散㙥〰㐲户搹づ攳慣㐷㉣㜹ㄲ戱收㡤晣㍡㡦㕣敥㠵㔳㤸つ㘴て挳攸攳ㅥ㌴㔸㘱昶愴㤵搹摦慣捣ㅥ挰㈴㔹㠹挳ㄱち捣ㅥ㘴㈸㉣戱㠷㑣攳㘱搳㜸挴㙤愸挷搱㄰㘶㡦㜹㤹晤〱〱昴㔰㤸㘸㡣搷挷㐲㤹㍤㘱㥣昵㐸愳捦愶㌹㡢愶㤰㕣㜶挲㈹捣㐶戱㠷㘱昴㜱㙦ㄵ慣㌰扢摢捡散㑥㉢戳愷㌱㐹㔶㘲ㅣ㐲㠱搹㌳っ㠵㈵挶㉢㕥搲㜸捥㌴㥥㜷ㅢ敡㈵㌴㠴搹㌶㉦戳〹〸愰㈷挲㐴㘳扣㜸ㄵ捡散ㄵ攳慣㐷㜸㜹捡戲㕥挱搶っ㜲㜹つ㑥㘱㌶㤳㍤っ愳㥦愲摥㠰ㄵ㘶㕢扣捣ㅡ㡥戳ㅢ慣捣摥挴㈴㔹㠹㘳㄰ち捣摥㘲㈸㉣㌱㕥㡥㤲挶㍢愶昱慥摢㔰ㅦ愰㈱捣㌶㜹㤹ㅤ㡢〰晡㌸㤸㘸慣ㅥ〰〹㙡㍢捥㍥㌴捥㝡㠴㤷㠷㍢㍢㡦㜹㑥㤰换挷㜰ち戳㔲昶〰㐰ㅦ愷㑤㘰㠵搹㤵㕥㘶つ挷搹㙡㉢戳捦㌰㐹㔶㘲㍥㐲㠱搹攷っ㠵㈵昶て搳昸挲㌴扥㜴ㅢ㙡ㄷㅡ挲散㜲㉦戳㜲〴搰ㄵ㌰搱搸搷〰㠴㙥戳㙦㡣戳ㅥ㘹攴㠹搲㥡㌷换敢㍡㜲昹ㄶ㑥㘱戶㠸㍤っ愳㡦换昴戰挲散㝣㉢戳㜳慤捣㝥挰㈴㔹㠹㘵〸〵㘶㍦㌲ㄴ㤶搸扦㑤攳㈷搳昸搹㙤愸摦搰㄰㘶攷㜸㤹㥤㡣〰晡ㄴ㤸㘸㡣ㅦ〳愱捣攸ㄱ㘷㍤搲攸つ㌴敢㘹捥㈱ㄷ戹摥挲摥㜲昶搰㘰㑥晥㝢ㅣづ戳愵㔶㘶㡢慤捣㌲㑣㥥ㄵ〸〵㘶ㄱ㈶挵ㄲ攳㔵ㄶ㘹㘴㥡㠶晣换㌲ㄸ㔲敤㌰㈲捣敡扣捣㔶㈲㠰扥㄰㈶ㅡ㙢て〰㘷㔹㝦㜹敥㘶㥣挲㡣㌷愴㍢㡦捤扥㥣㕣㘲㜰捡㌶扢㠲㍤昸㠴ㄹ㉦㠶挸㌶㉢戳㌲㥢㙢㘵挶㑢㈲㜸攱愱㐸〸〵㘶扣晣挱㈵搶搹㌴昶㌴つ㕥昳攰愲扡愲㈱捣ㄲ㕥㘶敢㄰㐰㕦つㄳ㡤昱㙡〶挱㔶㘶摤㡣㔳㤸昱㑥㜳攷㘱摤㥢挸愵㍢㥣挲㙣㌳㝢昰〹戳ㅥㄸㄵ㘶㐷㕢㤹捤戲㌲攳昵ち扣昰晢っ愱挰㡣搷㈶戸挴㜸㝤㐲ㅡ扣ㄸ㈱㡤㙣户愱づ㐶㐳㤸捤昰㌲扢〹〱昴捤㌰搱ㄸ㉦㌵㄰㙣㘵搶摢㌸㠵搹㌶挲敥愰搹㐶㉥扣ㄴ㈱捣戶戳㠷㘱昹㍢挴㡣摥改㡥ち㕦㕥㘵㄰扥㘳慣㝣㐷㔹昹收㤸散昷㈰ㄴ昸昲扡〲㤷ㄸ慦㉤㐸㠳ㄷㄲ愴挱㡢〹㕣ㄴ慦ㄱ〸摦〲㉦摦晢㄰㐰摦てㄳ㡤つ〶㠰㘰㉢㕦㕥㍥㄰愷昰攵ㅤ攳捥挳挹ㅦ㈷ㄷ戹〴挰愱扦戱㠷㠶㌰ㅢち扣㌰ㅢ㙣㘵㌶搰捡散㐸㤳攷敦〸〵㘶㍣改捦㈵㌶捣㌴㜸㤶㕦㐶㜸愶㥦㡢㉡㐴㐳㤸ㅤ收㘵昶㌴〲攸㘷㘰愲戱㔱〰㄰㙣㘵挶㜳晢攲ㄴ㘶㡦㄰昶㌰捤㉢攴㈲攷攷搹㝢㤵㍤㌴㠴ㄹ捦捦ぢ戳㠳慤捣づ戴㌲㥢㘰昲扣㠹㔰㘰㌶㤱㐹戱挴㈶㤹〶㑦挱换挸ㄴ户愱㜸㜶㕤㤸ㅤ攰㘵昶㌶〲攸㜷㘰愲㌱㥥㘰㈷搸捡㙣㠶㜱ち戳㥤㠴昱㡥㜱晤㌱愶挶㘶ㅡ攷㈷戲㍡ㄹ挷愰㝦㠴敦㍣慦晤㉥搱㍥晥㈷㜵ㄷ攲挹摢扣㍣㡤㝦户㈰戱搴戹愹㉣㍤昵昰晦㉣ㄶ捦㈴昳㥥㔲晥㘵散つ搶晦㠷㌸摣㕥㡤㘷敢ㄹ㜱㍦晣改捦㐰戸挳戱愰㡢晦攳㥥戴愴㘵㔷扥摢ㅤ收晣㍦搳晤㝦㙣㔸㠷攳捣㡣攳㔴搶愵挳㌳摥㍢㙤晤搷㕢㡦挸扥晡㉦扦扢晦㍦敤㤳晢昶㔹㍤攵愵捡〷㑥敡㜴换攸昷㤷㤵攴攳摣戹晤㍥昷㡥愰昵〶敥㝡ぢ㍣晦㜶て搷攱㝦晥㙤慣ㄴ㤱昰挲㌳㙡㘵㘳愹昹攸㜰㠳愹ㄸ㘶㔰㈵㈱昶㌵㠹㤵㘳戸㜵挴㉡捣㡣㌰㘲㜷㜵㍦攷ㅦ㔳敦扡㈶晦敢㙦挷ㅤ扤㝣昰昶㝣㔵㠷ㄹ搹㕣㥤昷㘹㍥愰攱㉥愶摡扡敢ㅦ㈰ㄶ㜵ㅤ晥攷摡挶ㄶ㈱ㄲ㕥戸㠵搸㈱戶っㅤ㈱㤶改㈵昶㙦ㄲ㍢ㄹ慥搶ㄱ㍢挵捣㘸㥡搸晤昹㉦昶㐹㜴昹攰愸挵昹敡ㅣ捣戰ㄱ㑢ぢ㈳㤶敡㍡晣捦慢㡤㉤㐷㈴扣㜰㤷愶㐳㙣〵㍡㐲㉣挵㑢㡣晦扡㔳㠷㤵㜰戵㡥搸㠵㘶㐶㡢㠹㕤㡥ㄹ㌶㘲㍦晦㍢㘴㔷晣挹㜵昸㥦㐳ㅢ扢〲㤱昰㐲搱〹搶扤㝤㥡㕡㡢㡥㄰晢ㄱ㌳ㅡ㜶㐵晥㑢㝢ㅤ搶挱搵㍡㘲㔷㥢ㄹ㘱挴搶㕥挹㘵㑢晥㐷捦昵㝣昳摦愷敥挸㔷㥢㌰挳㐶散㕦㘱挴扥㜱ㅤ晥攷换挶㌶㈳ㄲ㕥昸㜷晦ㅣ㘲㕢搱ㄱ㘲扢扣挴㜶㈷戱㥢攰㙡ㅤ戱㥢捤㡣㌰㘲捥㌱收搹ㄵ户㘱㠶㡤搸㍦挲㠸㝤敥㍡晣捦㡤㡤㙤㐷㈴扣㔰挸攲㄰摢㠱㡥㄰晢搴㑢慣ぢ㠹摤ぢ㔷敢㠸摤㘷㘶㠴ㄱ㐳㘲㉣て收㕦昶㝤愴㜸捤㠴㜳昲搵㘳㤸㘱㈳㔶ㅦ㐶散〳搷攱㝦ㅥ㙣散㜱㐴挲㉢㐵敦攷㄰摢㠹㡥㄰㝢捦㑢㉣㡢挴㥥㠲慢㜵挴㥥㌶㌳挲㠸〵戶搸换㤸㘱㈳昶㘶ㄸ戱㌷㕣㠷晦㌹慦戱㔷㄰〹㉦摣愸改㄰㝢〳ㅤ㈱昶㥡㤷㔸㉦ㄲ㝢ぢ慥搶ㄱ㝢摢捣〸㈳㜶晤挲愱搱㔷慦㝢㌰晦愷㔳攷摦㕢晢愷㜹昹敡㈳捣戰ㄱ㝢㌱㡣搸ぢ慥挳晦晣搶搸挷㠸㠴ㄷ慥慣㌹挴㍥㐷㐷㠸㍤攷㈵㤶㑢㘲㕦挰搵㍡㘲㕦㥡ㄹ㘱挴戲㙥慤㥥㜷挹㤷昷㌶敥㡡摦㘱㠶㡤搸摦挳㠸敤㜴ㅤ晥攷戲挶扥㐷㈴扣㜰㜵捤㈱昶ㄳ㍡㐲散〹㉦戱㈱㈴昶ぢ㕣慤㈳昶慢㤹ㄱ㐶捣昹挶昱㕥晥愲ㄳ昷㘹晦摥㈱慢昲㔵〶ㄲ搸㠸㍤ㄲ㐶散㘱搷攱㝦摥㙡㉣㠲㐸㐲㉣摦㈱ㄶ㐵㕦㠸㍤攸㈵㌶㥣挴摡挱㠵㔷㉢扥㔲戵㌷㌳挲㠸㈱ㅡ㤶〷昳ㅤ㠲戵昹慡㌳㘶㘴㘳挸晦捤攳㥥㌰㘲㍢㕣㠷晦㌹慡戱㍤ㄱ㐹㠸㡤㜶㠸㜵㐵㕦㠸摤攵㈵㌶㤶挴扡挱㠵㔷㉢㠸敤㙢㘶㠴ㄱぢ㙣戱㙣捣挸戶㄰扢㍤㡣搸㙤慥挳晦㝣搴搸㠱㠸㈴挴㈶㍢挴㝡愳㉦挴㙥昵ㄲ㥢㑡㘲㝤攱挲慢ㄵ挴づ㌱㌳挲㠸〵㡥戱㍣捣挸戶㄰晢㜳ㄸ戱慤慥挳晦摣搳搸㐰㐴ㄲ㘲戳ㅣ㘲㠷愳㉦挴㙥昴ㄲ㍢㥡挴晥〰ㄷ㕥慤㈰㌶搴捣㘸㌱戱㐲捣挸戶㄰扢㉥㡣搸㐶搷攱㝦㥥㘹㙣ㄴ㈲〹戱㘲㠷搸㌸昴㠵搸〶㉦戱㌸㠹㑤㠰ぢ慦㔶㄰㥢㘸㘶㠴ㄱぢ㝣㡥捤挰㡣㙣ぢ戱慢挲㠸慤㜵ㅤ晥攷㤴挶㘶㈲㤲㄰㥢敢㄰㍢〶㝤㈱戶挶㑢慣㡣挴㡥㠵ぢ慦㔶㄰㍢捥捣〸㈳㘶扥㉢㍡〴㉦挲敦㌱捣挸戶㄰晢㔳ㄸ戱㑢㕤㠷晦昹愳戱㔲㐴ㄲ㘲㔵づ戱昹攸ぢ戱㔵㕥㘲㈷㤲㔸㌹㕣㜸戵㠲㔸㠵㤹ㄱ㐶㉣㜰㡣搵㘱㐶戶㠵搸〵㘱挴㔶戸づ晦㜳㐵㘳㡢㄰㐹㠸㉤㜶㠸㉤㐳㕦㠸㥤攷㈵戶㤴挴㑥㠶ぢ慦㔶㄰㍢挵捣〸㈳ㄶ昸〵㝤づ㘶㘴㕢㠸㥤ㄵ㐶散㑣搷攱㝦㕥㘸㙣㌹㈲〹戱搳ㅣ㘲㉢搰ㄷ㘲愷㝢㠹㥤㐱㘲㉢攱挲慢ㄵ挴㉥㌴㌳挲㠸〵扥㔲㕤㡥ㄹ搹ㄶ㘲㈷㠵ㄱ㕢收㍡晣捦〱㡤㕤㠱㐸㐲散㕣㠷搸㕡昴㠵搸ㄲ㉦戱昳㐹㙣ㅤ㕣㜸戵㠲搸搵㘶㐶ㄸ戱㌱敦㉦挳搹㡥㠷昲㝦搹昲昵ぢㄳ㘷㥦㠰摦㘳㤸㤱㙤㈱㔶ㄳ㐶慣摡㜵昸㥦敦ㄹ摢㡣㐸㐲散㘲㠷搸㔶昴㠵搸㐲㉦戱㑢㐸散㈶戸昰㙡〵戱㥢捤㡣㌰㘲㠱㕤㜱ㅢ㘶㘴㕢㠸㉤〸㈳㌶摦㜵昸㥦摢ㄹ摢㡥㐸㐲㙣戵㄰㡢昱㜴戰昴搷㌸㐴㜹㑥㔷㠸捥昵ㄲ㕤㑢愲昷挱㠵㔷㉢㠸昲搴慥捣〸㈳㙡摥㑣㥣㙦晢攷攵慢挷〱捦戶㄰㥤ㅤ㐶㌴敥㍡晣捦攷㡣昱㙣戰㄰摢攰㄰攳㈹㕤㈱㔶散㈵戶㤱挴㥥㠶ぢ慦㔶㄰攳㤹㕤㤹ㄱ㐶っ搱戰㍣搸㜸㜲攷ㄵ挰戳㌱攴晦敥㜸㑣ㄸ戱愳㕤㠷晦戹㥢㌱㥥っㄶ㘲㌷㍡挴㜸㐶㔷㠸捤昲ㄲ摢㑡㘲㙦挳㠵㔷㉢㠸昱挴慥捣〸㈳㘶戶㔸挳㉦敡㡦〱捦戶㄰㥢ㄶ㐶㙣慡敢〸㍣㑦㤳攷㠲㥢㝢㥥愶攷㥦愲散㠰愴ㄹ愵㉣挲㙤㕢敡っ昳昴㉤㡡戱换捡换愵㡥戹ㅤㅥ㝦㔷㡤㝦っ㜲〲㥥昲㠸㠷摥攱㕦愹㜷换㙦昱昴㐷㍥㑤捣㍣㘰㑤㑢㡦㤳㈳愵㤳慢昱挴戵㌶愵㘳㙢昰㜴捥㤲㑣晣㘳㜶戵戵昸㤷敤晦ㄷ㥥㡤㠷捡㜲摥㕣㡣挵㜹㉡㥥戵愸㥢搵摡㑤㍣戶戰㔱て昳㙦㍣愶昲愹㜹晦搹㠳㍡㈳户㘲ㄷ㌳㌷ㅤ㤴㜸㥥〳㤹慥㈶㘳ㄳ㍢戵㍡愷愷晣㉥敢㥣㤲㥡愲㙦〳㍥㜲㍢っ晦㤱㌶戹㥥〱ㄳ搵㜷㘰㐴㡡晢挵愴㘴昰っ戹㥦ㅣ换散㜹㡦㘶㡡敦㕦㙡㙣摢㤶㡣捤愲㜸㠲㥡㝢㔱㘴㝢攸慡㡤戵慥摡㕤㕣戵扢〳慢戶㈳㜹搵ㄴ捦㜱㜳昵捣愲㜸攲㔸ㄲ摥ㅢ㥡㜰愴㌵攱晤㡣捣㜳搷㡤㍡㍣攸㑢挶昳捥㐹挹㜸㌲㔷㤲㍤ㅣ㥡㙣愸㌵搹愳挱㘴㡦晢㤲㈹昴㤳㤲戵挱㠰㈴㝢〲つ晢㔶ㅥ㘴㑤戶㤳㤱㈹㘵㈳戳愷㌸挴摢㌷㥣㉤慣㌴晡㐹挹㍡㘰㐰㤲㍤㠳㠶㍤㔹慥㌵搹㜳㡣㥣㉣攳ぢㅣ昲㈴摢ㅤ晤愴㘴㝢㘱㐰㤲扤㠴㠶㍤㔹ㅦ㙢戲㔷ㄸ㌹㌹搹㙢ㅣ昲㈴敢㠲㝥㔲㌲㥥ㅣ㤴㘴㙦愰㘱㑦㤶㙤㑤昶ㄶ㈳㈷㈷㝢㠷㐳㥥㘴㔹攸㈷㈵㍢〸〳㤲散㍤㌴散挹昶戳㈶晢㠰㤱㤳㤳㝤挸㈱㑦戲㕥攸㈷㈵㍢ㄴ〳㤲散㘳㌴散挹扡㔸㤳㝤捡挸挹挹㍥攷㤰㈷㔹㉥晡㐹挹〶㘱㐰㤲㝤㠱㠶㍤㔹㐷㙢戲慦ㄸ㌹㌹搹㉥づ㜹㤲つ㐱㍦㈹ㄹ㑦㌶㐹戲㙦搰戰㈷㙢㙦㑤昶㉤㈳㈷㈷晢㥥㐳㥥㘴挳搱㑦㑡㌶ㅡ〳㤲散㐷㌴散挹摡㔸㤳晤挴挸挹挹㝥攱㤰㈷搹㔸昴㤳㤲㑤挶㠰㈴晢つつ㝢㌲㘵㑤㤶㠲攷㕦晡㤲愵㜲挸㤳㙣慡㍦搹㉣㤳㉣ㅤ㐸㝢戲㥦㝦戴㝤㑥㐴㠲挹㌲㝤挹㡥昶㈷攳挹ぢ㘱挶㈷㜵摡㤳㝤㘷㑤搶㉥㤸㙣㌷㕦戲戸㍦搹㕣㤳㉣ㄶ㥡散㥦搶㘴㝢〴㤳㜵昲㈵㉢昳㈷慢㌲挹昶っ㑤昶㤹㌵搹摥挱㘴㕤㝤挹㑥昴㈷㕢㙣㤲㜵ぢ㑤㔶㙦㑤搶㥤㤱昹搹摥昸慥摦挳㤷㙣愹㍦ㄹ㝦っ换㌶敢ㄹ㥡散㙤㙢戲〳ㄸ㌹㜹搷㍦搰㤷散っ㝦戲㜳㑤戲㠳㐳㤳扤㙡㑤搶㍢㤸慣慦㉦搹昹晥㘴ㄷ㥢㘴晤㐲㤳㍤㙦㑤㤶挳挸挹㌲昶昷㈵扢挴㥦㙣㌵〶攴晢晦㔳〸挹㙢愰扢㘳㉢㘴愶愶㈹晥愲ㄳ㝤昳㐲搷㘲愷㜵㉤〶㌱㘵戲扥㐳㝣㙢挱ㅦ㠴㐹㙦㉤ㅢ㑣戲㈳㐲㤳㍤㙡㑤㌶㌴㤸㉣摦㤷㡣㍦搲㤲㤲昱㤷㡦㌰ㅢㅥ㥡散㝥㙢戲㤱挱㘴㠵扥㘴晣攱攴㑤㤶挱慦慤㉤晥㑥捤慡㡦㡥昸昵挱㝦㝥ㅥ㡦㐴攷㠳戵晢㤴攳扢㜱ぢ㥥㘳㍥ㅡ㉢愲昸㘵㤸㌱昴ㄸ昶摣挳㐹昱敢㈹㔷㐳㡦攵㈸扦㤵ち㘶㥣ㄷ挳㙦㤴㠲ㄹ捦㔱㝥㤹ㄴ捣〴㉦㠶㕦〴〵㌳㤱愳晣づ㈸㤸㐹㕥っ扦扦〹㘶㌲㐷昹搵㑤㌰㔳扣ㄸ㝥敤ㄲ捣㔴㡥扥㘰㌰搳扣ㄸ㝥㕢ㄲ㑣ㄱ㐷昹㐵㐹攲㑣昷㘲昸㈵㐷㌰㌳㌸捡敦㌷㠲㤹改挵昰扢㠹㘰㘶㜱㤴㕦㑢〴㜳㤴ㄷ挳慦ㄴ㠲㌹㥡愳晣㌶㈱㤸㘳扣ㄸ㝥ㄳ㄰捣ㅦ㌹捡㉦〱㠲㌹搶㡢攱〷戸㘰㡥攳㈸㍦扢〵㜳扣ㄷ挳捦㕤挱ㄴ㜳㤴ㅦ戹㠲㌹挱㡢攱挷愵㘰攲ㅣ攵㈷愵㘰㘶㝢㌱晣㤴ㄳ捣ㅣ㡥昲〳㑥㌰㈵㕥っ㍦㥣〴㤳攰㈸㍦㤷〴㔳敡挵昰㌳㐵㌰㜳㌹捡㡦ㄳ挱捣昳㘲昸㔱㈰㤸㌲㡥昲㔳㐰㌰昳扤ㄸ扥㠳ぢ㘶〱㐷昹收㉤㤸㜲㉦㠶㙦扣㠲愹攰㈸摦㜳〵㔳改挵昰晤㔲㌰㔵ㅣ攵㕢愵㘰ㄶ㝡㌱㝣㥢ㄳ捣㠹ㅣ攵㍢㥣㘰慡扤ㄸ扥〹〹愶㠶愳㝣晦ㄱ㑣慤ㄷ挳昷づ挱搴㜱㤴㙦ㅢ㠲㔹攴挵昰㤰ㄷ捣㘲㡥昲㘸ㄷ捣ㄲ㉦㐶づ㍤ㅥ㜵㑢㌱㙡㤶ㄸて㐱㌹搱戲っつㄴ㥢挸挱㐷搴㐹㕥ㄴて㐲㐱㥤散愰攴昰㈳㉡㈹ㄶて㐳㐱㥤敡愰攴〰っ愰㜸㈰ち敡㜴〷㈵㠷㘰㈰㈳て㐵㐱㥤改愰攴㈰っ挴攲挱㈸愸戳ㅤ㤴ㅣ㠶〱ㄴて㐷㐱㉤㜷㔰㜲㈰〶㔰㍣㈰〵㜵㥥㠳㤲㐳㌱㠰攲㈱㈹愸ㄵづ㑡づ挶〰㡡〷愵愰㔶㍡㈸㌹ㅣ〳㈸ㅥ㤶㠲扡挸㐱挹〱ㄹ㐰昱挰ㄴ搴㉡〷㈵㠷㈴㔱㐹㕢㠸㠷愶愰㉥㜵㔰㜲㔰〶㘲昱攰ㄴ搴㘵づ㑡づ换〰㡡㠷愷愰慥㜰㔰㜲㘰〶㔰㍣㐰〵戵挶㐱挹愱ㄹ㔸㉦ㅥ愲㠲㕡敢愰攴攰っ挴攲㐱㉡愸㜵づ㑡づ捦〰㡡㠷愹愰慥㜱㔰㜲㠰〶㔰㍣㔰〵戵挱㐱挹㈱ㅡ㐰昱㔰ㄵ搴㐶〷㈵〷㘹〰挵㠳㔵㔰搷㍢㈸㌹㑣〳㈸ㅥ慥㠲摡散愰攴㐰つ愰㜸挰ち敡㐶〷㈵㠷㙡〰挵㐳㔶㔰㕢〵ㄵ㌳〷㤸攲昱㈹摦㠰㘶戸摦㠰㐶㘰㙥㈶ㅥ㔵㘰㜶〳挵㘳㔳㄰搳㤳ㄱ㡡㠷愳㌸㡡㝣づㅥ㠱攲㤸收㜳昰愰ㄳ挷㔴㥦㠳挷㤹㌸愶昸ㅣ㍣戴挴㌱搹攷攰搱㈴㡥㐹㍥〷て㈰㜱㑣昴㌹㜸捣㠸㘳㠲捦挱挳㐴ㅣ攳㝤づㅥㄹ攲ㄸ攷㜳昰㘰㄰挷㔸㥦㠳晢扦㌸挶昸ㅣ摣攵挵㌱摡攷攰㕥㉥㡥㔱㍥〷㜷㙣㜱ㄴ晡ㅣ摣㤷挵㔱攰㜳㜰昷ㄵ挷㐸㥦㠳㝢慣㌸㐶昸ㅣ摣㐹挵㌱摣攷攰㝥㈹㡥㘱㍥〷㜷㐵㜱攴晢ㅣ摣晢挴㜱愴捦挱ㅤ㑥ㅣ㐳㤳ㅤ㙤晦ㅦ愹㐹愳〰</t>
  </si>
  <si>
    <t>㜸〱捤㝤〷㝣ㄵ㔵昶㝦㙥捡㈳昷搱㥥ち㔸㐰㈰㘸〴〴㈱愱㠳㈲㈵愱㔷〹㔵㜱㘳㐸㕥㈰㤰㠲㉦〹㐵㜴戱〰㡡㘰㕤戰愲搸㜰敤扡ち㑡㔳搷㠲㙢挱㡥㕤搷㠲つ摢慡㙢挷昲晦㝥捦捣㑤收捤扢㤳戲扦晤㝦㍥㍢扣ㅣ敥扤攷㝢捦㤹敦㜷㘶摥㝢㤹㌹㌳㐹㔲㐹㐹㐹㝦㘰攱晦㕣㔲搹㘸㤷户戴戲㉡㕡搶㈳愷愲戴㌴㕡㔸㔵㔲㔱㕥搹㘳㔸㉣㔶戰㜴㝣㐹㘵㔵ち〰愱晣ㄲ昸㉢搳昲㉢㑢㑥㡢愶攷㉦㡡挶㉡〱㑡㑢㑡㑡㑦搷挹昰ㅦ敡晥㐴㑣㐷㜳㤶㑥愵〱㉡㐹㠷㘸㥡搰愴搳㘸㥡㌰㑤㔳㥡㘶㌴捤㘹㕡搰戴愴㠹搰ㅣ㐰㜳㈰捤㐱㌴慤㘸㕡搳戴愱㌹㤸收㄰ㅡ收搷㠷搱戴㠵㘹搶づ㘶㙡捥昰㐹㜳收㠳㑤㕥㔵㐵㉣摡扤攳㜴㘷㥤〷㘷㘷昷挸敥搱愷㙦㜶慦ㅥ㔹摤㍢收㔴㤷㔶㔵挷愲㠳换愳搵㔵戱㠲搲敥ㅤ㈷㔷捦㈹㉤㈹ㅣㄷ㕤㍡戵㘲㐱戴㝣㜰㜴㑥㔶敦㌹〵㝤〶㘴昷改摢户㜸攰挰〱捤づ㐷攴㠹㌹挳㈷挷愲挵㤵晦慤㤸敤ㄹ㜳㔲捥昰ㅥㄳ愳㔵晦慤㤸ㅤ㄰ㄳ㈱㜳㉢捡ち㑡捡晦㑢㐱搳戸㑤晢收㐶ぢ㑢戸昱愳搱㔸㐹昹摣ㅥ㔸敤㌸愱搱敢摦㘳㔸㘵㘵㜵搹㐲敥㐷㌹搱搲搲㈹搱㘲搹攸㘵戹㤵㔵㤳ぢ㘲㘵㤵捤捡愸㕦㌴ㄶ㉤㉦㡣㔶戶㈸ㅢ戱愴㌰㕡敡〲㉢搳换愶ㄷ挴㈶ㄶ㤴㐵㔳搹㘸㔹收㙣挳㌱㐵搱昲慡㤲慡愵捤换愶㔵㐶愷ㄴ㤴捦㡤ㄲ㤲㔶㌶慡扡愴㐸愵愶攲㤵㤴搲搹戶㘶戲愱戰㍥㘵㌹昳ち㘲㔵搲攳㈶捣戶㘱㍤扢㡢戰㠸㕢㉦敥㔲ㅤ㝤戳戸捤昲㑡捡挶㐵㘳攵搱㔲㈶攱㤶散收〳㠹㐰捥㜶愸㔱捡搰攱㔶㔲㑤摤㠳㡦㕣㤸㈵搴ㄱ收㤸㠹ㄵ戱㌲散㤰ㄳ愲〵攵㠳戳㝡㘴昷敡㥥㔷㔵㤴ㅢ㕤㠴㜶㔶㔶摦㝥〳攳㤶摥㍡〳㔳㜴㈷㑥㍥〲㈶㘵㙣晦扥晡㐸づ㘵挲愸搴㌷㜱扣㝢戳昰㤸㑢捥㉦㐸捥㥦㤳㥣㕦㤸㥣㕦㤴㥣ㅦ㑤捥㉦㑥捥㥦㥢㥣㍦㉦㌹扦㈴㌹㝦㝥㜲晥〲㘰捣㤲摥愴㐹戲扢㍣㜲晥㐹ぢ敥晦晣㠸ㄱㄷ㍥㌶㌴昶攸ㄱ㠵晦㔴㍣挴攵ㅤ愲㌳ㅡ㍤扣㙢㝤っ㔷㜵㘰敦慣㝥〳晢昴换敥㥢㤵摤扢㜷晦㠱㕥ㄶ搹晤㜴ㄷ捣搱㕤㘱㐲㐷㌳㑣捥㠰扥扡ㅢ㠷扡挳㈸昵㌲㔶㥢慢摥敢敦㥦敦慢㍥慡搵㠸ㅤ㕤换㙥晣攳扡愹㘷㈸扥愳㐸捥ㅥ㘸㜴昰收㠴㔲搹扤㍤㐹戲戳晡攸㥥㡣㤸〵ㄳ捡收扣㤱晤〶敡㕥ㅣ敡つ愳搴㙥㌷㠹晡㝡㐶散捥㐹㙤㜲㌷㉣㍤昰挶㠵㔳敥晤㔶昱ㅤ㑢㤲昴㐵愳戱挴晡㌱㐱㝦㤸搰〰㠶ㄹ〷㘲〳㌹㌴〸㐶愹㕤㙥捥㜳㘷捤㡦晤㜰挳扡戱摢搴攵昹㌷扣㍤戲㠵攲ㅢ愴攴㍣づ㡤挶收ㅣ捣〴挷挳㠴㠶㌰捣〸攴ㅣ捡愱㘱㌰㑡㍤攴收捣ㄸ㌳㌰昷㤲㐳㌶て摢㜶昵挴㘷户㥥㌹昵ㅤ挵㐳㔳㜲收愰搱搸㥣戹㑣㌰〲㈶㌴㤲㘱㐶㈳攷㈸づ㡤㠶㔱敡〱㌷㘷㘵ぢ扤昱挵㜷摦捦㝤㘸晢慡敢㉦㕥昵㙥㔴昱敤㕦㜲㡥㐵㈳换扢〱㘵愷改摤扦㕦敦摥㝤〶っ散搷扢㕦搶挰慣晥㔹摥㉤㥡搵慢慦ㅥ挷ㄴ攳㘱㐲ㄳㄸ㘸㐴晦晥㝡㈲㠷㈶挱㈸㜵㡦㥢㜵搰㡥愷晡㉣晡愸㘰攸敡㙦昶㜵ㅤ㌹㘸攰㌷㡡㥦㌷㤲昵〴㌴攲㜶ㅢ㘴敤攵㑤搲㈷㉢㕢㑦㘱挴㍣㤸搰㔴捥换ㅤ㌰㐰㑦攳搰㜴ㄸ愵㙥㜵㤳㙣扡㉦㘷㐵㤷㔳ㅦㄹ户戱昹昶扢㕥㙤㝥搴愷慡㈹挱昸〹捤㠴㘹㍣戵㔹㤸愵㑦攴晣㤳㘰㔲㐶㠱摡㙣づ㥤っ愳搴つ㙥搶㠳晢㕤㍢㜷搵㔳愵㘳慦㝥㌹㌴晡㐲㍤㝦㥢攲〷愸㘴捤㐷愳戱ㅢ昱ㄴ捣搱〵㌰愱㌹㌰㈹愳戰ㄱぢ㌹㔴〴愳搴搵㙥捥愹㌳晦㝥敦戱㈵挳㜳慦㍦愰昳捣㈵㘷晤㜴慡攲攷戵攴㉣㐶愳愳㙦㈳昶敡摤搷㜳ㄸ㔲捦戹っ㌹て㈶㔴挲㠹㘳愰攷㝣づ㉤㠰㔱㙡㥤㥢㘵攵扣㈳㘶㍤㜸昶㘷攳敥㍢㝡㝡扦换㍡摤慢ㄵ扦㄰㐸㤶㌲㌴敡捦㔲捥㤰ㄵ㌰愱㠵㥣㌸ㅡ㔹㑥攵㔰っ㐶愹ぢ摣㉣摢慦㍤攴扡㡥㠷㝤㌲昲㤲㕢扥㉥捥摣㍡慦愷攲㌷づ挹㔲㠵㐶㈳摦㝢慢ㄹ㝦ㄱ㑣㘸㌱愳㡣挶㝢敦ㄲづ㉤㠵㔱㙡㤵㥢㌲晡㡦㘹敢搷㝤戰㝡攴㈵戹昷㉥㙢晦搵愰换ㄴ扦摦㐸捡㘵㘸㌴㜶㤳㥤捥〴㘷挰㠴晥捣㌰㘳戰挹㤶㜳攸㑣ㄸ愵㤶扢㌹㡦晡敥愲ㅥ敢愷户挹昹㕢捡敡㘵㌹㥢㔶捦㔰晣㍡㈵㌹捦㐶愳戱㌹捦挱ㅣ扤〲㈶戴㤲㘱挶㈲攷㉡づ㥤ぢ愳搴ㄲ㌷攷㥡挳扦扢敦捣昷昶攵㕣晥㐰搵愰㙢㍦㘹㜵㠱攲户㌷挹戹ㅡ㡤挶ㅦ㄰攷㌳挵ㅡ㤸搰㕡〶ㅡ㠳〳攲〲づ㕤〸愳搴愹㙥搶扢㝦敡㥣㝤㘲慦㠷挶㕥搴㙣摡㔱㜷㝦㜰晦㍡挵慦㡢㤲昵㘲㌴ㅡ㥦昵ㄲ愶戸ㄴ㈶昴ㄷ〶ㅡ㠷慣敢㌸戴ㅥ㐶愹昹㙥搶㜳敦扣扤昳挰㑦㜷㡦搹㍥攳挹〷扥ㄸ㝡摢攷㡡摦㑦㈵敢攵㘸㈴扣挳㜸㍦挳㜹㐴㕣挱㠸㔷挲㠴慥攲扣ㅣ散慢㔷㜳㘸〳㡣㔲㠵㙥㤲㍦敦晦攱挶㜶㜷敤捡㕤戵㜱㘳搷摤摦㥥戶㕥戵㈶ㄸ㍦愱㙢㘱ㅡ㑦㙤㈳㘶改敢㌸晦㝡㤸㤴昱愰㜶〳㠷㙥㠴㔱㙡戶㥢㜵㘷捥㑢ㄳ捦㤹昲敢昸ㅤ㕦敤摥戵晣戶㙦㜲ㄵ扦㜰㑢搶㑤㘸搴㝦ㅣ摥捣㤰㝦㠵〹摤挲㠹愳挰敤㔶づ摤〶愳搴㌴㌷换敢㤳㘷㔷捣ㅡ㝥搷愸戳慥摥摦改㠰㥥晢㥡㈹㝥愳㤷㉣㜷愰搱㜸㙥㜷㌲挵㕤㌰愱扢ㄹ㘸㌴戸摤挳愱扦挱㈸㌵搱捤㥡扥㝣㘳愷ㅢ㡦㐸ㅢ㝦搱㌷扦ㅥ㝢昰挷慡㠳㍡㠴㘰晣㠴敥㠳㘹㝣搶捤㤸愵户㜰晥晤㌰昸昲搵㕦㍦挰愱慤㌰㑡㡤㜲戳收㍤扣㈰昳慥㝦昵ㅦ㜵攷昶晤昷っ扦敡摢㤷搵愱〴攳㈷戴ㅤ愶戱〷攳づ捣搱㍢㌹晢㐱㤸㤴㤱㌸ㄸㅦ攲搰挳㌰㑡つ㜵㜳㥥㝣敥晤攷㕣㜵㐷㠷㜱ㄷ敦〸㉦晦敥愰㑦搷愸挳〸挶㑦攸ㄱ㤸戸昷㌹昹〸昴扥㘷㘷てㄸ搸慢搷㠰摥扤〷づ捣敡㌷㘰㘰昶〰晤㈸愶攸挷㌸昹㜱ㄸㅣ晦〳昴㉥づ㍤〱愳搴㐰㌷㘵㌴㜵敤㥥攳㔷收て扦攵㠷昶㍦摦ㄹ㕢户㐶戵㈵ㄸ㍦愱㈷㘱摡㝡㍦㈶戲㍣㥦㄰㔹昸㌶昸ㄴ〰晡㘹㐲㥦㠱㐹ㄹて㑥扢㌹昴㉣㡣㔲扤摣〴愹㝦晦昰户㈱换慥捣戹攵敥㈷㡦㙤㜳搶㤶㘷㥢㍤て昷〹敥㜷攸摣㔸挱㘲晣㔶㔲晢ぢて㝥换攳扦晡㝦搳挳㉦㝡挵㝤㡢晢ㄷ㘷㘷ㄷ昵捤㉡攸㕤㤰㤶㠱戰つ晤㤵㠲敦攵捤㡡㘷㤴㤴ㄷ㔵㉣㤶摦㌱摡つ㉦愸㡣搶晥捡搱捤昵つ慦愸㉥㉦慡㙣㙢㜷收㔵ㄵ㔴㐵て昳晢㙡㠳㈴㑣换挳㙦㘰搱㑡挹搷摥㍦㙤㝡㐱㘹㜵㜴搸㤲ㄲ挷㝤戸捦㡤摦扦㉡收〴㝢㐷挶愲愷搶㜸ㄳ搶㘸ㄸ㑥㄰㉣㤲搸〹㉣ㅤ㤷戳㕥ㅤ㜳收㔵㔴㐶换㘵昵扡㤵㑤㉥㈹㕣㄰㡤攵㐵㜹㝡㈱㕡㈴㔴㕢搳攵晥ㄲ搸㙤㔲㌹㠸攲搷扡愲㑥摥搱攲ㄱ㑢慡愲攵㐵搱㈲慣敦挲㘸慣㙡改搴㠲㌹愵搱㌶㜱㄰㈷㈷ㅣ㠷挶つ㡦慣㈸慣慥捣愹㈸慦㡡㔵㤴挶㝢㠶ㄵ㉤㉡挰㉦㥥㐵ㄳ㉡㡡愲昸扤㌱㤵㑢㤲㑡㑡㐹㔱㉡改㘸摢㉦㙦㡣㕢搹㐳㌶㠴㘷ㄳㅦ㡥㙤㝥㐸晣㙥搷㘳ち搸㠱㐵㘹㤴晢㘴昲㤱昵〴㤳戸っ搳㌵ㄸ攸攱挴㜳㌱㐴㜷〹㐶换㍡搶㙣戹晦扦攰攴攴㠳㕣昶㈳ㄶ攱㤷昳搱〵攵㐵愵搱㔸㥤㘷㤲ㄴ搷㐸扦〰㤳搶ㄳ㐷㜳愰㝡愹㐰愸㈵㙡㘹摡攲㤲愲慡㜹愱㜹搱㤲戹昳昸挵っ㘷㥢搲搳㈹㙤挲愲㕦挲㤰㝥㤹㘶て㑣㌸㥣ㄴ㝡㠵愰㔰㔸扦敡昴搳㍡攱晦挶晦摡㥦㡣㔹㕡㑥㌳攰㥣㔰㘵㕡搹挸㡡㔸㘵㑡㡡㡤攵攸㠲捡㜹㔵摣㍤敢㜶㌲摥㙢㌴慦挳愴ㅤ〹㔳敦㔹㠵㤶〰愵昲攴㐹昳戲摣㘸㜱〱㑥㔹挹搱慤ち搲捡㥣戳㈰戹搱捡㐲捤搳㈵㘳㜰慣㉣〹愱㠵㠳扦㔹ㄹ昷晥攸㤲慡摣㠲慡㠲㈶㘵㌸昱㠲慤愴〱敡㈶戳㥣ㄶ㘷㌶㤷㌱㌳㍢散昶㄰㈱㈲㑤㑦㤴愶㌲攰㐴挲㠱㠳攳㈵㈹挵戵㜵㤳挰扡户〷㠹㤰㝦㐷㡦㍦㠱㠲昳㍡㐵愳愲攵㔳㤷㉥㡣㔶ㄲ㥥ㅥ慡㔳㑡晦攱挵㘰㤳ち攷㑣慢㉡㈹慤散㠱㌵ㅤㄵ慢愸㕥昸摦㡣挳㔸晡つㄸ戳愴ㅤ㠵扤戸攱㥣㈰㔷㔲㤳㐵摣㌶昹昹㐹改㡣挶ㄱ㝤〴つ昷㔶〴晢〳晦挹愲摦挱㝦攱扡㝣㘹㤹㐰㌴收㘴㔳ㅡ昰捤捡愰搰搴㔸㔴㑥㥦愵㑢〷㙡㌷㉦㥢㔱ㄱ㕢㌰愷愲㘲〱昷愷ㄶ搲慢㥣ㄷ㡤㔶昱㤴㔴㔳昷ㄴ㥣㥣㙡㔳㉡㈵㈵敥㑣㤲攷摣㔵〷挴て扤て搳㝣㔸㘹㘹㐷ㄳ戱㌲昴〱㠶㔲㜰㜲㉣戴ㄷ㡤㠳㐷㑦㥡㤸㥦搵㌷㍦㍢㍢㍦扢摦愲攲㤲昲㠲搲ㅥ㑢㑡㉢㤷愸㜶㈰捦㤳㍤ㄹ攷扤㔱昸㘴攵敥㔱摢晢㕦晦敥戵摤㕥挸㔷㙤㕤㐷挲㤹愷㉥〸㤷㠱ㅦ晤㌱㡣㍡ㄴ㌰扥愹愰ㅤ扦攸㑦搱搷晢㘸㍥㠳挱㕢㠳㠸㡤㜷㠶㉦㥣慥敡㡡晦昹敥愰扦愴昹ち㐶㜵㠳攱戱愹晦〵㘳ㄶㄵ㐱㝣㙥㜲搹㙣㐷㘳㌸㜱戳晤ㅢ愳㘱㕤㠷㑦㜵〷㠲㥢㑥㔳㉡㑤㜱㌴㠵㔱㈱〴戶ち㤰收㍡ㄲ㑥㠳昵挴㌴ㄱ攰㔷捥㑦〱捣㉥挰敦捣㐱㘱㌴㜷㌸㡦〰挹㑥㔷㘵挱㈷〲愴㘰㐰昳㡡㠰敡㠵㈱ㄱ㈰つ㍤戳愸㕦㝥昷〸㤰㡤攱㐴〱㌴㘳敡㍡㝣慡㌷收搹〴昸ㅡ挱慤〲晣换㜵㈴㥣愲敢㠷㐸ㄹ㕣㡢〳戹捡㕦〲㘶ㄷ愰ㄵ摣扡㌵㑤ㅢㄸ㡦〰㠷㌸㕤搵ㅦ㐱㐴㠰㐳〹㍡っ㐶つ挴㤰〸搰ㄶ㍤戳愸て扤〲っ挰㜰愲〰ㅤㄸ㔳搷攱㔳㠳㌰捦㈶挰㥢㐱〲扣攱㍡ㄲ捥ㄷづ㐶愴っ慥㐵ㄷ慥昲㙢㠱〲ㅣつ户敥㐶搳ㅤ挶㈳㐰て愷慢㡥㐷㄰ㄱ愰㈷㐱㔹㌰㙡㈸㠶㐴㠰㙣昴捣愲㥥昳ち㌰〴挳㠹〲昴㘵㑣㕤㠷㑦つ挳㍣㥢〰㡦〷〹昰㤸㜱昸㑦㕥收㈲㔲〶搷攲㜸㈴㔵㡦〴ち㌰ㄴ㙥㍤㡣㘶㌸㡣㐷㠰㕣愷慢㐶㈰㠸〸㌰㠲愰㤱㌰㡡㈷㌲㐵㠰㔱攸㤹㐵㙤昵ち㌰ㄲ挳㠹〲㡣㘳㑣㕤㠷㑦㡤挶㍣㥢〰㜷ㄹ㥥晥㌷挱㍢㕤㐷挲㤹搴㜱㠸㤴挱戵㤸捡㔵扥㍤㔰㠰改㜰敢ㄹ㌴㌳㘱㍣〲㥣攸㜴搵㜸〴ㄱ〱㑥㈲㘸㌶㡣㥡㠸㈱ㄱ攰㘴昴捣愲㙥昰ち㌰〱挳㠹〲ㄴ㌰愶慥挳愷㈶㘱㥥㑤㠰㉢㠲〴戸摣㜵㈴㥣搴㥤㠲㐸ㄹ㕣㡢昹㕣攵昵㠱〲㤴挲慤换㘸捡㘱㍣〲㉣㜴扡㉡て㐱㐴㠰㔳〹㡡挱愸㘹ㄸㄲ〱㉡搱㌳㡢㕡敢ㄵ㘰㉡㠶ㄳ〵㔸捣㤸扡づ㥦㥡㡥㜹㌶〱捥づㄲ攰㉣搷㤱㜰挲㜹ㄶ㈲㘵㜰㉤捥攴㉡㉦てㄴ攰㙣戸昵㌹㌴㉢㘰㍣〲慣㜲扡敡㐴〴ㄱ〱捥㈵攸㍣ㄸ㌵ㅢ㐳㈲挰㙡昴捣愲ㄶ㜹〵㌸〹挳㠹〲㕣挰㤸扡づ㥦㍡ㄹ昳㙣〲㤴〶〹戰挰㜵㈴㥣晢㍥〵㤱㌲戸ㄶ㤷㜱㤵㑢〲〵戸〲㙥㝤㈵捤㔵㌰ㅥ〱㌶㌸㕤㔵㠰㈰㈲挰㌵〴㕤ぢ愳ち㌱㈴〲㙣㐴捦㉣敡ㄴ慦〰㜳㌰㥣㈸挰㡤挰㠷㜵ㅤ㍥㔵㠴㜹㌶〱愶〷〹㌰捤㜵㈴㥣㠸攷㤹昵っ慥挵ㅤ㕣攵扣㐰〱敥㠲㕢摦㑤㜳て㡣㐷㠰㝢㥤慥㥡㠷㈰㈲挰㝤〴㙤㠶㔱昳㌱㈴〲㙣㐱捦㉣㙡慣㔷㠰ㄲっ㈷ち戰㡤㌱㜵ㅤ㍥戵〰昳㙣〲っつㄲ㘰㠸敢㐸戸㐶㔰㡥㐸ㄹ㕣㡢㐷戹捡㠳〳〵㜸ㅣ㙥扤㡢收〹ㄸ㡦〰㑦㍡㕤㔵㠱㈰㈲挰㔳〴㍤つ愳㑥挵㤰〸昰っ㝡㘶㔱㝤扣〲㉣挴㜰愲〰捦㌳愶慥挳愷㘲㤸㘷ㄳ攰攸㈰〱扡扡㡥㠴换ㄷ搵㠸㤴挱戵㜸㥤慢摣㌹㔰㠰㌷攱搶㙦搱扣つ攳ㄱ攰㥦㑥㔷㉤㐲㄰ㄱ攰㕤㠲摥㠳㔱㑢㌰㈴〲扣㡦㥥㔹㔴㝢慦〰㡢㌱㥣㈸挰㐷㡣愹敢昰愹愵㤸㘷ㄳ愰㔵㤰〰〷戹㡥㠴㡢㈹愷㈳㔲〶搷攲㉢慥昲〱㠱〲㝣つ户晥㠶收㕢ㄸ㡦〰摦㌹㕤㜵〶㠲㠸〰摦ㄳ昴〳㡣㕡㡥㈱ㄱ攰㐷昴捣愲搲扤〲晣ㄹ挳㠹〲散㘷㑣㕤㠷㑦㥤㠹㜹㌶〱㝥晦㉤攰慢昰㙦慥㈳攱捡捥㌹㠸㤴挱戵㐸㑤挶㉡敦〷捣晥㔵㌸〴户㙥㐲㤳づ攳ㄱ㈰散㜴搵ち〴改挴㐰㑤〹㙡〶愳㔶愱㉢〲㌴㐷捦㉣敡㕢攴愸昹㘵㘸㈵㠶ㄳ〵㌸〰昸戰慥挳愷㜸敤挸㈶挰愷㐱〲㝣攲㍡ㄲ㉥㌳㥤㡦㐸㈲挰㘱㕣攵㡦〲〵㘸〷户㍥㥣愶㍤搷慥昶户挱㡥㑥㔷慤㐱愰㑥愴㤳㐱㔰㈷ㄸ㜵〱扡㈲挰ㄱ攸㤹㐵扤敤ㄵ㘰㉤㠶ㄳ〵攸っ㝣㔸搷攱㔳ㄷ㘲㥥㑤㠰㤷㠲〴㜸搱㜵㈴㕣昱扡〴㤱㐴㠰㉣慥昲昳㠱〲昴㠲㕢昷愶改挳戵慢ㄵ愰㥦搳㔵㤷㈲㔰㈷搲改㑦搰〰ㄸ戵づ㕤ㄱ㘰㈰㝡㘶㔱㑦㜸〵昸ぢ㠶ㄳ〵ㄸっ㝣㔸搷攱㔳敢㌱捦㈶挰捥㈰〱㜶戸㡥㠴㡢㙦㔷㈰㤲〸㌰㤲慢扣㉤㔰㠰搱㜰敢㌱㌴㘳戹㜶戵〲㡣㜷扡敡㑡〴敡㐴㍡ㄳ〸㥡〸愳慥㐶㔷〴㤸㠴㥥㔹搴㍤㕥〱慥挲㜰愲〰㜹挰㠷㜵ㅤ㍥戵〱昳㙣〲摣ㅣ㈴挰㈶搷㤱㜰㘱㜰㈳㈲㠹〰戳戹捡㌷〶ち昰㈷戸㜵㍥捤㈹㕣扢㕡〱收㌸㕤㜵ㅤ〲㜵挲㡦㉥㈴愸〸㐶摤㠰慥〸㄰㐵捦㉣敡㉡慦〰搷㘳㌸㔱㠰ㄲ攰挳扡づ㥦扡ㄱ昳㙣〲㕣ㅣ㈴挰㐵慥㈳攱ㅡ攵捤㠸㈴〲挴戸捡ㄷ〴ち㔰〵户慥愶㔹挴戵慢ㄵ㘰㠹搳㔵扣㜰搹㠹㜴㤶ㄲ㜴ㅡ㡣扡ㄵ㕤ㄱ㘰ㄹ㝡㘶㔱㉢扣〲摣㠲攱㐴〱㤶〳ㅦ搶㜵昸搴㙤㤸㘷ㄳ攰戴㈰〱㤶扡㡥㠴换愷㜷㈲㤲〸㜰ㅥ㔷㜹㜱愰〰攷挳慤搷搰慣攵摡搵ち㜰愱搳㔵㜷㈱㔰㈷搲戹㠸愰㡢㘱搴㍤攸㡡〰㤷愰㘷ㄶ㔵敥ㄵ攰㙥っ㈷ち戰ㅥ昸戰慥挳愷晥㠶㜹㌶〱㡡㠲〴㈸㜴ㅤ〹㔷㜲㌷㈳㤲〸㜰㉤㔷戹㈰㔰㠰敢攰搶搷搳摣挰戵慢ㄵ攰㈶愷慢戶㈰㔰㈷搲搹㐴搰捤㌰敡〱㜴㐵㠰扦愲㘷ㄶ㌵搳㉢挰晤ㄸ㑥ㄴ攰㜶攰挳扡づ㥦摡㡡㜹㌶〱㈶〶〹㌰挱㜵㈴㕣㔴摥㠱㐸㈲挰㘶慥昲戸㐰〱敥㠷㕢㍦㐰戳㤵㙢㔷㉢挰㜶愷慢㜶㈲㔰㈷搲搹㐱搰㑥ㄸ昵㄰扡㈲挰㠳攸㤹㐵つ昷ち昰㈰㠶ㄳ〵㜸〴昸戰慥挳愷ㅥ挶㍣㥢〰〳㠲〴攸敦㍡ㄲ慥㜰㍦㡡㐸㈲挰搳㕣攵扥㠱〲散㠶㕢㍦㑢昳ㅣ㡣㐷㠰ㄷ㥣慥㝡っ㠱㍡㤱捥㡢〴扤〴愳㜶愱㉢〲扣㡣㥥㔹㔴㜷慦〰㡦㘳㌸㔱㠰搷㠰て敢㍡㝣敡〹捣戳〹搰㈹㐸㠰っ搷㤱㜰扤晤㈹㐴ㄲ〱摥攳㉡㜷〸ㄴ攰〳戸昵㕥㥡て戹㜶戵㝢挰挷㑥㔷㍤㡤㐰㥤㐸攷ㄳ㠲㍥㠵㔱扢搱ㄵ〱昶愱㘷ㄶ搵挶㉢挰㌳ㄸ㑥ㄴ攰㑢攰挳扡づ㥦㝡ㄶ昳㙣〲㌴ぢㄲ愰愹敢昰搷〳愴扤㠰㐸㡤戸㡥摢㤴㉢㕣㍣扤㈴扡㤸ㄷ㥥㕡ㄴ愳挰㌸愷扡戲慡㐲慥㤲㌵㉦捥慤㤸㔸㔱㤵㕢㔲戹戰戴㘰改㐱挵㙥㘳挶扣㘸㌹慥㘱挷㜰㈹摢㌷㔶戱㜰㘱戴㐸ㄷ攷㔵㔴挷ち愳㘳㜲晦ㄷ慥㜱㠳ㅦ㌶㥤㕣摥㑥㔶㔸晥戳换戶〸愱戰㤷㘰㐹㑡㝢〹〱晤㔷摦愴捣搹㜳愵㕣㥡ㄱ〰㕢搶㉡㍡戵愴慡㌴摡戴㔸慥㔲㑢㍢扤ㄸ㉡愲㌰愰愸㐹昱搴㜹戸㉡㤵摢扣㜸㔴慣愴愸戴愴㍣捡㡤搱捡㠱㡥㡦捥㐵ㄱ挰攴㡡捡ㄲ㔶㤴㌷㉦㥥ㅡ㉢㈸慦㕣挸敢㤹㠵㑢て㡣敢挹㠵捦戴攲攱㈵攵㤵㐸㈳㕢㤱敤㤶挵㜹昳㉡ㄶ攳收㠶敡戲昲㔱〵ぢ㉢晦㈷戶㡡攲㘶㤱㐵㌶㡤㑡㔶挹挹㉡㍤㌹晤㍦摤㍥愱ㅦ㜰㡣ㅤ攴搴搷㜴挴㝥㕡ㄵ㉢㤹㔳㑤挱㈴㐷㉦搸㔴ㅡ搹㠶㐹㘹㉦愳攵扦㜲改搹㠴扥戲〳慥㙢㕣搱扥昵ち㜸捤ㅤ㈳㠷〳慥㝦挴敡㌴晢〹㘶散愸㘹㘳㙡ぢ㜲晥㑦户㕦愴敤㐱攴〶搷㍦戴〶戸㠵戳ぢ戱㈶㠲㝢ㄴ㡥㑣散〹散昹㜷换㜰戱㘰戸㠷戶愸㙤㡥挴㈵昴㘶挵攳ぢ收㐴㑢㜱攵扦慣愰慡㠵搳㘱〹〶捡昳㉢㕤㕦㑥㐵㔹㔹〱㜷㌹摥㘴㤰㔷㔸㔰ㅡ㑤㉦ㅥ㔶㕤㔵㌱愱愴㕣ㄷ挳挸㝥改づㄵ㉣挱㔰挱ㄲ攷ㅡ㝤昱ㄴ㔶〴㐹㥢戱㉡收ㄶ挴㑡慡收㤵㤵ㄴ愶戳挳慡㥤晦㠹㝤ㄵ〷㝦㉡挴㌴㡢㜹㉦昱㕦昴㜷㉥扤㘳㜳昷㐰㥤っ愵攳收挷ㅥ㥤慣㐲昸愷晥挳㠲ㄱ扣昱挸〷㡡晥〵搱搲昰㠳〱昷攰昹㕡㉥挵㘲攴敢攵ㄸ㤱㌷㈷昵㉡〱昸搱晢〱㘵㠳㍦愹慦挱搴㔹㑤搰〴㠰昰昸㡡㠲愲㤱〵㠵戸㘱愸㠹㝢扢㔰㍡㌶㉤摦㙡㘲ㄱ搶㜷攴愰㘴〸愵㐸㡢㑡㡡愲戱㜴づ攴攱㜶愸㔴㔶㠶㠴㥣㙤㠸㉢摤㈹㐹㘹㘹㑤搳㙤戹挶㤸㔸㐷扡㔷捤扤户㕢㡤㐹㠸晦挵〹〳㜸ㄱつ戴㔲㘰昵慦愰愳㝦㈳愷搷搱㈵ㅦㅦ攰㜷〲晥㠰㐹㝢〳㑥晦戶㠹㉦戵㐰㐱㠶〶㈸㔵㙥戴㘱ㄱ㐸㍡ち㈶愴㝡㈴㑤㠸㌴昵㔴㝤㠴㥣㠲㡦㜴㜳昷㑥㈸て㝢㜹戴㈸散扣扦戲扡㠴㥢㈳㌹㌹ㄵ㥢㍡攴慦㤸㑢㐸㡢㘰㘵㜹㔱㈹〷㔱敤戱ち㈱ㄶ〷㌶攵挱㠲昸昹扣㜱攵ㄵ㡣攲㕡昶ㅦ昸㑦㤶㜰㔸㈷㔳㠱戰㝡〷搶㄰㙦挹㤱㌰户㥡㠶攴㌸敦〵愳㍥㐶㤷ㅦ晦㘸㥡て㉢昵㈹㝡晣挰㑡ち昱晥愵㠶扥㐱慡㝤㤸挱㌷㐹ㅤ㘲攰捦搰攲㝢㑦捤扥㤸㡥搱晡昷挵㉦㌸〳㍦㥡户挳㤹㝤㔱㝤㠹ㄱ㐳〳㑤戳㠱戹㤹㜵㔳〲扦戲〳㥡ㄱ搰㥣㠰㝦〱挰㡤ㅣ㙡㠱㕥㡤㜸扣㝤挶㈲㕥〴ㄸ㠸昷㙦㑦㔰㡦㜸〷㌰攸㠱っ晡㉢〰㝥昱㝥挷㤸㈳摥㐱㠰㌴㔸㍣㙥㍢ㄱ慦ㄵ〳㤳㜹㥣㜸㙤㌰㕡扦㜸挹㤸㈶攲ㅤ㉣㐱㥣㡥㘲㠹㠲㐵扣㐳㠰搱㠷ㄲ挸昲〵ぢ攰㌰〲摡ㄲ挰㡡〶ㄱ慦ㅤ㝡㌵攲昱戶㈰㡢㜸敤㠱㠱㜸慣㙡㌰㐱㍤攲㜵㘰搰㡥っ捡ち〴扦㜸㉣㍢㜰挴换〰愴挱攲戱㔰㐱挴敢挴挰慣㔸㠸ㄳ敦㐸㡣搶㉦ㅥ㉢ㅢ昰挲ㅤ㘰っ㠲㠶晣戰扣挱搰挰㤸搹昳㡥〲㐶㜷㈶㤰愵てㄶ㐰ㄷ〲扡ㄲ挰㙡〸ㄱ敦㘸昴㙡挴攳晤㑤ㄶ昱扡〳〳昱㍡㜸㠲㝡挴㍢㠶㐱㝢㌰㈸慢ㄷ晣攲戱㘴挱ㄱ慦㈷㈰つㄶ㡦㐵づ㈲㕥ㄶ〳戳摡㈱㑥扣㕥ㄸ慤㕦㍣㔶㐵攰㠵搳愴っ㠲㠶晣戰㌴挲愲㑤ㅦ㘰㜴㕦〲㔹㌶㘱〱昴㈳愰㍦〱慣愴㄰昱〶愰㔷㈳ㅥ㙦搴戲㠸㌷〸ㄸ㠸挷㙡ちㄳ搴㈳摥戱っ㝡ㅣ㠳戲昲挱㉦摥㔰㡣㌹攲つ〶愴挱攲つ挳㌴ㄱ敦㜸〶ㅥ㡥㕥㥣㜸㐳㌱㕡扦㜸慣愸挰ぢ攵ㄶっ㘲挴㘳㔹㠵愱㠱㌱戳攷つ〷㐶攷㄰挸㤲ぢぢ㈰㤷㠰ㄱ〴戰ち㐳挴ㅢ㠹㕥㡤㜸扣攳捣㈲摥㘸㘰㈰ㅥ㉢㌱㑣㔰㡦㜸㘳ㄸ㜴㉣㠳戲㙡挲㉦ㅥ㑢㈵ㅣ昱挶〱搲㘰昱㔸㕣㈱攲㡤㘷㘰㔶㔹挴㠹㌷ㄱ愳昵㡢挷㙡っ扣㜰㉢ㅢ㠳愰㈱㍦㉣挹㌰㌴㌰㘶挴㥢っ㡣㍥㠱㐰㤶㙢㔸〰㔳〸挸㈳㠰ㄵㅣ㈲摥㔴昴㙡挴攳㡤㜳ㄶ昱愶〳〳昱ち㍣㐱㍤攲捤㘰搰㤹っ捡㡡ぢ扦㜸㉣戳㜰挴㥢〵㐸㠳挵㘳㘱㠶㠸㜷㈲〳戳㐲㈳㑥扣搹ㄸ慤㕦㍣㔶㜲攰㠵㥢攵ㄸ〴つ昹㘱㌹㠷㐵㥢㍦〱愳昳〹㘴愹㠷〵㜰ち〱〵〴戰晡㐳挴㥢㠳㕥㡤㜸扣㈱搰㈲㕥ㄱ㌰㄰㡦ㄵ㈰㈶愸㐷扣㈸㠳ㄶ㌳攸㤹〰昸挵㍢ㅢ㘳㡥㜸㜳〱㘹戰㜸㉣敡㄰昱收㌱㌰慢㍢攲挴㥢㡦搱晡挵㘳ㄵ〸㕥戸ㅦ㡦㐱㡣㜸㉣〵㌱㌴㌰㘶昶扣㔲㘰㜴ㄹ㠱㉣ㄳ戱〰捡〹愸㈰㠰㤵㈳㈲摥㐲昴㙡挴攳㝤㡤ㄶ昱㘲挰㐰㍣㔶㡦㤸愰ㅥ昱㉡ㄹ㤴㡦㈳㔰慣昴昰㡢挷昲づ㐷扣㙡㐰ㅡ㉣ㅥぢ㐲㐴扣㐵っ捣捡㤰㌸昱㤶㘰戴㝥昱㔸㐱㠲ㄷ慥ㄷ㌰〸ㅡ昲挳㌲ㄲ㐳〳㘳㐶扣搳㠰搱换〸㘴㠹㠹〵㜰㍡〱㘷㄰戰ㄱ〰ㄱ敦捦攸搵㡡㘷㝦捦㍢ㄳㄸ㠸挷捡ㄳㄳ搴㈳摥㔹っ㝡㌶㠳戲㑡挴㉦ㅥ㑢㐳ㅣ昱捥〱愴挱攲戱㤸㐴挴㕢挱挰慣㉡㠹ㄳ㙦ㄵ㐶敢ㄷ㡦搵㈷㜸攱㐶㐲〶㐱㐳㝥㔸㠲㘲㘸㘰捣㠸㜷ㅥ㌰㝡㌵㠱㉣㑦戱〰捥㈷㘰つ〱慣㔸ㄱ昱搶愲㔷㈳ㅥ敦㍢戵散㜹ㄷ〲〳昱㔸戵㘲㠲㝡挴扢㠸㐱㉦㘶㔰㔶㤸昸挵㘳㔹㠹㈳摥㈵㠰㌴㔸㍣ㄶ愲㠸㜸㤷㌲㌰㉢㔲攲挴㕢㠷搱晡挵㘳攵ち㕥戸㌳㤱㐱搰㤰ㅦ㤶慦ㄸㅡㄸ㌳攲㕤〶㡣扥㥣㐰㤶戶㔸〰㔷㄰㜰㈵〱慣㜶ㄱ昱慥㐲慦㐶㍣摥㑥㙢ㄱ㙦〳㌰㄰㡦ㄵ㉦㈶愸㐷扣㙢ㄸ昴㕡〶㘵㜵㡡㕦㍣㤶愴㌸攲㙤〴愴挱攲戱㠸㐵挴扢㡥㠱㔹捤ㄲ㈷摥つㄸ慤㕦㍣㔶扤攰㠵㝢ㅦㄹ〴つ昹㜹ㄷ搶搰挰㤸ㄱ敦㈶㘰昴㈶〲摦戳〳㙥㈶攰慦〴扣て㠰㠸㜷ぢ㝡戵攲搹㝦户扤つㄸ㠸挷㙡ㄹ㤳搵㈳摥敤っ㝡〷㠳戲戲挵㉦ㅥ换㔹ㅣ昱敥〴愴挱攲戱〰㐶挴扢㡢㠱㔹〹ㄳ㈷摥㍤ㄸ慤㕦㍣㔶捣攰㠵㥢㉢ㄹ〴つ昹㘱搹㡣愱㠱㌱㈳摥扤挰攸晢〸㘴㐹㡤〵戰㤹㠰㉤〴戰捡㐶挴扢ㅦ扤ㅡ昱㜸㠷戳㘵捦摢ちっ挴㘳愵㡤〹敡ㄱ㙦ㅢ㠳㙥㘷搰㔴㥣ㄶ昱㡢挷㔲ㄸ㐷扣ㅤ㠰㌴㔸㍣ㄶ捦㠸㜸㍢ㄹ㤸㔵㌴㜱攲㍤㠴搱晡挵㘳戵つ搶ㄹ昷㙢㌲〸ㅡ昲挳㤲ㅢ㐳〳㘳㐶扣扦〳愳ㅦ㈱㤰攵㌸ㄶ挰愳〴㍣㐶〰㉢㜴㐴扣挷搱慢ㄱ㡦户㙡㕢挴㝢〲ㄸ㠸挷㉡ㅤㄳ搴㈳摥㍦ㄸ昴㐹〶㘵㐵㡤㕦㍣㤶搱㌸攲㍤〵㐸㠳挵㘳攱㡤㠸昷㌴〳戳〲㈷㑥扣摤ㄸ慤㕦㍣㔶敡㠸㜸捦㌲㠸ㄱ㉦〳愳㠶㠶㐷扣攷㠰搱捦ㄳ挸㔲ㅥぢ攰〵〲㕥㈴㠰搵㍤㈲摥㑢攸搵㠸挷㍢捥㉤攲敤〱〶攲戱挲挷〴昵㠸昷ち㠳扥捡愰慣挶昱㡢挷ㄲㅣ㐷扣搷〰㘹戰㜸㉣摡ㄱ昱㕥㘷㘰㔶敦挴㠹昷㈶㐶敢ㄷ㡦㔵㍥㈲摥㕢っ㘲挴㘳愹㡦愱攱ㄱ敦㙤㘰昴㍢〴づ戰〳晥㐹挰扢〴戰㌲㐸挴㝢て扤ㅡ昱㜸攳扣㐵扣て㠰㠱㜸慣づ㌲㔹㍤攲敤㘵搰てㄹ㤴㤵㍣㝥昱㔸扥攳㠸昷ㄱ㈰つㄶ㡦〵㍦㈲摥挷っ捣捡㥦㌸昱㍥挵㘸晤攲戱㐲㐸挴摢挷㈰㐶㍣㤶〹ㄹㅡㅥ昱㍥〳㐶㝦㑥㈰㑢㠸㉣㠰㉦〸昸㤲〰㔶ㄵ㠹㜸㕦愱㔷㈳ㅥㅦ〸㘰ㄱ敦㙢㘰㈰ㅥ㉢㡢㑣㔰㡦㜸摦㌰攸户っ捡㉡㈰扦㜸㉣晤㜱挴晢㌷㈰つㄶ㡦挵㐲㈲摥㜷っ㝣ち㝡㜱攲晤㠰搱晡挵㘳㜵㤱㠸昷㈳㠳ㄸ昱㔸㘲㘴㘸㜸挴晢〹ㄸ晤㌳㠱㐵㜶挰㉦〴散㈷㈰ち㠰㠸昷㉢㝡㌵攲昱戹〶ㄶ昱㝥〷〶攲戱㉡挹㘴昵㠸昷〷㠳㈶攱㔲㠷㘲〵㤱㕦㍣㤶つ㌹攲昱㙡㐸㠳挵㘳愱㤱㠸㠷㌳攴㐹㡡ㄵ㐷㜱攲攱收攳〶㠸户〴搳㐴扣㌴〶㌱攲戱㍣挹搰昰㠸ㄷ〲㐶㌷㈱㤰愵㑢ㄶ㐰㍡〱㝣㍡㥢㘲㌵㤳㠸ㄷ㐶慦㐶㍣㍥慥挱㈲㕥㌳㘰㈰ㅥ㉢㥡㑣㔰㡦㜸捤ㄹ戴〵㠳戲晡挸㉦ㅥ㑢㡥ㅣ昱㕡〲搲㘰昱㔸愴㈴攲㐵ㄸ㤸搵㑡㜱攲ㅤ㠸搱晡昷㍣㔶㌵㠹㜸〷㌱㠸ㄱ㡦愵㑤㠶㠶㐷扣㔶挰攸搶〴戲散挹〲㘸㐳挰挱〴戰ㄲ㑡挴㍢〴扤ㅡ昱昸搴〹㡢㜸㠷〱〳昱㔸つ㘵㠲㝡挴㙢换愰敤ㄸ㤴㤵㑢㝥昱慥挳㤸㈳摥攱㠰㌴㔸扣敢㌱㑤挴㙢捦挰慣㜴㡡ㄳ慦㈳㐶敢ㄷ㡦ㄵ㔱㈲㕥〶㠳ㄸ昱㌶㘱搴搰昰㠸搷〹ㄸ㝤〴㠱㉣㤹戲〰㡥㈴㈰㤳〰㔶㔱㠹㜸㐷愱㔷㈳ㅥㅦ㥥㘱ㄱ慦ぢ㌰㄰㡦㤵㔴㈶愸㐷扣慥っ㝡㌴㠳戲敡挹㉦ㅥ㑢㥤ㅣ昱扡〱搲㘰昱㔸ㅣ㈵攲㜵㘷攰慤攸挵㠹搷〳愳昵㡢挷㙡㉡ㄱ慦㈷㠳ㄸ昱㔸㔲㘵㘸㜸挴换〲㐶㘷ㄳ挸㜲㉢ぢ愰ㄷ〱扤〹㘰〵㤶㠸搷〷扤ㅡ昱昸ㄴ㄰㡢㜸晤㠰㠱㜸㡦㜸㠲㝡挴敢捦愰〳ㄸ㤴ㄵ㔳㝥昱㔸㈶攵㠸㌷㄰㤰〶㡢挷挲㉡ㄱ㙦㄰〳戳挲㉡㑥扣攳㌰㕡扦㜸慣挴ㄲ昱〶㌳㠸ㄱ㡦攵㔸ㄶ㙤㡥〷㐶て㈱㤰愵㕡ㄶ挰㔰〲㠶ㄱ挰敡㉤ㄱ㙦㌸㝡㌵攲昱㜹㈶ㄶ昱㜲㠱㠱㜸慣攰㌲㐱㍤攲㡤㘰搰㤱っ晡ㅥ〰㝥昱㔸㘲攵㠸㌷ち㤰〶㡢挷愲㉣ㄱ㙦㌴〳戳㍡㉢㑥扣戱ㄸ慤㕦㍣㔶㜱㠹㜸攳ㄸ挴㠸挷㔲㉥㐳〳㘳收㌷㡣昱挰攸〹〴戲捣换〲㤸㐸挰㈴〲㔸昹㈵攲㑤㐶慦㐶㍣㍥慢挵㈲摥ㄴ㘰㈰ㅥ慢扦㑣㔰㡦㜸㜹っ㍡㤵㐱㔹㉢㈲㉢㍢㡤㍤捣攱愷㜴ㅡ慦昷晢㉦㘳㑦㤳扢晢㍤㈵〶㤲愱㤸挵〶㜹㔵㑢㑢㔱攰挱㈶㉦㙢㍢㉤㕥愰て换ㄸ㉥戶㔷挴㜰㜱㌰搵晦搸㠹㥡戹捦㈳㘹搳㔶扥㐷㝡挸㌴㝡㔸换㤰㜶摢晥挴挷㔶搴捣攷㡡搷摥摦捦㌹㕣㐲㌳戰㡡慤㈶㤴ㄴ挶㉡㉡㉢㡡慢㍡收愱㜸愹㈳ㅦ㤱㔲㡣㘷つつ㑢扢〵ㄱ慤㌹㐹㉣戵㥣㑦戹㕣挴㐷〶㠴ㄷ㤴㔷㉣㉥㤷戵㐹慢攴㤳㘲㐴慦㈶㑤㤸㈶捣㍣㕣㡥㠰㜸ㄱ搶㍤㜰戲㥥〵摢㍣㈵挲挲〱㉥ㄱㄶて㐸㠳㤵〲搲㘰戵〰㤷戴㘴〸摥搰㑢昷㡣慤收愸㐲㔵愴愲愹㑤㥡愸㑣摦昳㐸ㄲ㉥昹搷㍣搰㈱ㄴ攲ㄵ晦戴㥢㐱戹㘱㤳攲ㄵ攵㘴敥ㄸ晡㈴慣㠲㥥つㄳ㡥愴㘰㠰㉢ㄴ㍡ㄹ昶挰㥣攱昹㜸搰㠰㜹昴〰昷㠲搰㥦㌰摥っ攳㔲搶㠰㈷㤱㔶㠶昲㌱搲〲㈳㥥ㅡ愷搰㈹ㄸ㍢〰㘳昱㑦ㅢ㡤愴扡搱昵㕥愶敤㐴㤳㐱㔳〴戸ち挱㈹ㅢ㈱捡ㅥ㠶搱挷〹〱㔸敥戸敡㉡戰攴敥㠲挱愴搰㕣㐰〲昷〱㜵〵㘰摣て攲户愳㐶㈴㑣㑢搲㈵戰搸㡥㘱挶挷ㄲ㘹㙡ㅡ捤㑣愳戹摢㔰ㄱ㌴戸㉤搵㘵〸㐷㥤改搰ぢ㄰㐰㤷挲㠴㈳〷㘰㠰㐱㐳㘵戰㌶扤捡㌱ㅥ慦㔷〵㐶晣㝡㉤挴㤸㐵慦〳摤攸㡥㕥㕤㤹扢ぢ㑤ㄵ攰慡ㄵ搷㡢扤㙡昶搰攰扡愹㌶戰愲搷昹㔸㕢愳㤷收㌱挳挳㐳㥤㠷搱㐴㘹づ㌶㜹㤶〲〷㘹づ㘱㈸㉣㤱㐳㑤攳㌰搳㘸敢㌶㔴㝢㌴㐴㥡㔵㕥㘹㤶㈱㠰㍥ㅤ㈶ㅣ改〰〰搳㙡敥㑡㥡晢㡤收慥愲戹㙦㐴㍡ㅡ攷㕥㈲戲㘸㝡搲慣㠰㔳㜵㠲㔳㤸慤㘴て挳攸㈷愹㈳㘱㠵搹㘹㕥㘶摣ㄳ㠴搹ㄲ㉢戳㑣㑣㈲㐲慦㠶〵戳愳ㄸち㑢愴戳㘹㜴㌱㡤慥㙥㐳㜵㐷㐳㤸㉤昲㌲㕢㠳〰㝡㉤㑣㌸㜲っ〰ㄲ㤴ㅢ㕤㜳ぢ㙢㙥㔴捤慤ㄸ改㘱㥣㝢㤱㐶㥥㔹慡晢戱戵づ㑥㤵〵愷㌰㕢捦ㅥ㠶搱挷挳㈱㘰㠵搹㝣㉢戳㜹㔶㘶扤㌱〹㐱㜰㝥ㄹㄶ捣晡㌰ㄴ㤶㐸㕦搳攸㘷ㅡ晤摤㠶ㅡ㠴㠶㌰㉢昶㌲扢ㅡ〱昴〶㤸㜰攴㔸〰㈴愸㡤搹㜱挶戹ㄷ㘹攴挹愸㝡㌰㕢㌷㘱㠶㍡ㅥ㑥㘱戶㠹㍤っ愳㥦愴㠶挲ち戳ㄳ慤捣㘶㕡㤹つ挳㈴㔹㠹㕢㘱挱㙣㌸㐳㘱㠹攴㤸㐶慥㘹㡣㜰ㅢ㙡㌴ㅡ挲㙣扡㤷搹敤〸愰敦㠰〹㐷挶〰㈰㐱㙤捣挶ㅡ攷㕥愴㤱攷慦敡㕣戶㌶㘳㠶ㅡて愷㌰摢挲ㅥ㠶搱挷㌹〸㔸㘱㌶搶换慣收㌸ㅢ㙤㘵挶慢搰戲ㄲ摢㘰挱㙣㌲㐳㘱㠹㥣㘰ㅡ㔳㑣㈳捦㙤愸改㘸〸戳㤱㕥㘶㍢㄰㐰敦㠴〹㐷㘶〰㈰㐱㙤挷搹㑣攳摣㡢㌴昲㡣㔷攷㘹慦㡦㘳㠶㍡ㄱ㑥㘱戶㡢㍤〰搰挷㜹づ㔸㘱㌶挸换慣收㌸ㅢ㘰㘵挶㑢挴戲ㄲ㑦挱㠲搹㥦ㄸち㑢㈴摦㌴㑥㌱㡤〲户愱㡡搰㄰㘶晤扣捣㥥㐱〰扤ㅢ㈶ㅣ㠹〲㈰㐱㙤摢慣搸㌸昷㈲㡤㍣㔸搶㜹挴散ㅥ捣㔰昳攰ㄴ㘶慦戰〷〰晡戸挰づ㉢捣㡥戶㌲敢㘲㘵戶〰㤳㘴㈵摥㠰〵戳㔲㠶挲ㄲ㈹㌳㡤㜲搳攰〵㕡㉥㉡㠶㠶㌰㍢捡换散㉤〴搰㙦挳㠴㈳㤵〰㐸㔰ㅢ戳㉡攳摣㡢㔸昲昰㕡㍤㡢慤て㌱㐳㉤㠲㔳㤸㝤挴ㅥ㠶搱挷㑤挵戰挲散㌰㉢戳㐳慣捣㤶㘲㤲慣挴㍥㔸㌰㍢㡤愱戰㐴㤶㤹挶改愶挱慢愷㕣搴㤹㘸〸戳㌶㕥㘶㥦㈳㠰晥〲㈶ㅣ㌹ぢ〰〹㙡㘳㜶戶㜱敥㐵㉣㕤㐰㜳ち捤㜷㤸愱㔶挰㈹捣扥㘷て挳攸攳㘶㔹㔸㘱ㄶ戶㌲㑢户㌲攳㤵㑦㔹㠹㥦㘱挱散㍣㠶挲ㄲ㔹㙤ㅡ攷㥢挶ㅡ户愱㉥㐴㐳㤸㠵扣捣昶㈳㠰晥ㄵ㈶ㅣ攱㐵㑢〹㙡㘳㜶戱㜱敥㐵ㅡ㜹㉣慦昳㠰摥搴㌴㜰戸ㄴ㑥㘱㤶挶ㅥ〰攸攳㈶㔰㔸㘱昶换㉦㥥㑦敡㥡攳散㈷㡣摥㠲㔵㠹晦ㄲ挳换㤲戲ㄲ晣㌳〰㘰㜶ㄹ㐳㘱㠹㕣㙥ㅡ㔷㤸挶㤵㙥㐳㙤㐰㐳㤸晤㠰㤰㌷㈳㈴ㅤ扡㈹〲攸㘶㌰攱〸慦㈸〶㌲扢搶㌸昷㜲㔶〵つ㑢攰㜵㉢㜲戹づ㑥㘱搶㥡㍤っ愳㡦㌳㈳戰挲散㌳㉦戳㥡昷挶㑦慤捣㙥挴㈴㔹㠹㐳ㄱち捣㙥㘲㈸㉣㤱㑤愶㜱戳㘹昰愲㈰ㄷ㜵ㅢㅡ挲散㘳㉦戳戶〸愰摢挱㠴㈳户〳㈰㐱㙤敦㡤㜷ㄸ攷㕥挴㤲㈷づ敢㙡戶㡥㈴㤷扢攰ㄴ㘶㤹散㘱ㄸ㝤㕣㤲㠷ㄵ㘶㙦㝡㤹搵㙣戳搷慤捣晥㠶㐹戲ㄲ㕤ㄱち捣敥㘵㈸㉣㤱晢㑣㘳戳㘹昰㡡ㅤㄷ戵ㄵつ㘱昶慡㤷㔹㌷〴搰摤㘱挲㤱㙤〰〴㙥戳敤挶戹ㄷ戱攴戹挶㥡㜷昴敢㍥攴戲ㄳ㑥㘱搶㤷㍤っ愳㡦㥢搱㘰㠵搹搳㔶㘶㑦㕡㤹㍤㡣㐹戲ㄲ〳ㄱち捣晥捥㔰㔸㈲㡦㤸挶愳愶昱㤸摢㔰㑦愰㈱捣㥥昰㌲㍢ㄶ〱昴㜱㌰攱〸㉦㤴〵㌲㝢搲㌸昷㈲㡤㕥㐱㜳づ㑤㉥戹㍣つ愷㌰ㅢ挱ㅥ㠶搱挷㑤㔶戰挲㙣扢㤵搹㔶㉢戳㘷㌱㐹㔶㘲っ㐲㠱搹㜳っ㠵㈵挲㑢㕦搲㜸挱㌴㕥㜴ㅢ㙡てㅡ挲散㝥㉦戳㜱〸愰挷挳㠴㈳扣㡡ㄵ挸散㔵攳摣㡢昰昲㠴㘶㝤㍥㕢㔳挹攵㜵㌸㠵搹㌴昶㌰㡣㝥㤲㝡ㄳ㔶㤸摤㘶㘵㜶㡢㤵搹㕢㤸㈴㉢㌱ぢ愱挰散㙤㠶挲ㄲ攱㜵㈹㘹晣搳㌴摥㜵ㅢ敡〳㌴㠴搹捤㕥㘶㈷㈱㠰㥥つㄳ㡥散〵㈰㤰搹㠷挶戹ㄷ攱攵㈹搰㥡㌷搷敢㈲㜲昹ㄸ㑥㘱ㄶ㘵て挳攸攳戴〹慣㌰扢捡捡散ち㉢戳㝤㤸㈴㉢㔱㠲㔰㘰昶ㄹ㐳㘱㠹㝣㙥ㅡ㕦㤸挶㤷㙥㐳㝤㡤㠶㌰扢捣换㙣〱〲攸㔲㤸㜰攴ㅢ〰〲㤹㝤㙢㥣㝢㤱㐶ㅥ㍤敤㍣㠴扡㡡㕣扥㠳㔳㤸㔵戳〷〰晡戸㕥て㉢捣捥户㌲㍢捦捡散㐷㑣㤲㤵㔸㡡㔰㘰昶ㄳ㐳㘱㠹晣㙣ㅡ扦㤸挶㝥户愱㝥㐷㐳㤸慤昲㌲㕢㠶〰晡㜴㤸㜰㠴ㅦ〳㠱捣攸ㄱ攷㕥愴搱搷搱㙣愴㔹㐱㉥㜲攱㠵扤㤵散愱挱㥣晣㥢㈱づ戳搳慣捣㤶㔸㤹愵㤹㍣慢ㄱち捣㜸愹㠵㑢愴㠹㘹昰摡㡡㡣㘸户愱㥡愱㈱捣ㄶ㜹㤹慤㐱〰扤ㄶ㈶ㅣ㘹づ〰挱摡昶㐹摤挲㌸㠵ㄹ敦㑣搷扣捦㕤慦㈳㤷〸㥣戲捤搶戳㠷㘱㘱挶慢㈲戲捤收㕢㤹捤戳㌲攳戵ㄱ扣戰㕢㈰ㄴ㤸戵㘲〷㑢愴戵㘹昰挲㠷㡣ㅣ散㌶ㄴ慦㘹〸戳㘲㉦戳慢ㄱ㐰㙦㠰〹㐷摡〲㐰戰㤵㔹㍢攳ㄴ㘶扣攵㕣昳〶㜶㝤ㄳ戹挸㈵ぢ昶㌶戱㠷㠶㌰敢㠸㈹挲散㐴㉢戳㤹㔶㘶扣㜰㈱㉢㜱㉢㐲㠱ㄹ㉦㔲㜰㠹昰㐲㠵㌴㡥㌴㡤㑣户愱㜸挱㐱㤸㑤昷㌲扢ㅤ〱昴ㅤ㌰攱㐸㔷〰〸戶㌲攳戵〸㜱ち戳㉤㠴㙤ㄶ㐳㉥摤攱㤱㙤戶㠵㍤っぢ戳ㅥㄸㄵ㘶㘳慤捣㐶㕢㤹昱慡㠲攴搹㠶㔰㘰㤶挵づ㤶〸慦㈲㐸㠳㤷っ愴挱换〶㕣ㄴ慦〶〸戳㤱㕥㘶㍢㄰㐰敦㠴〹㐷晡〳㐰戰㤵ㄹ㉦ㄴ㠸㔳㤸昱㈶㜱捤㕢捥昵攳攴㈲㈷晢搹摢挵ㅥㅡ挲散㌸攰㠵搹㈰㉢戳〱㔶㘶㠳㑤㥥愷㄰ち捣㜸㝡㥦㑢㠴愷昸愵㌱搴㌴㜸㑥㥦㡢捡㐵㐳㤸昵昳㌲㝢〶〱昴㙥㤸㜰㘴〴〰〴㕢㤹昱㉣扥㌸㠵搹㘳㠴㍤㑡戳㠷㕣攴㑣㍣㝢慦戰㠷㠶㌰攳㤹㜸㘱㜶戴㤵㔹ㄷ㉢戳㜱㈶捦ㅢ〸〵㘶攳㤹ㄴ㑢㘴㠲㘹㑣㌴つ㥥㜰攷愲㜸ㅥ㕤㤸ㅤ攵㘵昶ㄶ〲攸户㘱挲ㄱ㥥㑡㈷搸捡㙣慡㜱ち戳愷〹攳㑤攲晡㐳㑣㡤㑣㌳捥㡦㘴㜵搲㘶愱㝦慣敦㡣慥晤挶搰㙥晥㠷㜳㡦挰挳戶㜹㐵ㅡ㝦㉦㈱扡搴戹㡦㉣㌵㜹搰㝦ㄶ㡢攷㡣㜹ㅢ㈹㝦搲づ〳敢晦㐳ㅣ㙥慦摡昳昲㡣搸〱㍦晡ㄳ㄰㙥㜹ㄲ攸攲㝦摣㠶ㄶ户㝣㍤挴敤づ㜵晥㑦㜷晦㡦っ㙤㌹摢捣㌸㔹㘵㕣㍡㉣敤扤攵ㅢ扦戹敤搸捣㙢敥晥挳晤㝦昹搶昶㉢㍦㍦㘱敢㐳㐳㕥敥ㄶ㍤昴㠳㤹㡢㠷愸㈲捣挸㐴ㅣ晤㍥捤〷㌴摣ㄲ慡㌵㘸扤㠹ㅢ摤ㄲㅥ㜹摢捡㜵昸ㅦ㜹ㅢ㠹㈲ㄲ㕥愸ㅡ㤱㡤愵㑡搰攱〶㔳〷㘲〶㔵ㄲ㘲晦㈲戱〵ㄸ㙥ㅣ戱㔲㌳㈳㠸搸愷挳戶ㅤ扤戲攵㌹てㅦ㤳搳敥昳て晡㥤㌸㐴㔵㘱㠶㡤㔸㜳㜷晤ㄳ㠸㌵㜳ㅤ晥㐷搹㐶慡ㄱ〹慦㈴晤扤㐳㙣㈹㍡㐲㉣散㈵昶㈳㠹㉤㠳慢㜱挴㑥㌷㌳㠲㠸㘵摣ㄳ㥢㜷挹㤷㍢㠷慣晢㈱㤴㝦挵昸㤵㐳搴ち捣戰ㄱ㑢ぢ㈲㤶敡㍡晣㡦愸㡤慣㐴㈴扣㜰攷愶㐳㙣㌵㍡㐲㉣搹㑢散てㄲ㕢〳㔷攳㠸慤㌵㌳㠲㠸㈵㙣戱㜵㤸㘱㈳昶摢捦〱扢攲慦慥挳晦攸搹挸㝡㐴挲ぢ㝦摥て㠷㑥昳ㄴ㜵㈵㍡㐲散ㄷ捣愸搹ㄵ㥢挰搹昲㙡戸ㅡ㐷㙣㠳㤹搱㘰㘲㌷㘱㠶㡤搸昷㐱挴扥㌳づ摦㈳㘵㈳㥢㄰〹㉦摣㘹改㄰扢ㄵㅤ㈱昶慤㤷㔸㑢ㄲ扢ㅤ慥挶ㄱ扢挳捣㘸㌰戱捤㤸㘱㈳昶愵㔹㝦晦愳㘲扦㜰ㅤ晥㐷挵㐶戶㈰ㄲ㕥㈸㙥㜱㠸㙤㐳㐷㠸㝤收㈵㜶㌰㠹敤㠰慢㜱挴㜶㥡ㄹ㐱挴㍥㜹戰敤攵㤳昷㤴㍦扣慣搵㕤愳摥㍦慤㘸㠸㝡ㅣ㌳㙣挴㍥ち㈲昶愱敢昰㍦〲㌶戲ぢ㤱昰挲㘳摤ㅣ㘲㑦愱㈳挴㍥昰ㄲ敢㐰㘲捦挰搵㌸㘲扢捤㡣㈰㘲愷づづ扦㜶攳挲㘷ㅦ摥㜰挳ㄱ摢㝥㍤昷愶㈱㙡て㘶搸㠸扤ㄳ㐴散㙤搷攱㝦戴㙢攴ㄵ㐴挲ぢ〵㌳づ戱㌷搰ㄱ㘲㙦㝡㠹㜵㈶戱户攰㙡ㅣ戱户捤㡣㈰㘲〹㕢散㐳捣戰ㄱ㝢㈵㠸搸ㅥ搷攱㝦㘴㙢攴㈳㐴挲㉢㐹ㅦ攳㄰摢㠷㡥㄰㝢挹㑢慣㈷㠹㝤づ㔷攳㠸㝤㘱㘶〴ㄱ㑢㜸㔷晣づ㌳㙣挴㥥つ㈲戶摢㜵昸ㅦ挵ㅡ昹ㅥ㤱昰挲つ愱づ戱㥦搱ㄱ㘲㑦㝢㠹昵㈷戱晤㜰㌵㡥搸慦㘶㐶㄰㌱㌹戴㕡㍤㔷扢㉢愶㈲㠱㡤搸慥㈰㘲㡦扢づ晦㈳㔶㈳㘹㠸㈴挴〶㍢挴㌴晡㐲散㔱㉦戱㈱㈴搶ㄴ㉥扣ㅡ昱㤵慡㤹㤹搱㘰㘲慤㌰㈳㤳㍡晢扥㔲㍤ㄸ㐴㙣愷敢昰㍦㍡㌵搲ㅡ㤱㠴搸〸㠷搸愱攸ぢ戱敤㕥㘲愳㐸慣㉤㕣㜸㌵㠲㔸㍢㌳㈳㠸㔸挲㜷挵㈳㌱㈳搳㐲㙣㑢㄰戱捤慥挳晦㐸搴㐸㈶㈲〹戱〹づ戱慥攸ぢ戱㝢扤挴㈶㤱㔸㌷戸昰㙡〴戱敥㘶㐶㄰戱㠴㘳慣て㘶㘴㕡㠸摤ㄹ㐴散づ搷攱㝦搴㘹愴㉦㈲〹戱㘹づ戱㠱攸ぢ戱摢扣挴㘶㤰搸戱㜰攱搵〸㘲挷㤹ㄹつ㈶㤶㡢ㄹ㤹ㄶ㘲㥢㠲㠸摤攴㍡晣㡦㌰㡤㡣㐰㈴㈱㜶戲㐳㙣っ晡㐲散〶㉦戱㝣ㄲㅢ〷ㄷ㕥㡤㈰㌶摥捣〸㈲㤶昰㜶㍦ㄵ㌳㌲㉤挴慥〹㈲戶挱㜵昸ㅦ㑤ㅡ㤹㠶㐸㐲㉣敡㄰㥢㠵扥㄰扢捡㑢㙣㉥㠹㥤〴ㄷ㕥㡤㈰㌶摢捣㘸㌰戱㈲捣挸戴㄰㕢ㅦ㐴㙣㥤敢昰㍦㜲㌴ㄲ㐵㈴㈱㔶收㄰㉢㐱㕦㠸㕤敡㈵㔶㐱㘲ぢ攰挲慢ㄱ挴㑡捤㡣㈰㘲㕤㘷㕦昴攸昷㕤㜶搷扥摤㔷㘱㐶愶㠵搸〵㐱挴搶扡づ晦愳㐴㈳搵㠸㈴挴慡ㅤ㘲㑢搱ㄷ㘲攷㝢㠹㉤㈶戱㘵㜰攱搵〸㘲愷㥢ㄹ㐱挴ㄲ㜶挵ㄵ㤸㤱㘹㈱戶㌲㠸搸ち搷攱㝦㐴㘸㘴㈵㈲〹戱㌳ㅣ㘲慢搱ㄷ㘲㘷㝢㠹㉤㈷戱㌵㜰攱搵〸㘲㙢捤㡣㈰㘲〹ㅦ搰敢㌰㈳搳㐲散㡣㈰㘲愷扢づ晦愳㍦㈳敢ㄱ㐹㠸慤㜴㠸㕤㠹扥㄰㍢捤㑢散㕣ㄲ扢ㅡ㉥扣ㅡ㐱㙣㠳㤹ㄱ㐴㉣㘱㡢摤㠴ㄹ㤹ㄶ㘲搵㐱挴慡㕣㠷晦㤱㥥㤱㑤㠸㈴挴㉥㜰㠸摤㡡扥㄰㡢㜹㠹㕤㐴㘲户挳㠵㔷㈳㠸摤㘱㘶㌴㤸搸㘶捣挸戴㄰㉢ぢ㈲㔶敡㍡晣㡦敡㡣㙣㐱㈴㈱戶摥㈱戶つ㝤㈱㌶摦㑢散㜲ㄲ摢〱ㄷ㕥㡤㈰戶搳捣〸㈲㤶昰〱晤㌸㘶㘴㕡㠸㐵㠳㠸ㄵ戹づ晦㈳㌸㈳扢㄰㐹㠸㕤攳㄰㝢ち㝤㈱㌶挷㑢㙣㈳㠹㍤〳ㄷ㕥㡤㈰戶摢捣〸㈲㘶㡥戱挲㝦慦晤昰慣㔳晥㠲摦挷㌰㈳搳㐲散攴㈰㘲戳㕤㠷晦搱㥡㤱㔷㄰㐹㠸㙤㜲㠸扤㠱扥㄰㍢搱㑢散慦㈴昶ㄶ㕣㜸㌵㠲搸摢㘶㐶㄰㌱㐴㤳愵收昴摢㠷㤸㤱㠹㈱晦㤷攰㘹㐱挴愶扡㡥㠴㐷㘶㝥㠴㐸昵㍤㌲搳昳搷㈶㕢㈲㘹㕡㌱换㙢㥢ㄶ㍢挳㍣㕤㡢㌲敢㤲搲㔲愹㔰㙥㠶㈷摣挵昰昷ㅥ挷攳㐱㡥㜸慥㕤㕥㠹晢㌷挴挶攰〱㡦㝣㘰㤸㜹㠶㥡㤶ㅥ㈷㠷㡡㈷挵昰㔰戵㈶挵㘳㉡昱〰捥愲㜴晣扤扡慡慡㘸慣晣㝦攱昱㜷愸ㄹ攷晤挳㔸㥣〷摦㔹换戵㔹㠷㕤挷㤳〹㙢昵㌰㝦挶㌱㤹て挶晢捦㥥挵ㄹ扡ㄳ扢㤸戹㥤愰挸昳愸挷㔴㌵〵㥢搸愹挲㌹㌳改て㔹攷愴㘴晣搱て攰攵挴戳㕣扢㠰〹敢扦㜱㠸㈵晢㘲㤲搲㜸㌶摣㑦㡣挵昳扣〵㌳挹昷㠷ㄸ㥢㌶㈵㕢戳㈸㥥㡣收ㅥㄴ扡㉦㜰戵挶㕢㔷㙢ぢ昰愱晢㘱昸攷攱㙡㔷敤㠱昸㔵㔳㍣㥦捤搵㌳㡢晡摥㈴摣ㄶ㤸㜰愴㌵攱づ㐶收〹昸摡㘴て晡㤲昱ㅣ㜳㕣㌲㥥戸ㄵ㜶て〷㈶ㅢ㙡㑤昶〸㈳㤳㕤㙤戲挷㝣挹㜸摥㌷㉥㔹ㅡ〰㤲㙣ㄷㅡ昶㉤㍣挸㥡散ㅦ㡣ㅣ㥦散㈹㕦戲㈶攸挷㈵㙢㡥〱㐹昶っㅡ昶㘴㝤慣挹㥥㘵攴昸㘴捦㜳愸㜶㜷㔲㉤搱㡦㑢搶ㅡ〳㤲散㐵㌴散挹㝡㔸㤳扤っ㝣㘸て㑣晣㑥昲ち㐶扣〹て㐶㍦㉥攱攱ㄸ㤰㠴慦愱㘱㑦搸挵㥡昰つ㐶㡥摦㐹摥攲㤰㠷㕤〷昴攳㤲㘵㘲㐰㤲扤㠳㠶㍤㔹㈷㙢戲㜷ㄹ㌹㕥捡昷㌹攴㐹搶ㄹ晤戸㘴挷㘰㐰㤲敤㐵挳㥥慣㥤㌵搹㐷㡣ㅣ㥦散ㄳづ㜹㤲昵㐴㍦㉥㔹㕦っ㐸戲㝤㘸搸㤳戵戱㈶晢㥣㤱攳㘵晣㤲㐳㥥㘴晤搱㡦㑢㌶ㄸ〳㤲散㕦㘸搸㤳㐵慣挹扥㘱攴昸㘴晦收㤰㈷搹㄰昴攳㤲㡤挰㠰㈴晢ㅥつ㝢戲戰㌵搹㡦㡣ㅣ㥦散㘷づ㜹㤲㡤㐲㍦㉥搹〴っ㐸戲晤㘸搸㤳愵㕡㤳晤挶挸昱摢散てづ㜹㤲㑤㐲㍦㉥搹㌴っ㐸㌲㠵攷㘳摡㤳晤晥㤳敤㜳㈲〵㜸㕦戲㌴づ㜹㤲捤昰㈷㍢搹㈴㙢ㄲ㤸散㈷㙢㌲㥤㤸慣愹㉦㔹扥㍦㔹搴㈴㙢ㅥ㤸散㕢㙢戲㤶㠹挹づ昰㈵㥢敢㑦㔶㘶㤲ㅤㄴ㤸散ぢ㙢戲搶㡣ㅣ扦㠳ㅣ散㑢㔶攱㑦㔶㙤㤲ㅤㅡ㤸散㘳㙢戲戶㡣ㅣ扦㠳ㅣ敥㑢戶搸㥦散っ㤳慣㐳㘰戲昷慣挹㌲ㄸ㌹㥥搹ㄱ扥㘴换晤挹㔶㥡㘴㤹㠱挹摥戴㈶敢捣挸昱捣扡晡㤲㥤敢㑦㜶㠱㐹搶㉤㌰搹ㅥ㙢戲㘳ㄲ㤳昵昴㈵扢挸㥦㙣扤㐹㤶ㅤ㤸散㌹㙢戲摥㠹挹晡晡㤲㕤敥㑦㜶㡤㐹搶㍦㌰搹㤳搶㘴〳ㄹ㌹㝥㥢ㅤ敢㑢戶搱㥦㙣㤳㐹㌶㌸㌰搹愳搶㘴㐳ㄸ㌹㝥㥢つ昳㈵晢慢㉦㔹摡摤ㄸ㘸昰㔷㘷ㄶ㜳ㅣ㠴㕦㌲昸㠷攴昱㜰昳攱㜸㐴㜶户㔲㝣〵㙥挰ㄳ挹㜳戰㈲㡡摦㝢ㄹ㐳攷戲攷㝥㌹㔳㕢㌰捡搵搰㈳㌸晡㠰挱㡣昴㘲昸攵㔱㌰愳㌸晡愰挱㡣昶㘲昸㥤㑦㌰㘳㌸捡慦㝢㤲㙢慣ㄷ昳て㠳ㄹ挷㔱㝥㑢ㄳ捣㜸㉦收㔹㠳㤹挰搱攷つ㘶愲ㄷ挳㉦㐶㤲㙢ㄲ㐷㕦㌱㤸挹㕥っ扦换〸收〴㡥昲㙢㡣攴㥡攲挵扣㙢㌰㜹ㅣ攵户て挱㑣昵㘲㍥㌲㤸㘹ㅣ晤挴㘰愶㝢㌱晣挰㤷㕣㌳㌸晡愵挱捣昴㘲昸㌹㉤㤸㔹ㅣ攵㐷戴攴㍡搱㡢昹搱㘰㑥攲㈸㍦㔹〵㌳摢㡢昹捤㘰㑥收攸ㅦ〶昳㈷㉦㠶ㅦ㘶㤲㉢㥦愳晣ㅣ㤳㌸愷㜸㌱晣っㄲ㑣〱㐷昹昱㈳㤸㌹㕥っ㍦㍡〴㔳挸㔱㝥㙡〸愶挸㡢攱㍢扥㘰愲ㅣ攵㥢扤㘰㡡扤ㄸ扥㔱ぢ㘶㉥㐷昹ㅥ㉤㤸㜹㕥っ摦㕦〵㔳挲㔱扥戵ち㘶扥ㄷ挳户㐵挱㉣攰㈸摦ㄱ〵㔳敡挵昰摤㑣㌰㘵ㅣ攵ㅢ㤹㘰捡扤ㄸ扥〹〹愶㠲愳㝣晦ㄱ捣㐲㉦㠶敦ㅤ㠲㌹㤵愳㝣摢㄰㑣捣㡢攱㈱㉦㤸㑡㡥昲㘸ㄷ㑣㤵ㄷ㈳㠷ㅥ㡦扡㙡㡣㥡㈵挲㐳㔰捥愷㉣㐲〳㌵㈴㜲昰ㄱ戵搸㡢攲㐱㈸愸㈵づ㑡づ㍦愲攲㘲昱㌰ㄴ搴㘹づ㑡づ挰㠴㔸㍣㄰〵㜵扡㠳㤲㐳㌰〱挵㐳㔱㔰㝦㜶㔰㜲㄰㈶愰㜸㌰ち敡㑣〷㈵㠷㘱挲㝡昱㜰ㄴ搴搹づ㑡づ挴㠴㔸㍣㈰〵戵挲㐱挹愱㤸㠰攲㈱㈹愸㔵づ㙡ㅡ晥ㄳ慤攳昴攲㐱㈹愸昳ㅣ㤴ㅣ㡥〹戱㜸㔸ち敡㝣〷㈵〷㘴〲㡡〷愶愰搶㍡㈸㌹㈴㠹㡡搳㥥㠷愶愰㉥㜴㔰㜲㔰㈶挴攲挱㈹愸㡢ㅤ㤴ㅣ㤶〹㈸ㅥ㥥㠲扡搴㐱挹㠱㤹㠰攲〱㉡愸㜵づ㑡づ捤〴ㄴて㔱㐱㕤收愰攴攰㑣㐰昱㈰ㄵ搴ㄵづ㑡づ捦〴ㄴて㔳㐱㕤攵愰攴〰㑤㐰昱㐰ㄵ搴〶〷㈵㠷㘸〲㡡㠷慡愰慥㜵㔰㜲㤰㈶愰㜸戰ち敡㍡〷㈵㠷㘹〲㡡㠷慢愰㙥㜰㔰㜲愰㈶愰㜸挰ち敡㈶〷㈵㠷㙡〲㡡㠷慣愰㙥ㄶ㔴挴㙣㘴挵攳㔳㑥㜴捥挲㠷㍥㡢扢㠶㘳㙥㍡㥥㌵㘰㜶㍣挵㘳㔳㄰㌳攳ㄱ㡡㠷愳㌸㘶昸ㅣ㍣〲挵㌱摤攷攰㐱㈷㡥㘹㍥〷㡦㌳㜱㑣昵㌹㜸㘸㠹㈳捦攷攰搱㈴㡥㈹㍥〷て㈰㜱㥣攰㜳昰㤸ㄱ挷㘴㥦㠳㠷㠹㌸㈶昹ㅣ㍣㌲挴㌱搱攷攰挱㈰㡥〹㍥〷昷㝦㜱㡣昷㌹戸换㡢㘳㥣捦挱扤㕣ㅣ㘳㝤づ敥搸攲ㄸ攳㜳㜰㕦ㄶ挷㘸㥦㠳扢慦㌸㐶昹ㅣ摣㘳挵㌱搲攷攰㑥㉡㡥ㄱ㍥〷昷㑢㜱攴晡ㅣ摣ㄵ挵㤱攳㜳㜰敦ㄳ挷㜰㥦㠳㍢㥣㌸㠶挵㍢㥡晥㍦㌵戴戵㝦</t>
  </si>
  <si>
    <t>㜸〱捤㝤〷㝣ㄵ㔵昶㝦㙥捡㈳昷〵㘴㐴戰㠱㐲㤰〸〸㠶摥㔴愴㠵摥㤴㔰㐴㘱攳㈳㜹㠱㐰ち愶㔰ㄴㄷ㔷〱㐱戱慣㡡㡡㘲ㄷ㙣㔸㜶〵〵㠱戵扢ㄶ散搸㜵㉤戱㤷戵慣㙤慤晦敦昷捣摣㌰㙦摥㥤㤴晤敤晦昳搹攱攵攴摥㝢扥昷㥣昹㝥㘷收扤㤷㤹㌳㐳㡡㑡㐹㐹昹ㅤぢ㝦㜳㐹㘷愳㕤晥搲慡敡㜸㔹敥㠸㡡搲搲㜸㘱㜵㐹㐵㜹㔵敥戰捡捡搸搲〹㈵㔵搵㘹〰㐴ち㑡攰慦捡㈸愸㉡㌹㌵㥥㔹戰㈸㕥㔹〵㔰㐶㑡㑡㘶愶㑥㠵晦㈰敦挷㌱ㅤ捤㔹㍡㥤〶愸ㄴㅤ愱㘹㐶㤳㐹愳㘹愲㌴㔹㌴捤㘹㕡搰散㐳搳㤲挶愱搹㤷愶ㄵ捤㝥㌴慤㘹摡搰散㑦㜳〰捤㠱㌴捣慦て愶㘹ぢ搳扣ㅤ捣搴ㄱ挳㈷捦㤹て㌶昹搵ㄵ㤵昱敥ㅤ愶扢敢㍣戸㔷慦摣㕥戹㝤晢昵敡㥤摢戳㝢㠷ㄱ㌵愵搵㌵㤵昱挱攵昱㥡敡捡㔸㘹昷づ挷搵捣㈹㉤㈹ㅣㅦ㕦㍡戵㘲㐱扣㝣㜰㝣㑥捦㍥㜳㘲㝤〷昶敡摢慦㕦昱愰㐱〳㥢ㅦ㠲挸㤳㐶っ㍦慥㌲㕥㕣昵摦㡡㜹㈸㘳㑥ㅥ㌱㍣㜷㔲扣晡扦ㄵ戳㍤㘲㈲㘴㕥㐵㔹慣愴晣扦ㄴ㌴㠳摢戴㕦㕥扣戰㠴ㅢ㍦ㅥ慦㉣㈹㥦㥢㡢搵㑥㄰ㅡ扤〱戹挳慡慡㙡捡ㄶ㜲㍦ㅡㄱ㉦㉤㥤ㄲ㉦㤶㡤㕥㤶㔷㔵㝤㕣慣戲慣慡㜹ㄹ昵㡢㔷挶换ぢ攳㔵晢㤴㡤㕣㔲ㄸ㉦昵㠰㔵㤹㘵搳㘳㤵㤳㘲㘵昱㜴㌶㕡㤶戹摢㜰㙣㔱扣扣扡愴㝡㘹㡢戲㘹㔵昱㈹戱昲戹㜱㐲㌲捡㐶搷㤴ㄴ愹昴㜴扣㔲搲㍡摢搶㑣㌶ㄴ搶愷㙣挴扣㔸㘵戵昴戸〹㝢搹戰扥摤㐵㔸㈴慣ㄷ㜷愹づ㠱㔹摣㘶昹㈵㘵攳攳㤵攵昱㔲㈶攱㤶散ㄶ〰㠹㐰敥㜶愸㔳捡搰攱㔶㔲㔹摥挱㐷㉥捣ㄲ改〰搳㜶㔲㐵㘵ㄹ㜶挸㠹昱㔸昹攰㥥摤昳慢㡢昲攲㡢〶昷捣敤搹㙢㐰㕦㥤つ㠰敥㐸攸㘱㌰㘹ㄳ〶昵搱㥤㌸㤴〳愳搲㕦挷搱敤㡦挹㈳㉣戵㈰㤶㕡㌰㈷戵愰㌰戵愰㈸戵㈰㥥㕡㔰㥣㕡㌰㌷戵㘰㕥㙡㐱㐹㙡挱晣搴㠲〵挰㤸㈵戳㔹戳㔴㙦ㄹ㜸摤㡣㈷敥㤹戳摦㠴㡢て扣昸晣㕦昷㥦㌷㔰昱㠰㤶昷㠳捥㘸㜴昰慦攳㤱㍤㜳㝢昷改攷㕢搱扥㍤㝢改㉥㐰改慥㌰㤱㈳㌸㜱挲挰㠱扡ㅢ㠷扡挳㈸昵㈲㔶㤴㉢㕢扣㜱捦㡤摦ㅥ昴敤戸ぢ慦㡣ㅤ昲昲改晤扥㔱㝣挷㤰㉣戹㘸㈴㘴㠱〰扤晢て昲㘵改搵扢㥦敥挱㤰㍤㘱㈲扤㌸㜱晣愰㝥扡㌷㠷晡挰㈸戵摢换昲㐶摦㘹捦敦㕡㝣昶㤸㡢㍦㥡昷㙢搶㤷昷晤㕤昱㉤㐹戲昴㐳愳㕥扤晢㌳摡〰㤸挸㐰捥挹㠳摥㠳㌸㜴ㄴ㡣㔲㡦㝡〹捡㙥敡昲搸㕢㤳㑥ㄹ扡㌶㜷搰挳搷摤㜲攰㉢㡡㙦㜷㤲攰ㄸ㌴ㅡ愶㌱㤸㈱㡦㠵㠹っ攱挴㌱愰㌱㤴㐳挳㘰㤴晡㥢㤷愵㘵慢㤹愷㥦㜸㕦戳㔱㥢㠶ㄴ㤷㉤㥥扤㙡戹攲愱㈵㔹㐶愰搱㜰㤶㍣㠶ㅣ〹ㄳㄹ挵㠹㈳㤱㘵㌴㠷挶挰㈸㜵慦㤷愵敦㜹愹搵㙤㔷㡥㥦扣敢晢㜷㠷愷㉤攸昰㥣攲ㅢ戶㘴ㄹ㠷㐶㐲ㄶ敢㠶ㅦ捦㤰ㄳ㘰㈲ㄳ㌹㜱ㄴ㌶晣㈴づ㑤㠶㔱敡㉥㉦换㈵㌳慢捦ㅥ戲愶㜶攲㥤捦㉥㜹晢㡦挳㡦换㔶晣㐴㤰㉣挷愳㤱㤰挵扡攱愷㌰㘴㍥㑣㘴㉡㈷收㠱换㌴づ㑤㠷㔱敡ㄶ㉦换㥡昷てㅦ戳攷昰扢㈷㙤ㄸ㜶捦晡㑥摦慥㙥慤戲〸挶㑦攴〴㤸㠶戳捣〴㑡㥦㐸晣㐹㌰㘹㈳㤰㘵ㄶ㠷㘶挳㈸㜵扤㤷攵挱愷㤷㤴摣昴攱㕤㘳捥㕣攸㜴㔹㌵㝢㙣㔴昱㌳㑤戲ㄴ愰㔱敦敥㜵㌲〰㍡〶ㄳ㤹〳㠳㑤搲㐷ㄷ㜲愸〸㐶愹㉢扤〴敢㌶㜷扡攱挷捦戶㡤扢昰敢捤㐷慤㍥㜳捤㘰挵捦㑢㐹㔰㡣㐶扤〹收㌲摡㍣㤸㐸〹攷㡣㐱㠲昹ㅣ㕡〰愳搴㈵㕥㠲敦㝢㝤愹㠶㕥㜳攴愴慢㉦ㅡ㜶晡搱㤷㌶㍢㕤昱戳㔸ㄲ㤴愱㤱愰㤳㜵㥢㤷㌳㘴〵㑣㘴㈱㈷㡥挷㌶㍦㠵㐳㤵㌰㑡㥤攷㘵戹㝢晢慥摤㘳㑡㥥ㄹ㝦㐶㔹敡㠷挳㑢攲晤ㄵ㍦散㈵㑢㌵ㅡ昵搲愸㘱戴㐵㌰㤱挵㥣㌳ち㌴㤶㜰㘸㈹㡣㔲慢扣〴挷摥搳扢摦愴㘳㡦ㅦ扥敡换敦晦㜴捦攷㝤戶㈸㝥㤱㤰〴愷愱㤱㐰挳扡㔳㉤㘳挸搳㘱㈲㝦攴挴㔱搸摣换㌹㜴〶㡣㔲换扤㉣㔹㥤㌳㕢㉤㈸㕢㌵晥搶捥㠵ㅢ㡡づ㠹㡤㔷晣愶㈲㔹捥㐴愳攱㉣㘷〱愵㔷挰㐴㔶㜲攲㌸㘴㔹挵愱戳㘱㤴㕡攲㘵戹愳㘸昴㠱愷愴敤ㅡ扡晥搲扢㥥摡㔵㥣昳戹攲㔷㈱挹戲〶㡤㠶戳㥣挳㤰攷挲㐴搶㜲攲〴㘴㌹㡦㐳攷挳㈸㜵㡡㤷攵㠱搸愲扣㜹㥦戶ㅦ户晡㠷㙤㉦昶㙥㍦㘷㤹攲㜷㉤挹㜲㈱ㅡ昵㙥㤲㍦㌳摡㐵㌰㤱㡢㌹㘷㌴㌶挹㈵ㅣ㕡〷愳搴㝣㉦㐱摦愷㕥摥搱愹㜵攷㜱攷㝥昲㐰㙥搹㤵扦散㔲晣ㅥ㈷〹㉥㐳愳㘱ㅡ㤷㌳攴㝡㤸挸ㄵ㥣㌸ㅡ㌴慥攴搰〶ㄸ愵ち扤㉣㕦慤㤸㝦攱㍢て㤷㡣扣敤搱敦捡ㄶ搴戴晡㕥戵㈱ㄸ㍦㤱慢㘱敡愵㜱つ〰晡㕡㐲慦㠳挱㈱摥㐷㕦捦愱ㅢ㘰㤴㥡攵㈵攸昰挳昶搹㠷㥤㜶搹攸㕢㜷㍣㝤搶㑤摢㝥敤愳昸㈵㔴ㄲ㙣㐴㈳㌷昰㘹搸戳攷愰㍥㍤晢て敡摢扦㔷扦㥥扤晡昴ㄹ攰晦搴敡搹慢扦摥挴〴㌷挱㐴㙥㘶㤸扣㠱晤昴㉤ㅣ扡ㄵ㐶愹㘹㕥捥㔹㑢㜷摣㌳昸愱昶挳㙥敡㜶㘷摢㔶㔷晤㝡㤹攲㜷㕥挹戹ㄹ㡤㝡㐹摤捥㘸㜷挰㐴敥攴㥣昱㈰㜵ㄷ㠷晥〲愳搴㈴㉦挱搹攷㐷攳㜷㕣戰㙥昴㙤㍦攷㌸㙡搴挵ㄷ慢〳〹挶㑦攴㙥㤸㠶户捤ㄶ愰昴㔶攲敦㠱㐹ㅢ㡢㙤㜳㉦㠷戶挱㈸㌵摡换㌲慥㜶㥦㌵㍤㡥扣㝢散戶搵㥦扤㕣扣扣晡㐱㜵㄰挱昸㠹摣〷㔳㉦㡤ㅤ〰攸㥤㠴敥㠲㐱㠲㍥晡㙦ㅣ扡ㅦ㐶愹愱㕥㠲ㅥ戱ㄲ㈷扡㜳㕡摥捡攲㜷㔷敢慥ぢ挷慢㠳〹挶㑦攴㐱㤸〴ㅡ搶㌷慦㠷㠰搲てㄳ晦〸㑣摡㐸扣㜹㍤捡愱挷㘰㤴ㅡ攴㘵㤹搷攳敡ㄳ㙥摥昷愱扣㉤换ㅥ晣敤摢㥣昵㐷慡戶〴攳㈷昲㌸㑣扤㌴㥥〰㐰㍦㐹攸㔳㌰㌸攰晢攸摤ㅣ㝡ㅡ㐶愹摥㕥㠲晣昸扢ㅤㅦ摦昷晣ㄱ㥢扡ㅦ㥤㜷攸捣捦戲㥢㍦ぢ昷昱摥ㄷ挴扣捡搸㘲㝣攵摥晢㙤ㅥ㝦挲昰㕦挳㝦挶攰慦㤸攲㝥挵〳㡡㝢昵㉡敡搷㌳搶㈷㤶㤱㡤戰㡤晤扥捣昷捦收挵㌳㑡捡㡢㉡ㄶ换ㄷ攸㜶挳㘳㔵昱扤摦愷扢㜹扥攱ㄵ㌵攵㐵㔵㙤敤捥晣敡㔸㜵晣攰愰㙦㙦㤰愴㘹昹昸昳㈲㕥㈵昹づつ㑥㥢ㅥ㉢慤㠹て㕢㔲攲扡て〹戸昱挷㐵挵㥣㜰敦愸捡昸㈹㜵摥愴㌵ㅡ㠶扦㝥ㄷ㐹散㈴㤶慥换㕤慦づ㈳收㔵㔴挵换㘵昵扡㤵ㅤ㔷㔲戸㈰㕥㤹ㅦ攷摦捥昱㈲愱摡㠶㉥敦㉦㥣㙥㤳换㐱ㄴ㝦戳ㄴ㜵昴㡦ㄶ㡦㕣㔲ㅤ㉦㉦㡡ㄷ㘱㝤ㄷ挶㉢慢㤷㑥㡤捤㈹㡤敦㥦〰㜱㜳挲㜱㔰挲昰愸㡡挲㥡慡ㄱㄵ攵搵㤵ㄵ愵㠹㥥㘱㐵㡢㘲昸慢慡㘸㘲㐵㔱ㅣ㝦ㄴ愵㜳㐹㔱㈹㘹㘹㑡愵ㅣ㘱晢换㠴㜱慢㜲㘵㐳昸㌶昱㈱搸收〷㈶敥㜶戹㔳挰づ㉣㑡攳摣㈷㔳㍢㌵㄰㑣攲㌲㑣搷㜰愰㡦ㄳ㑦㌴㄰摤㈵ㅣ㉤敢㔸户攵晥晦㠲㔳㔳昷昳搸㡦㕣㠴扦㍣挷挴捡㡢㑡攳㤵昵㥥㈶㔱㕣㈳晤ㅣ㑣㐶てㅣ捤愱敡愵〳愱㤶愸愵ㄹ㡢㑢㡡慡攷㐵收挵㑢收捥攳㔷ㅦ㥣㑡挹捣愴戴㐹㡢㝥〱㐳晡㐵㥡㍤㌰搱㘸㑡攴㈵㠲㈲㔱晤戲摢捦攸㠸摦㑤晦㥢㌶ㄵ戳戴晣つ㡤ㄳㅥ㔵ㄹ㘵愳㉡㉡慢搲搲㙣㉣挷挴慡收㔵㜳昷慣摦挹㜸慦搰扣ち㤳搱〹愶挱㍦㤹㕢〲㤴捥㌳〳㉤捡昲攲挵㌱㥣㡦㤱愳㕢挵㌲捡摣㍦昱昳攲㔵㠵㥡攷〲挶攲㔸㔹ㄲ㐱ぢ〷㝦昳㌲敥晤昱㈵搵㜹戱敡㔸戳㌲㥣㔵挰㔶搲〰㜵㤳㔹㙥㡢㌳㕢挸㤸㤹ㅤ昵㝡㠸攰㐸搳ㄷ㈵㑢〶摣㐸㌸㜰㜰扣愴愴㜹戶㝥ㄲ㔸昷㐳㐱㈲ㄲ摣搱ㄳ捦づ攰愴㐵搱攸㜸昹搴愵ぢ攳㔵㠴㘷㐶敡㤵㌲㜸㜸㌱搸攴挲㌹搳慡㑢㑡慢㜲戱愶愳㉢㉢㙡ㄶ晥㌷攳㌰㤶㝥つ挶㉣ㄹ㠷㘳㉦㙥㍣㈷挸㤵搲㙣ㄱ户㑤㐱㐱㑡㈶愳㜱㐴ㅦ㐶挳扤ㄵ挱㝥挷㉦㔹昴㕢昸ㄵ慤捦㤷㤱〳㐴㔳捥愴㘴〰摦扣っち㑤慤㡣换戹愱㑣改㐰敤ㄶ㘵㌳㉡㉡ㄷ捣愹愸㔸挰晤㘹ㅦ改㔵捤㡢挷慢㜹扥㈵换㍢扦㈴攷㤱㤴㑡㑢㑢㌸㜱攲㍢㌱搳ㅥ昱㈳敦挲戴ㄸ㔶㕡摡挱㐴慣㡡扣㠷愱㌴㥣昹㠹搴愲㜱挰㤸挹㤳ち㝡昶㉢攸搵慢愰㔷晦㐵挵㈵攵戱搲摣㈵愵㔵㑢㔴㍢㤰攷㤹㡥散搵慦ㄵ㍥㕥戵㝢昴㝤〳慥㝢晢敡㙥捦ㄵ愸戶㥥㈳改㐴㑢ㄷ㠴换挶㡦晥㄰㐶ㅤ〴ㄸ摦㔴搰㑥㕣昴挷攸敢㑦㘸㍥㠵挱㕢㠳㠸㡤㜷㠶捦摤慥敡㡡摦㝣㜷搰㕦搰晣ㄳ㐶㜵㠳攱戱愹扦㠴㌱㡢㜲㄰㥦㥢㕣㌶摢ㄱㄸ㑥摥㙣晦挲㘸㔴搷攳㔳摤㠱攰愶搳㤴㑡㔳ㅣ㑤㘱㔴〴㠱慤〲㘴㜸㡥愴㜳㐰㍤㌰㑤〴昸㠵昳搳〰戳ぢ昰ㅢ㜳㔰ㄸ捤ㅤ捥㈷㐰慡摢㔵㍤攱ㄳ〱搲㌰愰㜹扡㕢昵挶㤰〸㤰㠱㥥㔹搴㑦扦昹〴攸㠵攱㘴〱㌴㘳敡㝡㝣慡て收搹〴昸ち挱慤〲㝣改㌹㤲㑥㑦昵㐷愴㙣慥㐵㉢慥昲ㄷ㠰搹〵㘸つ户㙥㐳戳㍦㡣㑦㠰〳摤慥ㅡ㠰㈰㈲挰㐱〴ㅤっ愳〶㘱㐸〴㘸㡢㥥㔹搴晢㝥〱〶㘲㌸㔹㠰昶㡣愹敢昱愹愳㌰捦㈶挰敢㘱〲扣收㌹㤲㑥㥦つ㐶愴㙣慥㐵ㄷ慥昲㉢愱〲ㅣ〱户敥㐶搳ㅤ挶㈷㐰慥摢㔵挷㈲㠸〸搰㠳愰㥥㌰㙡㈸㠶㐴㠰㕥攸㤹㐵㍤攳ㄷ㘰〸㠶㤳〵攸挷㤸扡ㅥ㥦ㅡ㠶㜹㌶〱ㅥ〹ㄳ攰㘱捦㤱㜴㘶㉦て㤱戲戹ㄶ挷㈲愹㝡㌰㔴㠰愱㜰敢㘱㌴挳㘱㝣〲攴戹㕤㌵ㄲ㐱㐴㠰㤱〴㡤㠲㔱㍣攷㈷〲㡣㐶捦㉣㙡㥢㕦㠰㔱ㄸ㑥ㄶ㘰㍣㘳敡㝡㝣㙡っ收搹〴戸㈳㑣㠰摢㍤㐷搲㐹挷昱㠸㤴捤戵㤸捡㔵扥㉤㔴㠰改㜰敢ㄹ㌴㈷挰昸〴㌸搱敤慡〹〸㈲〲㥣㐴搰㉣ㄸ㌵〹㐳㈲挰㙣昴捣愲慥昷ぢ㌰ㄱ挳挹〲挴ㄸ㔳搷攳㔳㤳㌱捦㈶挰攵㘱〲㕣收㌹㤲捥㠷㑥㐱愴㙣慥挵㝣慥昲扡㔰〱㑡攱搶㘵㌴攵㌰㍥〱ㄶ扡㕤㤵㡦㈰㈲挰㈹〴㔵挲愸㘹ㄸㄲ〱慡搰㌳㡢㕡敢ㄷ㘰㉡㠶㤳〵㔸捣㤸扡ㅥ㥦㥡㡥㜹㌶〱捥っㄳ攰㑦㥥㈳改㔴敤㑣㐴捡收㕡㥣挱㔵㕥ㅥ㉡挰㤹㜰敢戳㘸㔶挰昸〴㔸攵㜶搵㠹〸㈲〲㥣㑤搰㙡ㄸ㌵ぢ㐳㈲挰ㅡ昴捣愲ㄶ昹〵㌸〹挳挹〲㥣挷㤸扡ㅥ㥦㥡㡤㜹㌶〱㑡挳〴㔸攰㌹㤲捥㈲㥦㡣㐸搹㕣㡢㑢戹捡㈵愱〲㕣づ户㕥㑦㜳〵㡣㑦㠰つ㙥㔷挵㄰㐴〴戸㡡愰慢㘱㔴㈱㠶㐴㠰㙢搰㌳㡢㍡搹㉦挰ㅣっ㈷ぢ㜰〳昰㔱㕤㡦㑦ㄵ㘱㥥㑤㠰改㘱〲㑣昳ㅣ㐹㘷戹㜹敥㍡㥢㙢戱㤹慢㥣ㅦ㉡挰ㅤ㜰敢㍢㘹敥㠲昱〹昰㔷户慢收㈱㠸〸㜰㌷㐱㕢㘰搴㝣っ㠹〰㕢搱㌳㡢ㅡ攷ㄷ愰〴挳挹〲㙣㘷㑣㕤㡦㑦㉤挰㍣㥢〰㐳挳〴ㄸ攲㌹㤲捥挲㤷㈳㔲㌶搷攲㈱慥昲攰㔰〱ㅥ㠱㕢㍦㑡昳ㄸ㡣㑦㠰挷摤慥慡㐰㄰ㄱ攰〹㠲㥥㠴㔱愷㘰㐸〴㜸ち㍤戳愸扥㝥〱ㄶ㘲㌸㔹㠰㘷ㄹ㔳搷攳㔳㤵㤸㘷ㄳ攰㠸㌰〱扡㝡㡥愴ぢ〴㌵㠸㤴捤戵㜸㤵慢摣㌹㔴㠰搷攱搶㙦搰扣〹攳ㄳ攰ㅦ㙥㔷㉤㐲㄰ㄱ攰㙤㠲摥㠱㔱㑢㌰㈴〲扣㡢㥥㔹搴愱㝥〱ㄶ㘳㌸㔹㠰てㄸ㔳搷攳㔳㑢㌱捦㈶㐰敢㌰〱昶昳ㅣ㐹ㄷ㌰㤶㈱㔲㌶搷攲㥦㕣攵㝤㐳〵昸ち㙥晤㌵捤㌷㌰㍥〱扥㜵扢敡㜴〴ㄱ〱扥㈳攸㝢ㄸ戵ㅣ㐳㈲挰て攸㤹㐵㘵晡〵昸㈳㠶㤳〵昸㤹㌱㜵㍤㍥㜵〶收搹〴昸敤搷㤰慦挲扦㝡㡥愴㙢㉢㘷㈱㔲㌶搷㈲㍤ㄵ慢晣㌳㘰昶慦挲ㄱ戸㜵㌳㥡㑣ㄸ㥦〰㔱户慢㔶㈰㐸㐷〶捡㈲愸㌹㡣㕡㠵慥〸搰〲㍤戳愸㙦㤰愳敥㡦愱㤵ㄸ㑥ㄶ㘰㕦攰愳扡ㅥ㥦攲戵ㅣ㥢〰ㅦ㠷〹昰㤱攷㐸扡散㜳づ㈲㠹〰〷㜳㤵㍦〸ㄵ愰ㅤ摣晡㄰㥡㐳戹㜶㝢晦ㅡ散攰㜶搵戹〸搴㤱㜴戲〹敡〸愳捥㐳㔷〴㌸っ㍤戳愸㌷晤〲慣挵㜰戲〰㥤㠱㡦敡㝡㝣敡㝣捣戳〹昰㐲㤸〰捦㝢㡥愴㉢㔲㝦㐶㈴ㄱ愰㈷㔷昹搹㔰〱㝡挳慤晢搰昴攵摡敤ㄵ愰扦摢㔵ㄷ㈱㔰㐷搲ㄹ㐰搰㐰ㄸ㜵〹扡㈲挰㈰昴捣愲ㅥ昳ぢ㜰㌱㠶㤳〵ㄸっ㝣㔴搷攳㔳敢㌰捦㈶挰捥㌰〱㜶㜸㡥愴㉢㘶㤷㈳㤲〸㌰㡡慢扣㍤㔴㠰㌱㜰敢戱㌴攳戸㜶㝢〵㤸攰㜶搵㝡〴敡㐸㍡ㄳ〹㥡〴愳慥㐴㔷〴㤸㡣㥥㔹搴㕤㝥〱慥挰㜰戲〰昹挰㐷㜵㍤㍥戵〱昳㙣〲㙣ちㄳ㘰愳攷㐸扡㤸㜷つ㈲㠹〰戳戸捡㌷㠴ち昰〷戸㜵〱捤挹㕣扢扤〲捣㜱扢敡㕡〴敡㠸ㅦ㕤㐸㔰ㄱ㡣扡ㅥ㕤ㄱ㈰㡥㥥㔹搴ㄵ㝥〱慥挳㜰戲〰㈵挰㐷㜵㍤㍥㜵〳收搹〴戸㌰㑣㠰ぢ㍣㐷搲挵挶㑤㠸㈴〲㔴㜲㤵捦ぢㄵ愰ㅡ㙥㕤㐳戳㠸㙢户㔷㠰㈵㙥㔷昱㥡㘳㐷搲㔹㑡搰愹㌰敡ㄶ㜴㐵㠰搳搰㌳㡢㕡攱ㄷ攰㘶っ㈷ぢ戰ㅣ昸愸慥挷愷㙥挵㍣㥢〰愷㠶〹戰搴㜳㈴㕤昹扣ㅤ㤱㐴㠰搵㕣攵挵愱〲㥣〳户㍥㤷㘶㉤搷㙥慦〰攷扢㕤㜵〷〲㜵㈴㥤ぢ〸扡㄰㐶摤㠵慥〸昰㘷昴捣愲捡晤〲摣㠹攱㘴〱搶〱ㅦ搵昵昸搴㕦㌰捦㈶㐰㔱㤸〰㠵㥥㈳改捡散ㄶ㐴ㄲ〱慥收㉡挷㐲〵戸ㄶ㙥㝤ㅤ捤昵㕣扢扤〲摣攸㜶搵㔶〴敡㐸㍡ㅢ〹摡〴愳敥㐵㔷〴戸〹㍤戳愸ㄳ晣〲摣㠳攱㘴〱㙥〳㍥慡敢昱愹㙤㤸㘷ㄳ㘰㔲㤸〰ㄳ㍤㐷搲㐵攳ㅤ㠸㈴〲㙣攱㉡㡦てㄵ攰ㅥ戸昵扤㌴摢戸㜶㝢〵戸捦敤慡㥤〸搴㤱㜴㜶㄰戴ㄳ㐶晤つ㕤ㄱ㘰ㄷ㝡㘶㔱挳晤〲散挲㜰戲〰て〲ㅦ搵昵昸搴晤㤸㘷ㄳ㘰㘰㤸〰〳㍣㐷搲㐵敤㠷㄰㐹〴㜸㤲慢摣㉦㔴㠰摤㜰敢愷㘹㥥㠱昱〹昰㥣摢㔵て㈳㔰㐷搲㜹㥥愰ㄷ㘰搴愳攸㡡〰㉦愲㘷ㄶ搵摤㉦挰㈳ㄸ㑥ㄶ攰ㄵ攰愳扡ㅥ㥦㝡っ昳㙣〲㜴っㄳ㈰摢㜳㈴㕤㙦㝦〲㤱㐴㠰㜷戸捡敤㐳〵㜸て㙥㕤㑢昳㍥搷㙥敦ㅥ昰愱摢㔵㑦㈲㔰㐷搲昹㠸愰㡦㘱搴㙥㜴㐵㠰㑦搰㌳㡢摡摦㉦挰㔳ㄸ㑥ㄶ攰ぢ攰愳扡ㅥ㥦㝡ㅡ昳㙣〲㌴てㄳ㈰换㜳〴敢〱㌲㥥㐳愴㈶㕣挷捤攲ちㄷ㑦㉦㠹㉦收㠵愷㝤㡡㔱㍤㍢愲愶慡扡㐲慥㤲戵㈸捥慢㤸㔴㔱㥤㔷㔲戵戰㌴戶㜴扦㘲慦㌱㘳㕥扣ㅣ搷戰㉢㜱㈹㍢㌰㔶戱㜰㘱扣㐸ㄷ攷㔷搴㔴ㄶ挶挷收晤㉦㕣攳〶㍦㙣㍡戹扣㥤慡戰晣㘷㤷㙤ㄱ㐲㘱㉦挱㤲㤲昱〲〲〶慦扥㐹つ慦敦㑡戹㌴ㅤ〰㕢敥㔵㜴㙡㐹㜵㘹㍣慢㔸慥㔲㑢㍢戳ㄸ㉡愲㌰愰愸㔹昱搴㜹戸㉡㤵搷愲㜸㜴㘵㐹㔱㘹㐹㜹㥣ㅢ愳戵ぢ㥤㄰㥦㡢㈲㠰攳㉡慡㑡㔸㉥摤愲㜸㙡㘵慣扣㙡㈱慦㘷ㄶ㉥㙤㤵搰㤳ぢ㥦ㄹ挵挳㑢捡慢㤰㐶戶㈲摢㉤㡢昳攷㔵㉣㐶攵㝥㑤㔹昹攸搸挲慡晦㠹慤愲戸㔹㘴㤱㑤愳㔲㔵㙡慡捡㑣捤晣㑦户㑦攴㝢ㅣ㘳晢戹ㄵ㔶ㅤ戰㥦㔶㔷㤶捣愹愱㘰㤲愳㌷㙣㍡㡤㙣挳㤴㡣ㄷ搱ち㕥戹昴㙤挲㐰搹〱搷㌵愱㈲摤㝡〵扣敥㜶㠸㐳〰搷㍦㘰㜵㥡晦〸㌳㙥昴戴戱㝢ぢ㜲晥㑦昷ㄶ㘴散㐱攴㐶搷㍦戴〱㜸ㅦ㜷ㄷ㘲㑤〴昷㈸ㅣ㤹搸ㄳ搸ぢ敥㤶搱㘲挱㜰て摤㘷㙦㜳ㄴ㉥愱㌷㉦㥥㄰㥢ㄳ㉦挵㤵晦戲㔸昵㍥㙥㠷㈵ㄸ愸㍤慦昲㝣㈳㉡捡捡㘲摣攵㔸㐱㥦㕦ㄸ㉢㡤㘷ㄶて慢愹慥㤸㔸㔲慥㡢㘱㘴扦昴㠶㘲㑢㌰ㄴ㕢攲㕥愳㉦㥥挲㡡㈰㘹㌳㔶挵摣㔸㘵㐹昵扣戲㤲挲㑣㜶㔸戵昳㍦戱慦攲攰㑦㠷㤸㘶㌱敦㈵挱㡢晥敥愵㜷㙣敥㕣搴挹㔰㍡㙥㝥散搱愹㉡㠲㝦敡㍦㉣ㄸ挱ㅢ㡦㝣愰攸㥦㄰㉤〳㍦ㄸ昰づ㥥慦攴㔲㉣㐶扥㕡㡥ㄱ㜹㜳㔲㉦ㄳ㠰ㅦ晤㌳愰㙣昰㈷晤ㄵ㤸㝡慢〹㥡〱㄰㥤㔰ㄱ㉢ㅡㄵ㉢挴摤㌰捤扣㝢㘱㌲戱㘹昹㔶㔳改戰扥㘳〴㑡㠶㔰㡡戴愸愴㈸㕥㤹挹㠱㝣摣敢㤳捥捡㤰㠸扢つ㜱愵㍢㉤㈵㈳㈳㉢搳㤶㙢慣㠹搵挹扢㙡敥扦㤷㘸㙣㔲晣捦㡦ㅦ挸㡢㘸愰㤵〶慢㝦〱ㅤ晤㉢㌹扤㡡㉥昹〴〰扦ㄱ昰㍢㑣挶㙢㜰〶户㑤㘲愹〵ち㌲㌴㐰改㜲ㄷ〹㡢㐰㌲㔱㌰㈱搵㈳ㄹ㐲㈴换㔷昵ㄱ㜱ぢ㍥㌲捤慤㈹㤱㝣散攵昱愲愸晢晥捡敡ㄲ㙥㡥搴搴㜴㙣敡㐸戰㘲㉥㈹㉤㠲㤵攵挷愵ㅣ㐴ㅤ㡡㔵㠸戰㌸㌰㡢〷ぢ攲ㄷ昰㍥㡤㤷㌰㡡㙢搹扦攳㤷㉣搱愸㑥愵〲㔱昵ㄶ慣㈱摥㤲㈳㔱㙥㌵つ挹㜱摥ぢ㐶㝤㠸㉥㍦晥搱㌴ㅦ㔶敡㘳昴昸㠱㤵ㄲ攱捤㌹㡤㝤㠳㔴㥦㘰〶摦㈴㜵㠴㠱㍦㐵㡢敦㍤㜵晢㘲㈶㐶ㅢ摥ㄷ㍦攷っ晣㘸摥敢㘵昶㐵昵〵㐶っつ㌴捤〶收㘶搶㔹〴晥搳づ㘸㑥㐰ぢ〲扥〴㠰ㅢ㌹戲て㝡㝢挵㐳㐵愶㐵㍣〷ㄸ㠸昷㉦㕦㔰㥦㜸晢㌲㘸㉢〶晤〵㠰愰㜸扦㘱捣ㄵ㙦㍦㐰ㅡ㉤ㅥ户㥤㠸搷㥡㠱挹㍣㐱扣晤㌱摡戰㜸愹㤸㈶攲ㅤ㈰㐱摣㡥㘲㠹㠲㐵扣〳㠱搱〷ㄱ挸昲〵ぢ攰㘰〲摡ㄲ挰㡡〶ㄱ慦ㅤ㝡㜵攲昱㤶ㄸ㡢㜸㠷〲〳昱㔸搵㘰㠲晡挴㙢捦愰ㅤㄸ㤴ㄵ〸㐱昱㔸㜶攰㡡㤷つ㐸愳挵㘳愱㠲㠸搷㤱㠱㔹戱㤰㈰㕥㈷㡣㌶㉣ㅥ㉢ㅢ昰挲つ㑦っ㠲㠶晣戰扣挱搰挰㤸搹昳づ〷㐶㜷㈶㤰愵てㄶ㐰ㄷ〲扡ㄲ挰㙡〸ㄱ敦〸昴敡挴攳敤㍥ㄶ昱扡〳〳昱摡晢㠲晡挴㍢㤲㐱㜳ㄹ㤴搵ぢ㐱昱㔸戲攰㡡搷〳㤰㐶㡢挷㈲〷ㄱ慦㈷〳戳摡㈱㐱扣摥ㄸ㙤㔸㍣㔶㐵攰㠵搳愴っ㠲㠶晣戰㌴挲愲㑤㕦㘰㜴㍦〲㔹㌶㘱〱昴㈷㘰〰〱慣愴㄰昱〶愲㔷㈷ㅥ敦㘲戲㠸㜷ㄴ㌰㄰㡦搵ㄴ㈶愸㑦扣愳ㄹ昴ㄸ〶㘵攵㐳㔰扣愱ㄸ㜳挵ㅢっ㐸愳挵ㅢ㠶㘹㈲摥戱っ㍣ㅣ扤〴昱㠶㘲戴㘱昱㔸㔱㠱ㄷ捡㉤ㄸ挴㠸挷戲ち㐳〳㘳㘶捦ㅢづ㡣ㅥ㐱㈰㑢㉥㉣㠰㍣〲㐶ㄲ挰㉡っㄱ㙦ㄴ㝡㜵攲昱收㉣㡢㜸㘳㠰㠱㜸慣挴㌰㐱㝤攲㡤㘵搰㜱っ捡慡㠹愰㜸㉣㤵㜰挵ㅢて㐸愳挵㘳㜱㠵㠸㌷㠱㠱㔹㘵㤱㈰摥㈴㡣㌶㉣ㅥ慢㌱昰挲㕤㘰っ㠲㠶晣戰㈴挳搰挰㤸ㄱ敦㌸㘰昴昱〴戲㕣挳〲㤸㐲㐰㍥〱慣攰㄰昱愶愲㔷㈷ㅥ敦㌹戳㠸㌷ㅤㄸ㠸ㄷ昳〵昵㠹㌷㠳㐱㑦㘰㔰㔶㕣〴挵㘳㤹㠵㉢摥㑣㐰ㅡ㉤ㅥぢ㌳㐴扣ㄳㄹ㤸ㄵㅡ〹攲捤挲㘸挳攲戱㤲〳㉦摣㜶挶㈰㘸挸て换㌹㉣摡晣〱ㄸ㕤㐰㈰㑢㍤㉣㠰㤳〹㠸ㄱ挰敡てㄱ㙦づ㝡㜵攲昱㔶㍡㡢㜸㐵挰㐰㍣㔶㠰㤸愰づ㐷摣慦㉡㜱〶㉤㘶搰㌳〰〸㡡㜷㈶挶㕣昱收〲搲㘸昱㔸搴㈱攲捤㘳㘰㔶㜷㈴㠸㌷ㅦ愳つ㡢挷㉡㄰扣㜰挷ㅢ㠳ㄸ昱㔸ち㘲㘸㘰捣散㜹愵挰攸㌲〲㔹㈶㘲〱㤴ㄳ㔰㐱〰㉢㐷㐴扣㠵攸搵㠹挷㍢〴㉤攲㔵〲〳昱㔸㍤㘲㠲晡昶扣㉡〶攵扤昶㡡㤵ㅥ㐱昱㔸摥攱㡡㔷〳㐸愳挵㘳㐱㠸㠸户㠸㠱㔹ㄹ㤲㈰摥ㄲ㡣㌶㉣ㅥ㉢㐸昰挲昵〲〶㐱㐳㝥㔸㐶㘲㘸㘰捣㠸㜷㉡㌰晡㌴〲㔹㘲㘲〱㉣㈳攰㜴〲慥〱㐰挴晢㈳㝡㜵攲昱敥㐷㡢㜸㘷〰〳昱㔸㜹㘲㠲晡挴晢ㄳ㠳㥥挹愰慣ㄲ〹㡡挷搲㄰㔷扣戳〰㘹戴㜸㉣㈶ㄱ昱㔶㌰㌰慢㑡ㄲ挴㕢㠵搱㠶挵㘳昵〹㕥戸戱㡦㐱搰㤰ㅦ㤶愰ㄸㅡㄸ㌳攲慤〶㐶慦㈱㤰攵㈹ㄶ挰㌹〴㥣㑢〰㉢㔶㐴扣戵攸搵㠹挷㍢㍢㉤攲㥤てっ挴㘳搵㡡〹敡ㄳ敦〲〶扤㤰㐱㔹㘱ㄲㄴ㡦㘵㈵慥㜸㝦〶愴搱攲戱㄰㐵挴扢㠸㠱㔹㤱㤲㈰摥㈵ㄸ㙤㔸㍣㔶慥攰㠵摢〹ㄹ〴つ昹㘱昹㡡愱㠱㌱㈳摥愵挰攸换〸㘴㘹㡢〵㜰㌹〱敢〹㘰戵㡢㠸㜷〵㝡㜵攲昱㠶㔵㡢㜸ㅢ㠰㠱㜸慣㜸㌱㐱㝤攲㕤挵愰㔷㌳㈸慢㔳㠲攲戱㈴挵ㄵ敦ㅡ㐰ㅡ㉤ㅥ㡢㔸㐴扣㙢ㄹ㤸搵㉣〹攲㕤㡦搱㠶挵㘳搵ぢ㕥戸㠹㤱㐱搰㤰㥦户㘱つつ㡣ㄹ昱㙥〴㐶㙦㈴昰ㅤ㍢㘰ㄳ〱㌷ㄱ昰㉥〰㈲摥捤攸搵㠹挷㥢㜱㉤攲摤ちっ挴㘳戵㡣挹敡ㄳ敦㌶〶摤捣愰慣㙣〹㡡挷㜲ㄶ㔷扣摢〱㘹戴㜸㉣㠰ㄱ昱敥㘰㘰㔶挲㈴㠸㜷ㄷ㐶ㅢㄶ㡦ㄵ㌳㜸攱㘶㐹〶㐱㐳㝥㔸㌶㘳㘸㘰捣㠸昷㔷㘰昴摤〴戲愴挶〲搸㐲挰㔶〲㔸㘵㈳攲摤㠳㥥㑦㍣敢〷挶㌶㘰㈰ㅥ㉢㙤㑣㔰㐷戲捡㠹㠱敤っ㝡ㅦ㠳愶攳戴㐸㔰㍣㤶挲戸攲敤〰愴搱攲戱㜸㐶挴摢挹挰慣愲㐹㄰敦㙦ㄸ㙤㔸㍣㔶摢㘰㥤㜱㡢㈶㠳愰㈱㍦㉣戹㌱㌴㌰㘶挴㝢〰ㄸ晤㈰㠱㉣挷戱〰ㅥ㈲攰㘱〲㔸愱㈳攲㍤㠲㕥㥤㜸扣㜵摡戲攷㍤〶っ挴㘳㤵㡥〹敡摢昳晥捥愰㡦㌳㈸㉢㙡㠲攲戱㡣挶ㄵ敦〹㐰ㅡ㉤ㅥぢ㙦㐴扣㈷ㄹ㤸ㄵ㌸〹攲敤挶㘸挳攲戱㔲㐷挴㝢㥡㐱㡣㜸搹ㄸ㌵㌴㝣攲㍤〳㡣㝥㤶㐰㤶昲㔸〰捦ㄱ昰㍣〱慣敥ㄱ昱㕥㐰慦㑥㍣摥ㄱ㙥ㄱ㙦て㌰㄰㡦ㄵ㍥㈶愸㑦扣㤷ㄸ昴㘵〶㘵㌵㑥㔰㍣㤶攰戸攲扤〲㐸愳挵㘳搱㡥㠸昷㉡〳戳㝡㈷㐱扣搷㌱摡戰㜸慣昲ㄱ昱摥㘰㄰㈳ㅥ㑢㝤っつ㥦㜸㙦〲愳摦㈲㜰愰ㅤ昰て〲摥㈶㠰㤵㐱㈲摥㍢攸搵㠹挷扢摤㉤攲扤〷っ挴㘳㜵㤰挹敡㍢㙣㙢ㄹ昴㝤〶㘵㈵㑦㔰㍣㤶敦戸攲㝤〰㐸愳挵㘳挱㡦㠸昷㈱〳戳昲㈷㐱扣㡦㌱摡戰㜸慣㄰ㄲ昱㍥㘱㄰㈳ㅥ换㠴っつ㥦㜸㥦〲愳㍦㈳㤰㈵㐴ㄶ挰攷〴㝣㐱〰慢㡡㐴扣㝦愲攷ㄳ捦扡攷㝤〵っ挴㘳㘵㤱〹敡摢昳扥㘶搰㙦ㄸ㤴㔵㐰㐱昱㔸晡攳㡡昷㉦㐰ㅡ㉤ㅥ㡢㠵㐴扣㙦ㄹ昸㘴昴ㄲ挴晢ㅥ愳つ㡢挷敡㈲ㄱ敦〷〶㌱攲戱挴挸搰昰㠹昷㈳㌰晡摦〴ㄶ搹〱㍦ㄱ昰㌳〱㜱〰㐴扣㕦搰慢ㄳ㡦て㈸戰散㜹扦〱〳昱㔸㤵㘴戲晡挴晢㥤㐱㔳㜰愹㐳戱㠲㈸㈸ㅥ换㠶㕣昱㜸㌵愴搱攲戱搰㐸挴挳ㄹ昲ㄴ挵㡡愳〴昱㜰昳㜱㈳挴㕢㠲㘹㈲㕥〶㠳ㄸ昱㔸㥥㘴㘸昸挴㡢〰愳㥢ㄱ挸搲㈵ぢ㈰㤳〰㍥㝡㑣戱㥡㐹挴㡢愲㔷㈷ㅥ㥦戴㘰ㄱ慦㌹㌰㄰㡦ㄵ㑤㈶愸㑦扣ㄶっ扡て㠳戲晡㈸㈸ㅥ㑢㡥㕣昱㕡〲搲㘸昱㔸愴㈴攲㌹っ捣㙡愵〴昱㕡㘱戴攱㍤㡦㔵㑤㈲摥㝥っ㘲挴㘳㘹㤳愱攱ㄳ慦㌵㌰扡つ㠱㉣㝢戲〰昶㈷攰〰〲㔸〹㈵攲ㅤ㠸㕥㥤㜸㝣㡡㠴㐵扣㠳㠱㠱㜸慣㠶㌲㐱㝤攲戵㘵搰㜶っ捡捡愵愰㜸搷㘲捣ㄵ敦㄰㐰ㅡ㉤摥㜵㤸㈶攲ㅤ捡挰慣㜴㑡㄰慦〳㐶ㅢㄶ㡦ㄵ㔱㈲㕥㌶㠳ㄸ昱㌶㘲搴搰昰㠹搷ㄱㄸ㝤ㄸ㠱㉣㤹戲〰㍡ㄱ㤰㐳〰慢愸㐴扣挳搱慢ㄳ㡦て挷戰㠸搷〵ㄸ㠸挷㑡㉡ㄳ搴㈷㕥㔷〶㍤㠲㐱㔹昵ㄴㄴ㡦愵㑥慥㜸摤〰㘹戴㜸㉣㡥ㄲ昱扡㌳昰㌶昴ㄲ挴换挵㘸挳攲戱㥡㑡挴敢挱㈰㐶㍣㤶㔴ㄹㅡ㍥昱㝡〲愳㝢ㄱ挸㜲㉢ぢ愰㌷〱㝤〸㘰〵㤶㠸搷ㄷ㍤㥦㜸搶㍤慦㍦㌰㄰敦㐱㕦㔰㥦㜸〳ㄸ㜴㈰㠳戲㘲㉡㈸ㅥ换愴㕣昱〶〱搲㘸昱㔸㔸㈵攲ㅤ挵挰慣戰㑡㄰敦ㄸ㡣㌶㉣ㅥ㉢戱㐴扣挱っ㘲挴㘳㌹㤶㐵㥢㘳㠱搱㐳〸㘴愹㤶〵㌰㤴㠰㘱〴戰㝡㑢挴ㅢ㡥㕥㥤㜸㝣㥥㠹㘵捦换〳〶攲戱㠲换〴昵㠹㌷㤲㐱㐷㌱攸㍢〰〴挵㘳㠹㤵㉢摥㘸㐰ㅡ㉤ㅥ㡢戲㐴扣㌱っ捣敡慣〴昱挶㘱戴㘱昱㔸挵㈵攲㡤㘷㄰㈳ㅥ㑢戹っつ㡣㤹扦㌰㈶〰愳㈷ㄲ挸㌲㉦ぢ㘰ㄲ〱㤳〹㘰攵㤷㠸㜷ㅣ㝡㜵攲昱㔹㉤ㄶ昱愶〰〳昱㔸晤㘵㠲晡挴换㘷搰愹っ捡㕡ㄱ㔹搹㘹散㘱づ㍦愵㌳㜸扤㍦㜸ㄹ㍢愹挴㐰㌲ㄴ戳搸㈰扦㝡㘹㈹ち㍣搸攴㘵㙤户挵ぢ昴㔱ㄹ挳挵昶㡡㑡㕣ㅣ㑣て㍥㜶愲㙥敥戳㐸㥡搵㍡昰㐸て㤹㐶て㙢ㄹ㌲㙥晤㌹昹戱ㄵ㜵昳戹攲㝢敦敦攷ㅣ㉥㤱ㄹ㔸挵搶ㄳ㑢ち㉢㉢慡㉡㡡慢㍢攴愳㜸愹〳ㅦ㤱㔲㥣㤲搲㜳㔸挶捤㠸㘸捤㐹㘲改攵㝣㠴攳㈲㍥㌲㈰扡愰扣㘲㜱戹慣㑤㐶ㄵ㥦ㄴ㈳㝡㌵㙢挶㌴㔱收攱㜲ㄸ挴㜳㔸昷挰挹㝡㈶㙣㡢㌴㠷㠵〳㕣ㅣㄶて㐸㠳㤵〲搲㘰戵〰㤷㡣㔴〸摥搸㑢昷㡣慤收愸㐲㔵愴攲改捤㥡愹㥣挰昳㐸㤲㉥昹搷㍤搰㈱ㄲ攱ㄵ晦㡣㑤愰摣戸㐹㠹㡡㜲㌲㜷っ㝤ㄲ㔶㐱捦㠲㠹㍡㘹ㄸ攰ち㐵㘶挳戶ㅡ㌱扣〰てㅡ㌰㡦ㅥ攰㕥㄰昹〳挶㥢㘳㕣捡ㅡ昰㤸捤慡㐸〱㐶昶挱㠸慦挶㈹㜲㌲挶昶挵㔸攲愳㌴㥤㜴㉦扡慥㘵摡㡥㌴搹㌴㐵㠰慢〸㥣戲ㄱ攲散㘱ㄸ㝤㥣㄰㠰攵㡥慢慥〰㑢敥㉥ㄸ挴㥤户㠰㜰㜳慢换㌱挲㑤㥥戸挹㌴㈶ㄱ愱㑢㘰戱挹愲っ㠵挵挹㌲㡤收愶搱挲㙢㈸〷つ㙥㌶㜵㈹挲㔱㔲㍡昴〲〴搰愵㌰㔱㘷㕦っ㐸㔰㑡愳愹㠳㈶㜵㑤慥㑥㉢攳慣攵慣慥㌴㕤㘸慡攱㔴慤攱ㄴ㘶㌵散㘱ㄸ㝤㕣㠹㠶ㄵ㘶攷㈰㔹㌲戳搵ㄸ㑤㘶㜶〰㈶㈱〸捥㡣挳㠲搹㠱っ㠵挵㌹挸㌴づ㌶㡤戶㕥㐳ㅤ㡡㠶㌰㕢攵㘷㜶ㅡ〲攸㘵㌰㔱愷㍤〰ㄲ搴挶慣㠳㜱搶㈲㡤㍣昳搲㝤晡攵ち捣㔰ㅤ攱ㄴ㘶㉢搹〳〰晤ㄴ搵〹㔶㤸㥤㙡㘵戶挴捡㉣〷㤳㘴㈵搶挰㠲搹攱っ㠵挵改㙣ㅡ㕤㑣愳慢搷㔰摤搱㄰㘶㡢晣捣捥㐵〰扤ㄶ㈶敡ㅣ〹㠰〴戵㌱换㌵捥㕡愴㤱㠷㙤敡晥㙣㕤㠲ㄹ慡㈷㥣挲㙣ㅤ㝢ㄸ㐶ㅦ㡦㜱㠰ㄵ㘶昳慤捣收㔹㤹昵挱㈴㔹㠹昵戰㘰搶㤷愱戰㌸晤㑣愳扦㘹っ昰ㅡ敡㈸㌴㠴㔹戱㥦搹㤵〸愰㌷挰㐴㥤愳〱㤰愰㌶㘶挷ㄸ㘷㉤搲挸〳㍥昵㘰戶㙥挴っ㜵㉣㥣挲㙣㈳㝢ㄸ㐶㍦㐵つ㠵ㄵ㘶㈷㕡㤹㥤㘰㘵㌶っ㤳㘴㈵㙥㠱〵戳攱っ㠵挵ㄹ㘱ㅡ㜹愶㌱搲㙢愸㌱㘸〸戳改㝥㘶户㈱㠰摥っㄳ㜵挶〲㈰㐱㙤捣挶ㄹ㘷㉤搲挸㐳㐵㜵ㅥ㕢㕢㌰㐳㑤㠰㔳㤸㙤㘵て挳攸攳㙣〱慣㌰ㅢ攷㘳ㄶ戹ㄷ㤰搰㑦ㄱ㌵挶㑡㤷ㄷ㤱㌱㉤㐵㙦㠷〵摤攳ㄸㅦ㡢㜳扣㘹㑣㌱㡤㝣慦愱愶愳㈱㜴㐷昹改敥㐰〰扤ㄳ㈶敡捣〰㠰㐱㈳扢㘰㙤敦戸㝦挳㜸攲㍢敥晤ㄸ〹扥攳㍥㠰㌱换㍢敥〹㕥㜴昷ㅤ㜷〲昲攸昱㌴㡦〰慥㑥㠴㔳昴㝡㤴㍤っ愳㡦昳ㅣ戰愲搷㔱㍥扤昶扥攳づ戴㑡挳㑢挴〸㤲愲㥦㠰㠵㌴㝦㘰㈸㉣㑥㠱㘹㥣㙣ㅡ㌱慦愱㡡搰㄰㘹晡晢愵㜹ち〱昴㙥㤸愸ㄳ〷㐰㠲摡昶㠴㘲攳慣㐵ㅡ㜹㈴慢㥥挲搶ㅥ捣㔰昳攰ㄴ㘶㉦戱㠷㘱昴㜱㠱ㅤ㔶㤸ㅤ㘱㘵搶挵捡㙣〱㈶挹㑡扣〶ぢ㘶愵っ㠵挵㈹㌳㡤㜲搳攰〵㕡㉥慡ㄲつ㘱㜶戸㥦搹ㅢ〸愰摦㠴㠹㍡㔵〰㐸㔰ㅢ戳㙡攳慣㐵㉣㜹っ慣㥥挹搶晢㤸愱ㄶ挱㈹捣㍥㘰て挳攸攳愶㘲㔸㘱㜶戰㤵搹㠱㔶㘶㑢㌱㐹㔶攲ㄳ㔸㌰㍢㤵愱戰㌸愷㤹挶㌲搳攰搵㔳㉥敡っ㌴㠴搹晥㝥㘶㥦㈱㠰晥ㅣ㈶敡晣〹〰〹㙡㘳㜶愶㜱搶㈲㤶㡥搱㥣㑣昳㉤㘶愸ㄵ㜰ち戳敦搸挳㌰晡戸㔹ㄶ㔶㤸㐵慤捣㌲慤捣㜸攵㔳㔶攲摦戰㘰戶㥡愱戰㌸㙢㑣攳ㅣ搳㌸搷㙢愸昳搱㄰㘶ㄱ㍦戳㥦ㄱ㐰晦〲ㄳ㜵㜸搱㔲㠲摡㤸㕤㘸㥣戵㐸㈳て扥搵㜳搹㑡捦〰㠷㡢攰ㄴ㘶ㄹ散㘱ㄸ㝤摣〴ち㉢捣㝥晡挹昷昹捦昷㈵昹㘶昳㈳㐶㙦挶慡㈴㝥戳攱㘵㐹㔹〹㍥攳ㅥ捣㉥㘵㈸㉣捥㘵愶㜱戹㘹慣昷ㅡ㙡〳ㅡ挲散㝢㠴摣㠴㤰㜴攸㉣〴搰捤㘱愲づ慦㈸㑡搰㕤戰㥡敦㌷㥡㙦㌱晡〱ㄸ攷㙡攳慣攵慣ちㅡ㤶挰敢搶攴㜲㉤㥣挲慣つ㝢ㄸ㐶ㅦ㘷㐶㘰㠵搹愷㝥㘶㜵摦搹㍥戶㌲扢〱㤳㤰て㔵㠷〸〵㘶㌷㌲ㄴㄶ㘷愳㘹㙣㌲つ㕥ㄴ攴愲㙥㐵㐳㤸㝤攸㘷搶ㄶ〱㜴㍢㤸愸㜳ㅢ〰ㄲ搴戶捤㌶ㅢ㘷㉤㘲挹㔳㝥㜵つ㕢㥤挸攵づ㌸㠵㔹づ㝢ㄸ㐶ㅦ㤷攴㘱㠵搹敢㔶㘶慦㕡㤹晤〵㤳㘴㈵扡㈲ㄴ㤸晤㤵愱戰㌸㜷㥢挶ㄶ搳攰ㄵ㍢㉥㙡ㅢㅡ挲散㘵㍦戳㙥〸愰扢挳㐴㥤敤〰㠴㌲扢捦㌸㙢ㄱ㑢㥥㉣慣㜹㐷扦敥㑢㉥㍢攱ㄴ㘶晤搸挳㌰晡戸ㄹつ㔶㤸㍤㘹㘵昶戸㤵搹晤㤸㈴㉢㌱〸愱挰散〱㠶挲攲㍣㘸ㅡて㤹挶挳㕥㐳㍤㠶㠶㌰㝢捣捦散㘸〴搰挷挰㐴ㅤ㕥㈸ぢ㘵昶戸㜱搶㈲㡤㍣捤㔸㥦挵㔶ㅥ戹㍣〹愷㌰ㅢ挹ㅥ㠶搱挷㑤㔶戰挲散㍥㉢戳㙤㔶㘶㑦㘳㤲慣挴㔸㠴〲戳㘷ㄸち㡢挳㑢㕦搲㜸捥㌴㥥昷ㅡ㙡てㅡ挲散ㅥ㍦戳昱〸愰㈷挰㐴ㅤ㕥挵ち㘵昶戲㜱搶㈲扣㍣㐱㔹㥦挳搶㔴㜲㜹ㄵ㑥㘱㌶㡤㍤っ愳㥦愲㕥㠷ㄵ㘶户㕡㤹摤㙣㘵昶〶㈶挹㑡捣㐴㈸㌰㝢㤳愱戰㌸扣㉥㈵㡤㝦㤸挶摢㕥㐳扤㠷㠶㌰摢攴㘷㜶ㄲ〲攸㔹㌰㔱愷ㄶ㠰㔰㘶敦ㅢ㘷㉤挲换愳㥢㌵㙦慥搷㐵攴昲㈱㥣挲㉣捥ㅥ㠶搱挷㘹ㄳ㔸㘱㜶㠵㤵搹攵㔶㘶㥦㘰㤲慣㐴〹㐲㠱搹愷っ㠵挵昹捣㌴㍥㌷㡤㉦扣㠶晡ちつ㘱㜶愹㥦搹〲〴搰愵㌰㔱攷㙢〰㐲㤹㝤㘳㥣戵㐸㈳㡦㡢搶扣㙢㕥㔷㤳换户㜰ち戳ㅡ昶㌰㡣㍥慥搷挳ち戳㜳慣捣㔶㕢㤹晤㠰㐹戲ㄲ㑢ㄱち捣㝥㘴㈸㉣捥扦㑤攳㈷搳昸搹㙢愸摦搰㄰㘶慢晣捣㑥㐳〰扤っ㈶敡昰㘳㈰㤴ㄹ㍤攲慣㐵ㅡ㝤㉤捤㌵㌴㉢挸㐵㉥扣戰户㤲㍤㌴㤸㤳晦㈱㠶换散㔴㍦戳扡捦戳㈵㔶㘶ㄹ㈶捦ㅡ㠴〲㌳㕥㙡攱攲昰㜲㡢㌴㜸㙤㐵ㅡ摡㙢愸收㘸〸戳㐵㝥㘶攷㈲㠰㕥ぢㄳ㜵㜸攵㠴㘰㙤晢㍣攳ㄵㄵ㜱ち戳㥢〸攳㝤敥晡ㄲ㜲㤱慢㈲散慤㘳てつ㘱挶慢㈲戲捤收晢㤹搵㝤㥥捤戳㌲攳戵ㄱ挹戳ㅥ愱挰慣㌵㍢㔸㥣㌶愶挱ぢㅦ㌲㜲㠰搷㔰扣愶㈱捣㡡晤捣慥㐴〰扤〱㈶敡戴〵㠰㘰㙤晢㍣㙢㘷㥣挲㡣户㥣㙢摥挰慥㙦㈴㤷㐳攱㤴扤㜱㈳㝢ㄸㄶ㘶ㅤ㌰㉡捣㑥戴㌲㍢挱捡㡣ㄷ㉥昰㑡搱户㈰ㄴ㤸昱㈲〵ㄷ㠷ㄷ㉡愴搱挹㌴㜲扣㠶攲〵〷㘱㌶摤捦散㌶〴搰㥢㘱愲㑥㔷〰〸戶㌲攳戵〸㜱ち戳慤㠴㙤ㄱ㐳㉥摤攱ㄱ㘶㕢搹挳戰㌰攳昵〴㘱㌶捥捡㙣㡣㤵ㄹ慦㉡㐸㥥敤〸〵㘶扣㠲挰挵攱㔵〴㘹昰㤲㠱㌴㜸搹㠰㡢攲搵〰㘱㌶捡捦㙣〷〲攸㥤㌰㔱㘷〰〰〴㕢㤹昱㐲㠱㌸㠵ㄹ㙦ㄲ搷扣攵㕣㍦㐲㉥㜲戲㥦扤㐷搹㐳㐳㤸ㅤ〳扣㌰㍢捡捦慣敥㌸ㅢ㘸㘵㌶搸攴㜹〲愱挰散㔸㈶挵攲っ㌱㡤愱愶挱㜳晡㕣㔴ㅥㅡ挲慣扦㥦搹㔳〸愰㜷挳㐴㥤㤱〰㄰㙣㍤捥㜸ㄶ㕦㥣挲散㘱挲ㅥ愲搹㐳㉥㜲㈶㥥扤㤷搸㐳㐳㤸昱㑣扣㌰㍢挲捦慣敥㌸敢㘲㘵㌶摥攴㜹つ愱挰㙣〲㤳㘲㜱㜸晥㕤ㅡ㍣搹㉥つ㥥㜰攷愲㜸ㅥ㕤㤸ㅤ敥㘷昶〶〲攸㌷㘱愲づ㑦愵ㄳ㙣摤㘶㔳㡤㔳㤸㍤㐹ㄸ㙦ㄲ搷敦㘳慡㌳捤㌸㍦㤰搵挹㤸㠹晥搱㠱㌳扡昶ㅢ㐳扢〵ㅦ捥㍤ㄲて摢收ㄵ㘹㍣㐸㍦扥搴扤㡦㉣㍤昵愸晦㉣ㄶ捦ㄹ昳㌶㔲晥㘴ㅣっ搶晦㠷㌸摣㕥㝢捦换㌳㘲㝢晣攸㡦㐰戸攵㐹愰㡢摦戸つ㉤㘱昹㙡㠸搷ㅤ敡晥捥昴㝥㍢㐳㕢捥㌲㌳㘶慢散㡢㠶㘵扣戳晣㥡慦㙦㍤㍡攷慡㍢㝦昷㝥㉦昷㘶愶摣摣敦改愳㈷㍤晦攷㈱慡〸㌳㜲㌰慡摦愵㜹㡦㠶㕢㐲戵〱慤搷㜱愳㕢搲㈳㙦㕢㝢㡥攰㈳㙦㥤㌸㈲攱㠵慡ㄱ搹㔸慡〴ㅤ㙥㌰搵ち㌳愸㤲㄰晢㤲挴ㄶ㘰戸㘹挴㑡捤㡣㌰㘲慤敦ㄸ晤敥愹慤㥦戹㝦挳昵㠷㙤晦攵散ㅢ㠷愸㙡捣戰ㄱ㙢攱慤㝦ㄲ戱收㥥㈳昸㈸㕢愷〶㤱昰㑡搱摦戹挴㤶愲㈳挴愲㝥㘲㍦㤰搸㘹㜰㌵㡤搸㌲㌳㈳㡣搸愵㝦㙤㝥捡收㜳慦ㅣ㜲挵㝡㉥㙢㠶愸ㄵ㤸㘱㈳㤶ㄱ㐶㉣摤㜳〴ㅦ㔱敢慣㐴㈴扣㜰攷愶㑢㙣つ㍡㐲㉣搵㑦散㜷ㄲ㍢ㄷ慥愶ㄱ㕢㙢㘶㠴ㄱ㐳㘲㔹敡㜶挵㑢㌰挳㐶散搷㝦㠷散㡡扦㜸㡥攰愳㘷㥤㜵㠸㠴ㄷ晥敦㍡ㅣ㍡㉤搲搴㝡㜴㠴搸㑦㤸㔱户㉢㌶㠳戳攵㤵㜰㌵㡤搸〶㌳㈳㡣㔸搲ㄶ扢ㄱ㌳㙣挴扥ぢ㈳昶慤攷〸㍥㔲搶搹㠸㐸㜸攱㑥㑢㤷搸㉤攸〸戱㙦晣挴㕡㤲搸㙤㜰㌵㡤搸㘶㌳愳搱挴戶㘰㠶㡤搸ㄷ㘱挴㍥昷ㅣ挱㐷挵㍡㕢ㄱ〹㉦ㄴ户戸挴戶愳㈳挴㍥昵ㄳ㍢㠰挴㜶挰搵㌴㘲㍢捤㡣㌰㘲㐹㙦ㅥ㡦㘰㠶㡤搸〷㘱挴摥昷ㅣ挱㐷挰㍡㡦㈲ㄲ㕥㜸慣㥢㑢散〹㜴㠴搸㝢㝥㘲敤㐹散㈹戸㥡㐶㙣户㤹ㄱ㐶㉣㘹㔷摣㠳ㄹ㌶㘲㙦㠵ㄱ㝢搳㜳〴ㅦ敤敡扣㠴㐸㜸愱㘰挶㈵昶ㅡ㍡㐲散㜵㍦戱捥㈴昶〶㕣㑤㈳昶愶㤹搱㘸㘲敦㘳㠶㡤搸㑢㘱挴昶㜸㡥攰㈳㕢㥤て㄰〹慦ㄴ㝤愴㑢散ㄳ㜴㠴搸ぢ㝥㘲㍤㐸散㌳戸㥡㐶散㜳㌳㈳㡣ㄸㄲ换㔲昷慥昸㉤㘶搸㠸㍤ㅤ㐶㙣户攷〸㍥㡡搵昹づ㤱昰挲つ愱㉥戱㝦愳㈳挴㥥昴ㄳㅢ㐰㘲㍦挳搵㌴㘲扦㤸ㄹ㡤㈶㤶㡥〴㌶㘲㡦㠶ㄱ㝢挴㜳〴ㅦ戱敡㘴㈰㤲㄰ㅢ散ㄲ搳攸ぢ戱㠷晣挴㠶㤰㔸ㄶ㕣㜸㌵攱㉢㔵㜳㌳㈳㡣㔸搲㥢㐷㙢捣挸愱捥㠱慦㔴扢挲㠸敤昴ㅣ挱㐷愷㍡㙤㄰㐹㠸㡤㜴㠹ㅤ㠴扥㄰扢捦㑦㙣㌴㠹戵㠵ぢ慦㈶㄰㙢㘷㘶㠴ㄱ㐳㌴㔹敡㜶挵㑥㤸㤱㠳愱㈰戱慤㘱挴戶㜸㡥攰㈳㔱㥤ㅣ㐴ㄲ㘲ㄳ㕤㘲㕤搱ㄷ㘲㝦昵ㄳ㥢㑣㘲摤攰挲慢〹挴扡㥢ㄹ㘱挴㤲摥ㄵ晢㘲㐶㡥㠵搸敤㘱挴㌶㝢㡥攰愳㑥㥤㝥㠸㈴挴愶戹挴〶愱㉦挴㙥昵ㄳ㥢㐱㘲㐷挳㠵㔷ㄳ㠸ㅤ㘳㘶㌴㥡㔸ㅥ㘶攴㔸㠸㙤っ㈳㜶愳攷〸㍥挲搴ㄹ㠹㐸㐲㙣戶㑢㙣㉣晡㐲散㝡㍦戱〲ㄲㅢてㄷ㕥㑤㈰㌶挱捣㘸㌴戱愹㤸㤱㘳㈱㜶㔵ㄸ戱つ㥥㈳昸㘸㔲㘷ㅡ㈲〹戱戸㑢㙣㈶晡㐲散ち㍦戱戹㈴㜶ㄲ㕣㜸㌵㠱搸㉣㌳㈳㡣ㄸ愲挹㔲㜷㡣ㄵ㘱㐶づ㠶㠲挷搸扡㌰㘲㤷㜸㡥攰㈳㐷㥤㌸㈲〹戱㌲㤷㔸〹晡㐲散㈲㍦戱ちㄲ㕢〰ㄷ㕥㑤㈰㔶㙡㘶㠴ㄱ㑢㍡挶慡㌱㈳挷㐲散扣㌰㘲㙢㍤㐷昰㔱愲㑥つ㈲〹戱ㅡ㤷搸㔲昴㠵搸㌹㝥㘲㡢㐹散㌴戸昰㙡〲戱㘵㘶㐶ㄸ㌱㐴㤳愵㙥㡢慤挰㡣ㅣっ〵户搸捡㌰㘲㉢㍣㐷昰ㄱ愱捥㑡㐴ㄲ㘲愷扢挴搶愰㉦挴捥昴ㄳ㕢㑥㘲攷挲㠵㔷ㄳ㠸慤㌵㌳挲㠸㝤㍣㙣晢ㄱ㉢㕢㥥㜵晦㤱㈳摡㝤昶㕥晦ㄳ㠷愸㑢㌰㈳挷㐲散昴㌰㘲换㍣㐷昰搱㥦捥㍡㐴ㄲ㘲㉢㕤㘲敢搱ㄷ㘲愷晡㠹㥤㑤㘲㔷挲㠵㔷ㄳ㠸㙤㌰㌳挲㠸㈱㥡㉣㜵㕢散㐶捣挸挱㔰㜰㡢搵㠴ㄱ慢昶ㅣ挱㐷㝡㍡ㅢㄱ㐹㠸㥤攷ㄲ扢〵㝤㈱㔶改㈷㜶〱㠹摤〶ㄷ㕥㑤㈰戶搹捣〸㈳㤶㜴㡣㙤挱㡣ㅣぢ戱戲㌰㘲愵㥥㈳昸愸㑥㘷㉢㈲〹戱㜵㉥戱敤攸ぢ戱昹㝥㘲㤷㤱搸づ戸昰㙡〲戱㥤㘶㐶ㄸ㌱㐴㤳愵㙥㡢㍤㠲ㄹ㌹ㄸち㙥戱㜸ㄸ戱㈲捦ㄱ㝣〴愷昳㈸㈲〹戱慢㕣㘲㑦愰㉦挴收昸㠹㕤㐳㘲㑦挱㠵㔷ㄳ㠸敤㌶㌳挲㠸㈵㝤㔷摣㠳ㄹ㌹ㄶ㘲戳挳㠸捤昲ㅣ挱㐷㙢㍡㉦㈱㤲㄰摢攸ㄲ㝢つ㝤㈱㜶愲㥦搸㑤㈴昶〶㕣㜸㌵㠱搸㥢㘶㐶ㄸ㌱㐴㤳愵㙥㡢扤㡦ㄹ㌹ㄸち㙥戱㘹㘱挴愶㝡㡥愴㐷㘶㝥㠰㐸つ㍤㌲搳昷扦㑤戶㐴搲㡣㘲㤶搷㘶ㄵ扢挳㍣㕤㡢㌲敢㤲搲㔲愹㔰㙥㡥㈷摣㔵攲晦㝢㥣㠰〷㌹攲戹㜶昸て攰扤挲㕡㍣攰㤱てっ㌳捦㔰搳搲攳攴㐸昱攴㑡㍣㔴慤㔹昱搸㉡㍣㠰戳㈸ㄳ晦㕦㕤㜵㌵晥搳昸晦㠵挷摦愱㘶㥣昷て㘳㜱ㅦ㝣㘷㉤搷㘶ㅤ㜶㍤㑦㈶摣慢㠷昹㙦ㅣ㔳昹㘰扣晦散㔹㥣㤱摢戱㡢㤹摢〹㡡㝣㡦㝡㑣㔷㔳戰㠹摤㉡㥣㌳㔲㝥㤷㜵㑥㐹挵㝦晡〱㝣攴㉥ㄸ晥㍦㙣㜲晤〲㈶慡晦㠲ㄱ㈹摢ㄷ㤳㤲挱㌳攲㐱㜲㉣愰攷㙤㤸㈹㠱晦㡣㌱㉢㡢㡣捤愲㜸㐲㥡㝢㔱攴敥搰㔵㥢㘰㕤戵慤㕣〷㥥ㄳ摦扢㕡昷㈶慥㤶攲昹㙣慥㥡㔹搴㜷㈶搹昶搰㘴愳慣挹㜶〰ㅦ搹〹㤳愸挳慥㐰㐲㥥㘷㑥㐸挸㤳户挲敥晥搰㠴㐳慤〹ㅦ㘴㘴ち扦㤷摤挳㠱㘴㍣昷㥢㤰㉣〳〰㐹昶㈸ㅡ昶慤㝣㤴㌵搹摦ㄹ㤹散昶㈶㝢㠲㐳扣㌱挳摤挲慡ㄹ晡〹挹㕡㘰㐰㤲㍤㠵㠶㍤㔹㕦㙢戲愷ㄹ㌹㌱搹戳ㅣ昲㈵㙢㠹㝥㐲戲㌶ㄸ㤰㘴捦愳㘱㑦㤶㙢㑤昶㈲㈳㈷敥㈴㉦㜱挸㤷散〰昴ㄳ㤲ㅤ㠲〱㐹昶ちㅡ昶㘴㕤慣挹㕥㘳攴㐴㘶㙦㜰挸㤷慣㍤晡〹挹㜲㌰㈰挹摥㐲挳㥥慣愳㌵搹摢㡣㥣㤸散㕤づ昹㤲㜵㐶㍦㈱搹㤱ㄸ㤰㘴戵㘸搸㤳戵戳㈶晢㠰㤱ㄳ昷挶㡦㌸攴㑢搶〳晤㠴㘴晤㌰㈰挹㍥㐱挳㥥㙣㝦㙢戲捦ㄸ㌹㌱搹ㄷㅣ昲㈵ㅢ㠰㝥㐲戲挱ㄸ㤰㘴㕦愲㘱㑦收㔸㤳㝤捤挸㠹㍢挸扦㌸攴㑢㌶〴晤㠴㘴㈳㌱㈰挹扥㐳挳㥥㉣㙡㑤昶〳㈳㈷㌲晢㌷㠷㝣挹㐶愳㥦㤰㙣㈲〶㈴搹捦㘸搸㤳愵㕢㤳晤捡挸㠹㍢挸敦ㅣ昲㈵㥢㡣㝥㐲戲㘹ㄸ㤰㘴ち㡦挱戰㈷晢敤㐷摢攷㐴ㅡ昰㠱㘴ㄹㅣ昲㈵㥢ㄱ㑣㌶摢㈴㙢ㄶ㥡散㐷㙢㌲㥤㥣㉣㉢㤰慣㈰㤸㉣㙥㤲戵〸㑤昶㡤㌵㔹㑢㐶㑥摣㘶晢〶㤲捤つ㈶㉢㌳挹昶ぢ㑤昶戹㌵㔹ㅢ㐶㑥摣㘶〷〴㤲㔵〴㤳搵㤸㘴〷㠵㈶晢搰㥡慣㉤㈳㈷㌲㍢㈴㤰㙣㜱㌰搹改㈶㔹晢搰㘴敦㔸㤳㘵〳ㅦ改〸㤳昸〱㝡㔸㈰攱昲㘰挲㤵㈶㘱㑥㘸挲搷慤〹㍢㌳㜲㈲扢慥㠱㘴㘷〷㤳㥤㘷㤲㜵ぢ㑤戶挷㥡散㐸㐶㑥摣㙥㍤〲挹㉥〸㈶㕢㘷㤲昵ち㑤昶㡣㌵㔹ㅦ㐶㑥㘴搶㉦㤰散戲㘰戲慢㑣戲〱愱挹ㅥ户㈶ㅢ挴挸㠹敦㡦㐷〷㤲㕤ㄳ㑣戶搱㈴ㅢㅣ㥡散㈱㙢戲㈱㡣㥣挸㙣㔸㈰搹㑤㠱㘴ㄹ㜷㘲愰搱㕦㥦㔹搰戱ㅦ晥搰攰㝦㈶㡦〷㥣て挷㘳戲扢㤵攲㙢㜰㈳㥥㑡㍥〲㉢愲昸扤㤷㌱㜴ㅥ㝢摥昷㈵戵ㄵ愳㕣つ㍤㤲愳昷ㅡ捣㈸㍦㠶㕦㈰〵㌳㥡愳扢っ㘶㡣ㅦ挳敦㝣㠲ㄹ换㔱㝥摤㤳㕣攳晣㤸扦ㅢ捣㜸㡥昲㕢㥡㘰㈶昸㌱㑦ㅢ捣㐴㡥㍥㙢㌰㤳晣ㄸ㝥㌱㤲㕣㤳㌹晡㤲挱ㅣ攷挷昰晢㡣㘰㡥攷㈸扦捡㐸慥㈹㝥捣摢〶㤳捦㔱㝥〳ㄱ捣㔴㍦收〳㠳㤹挶搱㡦っ㘶扡ㅦ挳て㝤挹㌵㠳愳㕦ㄸ捣〹㝥っ㍦慢〵㌳㤳愳晣㤸㤶㕣㈷晡㌱㍦ㄸ捣㐹ㅣ攵愷慢㘰㘶昹㌱扦ㅡ捣㙣㡥晥㙥㌰㝦昰㘳昸㠱㈶戹ち㌸捡捦㌲㠹㜳戲ㅦ挳捦㈱挱挴㌸捡㡦㈰挱捣昱㘳昸昱㈱㤸㐲㡥昲㤳㐳㌰㐵㝥っ摦昵〵ㄳ攷㈸摦昰〵㔳散挷昰捤㕡㌰㜳㌹捡昷㘹挱捣昳㘳昸ㅥ㉢㤸ㄲ㡥昲慤㔵㌰昳晤ㄸ扥㉤ち㘶〱㐷昹㡥㈸㤸㔲㍦㠶敦㘶㠲㈹攳㈸摦挸〴㔳敥挷昰㑤㐸㌰ㄵㅣ攵晢㡦㘰ㄶ晡㌱㝣敦㄰捣㈹ㅣ攵摢㠶㘰㉡晤ㄸㅥ昲㠲愹攲㈸㡦㜶挱㔴晢㌱㜲攸昱愸慢挱愸㔹ㅣㅥ㠲㜲㑥㘵ㄱㅡ愸㈳㤱㠳㉦〹挵㠳㔰㔰㑢㕣㤴ㅣ㝥㐹㈸ㅥ㠶㠲㍡搵㐵挹〱㤸㠴攲㠱㈸愸㘵㉥㑡づ挱㈴ㄴて㐵㐱晤搱㐵挹㐱㤸㠴攲挱㈸愸㌳㕣㤴ㅣ㠶㐴晤〹㝤戳㌸㍣ㅣ〵㜵愶㡢㤲〳㤱愸〴㈵㜸㐰ち㙡㠵㡢㤲㐳㌱〹挵㐳㔲㔰慢㕣搴㌴晣ㄲ慤ㄳ㘲昱愰ㄴ搴㙡ㄷ㈵㠷㘳㔲㉣ㅥ㤶㠲㍡挷㐵挹〱㐹㔴挲摡昳挰ㄴ搴㕡ㄷ㈵㠷㘴㔲㉣ㅥ㥡㠲㍡摦㐵挹㐱㤹㠴攲挱㈹愸ぢ㕤㤴ㅣ㤶㐹㈸ㅥ㥥㠲扡挸㐵挵昰㉢㤹㈳て㔰㐱㕤攲愲攴搰㑣㡡挵㐳㔴㔰㤷扡㈸㌹㌸㤳㔰㍣㐸〵㜵戹㡢㤲挳㌳〹挵挳㔴㔰㔷戸㈸㌹㐰㠹㑡搰㡢〷慡愰㌶戸㈸㌹㐴㤳㘲昱㔰ㄵ搴搵㉥㑡づ搲㈴ㄴて㔶㐱㕤敢愲攴㌰㑤㐲昱㜰ㄵ搴昵㉥㑡づ搴愴昵攲〱㉢愸ㅢ㕤㤴ㅣ慡㐹戱㜸挸ち㙡㤳愰ㅣ戳㕢㈹ㅥ㥦㜲戲㜳㈶㍥昴㔹攰㌵ㅣ㜳㌳昱㜰㜷ㅥ㤲攲㌸㈱攰攰㔱㈸㡥ㄹ〱〷て㍣㜱㑣て㌸㜸慣㠹㘳㕡挰挱挳㑢ㅣ㔳ㄳㅤ㡥㔱㕥昱搰ㄲ㐴㝥㈲㐲昱㘸ㄲ挷㤴㠰㠳〷㤰㌸㡥て㌸㜸捣㠸攳戸㠰㠳㠷㠹㌸㈶〷ㅣ㍣㌲挴㌱㈹攰攰挱㈰㡥㠹〱〷昷㝦㜱㑣〸㌸戸换㡢㘳㝣挰挱扤㕣ㅣ攳〲づ敥搸攲ㄸㅢ㜰㜰㕦ㄶ挷㤸㠰㠳扢慦㌸㐶〷ㅣ摣㘳挵㌱㉡攰攰㑥㉡㡥㤱〱〷昷㑢㜱攴〵ㅣ摣ㄵ挵㌱㈲攰攰摥㈷㡥攱〱〷㜷㌸㜱っ㑢㜴㘴晤㍦㈷换㐱ㄴ</t>
  </si>
  <si>
    <t>㜸〱敤㝤㜹㝣ㄴ㔵搶㜶摦㈴摤挹㙤〲㌴㡢ㅢ㉡〶〵㌷㈰㄰ㄶ〱ㄵ㐳㐸〸愰散〱㕣㔰㘳㤳㜴㐳㈴㐹㘳㜷㠷挵つ㌷挴㜱挳㐱㜰㔷挴㝤挵ㄵ㜵ㅣ㐶ㄶ挵〵㜱㜹ㅤ搴㜱㘶ㄴ㐵㥤㜱搴㜱摦㜵昰㝢㥥㔳㜵㤳敡敡敡㉣㡣敦敦攳㡦户攸㍥摣㝢捦㜳捦愹昳搴扤戵㥥慥昸㤴捦攷晢ㄵぢ晦攷㤲挳挲㍥ㄵぢㄳ挹㐸㕤㘱㘹慣戶㌶㔲㤵慣㠹搵㈷ち㑢攲昱昰挲㜱㌵㠹㘴㌶〰㠱捡ㅡ攸ㄳ晥捡㐴捤改㤱扣捡㜹㤱㜸〲㈰扦捦㤷㤷愷戳愰摦捤晥㠶㑣㐵戳㤷捥愱〰捡愷〳ㄴ戹ㄴ㜹ㄴ㥡㈲㐸搱㡥㈲㥦愲㍤㐵〷㡡㡥ㄴ㈱㡡㑥ㄴ㥤㈹扡㔰㜴愵愰㉦扤㍢挵ㅥ㄰昹㝢㐲㑣㉤ㅤ㌹㜱收愹㔸昳㡡㘴㉣ㅥ改㔳㌰摤㕡扦攱㐵㐵㠵㐵㠵㠳〶ㄷつ㈸散摦愷愰戴愱㌶搹㄰㡦っ慦㡦㌴㈴攳攱摡㍥〵㤳ㅡ㘶搶搶㔴ㅤㄳ㔹㌸㌵㌶㈷㔲㍦㍣㌲戳晦挰㤹攱㐱㐳㡢〶つㅥㅣㅤ㌶㙣㘸晥㕥戰㍣愱㜴攴愴㜸㈴㥡昸慤㙣㜶愳捤㠹愵㈳ぢ㈷㐴㤲扦㤵捤扤㘱ㄳ㈶换㘲㜵攱㥡晡摦挸愸㥦摢㙦㜰㔹愴慡㠶ㅢ㍡ㄲ㠹搷搴捦㉡挴㙡愷㄰㡤摡㤰挲㤲㐴愲愱㙥㉥挷㑣㘹愴戶㜶㑡㈴㉡ㅢ戸慥㉣㤱㥣ㄴ㡥搷㈵昲敢挸㕦㈴ㅥ愹慦㡡㈴㍡搴㡤㕡㔰ㄵ愹戵㠱㠹扣扡改攱昸㠴㜰㕤㈴㠷㠵㡥㜵搶㌶ㅣ㕢ㅤ愹㑦搶㈴ㄷ戶慦㥢㤶㠸㑣〹搷捦㡡㄰攲慦ㅢ摤㔰㔳慤㜲㜲昰昱㘵ㅦ攴戵㘶戲愱戰㍥㜵愵戳挳昱愴搴戸〹㡢扣戰㡥攱㈲㔱愴慣ㄷ㠷㔴㠱慢ㄷ户㔹㐵㑤摤㌱㤱㜸㝤愴㤶㑥戸㈵㝢扢㐰㐲㤰戵ㅤㅡ㤹㌲攱㜰㉢愹㜶昶㐴㘳㉣昴ㄲ搸〷愲晢㠴㔸扣づ〳㜲㝣㈴㕣㍦扣㝦㘱晦挱㝤㉡㤲搵㘵㤱㜹㉣て改㕦愴昷〵㐶㜷㈷㝡㍦㠸散㜱〳㠷改〲㌶昵㠰㔰㌹敦㘰㌲㍢捤㜲㐲㘵㔵㠶戳㉡㘷㘶㔵㔶㘵㔵㔶㘷㔵㐶戲㉡愳㔹㤵戳戲㉡㘷㘷㔵搶㘴㔵㥥㥡㔵㌹〷ㄸ戳攴攵收㘶搹换摤慢㜲㈷慣晤㔷晥愸ㅢ㍡㤷つ捣晤戸搷㠳㡡昳㔷愶晦〱㈸散攳㕡捤挳ㅣ慢㔹愴㝢〲愱㝢㐱〴づ㘴愷㔲慣攴㐱㙣㍡ㄸ㐲愹㌷戱㤲㕣搱〳捥戸攰戱ㄵ㕢户㡣戸㝥昱挱㈳㡥ㄹ㌴愳㥦攲捥㐱㍣ㅣ㡡㐲㑢㐴昴愶挱㍥㄰㠱扥散㌶ち㍥ち搹搴て㐲愹㔷㙤ㅦㅤ㔶㕤搲晦㠱㝢捥ㅡ㜹搹昷㡢挳攷晦攵晡㉣挵㝤㡦昸㈸㐲㘱摦搴㈸㡡ㅣ㐱っㅤ㌴㔴て愰扤㠱㄰㠱㐱散㌵㘶攰㄰㍤㤸㑤㠷㐱㈸昵㠲敤㘲昹戳㔷㍥ㄹ㥥㜶㝤挹㥤戱㘱㙢ㅦ㥦㥣㌳挱捦㍤摢㐰慦挱攰ㅥ㘷攵搸㍦㔵㠵ㄳ㐹㝢ち戰摦㙦㍢㐳㕡㥥㈰攵昱慡晦晤〹〲㈷扦挹〴搱㐳挹晥㌰㠸挰攱㉣㤵㤷㤶昷慢挰昴㡥攸㈳㔸㍤ㄲ㐲愹愷敤捤㜲昶愰㡦㕦扡敡慥愱愳敥摦昸晡慣㤵ㅦ㍦㜷㠲攲慥㐸戶晣㔱㈸戴戰攵㡢㘹㙦〴㐴愰〴〲㠳㙢㠸ㅥ挹愶㔲〸愵搶摡㉥ㅥ敤㌴敥收㈱搵㍤捡ㅦ愹摡昴敡㠶攷捡昶㔲㍣㤲㠹㡢㔱㈸昴㐹ㅤ㕣晤〷㍡㐶㔷搱愰愲㘱㈹㡢㉥愷昹搱㄰㠱㌱㌴㔲㍥愸㐸㡦㘵搳搱㄰㑡慤戱㍤㝥搸㜷扤㉥㡤㙣㉢戹㘳攳㘳㝦㍣敦搲ㄳ㝥㔴㍣㙣㡡挷㜱㈸戴㄰搴㜸摡㥢〰ㄱ㤸挸㕥攵〸㙡ㄲ㥢㈶㐳㈸戵摡㜶㌱㜲攳ㅥ愱㘱㥦㍣㔳扥㙣挰㡡ㄳ敦搸晦扢搷ㄴ昷㈱攲愲〲〵昷慣ㅣ敡〸㡡㔳㘶㉡つ㑥㠳〸㑣㘷户㌲昸㌸㤶㑤挷㐱㈸㜵愷敤攳㤵愱㌳摥戸攷㤹㜰挹慡晥扢つ晣攳晡㌳摥㔷㍣收㡢㡦ㄳ㔰㘸㈱㡣ㄹ戴㜷㈲㐴攰㈴昶ㅡつㄷ㈷戳愹ㄲ㐲愹㥢㙤ㄷ㔹摦捣㜸㘷㘹㡦〷㡥㕥㜹搱㐳挱㤲晦㈹晤㑡昱㡣㐲㕣㠴㔱㜰敦扥〶㌹挲ㄸ愰㘷搲㕣ㄵ㐴愰㥡㥤捡戰㙢㠹戰㈹ち愱搴戵戶㠷ㄹ㘳扥㍤攰扤㍦㉣ㄸ㝦挷扡㉥ㅢ㉥㍥昸㡥摦㉢㥥慥㠸㠷搹㈸戸㠹㜲敦挷㙢㘸昰㔴㠸〰昷扦搹㐷挳㐷㉤㥢敡㈰㤴㕡㘶晢ㄸ㜶㕢攸敡て㙦攸㌴㘲攵捡㉢㑡捥扦㕣㉤㔶㍣ㅢㄲㅦ㌱ㄴ摡㌶挲收搲晣㘹㄰㠱㌸㡤㡣挲〸㑢戰㈹〹愱搴㈵戶挷ㅤㄳ㝦扦㙥摤户攷㑤戸敤捡挱㙦扣㜷挸昰㠷ㄵ㑦扤挴攳㍣ㄴ㕣㥢愶晦〰〷㙦晤〷敢昹戴户〰㈲戰㤰扤㑡攱攲㜴㌶㥤〱愱搴〵戶㡢㠱㑢扦摤晥昴扢㥢㐷㍣扥攰慥攲㉦搶攵㡤㔲㍣戱ㄳㄷ㘷愱攰㜲攱摥㈷㥦㑤㝢㡢㈰〲攷㐰㘴ㅦ㠳慤㝦㉥㥢捥㠳㔰敡㉣摢挵昸ぢ㡡㌷㕦ㄴㅢ㍣昱搶搰㝦昲晥晤昷ㄷ㍦㔵㍣㙤ㄴㄷㄷ愰搰搲戶㔹㑣㠳ㄷ㐲〴㤶戰摢㌱搸㌶ㄷ戱改㜷㄰㑡捤戳㝤攴㝤摣昳敡挰㈹㝤换㙥㔹㥡扦戴换〷摦晦慣㜸㔶㉡㍥㉥㐱愱㈵ㅦ㤷搲攰㘵㄰㠱换搹㙤㌴㝣㉣㘵搳ㄵ㄰㑡挵㙣ㅦ㥢搷㕤㌱晥㤶捤㈷㡦㝤愴攲挰㍦捥㍤㝥慦㑢ㄵ㑦㝡挵挷㌲ㄴ㔲愸敡㡢ㄳ〴攷收ㄸ愴慦愴扤攵㄰㠱ㄵ散㔵ち慡慥㘲搳搵㄰㑡捤戶㕤㙣摡扢摢ㅦ晢慤慡ㅢ昵攴摣㍤摥晦㜹搵收搱㡡愷搴攲攲㕡ㄴ㕡ち攳㍡ㅡ扣ㅥ㈲㜰〳扢㡤㐵ㄸ㌷戲改㈶〸愵挲戶㡦㘵㡢㉦散㜴㝣愷㘱攳ㅥ搸㤲㕦㜴挳扡㤲㌳搵敥〴攳ㅢ戸ㄹ㈲㈵㡣晥㠵敥㉤扥ち㄰㝤ぢ挱户㐲㘰愶っ搱户戱改㜶〸愵㑥戰㕤㉣㔹㍢攷攲攵愷晣㝣捣㤲㔸捥㈹捦㍣昴㐲㥥攲昵㠰戸戸ㄳ㠵ㄶ㕣摣㐵㝢㜷㐳〴敥㘱慦戱㜰㜱㉦㥢敥㠳㔰慡挲㜶㜱㐸挹㤲晢㈶㡣搸㙢挲挵㤷㉣扡㝤摥㐳敦捤捥㕦つ昵㘴晢㈴慥㉣ㅥ㥥㡦搳攲愶㌳㙥㕣㘶昰㕦换㤷ㅡ戸搲㠸づ㡥づ㠹ㄶㄵ㔵て敥ㅦㅥㄸ昶昳ㄴ慦戵攷戴㥣㥤昹搱㘳㙢敡慢㘳昳攵㈴㜷㥦㤱攱㐴愴改㤰摥摢搶㡤㡣㌵搴㔷㈷昶昶㔶㔶㈴挳挹㐸㌷户慥挹㐸㕡户ち㕣〲㐴ㄲ攲慦扢扢摢昴㜰㙤㐳愴㘴㐱㡤愵摥搷愵挶〵㐰㙣㘶㘶㙤㜹㍣㜲㕡愳㌶㙤㡤㑡㜰㌵㍡㑦㙣愷㐵㘹愹慣昵㉡㈸㥤ㅤ㑢㐴敡㘵昵㝡搷㑤慡愹㥡ㄳ㠹㔷㐴㜸㉤ㅢ愹㤶㔰㜷愳捡扥ち改㍤戱ㅥ㠱攲扡愲㝡㝦㘷㙢㜴搴㠲㘴愴扥㍡㔲㡤昵㥤ㅢ㠹㈷ㄷ㑥つ捦慣㡤散㥥〲戱㝣㐲戱㔷㑡㜳㜹慣慡㈱㔱ㅡ慢㑦挶㘳戵愹㥡㤲敡㜹㘱㕣昹㔴㡦㡦㔵㐷㜰攱㤲挳挵愷㝣搹搹㑡昹づ昵㍡㘱愴摤㐴愱㙣〸挷㈶收㜵捣㥥愹挳慥㜰ち愲㐳ㄴ戵ㄱ㡥挹慣㥥㉤ㄸㄳ扢㌴㜳㐸㘶愰㈳㈶㕥昸ㄳ㝤㜰㘶戴慣㘳攳㤶晢摦〵㘷㘵㜵戱愳ㅦ㌵て㔷㠷㘳挲昵搵戵㤱㜸戳户㉤ㄴ搷㐸㍦〰攱㥦㠴搹㥣㤱扤ㅣ㈰搴〲戵搰㍦扦愶㍡㌹㍢㌰㍢㔲㌳㙢㌶㡦㡦戸戵㤱㤷㐷㙡搳ㄶ晤㄰㥡昴挳ㄴ㡦㐰〴㠳扥挰愳〴〵㠲㝡㡤㔵昷㜷挷晦㙤扦敥捣㐲㉦㉤搷戹戸㈹㤱昰搷攱㘲㈱㤱㥤敤ㄵ攵㤸㜰㘲㜶㤲挳戳㔹㈵慦㌰昵㘳ㄴ㡦㐳昸ぢ㈰㕡扣慣攵搹㐶づ慦摥摢搷㤵㐵愲㘱摣㌳㤱搹慤挲晥㍡敢㌲扣㉣㤲愸搲扣㕥ㅦ㡢戹戲㈰㠰ㄲ㈶㝦㝥ㅤ㐷㝦㘴㐱戲㉣㥣っ攷搶攱捡ㅦ㕢㐹〳搴㕢㝡㔹㈵昶㙣㉦㙤愶㜷搰慥挱㐲㐸㡡づ㉢敤愴挱戲㠴㠹㠳昹攲换戶㘵昳㐱㘰摤扢㈱㠸㠰㝢愰愷㕥挱攳挶㐲昵攸㐸晤搴㠵㜳㈳〹挲昳〲捤㔲改㥥㕥㌴㌶戱㙡收戴㘴㑤㙤愲㄰㙢㍡㍡ㅥ㙢㤸晢㕢摡愱㉤晤〴㠴㔹晣愳㌱㡡㕢ㅦㄳ攸昲攵捥攳戶愹慣昴攵搱ㅡ㕢㌴敦㈰㘸㡥㔶ㄸ晢ㄵ晦挹愲搷攲扦㘰㜳㍡㝦て㈰摡㜲户挳て㝣㝥ㅤㄸ㥡ㅡ㡦挸晤㥢㍣愹㠰敤昶㜵挷挶攲㜳㘶挶㘲㜳㌸㥥㍡㐸㉤㌱㍢ㄲ㐹昲㥥㐸㍢晢ㅥ㤰摣敢㔱㉡㍢㍢攵捥㠶攳收挹摥戰ㅦ㔸て搱扥愴戶戶挰㔸㑣〴㌶愰㈹ㅢ㜷㘷〲ㅢ㔱搸㘳捣挴〹㤵晤〷㔷ㄶㄵ㔵ㄶㅤ㌶㉦㕡㔳ㅦ慥㉤㕣㔰㥢㔸愰㠶㈳㜸摥㡥攸㜱搱㕢㔵捦㈷戶㡣㝥㜲挸慡㙤㌷昵㝥戵㔲ㅤ㘹㉢搲敥㠴昴㠴㌹ㅥ愴昵㈶〸㜵㌸㘰摣愹愰㥣扡攸攷㔰搷捦㔳扣〰㠱㕤㠳㤰㡤㍤挳㡢㔶㔵昵挲晦摣㍢攸㉤ㄴ㉦㐱愸㠳㈰ち㔸㝢ㄹ挲㉣慡〸昶戹挹㘵戳ㅤ㠸收昴捤昶ㅡ㕡㠳扡ㄹ㥤㍡ㄸ〸㙥㍡扤㥥㠲攴㘸ㄲ愳づ㠲㘱㑦〲づ戴ㄵ㘹㌷㙡㝡愳㥢㄰昰㌷昶敦〹㤸㌷〱㙦搳挷㍢ㄴ摢㈰ㅣ〴扣㘷㔵㔵ㅦ晣㉦〴㙣㈷攸㝤〸㔵〸㔱挰摡〷㄰㘶㔱㝢挳㐷㈳〱㝤搱㥣㑥挰㐷㘸つ敡㘶㜴慡ㅦ㄰㕥〴㜴捡㐴㐰挸㔶愴摤㐵ㅡ〰㑢㐲挰㤷㈸愸づㄹ〹昸ㅡ㙡晤つ挵户㄰づ〲扥户慡㙡㈰晥ㄷ〲㝥㈰攸㐷〸㌵ㄸ愲㠰戵㥦㈰捣愲晣㑥〲〶愱㌹㥤㠰ㅤ㘸つ敡㘶㜴敡㌰㈰扣〸昸㜹㐷㠶ㄱ昰㤳慤㐸扢挷㌵ㄴ㤶㥡㌹㐷㑤戹慤搴ㄵ搸㤴㜳搴晣㘸㜹㑤㙤㌲ㄲ㤷搳㤰㡥㔱晣㘷摤㔹㤶㝡㝢㥥㝡挵挳㔵搶㍤摢慥搱㔲㥣㝤攱㔶㜶㜲㘱搳昹㘸摡搹㥦㜵㜲昴㝦攷戸扢摣㌹慥㥣攱愶㥣攷㌶㜳づ㠹㐱攳㍡换㙤ㅥ散ㄸ㐴㍣扤昳㍣㈲挹㤰㉡㠴攵搴㐱㐶扣晢昰㈹昷敢ㅢ昱捥㐱㐸㜴晦捣攷扥ㅣ散改㠳㤴㥤㌲㥥㘷晥摦㔹扡搷挳㐵敢㉣㍤㔷㘱攷㤶㐷愱㈹㠲ㄴ敤㈰搴㌷搸ㄹ昱㌸昳㉥㤸攵户㌳捥搶ㅢ攴㌴戹㍤㌱ㅤ㈸㍡㐲㌸㜶戳㥤㔰つ㜴㠶攸㘸敥戵ㄷ㔸㐳㉣攸㔳挳㘰㐲㜶扤㕤搸戱㉢㐴晥㙥㄰ㄳ挶㐴㙡㜱挵昷㕢㍤攴昳ㅦ〱㌷捤㥦愳㘲晣㜴〶㘸昷扡㡡㠵昵㔵戳攳戱㝡㍣㔶攵愹㜳㐹ㄵ㥥㤲㈵㔴㌸㔰㌷㉥㔶摡㤰っ搴㡤愹挱㝦昹㜵㔳㈲㜳㈳攱㘴㈹慥攸㜱㕥㍥づ捦て攴慣㝢㙣昵㠲晦㥦㘷攵㍥㙣っ㙣㈳㄰㘸㑥捣㤵㝢昶㕡攷挷㌶扤㠵㘵㌱㍣㜱㡤挸㠳㘵搲ㅥ〸攰ち㙢ㄷ㍣敤挶搳㘵慣摤捡㉦敦㌹愲搷㡤て晣㙡晦扦〸愳㔰ㄶ㝤㌸㠲㑥㍦ㄲ敦㠵㉥挱收㜴㡡捦㉡㝡戰敦㝡㠸㐰㜷攰戳㌱っ慣昳戱㜷㌳ㅤ㡤户搹㡡戴㐷ㅢ挵㌰㈲愷㈳晢挳㤰㝡摢㥥㈷㘸㑣㕤㜴㑦愸㜵㉦㡡〳㈱ㅣ昳攴㘰慢慡㐶愰㠳捣㠹㐳〸㍡ㄴ㐲㡤㐴㔳〱扥扡㌷㙡㘶㔱㕢攱愳昱㝣慣㠴敡㐷㈱挸㠹㠱攸㝥挰〷㜵㌳㍡㔵ち㙣て昶㕤㑦戱㠱㐲㑥㐸㌷㘷㈲攰〵㕢㤱昶攰愵ㅣ㝤㠵㠰愱㜰慡㥥换㐸挰攱㔰敢㈳㈸㡥㠴㜰㄰㜰㤴㔵㔵愳㘱㐸〸㈸㈶㘸〴㠴ㅡ㡢愶〲㝣㜵〹㙡㘶㔱㑦㌹〹ㄸ㐳㜵ㅡ〱愳㠰て敡㘶㜴㡡て㜷㝡戰敦㝡㡡つㄴ㐲挰愳㤹〸㜸挴㔶愴㍤〷ㅡ㡦扥㐲挰〴㌸㔵て㘵㈴㘰ㄲ搴㝡㌲挵ㄴ〸〷〱㔳慤慡㥡〰㐳㐲挰㌴㠲愶㐳愸㐹㘸㉡挰㔷ㅦ㡢㥡㔹搴㕤㑥〲㈶㔲㥤㐶挰っ攰㠳扡ㄹ㥤㥡㡣㝥㍤搸㜷㍤挵〶ち㈱攰愶㑣〴摣㘸㉢搲㥥㔲㑤㐵㕦㈱愰ㅡ㑥搵昵ㄹ〹㠸㐲慤㘷㔱捣㠶㜰㄰㜰慡㔵㔵搳㘰㐸〸㤸㐳㔰㉤㠴㍡ㄶ㑤〵昸敡㍡搴捣愲㤶㌹〹㤸㑥㜵ㅡ〱愷〱ㅦ搴捤攸搴㜱攸搷㠳㝤搷㔳㙣愰㄰〲㉥捡㐴挰ㄲ㕢㤱昶〸㙤〶晡ち〱愷挳愹㕡㥣㤱㠰㌳愱搶㘷㔱㥣つ攱㈰攰ㅣ慢慡昸㘸㑤〸㌸㤷愰昳㈰搴挹㘸㉡挰㔷㥦㡦㥡㔹搴㤹㑥〲㑥愲㍡㡤㠰㈵挰〷㜵㌳㍡㔵㠹㝥㍤搸㜷㍤挵〶ち㈱㈰㥥㠹㠰搳㙣㐵摡〳扥㤹攸㉢〴㕣〱愷㉡㤶㤱㠰㘵㔰敢㉢㈹㤶㐳㌸〸戸捡慡慡㉡ㄸㄲ〲慥㈶攸ㅡ〸ㄵ㐱㔳〱扥晡㕡搴捣愲愲㑥〲慡愹㑥㈳攰㐶攰㠳扡ㄹ㥤㡡愲㕦て昶㕤㑦戱㠱㐲〸㌸㌱ㄳ〱㌳㙣㐵摡昳挷ㅡ昴ㄵ〲敥㠰㔳㜵㝣㐶〲敥㠲㕡摦㑤㜱て㠴㠳㠰晢慣慡攲㘳㐹㈱攰㝥㠲㔶㐳愸㕡㌴ㄵ攰慢ㅦ㐰捤㉣㙡㤲㤳㠰㌹㔴愷ㄱ昰〸昰㐱摤㡣㑥搵愱㕦て昶㕤㑦戱㠱㐲〸㈸捦㐴挰㈸㕢㤱昶㜰㜴㉥晡ち〱㙢攱㔴㤵㘶㈴攰㈹愸昵㍡㡡昵㄰づ〲㌶㕡㔵㜵ㅡっ〹〱㑦ㄳ昴っ㠴㑡愰愹〰㕦扤〹㌵戳愸挳㥤〴挴愹㑥㈳攰〵攰㠳扡ㄹ㥤㑡愲㕦て昶㕤㑦戱㠱㐲〸攸㥦㠹㠰㝥戶㈲敤㔹敤㝣昴ㄵ〲㕥㠳㔳搵㌷㈳〱㕢愱搶慦㔳扣〱攱㈰攰㉦㔶㔵㉤㠰㈱㈱攰㉤㠲晥ち愱㑥㐷㔳〱扥晡㙦愸㤹㐵昵㜴ㄲ戰㤰敡㌴〲戶〱ㅦ搴捤攸搴ㄹ攸搷㠳㝤搷㔳㙣愰㄰〲扡㘵㈲㘰㉦㕢㤱昶㈴昹㙣昴ㄵ〲㍥㠲㔳戵㐷㐶〲㍥㠶㕡㝦㐲昱㈹㠴㠳㠰捦慣慡㕡〴㐳㐲挰攷〴㝤〱愱捥㐵㔳〱扥晡㑢搴捣愲㍡㌸〹㌸〷捤改〴㝣ぢ㝣㔰㌷愳㔳攷愱㕦て昶㕤㑦戱㠱㐲〸挸挹㐴㐰戶慤㐸㝢捥扤ㄸ㝤㠵㠰ㅤ㜰慡㔴㐶〲㝣㔹昰愱㈸戲㈰ㅣ〴攴㔸㔵㜵㈱っ〹〱㝥㠲〲㄰敡㈲㌴ㄵ攰慢㜳㔱㌳㡢晡攱㍦㡥㌳挱㈵㔴愷㡤㠰㜶戴愹㥢搱愹摦愱㥦ㄷ〱㥦挱昸㍢㌸愹㑣扢㌷晢㙦㕢㤱昶㄰晥㔲㔸ㄲ〲扡㜲㤵㍦〱捣晢搶攴敥㔰敢㍤㈸昶攴摡㌵摤㥢敤㘶㔵搵㘵㌰㈴〴散㑤搰㍥㄰㙡㈹㥡ち昰搵晢愲㘶ㄶ戵摤㐹挰攵㔴愷ㄱ搰㠳㌶㜵㌳㍡挵挷晥㕥〴晣㈵ㄳ〱㙦摡㡡戴っ㠱㉢㘱㐹〸㌸㤴慢晣㝡㐶〲晡㐰慤晢㔲ㄴ㜲敤㥡〸攸㙦㔵搵㜲ㄸㄲ〲㡡〸ㅡ〰愱慥㐲㔳〱扥㝡㈰㙡㘶㔱㕢㥣〴慣愰㍡㡤㠰㈱戴愹㥢搱愹慢搱捦㡢㠰㡤㤹〸搸㘰㉢搲昲ㄷ慥㠳㈵㈱㘰〴㔷㜹㕤㐶〲㐶㐲慤㑢㈹捡戸㜶㑤〴㤴㕢㔵㜵㍤っ〹〱愳〹ㅡ〳愱㙥㐴㔳〱扥㝡㉣㙡㘶㔱㡦㌹〹㘰ㅥ㐴㍡〱攳㘹㔳㌷愳㔳㌷愱㥦ㄷ〱昷㘵㈲攰㕥㕢㤱㤶㕣戱ち㤶㠴㠰改㕣攵扢㌳ㄲ㜰ㅣ搴晡㜸㡡ㄳ戸㜶㑤〴㥣㘸㔵搵㉤㌰㈴〴㥣㐴搰挹㄰敡㌶㌴ㄵ攰慢㉢㔱㌳㡢扡搹㐹挰慤㔴愷㡤㠰㉡攰㠳扡ㄹ㥤扡ㅤ晤扣〸戸㉡ㄳ〱㉢㙣㐵㕡敡挷㕤戰㈴〴搴㜲㤵慦捣㐸㐰㍤搴㍡㐶㌱㤷㙢搷㐴㐰摣慡慡扢㘱㐸〸㐸㄰㤴㠴㔰昷愲愹〰㕦㉤㜷㥥㔰攰愲㉥㜶ㄲ挰ㅣ㤲㜴〲ㄶ搲愶㙥㐶愷敥㐳㍦㉦〲捥挹㐴挰㈲㕢攱㑥㑣昱㍦〰㑢㙤㐸㈸㘸挷ㄵ㡥㑥慦㠹捣攷ㄳ搰づ㔱愴㕡㤷㌶㈴㤲㌱㜹㕣摢㍥㕡ㄶ㥢㄰㑢㤶搵㈴收搶㠶ㄷ㜶㠹摡㠵㘳㘷㐷敡㤱㑣ㄱ㐷㑥㠵慢㉤㌶㜷㙥愴㕡㐷㉢㘲つ昱慡挸搸戲㕤㈱搹〲昱㘱㈳㐹㥥㐵㤶挲戲㜳昹〳㌰愱㌰㑡戰昸晣㝣敡敦㝥っ散戸㠱摣昴慣㠲〹㍡ㅤ㥢ㄸ㥤㕡㤳慣㡤戴㡢㡡㕥捡㜹㔱戰㠸っ㤵敡摣攸搴搹㜸㍣㕡搶㍥㍡㍡㕥㔳㕤㕢㔳ㅦ攱挶挰昳て收慦㡦㡢捣㐲㌶捡愴㔸愲㠶戹昵敤愳㔳攳攱晡挴㕣㍥㔸慦㕡搸㌹愵㈶昷〲晤搱㤱㌵昵〹戸㤱慤挸㜲挷㘸挵散搸㝣晣愴愳愱慥㝥㜴㜸㙥㘲㤷搸㉡㡡㥢㐵ㄶ搹㌴㉡㑢㘵㘵愹扣慣扣㥤摤㍥㠱昳㌰挷扡㔸㘹户〵ㄸ愷挹㜸捤捣〶ㄲ㈶㍥昸捣㉥㠷㐲戶愱捦晦㌰㑡捤㍣〳攰㤳〰㍢㐷㠸昹㉦㕣搷㤴攴㙣捦㔴㡣挶摦挹昰敥扦㍥ㅦ慢㤳㝦〱挴搱愳愷㡤㙤捡っ晢慦㝥㠸攲㝦〴㤶摤㜷㔶摤㈳慦㌱ㄱ㘷㌷㠰㍢㔸㐳㠸㙤ㅣ㔱㤸㤹ㄸ〹慣戹㠷㘵㌰㉡ㄸ㡥搰づ㑤挵㜲攴㜲攴㐷挷㠵㘷㐶㙡㜱て扤㉥㥣散㘰㔵昸㍣〴㍦㔴㐸搸扡搲㔸㕤㕤㤸㐳㡥挳戵愲㉡㕣ㅢ挹㡢㤶㌴㈴㘳攳㙢敡㜵ㄴ㐲挶愵摤ㄴ㕥㠰愶昰〲㘹捡㡦㑥㘱㙡㥡㤴㘹㉢㌶㉢ㅣ慦㐹捥慥慢愹捡㘳㠵改㘳扢挴㔸挵攴㤷㍢摣㈰㤴㡢搹㤷戸敦散㕢昷戸戱戹ぢ昱㥣㠱搴㜱昳㘳㐴攳㠷〷昸愷㜶㌲㜳〹㍢ㅥ㌹愰攸ぢ㘱㡤㈷攴㘸戰㈷捦ㄷ㤲ㄳ㠰㤶㉦ㄶ愱㐵㜶㑥㙡つ〱昸敡㈵㠰戲挰㙦捥㘳㄰捤愶戵攴〲㄰ㅣㄷぢ㔷㤷攳改㙢㉣㥥㙢晦㜰㉡て㥢㤶扢㥡㜸㠸㠹㐶愵挸㕤㐳㑥摣扣㥡敡㐸㍣㡦つㄵ㜸㕡㤱挳ㄴ愵㠰戵つ挹㡤捦敦㙦㤷攷攵㙢慣戱搵搳㑥摦㜰晥挸㙣㙣㥡晤㑦㈷て攵慤㙤㠴㤵つ愹㉦㐲㌸晡㜷㡣改㜱㔴ㄹ㡦ぢ㜰㌱〱㤷㐰昸㥦㠰搲扤㙤㔲㜳㝥㤰ㄹ愴〱捡㤱㥦ㅣ㌱ㅢ㈹て㤹㍢㤲挶攴㤷㐰摡㌹搲㡦〲㔶收㔱㥥昹ㅤ㔳㐰㝥㜵㔰ㅤ戴昶慦㝣㔶挳捤㤱㤵㤵㠳㑤ㅤ㜰㍦ㄶ㑦㜳ぢ㘳㜵ㄵㄱ挹㑢㔲摤戰ち㠱㑢戱挶敤㌸㔹㘰扦㤲扦攸㜱㥦㍤〵㜱昱〰㡣㉦愸搶㐲㥡挰㍢戲㈵挸慤愶㤷㌲昰㉢㈰搴㈶㔴㜹昸㐷搱ㅣ慣搴㜳愸昱㠰攵ぢ晣ㅥ㤰搶敥㈰搵昳攸挱㥤愴㕥㐶挳㉦愰挴㝤㑦攳㔸㕣㡥搶㤶挷攲㡢散㠱慦㕥㐱㈳㜶㐵㙤㐱挱㠴㠱愲搹挰㔷〱愳慦㈶昰㈵㙦挰㌵〴㕣㑢挰换〰㜰㈳〷慥㐳慤㤱㍣晥搲挸㠳扣ㅢ㠰〱㜹慦㌹㡣㍡挸扢㤱㐶㙦愲搱扦〱攰㈶敦㙤戴㔹攴慤〴愴搵攴扤㠳㙥㐲摥捤㌴扣つ戵ㄴ昲㙥㐱㙢换攴扤㠷㙥㐲摥慤㌴㘲㔷搴㜶ㄴ㍣挸扢つㄸ㝤㍢㠱敦㝢〳敥㈰攰㑥〲㍥〰㐰挸扢ぢ戵㐶昲昸ㄳ㉡て昲敥〱〶攴㝤攴㌰敡㈰敦㕥ㅡ扤㡦㐶扦〴挰㑤摥搷㘸戳挸扢ㅦ㤰㔶㤳昷つ扡〹㜹慢㘹昸㕢搴㔲挸㝢㄰慤㉤㤳昷㍤扡〹㜹て搱㠸㕤㔱㍦愰攰㐱摥挳挰攸㐷〸晣搱ㅢ昰㈸〱㙢〸昸〹〰㈱敦㌱搴ㅡ挹攳㡦挳㍣挸㝢〲ㄸ㤰户挳㘱搴㐱摥ㅦ㘸昴㐹〸㍦ㅦ㝡㌷㜳㔴挷戳㐱㐷㙡㐴〷㔸ぢ㐴愷搵搷㈴㜱挰攵㝥愳扣㈶㠹㕤㐷㝥ㄴ〲㐵挹㘱攸㈶〷㘲㐷愷摥㡤㈷昸晢愵慢㔲捥昸扢愷敢㥤㤷〰㍤㍤搴搶挵㠱攳㥡愰㈵㤰㕣㈴㜸慣攳慥㜴搵愰慣㘷摡昶㠵㠳敡㤵㌹〳挴挱㍢㑦晣晥㡢㙢㡣挰ㅦ㌱ㅡ㔴㑦㥦㕥㡢晦㜳ㄴ挶㉤昶晤㝦㐲㤹ㄷㅤ㜹㉤づㄲ㐷㑡っ㉦敡㠲扣昰戰摡摡摢㌹㔷㘳敢ㄳ㌸㜴〷敤ㅡ㑥捣㍡搸挵㠹つ挹ㄴ㑤㜸㐱ㄷ㕢㠳愴捡㠹昵㌸㥤慥ち挷慢㜷㤱㜳㌱挴㘶㕤㌲挸㘹搵捥㕥捥挱ちㄶ挷ㄹㄴ㉥搰㥦戲戹㘶敥㐹㕢㌲㡡㌸慢摢㤳敥挶㐴愳㍣搶昸㌳㕥搹ち搶慦㜸攵摡㝡㔲〴ㄷ挶昸㔵㜳㙤愴㡢㜴㘸慣捡㜹㠷㡥㤶捣㑣攰㍡㉤挹㤳㜰扢㈴㔳㕤㐷愷㐴㙡挳晣〵〴捥㤹敤搲愴慡㈴昲攷ㅡつ昰搷つ扢捥ㄶ〲㈳㌹昶㔶㔲戲㥤〲捤散攱㔲㠳攰㉣摡挹慤㡡敤ㄶ㤵攵戳㘲㜵摤戵㕣敥㉥昶㤹㠲㝤昵ㅥ〴愸㤹㑢㍦散㙤㥤改㕦㥣㐹㕤㑣㔶愲戵㡦㤳摤㔷扥㘹攳昵㘱㝢㕥挷挷㤳昸〹㄰㝦捤摢㤱㔳愷ㄶ㈷搰挹ㅡ㕣ち搵㉥散㄰ㅤ㕢㕦㔵摢㔰ㅤ㤱敢㈸戳搷㤶换愹㕤㘲㝢㘱㑦㘳㘶㔴㌳扣搸愴㡣挵摢ㅦ捣㑦㐲㜶晥㘶㡡㕥㠷㤹㈶㠷㑣搸〸敡つ昶扣㙢㠷㌵㘹㜳慥㕤㄰㙢摦戹㈹㔳㔴摥ㄳ㠰㕤㕢㕡ㄳ昷㘹㑣㤸㙡㑣搷㤳ㄹ攷㠰㡤㡢㡤㡢昱㘶㡣愳㘹㑣㡤搵戴㑢㙣㈷挴㘹敤昸〲〱㕣㑤敥摣っ㜹昳搶戹挳㠳㑢㑥ㅣ㐱㕢扣㙣摣戶㙥㡦㕥㕦㍤昷㔱戱㜵戹攰㔳㑣愶戳捥搹㌶㘲㥢〴昰㙢㉡㡣㙢㌹㠳ㅡ〰㝣ㄶ〵㡥㐶㌸ㅥ㈹㘶摣挹㘹摡搳〰慡㡥愸㔹愷㘹㍥捤愳㤸摥〴搱昲㘹ㅡ㔳昴昰昱改㘷㘹〴〵昹㌲㈷捦攳㌴敤㌹摡㝤㥥挰慥摥㠰ㄷ〸搸っ攱㘷摡㤶㝢㝦㤳㌱〳㡤㤷㤷晥㍡㕥挸攵搵昱㠲ㄶ戳㌵㠰㕦戱㈰挳づ㤷㔷㠱㜶㜹捣㔰搳㉦挲散㑢㕢戶っ〷搶愷㤸攲㘵㔶㔰づ戵搶㠵搸ㄶ晡㝦〹㐲㌱ㄵ换㝤㍡摣ㄳ㙤ㄶ戵㉦〳搲敡搳㘱㘶㙣〹捦慦搰㌰㔳户㔲㑥㠷晦〷慤㉤昳㝣㌰扡攱攳搳慦搱〸㐳攰㤷㜹㕥㈶っ搴捤㠵搸㥦㠱搱㕢〹㍣搴ㅢ昰㍡〱㙦㄰搰ㅢ〰㌹ㅤ㝥ㄳ戵挶搳㘱晥㘲摥攳㜴昸㉤㘰㜰㍡摣捦㘱搴㜱㍡晣㔷ㅡ晤ㅢ㡤㌲㡤换㑤ㅥ㜳户㉣昲晥づ㐸慢挹㘳戶㤷㤰昷㌶つ㌳敤㉢㠵扣㙤㘸㙤㤹㍣愶㠷攱攳搳敦搲〸ち昲挵㤴昱㈲敦㍤㘰昴㜶〲㐷㜸〳摥㈷攰〳〲㑡〰㄰昲㍥㐴慤㤱㍣晥昸摦㠳扣㝦〲〳昲㤸㔶㘶㌶㤹㠳扣㡦㘸昴㕦㌴捡ㄴ㌰㌷㜹捣晢戲挸晢ㄸ㤰㔶㤳挷㑣㌱㈱敦ㄳㅡ㘶捡㔸ち㜹晦㐶㙢换攴㑤㐵㌷㝣㝣晡㌳ㅡ㌱攴㌱扦捣㠴㠱㌶㌳昲㍥〷㐶㝦㐱㈰㜳捦㍣〰㕦ㄲ昰ㄵ〱㑣㐷ㄳ昲扥㐶慤㠹㍣敦㤱昷㉤㌰㈰㡦㈹㘹挶愸㠳扣敦㘸昴㝢ㅡ慤〶挰㑤ㅥ㜳挶㉣昲㝥〰愴搵攴㌱换㑣挸晢㤱㠶㘷愳㤶㐲摥捦㘸㙤㤹扣㔳搱つㅦ㥦晥㠵㐶㔰㤰㉦㜳搳㑣ㄸ㘸㌳攴晤〷ㄸ扤㠳㐰收慤㜹〰㝥㈵㠰㍦㡢㔶㑣㘵ㄳ昲ㄴ㙡㡤攴昱㝤つㅥ㈳て㜷昴㐸ㅥ搳搹㡣㔱〷㜹㌹搰㙡扥㈳㐸㌱昵捣㑤ㅥ昳捤㉣昲〲㠰戴㥡㍣㘶愸〹㜹戹㌴捣㔴戵ㄴ昲昸㑡愹㤶挹㍢〷摤昰㐱ㄲ㌹㡤愰㈰摦㜳㈱㑤ㄸ㘸㌳攴戵〳㐶攷ㄳ挸㥣㌷て㐰㝢〲㍡㄰挰㌴㌸㈱慦㈳㙡㡤攴昱㑤ㄴㅥ攴㜵〲〶攴㌱ㄵ捥ㄸ㜵㤰搷㤹㐶扢搰㈸搳搶摣攴㌱㔷捤㈲慦㉢㈰慤㈶㡦搹㙤㐲摥㙥㌴扣ㅣ戵ㄴ昲昶㐰㙢换攴㌱ㅤづㅦ㈴㐸搰〸ち昲㘵㑥㥣〹〳㙤㠶扣扤㠰搱摤〸㘴扥㥣〷㘰㙦〲昶㈱㠰㈹㜴㐲摥扥愸㌵㤲挷㤷㙣㜸㤰户ㅦ㌰㈰㡦㘹㜴挶愸㠳扣〲ㅡ敤㐱愳㑣㜹㜳㤳㜷ㄷ摡㉣昲昶〷愴搵攴㌱㌳㑥挸㍢㠰㠶敦㐱㉤㠵扣㕥㘸㙤㤹㍣愶搲攱㠳㐴㙢ㅡ㐱㐱扥捣愷㌳㘱愰捤㤰㜷㄰㌰晡㘰〲㤹㙢攷〱㌸㠴㠰㐳〹㜸〰〰㈱慦㌷㙡㡤攴昱敤㈱ㅥ攴昵〵〶攴㌱〵捦ㄸ㜵㤰㔷㐸愳晤㘸㤴改㜲㙥昲㤸㈳㘷㤱搷ㅦ㤰㔶㤳户づ摤㠴扣㈲ㅡ㕥㡦㕡ち㜹〳搱摡㌲㜹㑣挳挳挷愷〷搱〸ち昲㘵㉥㥥〹〳㙤㠶扣挱挰攸挳〸㝣挶ㅢ㌰㠴㠰愱〴㌰㜵㑦挸ㅢ㠶㕡㈳㜹㝣ㄱ㡡〷㜹㐷〰〳昲㤸扥㘷扣㍡挸㍢㤲㐶㠷搳㈸㔳敤摣攴㙤㐵㥢㐵摥㔱㠰戴㥡㍣㘶攴〹㜹挵㌴捣搴扣ㄴ昲㑡搰摡㌲㜹㑣攱挳挷愷㐷搲〸ち昲㘵ㅥ㥦〹〳㙤㠶扣㔲㘰㜴ㄹ㠱捣昱昳〰㡣㈲愰㥣〰愶晤〹㜹愳㔱㙢㈴㡦慦㜸昱㈰㙦㉣㌰㈰㙦㥢挳愸㠳扣愳㘹昴ㄸㅡ晤〸〰㌷㜹ㅦ愳捤㈲㙦ㅣ㈰慤㈶㡦搹㝣㐲摥㜸ㅡ㘶㕡㕦ち㜹ㄳ搱摡㌲㜹㑣晦挳挷愷㈷搱〸ち昲晤ㅣ搲㠳㥢挹挰攸㈹〴㌲㍦搰〳㔰㐱挰㔴〲㤸㌲㈸攴㑤㐳慤㤱㍣扥扣挶㠳扣㘳㠱〱㜹㑣ㅢ㌴㐶ㅤ攴ㅤ㐷愳挷搳㈸㔳晣摣攴㌱慦捦㈲敦〴㐰㕡㑤ㅥ㌳〱㠵扣ㄹ㌴㥣㠵㕡ち㜹㈷愱戵㘵昲㜲搰つ慢㠴㑣㈱ㅡ㌱攴戱㥦〹〳㙤㘶攴㔵〲愳㑦㈱㌰攰つ〸ㄳ㌰㤳㠰㕣〰㠴扣㉡搴ㅣ攴㜹敥昳㈲挰㠰扣㜶づ愳づ昲愲㌴㍡㡢㐶扢〲攰㈶㙦㜷戴㔹攴捤〶愴搵攴敤㠱㙥㐲㕥つつ敦㠹㕡ち㜹㜳搰摡㌲㜹摤搰㑤挸慢愵ㄱ㐳摥摥㘸昵㈰慦づㄸ㕤㑦攰㍥摥㠰ㄸ〱㜳〹搸ㄷ〰㈱敦㌴搴ㅡ挹攳敢㠶㍣㐶㕥〲ㄸ㤰挷㜴㐵攳搵㐱ㅥ㕦晥愹ㅢ㘸昴㔰〰摣攴昵㐱㥢㐵摥㍣㐰㕡㑤㕥㕦㜴ㄳ昲收搳㜰㈱㙡㈹攴㉤㐴㙢换攴昵㐷㌷㈱敦㜴ㅡ㌱攴ㄵ愱搵㠴㠱㌶㌳昲捥〰㐶㥦㐹攰〰㙦挰㔹〴㥣㑤挰㐰〰㠴扣㐵愸㌵㤲挷ㄷ㈹㜹㤰㜷㉥㌰㈰㙦㠸挳愸㠳扣昳㘸昴㝣ㅡ㘵㕡愲㥢扣㤱㘸戳挸扢〰㤰㔶㤳㔷㡡㙥㐲摥㘲ㅡ㉥㐳㉤㠵扣㈵㘸㙤㤹扣㜲㜴ㄳ昲㉥愲ㄱ㐳摥㘸戴㝡㤰昷㍢㘰昴挵〴㡥昱〶㕣㐲挰愵〴㌰㐵㔲挸扢っ戵㐶昲昸㠶㈸て昲㤶〲〳昲挶㍢㡣㍡挸扢㠲㐶㝦㑦愳搳〱㜰㤳㜷ㅣ摡㉣昲㤶〱搲㙡昲㡥㐷㌷㈱敦㑡ㅡ㍥〱戵ㄴ昲㔶愰戵㘵昲㑥㐴㌷㈱敦㉡ㅡ㌱攴㥤㠴㔶て昲慥〶㐶㕦㐳㈰㜳㈹㍤〰搷ㄲ㜰ㅤ〱㤵〰〸㜹搷愳搶㐸ㅥ摦㝤攵㐱摥㡤挰㠰扣㉡㠷㔱〷㜹㌷搱攸㑡ㅡ慤〵挰㑤㕥㍤摡㉣昲㙥〶愴搵攴㌱㙢㔲挸㕢㐵挳㜳㔱㑢㈱敦㔶戴戶㑣㕥ㅣ摤㠴扣摢㘸挴㤰㤷㐰慢〷㌷户〳愳敦㈰㌰改つ戸㤳㠰扢〸㘸〰㐰挸扢ㅢ戵㐶昲昸㔶㉦て昲敥〵〶攴㉤㜴ㄸ㜵㤰㜷ㅦ㡤摥㑦愳攷〳㈰㉢扢㥡㌵昴㘱㍦晦㠵㘸㜵攷㤹愴攵〰㌱㜱〸㑦摣㤰つ㔴㤱㕣㔸㡢っ㉣ㄶ㤹㜷㘲㤵㜸挳搱㔲㈳ㅢ㈶ㄶ挷扤昸ㅣ昷て挷ㅢ晢慥㠶愹㜶㕤㕤㉦㝦㤲㙥搴㕣㠰戵昱㑦晥㈵晤〵㐷㡤晤戹攲㑤㙦㠲㘱ㅦ㉥㠱〷ㄱ㑣搷昱㌵㔵昱㔸㈲ㄶ㑤ㄶ㔴㈰扢戰㠰㉦搳挲㡦㤳晡㤷昸㈷挲愲愷㑦〶㤶㔳捦ㄷ昲捥攳换㘵㠲㜳敡㘳昳敢㘵㙤晣〹扥㔳㑣昸捡捤愵ㅢ摥愲㤷攵〰㤰ㄷ㕡㠲ㄵ㘵㘷晤㌰ㅣ户捦づ㕤㠴㍡㤷㄰戳㝢愴㜰戱㈹㕣㘲ㄷ晣㤷愳搰摡摣ㅡ摡㔶㌳㔵ㄵ㙥攷㐴㜲㜲㜳搳㥥摤愶攵攴㌴扥晡㈷㄰㘰㑡㡥㝦㍣㐲㜶㍦昰昵敥㤴捡㈸㍢㜳㘰攸㐷㈱昵ㅡ㠸㘰㠸挹㌹㕣愱挰㘳愸㜶㉥ㅤ㔹㠹㔷搲㤸㤷搴㜰ㄴ〴ㅥ㐷㝢㍥摡攵㘹挴ㄴ扣昲㉢昰〴㕡㍡愰挵㤱㠴ㄸ昸〳摡㍡愱㉤昵挵挸愱㉢㙣敢㝡㈳摤㑡戶戲攴㍥晦〹㜰戵っ㑡搹〸㑦戱㘶慦㥢㕡㡥㔶づ㕣㔵㠲㈸㌹㕣愰昰㘹㡥〱㙥㙥㔵㡣ㄶ㙥昲搴㑤戶〲ㅤ㘴㤳㙤〴づ㥢散㉡搴戹㠴慥㌶㠵㙢㑣攱㕡扢愰㙥㐰㠱㥢㑤つ㠷㌹㔲㑡ㄷ晡ㄹ㐸扤〹㈲ㄸ扡ㄱ㑡㌱㑡㙡㌴㜹搰っ㕤㌳搶㄰㔳㜲㉣㡦散搵㡢愲㈷挵㑢㔰㉡㐹慢㘱敤㘵搶㔰㤰敦㉤攸㈲㤱ㄵ挱㔹㝡㘴晤搰㥡ㅥ搹慤挶捦㙢㌰㠵挸㙥㐳㥤㑢攸㜶㔳戸挳ㄴ敥戴ぢ敡ㅥㄴ㈴戲扥捥挸戶挲㠰㝥ㅤ㈲ㄸ扡ㄷ㠰㡣㤱㌱㕦愶㈹戲㍥昰愵㝢㔳扣捤㔸㔶㐳㈹摢散ㅤ搶搰㡣晦㝣敡㐱戴㑡㘴㍤㍣㈳摢捦㌳㌲㘶扥㠸㥦敤戰㠱挸ㅥ㐶㥤㑢攸ㄱ㔳㜸搴ㄴ搶搸〵昵〴ちㄲ搹扥捥挸㍥㠰〱晤㈱㐴㌰昴〷〰㌲㐶挶㘴㤶愶挸〶挲㤷昵ㄶ攵㝦愳慢㝦㉤㤴敥㐹攵㐸㕤㜵㘴㔱㌰愹㉤攴㐸㙤㤱改搹㈹㍡戹㈱㕣㡢㤷㠱㑦挴搳搵㈴㥢㜶㠵㘷㜲㌹搶㌳敥ㄶ昷㑣ㄲ挲㡣㤳戸㠳㜰㜳㤰扡㘳戱㘳㤳ㄷ㤱敤摣ㄳ扥愰扦㌳戶㕤敢扣㜰㠰㌵ㅤ㄰捣敥㉢愸㍦攷戶挶㌳扥㍦㘱㥢挹㘸晣〲つ㉣挸㤷㔹ㄲ搲晡㈵㕡捤攲攷ㄳ摤搶㍦㍥㘶晦㉥㌸㔸搸㝦㘴㠰㤹扥扤㙢昱㈴扤ㄵ㠹搵㕦㜱㕤昸挴㌸㙤ㅤ搴搳愶昵ㅢ㝢㝤戹㠲㙡ㄳ㕡㘵昶戴㜳捣㥥挰㜷搰㘵㍣敡㈹敤㌹愵㥥㠵㈵ㄹ攰㍦愰㌳愶搴㜳愸㜳〹昱愹愴ㄴ昸〸㔲ち㥢敤㐲挷ㄷ㔱攰捥㌴㘰㈹㝥㍢ㄹ攲攳㐶〶㘸敤㌵㘵晦㈹扢㑥㍥㠱㤴昶愱㔴づ愳搸㠱扡㝡〵敤挲ㄹ昷挴㉣挸㤷て㄰㠵ㅤ㥦㠳㥤愶攳挱㡥㥦扤昶㥡慦愱㤳㄰㤱つ〹㈲晥㡣㍡㤷搰㔶㔳㜸摤ㄴ摥戰ぢ敡㉤ㄴ㘴摦昲ぢ㑣㌶ㅥて晣㌰愰〳㄰挱㄰㥦〰㡡㔱慦攳〱㥦っ㡡㜲㈳摣攸ㄱㄴ捣づ搶ㅤ搰愸摥㠶㔲㈲敢挸ㅡ㥡ㄹ扥攲搳㍤㠹散ぢ㌸㑣㍦ㅥ㝣收ㄹㄹ㥦昱㠹㥦㉥㤰㠸㡣捦昳戸㠴昸㑣㑦ち敦㥢挲〷㜶㐱晤ㄳ〵㠹散㔳㘷㘴扢挱㠰摥ㅤ㈲ㄸ攲攳㌹㌱敡ㄵㄹㅦ摢㠹㜲㈳捣换㕢挰慤昷㠱㜷㐷愳晡〴㑡㠹㙣㍦搶〰㤰挸昸攸㑤㈲㝢搷㌳戲㜷㍣㈳晢捣昸㌹〰愶㄰搹攷愸㜳〹㝤㘱ち㝣扡㈶㉤㕦搹〵昵㉤ちㄲ搹摦㥤㤱昵㠲〱㝤㈰㐴㌰昴ㅤ〰㈸攰攵㤲㔸㌱昷㌱㥣捦搴㐴戹㤱㠸〹ㄴ攳㈹ち搱愸㝥㠴㔲㈲敢挷ㅡ㥡㈵㌲㍥ㄷ㤳挸㕥昵㡣散㘵捦挸㝥㌱㝥〶挲ㄴ㈲晢て敡㕣㐲㝣ㅡ㈶〵㍥晡㤲㠲㜸㐱〹扦〷戲㈳摢攲㡣㙣㌰っ攸挳㈰㠲愱ㅣ〰㔰昰㡥捣㙦㤴ㅢ㠹㤸㐶㌱㤵攲㈸昴㔰戹㔰㑡㘴挵慣愱ㄹ㜵㥦搲㤰ㄲ搹㝡捦挸㥥昲㡣㡣㡦慥㘴㈵㑡㈱ㄱ㔹㍢㥡挲ㄲ捡㌷㠵昶愶搰挱㉥愸㑥㈸挸㌶㕢敢㡣㙣ㄴっ攸㜲㠸㘰愸㌳〰㘲搴㙢㥢㜵㌱㑡㠹㡣慦㠳搰㝣戹㠴㥥㠰ㅥ㙡㌷㈸㈵戲㠹慣愱ㄹ㜵晣搲ㅡ㔲㈲㝢搰㌳戲搵㥥㤱敤㘹晣㔴挰ㄴ㈲摢㡢愶戰㠴昸ㅣ㐹ち㝢㥢〲ㅦㅣ㜱㔱晢愱㈰㤱摤攷㡣㙣ㅡっ攸改㄰挱㔰〱〰㈸㜸㙦戳ㅥ㐶㈹㤱㔵ㄱ㌶㤳攲㘴昴㔰〷㐰㈹㤱㔵戲㠶㘶搴㝤慡ㄷ愴㐴㜶戳㘷㘴㌷㜹㐶挶㠷㍥戲ㄲ㔵㤰㠸散㈰㥡挲ㄲ攲㐳ㅥ㈹ㅣ㘲ち㝣慡挳㐵昵㐵㐱㈲扢挱ㄹ㔹〴〶㜴ㄴ㈲ㄸ㉡〴㐰㡣㝡㙤戳㝥㐶㈹㤱㥤ち㠳扡㠶愲ㅥ㍤㔴ㄱ㤴ㄲ㔹㡣㌵㍡攳㜷㈰㕡㈵戲㉢㍣㈳扢摣㌳戲㐱挶㑦〲愶㄰搹㘰搴戹㠴づ㌳㠵㈱愶㌰搴㉥愸㈳㔰㤰挸㉥㜵㐶搶〰〳㝡ㅥ㐴㌰挴㠷㈹㈸㜸㙦戳攱㐶㈹㤱㥤㐶ㄸ摦昳愰捦㐶て㔵っ愵㐴戶㠸㌵㌴愳㡥换ㅡ㐸㠹散ㅣ捦挸捥昶㡣㙣愴昱㜳㍥㑣㈱戲㔲㥡挲ㄲ㉡㌳㠵㔱愶挰攷㈱㕣搴㔸ㄴ㈴戲㌳㥤㤱㉤㠶〱㝤㈱㐴㌰挴㈷ㅤ㈸㜸㐷㜶㡣㔱㑡㘴ぢ〸攳ぢㅣ昴攵攸愱挶㐳㈹㤱㉤㘵つ捤愸晢搴㐴㐸㠹㙣慥㘷㘴昵㥥㤱㑤㌲㝥慥㠴㈹㐴㌶㤹愶戰㠴愶㤸㐲㠵㈹㑣戵ぢ敡㔸ㄴ㈴戲㕡㘷㘴㉢㘰㐰㕦〵ㄱっㅤ〷〰ち摥㤱ㅤ㙦㤴ㄲ搹㈲挲捥愶戸〹㍤搴っ㈸㈵戲㤵慣愱ㄹ㜵㥦㍡〹㔲㈲㍢挵㌳戲㤳㍤㈳㍢搹昸戹ㄵ愶㄰㔹㈵㑤㘱〹㥤㘲ち㘱㔳㤸㘹ㄷ㔴〴〵㠹散㐴㘷㘴户挳㠰扥〳㈲ㄸ攲㌳〲ㄴ扣㈳㥢㘵㤴ㄲㄹ㕦㤲愰昹捡〵扤ㅡ㍤㔴つ㤴ㄲ搹〳慣愱ㄹ㜵㥦㥡〳㈹㤱㑤昲㡣㙣㠲㘷㘴㝣ち㈰㉢昱〸㈴㈲慢愳㈹㉣愱㝡㔳㠸㤹挲㕣扢愰ㄲ㈸㐸㘴攳㥣㤱慤㠱〱晤ㄸ㐴㌰㤴〴㐰㡣㝡敤㐱ㅡ㡣㔲㈲攳摢て㌴摦愵愰㥦㐲て㌵ㅦ㑡㠹㙣ㅤ㙢㘸㤶敦㐲戴㑡㘴㈳㍣㈳㍢捡㌳㌲摥愲㤷㤵㜸ㅡㄲ㤱㥤㠱㍡㤷㄰㙦挹㑢攱㉣㔳㌸摢㉥愸㜳㔱㤰挸㡥㜴㐶戶〹〶昴戳㄰挱搰㜹〰㠸㔱慦挸捥㌷㑡㠹㙣㌹㝣㔸㝦ㅡ攱㘵昴㔰㡢愱㤴挸㕥㘱つ㍡搴㝤㙡〹愴㐴搶摦㌳戲㐲捦挸㜸晦㕣㔶攲捦㤰㠸散㜷㌴㠵㈵挴晢攵㔲戸挴ㄴ㜸㠳㥣㡢㕡㡡㠲㐴搶挷ㄹ搹敢㌰愰摦㠰〸㠶慥〰㐰㡣㝡㐵昶㝢愳㤴挸昸扥〲㝤ㅤ挵㍢攸愱慥㠴㔲㈲摢挶ㅡ㥡㔱昷愹ㄵ㤰ㄲ㔹㠱㘷㘴摤㍤㈳扢捡昸㜹ㅦ愶㄰搹搵㌴㠵㈵㜴㡤㈹㕣㙢ち扣㝢捤㐵摤㠸㠲㐴戶㡦㌳戲て㘱㐰晦〳㈲ㄸ扡〹〰ㄴ扣攷搹㑡愳㤴挸㙥㈱㙣ㄵ挵㘷攸愱㔶㐱㈹㤱㝤捥ㅡ㥡㔱昷愹㕢㈱㈵戲㤰㘷㘴ㅤ㍣㈳扢捤昸昹ㅡ愶㄰搹敤㌴㠵㈵挴㍢捤㔲戸搳ㄴ㜸㙢㤹㡢扡ㄷ〵㠹㉣摦ㄹ搹户㌰愰扦㠳〸㠶㜸搳ㄸ〵敦挸敥㌷㑡㠹㡣㙦ㄸ搰㝣㕦㠱摥㠱ㅥ愱搵㐶昹㉢㙡敤戳晤て愳㝥㐴收摦㥤㌸㙥て昶㐶㜲㜶捡ㅦ㉣ㄸ㠵㍦㐰戰㌰ぢ㤶戳昱攳㑣敢㈷㡤㌹㔹㠷敦㥣㉤摥扢㘰㑡㍥扦㝥ㅦ愲晥㉦散㜰㝢㌵摤㜰愰挵晤昰搵晣攳㕦ㅤㅦ㐵戸昸摦㝤愱晣〵㉦昳戸㡣㄰改换戳晦て㡤攸戸挶昴㌸㐹昵㔸㔶攲㝦㜷㤱晢㑤㡤㈶昳晦㤷㍤ㄳ㙦㜶晥敡愱㘲昵㈷昴攸〱㍢㝡㍤挵〶ち㙥〹昵昳㑦ㄹ㕥㌵昳㤳慤㜰扦〶㍣昴ㄴ㉣挹㘶捥挵㍡户捦㔶ㅢ㔱攷〶㔳㍦愰〷㔹㤲挰昸㈷て㍢㍥㠳收戶〵戶挹昴挸ㄴ搸ㄳ摤ㄷ㝦㌲昹㠹搵挵㘷㜴㕤㍤晡扤搳㉦㈸㔶㉦愱㠷㔷㘰㕦㘷ち散㉢㕢攱㝥扤㜷攸㘵㔸㤲挰㍡㕡㠱扤㠶扡〴昶㠵㌳戰㑥っ㙣慢㔹㑤㔰攸㔸㥡搹㘲慦㥢ㅥ㤹〲㑢摢㘲㙦愳㠷㔷㘰㥦㘴ち散㘳㕢攱㝥㙤㜷攸ㅤ㔸㤲挰昶戰〲摢㡥扡〴昶㤱㌳戰扤ㄸ搸〷㘶㌵ㅤ㔱愱搸㑣㘰ㅦ㥡ㅥ捤〷昶㠷攲㔵戳ㅥ昹㌸戱㘶㑤戱晡㌷㝡㜸〵昶㝥愶挰戶摢ち昷敢戸搵攷戰愴戰㝡㝡㍦慣㍢捡昲つ昱㤶㥤㠴㕢㈰攱㠶扥愴〶㡢晡捡挰ㅢ㕢搰ㅡ晡挶挰昷户搸昹〱㜵㘱攷㙤㈷㍢㍤愱㔴㍢愰㙡㕡昳敥㜰㙤㑤愲扦㘴㕡昳㌷㙤㠵晢搵愵愱㕦㡤搳㐳㉤愷搹㔸㘱㜱晡扡搳㘹ㅦ㈸㍢晡愱挲晦㙤搸㍢〴㑣㡦㔶㙦㤲づ攸搱ㄴ搸〶㜸戳〲㝢㌵㔳㘰慦搸ち昷㉢㐹㐳ㅤ㘱〹ㅦ摣晦戶〲敢㠲㡡〴昶㤲㌳戰㐱っ㙣㌷愸摡ㄶ搸敥愶㐷愶挰慣扤挳㑤挵㡢㑦昸昳摡昷扢㕥㔶慣扡愳㠷㔷㘰捦㘷ち散㌹㕢攱㝥搵㘸㘸㍦㔸挲挷愷て户〲㍢〰ㄵ〹㙣㤳㌳戰㈳ㄹ㔸㉦愸摡ㄶ搸㠱愶㐷愶挰慣扤㠳㘳ㄲㄵ愲㠷㔷㘰敢㌳〵戶捥㔶戸㕦㈱ㅡ敡〷㑢昸㈰㜳捥ち㙣㈰㉡ㄲ搸㥦㥣㠱㤵㌱戰挱㔰戵㉤戰挳㑣㡦㑣㠱㔹晢昱㐷㥢昶づ㐷愱㠷㔷㘰㑦㘴ち散㜱㕢攱㝥㌵㘸愸ㄸ㤶昰挱ㅦㄳ戴〲㉢㐵㐵〲㕢攳っ㙣ㅣ〳ㅢ〵㔵摢〲㉢㌷㍤㌲〵㤶戶挵㈶愰㠷㔷㘰て㘶ち散〱㕢攱㝥攵㘷㘸㈲㉣攱㠳㉣㍣㉢戰ち㔴㈴戰晢㥤㠱㑤㘵㘰搳愰㙡㕢㘰搳㑤㡦㑣㠱㔹㕢散㌶晢〸扣扣㔸㥤㡣ㅥ㕥㠱摤㤵㈹戰㍢㙤㠵晢㔵㥥愱㑡㔸挲〷㙦收戲〲慢㐲㐵〲扢摤ㄹ搸㠹っ㉣〲㔵摢〲㡢㥡ㅥ㤹〲㑢㍢〲搷愳㠷㔷㘰㌷㘷ち㙣愵慤㜰扦愲㌳ㄴ㠳㈵㝣㜰摦捤ち㉣㠱㡡〴㜶愳㌳戰㙡〶搶〰㔵摢〲㥢㘷㝡㘴ち㉣㙤慦㜸㌶㝡㜸〵㜶㑤愶挰慥戶ㄵ敥㔷㙦㠶ㄶ挱ㄲ㍥㍥㝤慡ㄵ搸昹愸㐸㘰㉢㥣㠱搵㌲戰挵㔰戵㉤戰ぢ㑤㡦㑣㠱㔹㐳㜱戹㍤ㄴ㤳挵敡㜲昴昰ち散㡡㑣㠱㉤戵ㄵ敥㔷㙡㠶㤶挲ㄲ㍥㍥ㅤ户〲扢ㄲㄵ〹散㌲㘷㘰㐹〶戶〲慡戶〵㜶㤵改㤱㈹戰戴㥤挷㑤攸攱ㄵ搸㐵㤹〲㕢㘲㉢摣慦捡っ慤㠴㈵㝣㝣晡㜴㉢戰㕢㔱㤱挰ㄶ㍢〳㍢㤳㠱摤づ㔵摢〲扢挳昴㘸㍥戰扢㡢ㅢ慦㑢㔶愳㠷㔷㘰攷㘴ち㙣㤱慤㜰扦〲㌳昴〰㉣攱㠳㜷㌷㕢㠱㍤㠲㡡〴㜶㤶㌳戰ぢㄸ搸ㅡ愸摡ㄶ搸㘳愶㐷慢〳㝢ち㍤扣〲㕢㤰㈹戰昹戶挲晤㙡换搰㍡㔸挲〷〹㠸㔶㘰㑦愳㈲㠱㌵㌸〳扢㤴㠱㙤㠲慡㙤㠱㍤㙢㝡㘴ち捣㥥㘳敢捣㙥㕦扤㡣ㅥ㕥㠱捤捤ㄴ㔸捣㔶戸㕦㔹ㄹ㝡〵㤶昰挱㥢㜶慣挰晥㡣㡡〴㔶攷っ㙣㌹〳㝢ㅤ慡戶〵昶㠶改㤱㈹戰戴摤晤㍢攸攱ㄵ搸散㑣㠱捤戲ㄵ敥㔷㔱㠶戶挱ㄲ㍥戸㉤㘵〵昶㍥㉡ㄲ㔸挴ㄹ搸つっ散㐳愸摡ㄶ搸㍦㑣㡦收〳㜳㥣㉢㝥㠶ㅥ㕥㠱㥤㤲㈹戰㑡㕢攱㝥挵㘴攸㜳㔸挲〷㝦㤸搴ち散㙢㔴㈴戰㤳㥣㠱摤挶挰扥㠵慡㙤㠱㝤㘷㝡戴㍡戰ㅤ攸攱ㄵ搸㜱㤹〲㍢搶㔶愴扤㍡昲㔷㔸㙡改搵㤱㡥㍦晦挹㔴㐹㝦㤴㔹㙣敤愲㔶㌳敦ㄵ挹敢㐵㙡㈵ㄱ㌰ㅦ㙦㝡㡢攳て㜰㡥挳ぢつ昱㝥户㡡ㅡ晢㡦扡㡤挵㡢づ昹㝢㙢昳㉥㌱㉤㌵㜶づ㐴㈷挶昱㜲戱摣攸搸〴㕥愰㔱㥤㠷㍦㈰㤸挴ㅦ㡢慡摦ㄵ㤲㝤㤰㥡㤹挳㝢㙡戸挰收ㅦ敤捣昲捣㡡㘴扡愳晢㤷攷㡥㌴愷㈶㍥捣㑢ㄴ戲昸㠲戸㥤㑢昵〹摣㠳愱㘵戲㜶慢ㅤ慦㍣捣㔱搳戰㠹慤㘴户㜳㝣扦捡㍡晢戲㝣晡㍥攰〳昷㐳㘴㈳ぢ㔱敥ㄹ㐰〴昵㙡戴㐸㜶慣〸㥦㥦户攳摣挱㌱㑦戵㥣搱扢晥㍡㘶扢㜶㈶㡦㤴㕥ㄴ敦㠶㜱ㄴ〵ㅥ㐴挱㝢搵㈶㝡慥摡挳㕣㠷つ㘲挳ㄲ㐱晤㈸㥢㤸戴㙢慤㤶攲捤㌴慥㥡㔹ㄴ敦㔰㠹戳挷㔰昰㜶㌶搶搳搹ㄳ挰㙢昲搰挴挱㤳㙣㜲㌸攳つ慥ㄴ㘷扣㙢㈴捥搶愲攰敤慣搴搳搹㔳戴㥣ㅡ搹㝡㌶㌹㥣昱愶㤳搳㔹㠸㜷㜲挰㈲敥㍦㄰昹㌴挵㌳㄰㐱㔵〰㈹扢㥡㈳攰㡢户ㄹ㍢〱㤵㤷㤵慤昶㠷㐲㔶敦㔹ㄴ㥡晥攰㤱愴收㈶戲搴㌰戳㙡㥦っ搸慢㘹㍣㍣て慣收つㅣ㈵攳㥡㘳㘱㌳㥢ㅣ慢搶ㄳ㜵慥摡摤挵晦ㅡ㜱昶㠸㡢㑢搴愱愸㠸愳㉤㈸㜸昳㌰搰㌸昳㥤攳ㄸ㝣㉦〳敦攲攱㔵㌶㌹㥣昵㐱摤挹㠳ㅡ㠰〶㜱昶ㅡち摥捥晡㝡㍡摢㑡换愹㕢昸つ㌶㌹㥣つ㐲㍤挵搹攱㘸㄰㘷㝦㐱挱摢搹㐱㥥捥晥㑡换愹㕢昸敦㙣㜲㌸㍢ㄲ昵ㄴ㘷㈳搱㈰捥摥㐱挱摢㔹て㑦㘷敦搲㜲㙡㘴摢搹攴㜰㔶㠶㝡㡡戳愳搱㈰捥㍥㐰挱摢搹摥㥥捥晥㐱换愹㤱㝤挴㈶㠷戳㜱愸愷㌸㥢㠲〶㜱昶㌱ち摥捥㜶昳㜴昶㈹㉤愷㍡晢㡣㑤づ㘷㔳㔱㑦㜱㜶〲ㅡ挴搹ㄷ㈸㜸㍢敢攸改散㉢㕡㑥愵昱ㅢ㌶㌹㥣㥤㠸㝡㡡戳㤹㘸㄰㘷摦愱攰敤㑣㝢㍡晢㠱㤶㔳㥤晤挴㈶㠷戳㙡搴㔳㥣㥤㡡〶㜱昶ぢち摥捥戲㍤㥤敤愰攵㔴ㅡ㜹搷搴改慣搶敤㉣㙥㥣㘵〱改敤散㍦㍦㝡ㅤ㔱㜲㘸㌹搵㔹挰攵㉣改㜶㜶扡㜱㤶㤷搱搹昷㥥捥㠲戴㥣㑡㘳扥换搹㤹㙥㘷攷ㄹ㘷ㅤ㌲㍡晢搲搳㔹㈸摤㔹㘷㤷戳ぢ摣捥㉥㌶捥扡㘶㜴昶㠹愷戳摤搳㥤敤改㜲㜶愹摢搹㌲攳慣㕢㐶㘷ㅦ㝡㍡摢㈷摤㔹㜷㤷戳攵㙥㘷搷ㄹ㘷〵ㄹ㥤㙤昳㜴戶㍦㉤愷づ㤰㥥㉥㘷㌷戸㥤摤㘲㥣ㅤ㤸搱搹㕢㥥捥づ㑥㜷㜶愸换搹㙤㉥㘷晥晢搰搰敡ㄳ㌶㠵愳敤㑥愶㉤昷挱㡡㈸㥥㘹搱㠶敥换ㅡち昲㝤ㄸ慤㕣つ㕤挸搶㐷つ愶㥦ㄳ挳㔳ㄶ挱昴㘷敢㤳〶㔳攴挴昰㑣㐳㌰〳搸捡㤳っ昱㌵搰㠹搹㠸㔶㌹㠱搸〲〶㜹〲㜱愴㥣㐰〴ㄴ㑦㌲㐴昱愲慤攰慢㡥昲昰㌶挳㘷㡣㘲戳慤攰〳㔹㍤㠴㐶㜹晥㈰づ㠷戲戶ㄹ㌵㜱㌸捣改㤰㠷㝤挱ㅣ捥㔶ㅥ昱〵㜳㠴ㄳ戳搵㘰㡥㘴㉢て搴㠲ㄹ敥挴晣搵㘰㡥㘲敢摦つ愶搸㠹攱戱㔱㝣㡤㘰敢㜶㠳㈹㜱㘲㜸㐸ㄳ捣㐸戶昲㘸㈶扥㑡㥤㤸㑦つ愶㡣慤㍣〸〹㘶㤴ㄳ挳〳㠸搸㈹㘷敢㌷〶㌳摡㠹攱㝥㕦㌰㘳搸晡㤳挱㡣㜵㘲戸扢ㄶ捣搱搲㙡慢昴㌱㑥っ昷戲㠲ㄹ挷㔶敥㘰㘵㝤挶㍢㌱摣㌹ち㘶〲㕢戹㕦ㄴ捣㐴㈷㠶晢㌴挱㑣㘲㉢㜷㘷㠲㤹散挴㜰㔷㈴㤸㈹㙣攵㕥㐸㌰ㄵ㑥っ昷㈰㠲㤹捡㔶敥㍣〴㌳捤㠹攱挴ㄷ捣㜴戶㜲捥ぢ收㔸㈷㠶昳㔵㌰挷戱㤵㔳㔵㌰挷㍢㌱㌲㙦㌸攲捣攳㑡㤴㝤㈱捥ㅦ㌹㐱㥥㠱〲ㅥ扦换捣㐹㐳㜱〶〹敡㈴ぢ㈵㜳㠷愸㤳㔱㌷㑢㠸㜳㐸㔰㤵ㄶ㑡㘶て㔱㈹ㅥ㌹㡢〴ㄵㄶ㔴㐷㑥㠰㘳㠱捡㕡愰慡㑥愹㍥攵㤴ㅦ㍡收ㄴ㜴换㌹㙥㐴晥戵敦㙥摥扥㙣敢㠹挳晦昹换つ㌷㙣晤㘰搹㤶㕦搶捥ㅣ晥摣㉤户㍣㜳昴捡㉤摢㍢㐷㙦捥㝡散㠷㜱㌷㥦㔹㌴攷捣搳愲搳づㅤ㝤收昱愷㑥㉥㥡搴愹㜷㜶㜶㙥敥㐱㕤㥥摦昳攰搰㌹愷㍤愱㌶扣戵㐷扤㤲㌹㤵戶ㅡ㥣㕢戲ㅡ㔵戲ㅡ㑡㘶ㄵ㔱搵愸㥢㈵挴搹㈵愸㠸㠵㤲㜹㐵㔴㑡㐸㥣㕦㠲㥡㘵愱㘴㘶愵愱㌸挳〴㔵㘳愱㘴㙥愵愱㌸挷〴㌵挷㐲挹散㑡㐳㜱㤶〹慡捥㐲挹晣㑡㐳㜱㥥〹㉡㘶愱㘴㠶愵愱㌸搳〴㜵㥡㠵㤲㌹㐶㔴捡挶攵㕣ㄳ㔴挲㐲㔹戳捣捤〴㘷㥢愰ㅡ㉣㤴捣戳㌴㡦㥣㙦㠲㥡㙦愱㘴愶愵愱㌸攳〴戵搰㐲挹㕣㑢㐳㜱捥〹敡っぢ㈵戳㡤愸㤴敤挸㔹㈷愸戳㉣㤴捣户㌴㕢㥣㜷㠲㕡㘴愱㘴挶愵愱㌸昳〴㜵慥㠵㤲㌹㤷㠶攲摣ㄳ搴昹ㄶ㡡昳㑢づぢ㘷摡㝢晦㤱攸㤲㠷㜷搳㜲㑡㠹攲㡣㔴㐵挸搰慦㌸㥤〴㜱㝡㉡〲㝦搴搶㔶㉣㜴㈹㌸愶愵挷㠲㔴㐵挸㤰愲㌸㥥〵㌱㍦ㄵ愱㌸㠴㐵㌱捦愵攰愸ㄵ㐵㠳㑢挱㠱㉡㡡愴㑢挱戱㈹㡡㠴㑢挱攱㈸㡡戸㑢挱ㄱ㈸㡡搳㕣ちづ㍡㔱捣㜵㈹㌸捥㐴ㄱ㜳㈹㌸戴㐴㔱敦㔲㜰㌴㠹愲捥愵攰〰ㄲ㐵慤㑢挱㌱㈳㡡㌹㉥〵㠷㠹㈸㑥㜵㈹㌸㌲㐴㔱攳㔲㜰㌰㠸㘲㜶慡愲摤晦〳戵㠲㘱扢</t>
  </si>
  <si>
    <t>㜸〱捤㝤〷㝣ㄵ㔵昶㝦㙥㐸ㅥ戹㉦㐱㐶〵ㅢち〴㡤搲ㄶ〹ㅤㄴ㐳〹扤㈹〱㙣㘸㝣㈴㉦㄰㐹挱昷ㄲ㡡攲敡㉡愸搸㜵挵㠲㠸つ戰扢慥㡡㡡㘲㉦㙢敦扤慣㈵昶戲昶戵愰昲晦㝥捦捣㑤收捤扢㤳戲扦晤㝦㍥㍢扥㜷扣昷㥥敦㍤㘷扥摦㤹㜹敦㘵收捣㤰愱㌲㌲㌲戶㘱攱晦戹㘴戱戱㝢挹戲㘴㕤扣扡摦搸摡慡慡㜸㔹㕤㘵㙤㑤戲摦攸㐴㈲戶㙣㙡㘵戲慥ㅤ〰㤱搲㑡昸㤳搹愵挹捡㘳攳㌹愵㡢攳㠹㈴㐰搹ㄹㄹ㌹㌹㍡ㄳ晥㕤扤户㘳㍡㥡戳㜴ㄶつ㔰ㄹ㍡㐲搳㥥㈶㠷㐶搳㐴㘹㜲㘹昲㘸㍡搰㙣㐷搳㤱挶愱搹㥥㘶〷㥡ㅤ㘹㍡搱㜴愶搹㠹㘶㘷㥡㕤㘸㤸㕦敦㐶搳〵㈶㙦㜷㤸㔹㘳挷捣㤸㜷㌴搸㤴搴搵㈶攲㝤扢捦㜱搷㜹㘴㘱㘱扦挲㝥㠳〶ㄷづ攸搷扦㙦昷戱昵㔵㜵昵㠹昸挸㥡㜸㝤㕤㈲㔶搵户晢㠱昵昳慡㉡换愶挴㤷捤慡㕤ㄸ慦ㄹㄹ㥦搷㝦攰扣搸愰㘱㠵㠳〶て慥ㄸ㍥㝣㔸摥ㅥ㠸㍣㝤散㤸〳ㄳ昱㡡攴㝦㉢㘶㔷挶㥣㌱㜶㑣扦改昱扡晦㔶捣㙥㠸㠹㤰挵戵搵戱捡㥡晦㔲搰㙣㙥搳挱挵昱戲㑡㙥晣㜸㍣㔱㔹㌳扦ㅦ㔶㍢㐵㘸昴㠶昶ㅢ㥤㑣搶㔷㉦攲㝥㌴㌶㕥㔵㌵㌳㕥㈱ㅢ扤扡㌸㔹㜷㘰㉣㔱㥤捣慢愶㝥昱㐴扣愶㉣㥥摣慥㝡摣搲戲㜸㤵〷㑣收㔴捦㠹㈵愶挷慡攳㔹㙣㜴慣㜶户攱愴昲㜸㑤㕤㘵摤戲づ搵戳㤳昱㤹戱㥡昹㜱㐲戲慢㈷搴㔷㤶慢慣㉣扣㌲摡敤㘳㕢㌳搹㔰㔸㥦敡戱ぢ㘲㠹㍡改㜱ㄳㄶ摡戰扥摤㐵㔸愴慣ㄷ㜷愹敥㠱㔹摣㘶㈵㤵搵㔳攲㠹㥡㜸ㄵ㤳㜰㑢昶〹㠰㐴㈰㜷㍢㌴㉡㘵攸㜰㉢愹㕣敦攰㈳ㄷ㘶㠹㜴㠷改㍢扤㌶㔱㡤ㅤ㜲㕡㍣㔶㌳戲㝦扦晥㠳晢㤶搴㤵ㄷ挷ㄷ戳㍤㘰昸攰晥晥㘵㠰捥挷っ摤㠳㜳昷㠴㘹㌷㜶搰㐰扤ㄷ㠷ち㘰㔴搶㥢㌸摣晤㐹㜸挸㘵㤶挶㌲㑢攷㘵㤶㤶㘵㤶㤶㘷㤶挶㌳㑢㉢㌲㑢攷㘷㤶㉥挸㉣慤捣㉣㍤㍡戳㜴㈱㌰㘶挹㘹摦㍥搳㕢㉥ㅥ㤸㜸攳敡㡡㝢㘷㙣㕥晡慦ㄱ戱扥㌷㙥㔳㍣挲攵〳㘲ㅦ㌴扡㠶慦㜴攱愰攱㠳㜵㑦㘰㜴㉦㤸㐸㙦㑥㥢㠴搵散挳愱扥㌰㑡扤㠴搵攴慡㔶㍥㜶昵戹慦㔷㤵㑥扥晥慦捥㤰晡㈷摦㝡㔶昱〳㐴㜲昴㐳㈳㤸㘳㠸㑦㤸愱㐳㠶改㝤ㄹ戰㍦㑣愴㤰搳㈶づㅡ愶〷㜰㘸㈰㡣㔲㑦㝢㌹慥扥㝢搲㕦㜳㌷㥦㍥改㥣㙢搷ㄷ㕤摤㘳愷㐵㡡㥦㑦㤲㘳㌰ㅡ挱ㅣ㍥昱㠵挷㄰〶ㅣちㄳㄹ挶㘹㔳挰㘳㌸㠷㐶挰㈸昵愸㤷攳搲攱户ㅥ㌳㙦搹㠵㘳敥㕥摢敦摡敦㜵愷昷ㄵ㍦晥㈴挷晥㘸〴㌷昰㐰ㅦ㡦挲㐱㠵挳㔳ㄶ㍤㤲攱て㠰㠹ㄴ㌱挸㤴㐱㠵㝡ㄴ㠷㐶挳㈸㜵㥦㤷昱敥搲㍦摡㘷㡣㜹㜳晡ㄵ㙢晢捥扥愹㜴挹㔵㡡㠷㥤㘴ㅣ㡢㐶摢㌲ㄶ㌳晣㌸㤸挸㜸〶㤹㠴㡣ㄳ㌸㌴ㄱ㐶愹㍢扤㡣㈳㔶摦昹㙤昱㈷㜹ㄳ㉦扡㘳㐰㐹昶㤷㠹㈱㡡ㅦ散㤲㜱㌲ㅡ扢〷昶㠷攱㍥㡥〳昵ㄴ㠶㥢ちㄳ㤹挶㐹挵搸㔲搳㌹㌴〳㐶愹㕢扣っ㝢㜶㕢晥㥣㍥戰敦戴㍢㕥扡㜶晦㈳㙥晢愵㔲昱㕢㐳㌲ㅣ㠴㐶㜰㑢〵昷㠶㤹っ㔸〲ㄳ㤹挵㘹ㄳ㤰㘳㌶㠷收挰㈸㜵㥤㤷㘳㔵晢扦摥扢挳收㙥ㄳ搶扣㌶㌶㜷㑣敦挴㜱㉡㤷㘰扣㈳㠷挰戴㑤户㐳㌱㐳ㅦ挶戹㠷挳㈰㘳愱㥥换愱㈳㘰㤴扡捡换戸昰搵搹㠳㝢搷㥥㍢攳扣扣㝦捦㝣敤㡣ぢ扦㔶晣〶㤴㡣愵㘸戴㉤攳㔱㤸愱㘳㌰㤱㜹㌰敤㈶㈳㘳ㄹ㠷捡㘱㤴扡搴换㜸搲㈵昷㥥昰摥㙥敢㈶慥戹㝢挷攷㔴敥㜳昹㡡㕦户㤲戱〲㡤戶㘵㥣捦昰ぢ㘰㈲㤵っ㌲ㄱㄹ㡦收搰㐲ㄸ愵㉥昰㌲㕥㍥㜹改挶㈷㠷散㌱昶散摦昷㝥㜳搰慢㐵㌷㉢㝥户㑢挶㙡㌴摡㤶戱㠶攱㙢㘱㈲㡢ㄸ㘴㉡㌲ㅥ挳愱〴㡣㔲㘷㜹ㄹて㔸晡昴㡤戱ㄷㅦ㥢㝥㝥搶摡㙢晢摦戴晤㈶挵ㅦㄲ㤲戱づ㡤挰摥㔸攸㍦攲〶攸㝡㠶㕢っㄳ㔹挲㐹㘳戱愷㉣攵搰㌲ㄸ愵㑥昱㌲昴㑦慣敥㜷搱收㕦㈶慤晡散搸扣㙢㑥敥扢㔵昱㔷㡡㘴㌸づ㡤攰摥攸晢摣攸㍦戴㝦愱㕥捥㠰挷挳㐴晥捣㘹ㄳ〷づ搷㈷㜰攸㐴ㄸ愵㑥昰㜲㥣搵㜰摣〱慦㉥敤㌴敥㥥㝦㉣扢昴㥤戹㤷㑥㔶晣ㄱ㈴㌹㑥㐲愳㤹ㅣ昲搹㜴㌲㌰㝡〵㑣㘴㈵愷㡤挳㘷搳㈹ㅣ㍡ㄵ㐶愹愵㕥㡥ㅢ敦㌸敦愹㈵㔹㕤挷㙤㍣散攵㙥㤱ㄱ㍤慢ㄵ㝦㘳㐹㡥㔵㘸散㤱㝡摣ㄶ晡づ摢㘱搰攵㜴挶㍢〳㈶㜲㈶㘷㑤ㅤ㌸㔴㥦挵愱戳㘱㤴㍡挶㑢㜱搳愶戲〷搶㑦敢㌹昵戶㜱挹㤹扦挵㡦㜸㑡昱ㄷ㥣愴㌸ㄷ㡤㈰㡤攰㠱㝢ㅥ〳㥥てㄳ昹㉢愷㑤㐲摡ぢ㌸戴ㅡ㐶愹愳扤ㅣ㌵攷慥晣改攸换搷㡥戹攳㤴㑢㕥戹慢挷〳搷㉢晥㐰㤴ㅣㄷ愱ㄱ捣攱摢ㅣ㈲搵挵っ㜸〹㑣㘴つ愷㡤㠷㔴㤷㜲㘸㉤㡣㔲㘵㕥㡥ㄷ㙥扤㘲昱扡㜵摢㡤扢㜶挸愸慤搳㍥戸攳ㄶ搵㤹㘰扣㈳敢㘰㠲扢昱㈰㥦㔶改摦搳㤷㘳㠶扥㠲㜳慦㠴挱㐷摥㐰㝤ㄵ㠷慥㠶㔱㙡慥㤷㜱扢挷慡晥昹搱ぢ㠷㑦晥㑢㜹昲换づ昷㙤㍥㐶昱挷慥㘴摣㠰㐶㘰㌷敥㍦挰㤷戱㔰㙦㘴戸㙢㘰㈲搷㜲㔲㌱づ㤴敢㌸㜴㍤㡣㔲戳扤っ㈵搳㘶慥㕤戵㔷昷挹愷㥤戲昴挵ㅦ㑡㘶㥤慡昸㑢㕡㌲摣㠸㐶㌳扡挹㙥㝣ㄳ〳摥っㄳ昹ㅢ愷㡤挷㙥㝣ぢ㠷晥づ愳搴㜴㉦挷愹㥦㡣㥦㥤戵敤愲㠹ㅢ〷摥㌰㈰昷戰慦慡搴㉥〴攳ㅤ戹つ㈶㤸㈳戸晤㙦〷㐶㙦㈲晡づㄸ㙣㥢㘱晡㑥づ摤〵愳搴〴㉦挷慦晢敥㜲搹㘳户昷㥣㜱捡散散慤㙦㝣摡攷づ戵㉢挱㜸㐷敥㠶㘹㈹挷㍤挰攸㉤㐴摦ぢ㠳㐳㘵㤸扥㡦㐳昷挳㈸㌵捡换昱攴攸㠱㝢昶㥦㝥搰㠴㔳ㅦ攸昵挸㤱摤捦晡㔶敤㐶㌰摥㤱〷㘱㠲㌹㠲晢搸㐳挰攸㠷㠹㝥〴〶㕦〷〳昵愳ㅣ㝡っ㐶愹攱㕥㡥づ攳㙥㑡㤴扣㍦㝢搲慤慢敦ㅦ㥥㜳晦摡〲搵㠵㘰扣㈳㡦挳戴㤴攳〹㘰昴㤳㐴㍦〵㠳㉦㠰㠱晡㘹づ㍤〳愳搴〰㉦挷攱㕤づ㝦㈷昳昹㙦挶㥣昷㔲㕥挹昷敤㝦昸㌱敦㌹戸て昲㝥㝢ㄶ㈷㘲㑢昰㙢扥改て〵晣㜵挴晦㕡晥ぢ〹㝦㈰㔵っ慥ㄸ㕡㔱㔸㔸㍥戸㝦㙣㘰㉣㍢ㅦ㘱㕢晢㔳㥣㥦㥥㜹ㄵ〷㔷搶㤴搷㉥㤱摦收扢㡦㠹㈵攳㑤㍦搵晢㜸扥㌱戵昵㌵攵挹㉥㜶㘷㐹㕤慣㉥扥㕢搰搷ㄴ㈴㙤㕡〹晥㜲㠹㈷㈵㕦搷攰戴㌹戱慡晡昸攸愵㤵慥㝢㡦㠰ㅢ㝦户搴捥ぢ昷㡥㑦挴㡦㘹昴愶慤搱㘸晣㘱扤㔸㘲愷戱㜴㕤敥㝡㜵ㅦ扢愰㌶ㄹ慦㤱搵敢㔳㝤㘰㘵搹挲㜸愲㈴捥㍦换攳攵㐲戵㌳㕤摥ㅦ㑦㝤㘶搴㠰㈸晥ㅣ㉡敦攱ㅦ慤ㄸ户戴㉥㕥㔳ㅥ㉦挷晡㉥㡡㈷敡㤶捤㡡捤慢㡡敦㤴〲㜱㜳挲戱㙢捡昰昸摡戲晡攴搸摡㥡扡㐴㙤㔵慡㘷㜴昹攲ㄸ晥㘰㉢㥦㔶㕢ㅥ挷摦㕢㔹㕣㌲㔴㐶扢㜶㑡㘵昴戶晤搱挳戸挹㝥戲㈱㝣㥢㜸て㙣昳㕤㔲㜷扢㝥㌳挱づ㉣慡攲摣㈷㌳昷㙡㈱㤸挴㘵㤸㕥攱㐰ㅦ㈷㥥挳㈰扡㘷㌸㕡搶戱㜱换晤晦〵㘷㘶敥攸戱ㅦ户ㄸ㝦搴㑥㡣搵㤴㔷挵ㄳ捤㥥㠱㔱㕣㈳晤㍣㑣昶扥㌸㥡㐳搵换〲㐲㉤㔵换戲㤷㔴㤶搷㉤㠸㉣㠸㔷捥㕦挰㕦㍥㌸㑢㤳㤳㐳㘹搳ㄶ晤㈲㠶昴㑢㌴㉦挳㐴愳ㄹ㤱㔷〸㡡㐴昵慢㙥㍦扢〷晥摦昶㍦㤷㌳㌱㑢换㥦攷㌸㤷㤲捣慥ㅥ㕦㥢㐸戶㙢㘷㘳㌹㌱㤶㕣㔰挷摤戳㜹㈷攳扤㐶昳㍡㑣昶㕥㌰㉤晥㌵摥ㄱ愰㉣㥥㜴攸㔰㕤ㅣ慦㠸攱㔴㡦ㅣ摤㉡㤶㕤敤㥥㍤㈸㡥㈷换㌴㑦㌳㑣挲戱戲㌴㠲ㄶづ晥扣㙡敥晤昱愵㜵挵戱扡㔸晢㙡㥣戰挰㔶搲〰昵㤱㔹㙥㡢㌳㍢挸㤸㤹ㅤ昵㝡㠸攰㐸搳ㄷ㈵㔷〶摣㐸㌸㜰㜰扣㘴戴昳㙣昳㈴戰敥㕤㐱㈲ㄲ摣搱㔳㑦㍣攰㝣㐸昹㠴㜸捤慣㘵㡢攲㐹挲㜳㈲捤㑡ㄹ㍣扣ㄸ㙣㐶搹扣搹㜵㤵㔵挹㝥㔸搳〹㠹摡晡㐵晦捤㌸㡣愵摦㠰㌱㑢昶摥搸㡢㕢捦〹㜲㘵戴㕦捣㙤㔳㕡㥡㤱挳㘸ㅣ搱㝢搲㜰㙦㐵戰㙤昸㥦㉣晡ㅤ晣㉦摡㥣㉦扢〰㠸戶㥣愴挹〶㍥慦ㅡち捤㑡挴攵戴㔳㡥㜴愰㜶㠷敡㠳㙢ㄳぢ攷搵搶㉥攴晥戴㥤昴㤲ぢ攲昱㍡㥥捡挹昵㑥㕤挹㈹㉡愵摡戵㑢㌹〵攳㍢攷搳つ昱㈳敦挳㜴ㄸ㕤㔵搵摤㐴㑣㐶㍥挰㔰㍢㥣㔴㡡㌴愰戱昳挴ㄹ搳㑢晢て㉥㉤㉣㉣㉤ㅣ戲戸愲戲㈶㔶搵㙦㘹㔵㜲愹摡ㅤ攴㜹搶㈴晦戴㌷捡ㅥ㑦㍥㍤攱敥愱㔷扥扢慥捦昳愵慡㡢攷㐸㍢㘵搳ㄳ攱昲昱搶ㅦ挳愸㕤〱攳㠷ち摡愹㡢晥ㄴ㝤晤ㄹ捤攷㌰昸㘸㄰戱昱挹昰愵摢㔵扤昰㝦㝥㍡攸慦㘸晥〵愳晡挰昰搸搴㕦挳㤸㐵㌹㠸捦㑤㉥㥢慤㌷㠶搳㌷摢昷ㄸ㡤敡㘶㝣慡㉦㄰摣㜴㥡㔲㘹㡡愳㈹㡣㡡㈰戰㔵㠰㙣捦㤱㜶㍥㘹㕦㑣ㄳ〱㝥攳晣㜶㠰搹〵昸㠳㌹㈸㡣收づ攷ㄳ㈰搳敤慡晥昰㠹〰敤㌰愰㜹㈶㕤つ挰㤰〸㤰㡤㥥㔹搴慦㝦昸〴㈸挴㜰扡〰㥡㌱㜵㌳㍥㌵㄰昳㙣〲㝣㠳攰㔶〱扥昶ㅣ㘹㈷扢㠶㈰㔲㍥搷㘲〷慥昲㔷㠰搹〵攸〴户敥㑣戳ㄳ㡣㑦㠰㕤摣慥ㅡ㡡㈰㈲挰慥〴敤〶愳㠶㘳㐸〴攸㠲㥥㔹搴㠷㝥〱㠶㘱㌸㕤㠰㙥㡣愹㥢昱愹ㄱ㤸㘷ㄳ攰捤㌰〱摥昰ㅣ㘹㘷攲㐶㈲㔲㍥搷愲㈷㔷昹戵㔰〱㝡挳慤晢搰昴㠵昱〹搰捦敤慡〳㄰㐴〴搸㤷愰晥㌰㙡ㄴ㠶㐴㠰㐲昴捣愲㥥昵ぢ㔰㠴攱㜴〱〶㌳愶㙥挶愷㐶㘳㥥㑤㠰㐷挲〴㜸搸㜳愴㥤ㄸ㉣㐶愴㝣慥挵〱㐸慡ㅥっㄵ㘰ㄴ摣㝡㌴捤ㄸㄸ㥦〰挵㙥㔷㡤㐳㄰ㄱ㘰ㅣ㐱攳㘱ㄴ㑦ㄳ㡡〰ㄳ搰㌳㡢扡换㉦挰㜸っ愷ぢ㌰㠵㌱㜵㌳㍥㌵ㄱ昳㙣〲摣ㅣ㈶挰㑤㥥㈳敤㍣攵ㄴ㐴捡攷㕡捣攲㉡摦㄰㉡挰ㅣ戸昵挱㌴㠷挰昸〴㌸捣敤慡愹〸㈲〲ㅣ㑥搰㕣ㄸ㌵ㅤ㐳㈲挰ㄱ攸㤹㐵㕤攵ㄷ㘰ㅡ㠶搳〵㠸㌱愶㙥挶愷㘶㘰㥥㑤㠰㡢挳〴戸挸㜳愴㥤㐶㥤㠹㐸昹㕣㡢愳戹捡慢㐳〵愸㠲㕢㔷搳搴挰昸〴㔸攴㜶㔵〹㠲㠸〰挷㄰㤴㠰㔱戳㌱㈴〲㈴搱㌳㡢㍡搳㉦挰㉣っ愷ぢ戰㠴㌱㜵㌳㍥㌵〷昳㙣〲㥣ㄴ㈶挰㕦㍣㐷摡㌹摥㐳ㄱ㈹㥦㙢㜱㈲㔷昹㠴㔰〱㑥㠲㕢㥦㑣戳〲挶㈷挰㈹㙥㔷ㅤ㠶㈰㈲挰愹〴㥤〶愳收㘲㐸〴㔸㠵㥥㔹搴㘲扦〰㠷㘳㌸㕤㠰戳ㄸ㔳㌷攳㔳㐷㘰㥥㑤㠰慡㌰〱ㄶ㝡㡥戴㔳捥㐷㈱㔲㍥搷攲㐲慥㜲㘵愸〰ㄷ挳慤㉦愱㔹〳攳ㄳ㘰慤摢㔵㌱〴ㄱ〱㉥㈳㘸ㅤ㡣㉡挳㤰〸㜰㌹㝡㘶㔱㐷昹〵㤸㠷攱㜴〱慥〶㍥慡㥢昱愹㜲捣戳〹㌰㈷㑣㠰搹㥥㈳敤っ㌸㑦㘳攷㜳㉤㙥攴㉡㤷㠴ち㜰㌳摣晡㙦㌴户挰昸〴戸搵敤慡〵〸㈲〲摣㐶搰敤㌰敡㘸っ㠹〰㥢搰㌳㡢㥡散ㄷ愰ㄲ挳改〲㙣㘶㑣摤㡣㑦㉤挴㍣㥢〰愳挲〴㈸昲ㅣ㘹㈷攴㙢㄰㈹㥦㙢昱㄰㔷㜹㘴愸〰㡦挰慤ㅦ愵㜹っ挶㈷挰攳㙥㔷搵㈲㠸〸昰〴㐱㑦挲愸㘳㌰㈴〲㍣㠵㥥㔹搴㈰扦〰㡢㌰㥣㉥挰㜳㡣愹㥢昱愹〴收搹〴攸ㅤ㈶㐰㉦捦㤱㜶㝤愰ㅥ㤱昲戹ㄶ慦㜳㤵昷〹ㄵ攰㑤戸昵㕢㌴㙦挳昸〴昸愷摢㔵㡢ㄱ㐴〴㜸㤷愰昷㘰搴㔲っ㠹〰敦愳㘷ㄶ搵搵㉦挰ㄲっ愷ぢ昰ㄱ㘳敡㘶㝣㙡ㄹ收搹〴攸ㄴ㈶挰㡥㥥㈳敤昲挵㜲㐴捡攷㕡晣㡢慢扣㝤愸〰摦挰慤扦愵昹づ挶㈷挰て㙥㔷ㅤ㡦㈰㈲挰㡦〴晤ㅢ㐶㥤㠰㈱ㄱ攰㈷昴捣愲㜲晣〲晣ㄹ挳改〲㙣㘵㑣摤㡣㑦㥤㠸㜹㌶〱晥昸㍤攴愷昰敦㥥㈳敤摡捡挹㠸㤴捦戵挸捡挴㉡㙦〵捣晥㔳㌸〲户㙥㑦㤳〳攳ㄳ㈰敡㜶搵ち〴改挱㐰戹〴攵挱愸㔳搰ㄵ〱㍡愰㘷ㄶ昵ㅤ㜲㌴晥㌱戴ㄲ挳改〲㙣て㝣㔴㌷攳㔳扣㥡㘳ㄳ攰搳㌰〱㍥昱ㅣ㘹ㄷ㝥㑥㐷㈴ㄱ㘰㌷慥昲㐷愱〲散づ户摥㠳愶㉢搷慥改慦挱敥㙥㔷㥤㠱㐰㍤㐸㈷㥦愰ㅥ㌰敡㉣㜴㐵㠰㍤搱㌳㡢㝡摢㉦挰㤹ㄸ㑥ㄷ㘰ㅦ攰愳扡ㄹ㥦㍡ㅢ昳㙣〲扣ㄸ㈶挰ぢ㥥㈳敤戲搴㜹㠸㈴〲昴攷㉡㍦ㄷ㉡挰〰戸昵㐰㥡㐱㕣扢㈶〱㠶戸㕤㜵㍥〲昵㈰㥤愱〴つ㠳㔱ㄷ愰㉢〲っ㐷捦㉣敡㌱扦〰㝦挵㜰扡〰㈳㠱㡦敡㘶㝣㙡㌵收搹〴搸ㄲ㈶挰㍤㥥㈳敤㥡搹挵㠸㈴〲㡣攷㉡㙦づㄵ㘰㈲摣㝡ㄲ捤㘴慥㕤㤳〰㔳摤慥扡〴㠱㝡㤰捥㌴㠲愶挳愸㑢搱ㄵ〱㘶愰㘷ㄶ㜵㡢㕦㠰㌵ㄸ㑥ㄷ愰〴昸愸㙥挶愷搶㘲㥥㑤㠰㡤㘱〲㙣昰ㅣ㘹ㄷ昴㉥㐷㈴ㄱ㘰㉥㔷昹敡㔰〱㡥㠴㕢㤷搲ㅣ挵戵㙢ㄲ㘰㥥摢㔵㔷㈰㔰て扣㜵ㄹ㐱攵㌰敡㉡㜴㐵㠰㌸㝡㘶㔱㙢晣〲㕣㠹攱㜴〱㉡㠱㡦敡㘶㝣敡㙡捣戳〹㜰㙥㤸〰攷㜸㡥戴敢㡢ㅢㄱ㐹〴㐸㜰㤵捦ちㄵ愰づ㙥㕤㑦戳㤸㙢搷㈴挰㔲户慢㜸攱戱〷改㉣㈳攸㔸ㄸ㜵ㅤ扡㈲挰㜱攸㤹㐵慤昰ぢ㜰㉤㠶搳〵㌸〱昸愸㙥挶愷慥挷㍣㥢〰挷㠶〹戰捣㜳愴㕤晥扣〹㤱㐴㠰搳戸捡㑢㐲〵㌸ㅤ㙥㝤〶捤㤹㕣扢㈶〱捥㜶扢敡㘶〴敡㐱㍡攷㄰㜴㉥㡣扡〵㕤ㄱ攰㍣昴捣愲㙡晣〲晣つ挳改〲慣〶㍥慡㥢昱愹扦㘳㥥㑤㠰昲㌰〱捡㍣㐷摡戵搹摢ㄱ㐹〴㔸挷㔵㡥㠵ち㜰〵摣晡㑡㥡慢戸㜶㑤〲慣㜷扢㙡ㄳ〲昵㈰㥤つ〴㙤㠴㔱㜷愲㉢〲㕣㠳㥥㔹搴㈱㝥〱敥挰㜰扡〰㌷〰ㅦ搵捤昸搴㕤㤸㘷ㄳ㘰㝡㤸〰搳㍣㐷摡㠵攳㝢㄰㐹〴戸㥤慢㍣㈵㔴㠰㍢攰搶㜷搲摣挵戵㙢ㄲ攰㙥户慢戶㈰㔰て搲戹㠷愰㉤㌰敡㍥㜴㐵㠰㝢搱㌳㡢ㅡ攳ㄷ攰㕥っ愷ぢ昰㈰昰㔱摤㡣㑦摤㡦㜹㌶〱㠶㠵〹㌰搴㜳愴㕤搵㝥〸㤱㐴㠰㈷戹捡㠳㐳〵㜸ㅡ㙥晤っ捤戳㌰㍥〱㥥㜷扢敡㘱〴敡㐱㍡㉦㄰昴㈲㡣㝡ㄴ㕤ㄱ攰㈵昴捣愲晡晡〵㜸〴挳改〲扣〶㝣㔴㌷攳㔳㡦㘱㥥㑤㠰ㅥ㘱〲攴㝢㡥戴㑢敥㑦㈰㤲〸昰ㅥ㔷戹㕢愸〰ㅦ挰慤ㅢ㘸㍥攴摡㌵敤〱ㅦ扢㕤昵㈴〲昵㈰㥤㑦〸晡ㄴ㐶㍤㡤慥〸昰ㄹ㝡㘶㔱㍢昹〵㜸ち挳改〲㝣〵㝣㔴㌷攳㔳捦㘰㥥㑤㠰扣㌰〱㜲㍤㐷戰ㅥ㈰晢㜹㐴㙡挳㜵摣㕣慥㜰挵㥣捡昸ㄲ㕥㜸摡慥〲㠵戹㘳敢㤳㜵戵㜲㤵慣㐳㐵㜱敤昴摡扡攲捡攴愲慡搸戲ㅤ㉢扣挶挱ぢ攲㌵戸㠶㥤挰愵散挰㔸敤愲㐵昱㜲㕤㔱㔲㕢㥦㈸㡢㑦㉡晥㕦戸挶つ㝥搸㜴㜲㜹㍢㔳㘱昹捦㉥摢㈲㠴挲㕥㠲㈵㈳晢㐵〴っ㕥㝤㤳昲㘰摦㤵㜲㘹㍡〰㜶㙣㔲㜴㔶㘵㕤㔵㍣户㐲慥㔲㑢㍢愷〲㉡愲㌰愰扣㝤挵慣〵戸㉡㔵摣愱㘲㐲愲戲扣慡戲㈶捥㡤搱挹㠵㑥㡤捦㐷ㄱ挰㠱戵挹㑡㔶㘲㜷愸㤸㤵㠸搵㈴ㄷ昱㝡㘶搹戲ㅤ㔲㝡㜲攱㌳扢㘲㑣㘵㑤ㄲ㘹㘴㉢戲摤戱愲㘴㐱敤ㄲ摣ㄴ㔰㕦㕤㌳㈱戶㈸昹㍦戱㔵ㄴ㌷㡢㉣戲㘹㔴愶捡捣㔴㌹㤹㌹晦改昶㠹晣ㅢ挷搸㡥㙥挵㕢㜷散愷㜵㠹捡㜹昵ㄴ㑣㜲っ㠰捤愲㤱㙤㤸㤱晤ㄲ㕡挱㉢㤷扥㑤ㄸ㈸㍢攰扡愶ㄴ扢㕢慦㠰㌷摥㘹戱〷攰晡㈷慣㑥摥捦㌰㤳㈷捣㥥搴㔴㤰昳㝦扡㙤㈱晢㘵㐴㙥㜵晤㐳㘷㠰户㜳㜷㈱搶㐴㜰㡦挲㤱㠹㍤㠱扤攰㙥ㄹ慤㄰っ昷搰敤㥡㥡攳㜱〹㍤慦㘲㙡㙣㕥扣ち㔷晥慢㘳㜵摢戹ㅤ㤶㘰愰慣㍤改昹挶搶㔶㔷挷戸换戱㌸扦愴㉣㔶ㄵ捦愹ㄸ㕤㕦㔷㍢慤戲㐶㔷挰挸㝥改つ挵㤶㘲㈸戶搴扤㐶㕦㌱㤳ㄵ㐱搲㘶慣摡昹戱㐴㘵摤㠲敡捡戲ㅣ㜶㔸戵昳㍦戱慦攲攰捦㠲㤸㘶㌱㥦㈵挱㡢晥敥愵㜷㙣敥㝥愸㤳愱㜴摣晣搸愳㌳㔵〴晦愹晦戰㘰〴ㅦ㍣昲㠵愲㝦㐵戴㙣扣㌱攰ㅤ㍣摦挸愵㔸㡣㝣㜳〲㐶攴挳㐹扤㑡〰摥㝡㉢愰㙣昰㥤昵ㅡ㑣戳搵〴敤〱㠸㑥慤㡤㤵㡦㡦㤵攱㐶㥢昶摥㙤㌶㌹搸戴晣愸㐹㌸慣敦ㄸ㡢㤲㈱㤴㈲㉤慥㉣㡦㈷㜲㌸㔰㠲摢㠸戲㔸ㄹㄲ㜱户㈱慥㜴户换挸捥捥捤戱攵㥡㘴㘲敤攵㕤㌵昷摦愶㌴㈹㉤晥㤷〷つ攳㐵㌴搰㙡〷慢㝦〳ㅤ晤㍢㌹扤㡥㉥昹〴〰㝦㄰戰つ㈶晢つ㌸㠳摢㈶戵搴〲〵ㄹㅡ愰㉣戹㐱㠵㐵㈰㌹㈸㤸㤰敡㤱㙣㈱㤲敢慢晡㠸戸〵ㅦ㌹收慥㤷㐸〹昶昲㜸㜹搴晤㝣㘵㜵〹㌷㐷㘶㘶ㄶ㌶㜵㈴㔸㌱㤷㤶ㄶ挱慡㑢攲㔲づ愲扡㘲ㄵ㈲慣て捣攵挱㠲昸愵扣攳攳ㄵ㡣攲㕡昶㌶晣㑦㤶㘸㔴㘷㔲㠱愸㝡〷搶㄰敦挸㤱㈸户㥡㠶攴㌸敦〵愳㍥㐶㤷㕦晦㘸㥡㉦㉢昵㈹㝡晣挲捡㠸昰扥㥦搶㝥㐰慡捦㌰㠳ㅦ㤲㍡挲挰㥦愳挵捦㥥挶㝤㌱〷愳㉤敦㡢㕦㜲〶摥㥡户㤱㤹㝤㔱㝤㠵ㄱ㐳〳㑤戳㠱戹㤹㜵㉥㠱晦戲〳昲〸攸㐰挰搷〰㜰㈳㐷戶㐳慦㔱㍣摥㠷㘲ㄱ捦〱〶攲㝤敦ぢ敡ㄳ㙦㝢〶摤㠱㐱㝦〳㈰㈸摥ㅦㄸ㜳挵摢ㄱ㤰㔶㡢挷㙤㈷攲㜵㘲㘰㌲㑦ㄱ㙦㈷㡣戶㉣㕥㈶愶㠹㜸㍢㑢㄰户愳㔸愲㘰ㄱ㙦ㄷ㘰昴慥〴戲㝣挱〲搸㡤㠰㉥〴戰愲㐱挴摢ㅤ扤㐶昱㜸㠳㡤㐵扣慥挰㐰㍣㔶㌵㤸愰㍥昱扡㌱㘸㜷〶㘵〵㐲㔰㍣㤶ㅤ戸攲攵〳搲㙡昱㔸愸㈰攲昵㘰㘰㔶㉣愴㠸户ㄷ㐶㕢ㄶ㡦㤵つ㜸攱搶㈹〶㐱㐳摥㉣㙦㌰㌴㌰㘶昶扣扤㠱搱晢㄰挸搲〷ぢ愰㈷〱扤〸㘰㌵㠴㠸搷ㅢ扤㐶昱㜸攷㤰㐵扣扥挰㐰扣㙥扥愰㍥昱晥挴愰晤ㄸ㤴搵ぢ㐱昱㔸戲攰㡡户㉦㈰慤ㄶ㡦㐵づ㈲㕥㝦〶㘶戵㐳㡡㜸〳㌰摡戲㜸慣㡡挰ぢ愷㐹ㄹ〴つ㜹戳㌴挲愲捤㈰㘰昴㘰〲㔹㌶㘱〱っ㈱㘰㈸〱慣愴㄰昱㠶愱攷ㄳ慦搰㈶摥〸㘰㈰ㅥ慢㈹㑣㔰㥦㜸晢㌱攸晥っ捡捡㠷愰㜸愳㌰收㡡㌷ㄲ㤰㔶㡢㌷ㅡ搳㐴扣〳ㄸ㜸っ㝡㈹攲㡤挲㘸换攲戱愲〲㉦㤴㕢㌰㠸ㄱ㡦㘵ㄵ㠶〶挶捣㥥㌷〶ㄸ㍤㤶㐰㤶㕣㔸〰挵〴㡣㈳㠰㔵ㄸ㈲摥㜸昴ㅡ挵攳晤㕣㤶㍤㙦㈲㌰㄰㡦㤵ㄸ㈶愸㑦扣㐹っ㍡㤹㐱㔹㌵ㄱㄴ㡦愵ㄲ慥㜸㔳〰㘹戵㜸㉣慥㄰昱愶㌲㌰慢㉣㔲挴㥢㡥搱㤶挵㘳㌵〶㕥戸㜹㡣㐱搰㤰㌷㑢㌲っつ㡣ㄹ昱づ〴㐶ㅦ㐴㈰换㌵㉣㠰㤹〴㤴㄰挰ちづㄱ㙦ㄶ㝡㡤攲昱㔶㌵㡢㜸㜳㠰㠱㜸㌱㕦㔰㥦㜸〷㌳攸㈱っ捡㡡㡢愰㜸㉣戳㜰挵㍢ㄴ㤰㔶㡢挷挲っㄱ敦㌰〶㘶㠵㐶㡡㜸㜳㌱摡戲㜸慣攴挰ぢ昷愸㌱〸ㅡ昲㘶㌹㠷㐵㥢㈳㠱搱愵〴戲搴挳〲㌸㡡㠰ㄸ〱慣晥㄰昱收愱搷㈸ㅥ敦挱戳㠸㔷づっ挴㘳〵㠸〹敡ㄳ㉦捥愰ㄵっ㝡㈲〰㐱昱㑥挲㤸㉢摥㝣㐰㕡㉤ㅥ㡢㍡㐴扣〵っ捣敡㡥ㄴ昱㡥挶㘸换攲戱ち〴㉦摣晣挶㈰㐶㍣㤶㠲ㄸㅡㄸ㌳㝢㕥ㄵ㌰扡㥡㐰㤶㠹㔸〰㌵〴搴ㄲ挰捡ㄱㄱ㙦ㄱ㝡㍥昱慣㠷㙤〲ㄸ㠸挷敡ㄱㄳ搴㈷㕥㤲㐱㜹ㅢ扦㘲愵㐷㔰㍣㤶㜷戸攲搵〳搲㙡昱㔸㄰㈲攲㉤㘶㘰㔶㠶愴㠸户ㄴ愳㉤㡢挷ちㄲ扣㜰扤㠰㐱搰㤰㌷换㐸っつ㡣ㄹ昱㡥〵㐶ㅦ㐷㈰㑢㑣㉣㠰攵〴ㅣ㑦挰攵〰㠸㜸㝦㐶慦㔱㍣摥ㄹ㘹搹昳㑥〴〶攲戱昲挴〴昵㠹昷ㄷ〶㍤㠹㐱㔹㈵ㄲㄴ㡦愵㈱慥㜸㈷〳搲㙡昱㔸㑣㈲攲慤㘰㘰㔶㤵愴㠸㜷ち㐶㕢ㄶ㡦搵㈷㜸攱搶㍥〶㐱㐳摥㉣㐱㌱㌴㌰㘶挴㍢つㄸ扤㡡㐰㤶愷㔸〰愷ㄳ㜰〶〱慣㔸ㄱ昱捥㐴慦㔱㍣摥攴㘹ㄱ敦㙣㘰㈰ㅥ慢㔶㑣㔰㥦㜸攷㌰攸戹っ捡ち㤳愰㜸㉣㉢㜱挵㍢て㤰㔶㡢挷㐲ㄴㄱ敦㝣〶㘶㐵㑡㡡㜸ㄷ㘰戴㘵昱㔸戹㠲ㄷ㙥㈸㘴㄰㌴攴捤昲ㄵ㐳〳㘳㐶扣ぢ㠱搱ㄷㄱ挸搲ㄶぢ攰㘲〲㉥㈱㠰搵㉥㈲摥ㅡ昴ㅡ挵攳晤慡ㄶ昱搶〲〳昱㔸昱㘲㠲晡挴扢㡣㐱搷㌱㈸慢㔳㠲攲戱㈴挵ㄵ敦㜲㐰㕡㉤ㅥ㡢㔸㐴扣㉢ㄸ㤸搵㉣㈹攲㕤㠵搱㤶挵㘳搵ぢ㕥戸㙦㤱㐱搰㤰昷扢戰㠶〶挶㡣㜸敢㠱搱ㅢ〸㝣捦づ搸㐸挰㌵〴扣て㠰㠸㜷㉤㝡㡤攲昱㔶㕣㡢㜸搷〳〳昱㔸㉤㘳戲晡挴扢㠱㐱㙦㘴㔰㔶戶〴挵㘳㌹㡢㉢摥㑤㠰戴㕡㍣ㄶ挰㠸㜸㌷㌳㌰㉢㘱㔲挴扢〵愳㉤㡢挷㡡ㄹ扣㜰扢㈴㠳愰㈱㙦㤶捤ㄸㅡㄸ㌳攲摤ち㡣扥㡤㐰㤶搴㔸〰户ㄳ戰㠹〰㔶搹㠸㜸㜷愰搷㈸ㅥ敦㌱戶㠸㜷ㄷ㌰㄰㡦㤵㌶㈶愸㑦扣捤っ㝡㌷㠳㘶攱戴㐸㔰㍣㤶挲戸攲摤〳㐸慢挵㘳昱㡣㠸户㠵㠱㔹㐵㤳㈲摥㝤ㄸ㙤㔹㍣㔶摢㘰㥤㜱㡦㈶㠳愰㈱㙦㤶摣ㄸㅡㄸ㌳攲㍤〰㡣㝥㤰㐰㤶攳㔸〰てㄱ昰㌰〱慣搰ㄱ昱ㅥ㐱慦㔱㍣摥㍣㙤ㄱ敦㌱㘰㈰ㅥ慢㜴㑣㔰㥦㜸晦㘰搰挷ㄹ㤴ㄵ㌵㐱昱㔸㐶攳㡡昷〴㈰慤ㄶ㡦㠵㌷㈲摥㤳っ捣ち㥣ㄴ昱㥥挶㘸换攲戱㔲㐷挴㝢㠶㐱㡣㜸昹ㄸ㌵㌴㝣攲㍤ぢ㡣㝥㡥㐰㤶昲㔸〰捦ㄳ昰〲〱慣敥ㄱ昱㕥㐴慦㔱㍣摥ㄶ㙥ㄱ敦㘵㘰㈰ㅥ㉢㝣㑣㔰㥦㜸慦㌰攸慢っ捡㙡㥣愰㜸㉣挱㜱挵㝢つ㤰㔶㡢挷愲ㅤㄱ敦㜵〶㘶昵㑥㡡㜸㙦㘲戴㘵昱㔸攵㈳攲扤挵㈰㐶㍣㤶晡ㄸㅡ㍥昱摥〶㐶扦㐳攰㌰㍢攰㥦〴扣㑢〰㉢㠳㐴扣昷搰㙢ㄴ㡦昷扢㕢挴晢〰ㄸ㠸挷敡㈰㤳搵㈷㕥〳㠳㝥挸愰慣攴〹㡡挷昲ㅤ㔷扣㡦〰㘹戵㜸㉣昸ㄱ昱㍥㘶㘰㔶晥愴㠸昷㈹㐶㕢ㄶ㡦ㄵ㐲㈲摥㘷っ㘲挴㘳㤹㤰愱攱ㄳ敦㜳㘰昴ㄷ〴戲㠴挸〲昸㤲㠰慦〸㘰㔵㤱㠸昷㉦昴ㅡ挵攳㡤晣ㄶ昱扥〱〶攲戱戲挸〴昵㠹昷㉤㠳㝥挷愰慣〲ち㡡挷搲ㅦ㔷扣敦〱㘹戵㜸㉣ㄶㄲ昱㝥㘰攰愳搰㑢ㄱ敦摦ㄸ㙤㔹㍣㔶ㄷ㠹㜸㍦㌱㠸ㄱ㡦㈵㐶㠶㠶㑦扣㥦㠱搱扦㄰㔸㙥〷晣㑡挰㔶〲攲〰㠸㜸扦愱搷㈸ㅥ㥦㐹㘰ㄱ敦て㘰㈰ㅥ慢㤲㑣㔶㥦㜸摢ㄸ㌴〳㤷㍡ㄴ㉢㠸㠲攲戱㙣挸ㄵ㡦㔷㐳㕡㉤ㅥぢ㡤㐴㍣㥣㈱捦㔰慣㌸㑡ㄱて㌷ㅦ户㐲扣愵㤸㈶攲㘵㌳㠸ㄱ㡦攵㐹㠶㠶㑦扣〸㌰扡㍤㠱㉣㕤戲〰㜲〸攰㔳捤ㄴ慢㤹㐴扣㈸㝡㍥昱慣扦昳昲㠰㠱㜸慣㘸㌲㐱㝤攲㜵㘰搰敤ㄸ㤴搵㐷㐱昱㔸㜲攴㡡搷ㄱ㤰㔶㡢挷㈲㈵ㄱ捦㘱㘰㔶㉢愵㠸户〳㐶㕢摥昳㔸搵㈴攲敤挸㈰㐶㍣㤶㌶ㄹㅡ㍥昱㍡〱愳㍢ㄳ挸戲㈷ぢ㘰㈷〲㜶㈶㠰㤵㔰㈲摥㉥攸㌵㡡挷攷㐸㔸昶扣摤㠰㠱㜸慣㠶㌲㐱㝤攲㜵㘱搰摤ㄹ㤴㤵㑢㐱昱慥挰㤸㉢摥ㅥ㠰戴㕡扣㉢㌱㑤挴敢捡挰慣㜴㑡ㄱ慦㍢㐶㕢ㄶ㡦ㄵ㔱㈲㕥㍥㠳ㄸ昱㌶㘰搴搰昰㠹搷〳ㄸ扤㈷㠱㉣㤹戲〰昶㈲愰㠰〰㔶㔱㠹㜸㝢愳搷㈴㥥晤ぢ愳㈷㌰㄰㡦㤵㔴㈶愸㑦扣㕥っ摡㥢㐱㔹昵ㄴㄴ㡦愵㑥慥㜸㝤〰㘹戵㜸㉣㡥ㄲ昱晡㌲昰㕤攸愵㠸搷て愳㉤㡢挷㙡㉡ㄱ㙦㕦〶㌱攲戱愴捡搰昰㠹搷ㅦㄸ㕤㐸㈰换慤㉣㠰〱〴っ㈴㠰ㄵ㔸㈲摥㈰昴ㅡ挵攳㤳㍦㉣㝢摥㄰㘰㈰摥㠳扥愰㍥昱㠶㌲攸㌰〶㘵挵㔴㔰㍣㤶㐹戹攲つ〷愴搵攲戱戰㑡挴ㅢ挱挰慣戰㑡ㄱ㙦㝦㡣戶㉣ㅥ㉢戱㐴扣㤱っ㘲挴㘳㌹㤶㐵㥢〳㠰搱㐵〴戲㔴换〲ㄸ㐵挰㘸〲㔸扤㈵攲㡤㐱慦㔱㍣㍥搲挴㈲㕥㌱㌰㄰㡦ㄵ㕣㈶愸㑦扣㜱っ㍡㥥㐱摦〳㈰㈸ㅥ㑢慣㕣昱㈶〰搲㙡昱㔸㤴㈵攲㑤㘴㘰㔶㘷愵㠸㌷ㄹ愳㉤㡢挷㉡㉥ㄱ㙦ち㠳ㄸ昱㔸捡㘵㘸㘰捣晣㠵㌱ㄵㄸ㍤㡤㐰㤶㜹㔹〰搳〹㤸㐱〰㉢扦㐴扣〳搱㙢ㄴ㡦捦㙡戱㠸㌷ㄳㄸ㠸挷敡㉦ㄳ搴㈷㕥〹㠳捥㘲㔰搶㡡挸捡捥㘶て㜳昸㉤㥤捤敢晤挱换搸㘹㈵〶㤲愱㠲挵〶㈵㜵换慡㔰攰挱㈶㉦㙢扢㉤㕥愰㡦捡ㄸ㉥戶搷㈶㜰㜱㌰㉢昸搸㠹挶戹捦㈱㘹㙥愷挰㈳㍤㘴ㅡ㍤慣㘵挸扥㝥㙢晡㘳㉢ㅡ攷㜳挵㥢敥敦攷ㅣ㉥㤱㠳戱㡡㥤愶㔵㤶㈵㙡㤳戵ㄵ㜵摤㑢㔰扣搴㥤㡦㐸愹挸挸攸㍦㍡晢㕡㐴戴收㈴戱慣ㅡ㍥ㅤ㜲㌱ㅦㄹ㄰㕤㔸㔳扢愴㐶搶㈶㍢挹㈷挵㠸㕥敤摢㌳㑤㤴㜹戸散〹昱ㅣ搶㍤㜰戲㍥ㄴ戶㐳㍢㠷㠵〳㕣ㅣㄶて㐸㠳㤵〲搲㘰戵〰㤷散㑣〸摥摡㑢昷㡣慤收愹㌲㔵慥攲㔹敤摢慢㠲挰昳㐸搲㉥昹㌷㍥搰㈱ㄲ攱ㄵ晦散㡤愰摣扡㐹愹㡡㜲㌲㜷っ㝤㌸㔶㐱捦㠵㠹㍡敤㌰挰ㄵ㡡ㅣ〱扢挳搸㌱愵㜸搰㠰㜹昴〰昷㠲挸㤱ㄸ捦挳戸㤴㌵攰〹㥥挹㐸㈹㐶戶挳㠸慦挶㈹㜲ㄴ挶戶挷㔸敡㔳㍡㥤㉣㉦扡㙥㘰摡ㅥ㌴昹㌴攵㠰慢〸㥣戲ㄱ攲散㘱ㄸ㝤㥣㄰㠰攵㡥慢搶㠰㈵㜷ㄷっ攲捥㕢㐰戸戹搵挵ㄸ攱㈶㑦摤㘴ㅡ㤳㠸搰㤵戰搸㘴㔱㠶挲攲攴㥡㐶㥥㘹㜴昰ㅡ捡㐱㠳㥢㑤㕤㠸㜰㤴㤴づ扤㄰〱㜴ㄵ㑣搴搹ㅥ〳ㄲ㤴搲㘸敡愰㐹㕤㤳慢戳㠳㜱㌶㜰㔶㉦㥡㥥㌴㜵㜰慡㑥㜰ち戳㝡昶㌰㡣㍥慥㐴挳ち戳搳㤱㉣㥤搹㘹ㄸ㑤㘷戶㌳㈶㈱〸捥㡣挳㠲搹㉥っ㠵挵搹搵㌴㜶㌳㡤㉥㕥㐳㜵㐵㐳㤸㥤攲㘷㜶ㅣ〲攸攵㌰㔱愷ㅢ〰ㄲ搴挶慣扢㜱㌶㈰㡤㍣㐱搳㝤㤶收ち捣㔰㍤攰ㄴ㘶㉢搹〳〰晤っ戵ㄷ慣㌰㍢搶捡㙣愹㤵㔹〱㈶挹㑡慣㠲〵戳扤ㄹち㡢戳㡦㘹昴㌴㡤㕥㕥㐳昵㐵㐳㤸㉤昶㌳㍢〳〱昴㤹㌰㔱攷㑦〰㐸㔰ㅢ戳㝥挶搹㠰㌴昲摣㑥㍤㠴慤ぢ㌰㐳昵㠷㔳㤸慤㘶て挳攸攳㌱づ戰挲散㘸㉢戳〵㔶㘶〳㌱㐹㔶攲ㄲ㔸㌰ㅢ挴㔰㔸㥣挱愶㌱挴㌴㠶㝡つ㌵〲つ㘱㔶攱㘷㜶㈹〲攸戵㌰㔱㘷㍦〰㈴愸㡤搹晥挶搹㠰㌴昲㝣㔰昷㐹愱敢㌱㐳ㅤ〰愷㌰摢挰ㅥ〰攸㘷愸㔱戰挲散㌰㉢戳㐳慣捣㐶㘳㤲慣挴㜵戰㘰㌶㠶愱戰㌸㘳㑤愳搸㌴挶㜹つ㌵ㄱつ㘱㌶挷捦散〶〴搰㌷挲㐴㥤㐹〰㐸㔰ㅢ戳挹挶搹㠰㌴昲ㅣ㔲㕤捣搶敤㤸愱愶挲㈹捣㌶戱㠷㘱昴㜱戶〰㔶㤸㑤戶㌲㥢㘸㘵挶敢挵戲ㄲ㥢㘱挱散㐰㠶挲攲ㅣ㘴ㅡ㌳㑤愳挴㙢愸㌹㘸〸戳昱㝥㘶昷㈰㠰摥〲ㄳ㜵づ〶㐰㠲摡㤸ㅤ㘲㥣つ㐸㈳捦㍦㜵㥦㠴晡〸㘶愸挳攰ㄴ㘶㡦戲〷〰晡㌸㈳〱㉢捣㐶㔸㤹つ戳㌲攳挵㕣㔹㠹㈷㘰挱散㐸㠶挲攲㤴㥡挶㔱愶ㄱ昳ㅡ慡ㅣつ㘱㌶挴捦散㈹〴搰㑦挳㐴㥤㌸〰ㄲ搴挶慣挲㌸ㅢ㤰㐶㥥扡慡㘷戲昵㌲㘶愸〵㜰ち戳㔷搸挳㌰晡戸ㄴづ㉢捣㝡㕢㤹昵戴㌲㕢㠸㐹戲ㄲ㙦挰㠲㔹ㄵ㐳㘱㜱慡㑤愳挶㌴㜸㈹㤵㡢㑡愰㈱捣昶昶㌳㝢ぢ〱昴摢㌰㔱㈷〹㠰〴戵㌱慢㌳捥〶挴㤲愷扢敡㐳搹晡㄰㌳搴㘲㌸㠵搹㐷散㘱ㄸ㝤摣晥ぢ㉢捣㜶戳㌲摢挵捡㙣ㄹ㈶挹㑡㝣〶ぢ㘶挷㌲ㄴㄶ攷㌸搳㔸㙥ㅡ扣捥挹㐵㥤㠸㠶㌰摢挹捦散ぢ〴搰㕦挲㐴㥤扦〰㈰㐱㙤捣㑥㌲捥〶挴搲㌱㥡愳㘸㝥挰っ戵〲㑥㘱昶㈳㝢ㄸ㐶ㅦ户戵挲ち戳愸㤵㔹㡥㤵ㄹ慦㔱捡㑡晣〲ぢ㘶愷㌱ㄴㄶ㘷㤵㘹㥣㙥ㅡ㘷㜸つ㜵㌶ㅡ挲㉣攲㘷戶ㄵ〱昴㙦㌰㔱㠷㤷ㄷ㈵愸㡤搹戹挶搹㠰㌴昲戴㕡㍤㥦慤慣㙣㜰㌸ㅦ㑥㘱㤶捤ㅥ㠶搱挷敤㥡戰挲散搷㕦㙤摦搴㍦㘳昴㕡慣㑡敡㙦㄰㕥㐰㤴㤵攰㠳敥挱散㐲㠶挲攲㕣㘴ㅡㄷ㥢挶㈵㕥㐳慤㐵㐳㤸晤ㅢ㈱㌷㈲㈴ㅤ㍡ㄷ〱㜴ㅥ㑣搴攱戵扦㔰㘶敢㡣戳㠱戳㙡㘹㔸慣慥㍢㤱换ㄵ㜰ち戳捥散㘱ㄸ㝤㥣挳㠰ㄵ㘶㥦㕢㤹㝤㙡㘵㜶㌵㈶挹㑡散㡡㔰㘰戶㥥愱戰㌸ㅢ㑣㘳愳㘹昰昲ㅤㄷ㜵㍤ㅡ挲散㘳㍦戳㉥〸愰㜷㠷㠹㍡㌷〰㄰捡散㐶攳㙣㐰㉣㜹ㅡ慦晢㕣摥扤挸攵㘶㌸㠵㔹〱㝢〰愰㡦㡢攷戰挲散㑤ㅦ戳挸㍥㠰㠴晥敤愰㕥户搲晤㍢㈲挹㥡昵挲㘴搰扤㤵昱戱㌸户㤹挶敤愶挱ぢ㙥㕣搴㕤㘸〸摤㔷晤㜴晢㈰㠰敥ぢㄳ㜵㌶〳挰愰㤱㍦愱㙢晢㥤摤て攳愹扦戳昷挵㐸昰㜷㜶㝦㡣㔹㝥㘷摦敤㐵搷つ㐸㈱㑦ㄶ㜶㥦㌱㍣〸㜰戵〵㑥搱㙢㌰㝢㕣㕢扥敦挳愸攸昵愴㑦慦愶摦搹㡦㕢愵戹摦攴ㄹ㡥㔰㤰收〱昴戹㌸て㥡挶㐳愶昱戰搷㔰㡦愱㈱搲㍣收㤷㘶㍦〴搰晢挳㐴ㅤ㕥㈸ぢ摤ㄳㅥ㌷捥〶愴㤱攷ㄹ敢㤳搹㉡㈶㤷㈷攱ㄴ㘶攳搸挳㌰晡戸挹ち㔶㤸摤敤㘷挶㍤㐱晥㠲戸换捡散ㄹ㑣㤲㤵㤸〴ㅣ㤸㍤换㔰㔸ㅣ㕥晡㤲挶昳愶昱㠲搷㔰㉦愳㈱捣敥昰㌳㥢㠲〰㝡㉡㑣搴攱㔵㉣〹捡㡤慥戹㠵㌵㌷慡收㔶㜴㕥㌵捥〶㠴㤷挷㈸扢て㔴㥥〵愷㝡ㅤ㑥㘱㌶㥢㍤〰搰捦㔰㙦挲ち戳敢晤捣ㅡ晦㌶扡搶捡散㉤㑣㤲㤵㌸ㄴ愱挰散㙤㠶挲攲昰扡㤴㌴晥㘹ㅡ敦㝡つ昵〱ㅡ挲㙣愳㥦搹攱〸愰攷挲㐴㥤〶〰㐲户搹㠷挶搹㠰昰昲昰㘶捤㥢敢㜵㌹戹㝣っ愷㌰㡢戳㠷㘱昴㜱摡〴㔶㤸慤戱㌲扢搸捡散㌳㑣㤲㤵愸㐴㈸㌰晢㥣愱戰㌸㕦㤸挶㤷愶昱㤵搷㔰摦愰㈱捣㉥昴㌳㕢㠸〰扡ち㈶敡㝣ぢ㐰㈸戳敦㡣戳〱㘹攴㤱搱㥡㜷捤敢㍡㜲昹〱㑥㘱㔶捦ㅥ㠶搱挷昵㝡㔸㘱㜶扡㤵搹㘹㔶㘶㍦㘱㤲慣挴㌲㠴〲戳㥦ㄹち㡢昳㡢㘹晣㙡ㅡ㕢扤㠶晡〳つ㘱㜶㡡㥦搹㜱〸愰㤷挳㐴ㅤ㝥戹㠴㌲愳㐷㥣つ㐸愳慦愰戹㥣㘶〵戹挸㠵ㄷ昶㔶戲㠷〶㜳昲摦摡㜰㤹ㅤ敢㘷搶㜸㥣㉤戵㌲换㌶㜹㔶㈱ㄴ㤸昱㔲ぢㄷ㠷㤷㕢愴挱㙢㉢搲搰㕥㐳攵愱㈱捣ㄶ晢㤹㥤㠱〰晡㑣㤸愸挳㉢㈷〴㙢摢㜱挶㉢㉡攲ㄴ㘶扣㌳摤㝤㌸昶〵攴㈲㔷㐵㌸戴㥡㍤㌴㠴ㄹ慦㡡挸㌶㍢摡捡㙣㠱㤵ㄹ慦㡤㐸㥥㑢㄰ち捣㍡戱㠳挵改㙣ㅡ扣昰㈱㈳㍢㝢つ挵㙢ㅡ挲慣挲捦散㔲〴搰㙢㘱愲㑥ㄷ〰〸戶㌲摢摤㌸㠵ㄹ㙦㌹搷扣㠱㕤慦㈷ㄷ戹㘴挱摥〶昶搰㤰㜷㜷㑣ㄱ㘶㠷昹㤹㌵㝥㠲ㅣ㘲㘵挶ぢㄷ戲ㄲ搷㈱ㄴ㤸昱㈲〵ㄷ㠷ㄷ㉡愴戱㤷㘹ㄴ㜸つ挵ぢづ挲㙣㡥㥦搹つ〸愰㙦㠴㠹㍡扤〰㈰㔸摢㝥戳昱㕡㠴㌸㠵搹㈶挲㙥ㄷ㐳㉥㝤攱㈱ㄹ扤㠹㍤㌴攴捤敢〹挲㙣戲㤵搹㐴㉢㌳㕥㔵㤰㍣㥢ㄱち捣㜸〵㠱㡢挳慢〸搲攰㈵〳㘹昰戲〱ㄷ挵慢〱挲㙣扣㥦搹㍤〸愰户挰㐴㥤愱〰㄰㙣㘵挶ぢ〵攲ㄴ㘶扣㐹㕣昳㤶㜳晤〸戹挸挹㝥昶ㅥ㘵てつ搹ㅢ昷〷㕥㤸㡤戰㌲ㅢ㘶㘵㌶搲攴㜹〲愱挰㡣愷昷戹㌸㍣挵㉦㡤㔱愶挱㜳晡㕣㔴㌱ㅡ挲㙣㠸㥦搹㔳〸愰㥦㠶㠹㍡攳〰㈰搸捡㡣㘷昱挵㈹捣ㅥ㈶散㈱㥡㤷挹㐵捥挴戳昷ち㝢㘸〸㌳㥥㠹ㄷ㘶扤慤捣㝡㕡㤹㑤㌱㜹摥㐰㈸㌰㥢捡愴㔸ㅣ㥥㝦㤷〶㑦戶㑢㠳㈷摣戹㈸㥥㐷ㄷ㘶㝢晢㤹扤㠵〰晡㙤㤸愸挳㔳改〴㕢㤹捤㌲㑥㘱昶㈴㘱扣㐹㕣㝦㠸愹捥㙣攳晣㐸㔶㈷晢㔰昴昷ぢ㥣搱戵摦ㄸ摡㈷昸㜰敥㜱㜸搸㌶慦㐸攳摦㜵㠹㉦㜳敦㈳换捡ㅣ昱㥦挵攲㌹㘳摥㐶捡㜷昶㙥㘰晤㝦㠸挳敤搵㜴㕥㥥ㄱ扢攱慤㍦〱攱㡥㠷㠳㉥晥㡦摢搰㔲㤶㙦㡡扣敥㈸昷晦㌹摥晦㥤㔱ㅤ攷㥡ㄹ㐷愸晣昳㐷㘷扦㜷挲攵摦㕥扦㕦挱㘵㝦摢收晤晦㠴㌵㤷㜰戹慥愸昲扣慦㤶ㄷつ㕥㔷愴捡㌱愳〰㜱昴晢㌴ㅦ搰㜰㑢愸捥愰昵㈶㙥㜴㑢㝢攴㙤㈷捦ㄱ㝣攴慤ㄳ㐷㈴扣㔰㌵㈲ㅢ㑢㔵愲挳つ愶㜶挰っ慡㈴挴扥㈶戱㠵ㄸ㙥ㅢ戱㉡㌳愳㈵㘲慢㐶ㅦ昵搱昳㍤ㅥ㉥㔲㜵㤸㘱㈳搶挱㕢晦㌴㘲㜹㥥㈳昸㈸㕢愷ㅥ㤱昰捡搰㍦扡挴㤶愱㈳挴愲㝥㘲㍦㤱搸㜱㜰戵㡤搸㜲㌳㈳㡣搸㕤㕤㔷㝥㜱搰㕤㌷ㄷ挵〶捣敥摦晢扡摢㡡搴ち捣戰ㄱ换づ㈳㤶攵㌹㠲㡦愸㜵㔶㈲ㄲ㕥戸㜳搳㈵戶ちㅤ㈱㤶改㈷戶㡤挴捥㠰慢㙤挴捥㌴㌳挲㠸㤹㕤戱㜱㡢㕤㠰ㄹ㌶㘲扦晦ㄲ戲㉢晥收㌹㠲㡦㥥㜵㔶㈳ㄲ㕥昸㘷昱㜰攸㜴㘸愷㉥㐱㐷㠸晤㡡ㄹ㡤扢㘲㝢㌸㍢㕥ち㔷摢㠸慤㌵㌳挲㠸戹㕢㙣㕤搱捡挳㕥摡搲搰改慣㈲戵ㅥ㌳㙣挴㝥っ㈳昶㠳攷〸㍥㔲搶搹㠰㐸㜸攱㑥㑢㤷搸㜵攸〸戱敦晣挴㍡㤲搸つ㜰戵㡤搸㡤㘶㐶慢㠹摤㡥ㄹ㌶㘲㕦㠵ㄱ晢搲㜳〴ㅦㄵ敢㙣㐲㈴扣㔰摣攲ㄲ摢㡣㡥㄰晢摣㑦㙣㘷ㄲ扢〷慥戶ㄱ摢㘲㘶㠴ㄱ㡢扥㜶昵愲㤱搱㍢㡢捣㤶㔳㡦㘰㠶㡤搸㐷㘱挴㍥昴ㅣ挱㐷挰㍡㡦㈲ㄲ㕥㜸慣㥢㑢散〹㜴㠴搸〷㝥㘲摤㐸散㈹戸摡㐶散㘹㌳㈳㡣㔸摡㠷挷换㤸㘱㈳昶㑥ㄸ戱户㍤㐷昰搱慥捥㉢㠸㠴ㄷち㘶㕣㘲㙦愰㈳挴摥昴ㄳ摢㠷挴摥㠲慢㙤挴摥㌶㌳㥡㈷收㍢挶㍥挴っㅢ戱㔷挲㠸扤散㌹㠲㡦㙣㜵㍥㐲㈴扣昰㘷㠱㑢散㌳㜴㠴搸㡢㝥㘲晢㤲搸ㄷ㜰戵㡤搸㤷㘶㐶慢㠹晤㠰ㄹ㌶㘲捦㠴ㄱ㝢摡㜳〴ㅦ挵敡晣㠸㐸㜸攱㠶㔰㤷搸㉦攸〸戱㈷晤挴㠶㤲搸㔶戸摡㐶散㌷㌳愳搵挴戲㤰挰㐶散搱㌰㘲㡦㜸㡥攰㈳㔶㥤㙣㐴ㄲ㘲㈳㕤㘲ㅡ㝤㈱昶㤰㥦㔸ㄱ㠹攵挲㠵㔷ㅢ㝥㔲攵㤹ㄹ慤㈶搶〹㌳ち愸㜳攰㈷搵扤㘱挴戶㜸㡥攰愳㔳㥤捥㠸㈴挴挶戹挴㜶㐵㕦㠸摤敤㈷㌶㠱挴扡挰㠵㔷ㅢ㠸敤㙥㘶㠴ㄱ㕢㡦捦挴搷慥㝥愰攸戸㑥㌷㑦㜸晦搸ぢ㡡搴㕥㤸㔱㘰㈱戶㈹㡣搸敤㥥㈳昸㐸㔴愷〰㤱㠴搸㌴㤷㔸㉦昴㠵搸慤㝥㘲㌳㐸慣て㕣㜸戵㠱㔸㕦㌳㈳㡣㤸昹攵昱摢㉥挹搷㜶昸敥敦㐵㙡㄰㘶ㄴ㔸㠸摤ㄴ㐶散㐶捦ㄱ㝣搴愹㌳ㄸ㤱㠴搸㙣㤷搸㜰昴㠵搸昵㝥㘲〷㤳搸㝥㜰攱搵〶㘲晢㥢ㄹ㉤ㄱ㙢晣㐹㔵㡣ㄹ〵ㄶ㘲ㅢ挲㠸慤昷ㅣ挱㐷㤸㍡攳㄰㐹㠸ㅤ攱ㄲ㥢㠴扥㄰扢捡㑦慣㤴挴愶挰㠵㔷ㅢ㠸㑤㌵㌳㥡㈷戶戹攸捡昹户㝤㥥摣戴愹㐸捤挲㡣〲ぢ戱换挲㠸慤昵ㅣ挱㐷㤳㍡戳ㄱ㐹㠸挵㕤㘲㠷愲㉦挴搶昸㠹捤㈷戱挳攱挲慢つ挴收㥡ㄹ㘱挴搲扥愰换㌱愳挰㐲㙣㜵ㄸ戱ぢ㍣㐷昰㤱愳㑥ㅣ㤱㠴㔸戵㑢慣ㄲ㝤㈱㜶扥㥦㔸㉤㠹㉤㠴ぢ慦㌶㄰慢㌲㌳挲㠸㤹㘳慣㜱㔷慣挳㡣〲ぢ戱戳挲㠸㥤改㌹㠲㡦ㄲ㜵敡ㄱ㐹㠸搵扢挴㤶愱㉦挴㑥昷ㄳ㕢㐲㘲挷挱㠵㔷ㅢ㠸㉤㌷㌳挲㠸戹㥦㠶敢㥢晥㠲㕥㠱ㄹ〵ㄶ㘲㉢挳㠸慤昰ㅣ挱㐷㠴㍡㉢ㄱ㐹㠸ㅤ敦ㄲ㕢㠵扥㄰㍢挹㑦散〴ㄲ㍢〳㉥扣摡㐰散㑣㌳愳㜹㘲ㄷ㜸ㅦ昷㉢㡡搴〵㤸㔱㘰㈱㜶㝣ㄸ戱攵㥥㈳昸攸㑦㘷㌵㈲〹戱㤵㉥戱㑢搰ㄷ㘲挷晡㠹㥤㑡㘲㤷挲㠵㔷ㅢ㠸慤㌵㌳挲㠸㤹㕤戱昱攳㝥㍤㘶ㄴ㔸㠸搵㠷ㄱ慢昳ㅣ挱㐷㝡㍡ㅢ㄰㐹㠸㥤攵ㄲ扢づ㝤㈱㤶昰ㄳ㍢㠷挴㙥㠰ぢ慦㌶㄰扢搱捣〸㈳㤶昶攱㜱㍢㘶ㄴ㔸㠸㔵㠷ㄱ慢昲ㅣ挱㐷㜵㍡㥢㄰㐹㠸慤㜶㠹㙤㐶㕦㠸ㅤ敤㈷㜶ㄱ㠹摤〳ㄷ㕥㙤㈰戶挵捣㘸㌵戱㐷㌰愳挰㐲㉣ㅥ㐶慣摣㜳〴ㅦ挱改㍣㡡㐸㐲散㌲㤷搸ㄳ攸ぢ戱㜹㝥㘲㤷㤳搸㔳㜰攱搵〶㘲㑦㥢ㄹ㘱挴捣慥搸昸愹昸㌲㘶ㄴ㔸㠸ㅤㄱ㐶㙣慥攷〸㍥㕡搳㜹〵㤱㠴搸〶㤷搸ㅢ攸ぢ戱挳晣挴慥㈱戱户攰挲慢つ挴摥㌶㌳㕡㑤散㐳捣㈸戰㄰㥢ㅤ㐶㙣㤶攷㐸㝢㘴收㐷㠸搴搲㈳㌳㝤晦摡㘴㐷㈴捤慥㘰㜹㙤㙥㠵㍢捣搳戵㈸戳慥慣慡㤲ち攵㍣㍣攱㉥㠱㝦敦㜱㉡ㅥ攴㠸攷摡攱摦㤶昷ち㙢昱㠰㐷㍥㌰捣㍣㐳㑤㑢㡦㤳㈳ㄵ㌳ㄲ㜸愸㕡晢㡡㐹㐹㍣㠰戳㍣〷晦㕥㕤㕤ㅤ晥㍤晡晦㠵挷摦愱㘶㥣昷て㘳㜱ㅦ㝣㘷㉤搷㘶ㅤ㜶㌳㑦㈶㙣搲挳晣㌳㡥㤹㝣㌰摥㝦昶㉣捥挸㑤搸挵捣敤〴攵扥㐷㍤㘶愹㤹搸挴㙥㙤捦㠹ㄹ摢㘴㥤㌳㌲昱㡦㝥〰㉦㈷㥥攵摡〵㑣㔴晦㥤㐳㉣搹ㄷ㤳㤱捤戳攱㐱㘲㉣㥥攷㉤㤸ㄹ㠱㝦㠸㌱㌷㤷㙣捤愲㜸㌲㥡㝢㔰攴戶搰搵㥡㙡㕤慤㑤挰㐷敥㠰攱㍦て搷戴㙡㜷愶慥㥡攲昹㙣慥㥥㔹搴㡦㈶攱收搰㠴攳慤〹敦㘱挲㉤㘹〹敦つ㈴攴㜹收㤴㠴㍣㜹㉢っ敦て㑤㌸捡㥡昰㐱㐶㈶挳㈶㜶て〷㤲昱摣㙦㑡戲㙣〰㈴搹愳㘸搸户昲〸㙢戲㝦㌰㜲㙡戲㈷〲挹摡愳㥦㤲慣〳〶㈴搹㔳㘸搸㤳つ戲㈶㝢㠶㤱㔳㤳㍤挷愱愶㕤㑡㜵㐴㍦㈵㔹㘷っ㐸戲ㄷ搰戰㈷敢㘷㑤昶ㄲ㈳昳挲㐹㤳㡣慦㜰挸㤷㙣㘷昴㔳㤲敤㠱〱㐹昶ㅡㅡ昶㘴㍤慤挹摥㘰㘴敥㈴㑤挹摥攲㤰㉦㔹㌷昴㔳㤲ㄵ㘰㐰㤲扤㠳㠶㍤㔹て㙢戲㜷ㄹ㌹㔵挶昷㌹攴㑢戶て晡㈹挹晥㠴〱㐹搶㠰㠶㍤搹敥搶㘴ㅦ㌱㜲㙡戲㑦㌸攴㑢戶㉦晡㈹挹〶㘳㐰㤲㝤㠶㠶㍤搹㑥搶㘴㕦㌰㜲㙡戲慦㌸攴㑢㌶ㄴ晤㤴㘴㈳㌱㈰挹扥㐶挳㥥捣戱㈶晢㤶㤱㔳㤳㝤捦㈱㕦戲㈲昴㔳㤲㡤挳㠰㈴晢ㄱつ㝢戲愸㌵搹㑦㡣㥣扡㌷晥挲㈱㕦戲〹攸愷㈴㥢㠶〱㐹戶ㄵつ㝢戲㉣㙢戲摦ㄹ㌹㤵搹㌶づ昹㤲捤㐰㍦㈵搹㙣っ㐸㌲㠵攷㘳摡㤳晤昱戳敤㝢愲ㅤ昰㠱㘴搹ㅣ昲㈵㍢㌸㤸散〸㤳慣㝤㘸戲㥦慤挹㌴㈳愷捡㤸ㅢ㐸㔶ㅡ㑣ㄶ㌷挹㍡㠴㈶晢捥㥡慣㈳㈳愷ㅥ搴摢〷㤲捤て㈶慢㌶挹㜶っ㑤昶愵㌵㔹㘷㐶㑥摤㘶㍢〷㤲搵〶㤳搵㥢㘴扢㠶㈶晢搸㥡慣ぢ㈳愷捡戸㐷㈰搹㤲㘰戲攳㑤戲㙥愱挹摥戳㈶换㑦㑦戶㘷㈰搹〹挱㘴㉢㑤戲㠲搰㘴㙦㕡㤳敤挳挸愹㌲昶ち㈴㍢㌵㤸散㉣㤳慣㑦㘸戲㤷慤挹晥挴挸愹㍢挸扥㠱㘴攷〴㤳慤㌶挹ち㐳㤳㍤㙢㑤㌶㤰㤱㔳㤹つづ㈴扢㈸㤸散㌲㤳㙣㘸㘸戲挷慤挹㠶愷㈷摢㉦㤰散昲㘰戲つ㈶搹挸搰㘴て㔹㤳ㄵ愵㈷ㅢㅤ㐸㜶㑤㈰㔹昶摦㌰搰敡㥦捥㉣收搸ㄱ㝦㘴昰ㅦ㤲挷挳捤昹㠸散㍥㔵昸〹摣㡡㈷㤲㡦挵㡡㈸晥敥㘵っ㕤捣㥥昷㈵慦㌶㘱㤴慢愱挷㜱昴㑥㠳ㄹ敦挷昰挷愳㘰㈶㜰昴㕥㠳㤹攸挷昰昷㥥㘰㈶㜱㤴㍦昵㈴搷㘴㍦收ㅦ〶㌳㠵愳晣㠵㈶㤸愹㝥捣㌳〶㌳㡤愳捦ㄹ捣㜴㍦㠶㍦㡡㈴搷っ㡥扥㘲㌰〷晡㌱晣㉤㈳㤸㠳㌸捡㥦㌱㤲㙢愶ㅦ昳慥挱㤴㜰㤴扦㍥〴㌳换㡦昹挸㘰㘶㜳昴ㄳ㠳㤹攳挷昰ぢ㕦㜲ㅤ捣搱慦っ收㄰㍦㠶摦搳㠲㌹㤴愳晣㡡㤶㕣㠷昹㌱㍦ㄹ捣攱ㅣ攵㌷慢㘰收晡㌱扦ㅢ捣ㄱㅣ摤㘶㌰㐷晡㌱晣㌲㤳㕣愵ㅣ攵昷㤸挴㌹捡㡦攱㜷㤰㘰㘲ㅣ攵搷㡦㘰收昹㌱晣敡㄰㑣ㄹ㐷昹慤㈱㤸㜲㍦㠶㥦昸㠲㠹㜳㤴ㅦ昶㠲愹昰㘳昸㐱㉤㤸昹ㅣ攵㘷戴㘰ㄶ昸㌱晣㝣ㄵ㑣㈵㐷昹搱㉡㤸愳晤ㄸ㝥㉣ち㘶㈱㐷昹㠹㈸㤸㉡㍦㠶㥦㘶㠲愹收㈸㍦挸〴㔳攳挷昰㐳㐸㌰戵ㅣ攵攷㡦㘰ㄶ昹㌱晣散㄰捣㌱ㅣ攵挷㠶㘰ㄲ㝥って㜹挱㈴㌹捡愳㕤㌰㜵㝥㡣ㅣ㝡㍣敡敡㌱㙡ㄶ㠷㠷愰㥣㑦㔹㡣〶㙡㐸攴攰㑢㐳昱㈰ㄴ搴㔲ㄷ㈵㠷㕦ㅡ㡡㠷愱愰㡥㜵㔱㜲〰愶愱㜸㈰ち㙡戹㡢㤲㐳㌰つ挵㐳㔱㔰㝦㜶㔱㜲㄰愶愱㜸㌰ち敡㐴ㄷ㈵㠷㘱ㅡ㡡㠷愳愰㑥㜲㔱㜲㈰愶愱㜸㐰ち㙡㠵㡢㤲㐳㌱つ挵㐳㔲㔰愷戸㈸㌹ㄸ搳㔰㍣㈸〵㜵㥡㡢㤲挳㌱つ挵挳㔲㔰愷扢㈸㌹㈰搳㔰㍣㌰〵㜵愶㡢㤲㐳㌲つ挵㐳㔳㔰㘷扢㈸㌹㈸㠹㍡〷㝤戳㌸㍣㌸〵㜵慥㡢㤲挳㤲愸昳晣㈸ㅥ㥥㠲㍡摦㐵挹㠱㐹㔴㑡㉣ㅥ愰㠲扡挰㐵挹愱㐹㔴捡晥挵㐳㔴㔰ㄷ扡㈸㌹㌸搳㔰㍣㐸〵㜵戱㡢㤲挳㌳つ挵挳㔴㔰㙢㕣㤴ㅣ愰㘹敢挵〳㔵㔰㙢㕤㤴ㅣ愲㘹㈸ㅥ慡㠲㕡攷愲攴㈰㈵敡㜲昴捤攲昰㘰ㄵ搴ㄵ㉥㑡づ㔳愲㔲昴攲攱㉡愸慢㕣㤴ㅣ愸㐴愵㈸挱〳㔶㔰敢㕤㤴ㅣ慡㘹㈸ㅥ戲㠲摡㈸㈸挷㠴㔰㍣㍥攵㐴攷愱昸搲㘷㜱搷ㄸ捣捤挱㠳摤㜹㐸㡡攳㤰㠰㠳㐷愱㌸づづ㌸㜸攰㠹㘳㑥挰挱㘳㑤ㅣ戳〳づㅥ㕥攲㤸ㄵ㜰昰㠸ㄲ㐷㐹挰挱㠳㐸ㅣ㌳〳づㅥ㌷攲㌸㈸攰攰愱㈲㡥〳〳づㅥㅤ攲㤸ㄱ㜰昰㠰㄰挷昴㠰㠳挷㠰㌸愶愵㍡ㅣ戳〳㉢敥晦㠲㤸ㅡ㐰㤸つ慢戸敦ぢ㘲㑡㉡㐲㜱㜷ㄷ挷攴㠰㠳㝢戸㌸㈶〵ㅣ摣愹挵㌱㌱攰攰㝥㉣㡥〹〱〷㜷㕤㜱㡣て㌸戸户㡡㘳㕣慡挳㌱扢慤攲㥥㉡㠸攲㔴㠴攲捥㈹㡥戱〱〷昷㐷㜱㡣〹㌸戸ぢ㡡㘳㜴慡㈳昷晦〱〲晤㠱ㄹ</t>
  </si>
  <si>
    <t>㜸〱捤㝤〷㝣ㄵ㔵昶㝦㙥㐸ㅥ戹㉦㤴㔱挱㠶〲㐱愳㈰㠸愱㠴愲㘲〸〹扤㈹〱㙣㘸〸挹㡢〴㔲㌰㠵㘶㕤〵慣㈸扡愰㠲㠸ㄵㄵ㐵挵ㄵ慣愸㉢㤶戵㘰敦㙤㉤ㄱㄷ摢㕡㔶搷㠲攵晦晤㥥㤹㥢捣㥢㜷㈷㘵㝦晢晦㝣㜶㝣敦㜰敦㍤摦㝢捥㝣扦㌳昳摥换捣㤹㌱㐹㈵㈵㈵晤㠱㠵晦㜲㐹㘱㘳扦㠲㐵㌵戵戱㡡扥㜹㔵攵攵戱攲摡戲慡捡㥡扥戹搵搵㐵㡢㈶㤴搵搴戶〱㈰㔲㔸〶㝦㑤㙡㘱㑤搹攲㔸㕡攱晣㔸㜵つ㐰愹㐹㐹㘹㘹㍡ㄹ晥㝤扣户㘳㍡㥡戳㜴ちつ㔰㐹㍡㐲搳㤶㈶㡤㐶搳㐴㘹搲㘹摡搱戴愷改㐰搳㤱挶愱搹㡤㘶㜷㥡㍤㘸㍡搱㜴愶搹㤳㘶㉦㥡扤㘹㤸㕦敦㑢搳〵愶摤㝥㌰㔳昳㐶㑣㥥㌵〷㙣ち㙡慢慡㘳㝤扡㑦㜷搷㜹㔸扦㝥㝤晢昵ㅤ㤸摤慦㝦摦慣㍥摤昳敡捡㙢敢慡㘳挳㉡㘳㜵戵搵㐵攵㝤扡ㅦ㕤㌷慢扣慣㜸㝣㙣搱搴慡戹戱捡㘱戱㔹㔹〳㘶ㄵつㅣ搲㙦㘰㜶㜶改搰愱㐳摡敤㡦挸㤳昲㐶ㅣ㕤ㅤ㉢慤昹㙦挵散捡㤸㤳昳㐶昴㥤ㄴ慢晤㙦挵散㠶㤸〸㤹㕦㔵㔱㔴㔶昹㕦ち㥡捡㙤㥡㥤ㅦ㉢㉥攳挶㡦挵慡换㉡㑦改㡢搵㡥ㄳㅡ扤挱㝤㜳㙢㙡敡㉡收㜱㍦捡㡢㤵㤷㑦㠹㤵捡㐶慦挸慦愹㍤扡愸扡愲愶㕤〵昵㡢㔵挷㉡㡢㘳㌵ㅤ㉡㐶㉥㉣㡥㤵㝢挰㥡戴㡡改㐵搵㤳㡡㉡㘲㈹㙣㜴慣㜰户攱搸㤲㔸㘵㙤㔹敤愲昶ㄵ搳㙡㘲㔳㡡㉡㑦㠹ㄱ㤲㕡㌱扡慥慣㐴愵愴攰㤵搴收㘰摢㥡挹㠶挲晡㔴攴捤㉥慡慥㤵ㅥ㌷㘱㍦ㅢ搶户扢〸㡢戸昵攲㉥搵㍤㌰㡢摢慣愰慣㘲㝣慣扡㌲㔶捥㈴摣㤲扤〳㈰ㄱ挸摤づつ㑡ㄹ㍡摣㑡㉡摤㍢昸挸㠵㔹㈲摤㘱扡㑥慡慡慥挰づ㌹㌱㔶㔴㌹㉣慢㙦搶㠰㍥〵戵㈵昹戱昹㙣てㄹ㌴㐴㘷〰愳㝢㄰㝤〰㑣㥢㔱搹㠳昵㠱ㅣ捡㠴㔱㈹敦攰〰昷㠷攵㐱㤶㕣㔸㤴㕣㌸㉢戹戰㌸戹戰㈴戹㌰㤶㕣㔸㥡㕣㜸㑡㜲攱散攴挲戲攴挲㌹挹㠵㜳㠱㌱㑢㕡摢戶挹摥昲㈷㌵昲愹散ㄵ㜷㑦扡散㥥捦㌶つ搹㝤挴挷㡡挷戴㝣㈴ㅣ㡣挶晥昱慢搹慦㜱㉤晢つㅣ㌲㔸昷〴㐴昷㠲㠹ㅣ挲㔹㘳戲戳㜵㙦づ昵㠱㔱敡㔵慣㈵搷㜴挵挴户慥㑦晦改捣摣㑢㙦戹昱愷㑤㑦㝦昳㤴攲㈷㠶愴攸㡢㐶㌳㈹づ㘳扣㉣㤸㐸㍦捥㥡㠰ㄴ晤㌹㌴〰㐶愹敤㕥㡡挵㐷ㅤ昳收ㅢ〳扢㡥㔸㍤㘶搴敡搹挹摦づ㔲晣㍣㤲ㄴ搹㘸〴挵ㅥ搴㐸㈳㙢㌰挴ㅥ挴㠰㠳㘱㈲㐳㌸㙤摣挰㈱㝡㈸㠷づ㠷㔱敡㐹㉦挷戴㥤㙤㙦㝣攵㤶㈷㜲㙦搸㝣㕤㜶晡晣晣㡦ㄵ㍦敥㈴挷㤱㘸〴㜳昸㌷攸㠰㐱〳昴㌰〶㍣ち㈶㤲挳㘹攳戲戳昴㜰づ攵挲㈸昵㠸㤷㈳㝢㥦〵敤㜲慥㜸㘵搴愶㘳㜷晥㜰㔸㕥晡㍡挵〳㑢㜲攴愱搱㡣㔴昹㡣㌷ㄲ㈶㌲㡡戳㐶㐱慡搱ㅣㅡ〳愳搴㝤㕥㡡扥㕢愶㝦晢搶㡥㘸晥摡㤴敡攲攵㜵摢戶㈸㝥㔶㑢㡡㜱㘸〴㘹㘴㌷㑡搵㙦攰搰㙣㍤㥥〱㈷挰㐴㈶㜲摡㤸㠱〳昴㈴づ㑤㠶㔱㙡㤳㤷㘳摢㕥愷㤷㉤摢㝢㘵晥㠶㔵㉦㑦㍣攴㥥㤳ㄶ㈸㝥ㄵ㐸㡥㘳搰〸收〸㑡㌵㠵〱ぢ㘰㈲㔳㌹㙤㌴愴㥡挶愱改㌰㑡㙤昰㜲捣㙥ㄳ㔹昰收㥣愱㘳㔶てㅢ搷慤㝥挵昶愷㔴㍡挱㜸㐷㡥㠳㘹㐶慡攳〱搱㈷㄰㝣㈲㑣㥢昱㤰㙡〶㠷㑥㠲㔱敡〶㉦㐵户扤慦㍥㌷敦挲づ㈳捦㍢㜰户㡢㑦㌸㘷昱㑣挵敦㌱㐹㔱㠸㐶㜳㌴㘶〲愳㡢㘰㈲戳㘰戰㌹戲㜴㌱㠷㑡㘰㤴扡摡换戱㙢攷敡戲㈱㐷㜵ㅦ㜳昵ぢ㉢㝥敢㜳昷愴攱㡡㕦㤳㤲愳ㄴ㡤收㜲㥣挲㠰戳㘱㈲㘵㥣㌶ㄲ㌹收㜰㘸㉥㡣㔲㉢扤ㅣ㠳ㄷつ慣戸晤晥㥣〹て捦晡攷慤愷昶敤戳扦攲户戰攴愸㐰㈳㈰㔵㤶敦㈰捦敡㥦慤㉢ㄹ慦ち㈶㌲㡦戳昲昰㐹㜴㉡㠷慡㘱㤴㕡敥愵㤸昸散㤵㍢㌷扣晣晤搸㡤ㄷ攴㉥ㅦ戰昱晢〱㡡摦昱㤲愲ㄶ㡤㘰㡡㠱㡤㝢㔵㔶搶㈰㕤挷㜸昳㘱㈲ぢ㌸㉢て㉣ㄶ㜲㘸ㄱ㡣㔲换扣ㄴ㝦摥昹㔷扤昱戳ㅦ㐶㕦戱敥昱㉢㈷㍤㄰敤愹昸ぢ㐲㔲㥣㠶㐶㥦昸㑦慡㉣摦㡥㥢搵㙦㐰㔶摣搲㑦㥦捥昰㘷挰㐴捥㘴㤰㝣㘴㍣㡢㐳㘷挳㈸㜵㤶㤷㜱搵㍤愳戶㥦㔹昸㙤摥㡤挳㠶捥㕤昴捡㠰挳ㄵ㝦慥㐸挶㜳搰〸㙥㥢攰愷捡戹挰攸㈵㌰㤱愵㥣㌶〱㥦㉡换㌸㜴ㅥ㡣㔲ぢ扤ㅣ㡢昳㔶㙤㝡㘹挵㝥戹㕢㕦㉦挸㕤戸戴攲㌱挵㕦㐳㤲攳〲㌴㠲㌹㝣慣攴㜰扣㤰〱㉦㠲㠹㕣捣㘹ㄳ㜰㌸㉥攷搰㈵㌰㑡㥤敡攵㔸㤷㝣攴㤶㜶㔷捣㥥㜰搱㜷㈷慣昸昹扢㍢㤲ㄵ㝦㙣㐹㡥ㄵ㘸〴㌶㡥㙦昳换㘷晣㘵㡣㜷㌹㑣攴捦㥣㌵づ㠷捡㑡づ慤㠲㔱㙡㡥㤷㘲挰昰户㔷扥㜶㑦户㤱て昶摦㜵挵㤴敦ㅦ晡戳攲㑦㌹㐹㜱㈵ㅡ捤愴戸㡡昱㔶挳㐴搶㜰搶㐸愴戸㥡㐳㙢㘱㤴㉡昶㔲晣㙢捣㈱〷㥦㌹敦攱㐹㙢搲㜷㤵㜶摤晢攰扦慢捥〴攳ㅤ㔹〷ㄳ㔴㉡昸愱㜲㉤㌰晡㍡愲慦㠷挱昷㐸㤶扥㠱㐳㌷挲㈸㌵挳换㔱戶㜹捥㕤㤷摦昷㔶摥扡㌵㕦㘴扦㜹摣愶㔴挵摦愱㤲㘳㍤ㅡ㠱ㅣ晤晡㌷敥挶㈲搵捤っ㜸ぢ㑣攴㔶㑥ㅢつㅥㅢ㌸㜴ㅢ㡣㔲搳扣ㅣ摦捤ㅥ昶敢㤰攱㕦攷摥摡㜹敤戰㠷づㅦ㌹㐶昱㘷慥攴搸㠸挶愱晥晤昸㔰晣ㅡ昰㙤㡦慣〱㠳攲昶攳慣㠱晡づ挶扦ㄳ㈶㜲ㄷ愳攴㈳攵㈶づ摤つ愳搴㈴㉦攵攸㙤㤳㘳㥤㑥㥥㌵晡昲敦晡捦换㝢戵㝢㤵摡㥢㘰扣㈳昷挰〴㘸㈵晣ㄶ搹っ㡣摥㐲昴扤㌰搸㍣㠳昵㝤ㅣ扡ㅦ㐶愹搱㕥㡥晤て㥣昶搴㌹戹挳昲㉥㐹摥㜲搹ㄳ挷っ㕤愶昶㈱ㄸ敦挸㠳㌰捤散〱て〱愲户ㄲ晣㌰㑣㥢戱愰昱〸㠷ㅥ㠵㔱㙡戸㤷攲㠱㤳〷扥㕦扦敢捤㔱㤷捥攸晤攰㡦㍦摥晣愴摡㤷㘰扣㈳㡦挱㌴㐵㠳摦挰摢㠰搱㡦ㄳ晤〴っ㍥昳戳昴㤳ㅣ㝡ち㐶愹愱㕥㡥㡣敦㤷㙦晦㝢㥢捣昱㜷㍣㍡昹摡〱㍢㡡ㄷ慡㉥〴攳ㅤ㜹ㅡ㈶㤸㈳㜸捣㍦〳㡣㝥㤶攸攷㘰摡㡣挷㌱扦㥤㐳捦挳㈸搵摦换㔱摤攱昸㘵㑢㙦㤹㌷㜶昵㐱㠷摤扢昲攳㕤㜵敤㕥㠴晢ㄸ敦㘷㘲㝥㜵搱〲晣昰㙥晣㑤㡦㍦㘴昸㕦昳㝦捣攰㙦㤹搲散搲挱愵晤晡㤵㘴㘷ㄵつ㈸㑡捤㐰搸㤶晥㙡收㠷㘹扢搲㘳换㉡㑢慡ㄶ挸捦攸晤㐶ㄴ搵挴ㅡ㝦㔵昷昶㝣㈳慡敡㉡㑢㙡扡搸㥤〵戵㐵戵戱㝤㠳扥挶㈰〹搳ち昰㐷㐶慣㐶昲㜵つ㑥㥢㕥㔴㕥ㄷ换㕤㔸收扡昷て戸昱㈷㐶搵慣㜰敦愸敡搸愹つ摥㠴㌵捡挵摦挰昳㈵㜶〲㑢搷攵慥㔷昷扣搹㔵㌵戱㑡㔹扤摥ㄵ㐷㤷ㄵ捦㡤㔵ㄷ挴昸ㄷ㜴慣㐴愸㜶愶换晢㍢愷昷攴㑡㄰挵㕦㉥㈵㍤晣愳愵㈳ㄷ搶挶㉡㑢㘲㈵㔸摦㜹戱敡摡㐵㔳㡢㘶㤵挷昶㡣㠳戸㌹攱搸㈷㙥㜸㔴㔵㜱㕤㑤㕥㔵㘵㙤㜵㔵㜹扣㈷户㘴㝥ㄱ晥戶㉡㤹㔸㔵ㄲ挳㥦㐶㈹㕣㤲㔴㔲㥢㌶㑡㈵ㅤ㘲晢晢㠴㜱㙢晡捡㠶昰㙤攲晤戱捤昷㡥摦敤晡㑥〱㍢戰㈸㡦㜱㥦㑣㍥戰㤹㘰ㄲ㤷㘱㝡㠵〳㝤㥣㜸扡㠱攸㥥攱㘸㔹挷㠶㉤昷晦ㄷ㥣㥣扣㠷挷㝥攴㝣晣晤㌹愶愸戲愴㍣㔶摤攴挹ㄲ挵㌵搲㉦挱愴ㅥ㠶愳㌹㔴扤ㄴ㈰搴㐲戵㈸㜵㐱㔹㐹敤散挸散㔸搹㈹戳昹㑢〸㈷㔴搲搲㈸㙤挲愲㕦挱㤰㝥㤵收㌵㤸㘸㌴㈹昲㍡㐱㤱愸㝥挳敤愷昶挰扦慤晦换㌶ㄹ戳戴晣㈵㡤搳ㅥ㌵愹ㄵ愳慡慡㙢摡戴戱戱ㅣ㔳㔴㌳扢㤶扢㘷搳㑥挶㝢㤳收㉤㤸搴〳㘱㥡晤挳戹㈳㐰㈹㍣㍦搰扥㈲㍦㔶㕡㠴戳㌲㜲㜴慢愲搴ち昷て晤晣㔸㑤戱收ㄹ㠱戱㌸㔶ㄶ㐶搰挲挱摦慥㠲㝢㝦㙣㘱㙤㝥㔱㙤㔱摢ち㥣㕢挰㔶搲〰昵㤶㔹㙥㡢㌳摢换㤸㤹ㅤ昵㝡㠸攰㐸搳ㄷ㈵㕤〶摣㐸㌸㜰㜰扣㈴戵昱㙣搳㈴戰敥㕤㐱㈲ㄲ摣搱攳捦ㄱ攰搴㐵挹攸㔸攵搴㐵昳㘲㌵㠴愷㐵㥡㤴㌲㜸㜸㌱搸攴攲㔹搳㙡换捡㙢晡㘲㑤㐷㔷㔷搵捤晢㙦挶㘱㉣晤㌶㡣㔹㔲て挲㕥摣㜲㑥㤰㉢愹敤㝣㙥㥢挲挲愴㌴㐶攳㠸㍥㠰㠶㝢㉢㠲晤㠱㝦㘴搱敦攳㥦㘸㔳扥搴㑣㈰㕡㜳㍥㈵ㄵ昸㜶ㄵ㔰㘸㙡㜵㑣捥㄰愵㐹〷㙡户慦㌸戶慡㝡敥慣慡慡戹摣㥦㍡㐸慦㘶㜶㉣㔶换戳㉥改摥㔹㈶㌹㥢愴㔴㥢㌶㜱攷㑥㝣愷㘷扡㈱㝥攴㈳㤸昶戹攵攵摤㑤挴㥡挸挷ㄸ㙡㠳昳㍦㤱㝡㌴昶ㅡ㌳㜹㔲㘱㔶㜶㘱扦㝥㠵晤〶捤㉦㉤慢㉣㉡敦扢戰扣㘶愱摡て攴㜹扥㈳攳晣户㡢㥦慥搹㍥晡挱挱搷㝦戰慥昷㑢㠵慡㡢攷㐸㌸搷搲ㄳ攱㌲昰搶㥦挲愸㝤〰攳㠷ち摡昱㡢摥㠹扥晥㡣收㜳ㄸ㝣㌴㠸搸昸㘴昸搲敤慡㕥昸㤷㥦づ晡㉢㥡㝦挲愸摥㌰㍣㌶昵搷㌰㘶㔱づ攲㜳㤳换㘶㍢〴挳㠹㥢敤㕦ㄸ㡤敡㈶㝣慡て㄰摣㜴㥡㔲㘹㡡愳㈹㡣㡡㈰戰㔵㠰㔴捦㤱㜰㈶攸㌰㑣ㄳ〱㝥攵晣㌶㠰搹〵昸㥤㌹㈸㡣收づ攷ㄳ㈰搹敤慡㉣昸㐴㠰㌶ㄸ搰㍣改慤晡㘳㐸〴㐸㐵捦㉣敡㤷摦㝤〲昴挳㜰愲〰㥡㌱㜵ㄳ㍥㌵〰昳㙣〲㝣㠳攰㔶〱扥昶ㅣ〹攷愹〶㈱㔲〶搷㘲㜷慥昲㔷㠰搹〵攸〴户敥㑣戳㈷㡣㑦㠰扤摤慥ㅡ㡣㈰㈲挰㍥〴敤ぢ愳㠶㘲㐸〴攸㠲㥥㔹搴㈷㝥〱㠶㘰㌸㔱㠰㙥㡣愹㥢昰愹挳㌱捦㈶挰㍢㘱〲扣敤㌹ㄲ㑥愲つ㐳愴っ慥㐵㑦慥昲㥢愱〲ㅣ〲户敥㑤搳〷挶㈷㐰㕦户慢㡥㐲㄰ㄱ攰㌰㠲戲㘰搴㜰っ㠹〰晤搰㌳㡢㝡挱㉦㐰づ㠶ㄳ〵挸㘶㑣摤㠴㑦攵㘲㥥㑤㠰㈷挲〴㜸摣㜳㈴㥣攱换㐷愴っ慥挵㔱㐸慡ㅥぢㄵ㘰㌸摣㍡㤷㘶〴㡣㑦㠰㝣户慢㐶㈲㠸〸㌰㤲愰㔱㌰㡡愷晦㐴㠰搱攸㤹㐵摤敦ㄷ㘰ㄴ㠶ㄳ〵ㄸ捦㤸扡〹㥦ㅡ㠳㜹㌶〱敥っㄳ攰づ捦㤱㜰晥㜱㍣㈲㘵㜰㉤愶㜲㤵㙦てㄵ㘰㍡摣晡㔸㥡攳㘰㝣〲㥣攰㜶搵〴〴ㄱ〱㑥㈴㘸〶㡣㥡㠴㈱ㄱ攰㈴昴捣愲㙥昰ぢ㌰ㄱ挳㠹〲ㄴ㌱愶㙥挲愷㈶㘳㥥㑤㠰慢挲〴戸搲㜳㈴㥣ㅣ㥤㠲㐸ㄹ㕣㡢㌹㕣攵㔵愱〲㤴挳慤㉢㘸㉡㘱㝣〲捣㜳扢慡〰㐱㐴㠰㔳〹慡㠶㔱搳㌰㈴〲搴愰㘷ㄶ㜵戱㕦㠰愹ㄸ㑥ㄴ㘰〱㘳敡㈶㝣㙡㍡收搹〴㌸㈷㑣㠰㍦㜹㡥㠴㌳户挷㈳㔲〶搷攲㙣慥昲㔹愱〲㥣〳户㍥㤷㘶〹㡣㑦㠰㘵㙥㔷㥤㠰㈰㈲挰㜹〴㥤て愳㘶㘰㐸〴戸〰㍤戳愸昹㝥〱㑥挴㜰愲〰换ㄹ㔳㌷攱㔳㈷㘱㥥㑤㠰昲㌰〱收㝡㡥㠴昳捡㌳ㄱ㈹㠳㙢㜱〵㔷戹㉣㔴㠰慢攰搶慢㘹搶挰昸〴㔸敢㜶㔵ㄱ㠲㠸〰搷㄰戴づ㐶ㄵ㘳㐸〴戸ㄶ㍤戳愸㤹㝥〱㘶㘱㌸㔱㠰ㅢ㠱㡦敡㈶㝣慡〴昳㙣〲㑣てㄳ㘰㥡攷㐸㌸改捤昳搸ㄹ㕣㡢㡤㕣攵㠲㔰〱敥㠴㕢摦㐵戳〹挶㈷挰㕦摣慥㥡㡤㈰㈲挰㍤〴㙤㠶㔱㜳㌰㈴〲㙣㐱捦㉣㙡㥣㕦㠰㌲っ㈷ち昰〰㘳敡㈶㝣㙡㉥收搹〴ㄸㅥ㈶㐰㡥攷㐸㌸㈳㕦㠹㐸ㄹ㕣㡢㙤㕣攵㘱愱〲㍣〱户㝥㤲收㈹ㄸ㥦〰㑦扢㕤㔵㠵㈰㈲挰㌳〴㍤ぢ愳㑥挵㤰〸昰ㅣ㝡㘶㔱〳晤〲捣挳㜰愲〰㉦㌲愶㙥挲愷慡㌱捦㈶挰㈱㘱〲昴昲ㅣ〹搷ぢ敡㄰㈹㠳㙢昱ㄶ㔷昹攰㔰〱摥㠱㕢扦㑢昳ㅥ㡣㑦㠰扦扢㕤㌵ㅦ㐱㐴㠰て〸晡㄰㐶㉤挴㤰〸昰ㄱ㝡㘶㔱㕤晤〲㉣挰㜰愲〰㍢ㄸ㔳㌷攱㔳㡢㌰捦㈶㐰愷㌰〱昶昰ㅣ〹㔷㌳㑥㐷愴っ慥挵㍦戹捡扢㠵ち昰つ摣晡㕢㥡敦㘰㝣〲㝣敦㜶搵ㄹ〸㈲〲晣㐰搰扦㘱搴㔹ㄸㄲ〱㝥㐴捦㉣㉡捤㉦挰㤹ㄸ㑥ㄴ㘰ㄷ㘳敡㈶㝣敡㙣捣戳〹昰晢㙦㈱㍦㠵㝦昳ㅣ〹ㄷ㔷捥㐵愴っ慥㐵㑡㌲㔶㜹ㄷ㘰昶㥦挲ㄱ戸㜵㕢㥡㌴ㄸ㥦〰㔱户慢㤶㈰㐸て〶㑡㈷愸ㅤ㡣㕡㠶慥〸搰ㅥ㍤戳愸敦㤰愳攱㡦愱愵ㄸ㑥ㄴ㘰㌷攰愳扡〹㥦攲攵ㅣ㥢〰㍢挳〴昸㠷攷㐸戸昲㜳㈱㈲㠹〰晢㜲㤵㜷㠴ち戰ㅦ摣㝡㝦㥡慥㕣扢挶扦〶扢扢㕤㜵ㄱ〲昵㈰㥤っ㠲㝡挰愸攵攸㡡〰〷愰㘷ㄶ昵㥥㕦㠰㡢㌱㥣㈸挰挱挰㐷㜵ㄳ㍥㜵〹收搹〴㜸㈵㑣㠰㤷㍤㐷挲㘵愹换㄰㐹〴挸攲㉡扦ㄸ㉡㐰㝦戸昵〰㥡㠱㕣扢㐶〱〶戹㕤㜵㌹〲昵㈰㥤挱〴つ㠱㔱㉢搱ㄵ〱㠶愲㘷ㄶ昵㤴㕦㠰㍦㘳㌸㔱㠰㘱挰㐷㜵ㄳ㍥戵ち昳㙣〲㙣つㄳ攰㈱捦㤱㜰搱散㉡㐴ㄲ〱㐶㜱㤵ㅦ〸ㄵ㘰っ摣㝡㉣捤㌸慥㕤愳〰ㄳ摣慥㕡㡤㐰㍤㐸㘷㈲㐱㤳㘰搴搵攸㡡〰㤳搱㌳㡢摡攴ㄷ㘰つ㠶ㄳ〵㈸〰㍥慡㥢昰愹戵㤸㘷ㄳ攰收㌰〱搶㝢㡥㠴㑢㝡搷㈲㤲〸㌰㠳慢㝣㘳愸〰㈷挳慤ぢ㘹㘶㜲敤ㅡ〵㤸攵㜶搵㜵〸搴〳㙦㕤㑣㔰〹㡣扡〱㕤ㄱ㈰㠶㥥㔹搴ㅡ扦〰搷㘳㌸㔱㠰㌲攰愳扡〹㥦扡ㄱ昳㙣〲慣〸ㄳ攰㔲捦㤱㜰扤昱㘶㐴ㄲ〱慡戹捡换㐳〵愸㠵㕢搷搱捣攷摡㌵ち戰搰敤㉡㕥㠶散㐱㍡㡢〸㕡っ愳㌶愰㉢〲㥣㠶㥥㔹搴ㄲ扦〰户㘲㌸㔱㠰戳㠰㡦敡㈶㝣敡㌶捣戳〹戰㌸㑣㠰㐵㥥㈳攱㘲攸ㅤ㠸㈴〲㥣捦㔵㕥㄰㉡挰㠵㜰敢㡢㘸㉥收摡㌵ち㜰㠹摢㔵㜷㈲㔰て搲戹㤴愰ㄵ㌰㙡ㄳ扡㈲挰㘵攸㤹㐵㔵晡〵戸ぢ挳㠹〲慣〲㍥慡㥢昰愹扢㌱捦㈶㐰㐹㤸〰挵㥥㈳攱搲散㘶㐴ㄲ〱搶㜱㤵㡢㐲〵戸づ㙥㝤㍤捤つ㕣扢㐶〱㙥㜲扢㙡ぢ〲昵㈰㥤昵〴摤っ愳敥㐳㔷〴戸〵㍤戳愸攳晣〲摣㡢攱㐴〱㙥〷㍥慡㥢昰愹晢㌱捦㈶挰愴㌰〱㈶㝡㡥㠴敢挶て㈱㤲〸戰㤹慢㍣㍥㔴㠰㝢攱搶昷搱摣捦戵㙢ㄴ攰㐱户慢戶㈲㔰て搲㜹㠸愰慤㌰敡ㄱ㜴㐵㠰㠷搱㌳㡢ㅡ攱ㄷ攰㘱っ㈷ち昰ㄸ昰㔱摤㠴㑦㍤㡡㜹㌶〱㠶㠴〹㌰搸㜳㈴㕣搵摥㠶㐸㈲挰戳㕣攵散㔰〱戶挳慤㥦愷㜹〱挶㈷挰㑢㙥㔷㍤㡥㐰㍤㐸攷㘵㠲㕥㠱㔱㑦愲㉢〲扣㡡㥥㔹㔴ㅦ扦〰㑦㘰㌸㔱㠰㌷㠱㡦敡㈶㝣敡㈹捣戳〹搰㈳㑣㠰っ攳〸㕥㜲㝦〶㤱㐴㠰て戹捡摤㐲〵昸ㄸ㙥㕤㑦昳〹搷慥㜱て昸搴敤慡㘷ㄱ愸〷改晣㠳愰㥤㌰㙡㍢扡㈲挰㘷攸㤹㐵敤改ㄷ攰㌹っ㈷ち昰ㄵ昰㔱摤㠴㑦㍤㡦㜹㌶〱摡ㄹ㥥挱敢〲改㥥㈳㔸て㤰晡ㄲ㈲戵攲㍡㙥㍡㔷戸㜴㝡㔹㙣〱㉦㍣㜵㈸㐵つ㙤㕥㕤㑤㙤㤵㕣㈵㙢㕦㥡㕦㌵愹慡㌶扦慣㘶㕥㜹搱愲㍤㑡扤挶戱戳㘳㤵戸㠶㕤㡤㑢搹㠱戱慡㜹昳㘲㈵扡戴愰慡慥扡㌸㌶㌶晦㝦攱ㅡ㌷昸㘱搳挹攵敤㘴㠵攵㍦扢㙣㡢㄰ち㝢〹㤶愴搴㔷㄰㌰㜸昵㑤㉡㜹㝤㔷捡愵改〰搸戱㔱搱愹㘵戵攵戱昴㔲戹㑡㉤敤戴㔲愸㠸挲㠰㤲戶愵㔳㘷攳慡㔴㝥晢搲搱搵㘵㈵攵㘵㤵㌱㙥㡣㑥㉥㜴㐲散ㄴㄴ〱ㅣ㕤㔵㔳挶愲改昶愵㔳慢㡢㉡㙢收昱㝡㘶昱愲摤攳㝡㜲攱㌳戵㜴㐴㔹㘵つ搲挸㔶㘴扢㘳㘹挱散慡〵愸摦慦慢愸ㅣ㕤㌴慦收㝦㘲慢㈸㙥ㄶ㔹㘴搳愸㘴㤵㥣慣搲㤲搳晥搳敤ㄳ昹㌷㡥戱㍤摣〲愸敥搸㑦㙢慢换㘶搵㔱㌰挹搱ㅦ㌶㠵㐶戶㘱㔲敡慢㘸〵慦㕣晡㌶㘱愰散㠰敢ㅡ㔷㤷㙥扤〲摥㜰㔳挴晥㠰敢ㅦ戱㍡敤㝥㠲ㄹ㌷㝡摡搸挶㠲㥣晦搳ㅤ〶愹慦㈱㜲㡢敢ㅦ㍡〳摣挱摤㠵㔸ㄳ挱㍤ち㐷㈶昶〴昶㠲扢㘵戴㔴㌰摣㐳㍢㌴㌶㐷攱ㄲ㝡扢搲〹㐵戳㘲攵戸昲㕦㔱㔴摢挱敤戰〴〳ㄵ攸㌵㥥㉦慦慡愲愲㠸扢ㅣ敢攸ぢ㡡㡢捡㘳㘹愵戹㜵戵㔵ㄳ换㉡㜵㈹㡣散㤷摥㔰搱㐲っㄵ㉤㜴慦搱㤷㑥㘱㐵㤰戴ㄹ慢敡㤴愲敡戲摡搹ㄵ㘵挵㘹散戰㙡攷㝦㘲㕦挵挱㥦〲㌱捤㘲㍥㑢㠲ㄷ晤摤㑢敦搸摣㝤㔱㈷㐳改戸昹戱㐷㈷慢〸晥㔳晦㘱挱〸㍥㜸攴ぢ㐵晦㠲㘸愹㜸㘳挰㍢㜸扥㤱㑢戱ㄸ昹收㉣㡣挸㠷㤳㝡㠳〰扣昵㉥㐰搹攰㍢攵㑤㤸㈶慢〹摡〲㄰㥤㔰㔵㔴㌲慡愸ㄸ昷挴戴昵敥㠸㐹挳愶攵㐷㑤戵挳晡㡥㍣㤴っ愱ㄴ㘹㝥㔹㐹慣㍡㡤〳〵戸攳㈷㠵㤵㈱ㄱ㜷ㅢ攲㑡㜷㥢愴搴搴昴㌴㕢慥戱㈶搶㠱摥㔵㜳晦ㅤ㐵㘳ㄳ攲㝦㜹捣㄰㕥㐴〳慤㌶戰晡㔷搰搱扦㤱搳㕢攸㤲㑦〰昰㍢〱㝦挰愴扥つ㘷㜰摢挴㤷㕡愰㈰㐳〳㤴㈲昷㤲戰〸㈴つ〵ㄳ㔲㍤㤲㉡㐴搲㝤㔵ㅦㄱ户攰㈳捤摣愰ㄲ㈹挰㕥ㅥ㉢㠹扡㥦慦慣㉥攱收㐸㑥㑥挱愶㡥〴㉢收ㄲ搲㈲㔸㐵㐱㑣捡㐱㔴㔷慣㐲㠴昵㠱改㍣㔸㄰扦㤰户㙡扣㡥㔱㕣换晥〳晦挸ㄲ㡤敡㘴㉡㄰㔵敦挳ㅡ攲ㅤ㌹ㄲ攵㔶搳㤰ㅣ攷扤㘰搴愷攸昲敢ㅦ㑤昳㘵愵㜶愲挷㉦慣愴〸㙦搱㘹改〷愴晡っ㌳昸㈱愹㈳っ晣㌹㕡晣散㘹搸ㄷ搳㌰摡晣扥昸㈵㘷攰慤㜹挷㤷搹ㄷ搵㔷ㄸ㌱㌴搰㌴ㅢ㤸㥢㔹愷ㄳ昸㑦㍢愰ㅤ〱敤〹昸ㅡ〰㙥攴㐸〷昴ㅡ挴攳ㅤ㈴ㄶ昱ㅣ㘰㈰摥扦㝣㐱㝤攲敤挶愰扢㌳攸慦〰〴挵晢ㅤ㘳慥㜸㝢〰搲㘲昱戸敤㐴扣㑥っ㑣收㜱攲敤㠹搱收挵㑢挶㌴ㄱ㙦㉦〹攲㜶ㄴ㑢ㄴ㉣攲敤つ㡣摥㠷㐰㤶㉦㔸〰晢ㄲ搰㠵〰㔶㌴㠸㜸晢愱搷㈰ㅥ敦㡤戱㠸搷ㄵㄸ㠸挷慡〶ㄳ搴㈷㕥㌷〶敤捥愰慣㐰〸㡡挷戲〳㔷扣っ㐰㕡㉣ㅥぢㄵ㐴扣ㅥっ捣㡡㠵㌸昱づ挴㘸昳攲戱戲〱㉦摣昳挴㈰㘸挸㥢攵つ㠶〶挶捣㥥㜷㄰㌰晡㘰〲㔹晡㘰〱昴㈴愰ㄷ〱慣㠶㄰昱づ㐱慦㐱㍣摥昴㘳ㄱ慦て㌰㄰慦㥢㉦愸㑦扣㐳ㄹ戴㉦㠳戲㝡㈱㈸ㅥ㑢ㄶ㕣昱づ〳愴挵攲戱挸㐱挴换㘲㘰㔶㍢挴㠹搷ㅦ愳捤㡢挷慡〸扣㜰㥡㤴㐱搰㤰㌷㑢㈳㉣摡っ〴㐶㘷ㄳ挸戲〹ぢ㘰㄰〱㠳〹㘰㈵㠵㠸㌷〴扤㐶昱㔰㑢㙤ㄱ敦㜰㘰㈰ㅥ慢㈹㑣㔰㥦㜸㐷㌰攸㤱っ捡捡㠷愰㜸挳㌱收㡡㌷っ㤰ㄶ㡢㤷㡢㘹㈲摥㔱っ㍣〲扤㌸昱㠶㘳戴㜹昱㔸㔱㠱ㄷ捡㉤ㄸ挴㠸挷戲ち㐳〳㘳㘶捦ㅢ〱㡣捥㈳㤰㈵ㄷㄶ㐰㍥〱㈳〹㘰ㄵ㠶㠸㌷ち扤〶昱㜸㥦㤶㐵扣㌱挰㐰㍣㔶㘲㤸愰㍥昱挶㌲攸㌸〶㘵搵㐴㔰㍣㤶㑡戸攲㡤〷愴挵攲戱戸㐲挴㥢挰挰慣戲㠸ㄳ㙦ㄲ㐶㥢ㄷ㡦搵ㄸ㜸攱㤶㌰〶㐱㐳摥㉣挹㌰㌴㌰㘶挴㍢ㅡㄸ㝤っ㠱㉣搷戰〰愶㄰㔰㐰〰㉢㌸㐴扣愹攸㌵㠸挷ㅢ搰㉣攲㑤〷〶攲ㄵ昹㠲晡挴㍢㤶㐱㡦㘳㔰㔶㕣〴挵㘳㤹㠵㉢摥昱㠰戴㔸㍣ㄶ㘶㠸㜸㈷㌰㌰㉢㌴攲挴㥢㠱搱收挵㘳㈵〷㕥戸ㄱ㡤㐱搰㤰㌷换㌹㉣摡㥣っ㡣㉥㈴㤰愵ㅥㄶ挰㑣〲㡡〸㘰昵㠷㠸㌷ぢ扤〶昱㜸㘷㥤㐵扣ㄲ㘰㈰ㅥ㉢㐰㑣㔰㥦㜸㌱〶㉤㘵搰戳〱〸㡡㜷づ挶㕣昱㑥〱愴挵攲戱愸㐳挴㥢捤挰慣敥㠸ㄳ㙦づ㐶㥢ㄷ㡦㔵㈰㜸攱敥㌷〶㌱攲戱ㄴ挴搰挰㤸搹昳捡㠱搱ㄵ〴戲㑣挴〲愸㈴愰㡡〰㔶㡥㠸㜸昳搰㙢㄰㡦昷っ㕡挴慢〶〶攲戱㝡挴〴昵㠹㔷挳愰扣攳㕥戱搲㈳㈸ㅥ换㍢㕣昱敡〰㘹戱㜸㉣〸ㄱ昱收㌳㌰㉢㐳攲挴㕢㠸搱收挵㘳〵〹㕥戸㕥挰㈰㘸挸㥢㘵㈴㠶〶挶㡣㜸㡢㠱搱愷ㄱ挸ㄲㄳぢ攰㜴〲捥㈰攰㕡〰㐴扣㌳搱㙢㄰㡦㌷㐳㕡挴㍢ㅢㄸ㠸挷捡ㄳㄳ搴㈷摥㥦ㄸ昴ㅣ〶㘵㤵㐸㔰㍣㤶㠶戸攲㥤ぢ㐸㡢挵㘳㌱㠹㠸户㠴㠱㔹㔵ㄲ㈷摥㌲㡣㌶㉦ㅥ慢㑦昰挲扤㝤っ㠲㠶扣㔹㠲㘲㘸㘰捣㠸㜷㍥㌰晡〲〲㔹㥥㘲〱㕣㐸挰㐵〴戰㘲㐵挴扢ㄸ扤〶昱㜸㤷愷㐵扣㑢㠰㠱㜸慣㕡㌱㐱㝤攲㕤捡愰㉢ㄸ㤴ㄵ㈶㐱昱㔸㔶攲㡡㜷ㄹ㈰㉤ㄶ㡦㠵㈸㈲摥攵っ捣㡡㤴㌸昱㔶㘲戴㜹昱㔸戹㠲ㄷ敥㈸㘴㄰㌴攴捤昲ㄵ㐳〳㘳㐶扣㉢㠰搱㔷ㄲ挸搲ㄶぢ攰㉡〲㔶ㄳ挰㙡ㄷㄱ㙦つ㝡つ攲昱晥㔵㡢㜸㙢㠱㠱㜸慣㜸㌱㐱㝤攲㕤挳愰敢ㄸ㤴搵㈹㐱昱㔸㤲攲㡡㜷㉤㈰㉤ㄶ㡦㐵㉣㈲摥㜵っ捣㙡㤶㌸昱㙥挰㘸昳攲戱敡〵㉦摣挷挸㈰㘸挸晢〳㔸㐳〳㘳㐶扣㥢㠰搱敢〹晣搰づ戸㤹㠰㕢〸昸〸〰ㄱ敦㔶昴㝣攲㔹昷扣摢㠰㠱㜸慣㤶㌱㔹㝤攲摤捥愰ㅢㄹ㤴㤵㉤㐱昱㔸捥攲㡡㜷〷㈰㉤ㄶ㡦〵㌰㈲摥㥤っ捣㑡㤸㌸昱㌶㘱戴㜹昱㔸㌱㠳ㄷ敥㤶㘴㄰㌴攴捤戲ㄹ㐳〳㘳㐶扣扦〰愳敦㈱㤰㈵㌵ㄶ挰㘶〲戶㄰挰㉡ㅢㄱ敦㕥昴ㅡ挴攳㑤挶㤶㍤敦㝥㘰㈰ㅥ㉢㙤㑣㔰㥦㜸て㌰攸㠳っ㥡㠲搳㈲㐱昱㔸ち攳㡡昷㄰㈰㉤ㄶ㡦挵㌳㈲摥㔶〶㘶ㄵ㑤㥣㜸㡦㘰戴㜹昱㔸㙤㠳㜵挶㍤㥡っ㠲㠶扣㔹㜲㘳㘸㘰捣㠸昷㔷㘰昴㘳〴戲ㅣ挷〲搸㐶挰攳〴戰㐲㐷挴㝢〲扤〶昱㜸昷戴㐵扣愷㠰㠱㜸慣搲㌱㐱㝤攲晤㡤㐱㥦㘶㔰㔶搴〴挵㘳ㄹ㡤㉢摥㌳㠰戴㔸㍣ㄶ摥㠸㜸捦㌲㌰㉢㜰攲挴摢㡥搱收挵㘳愵㡥㠸昷㍣㠳ㄸ昱㌲㌰㙡㘸昸挴㝢〱ㄸ晤㈲㠱㉣攵戱〰㕥㈲攰㘵〲㔸摤㈳攲扤㠲㥥㑦㍣敢㡦攴搷㠰㠱㜸慣昰㌱㐱㝤攲扤捥愰㙦㌰㈸慢㜱㠲攲戱〴挷ㄵ敦㑤㐰㕡㉣ㅥ㡢㜶㐴扣户ㄸ㤸搵㍢㜱攲扤㠳搱收挵㘳㤵㡦㠸昷㉥㠳ㄸ昱㔸敡㘳㘸昸挴㝢てㄸ晤㍥㠱㐳散㠰扦ㄳ昰〱〱慣っㄲ昱㍥㐴慦㐱㍣摥昰㙥搹昳㍥〶〶攲戱㍡挸㘴昵㠹㔷捦愰㥦㌰㈸㉢㜹㠲攲戱㝣挷ㄵ㙦〷㈰㉤ㄶ㡦〵㍦㈲摥愷っ捣捡㥦㌸昱㜶㘲戴㜹昱㔸㈱㈴攲㝤挶㈰㐶㍣㤶〹ㄹㅡ㍥昱㍥〷㐶㝦㐱㈰㑢㠸㉣㠰㉦〹昸㡡〰㔶ㄵ㠹㜸晦㐴慦㐱㍣摥捡㙦ㄱ敦ㅢ㘰㈰ㅥ㉢㡢㑣㔰㥦㜸摦㌲攸㜷っ捡㉡愰愰㜸㉣晤㜱挵晢ㄷ㈰㉤ㄶ㡦挵㐲㈲摥昷っ㍣ㄳ扤㌸昱晥㡤搱收挵㘳㜵㤱㠸昷㈳㠳ㄸ昱㔸㘲㘴㘸昸挴晢〹ㄸ晤㌳㠱㈵㜶挰㉦〴散㈲㈰〶㠰㠸昷㉢㝡つ攲昱ㄹ〵ㄶ昱㝥〷〶攲戱㉡挹㘴昵㠹昷〷㠳㈶攱㔲㠷㘲〵㔱㔰㍣㤶つ戹攲昱㙡㐸㡢挵㘳愱㤱㠸㠷㌳攴㐹㡡ㄵ㐷㜱攲攱收攳ㄶ㠸户㄰搳㐴扣㔴〶㌱攲戱㍣挹搰昰㠹ㄷ〱㐶户㈵㤰愵㑢ㄶ㐰ㅡ〱㝣〰㤹㘲㌵㤳㠸ㄷ㐵慦㐱㍣㍥㝣挱㈲㕥㍢㘰㈰ㅥ㉢㥡㑣㔰㥦㜸敤ㄹ戴〳㠳戲晡㈸㈸ㅥ㑢㡥㕣昱㍡〲搲㘲昱㔸愴㈴攲㌹っ捣㙡愵㌸昱㜶挷㘸昳㝢ㅥ慢㥡㐴扣㍤ㄸ挴㠸挷搲㈶㐳挳㈷㕥㈷㘰㜴㘷〲㔹昶㘴〱散㐹挰㕥〴戰ㄲ㑡挴摢ㅢ扤〶昱昸ㄸ〹㡢㜸晢〲〳昱㔸つ㘵㠲晡挴敢挲愰晢㌱㈸㉢㤷㠲攲㕤㠷㌱㔷扣晤〱㘹戱㜸搷㘳㥡㠸搷㤵㠱㔹改ㄴ㈷㕥㜷㡣㌶㉦ㅥ㉢愲㐴扣っ〶㌱攲慤挷愸愱攱ㄳ慦〷㌰晡〰〲㔹㌲㘵〱ㅣ㐸㐰㈶〱慣愲ㄲ昱づ㐲慦㐱㍣㍥ㅦ挳㈲㕥㑦㘰㈰ㅥ㉢愹㑣㔰㥦㜸扤ㄸ昴㄰〶㘵搵㔳㔰㍣㤶㍡戹攲昵〶愴挵攲戱㌸㑡挴敢挳挰昷愳ㄷ㈷㕥㕦㡣㌶㉦ㅥ慢愹㐴扣挳ㄸ挴㠸挷㤲㉡㐳挳㈷㕥ㄶ㌰扡ㅦ㠱㉣户戲〰晡ㄳ㌰㠰〰㔶㘰㠹㜸〳搱㙢㄰㡦㑦晥戰㠸㌷〸ㄸ㠸昷㤸㉦愸㑦扣挱っ㍡㠴㐱㔹㌱ㄵㄴ㡦㘵㔲慥㜸㐳〱㘹戱㜸㉣慣ㄲ昱づ㘷㘰㔶㔸挵㠹㜷㈴㐶㥢ㄷ㡦㤵㔸㈲摥㌰〶㌱攲戱ㅣ换愲捤㔱挰攸ㅣ〲㔹慡㘵〱っ㈷㈰㤷〰㔶㙦㠹㜸㈳搰㙢㄰㡦㡦㌴戱㠸㤷てっ挴㘳〵㤷〹敡ㄳ㙦㈴㠳㡥㘲搰て〱〸㡡挷ㄲ㉢㔷扣搱㠰戴㔸㍣ㄶ㘵㠹㜸㘳ㄸ㤸搵㔹㜱攲㡤挳㘸昳攲戱㡡㑢挴ㅢ捦㈰㐶㍣㤶㜲ㄹㅡㄸ㌳㝦㘱㑣〰㐶㑦㈴㤰㘵㕥ㄶ挰㈴〲㈶ㄳ挰捡㉦ㄱ敦㘸昴ㅡ挵戳晦㠵㌱〵ㄸ㠸挷敡㉦ㄳ搴㈷㕥〱㠳㑥㘵㔰搶㡡挸捡㑥㘳て㜳昸㉤㥤捡敢晤挱换搸〹㈵〶㤲愱㤴挵〶〵戵㡢捡㔱攰挱㈶㉦㙢扢㉤㕥愰㡦捡ㄸ㉥戶㔷㔵攳攲㘰㑡昰戱ㄳつ㜳㕦㐴搲昴㑥㠱㐷㝡挸㌴㝡㔸换㤰㝡摢慥挴挷㔶㌴捣攷㡡㌷摥摦捦㌹㕣㈲挷㘲ㄵ㍢㑤㉣㉢慥慥慡愹㉡慤敤㕥㠰攲愵敥㝣㐴㑡㘹㔲㔲㔶㙥敡慤㠸㘸捤㐹㘲㈹㤵㝣㤰攳㝣㍥㌲㈰㍡户戲㙡㐱愵慣㑤㙡つ㥦ㄴ㈳㝡戵㙤换㌴㔱收攱㜲〰挴㜳㔸昷挰挹晡㜸搸昶㙤ㅣㄶづ㜰㜱㔸㍣㈰つ㔶ち㐸㠳搵〲㕣㔲㤳㈱㜸㑢㉦摤㌳戶㥡愵㡡㔵㠹㡡愵戴㙤慢㌲〳捦㈳㐹戸攴摦昰㐰㠷㐸㠴㔷晣㔳㙦〶攵㤶㑤㡡㔷㤴㤳戹㘳攸ㄳ戱ち㝡〶㑣搴㘹㠳〱慥㔰攴㈴搸摤昳㐶ㄴ攲㐱〳收搱〳摣ぢ㈲㈷㘳扣ㅤ挶愵慣〱て摢慣㠹ㄴ㘲愴〳㐶㝣㌵㑥㤱㤹ㄸ摢つ㘳昱て搴㜴㔲扣攸扡㥥㘹㝢搰㘴搰㤴〰慥㈲㜰捡㐶㠸戱㠷㘱昴㜱㐲〰㤶㍢慥㕡〳㤶摣㕤㌰㠸㍢㙦〱攱收㔶㔷㘱㠴㥢㍣㝥㤳㘹㑣㈲㐲㤷挱㘲㤳㐵ㄹち㡢㤳㙥ㅡ敤㑣愳扤搷㔰づㅡ摣㙣敡ち㠴愳愴㜴攸戹〸愰换㘱愲捥㙥ㄸ㤰愰㤴㐶㔳〷㑤敡㥡㕣㥤摤㡤戳㥥戳㝡搱昴愴愹㠵㔳㜵㠲㔳㤸搵戱㠷㘱昴㜱㈵ㅡ㔶㤸㕤㠸㘴㠹捣捥挷㘸㈲戳扤㌰〹㐱㜰㘶ㅣㄶ捣昶㘶㈸㉣捥㍥愶戱慦㘹㜴昱ㅡ慡㉢ㅡ挲㙣㤹㥦搹㘹〸愰㑦㠷㠹㍡摤〰㤰愰㌶㘶摤㡤戳ㅥ㘹攴攱㤷晡㌰戶㤶㘰㠶敡〱愷㌰㕢捡ㅥ㠶搱㑦㔲〷挲ち戳挵㍥㘶㤱昳〰〹㍤㙥搵㐲㉢摤㑣㐴㤲㌵扢〰ㄶ㜴て㘲㝣㉣捥挱愶搱搳㌴㝡㜹つ搵〷つ愱㍢摦㑦昷㈲〴搰ㄷ挳㐴㥤㐳〱㘰搰挸㜲㔸摢㍥㝥〹挶攳昷昱㑢㌱ㄲ摣挷㔷㘰捣戲㡦昷昵愲扢晢昸㘰攴㜱ㅦ改戹ㄲ㜰㤵〵愷攸戵㡡㍤昸搰挷挳㈱㘰㐵慦㌹㍥扤ㅡ昷昱搹㔶㘹〶㤸㍣慢ㄱち搲っ㘴㈸㉣㑥戶㘹っ㌲㡤挱㕥㐳ㅤ㡥㠶㐸㔳敡㤷收㙡〴搰㙢㘱愲捥ㄱ〰愰㠱㑢㝥ㅣぢ散攳㐷ㅡ㘷㍤ㄱ㐷搱っ愳戹〹㔸㜵ㄴ㥣挲㙣㍤㝢ㄸ㐶㍦㐹つ㠷ㄵ㘶㈷㔸㤹ㅤ㘷㘵㤶㡢㐹戲ㄲㅢ㘰挱㙣〴㐳㘱㜱昲㑣㈳摦㌴㐶㝡つ㌵〶つ㘱㌶摤捦散㜶〴搰ㅢ㘱愲捥㔸〰㈴愸㡤搹㌸攳慣㐷ㅡ㜹㙡愹捥㘷㙢㌳㘶愸〹㜰ち戳㉤散㘱ㄸ㝤㥣㠳㠰ㄵ㘶攳晣捣戸㡦换攷搲ㄸ㉢㌳㕥㠵㈶㐲㍦〰ぢ㘶㐷㌳ㄴㄶ攷ㄸ搳㤸㘲ㅡ〵㕥㐳㑤㐷㐳㤸㡤昲㌳㝢〸〱昴㔶㤸愸㜳㉣〰ㄲ㤴扢戳收扥慢戹扢㙡敥㥦捥㜱挶㔹㡦㌴昲慣㔴昷愹愹㑦挰愹㑥㠰㔳㤸㍤挹ㅥ〰攸攳㍣〷慣㌰㍢摣捦慣攱ㄳ㜷㠸㤵ㄹ㉦ㄱ㈳㐸㤲㝥〶ㄶ捣㑥㘶㈸㉣㑥愱㘹捣㌴㡤㈲慦愱㑡搰㄰㘶㠳晣捣㥥㐳〰扤ㅤ㈶敡挴〰㤰愰戶㙤㔶㙡㥣昵㐸㈳㑦㘸搵㔳搸㝡つ㌳搴㙣㌸㠵搹敢散㘱ㄸ㝤㕣㘰㠷ㄵ㘶㠷㔸㤹昵戴㌲㥢㡢㐹戲ㄲ㙦挳㠲㔹㌹㐳㘱㜱㉡㑣愳搲㌴㜸㠱㤶㡢慡㐶㐳㤸ㅤ攴㘷昶㉥〲攸昷㘰愲㑥つ〰ㄲ搴挶慣搶㌸敢ㄱ㑢ㅥっ慢㡦㘷敢ㄳ捣㔰昳攱ㄴ㘶㍢搸挳㌰晡戸愹ㄸ㔶㤸敤㙢㘵戶户㤵搹㈲㑣㤲㤵昸っㄶ捣ㄶ㌳ㄴㄶ攷㌴搳㌸摤㌴㜸昵㤴㡢㍡ㅢつ㘱戶愷㥦搹ㄷ〸愰扦㠴㠹㍡㝦〲㐰㠲摡㤸㥤㘳㥣昵㠸愵㡢㘸㘶搲㝣㡦ㄹ㙡〹㥣挲散〷昶㌰㉣敦㘵ㄸㄵ㘶㔱㉢戳㌴㉢㌳㕥昹㤴㤵昸ㄹㄶ捣捥㐷㥦㡢㜳㠱㘹㕣㘸ㅡㄷ㜹つ㜵〹ㅡ挲㉣攲㘷戶ぢ〱昴慦㌰㔱㠷ㄷ㉤㈵愸㡤搹ち攳慣㐷ㅡ㜹〸慥㍥㠵慤㤴㔴昰戸ㅣ㑥㘱㤶捡ㅥ㠶搱挷㑤愰戰挲散㤷㕦㙣摦晦㍦㘱昴㔶慣㑡晣㉦ㅢ㕥㤶㤴㤵攰㤳敥挱散ち㠶挲攲㕣㘹ㅡ㔷㤹挶㙡慦愱搶愲㈱捣晥㡤㤰㌷㈳㈴ㅤ㍡ㅤ〱㜴㍢㤸愸挳㉢㡡愱捣搶ㄹ㘷㍤㘷㔵搱戰〴㕥㜷㈲㤷敢攰ㄴ㘶㥤搹挳㌰晡㌸㌳〲㉢捣㍥户㌲摢㘹㘵㜶㈳㈶挹㑡散㠳㔰㘰㜶ㄳ㐳㘱㜱搶㥢挶捤愶挱㡢㠲㕣搴㙤㘸〸戳㑦晤捣扡㈰㠰摥て㈶敡摣づ㐰㈸戳㡤挶㔹㡦㔸昲挸㕦昷攱扦〷㤲换㥤㜰ち戳㑣昶〰㐰ㅦ㤷攴㘱㠵搹㍢㔶㘶㙦㔹㤹摤㡤㐹戲ㄲ扤㄰ち捣晥挲㔰㔸㥣㝢㑣㘳戳㘹昰㡡ㅤㄷ㜵㍦ㅡ挲散つ㍦戳摥〸愰晢挰㐴㥤〷〰〸㘵昶愰㜱搶㈳㤶㍣㕡搸㝤挸昰㐰㜲搹ち愷㌰换㘶て〰昴㜱㌳ㅡ慣㌰㝢搶捡散㘹㉢戳㐷㌱㐹㔶㘲㈸㐲㠱搹㕦ㄹち㡢昳㤸㘹㙣㌳㡤挷扤㠶㝡ちつ㘱昶㤴㥦搹ㄱ〸愰㡦㠴㠹㍡扣㔰ㄶ捡散㘹攳慣㐷ㅡ扤㠴收㕣㥡㝣㜲㜹ㄶ㑥㘱㌶㤲㍤っ愳㡦㥢慣㘰㠵搹㠳㝥㘶つ摦搴昷㕢㤹㍤㡦㐹戲ㄲ㘳ㄱち捣㕥㘰㈸㉣づ㉦㝤㐹攳㈵搳㜸搹㙢愸搷搰㄰㘶昷晡㤹㡤㐷〰㍤〱㈶敡昰㉡㤶〴戵㝤㔳扦㘱㥣昵〸㉦㡦㔱搶ㄷ戲㌵㤵㕣摥㠲㔳㤸㑤㘳て挳攸㈷愹㜷㘰㠵搹㙤㝥㘶つ摦搴户㕡㤹扤㡢㐹戲ㄲ挷㈳ㄴ㤸扤挷㔰㔸ㅣ㕥㤷㤲挶摦㑤攳〳慦愱㍥㐶㐳㤸摤散㘷㜶㈲〲攸ㄹ㌰㔱愷ㅥ〰〹㙡晢㙣晣挴㌸敢ㄱ㕥㥥摥慣㜹㜳扤㉥㈱㤷㑦攱ㄴ㘶㌱昶㌰㉣敦㥤ㄸㄵ㘶㙢慣捣慥戲㌲晢捣攴㈹㐳㈸㌰晢ㅣ㝤㉥捥ㄷ愶昱愵㘹㝣攵㌵搴㌷㘸〸戳㉢晣捣收㈲㠰㉥㠷㠹㍡摦〲㄰捡散㍢攳慣㐷ㅡ㜹㘸戴收㕤昳扡㤶㕣扥㠷㔳㤸搵戱㠷㘱昴㜱扤ㅥ㔶㤸㕤㘸㘵㜶扥㤵搹㡦㤸㈴㉢戱〸愱挰散㈷㠶挲攲晣㙣ㅡ扦㤸挶㉥慦愱㝥㐷㐳㤸㉤昳㌳㍢つ〱昴改㌰㔱㠷㕦〳愱捣攸ㄱ㘷㍤搲攸敢㘸慥愵㔹㐲㉥㜲攱㠵扤愵散愱挱㥣晣摦㘲戸捣ㄶ㕢㤹㉤戴㌲㑢㌵㜹㉥㐰㈸㌰攳愵ㄶ㉥㑥㕢搳攰戵ㄵㄹ搱㕥㐳戵㐳㐳㤸捤昷㌳扢〸〱昴挵㌰㔱愷㍤〰〴㕢晦㡡改㘰㥣挲㡣㜷愶㙢摥攷慥㔷㤲㡢〳愷㙣戳㔵散㘱㔸㤸昱慡㠸㙣戳㌹㔶㘶戳慤捣㜸㙤〴㉦散ㄶ〸〵㘶㥤搸挱攲㜴㌶つ㕥昸㤰㤱扤扣㠶攲㌵つ㘱㔶敡㘷㜶㌵〲攸戵㌰㔱愷ぢ〰〴㕢㤹敤㘷㥣挲㡣户㥣扢㑦攴扥㠹㕣扡挲㈹捣搶戳〷㥦扣扢㘳㔴㤸㥤㘰㘵㜶㥣㤵ㄹ㉦㕣攰㤵愴㌷㈰ㄴ㤸昱㈲〵ㄷ㠷ㄷ㉡愴㜱愰㘹㘴㝡つ挵ぢづ挲㙣扡㥦搹敤〸愰㌷挲㐴㥤㕥〰㄰㙣㘵挶㙢ㄱ攲ㄴ㘶㕢〸摢㉣㠶㕣晡挰㈳捣戶戰㠷㘱搹㘶㝤㌱㉡捣挶㔹㤹㡤戱㌲攳㔵〵挹昳〰㐲㠱㔹ㄶ㍢㔸ㅣ㕥㐵㤰〶㉦ㄹ㐸㠳㤷つ戸㈸㕥つ㄰㘶愳晣捣ㅥ㐲〰扤ㄵ㈶敡っ〶㠰㘰㉢㌳㕥㈸㄰愷㌰攳㑤攲㥡户㥣敢㈷挸㐵㑥昶戳昷㈴㝢㘸〸戳㈳㠱ㄷ㘶㠷㕢㤹つ戱㌲ㅢ㘶昲㍣㠳㔰㘰㜶ㄴ㤳㘲㜱㜸㡡㕦ㅡ挳㑤㠳攷昴戹愸㝣㌴㠴搹㈰㍦戳攷㄰㐰㙦㠷㠹㍡㈳〱㈰搸捡㡣㘷昱挵㈹捣ㅥ㈷㙣ㅢ捤㙢攴㈲㘷攲搹㝢㥤㍤㌴㠴ㄹ捦挴ぢ戳㐳晣捣ㅡ扥愹㝢㕡㤹㡤㌷㜹摥㐶㈸㌰㥢挰愴㔸㥣㠹愶㌱挹㌴㜸挲㥤㡢攲㜹㜴㘱㜶㤰㥦搹扢〸愰摦㠳㠹㍡㍣㤵㑥戰戶㝤㔳㑦㌵㑥㘱昶㉣㘱扣㐹㕣㝦㠲愹捥㌴攳摣㈱慢㤳㝡㍣晡㐷〴捥攸摡㙦っ敤ㅤ㝣㌸昷㐸㍣㙣㥢㔷愴昱攸昶搸㈲昷㍥戲㤴攴挳晦戳㔸㍣㘷捣摢㐸昹㑥摤ㄷ慣晦て㜱戸扤ㅡ捦换㌳㘲㌷扣昵㍦㐰戸攳㠹愰㡢㝦㜱ㅢ㕡摣昲㑤㡥搷ㅤ敥晥㥢收晤敢っ敦㌸挳捣㌸㐹㘵㕣㥥㥢晡攱㔹搷㝥㝢摢ㄱ㤹搷摣昵㠷昷敦㔹昷㜷㕤晡挵㌱昷慦换昹昶晢㜱挷㉦ㅢ㜲㙦㡥㉡挱㡣㑣挴搱ㅦ搱㝣㑣挳㉤愱㍡㠳搶㍢戸搱㉤攱㤱户㥤㍣㐷昰㤱户㑥っ㤱昰㐲搵㠸㙣㉣㔵㠶づ㌷㤸摡ㅤ㌳愸㤲㄰晢㥡挴收㘲戸㜵挴捡捤㡣㌰㘲㙢㔶㜳㜹㈰㘷㔴㘶㕤昲㥡戴挷㜳㔴㉤㘶搸㠸戵昷搶㍦㠱㔸㍢捦ㄱ㝣㤴慤㔳㠷㐸㜸㈵改ㅦ㕣㘲㡢搰ㄱ㘲㔱㍦戱ㅦ㐹散㌴戸㕡㐷散㜴㌳愳挵挴㤶㘰㠶㡤㔸㙡ㄸ戱ㄴ捦ㄱ㝣㐴慤戳ㄴ㤱昰挲㥤㥢㉥戱ぢ搰ㄱ㘲挹㝥㘲㝦㤰搸㐵㜰戵㡥搸挵㘶㐶ㄸ㌱㜷㔷扣㌳愷愸晦戴慣㐳㌶摣㤳愳㔶㘲㠶㡤搸㙦㍦㠷散㡡扦㝡㡥攰愳㘷㥤㔵㠸㠴ㄷ晥て㜶㌸㜴摡户㔱慢搱ㄱ㘲扦㘰㐶挳慥搸ㄶ捥㡥㔷挳搵㍡㘲㙢捤㡣愶㠹慤换戹敥㠲㑤ㅦ㝤戶敡㠶ㅣ㜵ㄳ㘶搸㠸晤㄰㐶散㝢捦ㄱ㝣愴慣戳ㅥ㤱昰挲㥤㤶㉥戱つ攸〸戱敦晣挴㍡㤲搸敤㜰戵㡥搸㐶㌳㈳㡣㔸挲㌱戶ㄹ㌳㙣挴扥ち㈳昶愵攷〸㍥㉡搶搹㠲㐸㜸愱戸挵㈵昶〰㍡㐲散㜳㍦戱扤㐸散㈱戸㕡㐷㙣慢㤹搱㌴戱つ㌹ㄷ攴捥摣昱㔲て㝣㜸㍣㠱ㄹ㌶㘲㍢挲㠸㝤攲㌹㠲㡦㠰㜵㥥㐴㈴扣昰㔸㌷㤷搸㌳攸〸戱㡦晤挴扡㤱搸㜳㜰戵㡥搸㜶㌳㈳㡣㤸昹戸㙦搸ㄵ㕦挳っㅢ戱昷挳㠸扤攷㌹㠲㡦㜶㜵㕥㐷㈴扣㔰㌰攳ㄲ㝢ㅢㅤ㈱昶㡥㥦搸挱㈴昶㉥㕣慤㈳昶㥥㤹ㄱ㐶㉣㘱㔷晣〴㌳㙣挴㕥て㈳昶㥡攷〸㍥戲搵搹㠱㐸㜸㈵改㐳㕤㘲㥦愱㈳挴㕥昱ㄳ㍢㡣挴扥㠰慢㜵挴扥㌴㌳挲㠸㈵㙣戱敦㌱挳㐶散昹㌰㘲摢㍤㐷昰㔱慣捥て㠸㠴ㄷ㙥〸㜵㠹晤㡣㡥㄰㝢搶㑦㙣㌰㠹敤㠲慢㜵挴㝥㌵㌳㕡㑣㉣〵〹㙣挴㥥っ㈳昶㠴攷〸㍥㘲搵㐹㐵㈴㈱㌶捣㈵愶搱ㄷ㘲摢晣挴㜲㐸㉣ㅤ㉥扣㕡昱㤳慡㥤㤹ㄱ㐶散戴㑥㜷㡥晥㘸昱㤲ㅣ㜷㤷㕣㥤愳㍡㘱㐶㈶㜵づ晣愴㝡㌸㡣搸㔶捦ㄱ㝣㜴慡搳ㄹ㤱㠴搸㐸㤷搸㍥攸ぢ戱〷晤挴㐶㤳㔸ㄷ戸昰㙡〵戱晤捣㡣愶㠹摤㤴昳换㤹㜳戶搶晥㜹㘱㡥㍡㄰㌳㌲㉤挴戶㠴ㄱ摢散㌹㠲㡦㐴㜵㌲ㄱ㐹㠸㑤㜴㠹昵㐲㕦㠸晤挵㑦㙣㌲㠹昵㠶ぢ慦㔶㄰敢㘳㘶㠴ㄱ㜳户搴㠶㥣挳㌷㍦㍤晦㤱㙢㉦捣㔱〳㌱㈳搳㐲散㡥㌰㘲ㅢ㍤㐷昰㔱愷㑥㌶㈲〹戱㘹㉥戱愱攸ぢ戱摢晣挴㡥㈵戱㈳攰挲慢ㄵ挴㡥㌴㌳挲㠸㈵晣愴捡挷㡣㑣ぢ戱昵㘱挴㙥昲ㅣ挱㐷㤸㍡㈳ㄱ㐹㠸㥤攴ㄲㅢ㡢扥㄰扢挱㑦慣㤰挴挶挳㠵㔷㉢㠸㑤㌰㌳挲㠸㤹㉤搶昰〵㍤ㄵ㌳㌲㉤挴慥〹㈳戶搶㜳〴ㅦ㑤敡㑣㐳㈴㈱ㄶ㜳㠹ㅤ㡦扥㄰㕢攳㈷㜶ち㠹㥤〸ㄷ㕥慤㈰㌶挳捣㘸㥡㤸敦捦㤶ㄲ捣挸戴㄰㕢ㄵ㐶㙣愵攷〸㍥㜲搴㠹㈱㤲㄰慢㜰㠹㤵愱㉦挴㉥昷ㄳ慢㈲戱戹㜰攱搵ち㘲攵㘶㐶㡢㠹搵㘲㐶愶㠵搸昲㌰㘲ㄷ㝢㡥攰愳㐴㥤㍡㐴ㄲ㘲㜵㉥戱㐵攸ぢ戱ぢ晤挴ㄶ㤰搸㘹㜰攱搵ち㘲愷㥢ㄹ㘱挴ㄲ扥愰㤷㘰㐶愶㠵搸搲㌰㘲㑢㍣㐷昰ㄱ愱捥㔲㐴ㄲ㘲㘷戸挴㉥㐰㕦㠸㥤攳㈷㜶ㄶ㠹㕤〴ㄷ㕥慤㈰㜶戱㤹搱㌴戱㐷ㅡ晦㠲㕥㠹ㄹ㤹ㄶ㘲㘷㠴ㄱ㍢摤㜳〴ㅦ晤改慣㐲㈴㈱戶搴㈵戶ㅡ㝤㈱戶搸㑦散㍣ㄲ扢ㅡ㉥扣㕡㐱㙣慤㤹ㄱ㐶捣晢㠲㝥昴挸て㈶㉦扦戲㤲㝦㡦㘱㐶愶㠵㔸㕤ㄸ戱㕡捦ㄱ㝣愴愷戳ㅥ㤱㠴搸㜲㤷搸〶昴㠵㔸戵㥦搸愵㈴㜶㍢㕣㜸戵㠲搸㐶㌳㈳㡣㤸搹ㄵㅢ㑥收㙣挶㡣㑣ぢ戱㡡㌰㘲攵㥥㈳昸愸㑥㘷ぢ㈲〹戱㔵㉥戱〷搰ㄷ㘲㜳晣挴慥㈴戱㠷攰挲慢ㄵ挴戶㥡ㄹ㘱挴ㄲ㝥摤㍦㠱ㄹ㤹ㄶ㘲戱㌰㘲㈵㥥㈳昸〸㑥攷㐹㐴ㄲ㘲搷戸挴㥥㐱㕦㠸捤昲ㄳ扢㤶挴㥥㠳ぢ慦㔶㄰摢㙥㘶㠴ㄱ㌳㕢慣昱敦㌱捣挸戴㄰㍢㈹㡣搸っ攳〸㍣㕡搳㜹ㅤ㤱㠴搸㝡㤷搸摢攸ぢ戱ㄳ晣挴㙥㈱戱㜷攱挲慢ㄵ挴摥㌳㌳㥡㈶收㍢㤹昳〹㘶㘴㕡㠸㑤㌳敢ㅦ㝣㘴收㔴捦㤱昰挸捣ㅤ㠸搴摣㈳㌳㝤晦户挹㡥㐸㥡㕡捡昲摡昴㔲㜷㤸愷㙢㔱㘶㕤㔶㕥㉥ㄵ捡敤昰㠴扢㙡晣晦ㅥ㈷攰㐱㡥㜸慥ㅤ晥㌷昰㕥㘱㉤ㅥ昰挸〷㠶㤹㘷愸㘹改㜱㜲愴㜴㜲㌵ㅥ慡搶戶㜴㙣つㅥ挰㔹㤲㠶晦㕦㕤㙤㉤晥搷昱晦ぢ㡦扦㐳捤㌸敦ㅦ挶攲㍥昸捥㕡慥捤㍡散㈶㥥㑣搸愸㠷昹摦㌸㈶昳挱㜸晦搹戳㌸㈳㜷㘰ㄷ㌳户ㄳ㤴昸ㅥ昵㤸愲愶㘰ㄳ扢㔵㌸㘷㈷晤㈱敢㥣㤴㡣晦改〷昰㤱㑤㌰晣晦戰挹昵ぢ㤸愸扥ㅢ㈳㜲捦㠳㤸愴㔴㥥ㄱて㤲㘳〱㍤㙦挳㑣ち晣捦ㄸ搳搳挹搸㉣㡡㈷愴戹ㄷ㐵敥〹㕤戵〹搶㔵摢挲㜵攰㌹昱挶搵扡㉦㝥戵ㄴ捦㘷㜳搵捣愲㝥㌰挹ㅥ〸㑤㌶捡㥡散愱挴㘴て〷㤲昱ㅣ㜳㕣㌲㥥戸ㄵ㘶㡦㠶㈶ㅢ㙥㑤昶ㄸ昰㤱㙤㌰昱愲㍦ㅥ㐸挸㜳扦㜱〹㔳〱㤰㠴㑦愲㘱摦捡㠷㕢ㄳ晥つ昸挸搳㌰昱〹㥦挱㠸㙦㉢慢戶攸挷㈵㙣㡦〱㐹昸ㅣㅡ昶㠴〳慤〹㥦㘷攴昸㙤昷㈲㠷㜸ㅢ㡤扢㑢愹㡥攸挷㈵敢㡣〱㐹昶㌲ㅡ昶㘴㝤慤挹㕥㘵㘴敥挳㡤㍢捡敢ㅣ昲㈵摢ぢ晤戸㘴晢㘳㐰㤲扤㠹㠶㍤㔹㑦㙢戲户ㄹ㤹㔲㌶㈶㝢㤷㐳扥㘴摤搰㡦㑢㤶㠹〱㐹昶㍥ㅡ昶㘴㍤慣挹㍥㘰攴㜸ㄹ㍦攲㤰㉦搹挱攸挷㈵㍢ㄴ〳㤲慣ㅥつ㝢戲晤慣挹㜶㌰㜲㍣戳㝦㜰挸㤷散㌰昴攳㤲㘵㘳㐰㤲㝤㠶㠶㍤搹㥥搶㘴㕦㌰㜲㝣戲慦㌸攴㑢㌶ㄸ晤戸㘴挳㌰㈰挹扥㐶挳㥥捣戱㈶晢㤶㤱攳㘵晣ㄷ㠷㝣挹㜲搰㡦㑢㌶ㄲ〳㤲散〷㌴散挹愲搶㘴㍦㌲㜲㝣戲㥦㌹攴㑢㌶ㅡ晤戸㘴ㄳ㌱㈰挹㜶愱㘱㑦㤶㘲㑤昶ㅢ㈳挷㈷晢㠳㐳扥㘴㤳搱㡦㑢㌶つ〳㤲㑣攱ㄹ㤹昶㘴扦晦㘴晢慥㘸〳㝣㘰㥢愵㜲挸㤷散搸㘰戲㤳㑣戲戶愱挹㝥戲㈶搳㡣ㅣ㝦㔰愷〷㤲ㄵ〶㤳挵㑣戲昶愱挹扥戳㈶敢挸挸昱㌲敥ㄶ㐸㜶㑡㌰㔹㠵㐹戶㐷㘸戲㉦慤挹㍡㈷㈶摢㉢㤰慣㉡㤸慣捥㈴摢㈷㌴搹愷搶㘴㕤ㄸ㌹晥㌸摢㍦㤰㙣㐱㌰搹ㄹ㈶㔹户搰㘴ㅦ㕡㤳㘵㌰㜲扣㡣〷〴㤲㥤ㄵ㑣戶搴㈴换っ㑤昶㡥㌵搹挱㠹挹㝡〵㤲㥤ㄷ㑣戶摣㈴敢ㅤ㥡散㌵㙢戲㐳ㄹ㌹㝥㙦㍣㉣㤰散搲㘰戲㔵㈶㔹扦搰㘴㉦㔸㤳つ㘰攴㜸ㄹ戳〳挹慥っ㈶扢挶㈴ㅢㅣ㥡散㘹㙢戲愱㡣ㅣ扦㠳ㅣㄱ㐸㜶㙤㌰搹㝡㤳㙣㔸㘸戲㙤搶㘴㌹㡣捣ㅦ㍥㡤㕦㥥戹㠱㘴户〴㤲愵摥㠵㠱ㄶ晦㝣㘶㐱挷ㅥ昸㐳㠳晦㌳㜹㍣攰㝣〴ㅥ㤳摤扢ㅣ㍦㠳㕢昰㔴昲㍣慣㠸攲敦㕥挶搰昹散㜹敢愹戶㘰㤴慢愱㐷㜲昴㍥㠳ㄹ攵挷昰〷愴㘰㐶㜳昴㘱㠳ㄹ攳挷昰㜷㥦㘰挶㜲㤴㍦昷㈴搷㌸㍦收㙦〶㌳㥥愳晣㠵㈶㤸〹㝥捣昳〶㌳㤱愳㉦ㅡ捣㈴㍦㠶㍦㡡㈴搷㘴㡥扥㙥㌰㐷晢㌱晣㉤㈳㤸㘳㌸捡㥦㌱㤲㙢㡡ㅦ昳㠱挱ㄴ㜰㤴扦㍥〴㌳搵㡦搹㘱㌰搳㌸晡て㠳㤹敥挷昰ぢ㕦㜲ㅤ换搱慦っ收㌸㍦㠶摦搳㠲㌹㥥愳晣㡡㤶㕣㈷昸㌱㍦ㅡ捣㠹ㅣ攵㌷慢㘰㘶昸㌱扦ㄹ捣㐹ㅣ晤挳㘰㑥昶㘳昸㘵㈶戹ち㌹捡敦㌱㠹㌳搳㡦攱㜷㤰㘰㡡㌸捡慦ㅦ挱捣昲㘳昸搵㈱㤸㘲㡥昲㕢㐳㌰㈵㝥っ㍦昱〵ㄳ攳㈸㍦散〵㔳敡挷昰㠳㕡㌰愷㜰㤴㥦搱㠲㤹敤挷昰昳㔵㌰㘵ㅣ攵㐷慢㘰收昸㌱晣㔸ㄴ捣㕣㡥昲ㄳ㔱㌰攵㝥っ㍦捤〴㔳挱㔱㝥㤰〹愶搲㡦攱㠷㤰㘰慡㌸捡捦ㅦ挱捣昳㘳昸搹㈱㤸㔳㌹捡㡦つ挱㔴晢㌱㍣攴〵㔳挳㔱ㅥ敤㠲愹昵㘳攴搰攳㔱㔷㠷㔱戳㌸㍣〴攵㥣捡㝣㌴㔰㐷㈲〷㕦〲㡡〷愱愰ㄶ扡㈸㌹晣ㄲ㔰㍣っ〵戵搸㐵挹〱㐸搴㘹攸㥢挵攱㠱㈸愸搳㕤㤴ㅣ㠲㐴挵慤ㄷて㐵㐱㥤改愲攴㈰㑣㐰昱㘰ㄴ搴搹㉥㑡づ㐳愲攲㌲昲㜰ㄴ搴㌹㉥㑡づ挴㠴㔸㍣㈰〵戵挴㐵挹愱㤸㠰攲㈱㈹愸㘵㉥㙡ㅡ晥ㄱ慤攳搶㥥〷愵愰捥㜷㔱㜲㌸㌲搶〵攸㥢挵攱㘱㈹愸ぢ㕤㤴ㅣ㤰㐴挵挵攲㠱㈹愸㡢㕤搴㠹昸㈷㌱㈳て㑤㐱㕤攲愲攴愰㑣㠸挵㠳㔳㔰㉢㕣㤴ㅣ㤶〹㈸ㅥ㥥㠲扡摣㐵挹㠱㐹㔴㥣慡㍣㐰〵戵搲㐵挹愱㤹㄰㡢㠷愸愰慥㜰㔱㜲㜰ㄲ㜵㈵晡㘶㜱㜸㤰ち敡㉡ㄷ㈵㠷㈷㔱㜱㑡昰㌰ㄵ搴ㅡㄷ㈵〷㘸〲㡡〷慡愰搶扡㈸㌹㐴ㄳ㔰㍣㔴〵戵捥㐵挹㐱㑡㔴摣ㄶ攲挱㉡愸敢㕣㤴ㅣ愶〹戱㜸戸ち敡〶ㄷ㈵〷㙡〲㡡〷慣愰㙥㜲㔱㜲愸ㄲㄵ愷㉡て㔹㐱摤㉣㈸挷〸愰㜸㝣捡挹捥攳昱愵捦〲慦ㄱ㤸㥢㠶㠷扢昳㤰ㄴ挷㜱〱〷㡦㐲㜱ㅣㅢ敦㜰㑣㐲挵㈳㔰㄰搳攳ㄱ㡡〷㥤㌸愶〵ㅣ㍣捥挴㌱㌵攰攰愱㈵㡥㠲㠰㠳㐷㤳㌸愶〴ㅣ㍣㠰挴㜱㑣挰挱㘳㐶ㅣ㐷挷㍢ㅣ戳㘹ㄴ㡦ㄷ㐱㑣㡥㐷㈸ㅥ㈲攲㤸ㄴ㜰昰愸㄰挷挴㠰㠳〷㠲㌸㈶〴ㅣ摣昷挵㌱㍥攰攰敥㉥㡥㜱〱〷昷㜰㜱㡣㡤㜷㌸㘶㔷㔷摣扢〵㌱㈶ㅥ愱戸㐳㡢㘳㜴挰挱㝤㔸ㅣ愳〲づ敥戶攲ㄸㄹ㜰㜰㑦ㄵ㐷㝥挰挱㥤㔳ㅣ㜹〱〷昷㐷㜱㡣〸㌸戸ぢ㡡㈳㌷摥㤱晥晦〰攱〵㜵㍡</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</si>
</sst>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4" formatCode="_(&quot;$&quot;* #,##0.00_);_(&quot;$&quot;* \(#,##0.00\);_(&quot;$&quot;* &quot;-&quot;??_);_(@_)"/>
    <numFmt numFmtId="43" formatCode="_(* #,##0.00_);_(* \(#,##0.00\);_(* &quot;-&quot;??_);_(@_)"/>
    <numFmt numFmtId="164" formatCode="_(* #,##0_);_(* \(#,##0\);_(* &quot;-&quot;??_);_(@_)"/>
    <numFmt numFmtId="165" formatCode="00.00&quot;B&quot;"/>
    <numFmt numFmtId="166" formatCode="0.0%"/>
    <numFmt numFmtId="167" formatCode="000.00&quot;M&quot;"/>
    <numFmt numFmtId="168" formatCode="_([$$-409]* #,##0.00_);_([$$-409]* \(#,##0.00\);_([$$-409]* &quot;-&quot;??_);_(@_)"/>
    <numFmt numFmtId="169" formatCode="0000&quot;A&quot;"/>
    <numFmt numFmtId="170" formatCode="0000&quot;E&quot;"/>
    <numFmt numFmtId="171" formatCode="0.00&quot;B&quot;"/>
    <numFmt numFmtId="172" formatCode="00.0&quot;%&quot;"/>
    <numFmt numFmtId="173" formatCode="0.0000"/>
    <numFmt numFmtId="174" formatCode="0&quot;%&quot;"/>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1"/>
      <color theme="9" tint="-0.249977111117893"/>
      <name val="Calibri"/>
      <family val="2"/>
      <scheme val="minor"/>
    </font>
    <font>
      <b/>
      <u/>
      <sz val="11"/>
      <color theme="1"/>
      <name val="Calibri"/>
      <family val="2"/>
      <scheme val="minor"/>
    </font>
    <font>
      <sz val="11"/>
      <color rgb="FF0000FF"/>
      <name val="Calibri"/>
      <family val="2"/>
      <scheme val="minor"/>
    </font>
    <font>
      <sz val="11"/>
      <name val="Calibri"/>
      <family val="2"/>
      <scheme val="minor"/>
    </font>
    <font>
      <u/>
      <sz val="11"/>
      <color theme="1"/>
      <name val="Calibri"/>
      <family val="2"/>
      <scheme val="minor"/>
    </font>
    <font>
      <b/>
      <sz val="9"/>
      <color indexed="81"/>
      <name val="Tahoma"/>
      <family val="2"/>
    </font>
    <font>
      <sz val="9"/>
      <color indexed="81"/>
      <name val="Tahoma"/>
      <family val="2"/>
    </font>
    <font>
      <i/>
      <sz val="11"/>
      <color theme="1"/>
      <name val="Calibri"/>
      <family val="2"/>
      <scheme val="minor"/>
    </font>
    <font>
      <sz val="10"/>
      <name val="Verdana"/>
      <family val="2"/>
    </font>
    <font>
      <sz val="10"/>
      <name val="Arial"/>
      <family val="2"/>
    </font>
    <font>
      <sz val="11"/>
      <color rgb="FF000000"/>
      <name val="Calibri"/>
      <family val="2"/>
    </font>
    <font>
      <b/>
      <sz val="10"/>
      <name val="Arial"/>
      <family val="2"/>
    </font>
    <font>
      <b/>
      <i/>
      <sz val="10"/>
      <name val="Arial"/>
      <family val="2"/>
    </font>
    <font>
      <b/>
      <sz val="11"/>
      <color rgb="FF000000"/>
      <name val="Calibri"/>
      <family val="2"/>
    </font>
    <font>
      <b/>
      <u/>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8"/>
      <color theme="3"/>
      <name val="Calibri Light"/>
      <family val="2"/>
      <scheme val="major"/>
    </font>
  </fonts>
  <fills count="41">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9999"/>
        <bgColor rgb="FF000000"/>
      </patternFill>
    </fill>
    <fill>
      <patternFill patternType="solid">
        <fgColor rgb="FFAEAAAA"/>
        <bgColor rgb="FF000000"/>
      </patternFill>
    </fill>
    <fill>
      <patternFill patternType="solid">
        <fgColor rgb="FF00FF00"/>
        <bgColor indexed="64"/>
      </patternFill>
    </fill>
    <fill>
      <patternFill patternType="solid">
        <fgColor rgb="FF00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28" applyNumberFormat="0" applyAlignment="0" applyProtection="0"/>
    <xf numFmtId="0" fontId="26" fillId="14" borderId="29" applyNumberFormat="0" applyAlignment="0" applyProtection="0"/>
    <xf numFmtId="0" fontId="27" fillId="14" borderId="28" applyNumberFormat="0" applyAlignment="0" applyProtection="0"/>
    <xf numFmtId="0" fontId="28" fillId="0" borderId="30" applyNumberFormat="0" applyFill="0" applyAlignment="0" applyProtection="0"/>
    <xf numFmtId="0" fontId="29" fillId="15" borderId="31" applyNumberFormat="0" applyAlignment="0" applyProtection="0"/>
    <xf numFmtId="0" fontId="30" fillId="0" borderId="0" applyNumberFormat="0" applyFill="0" applyBorder="0" applyAlignment="0" applyProtection="0"/>
    <xf numFmtId="0" fontId="1" fillId="16" borderId="32" applyNumberFormat="0" applyFont="0" applyAlignment="0" applyProtection="0"/>
    <xf numFmtId="0" fontId="31" fillId="0" borderId="0" applyNumberFormat="0" applyFill="0" applyBorder="0" applyAlignment="0" applyProtection="0"/>
    <xf numFmtId="0" fontId="2" fillId="0" borderId="33" applyNumberFormat="0" applyFill="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2" fillId="40" borderId="0" applyNumberFormat="0" applyBorder="0" applyAlignment="0" applyProtection="0"/>
    <xf numFmtId="0" fontId="34" fillId="0" borderId="0" applyNumberFormat="0" applyFill="0" applyBorder="0" applyAlignment="0" applyProtection="0"/>
    <xf numFmtId="43" fontId="33" fillId="0" borderId="0" applyFont="0" applyFill="0" applyBorder="0" applyAlignment="0" applyProtection="0"/>
    <xf numFmtId="0" fontId="33" fillId="0" borderId="0"/>
    <xf numFmtId="0" fontId="35" fillId="0" borderId="0" applyNumberFormat="0" applyFill="0" applyBorder="0" applyAlignment="0" applyProtection="0"/>
  </cellStyleXfs>
  <cellXfs count="168">
    <xf numFmtId="0" fontId="0" fillId="0" borderId="0" xfId="0"/>
    <xf numFmtId="164" fontId="2" fillId="0" borderId="0" xfId="1" applyNumberFormat="1" applyFont="1"/>
    <xf numFmtId="0" fontId="3" fillId="0" borderId="0" xfId="0" applyFont="1" applyAlignment="1">
      <alignment horizontal="right"/>
    </xf>
    <xf numFmtId="0" fontId="2" fillId="0" borderId="0" xfId="0" applyFont="1"/>
    <xf numFmtId="166" fontId="0" fillId="0" borderId="0" xfId="2" applyNumberFormat="1" applyFont="1"/>
    <xf numFmtId="10" fontId="0" fillId="0" borderId="0" xfId="2" applyNumberFormat="1" applyFont="1"/>
    <xf numFmtId="164" fontId="0" fillId="0" borderId="0" xfId="1" applyNumberFormat="1" applyFont="1"/>
    <xf numFmtId="164" fontId="5" fillId="0" borderId="0" xfId="1" applyNumberFormat="1" applyFont="1"/>
    <xf numFmtId="169" fontId="5" fillId="0" borderId="0" xfId="1" applyNumberFormat="1" applyFont="1"/>
    <xf numFmtId="164" fontId="6" fillId="0" borderId="0" xfId="1" applyNumberFormat="1" applyFont="1"/>
    <xf numFmtId="170" fontId="5" fillId="0" borderId="0" xfId="1" applyNumberFormat="1" applyFont="1"/>
    <xf numFmtId="164" fontId="0" fillId="0" borderId="0" xfId="1" applyNumberFormat="1" applyFont="1" applyAlignment="1">
      <alignment horizontal="left" indent="1"/>
    </xf>
    <xf numFmtId="164" fontId="0" fillId="0" borderId="0" xfId="1" applyNumberFormat="1" applyFont="1" applyAlignment="1">
      <alignment horizontal="left"/>
    </xf>
    <xf numFmtId="164" fontId="7" fillId="0" borderId="0" xfId="1" applyNumberFormat="1" applyFont="1"/>
    <xf numFmtId="168" fontId="0" fillId="0" borderId="0" xfId="0" applyNumberFormat="1"/>
    <xf numFmtId="164" fontId="2" fillId="0" borderId="1" xfId="1" applyNumberFormat="1" applyFont="1" applyBorder="1"/>
    <xf numFmtId="169" fontId="5" fillId="0" borderId="2" xfId="1" applyNumberFormat="1" applyFont="1" applyBorder="1"/>
    <xf numFmtId="170" fontId="5" fillId="0" borderId="3" xfId="1" applyNumberFormat="1" applyFont="1" applyBorder="1"/>
    <xf numFmtId="0" fontId="5" fillId="2" borderId="4" xfId="0" applyFont="1" applyFill="1" applyBorder="1"/>
    <xf numFmtId="0" fontId="5" fillId="3" borderId="4" xfId="0" applyFont="1" applyFill="1" applyBorder="1"/>
    <xf numFmtId="0" fontId="5" fillId="4" borderId="4" xfId="0" applyFont="1" applyFill="1" applyBorder="1"/>
    <xf numFmtId="0" fontId="0" fillId="0" borderId="5" xfId="0" applyBorder="1"/>
    <xf numFmtId="0" fontId="0" fillId="0" borderId="0" xfId="0" applyBorder="1"/>
    <xf numFmtId="0" fontId="0" fillId="0" borderId="6" xfId="0" applyBorder="1"/>
    <xf numFmtId="0" fontId="0" fillId="2" borderId="7" xfId="0" applyFill="1" applyBorder="1"/>
    <xf numFmtId="0" fontId="0" fillId="3" borderId="7" xfId="0" applyFill="1" applyBorder="1"/>
    <xf numFmtId="0" fontId="0" fillId="4" borderId="7" xfId="0" applyFill="1" applyBorder="1"/>
    <xf numFmtId="164" fontId="0" fillId="0" borderId="5" xfId="0" applyNumberFormat="1" applyBorder="1"/>
    <xf numFmtId="164" fontId="0" fillId="0" borderId="0" xfId="0" applyNumberFormat="1" applyBorder="1"/>
    <xf numFmtId="164" fontId="0" fillId="0" borderId="6" xfId="0" applyNumberFormat="1" applyBorder="1"/>
    <xf numFmtId="10" fontId="0" fillId="4" borderId="7" xfId="2" applyNumberFormat="1" applyFont="1" applyFill="1" applyBorder="1"/>
    <xf numFmtId="164" fontId="2" fillId="0" borderId="5" xfId="1" applyNumberFormat="1" applyFont="1" applyBorder="1"/>
    <xf numFmtId="164" fontId="2" fillId="0" borderId="0" xfId="1" applyNumberFormat="1" applyFont="1" applyBorder="1"/>
    <xf numFmtId="10" fontId="0" fillId="0" borderId="0" xfId="2" applyNumberFormat="1" applyFont="1" applyBorder="1"/>
    <xf numFmtId="10" fontId="0" fillId="0" borderId="6" xfId="2" applyNumberFormat="1" applyFont="1" applyBorder="1"/>
    <xf numFmtId="10" fontId="0" fillId="2" borderId="7" xfId="0" applyNumberFormat="1" applyFill="1" applyBorder="1"/>
    <xf numFmtId="0" fontId="8" fillId="0" borderId="5" xfId="0" applyFont="1" applyBorder="1"/>
    <xf numFmtId="0" fontId="8" fillId="0" borderId="0" xfId="0" applyFont="1" applyBorder="1"/>
    <xf numFmtId="164" fontId="0" fillId="0" borderId="5" xfId="0" applyNumberFormat="1" applyBorder="1" applyAlignment="1">
      <alignment horizontal="left" indent="1"/>
    </xf>
    <xf numFmtId="164" fontId="0" fillId="0" borderId="0" xfId="0" applyNumberFormat="1" applyBorder="1" applyAlignment="1">
      <alignment horizontal="left" indent="1"/>
    </xf>
    <xf numFmtId="10" fontId="0" fillId="3" borderId="7" xfId="0" applyNumberFormat="1" applyFill="1" applyBorder="1"/>
    <xf numFmtId="10" fontId="2" fillId="0" borderId="0" xfId="2" applyNumberFormat="1" applyFont="1" applyBorder="1"/>
    <xf numFmtId="10" fontId="2" fillId="0" borderId="6" xfId="0" applyNumberFormat="1" applyFont="1" applyBorder="1"/>
    <xf numFmtId="10" fontId="2" fillId="0" borderId="6" xfId="2" applyNumberFormat="1" applyFont="1" applyBorder="1"/>
    <xf numFmtId="0" fontId="0" fillId="0" borderId="5" xfId="0" applyBorder="1" applyAlignment="1">
      <alignment horizontal="left" indent="1"/>
    </xf>
    <xf numFmtId="0" fontId="0" fillId="0" borderId="0" xfId="0" applyBorder="1" applyAlignment="1">
      <alignment horizontal="left" indent="1"/>
    </xf>
    <xf numFmtId="10" fontId="0" fillId="2" borderId="8" xfId="0" applyNumberFormat="1" applyFill="1" applyBorder="1"/>
    <xf numFmtId="10" fontId="0" fillId="3" borderId="8" xfId="0" applyNumberFormat="1" applyFill="1" applyBorder="1"/>
    <xf numFmtId="10" fontId="0" fillId="4" borderId="8" xfId="2" applyNumberFormat="1" applyFont="1" applyFill="1" applyBorder="1"/>
    <xf numFmtId="0" fontId="2" fillId="0" borderId="5" xfId="0" applyFont="1" applyBorder="1"/>
    <xf numFmtId="0" fontId="2" fillId="0" borderId="0" xfId="0" applyFont="1" applyBorder="1"/>
    <xf numFmtId="43" fontId="0" fillId="0" borderId="0" xfId="1" applyNumberFormat="1" applyFont="1" applyBorder="1"/>
    <xf numFmtId="43" fontId="0" fillId="0" borderId="6" xfId="1" applyNumberFormat="1" applyFont="1" applyBorder="1"/>
    <xf numFmtId="0" fontId="8" fillId="0" borderId="5" xfId="0" applyFont="1" applyBorder="1" applyAlignment="1">
      <alignment horizontal="left"/>
    </xf>
    <xf numFmtId="0" fontId="8" fillId="0" borderId="0" xfId="0" applyFont="1" applyBorder="1" applyAlignment="1">
      <alignment horizontal="left"/>
    </xf>
    <xf numFmtId="0" fontId="2" fillId="0" borderId="5" xfId="0" applyFont="1" applyBorder="1" applyAlignment="1">
      <alignment horizontal="left" indent="1"/>
    </xf>
    <xf numFmtId="0" fontId="2" fillId="0" borderId="0" xfId="0" applyFont="1" applyBorder="1" applyAlignment="1">
      <alignment horizontal="left" indent="1"/>
    </xf>
    <xf numFmtId="0" fontId="0" fillId="0" borderId="5" xfId="0" applyBorder="1" applyAlignment="1">
      <alignment horizontal="left" indent="2"/>
    </xf>
    <xf numFmtId="0" fontId="0" fillId="0" borderId="0" xfId="0" applyBorder="1" applyAlignment="1">
      <alignment horizontal="left" indent="2"/>
    </xf>
    <xf numFmtId="0" fontId="0" fillId="0" borderId="9" xfId="0" applyBorder="1" applyAlignment="1">
      <alignment horizontal="left" indent="1"/>
    </xf>
    <xf numFmtId="0" fontId="0" fillId="0" borderId="10" xfId="0" applyBorder="1" applyAlignment="1">
      <alignment horizontal="left" indent="1"/>
    </xf>
    <xf numFmtId="164" fontId="0" fillId="0" borderId="10" xfId="0" applyNumberFormat="1" applyBorder="1"/>
    <xf numFmtId="164" fontId="0" fillId="0" borderId="11" xfId="0" applyNumberFormat="1" applyBorder="1"/>
    <xf numFmtId="0" fontId="0" fillId="0" borderId="10" xfId="0" applyBorder="1"/>
    <xf numFmtId="164" fontId="2" fillId="0" borderId="10" xfId="0" applyNumberFormat="1" applyFont="1" applyBorder="1"/>
    <xf numFmtId="164" fontId="2" fillId="0" borderId="11" xfId="0" applyNumberFormat="1" applyFont="1" applyBorder="1"/>
    <xf numFmtId="164" fontId="2" fillId="0" borderId="0" xfId="0" applyNumberFormat="1" applyFont="1" applyBorder="1"/>
    <xf numFmtId="0" fontId="2" fillId="0" borderId="12" xfId="0" applyFont="1" applyBorder="1" applyAlignment="1">
      <alignment horizontal="left" indent="1"/>
    </xf>
    <xf numFmtId="0" fontId="2" fillId="0" borderId="13" xfId="0" applyFont="1" applyBorder="1" applyAlignment="1">
      <alignment horizontal="left" indent="1"/>
    </xf>
    <xf numFmtId="164" fontId="2" fillId="0" borderId="13" xfId="0" applyNumberFormat="1" applyFont="1" applyBorder="1"/>
    <xf numFmtId="164" fontId="2" fillId="0" borderId="14" xfId="0" applyNumberFormat="1" applyFont="1" applyBorder="1"/>
    <xf numFmtId="164" fontId="0" fillId="0" borderId="0" xfId="0" applyNumberFormat="1"/>
    <xf numFmtId="0" fontId="0" fillId="0" borderId="15" xfId="0" applyBorder="1"/>
    <xf numFmtId="164" fontId="0" fillId="0" borderId="15" xfId="0" applyNumberFormat="1" applyBorder="1"/>
    <xf numFmtId="164" fontId="2" fillId="0" borderId="0" xfId="1" applyNumberFormat="1" applyFont="1" applyFill="1" applyBorder="1"/>
    <xf numFmtId="164" fontId="2" fillId="0" borderId="0" xfId="1" applyNumberFormat="1" applyFont="1" applyFill="1" applyBorder="1" applyAlignment="1">
      <alignment horizontal="left"/>
    </xf>
    <xf numFmtId="0" fontId="0" fillId="0" borderId="0" xfId="0" applyAlignment="1">
      <alignment horizontal="left" indent="2"/>
    </xf>
    <xf numFmtId="10" fontId="11" fillId="0" borderId="0" xfId="2" applyNumberFormat="1" applyFont="1"/>
    <xf numFmtId="10" fontId="11" fillId="0" borderId="0" xfId="0" applyNumberFormat="1" applyFont="1"/>
    <xf numFmtId="0" fontId="0" fillId="0" borderId="0" xfId="0" applyAlignment="1">
      <alignment horizontal="left" indent="3"/>
    </xf>
    <xf numFmtId="0" fontId="2" fillId="0" borderId="0" xfId="0" applyFont="1" applyAlignment="1">
      <alignment horizontal="left" indent="1"/>
    </xf>
    <xf numFmtId="164" fontId="1" fillId="0" borderId="0" xfId="2" applyNumberFormat="1" applyFont="1"/>
    <xf numFmtId="10" fontId="0" fillId="0" borderId="0" xfId="0" applyNumberFormat="1"/>
    <xf numFmtId="0" fontId="2" fillId="0" borderId="15" xfId="0" applyFont="1" applyBorder="1" applyAlignment="1">
      <alignment horizontal="left" indent="3"/>
    </xf>
    <xf numFmtId="0" fontId="2" fillId="0" borderId="0" xfId="0" applyFont="1" applyAlignment="1">
      <alignment horizontal="left" indent="3"/>
    </xf>
    <xf numFmtId="10" fontId="2" fillId="0" borderId="0" xfId="0" applyNumberFormat="1" applyFont="1"/>
    <xf numFmtId="0" fontId="7" fillId="5" borderId="0" xfId="0" applyFont="1" applyFill="1"/>
    <xf numFmtId="0" fontId="0" fillId="0" borderId="0" xfId="0" applyFont="1" applyBorder="1" applyAlignment="1">
      <alignment horizontal="left" indent="3"/>
    </xf>
    <xf numFmtId="164" fontId="0" fillId="0" borderId="0" xfId="1" applyNumberFormat="1" applyFont="1" applyBorder="1"/>
    <xf numFmtId="0" fontId="0" fillId="0" borderId="0" xfId="0" applyBorder="1" applyAlignment="1">
      <alignment horizontal="left" indent="3"/>
    </xf>
    <xf numFmtId="44" fontId="13" fillId="0" borderId="1" xfId="3" applyNumberFormat="1" applyFont="1" applyFill="1" applyBorder="1"/>
    <xf numFmtId="10" fontId="14" fillId="0" borderId="3" xfId="0" applyNumberFormat="1" applyFont="1" applyFill="1" applyBorder="1"/>
    <xf numFmtId="0" fontId="14" fillId="0" borderId="0" xfId="0" applyFont="1" applyFill="1" applyBorder="1"/>
    <xf numFmtId="44" fontId="13" fillId="0" borderId="5" xfId="3" applyNumberFormat="1" applyFont="1" applyFill="1" applyBorder="1"/>
    <xf numFmtId="10" fontId="13" fillId="0" borderId="6" xfId="4" applyNumberFormat="1" applyFont="1" applyFill="1" applyBorder="1"/>
    <xf numFmtId="44" fontId="13" fillId="0" borderId="16" xfId="3" applyNumberFormat="1" applyFont="1" applyFill="1" applyBorder="1"/>
    <xf numFmtId="44" fontId="15" fillId="0" borderId="1" xfId="3" applyNumberFormat="1" applyFont="1" applyFill="1" applyBorder="1"/>
    <xf numFmtId="44" fontId="15" fillId="0" borderId="5" xfId="3" applyNumberFormat="1" applyFont="1" applyFill="1" applyBorder="1"/>
    <xf numFmtId="8" fontId="14" fillId="0" borderId="6" xfId="0" applyNumberFormat="1" applyFont="1" applyFill="1" applyBorder="1"/>
    <xf numFmtId="44" fontId="16" fillId="0" borderId="16" xfId="3" applyNumberFormat="1" applyFont="1" applyFill="1" applyBorder="1"/>
    <xf numFmtId="166" fontId="17" fillId="6" borderId="17" xfId="2" applyNumberFormat="1" applyFont="1" applyFill="1" applyBorder="1"/>
    <xf numFmtId="44" fontId="16" fillId="0" borderId="0" xfId="3" applyNumberFormat="1" applyFont="1" applyFill="1" applyBorder="1"/>
    <xf numFmtId="0" fontId="15" fillId="7" borderId="18" xfId="3" applyFont="1" applyFill="1" applyBorder="1" applyAlignment="1">
      <alignment horizontal="center"/>
    </xf>
    <xf numFmtId="10" fontId="13" fillId="0" borderId="4" xfId="4" applyNumberFormat="1" applyFont="1" applyFill="1" applyBorder="1"/>
    <xf numFmtId="10" fontId="13" fillId="0" borderId="7" xfId="4" applyNumberFormat="1" applyFont="1" applyFill="1" applyBorder="1"/>
    <xf numFmtId="164" fontId="13" fillId="0" borderId="5" xfId="5" applyNumberFormat="1" applyFont="1" applyFill="1" applyBorder="1"/>
    <xf numFmtId="164" fontId="13" fillId="0" borderId="16" xfId="5" applyNumberFormat="1" applyFont="1" applyFill="1" applyBorder="1"/>
    <xf numFmtId="10" fontId="13" fillId="0" borderId="8" xfId="4" applyNumberFormat="1" applyFont="1" applyFill="1" applyBorder="1"/>
    <xf numFmtId="44" fontId="18" fillId="0" borderId="1" xfId="3" applyNumberFormat="1" applyFont="1" applyFill="1" applyBorder="1"/>
    <xf numFmtId="166" fontId="17" fillId="0" borderId="0" xfId="2" applyNumberFormat="1" applyFont="1" applyFill="1" applyBorder="1"/>
    <xf numFmtId="44" fontId="16" fillId="0" borderId="1" xfId="3" applyNumberFormat="1" applyFont="1" applyFill="1" applyBorder="1"/>
    <xf numFmtId="10" fontId="14" fillId="0" borderId="3" xfId="2" applyNumberFormat="1" applyFont="1" applyFill="1" applyBorder="1"/>
    <xf numFmtId="10" fontId="14" fillId="0" borderId="6" xfId="2" applyNumberFormat="1" applyFont="1" applyFill="1" applyBorder="1"/>
    <xf numFmtId="10" fontId="14" fillId="0" borderId="17" xfId="2" applyNumberFormat="1" applyFont="1" applyFill="1" applyBorder="1"/>
    <xf numFmtId="164" fontId="13" fillId="0" borderId="0" xfId="5" applyNumberFormat="1" applyFont="1" applyFill="1" applyBorder="1"/>
    <xf numFmtId="0" fontId="13" fillId="0" borderId="0" xfId="1" applyNumberFormat="1" applyFont="1" applyFill="1" applyBorder="1"/>
    <xf numFmtId="0" fontId="13" fillId="0" borderId="0" xfId="4" applyNumberFormat="1" applyFont="1" applyFill="1" applyBorder="1"/>
    <xf numFmtId="0" fontId="0" fillId="0" borderId="0" xfId="0" applyNumberFormat="1"/>
    <xf numFmtId="0" fontId="11" fillId="0" borderId="0" xfId="0" applyFont="1" applyAlignment="1">
      <alignment horizontal="left" indent="3"/>
    </xf>
    <xf numFmtId="43" fontId="0" fillId="0" borderId="0" xfId="1" applyFont="1"/>
    <xf numFmtId="44" fontId="14" fillId="0" borderId="3" xfId="0" applyNumberFormat="1" applyFont="1" applyFill="1" applyBorder="1"/>
    <xf numFmtId="43" fontId="0" fillId="2" borderId="7" xfId="1" applyNumberFormat="1" applyFont="1" applyFill="1" applyBorder="1"/>
    <xf numFmtId="43" fontId="0" fillId="3" borderId="7" xfId="1" applyNumberFormat="1" applyFont="1" applyFill="1" applyBorder="1"/>
    <xf numFmtId="43" fontId="0" fillId="4" borderId="7" xfId="1" applyNumberFormat="1" applyFont="1" applyFill="1" applyBorder="1"/>
    <xf numFmtId="43" fontId="0" fillId="2" borderId="8" xfId="1" applyNumberFormat="1" applyFont="1" applyFill="1" applyBorder="1"/>
    <xf numFmtId="43" fontId="0" fillId="3" borderId="8" xfId="1" applyNumberFormat="1" applyFont="1" applyFill="1" applyBorder="1"/>
    <xf numFmtId="43" fontId="0" fillId="4" borderId="8" xfId="1" applyNumberFormat="1" applyFont="1" applyFill="1" applyBorder="1"/>
    <xf numFmtId="43" fontId="0" fillId="0" borderId="0" xfId="0" applyNumberFormat="1"/>
    <xf numFmtId="0" fontId="2" fillId="0" borderId="0" xfId="0" applyFont="1" applyAlignment="1">
      <alignment horizontal="left" indent="2"/>
    </xf>
    <xf numFmtId="164" fontId="11" fillId="0" borderId="0" xfId="1" applyNumberFormat="1" applyFont="1"/>
    <xf numFmtId="0" fontId="5" fillId="0" borderId="0" xfId="0" applyFont="1" applyAlignment="1">
      <alignment horizontal="left" indent="2"/>
    </xf>
    <xf numFmtId="0" fontId="0" fillId="0" borderId="0" xfId="0" quotePrefix="1"/>
    <xf numFmtId="10" fontId="0" fillId="8" borderId="0" xfId="0" applyNumberFormat="1" applyFill="1"/>
    <xf numFmtId="3" fontId="0" fillId="0" borderId="0" xfId="0" applyNumberFormat="1"/>
    <xf numFmtId="9" fontId="0" fillId="0" borderId="0" xfId="0" applyNumberFormat="1"/>
    <xf numFmtId="0" fontId="2" fillId="4" borderId="19" xfId="0" applyFont="1" applyFill="1" applyBorder="1"/>
    <xf numFmtId="0" fontId="0" fillId="4" borderId="20" xfId="0" applyFill="1" applyBorder="1" applyAlignment="1">
      <alignment horizontal="right"/>
    </xf>
    <xf numFmtId="0" fontId="2" fillId="4" borderId="21" xfId="0" applyFont="1" applyFill="1" applyBorder="1"/>
    <xf numFmtId="14" fontId="0" fillId="4" borderId="22" xfId="0" applyNumberFormat="1" applyFill="1" applyBorder="1"/>
    <xf numFmtId="0" fontId="0" fillId="4" borderId="22" xfId="0" applyFill="1" applyBorder="1"/>
    <xf numFmtId="2" fontId="0" fillId="4" borderId="22" xfId="0" applyNumberFormat="1" applyFill="1" applyBorder="1"/>
    <xf numFmtId="165" fontId="0" fillId="4" borderId="22" xfId="0" applyNumberFormat="1" applyFill="1" applyBorder="1"/>
    <xf numFmtId="10" fontId="0" fillId="4" borderId="22" xfId="2" applyNumberFormat="1" applyFont="1" applyFill="1" applyBorder="1"/>
    <xf numFmtId="167" fontId="0" fillId="4" borderId="22" xfId="0" applyNumberFormat="1" applyFill="1" applyBorder="1"/>
    <xf numFmtId="2" fontId="0" fillId="4" borderId="22" xfId="0" applyNumberFormat="1" applyFill="1" applyBorder="1" applyAlignment="1">
      <alignment horizontal="right"/>
    </xf>
    <xf numFmtId="168" fontId="4" fillId="4" borderId="22" xfId="0" applyNumberFormat="1" applyFont="1" applyFill="1" applyBorder="1"/>
    <xf numFmtId="0" fontId="2" fillId="4" borderId="23" xfId="0" applyFont="1" applyFill="1" applyBorder="1"/>
    <xf numFmtId="168" fontId="4" fillId="4" borderId="24" xfId="0" applyNumberFormat="1" applyFont="1" applyFill="1" applyBorder="1"/>
    <xf numFmtId="171" fontId="0" fillId="4" borderId="22" xfId="0" applyNumberFormat="1" applyFill="1" applyBorder="1"/>
    <xf numFmtId="0" fontId="2" fillId="0" borderId="15" xfId="0" applyFont="1" applyBorder="1" applyAlignment="1">
      <alignment horizontal="left" indent="2"/>
    </xf>
    <xf numFmtId="164" fontId="0" fillId="0" borderId="15" xfId="1" applyNumberFormat="1" applyFont="1" applyBorder="1"/>
    <xf numFmtId="10" fontId="14" fillId="0" borderId="0" xfId="0" applyNumberFormat="1" applyFont="1" applyFill="1" applyBorder="1"/>
    <xf numFmtId="166" fontId="7" fillId="0" borderId="0" xfId="2" applyNumberFormat="1" applyFont="1"/>
    <xf numFmtId="10" fontId="7" fillId="0" borderId="0" xfId="2" applyNumberFormat="1" applyFont="1"/>
    <xf numFmtId="166" fontId="2" fillId="0" borderId="0" xfId="2" applyNumberFormat="1" applyFont="1"/>
    <xf numFmtId="169" fontId="0" fillId="0" borderId="0" xfId="0" applyNumberFormat="1"/>
    <xf numFmtId="10" fontId="0" fillId="0" borderId="0" xfId="2" applyNumberFormat="1" applyFont="1" applyFill="1" applyBorder="1"/>
    <xf numFmtId="0" fontId="0" fillId="9" borderId="0" xfId="0" applyFill="1"/>
    <xf numFmtId="10" fontId="0" fillId="8" borderId="0" xfId="2" applyNumberFormat="1" applyFont="1" applyFill="1"/>
    <xf numFmtId="164" fontId="11" fillId="0" borderId="0" xfId="0" applyNumberFormat="1" applyFont="1"/>
    <xf numFmtId="172" fontId="0" fillId="0" borderId="0" xfId="1" applyNumberFormat="1" applyFont="1"/>
    <xf numFmtId="14" fontId="0" fillId="0" borderId="0" xfId="0" applyNumberFormat="1"/>
    <xf numFmtId="173" fontId="0" fillId="0" borderId="0" xfId="0" applyNumberFormat="1" applyFont="1" applyFill="1" applyBorder="1" applyAlignment="1" applyProtection="1"/>
    <xf numFmtId="174" fontId="0" fillId="0" borderId="0" xfId="1" applyNumberFormat="1" applyFont="1"/>
    <xf numFmtId="0" fontId="0" fillId="0" borderId="0" xfId="0"/>
    <xf numFmtId="0" fontId="0" fillId="0" borderId="0" xfId="0"/>
    <xf numFmtId="0" fontId="0" fillId="0" borderId="0" xfId="0"/>
    <xf numFmtId="0" fontId="0" fillId="0" borderId="0" xfId="0"/>
  </cellXfs>
  <cellStyles count="50">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48"/>
    <cellStyle name="Note" xfId="19" builtinId="10" customBuiltin="1"/>
    <cellStyle name="Output" xfId="14" builtinId="21" customBuiltin="1"/>
    <cellStyle name="Percent" xfId="2" builtinId="5"/>
    <cellStyle name="Percent 2 2" xfId="4"/>
    <cellStyle name="Title" xfId="49" builtinId="15" customBuiltin="1"/>
    <cellStyle name="Title 2" xfId="46"/>
    <cellStyle name="Total" xfId="21" builtinId="25" customBuiltin="1"/>
    <cellStyle name="Warning Text" xfId="18"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a:t>HON Revenue Breakdown by Segment (2010-2015)</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580333506619324E-2"/>
          <c:y val="0.10648841354723707"/>
          <c:w val="0.78387430884860654"/>
          <c:h val="0.65751063202661164"/>
        </c:manualLayout>
      </c:layout>
      <c:lineChart>
        <c:grouping val="standard"/>
        <c:varyColors val="0"/>
        <c:ser>
          <c:idx val="0"/>
          <c:order val="0"/>
          <c:tx>
            <c:v>Aerospace</c:v>
          </c:tx>
          <c:spPr>
            <a:ln w="28575" cap="rnd">
              <a:solidFill>
                <a:schemeClr val="accent1"/>
              </a:solidFill>
              <a:round/>
            </a:ln>
            <a:effectLst/>
          </c:spPr>
          <c:marker>
            <c:symbol val="none"/>
          </c:marker>
          <c:cat>
            <c:numRef>
              <c:f>'HON_Revenue Growth'!$B$3:$G$3</c:f>
              <c:numCache>
                <c:formatCode>0000"A"</c:formatCode>
                <c:ptCount val="6"/>
                <c:pt idx="0">
                  <c:v>2010</c:v>
                </c:pt>
                <c:pt idx="1">
                  <c:v>2011</c:v>
                </c:pt>
                <c:pt idx="2">
                  <c:v>2012</c:v>
                </c:pt>
                <c:pt idx="3">
                  <c:v>2013</c:v>
                </c:pt>
                <c:pt idx="4">
                  <c:v>2014</c:v>
                </c:pt>
                <c:pt idx="5">
                  <c:v>2015</c:v>
                </c:pt>
              </c:numCache>
            </c:numRef>
          </c:cat>
          <c:val>
            <c:numRef>
              <c:f>'HON_Revenue Growth'!$B$6:$G$6</c:f>
              <c:numCache>
                <c:formatCode>0.0%</c:formatCode>
                <c:ptCount val="6"/>
                <c:pt idx="0">
                  <c:v>0.42890262751159197</c:v>
                </c:pt>
                <c:pt idx="1">
                  <c:v>0.41978756022777047</c:v>
                </c:pt>
                <c:pt idx="2">
                  <c:v>0.41420416832603213</c:v>
                </c:pt>
                <c:pt idx="3">
                  <c:v>0.40289335552426064</c:v>
                </c:pt>
                <c:pt idx="4">
                  <c:v>0.38698953009477499</c:v>
                </c:pt>
                <c:pt idx="5">
                  <c:v>0.39493533086234156</c:v>
                </c:pt>
              </c:numCache>
            </c:numRef>
          </c:val>
          <c:smooth val="0"/>
        </c:ser>
        <c:ser>
          <c:idx val="1"/>
          <c:order val="1"/>
          <c:tx>
            <c:v>ACS</c:v>
          </c:tx>
          <c:spPr>
            <a:ln w="28575" cap="rnd">
              <a:solidFill>
                <a:schemeClr val="accent2"/>
              </a:solidFill>
              <a:round/>
            </a:ln>
            <a:effectLst/>
          </c:spPr>
          <c:marker>
            <c:symbol val="none"/>
          </c:marker>
          <c:cat>
            <c:numRef>
              <c:f>'HON_Revenue Growth'!$B$3:$G$3</c:f>
              <c:numCache>
                <c:formatCode>0000"A"</c:formatCode>
                <c:ptCount val="6"/>
                <c:pt idx="0">
                  <c:v>2010</c:v>
                </c:pt>
                <c:pt idx="1">
                  <c:v>2011</c:v>
                </c:pt>
                <c:pt idx="2">
                  <c:v>2012</c:v>
                </c:pt>
                <c:pt idx="3">
                  <c:v>2013</c:v>
                </c:pt>
                <c:pt idx="4">
                  <c:v>2014</c:v>
                </c:pt>
                <c:pt idx="5">
                  <c:v>2015</c:v>
                </c:pt>
              </c:numCache>
            </c:numRef>
          </c:cat>
          <c:val>
            <c:numRef>
              <c:f>'HON_Revenue Growth'!$B$18:$G$18</c:f>
              <c:numCache>
                <c:formatCode>0.00%</c:formatCode>
                <c:ptCount val="6"/>
              </c:numCache>
            </c:numRef>
          </c:val>
          <c:smooth val="0"/>
        </c:ser>
        <c:ser>
          <c:idx val="2"/>
          <c:order val="2"/>
          <c:tx>
            <c:v>PMT</c:v>
          </c:tx>
          <c:spPr>
            <a:ln w="28575" cap="rnd">
              <a:solidFill>
                <a:schemeClr val="accent3"/>
              </a:solidFill>
              <a:round/>
            </a:ln>
            <a:effectLst/>
          </c:spPr>
          <c:marker>
            <c:symbol val="none"/>
          </c:marker>
          <c:cat>
            <c:numRef>
              <c:f>'HON_Revenue Growth'!$B$3:$G$3</c:f>
              <c:numCache>
                <c:formatCode>0000"A"</c:formatCode>
                <c:ptCount val="6"/>
                <c:pt idx="0">
                  <c:v>2010</c:v>
                </c:pt>
                <c:pt idx="1">
                  <c:v>2011</c:v>
                </c:pt>
                <c:pt idx="2">
                  <c:v>2012</c:v>
                </c:pt>
                <c:pt idx="3">
                  <c:v>2013</c:v>
                </c:pt>
                <c:pt idx="4">
                  <c:v>2014</c:v>
                </c:pt>
                <c:pt idx="5">
                  <c:v>2015</c:v>
                </c:pt>
              </c:numCache>
            </c:numRef>
          </c:cat>
          <c:val>
            <c:numRef>
              <c:f>'HON_Revenue Growth'!$B$27:$G$27</c:f>
              <c:numCache>
                <c:formatCode>0.00%</c:formatCode>
                <c:ptCount val="6"/>
                <c:pt idx="0">
                  <c:v>0.22887171561051003</c:v>
                </c:pt>
                <c:pt idx="1">
                  <c:v>0.23732479194042927</c:v>
                </c:pt>
                <c:pt idx="2">
                  <c:v>0.24630293375813089</c:v>
                </c:pt>
                <c:pt idx="3">
                  <c:v>0.25233644859813081</c:v>
                </c:pt>
                <c:pt idx="4">
                  <c:v>0.25358507418250387</c:v>
                </c:pt>
                <c:pt idx="5">
                  <c:v>0.23936652756538193</c:v>
                </c:pt>
              </c:numCache>
            </c:numRef>
          </c:val>
          <c:smooth val="0"/>
        </c:ser>
        <c:dLbls>
          <c:showLegendKey val="0"/>
          <c:showVal val="0"/>
          <c:showCatName val="0"/>
          <c:showSerName val="0"/>
          <c:showPercent val="0"/>
          <c:showBubbleSize val="0"/>
        </c:dLbls>
        <c:smooth val="0"/>
        <c:axId val="621424736"/>
        <c:axId val="621433136"/>
      </c:lineChart>
      <c:catAx>
        <c:axId val="621424736"/>
        <c:scaling>
          <c:orientation val="minMax"/>
        </c:scaling>
        <c:delete val="0"/>
        <c:axPos val="b"/>
        <c:numFmt formatCode="0000&quot;A&quot;"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433136"/>
        <c:crosses val="autoZero"/>
        <c:auto val="1"/>
        <c:lblAlgn val="ctr"/>
        <c:lblOffset val="100"/>
        <c:noMultiLvlLbl val="0"/>
      </c:catAx>
      <c:valAx>
        <c:axId val="621433136"/>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4247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HON Business Segment Share</a:t>
            </a:r>
          </a:p>
        </c:rich>
      </c:tx>
      <c:layout>
        <c:manualLayout>
          <c:xMode val="edge"/>
          <c:yMode val="edge"/>
          <c:x val="0.35583267611488995"/>
          <c:y val="1.84757505773672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3"/>
          <c:order val="0"/>
          <c:tx>
            <c:v>Segment Market Share</c:v>
          </c:tx>
          <c:dPt>
            <c:idx val="0"/>
            <c:bubble3D val="0"/>
            <c:spPr>
              <a:solidFill>
                <a:schemeClr val="accent1"/>
              </a:solidFill>
              <a:ln w="19050">
                <a:solidFill>
                  <a:schemeClr val="lt1"/>
                </a:solidFill>
              </a:ln>
              <a:effectLst/>
            </c:spPr>
          </c:dPt>
          <c:dPt>
            <c:idx val="1"/>
            <c:bubble3D val="0"/>
            <c:spPr>
              <a:solidFill>
                <a:schemeClr val="accent1">
                  <a:lumMod val="50000"/>
                </a:schemeClr>
              </a:solidFill>
              <a:ln w="19050">
                <a:solidFill>
                  <a:schemeClr val="lt1"/>
                </a:solidFill>
              </a:ln>
              <a:effectLst/>
            </c:spPr>
          </c:dPt>
          <c:dPt>
            <c:idx val="2"/>
            <c:bubble3D val="0"/>
            <c:spPr>
              <a:solidFill>
                <a:schemeClr val="accent1">
                  <a:lumMod val="20000"/>
                  <a:lumOff val="8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accent4">
                  <a:lumMod val="40000"/>
                  <a:lumOff val="60000"/>
                </a:schemeClr>
              </a:solidFill>
              <a:ln w="19050">
                <a:solidFill>
                  <a:schemeClr val="lt1"/>
                </a:solidFill>
              </a:ln>
              <a:effectLst/>
            </c:spPr>
          </c:dPt>
          <c:dPt>
            <c:idx val="5"/>
            <c:bubble3D val="0"/>
            <c:spPr>
              <a:solidFill>
                <a:schemeClr val="accent4">
                  <a:lumMod val="75000"/>
                </a:schemeClr>
              </a:solidFill>
              <a:ln w="19050">
                <a:solidFill>
                  <a:schemeClr val="lt1"/>
                </a:solidFill>
              </a:ln>
              <a:effectLst/>
            </c:spPr>
          </c:dPt>
          <c:dPt>
            <c:idx val="6"/>
            <c:bubble3D val="0"/>
            <c:spPr>
              <a:solidFill>
                <a:schemeClr val="accent6">
                  <a:lumMod val="40000"/>
                  <a:lumOff val="60000"/>
                </a:schemeClr>
              </a:solidFill>
              <a:ln w="19050">
                <a:solidFill>
                  <a:schemeClr val="lt1"/>
                </a:solidFill>
              </a:ln>
              <a:effectLst/>
            </c:spPr>
          </c:dPt>
          <c:dPt>
            <c:idx val="7"/>
            <c:bubble3D val="0"/>
            <c:spPr>
              <a:solidFill>
                <a:schemeClr val="accent6">
                  <a:lumMod val="75000"/>
                </a:schemeClr>
              </a:solidFill>
              <a:ln w="19050">
                <a:solidFill>
                  <a:schemeClr val="lt1"/>
                </a:solidFill>
              </a:ln>
              <a:effectLst/>
            </c:spPr>
          </c:dPt>
          <c:dPt>
            <c:idx val="8"/>
            <c:bubble3D val="0"/>
            <c:spPr>
              <a:solidFill>
                <a:schemeClr val="accent6">
                  <a:lumMod val="50000"/>
                </a:schemeClr>
              </a:solidFill>
              <a:ln w="19050">
                <a:solidFill>
                  <a:schemeClr val="lt1"/>
                </a:solidFill>
              </a:ln>
              <a:effectLst/>
            </c:spPr>
          </c:dPt>
          <c:cat>
            <c:strRef>
              <c:f>('HON_Revenue Growth'!$A$10,'HON_Revenue Growth'!$A$12,'HON_Revenue Growth'!$A$14,'HON_Revenue Growth'!$A$16,'HON_Revenue Growth'!$A$22,'HON_Revenue Growth'!$A$24,'HON_Revenue Growth'!$A$31,'HON_Revenue Growth'!$A$33,'HON_Revenue Growth'!$A$35)</c:f>
              <c:strCache>
                <c:ptCount val="9"/>
                <c:pt idx="0">
                  <c:v>Commercial OE</c:v>
                </c:pt>
                <c:pt idx="1">
                  <c:v>Commercial Aftermarket</c:v>
                </c:pt>
                <c:pt idx="2">
                  <c:v>Defense and Space</c:v>
                </c:pt>
                <c:pt idx="3">
                  <c:v>Transportation Systems</c:v>
                </c:pt>
                <c:pt idx="4">
                  <c:v>Energy Safety &amp; Security</c:v>
                </c:pt>
                <c:pt idx="5">
                  <c:v>Building Solutions &amp; Distribution</c:v>
                </c:pt>
                <c:pt idx="6">
                  <c:v>UOP</c:v>
                </c:pt>
                <c:pt idx="7">
                  <c:v>Process Solutions</c:v>
                </c:pt>
                <c:pt idx="8">
                  <c:v>Advanced Materials</c:v>
                </c:pt>
              </c:strCache>
            </c:strRef>
          </c:cat>
          <c:val>
            <c:numRef>
              <c:f>'HON_Revenue Growth'!$N$10:$V$10</c:f>
              <c:numCache>
                <c:formatCode>General</c:formatCode>
                <c:ptCount val="9"/>
                <c:pt idx="0">
                  <c:v>7.5296130219538113E-2</c:v>
                </c:pt>
                <c:pt idx="1">
                  <c:v>0.12068116430367279</c:v>
                </c:pt>
                <c:pt idx="2">
                  <c:v>0.12221041445270989</c:v>
                </c:pt>
                <c:pt idx="3">
                  <c:v>7.6747621886420772E-2</c:v>
                </c:pt>
                <c:pt idx="4">
                  <c:v>0.24737565122728805</c:v>
                </c:pt>
                <c:pt idx="5">
                  <c:v>0.11832249034498847</c:v>
                </c:pt>
                <c:pt idx="6">
                  <c:v>7.7136414297192923E-2</c:v>
                </c:pt>
                <c:pt idx="7">
                  <c:v>7.1252689147507847E-2</c:v>
                </c:pt>
                <c:pt idx="8">
                  <c:v>9.0977424120681161E-2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8.125871061792302E-3"/>
          <c:y val="0.83949082577148992"/>
          <c:w val="0.79784584151908455"/>
          <c:h val="0.1512712989398265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Honeywell 10 Year</a:t>
            </a:r>
            <a:r>
              <a:rPr lang="en-US" baseline="0"/>
              <a:t> Long Term Asset Turnover Analysis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97520773714749"/>
          <c:y val="0.16508905934462473"/>
          <c:w val="0.67071511575521481"/>
          <c:h val="0.55361294740833844"/>
        </c:manualLayout>
      </c:layout>
      <c:lineChart>
        <c:grouping val="standard"/>
        <c:varyColors val="0"/>
        <c:ser>
          <c:idx val="0"/>
          <c:order val="0"/>
          <c:tx>
            <c:v>LTAT</c:v>
          </c:tx>
          <c:spPr>
            <a:ln w="28575" cap="rnd">
              <a:solidFill>
                <a:schemeClr val="accent1"/>
              </a:solidFill>
              <a:round/>
            </a:ln>
            <a:effectLst/>
          </c:spPr>
          <c:marker>
            <c:symbol val="none"/>
          </c:marker>
          <c:cat>
            <c:numRef>
              <c:f>DCF!$B$112:$L$112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DCF!$B$114:$L$114</c:f>
              <c:numCache>
                <c:formatCode>_(* #,##0.00_);_(* \(#,##0.00\);_(* "-"??_);_(@_)</c:formatCode>
                <c:ptCount val="11"/>
                <c:pt idx="0">
                  <c:v>5.4996022275258554</c:v>
                </c:pt>
                <c:pt idx="1">
                  <c:v>6.0565746283066231</c:v>
                </c:pt>
                <c:pt idx="2">
                  <c:v>6.3061075660893344</c:v>
                </c:pt>
                <c:pt idx="3">
                  <c:v>6.5249821556031407</c:v>
                </c:pt>
                <c:pt idx="4">
                  <c:v>5.6962771839292294</c:v>
                </c:pt>
                <c:pt idx="5">
                  <c:v>6.0580524344569291</c:v>
                </c:pt>
                <c:pt idx="6">
                  <c:v>6.8948659871649678</c:v>
                </c:pt>
                <c:pt idx="7">
                  <c:v>6.6971906116642961</c:v>
                </c:pt>
                <c:pt idx="8">
                  <c:v>6.8867924528301883</c:v>
                </c:pt>
                <c:pt idx="9">
                  <c:v>6.8922708618331052</c:v>
                </c:pt>
                <c:pt idx="10">
                  <c:v>6.1181414525848394</c:v>
                </c:pt>
              </c:numCache>
            </c:numRef>
          </c:val>
          <c:smooth val="0"/>
        </c:ser>
        <c:ser>
          <c:idx val="1"/>
          <c:order val="1"/>
          <c:tx>
            <c:strRef>
              <c:f>DCF!$A$116</c:f>
              <c:strCache>
                <c:ptCount val="1"/>
                <c:pt idx="0">
                  <c:v>Useful Life</c:v>
                </c:pt>
              </c:strCache>
            </c:strRef>
          </c:tx>
          <c:spPr>
            <a:ln w="28575" cap="rnd">
              <a:solidFill>
                <a:schemeClr val="accent2"/>
              </a:solidFill>
              <a:round/>
            </a:ln>
            <a:effectLst/>
          </c:spPr>
          <c:marker>
            <c:symbol val="none"/>
          </c:marker>
          <c:cat>
            <c:numRef>
              <c:f>DCF!$B$112:$L$112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DCF!$B$116:$L$116</c:f>
              <c:numCache>
                <c:formatCode>_(* #,##0.00_);_(* \(#,##0.00\);_(* "-"??_);_(@_)</c:formatCode>
                <c:ptCount val="11"/>
                <c:pt idx="0">
                  <c:v>7.2137733142037304</c:v>
                </c:pt>
                <c:pt idx="1">
                  <c:v>6.5226700251889165</c:v>
                </c:pt>
                <c:pt idx="2">
                  <c:v>6.5531660692951013</c:v>
                </c:pt>
                <c:pt idx="3">
                  <c:v>6.205980066445183</c:v>
                </c:pt>
                <c:pt idx="4">
                  <c:v>5.6698014629049114</c:v>
                </c:pt>
                <c:pt idx="5">
                  <c:v>5.410334346504559</c:v>
                </c:pt>
                <c:pt idx="6">
                  <c:v>5.5360501567398117</c:v>
                </c:pt>
                <c:pt idx="7">
                  <c:v>6.0734341252699782</c:v>
                </c:pt>
                <c:pt idx="8">
                  <c:v>5.7340748230535894</c:v>
                </c:pt>
                <c:pt idx="9">
                  <c:v>6.329004329004329</c:v>
                </c:pt>
                <c:pt idx="10">
                  <c:v>7.1415628539071347</c:v>
                </c:pt>
              </c:numCache>
            </c:numRef>
          </c:val>
          <c:smooth val="0"/>
        </c:ser>
        <c:dLbls>
          <c:showLegendKey val="0"/>
          <c:showVal val="0"/>
          <c:showCatName val="0"/>
          <c:showSerName val="0"/>
          <c:showPercent val="0"/>
          <c:showBubbleSize val="0"/>
        </c:dLbls>
        <c:smooth val="0"/>
        <c:axId val="3789088"/>
        <c:axId val="3780128"/>
      </c:lineChart>
      <c:catAx>
        <c:axId val="378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0128"/>
        <c:crosses val="autoZero"/>
        <c:auto val="1"/>
        <c:lblAlgn val="ctr"/>
        <c:lblOffset val="100"/>
        <c:noMultiLvlLbl val="0"/>
      </c:catAx>
      <c:valAx>
        <c:axId val="3780128"/>
        <c:scaling>
          <c:orientation val="minMax"/>
          <c:max val="7.5"/>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x Times Fixed</a:t>
                </a:r>
                <a:r>
                  <a:rPr lang="en-US" baseline="0"/>
                  <a:t> Assets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90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HON 10Y</a:t>
            </a:r>
            <a:r>
              <a:rPr lang="en-US" baseline="0"/>
              <a:t> Asset Turns vs. Useful Life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357393808869797E-2"/>
          <c:y val="0.16508905934462473"/>
          <c:w val="0.70933301174658547"/>
          <c:h val="0.55361294740833844"/>
        </c:manualLayout>
      </c:layout>
      <c:lineChart>
        <c:grouping val="standard"/>
        <c:varyColors val="0"/>
        <c:ser>
          <c:idx val="1"/>
          <c:order val="1"/>
          <c:tx>
            <c:strRef>
              <c:f>'DCF-MC'!$A$116</c:f>
              <c:strCache>
                <c:ptCount val="1"/>
                <c:pt idx="0">
                  <c:v>Useful Life</c:v>
                </c:pt>
              </c:strCache>
            </c:strRef>
          </c:tx>
          <c:spPr>
            <a:ln w="28575" cap="rnd">
              <a:solidFill>
                <a:schemeClr val="accent2"/>
              </a:solidFill>
              <a:round/>
            </a:ln>
            <a:effectLst/>
          </c:spPr>
          <c:marker>
            <c:symbol val="none"/>
          </c:marker>
          <c:cat>
            <c:numRef>
              <c:f>'DCF-MC'!$B$112:$L$112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'DCF-MC'!$B$116:$L$116</c:f>
              <c:numCache>
                <c:formatCode>_(* #,##0.00_);_(* \(#,##0.00\);_(* "-"??_);_(@_)</c:formatCode>
                <c:ptCount val="11"/>
                <c:pt idx="0">
                  <c:v>8.7374461979913924</c:v>
                </c:pt>
                <c:pt idx="1">
                  <c:v>7.7040302267002518</c:v>
                </c:pt>
                <c:pt idx="2">
                  <c:v>7.7275985663082434</c:v>
                </c:pt>
                <c:pt idx="3">
                  <c:v>7.3211517165005535</c:v>
                </c:pt>
                <c:pt idx="4">
                  <c:v>6.7314524555903867</c:v>
                </c:pt>
                <c:pt idx="5">
                  <c:v>6.5754812563323197</c:v>
                </c:pt>
                <c:pt idx="6">
                  <c:v>6.7899686520376177</c:v>
                </c:pt>
                <c:pt idx="7">
                  <c:v>7.3747300215982721</c:v>
                </c:pt>
                <c:pt idx="8">
                  <c:v>7.8341759352881697</c:v>
                </c:pt>
                <c:pt idx="9">
                  <c:v>8.0151515151515156</c:v>
                </c:pt>
                <c:pt idx="10">
                  <c:v>9.1528878822197051</c:v>
                </c:pt>
              </c:numCache>
            </c:numRef>
          </c:val>
          <c:smooth val="0"/>
        </c:ser>
        <c:dLbls>
          <c:showLegendKey val="0"/>
          <c:showVal val="0"/>
          <c:showCatName val="0"/>
          <c:showSerName val="0"/>
          <c:showPercent val="0"/>
          <c:showBubbleSize val="0"/>
        </c:dLbls>
        <c:marker val="1"/>
        <c:smooth val="0"/>
        <c:axId val="619269552"/>
        <c:axId val="711795792"/>
      </c:lineChart>
      <c:lineChart>
        <c:grouping val="standard"/>
        <c:varyColors val="0"/>
        <c:ser>
          <c:idx val="0"/>
          <c:order val="0"/>
          <c:tx>
            <c:v>LTAT</c:v>
          </c:tx>
          <c:spPr>
            <a:ln w="28575" cap="rnd">
              <a:solidFill>
                <a:schemeClr val="accent1"/>
              </a:solidFill>
              <a:round/>
            </a:ln>
            <a:effectLst/>
          </c:spPr>
          <c:marker>
            <c:symbol val="none"/>
          </c:marker>
          <c:cat>
            <c:numRef>
              <c:f>'DCF-MC'!$B$112:$L$112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'DCF-MC'!$B$114:$L$114</c:f>
              <c:numCache>
                <c:formatCode>_(* #,##0.00_);_(* \(#,##0.00\);_(* "-"??_);_(@_)</c:formatCode>
                <c:ptCount val="11"/>
                <c:pt idx="0">
                  <c:v>4.5405582922824301</c:v>
                </c:pt>
                <c:pt idx="1">
                  <c:v>5.1278404446624162</c:v>
                </c:pt>
                <c:pt idx="2">
                  <c:v>5.3477118119975264</c:v>
                </c:pt>
                <c:pt idx="3">
                  <c:v>5.5310845560429591</c:v>
                </c:pt>
                <c:pt idx="4">
                  <c:v>4.7978888543930456</c:v>
                </c:pt>
                <c:pt idx="5">
                  <c:v>4.9845916795069334</c:v>
                </c:pt>
                <c:pt idx="6">
                  <c:v>5.6215758694983071</c:v>
                </c:pt>
                <c:pt idx="7">
                  <c:v>5.5154488212036901</c:v>
                </c:pt>
                <c:pt idx="8">
                  <c:v>5.0406556530717603</c:v>
                </c:pt>
                <c:pt idx="9">
                  <c:v>5.4423440453686203</c:v>
                </c:pt>
                <c:pt idx="10">
                  <c:v>4.7736946300420691</c:v>
                </c:pt>
              </c:numCache>
            </c:numRef>
          </c:val>
          <c:smooth val="0"/>
        </c:ser>
        <c:dLbls>
          <c:showLegendKey val="0"/>
          <c:showVal val="0"/>
          <c:showCatName val="0"/>
          <c:showSerName val="0"/>
          <c:showPercent val="0"/>
          <c:showBubbleSize val="0"/>
        </c:dLbls>
        <c:marker val="1"/>
        <c:smooth val="0"/>
        <c:axId val="711796912"/>
        <c:axId val="711796352"/>
      </c:lineChart>
      <c:catAx>
        <c:axId val="61926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795792"/>
        <c:crosses val="autoZero"/>
        <c:auto val="1"/>
        <c:lblAlgn val="ctr"/>
        <c:lblOffset val="100"/>
        <c:noMultiLvlLbl val="0"/>
      </c:catAx>
      <c:valAx>
        <c:axId val="711795792"/>
        <c:scaling>
          <c:orientation val="minMax"/>
          <c:max val="9"/>
          <c:min val="6"/>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269552"/>
        <c:crosses val="autoZero"/>
        <c:crossBetween val="between"/>
      </c:valAx>
      <c:valAx>
        <c:axId val="711796352"/>
        <c:scaling>
          <c:orientation val="minMax"/>
          <c:max val="6"/>
          <c:min val="4"/>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796912"/>
        <c:crosses val="max"/>
        <c:crossBetween val="between"/>
      </c:valAx>
      <c:catAx>
        <c:axId val="711796912"/>
        <c:scaling>
          <c:orientation val="minMax"/>
        </c:scaling>
        <c:delete val="1"/>
        <c:axPos val="b"/>
        <c:numFmt formatCode="General" sourceLinked="1"/>
        <c:majorTickMark val="out"/>
        <c:minorTickMark val="none"/>
        <c:tickLblPos val="nextTo"/>
        <c:crossAx val="71179635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Percentile Growth for</a:t>
            </a:r>
            <a:r>
              <a:rPr lang="en-US" baseline="0">
                <a:solidFill>
                  <a:sysClr val="windowText" lastClr="000000"/>
                </a:solidFill>
              </a:rPr>
              <a:t> NYSE:HON and its Competitors</a:t>
            </a:r>
            <a:endParaRPr lang="en-US">
              <a:solidFill>
                <a:sysClr val="windowText" lastClr="000000"/>
              </a:solidFill>
            </a:endParaRPr>
          </a:p>
        </c:rich>
      </c:tx>
      <c:layout>
        <c:manualLayout>
          <c:xMode val="edge"/>
          <c:yMode val="edge"/>
          <c:x val="0.12516017276893474"/>
          <c:y val="1.59936025589764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900755769947695"/>
          <c:y val="0.12699864935915398"/>
          <c:w val="0.71060043606457379"/>
          <c:h val="0.72008823767081098"/>
        </c:manualLayout>
      </c:layout>
      <c:lineChart>
        <c:grouping val="standard"/>
        <c:varyColors val="0"/>
        <c:ser>
          <c:idx val="0"/>
          <c:order val="0"/>
          <c:tx>
            <c:v>NYSE:HON</c:v>
          </c:tx>
          <c:spPr>
            <a:ln w="38100" cap="rnd">
              <a:solidFill>
                <a:schemeClr val="accent1"/>
              </a:solidFill>
              <a:round/>
            </a:ln>
            <a:effectLst/>
          </c:spPr>
          <c:marker>
            <c:symbol val="none"/>
          </c:marker>
          <c:cat>
            <c:numRef>
              <c:f>'Returns vs. Peers and Manufactu'!$A$18:$A$196</c:f>
              <c:numCache>
                <c:formatCode>m/d/yyyy</c:formatCode>
                <c:ptCount val="179"/>
                <c:pt idx="1">
                  <c:v>37043</c:v>
                </c:pt>
                <c:pt idx="2">
                  <c:v>37074</c:v>
                </c:pt>
                <c:pt idx="3">
                  <c:v>37104</c:v>
                </c:pt>
                <c:pt idx="4">
                  <c:v>37138</c:v>
                </c:pt>
                <c:pt idx="5">
                  <c:v>37165</c:v>
                </c:pt>
                <c:pt idx="6">
                  <c:v>37196</c:v>
                </c:pt>
                <c:pt idx="7">
                  <c:v>37228</c:v>
                </c:pt>
                <c:pt idx="8">
                  <c:v>37258</c:v>
                </c:pt>
                <c:pt idx="9">
                  <c:v>37288</c:v>
                </c:pt>
                <c:pt idx="10">
                  <c:v>37316</c:v>
                </c:pt>
                <c:pt idx="11">
                  <c:v>37347</c:v>
                </c:pt>
                <c:pt idx="12">
                  <c:v>37377</c:v>
                </c:pt>
                <c:pt idx="13">
                  <c:v>37410</c:v>
                </c:pt>
                <c:pt idx="14">
                  <c:v>37438</c:v>
                </c:pt>
                <c:pt idx="15">
                  <c:v>37469</c:v>
                </c:pt>
                <c:pt idx="16">
                  <c:v>37502</c:v>
                </c:pt>
                <c:pt idx="17">
                  <c:v>37530</c:v>
                </c:pt>
                <c:pt idx="18">
                  <c:v>37561</c:v>
                </c:pt>
                <c:pt idx="19">
                  <c:v>37592</c:v>
                </c:pt>
                <c:pt idx="20">
                  <c:v>37623</c:v>
                </c:pt>
                <c:pt idx="21">
                  <c:v>37655</c:v>
                </c:pt>
                <c:pt idx="22">
                  <c:v>37683</c:v>
                </c:pt>
                <c:pt idx="23">
                  <c:v>37712</c:v>
                </c:pt>
                <c:pt idx="24">
                  <c:v>37742</c:v>
                </c:pt>
                <c:pt idx="25">
                  <c:v>37774</c:v>
                </c:pt>
                <c:pt idx="26">
                  <c:v>37803</c:v>
                </c:pt>
                <c:pt idx="27">
                  <c:v>37834</c:v>
                </c:pt>
                <c:pt idx="28">
                  <c:v>37866</c:v>
                </c:pt>
                <c:pt idx="29">
                  <c:v>37895</c:v>
                </c:pt>
                <c:pt idx="30">
                  <c:v>37928</c:v>
                </c:pt>
                <c:pt idx="31">
                  <c:v>37956</c:v>
                </c:pt>
                <c:pt idx="32">
                  <c:v>37988</c:v>
                </c:pt>
                <c:pt idx="33">
                  <c:v>38019</c:v>
                </c:pt>
                <c:pt idx="34">
                  <c:v>38047</c:v>
                </c:pt>
                <c:pt idx="35">
                  <c:v>38078</c:v>
                </c:pt>
                <c:pt idx="36">
                  <c:v>38110</c:v>
                </c:pt>
                <c:pt idx="37">
                  <c:v>38139</c:v>
                </c:pt>
                <c:pt idx="38">
                  <c:v>38169</c:v>
                </c:pt>
                <c:pt idx="39">
                  <c:v>38201</c:v>
                </c:pt>
                <c:pt idx="40">
                  <c:v>38231</c:v>
                </c:pt>
                <c:pt idx="41">
                  <c:v>38261</c:v>
                </c:pt>
                <c:pt idx="42">
                  <c:v>38292</c:v>
                </c:pt>
                <c:pt idx="43">
                  <c:v>38322</c:v>
                </c:pt>
                <c:pt idx="44">
                  <c:v>38355</c:v>
                </c:pt>
                <c:pt idx="45">
                  <c:v>38384</c:v>
                </c:pt>
                <c:pt idx="46">
                  <c:v>38412</c:v>
                </c:pt>
                <c:pt idx="47">
                  <c:v>38443</c:v>
                </c:pt>
                <c:pt idx="48">
                  <c:v>38474</c:v>
                </c:pt>
                <c:pt idx="49">
                  <c:v>38504</c:v>
                </c:pt>
                <c:pt idx="50">
                  <c:v>38534</c:v>
                </c:pt>
                <c:pt idx="51">
                  <c:v>38565</c:v>
                </c:pt>
                <c:pt idx="52">
                  <c:v>38596</c:v>
                </c:pt>
                <c:pt idx="53">
                  <c:v>38628</c:v>
                </c:pt>
                <c:pt idx="54">
                  <c:v>38657</c:v>
                </c:pt>
                <c:pt idx="55">
                  <c:v>38687</c:v>
                </c:pt>
                <c:pt idx="56">
                  <c:v>38720</c:v>
                </c:pt>
                <c:pt idx="57">
                  <c:v>38749</c:v>
                </c:pt>
                <c:pt idx="58">
                  <c:v>38777</c:v>
                </c:pt>
                <c:pt idx="59">
                  <c:v>38810</c:v>
                </c:pt>
                <c:pt idx="60">
                  <c:v>38838</c:v>
                </c:pt>
                <c:pt idx="61">
                  <c:v>38869</c:v>
                </c:pt>
                <c:pt idx="62">
                  <c:v>38901</c:v>
                </c:pt>
                <c:pt idx="63">
                  <c:v>38930</c:v>
                </c:pt>
                <c:pt idx="64">
                  <c:v>38961</c:v>
                </c:pt>
                <c:pt idx="65">
                  <c:v>38992</c:v>
                </c:pt>
                <c:pt idx="66">
                  <c:v>39022</c:v>
                </c:pt>
                <c:pt idx="67">
                  <c:v>39052</c:v>
                </c:pt>
                <c:pt idx="68">
                  <c:v>39085</c:v>
                </c:pt>
                <c:pt idx="69">
                  <c:v>39114</c:v>
                </c:pt>
                <c:pt idx="70">
                  <c:v>39142</c:v>
                </c:pt>
                <c:pt idx="71">
                  <c:v>39174</c:v>
                </c:pt>
                <c:pt idx="72">
                  <c:v>39203</c:v>
                </c:pt>
                <c:pt idx="73">
                  <c:v>39234</c:v>
                </c:pt>
                <c:pt idx="74">
                  <c:v>39265</c:v>
                </c:pt>
                <c:pt idx="75">
                  <c:v>39295</c:v>
                </c:pt>
                <c:pt idx="76">
                  <c:v>39329</c:v>
                </c:pt>
                <c:pt idx="77">
                  <c:v>39356</c:v>
                </c:pt>
                <c:pt idx="78">
                  <c:v>39387</c:v>
                </c:pt>
                <c:pt idx="79">
                  <c:v>39419</c:v>
                </c:pt>
                <c:pt idx="80">
                  <c:v>39449</c:v>
                </c:pt>
                <c:pt idx="81">
                  <c:v>39479</c:v>
                </c:pt>
                <c:pt idx="82">
                  <c:v>39510</c:v>
                </c:pt>
                <c:pt idx="83">
                  <c:v>39539</c:v>
                </c:pt>
                <c:pt idx="84">
                  <c:v>39569</c:v>
                </c:pt>
                <c:pt idx="85">
                  <c:v>39601</c:v>
                </c:pt>
                <c:pt idx="86">
                  <c:v>39630</c:v>
                </c:pt>
                <c:pt idx="87">
                  <c:v>39661</c:v>
                </c:pt>
                <c:pt idx="88">
                  <c:v>39693</c:v>
                </c:pt>
                <c:pt idx="89">
                  <c:v>39722</c:v>
                </c:pt>
                <c:pt idx="90">
                  <c:v>39755</c:v>
                </c:pt>
                <c:pt idx="91">
                  <c:v>39783</c:v>
                </c:pt>
                <c:pt idx="92">
                  <c:v>39815</c:v>
                </c:pt>
                <c:pt idx="93">
                  <c:v>39846</c:v>
                </c:pt>
                <c:pt idx="94">
                  <c:v>39874</c:v>
                </c:pt>
                <c:pt idx="95">
                  <c:v>39904</c:v>
                </c:pt>
                <c:pt idx="96">
                  <c:v>39934</c:v>
                </c:pt>
                <c:pt idx="97">
                  <c:v>39965</c:v>
                </c:pt>
                <c:pt idx="98">
                  <c:v>39995</c:v>
                </c:pt>
                <c:pt idx="99">
                  <c:v>40028</c:v>
                </c:pt>
                <c:pt idx="100">
                  <c:v>40057</c:v>
                </c:pt>
                <c:pt idx="101">
                  <c:v>40087</c:v>
                </c:pt>
                <c:pt idx="102">
                  <c:v>40119</c:v>
                </c:pt>
                <c:pt idx="103">
                  <c:v>40148</c:v>
                </c:pt>
                <c:pt idx="104">
                  <c:v>40182</c:v>
                </c:pt>
                <c:pt idx="105">
                  <c:v>40210</c:v>
                </c:pt>
                <c:pt idx="106">
                  <c:v>40238</c:v>
                </c:pt>
                <c:pt idx="107">
                  <c:v>40269</c:v>
                </c:pt>
                <c:pt idx="108">
                  <c:v>40301</c:v>
                </c:pt>
                <c:pt idx="109">
                  <c:v>40330</c:v>
                </c:pt>
                <c:pt idx="110">
                  <c:v>40360</c:v>
                </c:pt>
                <c:pt idx="111">
                  <c:v>40392</c:v>
                </c:pt>
                <c:pt idx="112">
                  <c:v>40422</c:v>
                </c:pt>
                <c:pt idx="113">
                  <c:v>40452</c:v>
                </c:pt>
                <c:pt idx="114">
                  <c:v>40483</c:v>
                </c:pt>
                <c:pt idx="115">
                  <c:v>40513</c:v>
                </c:pt>
                <c:pt idx="116">
                  <c:v>40546</c:v>
                </c:pt>
                <c:pt idx="117">
                  <c:v>40575</c:v>
                </c:pt>
                <c:pt idx="118">
                  <c:v>40603</c:v>
                </c:pt>
                <c:pt idx="119">
                  <c:v>40634</c:v>
                </c:pt>
                <c:pt idx="120">
                  <c:v>40665</c:v>
                </c:pt>
                <c:pt idx="121">
                  <c:v>40695</c:v>
                </c:pt>
                <c:pt idx="122">
                  <c:v>40725</c:v>
                </c:pt>
                <c:pt idx="123">
                  <c:v>40756</c:v>
                </c:pt>
                <c:pt idx="124">
                  <c:v>40787</c:v>
                </c:pt>
                <c:pt idx="125">
                  <c:v>40819</c:v>
                </c:pt>
                <c:pt idx="126">
                  <c:v>40848</c:v>
                </c:pt>
                <c:pt idx="127">
                  <c:v>40878</c:v>
                </c:pt>
                <c:pt idx="128">
                  <c:v>40911</c:v>
                </c:pt>
                <c:pt idx="129">
                  <c:v>40940</c:v>
                </c:pt>
                <c:pt idx="130">
                  <c:v>40969</c:v>
                </c:pt>
                <c:pt idx="131">
                  <c:v>41001</c:v>
                </c:pt>
                <c:pt idx="132">
                  <c:v>41030</c:v>
                </c:pt>
                <c:pt idx="133">
                  <c:v>41061</c:v>
                </c:pt>
                <c:pt idx="134">
                  <c:v>41092</c:v>
                </c:pt>
                <c:pt idx="135">
                  <c:v>41122</c:v>
                </c:pt>
                <c:pt idx="136">
                  <c:v>41156</c:v>
                </c:pt>
                <c:pt idx="137">
                  <c:v>41183</c:v>
                </c:pt>
                <c:pt idx="138">
                  <c:v>41214</c:v>
                </c:pt>
                <c:pt idx="139">
                  <c:v>41246</c:v>
                </c:pt>
                <c:pt idx="140">
                  <c:v>41276</c:v>
                </c:pt>
                <c:pt idx="141">
                  <c:v>41306</c:v>
                </c:pt>
                <c:pt idx="142">
                  <c:v>41334</c:v>
                </c:pt>
                <c:pt idx="143">
                  <c:v>41365</c:v>
                </c:pt>
                <c:pt idx="144">
                  <c:v>41395</c:v>
                </c:pt>
                <c:pt idx="145">
                  <c:v>41428</c:v>
                </c:pt>
                <c:pt idx="146">
                  <c:v>41456</c:v>
                </c:pt>
                <c:pt idx="147">
                  <c:v>41487</c:v>
                </c:pt>
                <c:pt idx="148">
                  <c:v>41520</c:v>
                </c:pt>
                <c:pt idx="149">
                  <c:v>41548</c:v>
                </c:pt>
                <c:pt idx="150">
                  <c:v>41579</c:v>
                </c:pt>
                <c:pt idx="151">
                  <c:v>41610</c:v>
                </c:pt>
                <c:pt idx="152">
                  <c:v>41641</c:v>
                </c:pt>
                <c:pt idx="153">
                  <c:v>41673</c:v>
                </c:pt>
                <c:pt idx="154">
                  <c:v>41701</c:v>
                </c:pt>
                <c:pt idx="155">
                  <c:v>41730</c:v>
                </c:pt>
                <c:pt idx="156">
                  <c:v>41760</c:v>
                </c:pt>
                <c:pt idx="157">
                  <c:v>41792</c:v>
                </c:pt>
                <c:pt idx="158">
                  <c:v>41821</c:v>
                </c:pt>
                <c:pt idx="159">
                  <c:v>41852</c:v>
                </c:pt>
                <c:pt idx="160">
                  <c:v>41884</c:v>
                </c:pt>
                <c:pt idx="161">
                  <c:v>41913</c:v>
                </c:pt>
                <c:pt idx="162">
                  <c:v>41946</c:v>
                </c:pt>
                <c:pt idx="163">
                  <c:v>41974</c:v>
                </c:pt>
                <c:pt idx="164">
                  <c:v>42006</c:v>
                </c:pt>
                <c:pt idx="165">
                  <c:v>42037</c:v>
                </c:pt>
                <c:pt idx="166">
                  <c:v>42065</c:v>
                </c:pt>
                <c:pt idx="167">
                  <c:v>42095</c:v>
                </c:pt>
                <c:pt idx="168">
                  <c:v>42125</c:v>
                </c:pt>
                <c:pt idx="169">
                  <c:v>42156</c:v>
                </c:pt>
                <c:pt idx="170">
                  <c:v>42186</c:v>
                </c:pt>
                <c:pt idx="171">
                  <c:v>42219</c:v>
                </c:pt>
                <c:pt idx="172">
                  <c:v>42248</c:v>
                </c:pt>
                <c:pt idx="173">
                  <c:v>42278</c:v>
                </c:pt>
                <c:pt idx="174">
                  <c:v>42310</c:v>
                </c:pt>
                <c:pt idx="175">
                  <c:v>42339</c:v>
                </c:pt>
                <c:pt idx="176">
                  <c:v>42373</c:v>
                </c:pt>
                <c:pt idx="177">
                  <c:v>42401</c:v>
                </c:pt>
                <c:pt idx="178">
                  <c:v>42430</c:v>
                </c:pt>
              </c:numCache>
            </c:numRef>
          </c:cat>
          <c:val>
            <c:numRef>
              <c:f>'Returns vs. Peers and Manufactu'!$C$18:$C$196</c:f>
              <c:numCache>
                <c:formatCode>0"%"</c:formatCode>
                <c:ptCount val="179"/>
                <c:pt idx="1">
                  <c:v>100</c:v>
                </c:pt>
                <c:pt idx="2">
                  <c:v>105.64469022093465</c:v>
                </c:pt>
                <c:pt idx="3">
                  <c:v>106.7621658015951</c:v>
                </c:pt>
                <c:pt idx="4">
                  <c:v>75.644694805461612</c:v>
                </c:pt>
                <c:pt idx="5">
                  <c:v>84.670479388511211</c:v>
                </c:pt>
                <c:pt idx="6">
                  <c:v>94.957011750314521</c:v>
                </c:pt>
                <c:pt idx="7">
                  <c:v>96.905438572754235</c:v>
                </c:pt>
                <c:pt idx="8">
                  <c:v>96.303722274858316</c:v>
                </c:pt>
                <c:pt idx="9">
                  <c:v>109.22635190679932</c:v>
                </c:pt>
                <c:pt idx="10">
                  <c:v>109.65615417443244</c:v>
                </c:pt>
                <c:pt idx="11">
                  <c:v>105.10028051001257</c:v>
                </c:pt>
                <c:pt idx="12">
                  <c:v>112.32091333404509</c:v>
                </c:pt>
                <c:pt idx="13">
                  <c:v>100.94555295440956</c:v>
                </c:pt>
                <c:pt idx="14">
                  <c:v>92.722060588993642</c:v>
                </c:pt>
                <c:pt idx="15">
                  <c:v>85.816616858646597</c:v>
                </c:pt>
                <c:pt idx="16">
                  <c:v>62.063033692662827</c:v>
                </c:pt>
                <c:pt idx="17">
                  <c:v>68.595987473009316</c:v>
                </c:pt>
                <c:pt idx="18">
                  <c:v>74.527216359471851</c:v>
                </c:pt>
                <c:pt idx="19">
                  <c:v>68.767904368601464</c:v>
                </c:pt>
                <c:pt idx="20">
                  <c:v>70.028652147355174</c:v>
                </c:pt>
                <c:pt idx="21">
                  <c:v>65.5873859262243</c:v>
                </c:pt>
                <c:pt idx="22">
                  <c:v>61.203437753384662</c:v>
                </c:pt>
                <c:pt idx="23">
                  <c:v>67.621772629124777</c:v>
                </c:pt>
                <c:pt idx="24">
                  <c:v>75.071631801052618</c:v>
                </c:pt>
                <c:pt idx="25">
                  <c:v>76.934093012372898</c:v>
                </c:pt>
                <c:pt idx="26">
                  <c:v>81.031516846331414</c:v>
                </c:pt>
                <c:pt idx="27">
                  <c:v>83.065897818573191</c:v>
                </c:pt>
                <c:pt idx="28">
                  <c:v>75.501428338027026</c:v>
                </c:pt>
                <c:pt idx="29">
                  <c:v>87.707734228783139</c:v>
                </c:pt>
                <c:pt idx="30">
                  <c:v>85.071631227986742</c:v>
                </c:pt>
                <c:pt idx="31">
                  <c:v>95.78796012676446</c:v>
                </c:pt>
                <c:pt idx="32">
                  <c:v>103.49569320941585</c:v>
                </c:pt>
                <c:pt idx="33">
                  <c:v>100.42979080631571</c:v>
                </c:pt>
                <c:pt idx="34">
                  <c:v>96.991392722556284</c:v>
                </c:pt>
                <c:pt idx="35">
                  <c:v>99.083094608418648</c:v>
                </c:pt>
                <c:pt idx="36">
                  <c:v>96.561601916240576</c:v>
                </c:pt>
                <c:pt idx="37">
                  <c:v>104.95701690790733</c:v>
                </c:pt>
                <c:pt idx="38">
                  <c:v>107.76503966962522</c:v>
                </c:pt>
                <c:pt idx="39">
                  <c:v>103.09454996592835</c:v>
                </c:pt>
                <c:pt idx="40">
                  <c:v>102.75071330941469</c:v>
                </c:pt>
                <c:pt idx="41">
                  <c:v>96.504292463937389</c:v>
                </c:pt>
                <c:pt idx="42">
                  <c:v>101.23209161993745</c:v>
                </c:pt>
                <c:pt idx="43">
                  <c:v>101.46131223717407</c:v>
                </c:pt>
                <c:pt idx="44">
                  <c:v>103.09454996592835</c:v>
                </c:pt>
                <c:pt idx="45">
                  <c:v>108.79655823515427</c:v>
                </c:pt>
                <c:pt idx="46">
                  <c:v>106.61890219948987</c:v>
                </c:pt>
                <c:pt idx="47">
                  <c:v>102.46417177855749</c:v>
                </c:pt>
                <c:pt idx="48">
                  <c:v>103.81088230310129</c:v>
                </c:pt>
                <c:pt idx="49">
                  <c:v>104.95701690790733</c:v>
                </c:pt>
                <c:pt idx="50">
                  <c:v>112.55013395128171</c:v>
                </c:pt>
                <c:pt idx="51">
                  <c:v>109.68480460258998</c:v>
                </c:pt>
                <c:pt idx="52">
                  <c:v>107.44985057593979</c:v>
                </c:pt>
                <c:pt idx="53">
                  <c:v>97.994266590586449</c:v>
                </c:pt>
                <c:pt idx="54">
                  <c:v>104.69913726652507</c:v>
                </c:pt>
                <c:pt idx="55">
                  <c:v>106.73351823876686</c:v>
                </c:pt>
                <c:pt idx="56">
                  <c:v>110.08594784607749</c:v>
                </c:pt>
                <c:pt idx="57">
                  <c:v>117.33523969425561</c:v>
                </c:pt>
                <c:pt idx="58">
                  <c:v>122.55013624354521</c:v>
                </c:pt>
                <c:pt idx="59">
                  <c:v>121.77649731939843</c:v>
                </c:pt>
                <c:pt idx="60">
                  <c:v>117.99426257912535</c:v>
                </c:pt>
                <c:pt idx="61">
                  <c:v>115.47276988694728</c:v>
                </c:pt>
                <c:pt idx="62">
                  <c:v>110.88824865969922</c:v>
                </c:pt>
                <c:pt idx="63">
                  <c:v>110.94555524667307</c:v>
                </c:pt>
                <c:pt idx="64">
                  <c:v>117.19197609215037</c:v>
                </c:pt>
                <c:pt idx="65">
                  <c:v>120.68766930156623</c:v>
                </c:pt>
                <c:pt idx="66">
                  <c:v>123.15185540677045</c:v>
                </c:pt>
                <c:pt idx="67">
                  <c:v>129.62750546547247</c:v>
                </c:pt>
                <c:pt idx="68">
                  <c:v>130.91689507639569</c:v>
                </c:pt>
                <c:pt idx="69">
                  <c:v>132.95128750995485</c:v>
                </c:pt>
                <c:pt idx="70">
                  <c:v>131.97707266607034</c:v>
                </c:pt>
                <c:pt idx="71">
                  <c:v>155.2435441121178</c:v>
                </c:pt>
                <c:pt idx="72">
                  <c:v>165.93122258273795</c:v>
                </c:pt>
                <c:pt idx="73">
                  <c:v>161.26073287904109</c:v>
                </c:pt>
                <c:pt idx="74">
                  <c:v>164.78508511260256</c:v>
                </c:pt>
                <c:pt idx="75">
                  <c:v>160.88824865969923</c:v>
                </c:pt>
                <c:pt idx="76">
                  <c:v>170.40113923202642</c:v>
                </c:pt>
                <c:pt idx="77">
                  <c:v>173.09454595446726</c:v>
                </c:pt>
                <c:pt idx="78">
                  <c:v>162.23494485759628</c:v>
                </c:pt>
                <c:pt idx="79">
                  <c:v>176.41832799894968</c:v>
                </c:pt>
                <c:pt idx="80">
                  <c:v>169.25500462722036</c:v>
                </c:pt>
                <c:pt idx="81">
                  <c:v>164.87105358905137</c:v>
                </c:pt>
                <c:pt idx="82">
                  <c:v>161.66187612252858</c:v>
                </c:pt>
                <c:pt idx="83">
                  <c:v>170.20056904294734</c:v>
                </c:pt>
                <c:pt idx="84">
                  <c:v>170.83093290367145</c:v>
                </c:pt>
                <c:pt idx="85">
                  <c:v>144.0687567868907</c:v>
                </c:pt>
                <c:pt idx="86">
                  <c:v>145.67334408748744</c:v>
                </c:pt>
                <c:pt idx="87">
                  <c:v>143.7535676932053</c:v>
                </c:pt>
                <c:pt idx="88">
                  <c:v>119.05443157281195</c:v>
                </c:pt>
                <c:pt idx="89">
                  <c:v>87.249281532992455</c:v>
                </c:pt>
                <c:pt idx="90">
                  <c:v>79.82807851988089</c:v>
                </c:pt>
                <c:pt idx="91">
                  <c:v>94.06876824820813</c:v>
                </c:pt>
                <c:pt idx="92">
                  <c:v>94.011458795904929</c:v>
                </c:pt>
                <c:pt idx="93">
                  <c:v>76.876786425399061</c:v>
                </c:pt>
                <c:pt idx="94">
                  <c:v>79.82807851988089</c:v>
                </c:pt>
                <c:pt idx="95">
                  <c:v>89.426926107339483</c:v>
                </c:pt>
                <c:pt idx="96">
                  <c:v>95.01432120261768</c:v>
                </c:pt>
                <c:pt idx="97">
                  <c:v>89.97134154892025</c:v>
                </c:pt>
                <c:pt idx="98">
                  <c:v>99.426931264932307</c:v>
                </c:pt>
                <c:pt idx="99">
                  <c:v>105.32950112724923</c:v>
                </c:pt>
                <c:pt idx="100">
                  <c:v>106.44699103455639</c:v>
                </c:pt>
                <c:pt idx="101">
                  <c:v>102.83666745921678</c:v>
                </c:pt>
                <c:pt idx="102">
                  <c:v>110.22922290950012</c:v>
                </c:pt>
                <c:pt idx="103">
                  <c:v>112.32091333404509</c:v>
                </c:pt>
                <c:pt idx="104">
                  <c:v>110.71632316811902</c:v>
                </c:pt>
                <c:pt idx="105">
                  <c:v>115.07162664345978</c:v>
                </c:pt>
                <c:pt idx="106">
                  <c:v>129.71345961527453</c:v>
                </c:pt>
                <c:pt idx="107">
                  <c:v>136.01718704772568</c:v>
                </c:pt>
                <c:pt idx="108">
                  <c:v>122.55013624354521</c:v>
                </c:pt>
                <c:pt idx="109">
                  <c:v>111.83380161410878</c:v>
                </c:pt>
                <c:pt idx="110">
                  <c:v>122.80801875025679</c:v>
                </c:pt>
                <c:pt idx="111">
                  <c:v>111.91976722522823</c:v>
                </c:pt>
                <c:pt idx="112">
                  <c:v>125.90256871618517</c:v>
                </c:pt>
                <c:pt idx="113">
                  <c:v>134.98566848219664</c:v>
                </c:pt>
                <c:pt idx="114">
                  <c:v>142.43551905813646</c:v>
                </c:pt>
                <c:pt idx="115">
                  <c:v>152.32090817645224</c:v>
                </c:pt>
                <c:pt idx="116">
                  <c:v>160.48709108956498</c:v>
                </c:pt>
                <c:pt idx="117">
                  <c:v>165.93122258273795</c:v>
                </c:pt>
                <c:pt idx="118">
                  <c:v>171.08881254505371</c:v>
                </c:pt>
                <c:pt idx="119">
                  <c:v>175.44411602039449</c:v>
                </c:pt>
                <c:pt idx="120">
                  <c:v>170.63035984926304</c:v>
                </c:pt>
                <c:pt idx="121">
                  <c:v>170.74497588854007</c:v>
                </c:pt>
                <c:pt idx="122">
                  <c:v>152.14898268487204</c:v>
                </c:pt>
                <c:pt idx="123">
                  <c:v>136.99139902628085</c:v>
                </c:pt>
                <c:pt idx="124">
                  <c:v>125.81661170105376</c:v>
                </c:pt>
                <c:pt idx="125">
                  <c:v>150.14326360210524</c:v>
                </c:pt>
                <c:pt idx="126">
                  <c:v>155.15758996231577</c:v>
                </c:pt>
                <c:pt idx="127">
                  <c:v>155.73064437073671</c:v>
                </c:pt>
                <c:pt idx="128">
                  <c:v>166.30371826339723</c:v>
                </c:pt>
                <c:pt idx="129">
                  <c:v>170.68766930156622</c:v>
                </c:pt>
                <c:pt idx="130">
                  <c:v>174.92835387230065</c:v>
                </c:pt>
                <c:pt idx="131">
                  <c:v>173.81087829164019</c:v>
                </c:pt>
                <c:pt idx="132">
                  <c:v>159.48423154818155</c:v>
                </c:pt>
                <c:pt idx="133">
                  <c:v>159.9999908309461</c:v>
                </c:pt>
                <c:pt idx="134">
                  <c:v>166.33236582622547</c:v>
                </c:pt>
                <c:pt idx="135">
                  <c:v>167.47850329636086</c:v>
                </c:pt>
                <c:pt idx="136">
                  <c:v>171.20342858433074</c:v>
                </c:pt>
                <c:pt idx="137">
                  <c:v>175.4727750445401</c:v>
                </c:pt>
                <c:pt idx="138">
                  <c:v>175.73065468592236</c:v>
                </c:pt>
                <c:pt idx="139">
                  <c:v>181.86245662679332</c:v>
                </c:pt>
                <c:pt idx="140">
                  <c:v>195.5300690240648</c:v>
                </c:pt>
                <c:pt idx="141">
                  <c:v>200.85958161263142</c:v>
                </c:pt>
                <c:pt idx="142">
                  <c:v>215.90256069326301</c:v>
                </c:pt>
                <c:pt idx="143">
                  <c:v>210.716323168119</c:v>
                </c:pt>
                <c:pt idx="144">
                  <c:v>224.81373783302359</c:v>
                </c:pt>
                <c:pt idx="145">
                  <c:v>227.3352190638843</c:v>
                </c:pt>
                <c:pt idx="146">
                  <c:v>237.7650379504276</c:v>
                </c:pt>
                <c:pt idx="147">
                  <c:v>227.99425627540074</c:v>
                </c:pt>
                <c:pt idx="148">
                  <c:v>237.93695198069042</c:v>
                </c:pt>
                <c:pt idx="149">
                  <c:v>248.51002300802159</c:v>
                </c:pt>
                <c:pt idx="150">
                  <c:v>253.61030638336354</c:v>
                </c:pt>
                <c:pt idx="151">
                  <c:v>261.80515118595122</c:v>
                </c:pt>
                <c:pt idx="152">
                  <c:v>261.40400507713434</c:v>
                </c:pt>
                <c:pt idx="153">
                  <c:v>270.60170942110551</c:v>
                </c:pt>
                <c:pt idx="154">
                  <c:v>265.78795611530336</c:v>
                </c:pt>
                <c:pt idx="155">
                  <c:v>266.18910222412018</c:v>
                </c:pt>
                <c:pt idx="156">
                  <c:v>266.90543456129319</c:v>
                </c:pt>
                <c:pt idx="157">
                  <c:v>266.33235436490804</c:v>
                </c:pt>
                <c:pt idx="158">
                  <c:v>263.12319982102002</c:v>
                </c:pt>
                <c:pt idx="159">
                  <c:v>272.86532247190127</c:v>
                </c:pt>
                <c:pt idx="160">
                  <c:v>266.81947754616175</c:v>
                </c:pt>
                <c:pt idx="161">
                  <c:v>275.4154655922369</c:v>
                </c:pt>
                <c:pt idx="162">
                  <c:v>283.86817857488944</c:v>
                </c:pt>
                <c:pt idx="163">
                  <c:v>286.30370279061879</c:v>
                </c:pt>
                <c:pt idx="164">
                  <c:v>280.114602858762</c:v>
                </c:pt>
                <c:pt idx="165">
                  <c:v>294.49854759320647</c:v>
                </c:pt>
                <c:pt idx="166">
                  <c:v>298.88249863137537</c:v>
                </c:pt>
                <c:pt idx="167">
                  <c:v>289.1690321393105</c:v>
                </c:pt>
                <c:pt idx="168">
                  <c:v>298.56730953768999</c:v>
                </c:pt>
                <c:pt idx="169">
                  <c:v>292.17763655142483</c:v>
                </c:pt>
                <c:pt idx="170">
                  <c:v>301.00285667605402</c:v>
                </c:pt>
                <c:pt idx="171">
                  <c:v>284.44123584863979</c:v>
                </c:pt>
                <c:pt idx="172">
                  <c:v>271.31804175827841</c:v>
                </c:pt>
                <c:pt idx="173">
                  <c:v>295.93121226755233</c:v>
                </c:pt>
                <c:pt idx="174">
                  <c:v>297.85097720051704</c:v>
                </c:pt>
                <c:pt idx="175">
                  <c:v>296.76216064400222</c:v>
                </c:pt>
                <c:pt idx="176">
                  <c:v>295.70198018899828</c:v>
                </c:pt>
                <c:pt idx="177">
                  <c:v>290.40112375924792</c:v>
                </c:pt>
                <c:pt idx="178">
                  <c:v>321.06016211689615</c:v>
                </c:pt>
              </c:numCache>
            </c:numRef>
          </c:val>
          <c:smooth val="0"/>
        </c:ser>
        <c:ser>
          <c:idx val="2"/>
          <c:order val="1"/>
          <c:tx>
            <c:v>NYSE:UTX</c:v>
          </c:tx>
          <c:spPr>
            <a:ln w="25400" cap="rnd">
              <a:solidFill>
                <a:schemeClr val="accent2">
                  <a:lumMod val="75000"/>
                </a:schemeClr>
              </a:solidFill>
              <a:round/>
            </a:ln>
            <a:effectLst/>
          </c:spPr>
          <c:marker>
            <c:symbol val="none"/>
          </c:marker>
          <c:val>
            <c:numRef>
              <c:f>'Returns vs. Peers and Manufactu'!$I$18:$I$196</c:f>
              <c:numCache>
                <c:formatCode>0"%"</c:formatCode>
                <c:ptCount val="179"/>
                <c:pt idx="1">
                  <c:v>100</c:v>
                </c:pt>
                <c:pt idx="2">
                  <c:v>100.19110018588316</c:v>
                </c:pt>
                <c:pt idx="3">
                  <c:v>93.366093547199185</c:v>
                </c:pt>
                <c:pt idx="4">
                  <c:v>63.472561739760799</c:v>
                </c:pt>
                <c:pt idx="5">
                  <c:v>73.559920186734374</c:v>
                </c:pt>
                <c:pt idx="6">
                  <c:v>82.173081294756173</c:v>
                </c:pt>
                <c:pt idx="7">
                  <c:v>88.22003171662486</c:v>
                </c:pt>
                <c:pt idx="8">
                  <c:v>93.81654535035365</c:v>
                </c:pt>
                <c:pt idx="9">
                  <c:v>99.57684276339495</c:v>
                </c:pt>
                <c:pt idx="10">
                  <c:v>101.28309442306593</c:v>
                </c:pt>
                <c:pt idx="11">
                  <c:v>95.782140437288007</c:v>
                </c:pt>
                <c:pt idx="12">
                  <c:v>94.007645536236808</c:v>
                </c:pt>
                <c:pt idx="13">
                  <c:v>92.683592883330803</c:v>
                </c:pt>
                <c:pt idx="14">
                  <c:v>94.867592277707018</c:v>
                </c:pt>
                <c:pt idx="15">
                  <c:v>81.067427489286729</c:v>
                </c:pt>
                <c:pt idx="16">
                  <c:v>77.108927733854003</c:v>
                </c:pt>
                <c:pt idx="17">
                  <c:v>84.179629151525276</c:v>
                </c:pt>
                <c:pt idx="18">
                  <c:v>85.271634308718689</c:v>
                </c:pt>
                <c:pt idx="19">
                  <c:v>84.548180875015532</c:v>
                </c:pt>
                <c:pt idx="20">
                  <c:v>86.786787147507866</c:v>
                </c:pt>
                <c:pt idx="21">
                  <c:v>79.961780508823892</c:v>
                </c:pt>
                <c:pt idx="22">
                  <c:v>78.86977535163048</c:v>
                </c:pt>
                <c:pt idx="23">
                  <c:v>84.370733432412408</c:v>
                </c:pt>
                <c:pt idx="24">
                  <c:v>93.161340618036022</c:v>
                </c:pt>
                <c:pt idx="25">
                  <c:v>96.683046773599585</c:v>
                </c:pt>
                <c:pt idx="26">
                  <c:v>102.68905398064281</c:v>
                </c:pt>
                <c:pt idx="27">
                  <c:v>109.54135655087751</c:v>
                </c:pt>
                <c:pt idx="28">
                  <c:v>105.48730124249792</c:v>
                </c:pt>
                <c:pt idx="29">
                  <c:v>115.60196517603154</c:v>
                </c:pt>
                <c:pt idx="30">
                  <c:v>116.98060969203905</c:v>
                </c:pt>
                <c:pt idx="31">
                  <c:v>129.36117173461176</c:v>
                </c:pt>
                <c:pt idx="32">
                  <c:v>130.4122282169744</c:v>
                </c:pt>
                <c:pt idx="33">
                  <c:v>125.73027366283718</c:v>
                </c:pt>
                <c:pt idx="34">
                  <c:v>117.79961867868909</c:v>
                </c:pt>
                <c:pt idx="35">
                  <c:v>117.74501726057829</c:v>
                </c:pt>
                <c:pt idx="36">
                  <c:v>115.49276370481125</c:v>
                </c:pt>
                <c:pt idx="37">
                  <c:v>124.87032555636566</c:v>
                </c:pt>
                <c:pt idx="38">
                  <c:v>127.62762414338999</c:v>
                </c:pt>
                <c:pt idx="39">
                  <c:v>128.18728014776738</c:v>
                </c:pt>
                <c:pt idx="40">
                  <c:v>127.46381988905762</c:v>
                </c:pt>
                <c:pt idx="41">
                  <c:v>126.69942324052899</c:v>
                </c:pt>
                <c:pt idx="42">
                  <c:v>133.19683229055877</c:v>
                </c:pt>
                <c:pt idx="43">
                  <c:v>141.07288449159475</c:v>
                </c:pt>
                <c:pt idx="44">
                  <c:v>137.42833367654018</c:v>
                </c:pt>
                <c:pt idx="45">
                  <c:v>136.33632851934675</c:v>
                </c:pt>
                <c:pt idx="46">
                  <c:v>138.76604043772753</c:v>
                </c:pt>
                <c:pt idx="47">
                  <c:v>138.84793642238776</c:v>
                </c:pt>
                <c:pt idx="48">
                  <c:v>145.64563757451165</c:v>
                </c:pt>
                <c:pt idx="49">
                  <c:v>70.092815449281588</c:v>
                </c:pt>
                <c:pt idx="50">
                  <c:v>69.205568681256651</c:v>
                </c:pt>
                <c:pt idx="51">
                  <c:v>68.250066386839563</c:v>
                </c:pt>
                <c:pt idx="52">
                  <c:v>70.761668829875276</c:v>
                </c:pt>
                <c:pt idx="53">
                  <c:v>69.997266721341333</c:v>
                </c:pt>
                <c:pt idx="54">
                  <c:v>73.49167148534886</c:v>
                </c:pt>
                <c:pt idx="55">
                  <c:v>76.317224233764009</c:v>
                </c:pt>
                <c:pt idx="56">
                  <c:v>79.675126134995196</c:v>
                </c:pt>
                <c:pt idx="57">
                  <c:v>79.852577672602294</c:v>
                </c:pt>
                <c:pt idx="58">
                  <c:v>79.129128333903125</c:v>
                </c:pt>
                <c:pt idx="59">
                  <c:v>85.735734760149199</c:v>
                </c:pt>
                <c:pt idx="60">
                  <c:v>85.339883010104217</c:v>
                </c:pt>
                <c:pt idx="61">
                  <c:v>86.568381475064655</c:v>
                </c:pt>
                <c:pt idx="62">
                  <c:v>84.889431206949737</c:v>
                </c:pt>
                <c:pt idx="63">
                  <c:v>85.599231897372874</c:v>
                </c:pt>
                <c:pt idx="64">
                  <c:v>86.47283138212309</c:v>
                </c:pt>
                <c:pt idx="65">
                  <c:v>89.707888623863269</c:v>
                </c:pt>
                <c:pt idx="66">
                  <c:v>88.083534313853832</c:v>
                </c:pt>
                <c:pt idx="67">
                  <c:v>85.339883010104217</c:v>
                </c:pt>
                <c:pt idx="68">
                  <c:v>92.847386217652584</c:v>
                </c:pt>
                <c:pt idx="69">
                  <c:v>89.598685787641671</c:v>
                </c:pt>
                <c:pt idx="70">
                  <c:v>88.725086302891441</c:v>
                </c:pt>
                <c:pt idx="71">
                  <c:v>91.632535035966839</c:v>
                </c:pt>
                <c:pt idx="72">
                  <c:v>96.300847766834636</c:v>
                </c:pt>
                <c:pt idx="73">
                  <c:v>96.819544176370627</c:v>
                </c:pt>
                <c:pt idx="74">
                  <c:v>99.604148249954989</c:v>
                </c:pt>
                <c:pt idx="75">
                  <c:v>101.87004499399276</c:v>
                </c:pt>
                <c:pt idx="76">
                  <c:v>109.85531095126095</c:v>
                </c:pt>
                <c:pt idx="77">
                  <c:v>104.54544623135556</c:v>
                </c:pt>
                <c:pt idx="78">
                  <c:v>102.06114517987592</c:v>
                </c:pt>
                <c:pt idx="79">
                  <c:v>104.47720298997535</c:v>
                </c:pt>
                <c:pt idx="80">
                  <c:v>100.01364318827073</c:v>
                </c:pt>
                <c:pt idx="81">
                  <c:v>96.246246348723815</c:v>
                </c:pt>
                <c:pt idx="82">
                  <c:v>93.939391374845982</c:v>
                </c:pt>
                <c:pt idx="83">
                  <c:v>98.921647586086607</c:v>
                </c:pt>
                <c:pt idx="84">
                  <c:v>96.969695687422998</c:v>
                </c:pt>
                <c:pt idx="85">
                  <c:v>84.220583286361361</c:v>
                </c:pt>
                <c:pt idx="86">
                  <c:v>87.332784948599922</c:v>
                </c:pt>
                <c:pt idx="87">
                  <c:v>89.530431626250845</c:v>
                </c:pt>
                <c:pt idx="88">
                  <c:v>81.981981108873029</c:v>
                </c:pt>
                <c:pt idx="89">
                  <c:v>75.020471607412745</c:v>
                </c:pt>
                <c:pt idx="90">
                  <c:v>66.243513070065163</c:v>
                </c:pt>
                <c:pt idx="91">
                  <c:v>73.164068436689362</c:v>
                </c:pt>
                <c:pt idx="92">
                  <c:v>65.506416448091272</c:v>
                </c:pt>
                <c:pt idx="93">
                  <c:v>55.733006941495859</c:v>
                </c:pt>
                <c:pt idx="94">
                  <c:v>58.667757066127294</c:v>
                </c:pt>
                <c:pt idx="95">
                  <c:v>66.666664846664901</c:v>
                </c:pt>
                <c:pt idx="96">
                  <c:v>71.812721217233928</c:v>
                </c:pt>
                <c:pt idx="97">
                  <c:v>70.925467624202369</c:v>
                </c:pt>
                <c:pt idx="98">
                  <c:v>74.351623686824368</c:v>
                </c:pt>
                <c:pt idx="99">
                  <c:v>81.026480179457266</c:v>
                </c:pt>
                <c:pt idx="100">
                  <c:v>83.169530899002709</c:v>
                </c:pt>
                <c:pt idx="101">
                  <c:v>83.87933295442717</c:v>
                </c:pt>
                <c:pt idx="102">
                  <c:v>91.782686547019196</c:v>
                </c:pt>
                <c:pt idx="103">
                  <c:v>94.74474761821601</c:v>
                </c:pt>
                <c:pt idx="104">
                  <c:v>92.110293690682667</c:v>
                </c:pt>
                <c:pt idx="105">
                  <c:v>93.70734387913339</c:v>
                </c:pt>
                <c:pt idx="106">
                  <c:v>100.47774909970654</c:v>
                </c:pt>
                <c:pt idx="107">
                  <c:v>102.30684541886855</c:v>
                </c:pt>
                <c:pt idx="108">
                  <c:v>91.97378536790103</c:v>
                </c:pt>
                <c:pt idx="109">
                  <c:v>88.602241643400447</c:v>
                </c:pt>
                <c:pt idx="110">
                  <c:v>97.051591672083219</c:v>
                </c:pt>
                <c:pt idx="111">
                  <c:v>89.01173521671484</c:v>
                </c:pt>
                <c:pt idx="112">
                  <c:v>97.229048669695644</c:v>
                </c:pt>
                <c:pt idx="113">
                  <c:v>102.06114517987592</c:v>
                </c:pt>
                <c:pt idx="114">
                  <c:v>102.74364584374432</c:v>
                </c:pt>
                <c:pt idx="115">
                  <c:v>107.45290588444153</c:v>
                </c:pt>
                <c:pt idx="116">
                  <c:v>110.97461204000514</c:v>
                </c:pt>
                <c:pt idx="117">
                  <c:v>114.0322122841329</c:v>
                </c:pt>
                <c:pt idx="118">
                  <c:v>115.54736512292206</c:v>
                </c:pt>
                <c:pt idx="119">
                  <c:v>122.27682166866443</c:v>
                </c:pt>
                <c:pt idx="120">
                  <c:v>119.80616244045422</c:v>
                </c:pt>
                <c:pt idx="121">
                  <c:v>120.81627024798607</c:v>
                </c:pt>
                <c:pt idx="122">
                  <c:v>113.0767045297105</c:v>
                </c:pt>
                <c:pt idx="123">
                  <c:v>101.35134858445676</c:v>
                </c:pt>
                <c:pt idx="124">
                  <c:v>96.041494784561976</c:v>
                </c:pt>
                <c:pt idx="125">
                  <c:v>106.44280763191898</c:v>
                </c:pt>
                <c:pt idx="126">
                  <c:v>104.55909897463557</c:v>
                </c:pt>
                <c:pt idx="127">
                  <c:v>99.76794158427677</c:v>
                </c:pt>
                <c:pt idx="128">
                  <c:v>106.94785129817497</c:v>
                </c:pt>
                <c:pt idx="129">
                  <c:v>114.48266545228869</c:v>
                </c:pt>
                <c:pt idx="130">
                  <c:v>113.21321285249215</c:v>
                </c:pt>
                <c:pt idx="131">
                  <c:v>111.43870703143033</c:v>
                </c:pt>
                <c:pt idx="132">
                  <c:v>101.16024976357494</c:v>
                </c:pt>
                <c:pt idx="133">
                  <c:v>103.09854891895853</c:v>
                </c:pt>
                <c:pt idx="134">
                  <c:v>101.61070156672942</c:v>
                </c:pt>
                <c:pt idx="135">
                  <c:v>108.99535328978014</c:v>
                </c:pt>
                <c:pt idx="136">
                  <c:v>106.86595531351475</c:v>
                </c:pt>
                <c:pt idx="137">
                  <c:v>106.68850923591293</c:v>
                </c:pt>
                <c:pt idx="138">
                  <c:v>109.35025772999569</c:v>
                </c:pt>
                <c:pt idx="139">
                  <c:v>111.94376161769692</c:v>
                </c:pt>
                <c:pt idx="140">
                  <c:v>119.53316626991082</c:v>
                </c:pt>
                <c:pt idx="141">
                  <c:v>123.60087432157046</c:v>
                </c:pt>
                <c:pt idx="142">
                  <c:v>127.53207405044844</c:v>
                </c:pt>
                <c:pt idx="143">
                  <c:v>124.61097257409304</c:v>
                </c:pt>
                <c:pt idx="144">
                  <c:v>129.53862873222417</c:v>
                </c:pt>
                <c:pt idx="145">
                  <c:v>126.86322612986007</c:v>
                </c:pt>
                <c:pt idx="146">
                  <c:v>144.10319016917308</c:v>
                </c:pt>
                <c:pt idx="147">
                  <c:v>136.63663017645018</c:v>
                </c:pt>
                <c:pt idx="148">
                  <c:v>147.17444315658085</c:v>
                </c:pt>
                <c:pt idx="149">
                  <c:v>145.0313910720341</c:v>
                </c:pt>
                <c:pt idx="150">
                  <c:v>151.32404855790202</c:v>
                </c:pt>
                <c:pt idx="151">
                  <c:v>155.33715519145085</c:v>
                </c:pt>
                <c:pt idx="152">
                  <c:v>155.63744729354499</c:v>
                </c:pt>
                <c:pt idx="153">
                  <c:v>159.73245127675537</c:v>
                </c:pt>
                <c:pt idx="154">
                  <c:v>159.48674967276139</c:v>
                </c:pt>
                <c:pt idx="155">
                  <c:v>161.52060984109718</c:v>
                </c:pt>
                <c:pt idx="156">
                  <c:v>158.64045567457123</c:v>
                </c:pt>
                <c:pt idx="157">
                  <c:v>157.58939919220859</c:v>
                </c:pt>
                <c:pt idx="158">
                  <c:v>143.52989234152628</c:v>
                </c:pt>
                <c:pt idx="159">
                  <c:v>147.39284746402274</c:v>
                </c:pt>
                <c:pt idx="160">
                  <c:v>144.14413747900252</c:v>
                </c:pt>
                <c:pt idx="161">
                  <c:v>146.0551420678367</c:v>
                </c:pt>
                <c:pt idx="162">
                  <c:v>150.25934888726866</c:v>
                </c:pt>
                <c:pt idx="163">
                  <c:v>156.975152689731</c:v>
                </c:pt>
                <c:pt idx="164">
                  <c:v>156.6748510326276</c:v>
                </c:pt>
                <c:pt idx="165">
                  <c:v>166.40731732439755</c:v>
                </c:pt>
                <c:pt idx="166">
                  <c:v>159.97815151574798</c:v>
                </c:pt>
                <c:pt idx="167">
                  <c:v>155.26890103006002</c:v>
                </c:pt>
                <c:pt idx="168">
                  <c:v>159.93720284091722</c:v>
                </c:pt>
                <c:pt idx="169">
                  <c:v>151.41959728584229</c:v>
                </c:pt>
                <c:pt idx="170">
                  <c:v>136.92328045527489</c:v>
                </c:pt>
                <c:pt idx="171">
                  <c:v>125.04777299896878</c:v>
                </c:pt>
                <c:pt idx="172">
                  <c:v>121.47146542529441</c:v>
                </c:pt>
                <c:pt idx="173">
                  <c:v>134.32978612258296</c:v>
                </c:pt>
                <c:pt idx="174">
                  <c:v>131.10838162412281</c:v>
                </c:pt>
                <c:pt idx="175">
                  <c:v>131.13567755567354</c:v>
                </c:pt>
                <c:pt idx="176">
                  <c:v>119.6969691592419</c:v>
                </c:pt>
                <c:pt idx="177">
                  <c:v>131.88643238093277</c:v>
                </c:pt>
                <c:pt idx="178">
                  <c:v>136.63663017645018</c:v>
                </c:pt>
              </c:numCache>
            </c:numRef>
          </c:val>
          <c:smooth val="0"/>
        </c:ser>
        <c:ser>
          <c:idx val="3"/>
          <c:order val="2"/>
          <c:tx>
            <c:v>NYSE:DOW</c:v>
          </c:tx>
          <c:spPr>
            <a:ln w="25400" cap="rnd">
              <a:solidFill>
                <a:schemeClr val="accent4"/>
              </a:solidFill>
              <a:round/>
            </a:ln>
            <a:effectLst/>
          </c:spPr>
          <c:marker>
            <c:symbol val="none"/>
          </c:marker>
          <c:val>
            <c:numRef>
              <c:f>'Returns vs. Peers and Manufactu'!$K$19:$K$196</c:f>
              <c:numCache>
                <c:formatCode>0"%"</c:formatCode>
                <c:ptCount val="178"/>
                <c:pt idx="0">
                  <c:v>100</c:v>
                </c:pt>
                <c:pt idx="1">
                  <c:v>109.4736902255639</c:v>
                </c:pt>
                <c:pt idx="2">
                  <c:v>105.4436120300752</c:v>
                </c:pt>
                <c:pt idx="3">
                  <c:v>98.5263097744361</c:v>
                </c:pt>
                <c:pt idx="4">
                  <c:v>100</c:v>
                </c:pt>
                <c:pt idx="5">
                  <c:v>112.78195488721805</c:v>
                </c:pt>
                <c:pt idx="6">
                  <c:v>101.5939819548872</c:v>
                </c:pt>
                <c:pt idx="7">
                  <c:v>88.84210827067669</c:v>
                </c:pt>
                <c:pt idx="8">
                  <c:v>94.075190977443597</c:v>
                </c:pt>
                <c:pt idx="9">
                  <c:v>98.406018045112802</c:v>
                </c:pt>
                <c:pt idx="10">
                  <c:v>95.639094736842097</c:v>
                </c:pt>
                <c:pt idx="11">
                  <c:v>100.27067669172934</c:v>
                </c:pt>
                <c:pt idx="12">
                  <c:v>103.3984992481203</c:v>
                </c:pt>
                <c:pt idx="13">
                  <c:v>86.827070676691719</c:v>
                </c:pt>
                <c:pt idx="14">
                  <c:v>90.88721503759399</c:v>
                </c:pt>
                <c:pt idx="15">
                  <c:v>82.135335338345868</c:v>
                </c:pt>
                <c:pt idx="16">
                  <c:v>78.165413533834581</c:v>
                </c:pt>
                <c:pt idx="17">
                  <c:v>95.939849624060145</c:v>
                </c:pt>
                <c:pt idx="18">
                  <c:v>89.32331127819549</c:v>
                </c:pt>
                <c:pt idx="19">
                  <c:v>87.398493233082704</c:v>
                </c:pt>
                <c:pt idx="20">
                  <c:v>82.10526015037594</c:v>
                </c:pt>
                <c:pt idx="21">
                  <c:v>83.037596992481198</c:v>
                </c:pt>
                <c:pt idx="22">
                  <c:v>98.165410526315796</c:v>
                </c:pt>
                <c:pt idx="23">
                  <c:v>95.639094736842097</c:v>
                </c:pt>
                <c:pt idx="24">
                  <c:v>93.112778947368426</c:v>
                </c:pt>
                <c:pt idx="25">
                  <c:v>106.16541052631578</c:v>
                </c:pt>
                <c:pt idx="26">
                  <c:v>103.84962105263156</c:v>
                </c:pt>
                <c:pt idx="27">
                  <c:v>97.864664661654118</c:v>
                </c:pt>
                <c:pt idx="28">
                  <c:v>113.35338045112782</c:v>
                </c:pt>
                <c:pt idx="29">
                  <c:v>112.93232781954887</c:v>
                </c:pt>
                <c:pt idx="30">
                  <c:v>125.02255639097743</c:v>
                </c:pt>
                <c:pt idx="31">
                  <c:v>126.16541654135338</c:v>
                </c:pt>
                <c:pt idx="32">
                  <c:v>130.73684511278196</c:v>
                </c:pt>
                <c:pt idx="33">
                  <c:v>121.14285413533834</c:v>
                </c:pt>
                <c:pt idx="34">
                  <c:v>119.36841804511278</c:v>
                </c:pt>
                <c:pt idx="35">
                  <c:v>120.0000060150376</c:v>
                </c:pt>
                <c:pt idx="36">
                  <c:v>122.40601804511277</c:v>
                </c:pt>
                <c:pt idx="37">
                  <c:v>119.96992180451129</c:v>
                </c:pt>
                <c:pt idx="38">
                  <c:v>128.75188270676691</c:v>
                </c:pt>
                <c:pt idx="39">
                  <c:v>135.87969924812029</c:v>
                </c:pt>
                <c:pt idx="40">
                  <c:v>135.1578917293233</c:v>
                </c:pt>
                <c:pt idx="41">
                  <c:v>151.78947669172933</c:v>
                </c:pt>
                <c:pt idx="42">
                  <c:v>148.90224962406015</c:v>
                </c:pt>
                <c:pt idx="43">
                  <c:v>149.47368721804511</c:v>
                </c:pt>
                <c:pt idx="44">
                  <c:v>165.86466766917295</c:v>
                </c:pt>
                <c:pt idx="45">
                  <c:v>149.9248060150376</c:v>
                </c:pt>
                <c:pt idx="46">
                  <c:v>138.13533834586465</c:v>
                </c:pt>
                <c:pt idx="47">
                  <c:v>136.21052932330826</c:v>
                </c:pt>
                <c:pt idx="48">
                  <c:v>133.92480902255639</c:v>
                </c:pt>
                <c:pt idx="49">
                  <c:v>144.21052932330826</c:v>
                </c:pt>
                <c:pt idx="50">
                  <c:v>129.92481503759399</c:v>
                </c:pt>
                <c:pt idx="51">
                  <c:v>125.32330225563911</c:v>
                </c:pt>
                <c:pt idx="52">
                  <c:v>137.92481503759399</c:v>
                </c:pt>
                <c:pt idx="53">
                  <c:v>136.09022556390977</c:v>
                </c:pt>
                <c:pt idx="54">
                  <c:v>131.78947368421052</c:v>
                </c:pt>
                <c:pt idx="55">
                  <c:v>127.21804210526315</c:v>
                </c:pt>
                <c:pt idx="56">
                  <c:v>129.41353082706766</c:v>
                </c:pt>
                <c:pt idx="57">
                  <c:v>122.10525714285714</c:v>
                </c:pt>
                <c:pt idx="58">
                  <c:v>122.13534135338344</c:v>
                </c:pt>
                <c:pt idx="59">
                  <c:v>119.90977142857142</c:v>
                </c:pt>
                <c:pt idx="60">
                  <c:v>117.38345563909773</c:v>
                </c:pt>
                <c:pt idx="61">
                  <c:v>104.0000060150376</c:v>
                </c:pt>
                <c:pt idx="62">
                  <c:v>114.67669473684209</c:v>
                </c:pt>
                <c:pt idx="63">
                  <c:v>117.23308270676691</c:v>
                </c:pt>
                <c:pt idx="64">
                  <c:v>122.67669473684208</c:v>
                </c:pt>
                <c:pt idx="65">
                  <c:v>120.33082105263159</c:v>
                </c:pt>
                <c:pt idx="66">
                  <c:v>120.0000060150376</c:v>
                </c:pt>
                <c:pt idx="67">
                  <c:v>124.93233383458646</c:v>
                </c:pt>
                <c:pt idx="68">
                  <c:v>131.66916992481202</c:v>
                </c:pt>
                <c:pt idx="69">
                  <c:v>137.92481503759399</c:v>
                </c:pt>
                <c:pt idx="70">
                  <c:v>134.16541654135335</c:v>
                </c:pt>
                <c:pt idx="71">
                  <c:v>136.4812060150376</c:v>
                </c:pt>
                <c:pt idx="72">
                  <c:v>132.99248421052633</c:v>
                </c:pt>
                <c:pt idx="73">
                  <c:v>130.76691729323306</c:v>
                </c:pt>
                <c:pt idx="74">
                  <c:v>128.21052932330826</c:v>
                </c:pt>
                <c:pt idx="75">
                  <c:v>129.50376240601506</c:v>
                </c:pt>
                <c:pt idx="76">
                  <c:v>135.45864962406014</c:v>
                </c:pt>
                <c:pt idx="77">
                  <c:v>126.13533533834587</c:v>
                </c:pt>
                <c:pt idx="78">
                  <c:v>118.55638496240601</c:v>
                </c:pt>
                <c:pt idx="79">
                  <c:v>116.21052330827068</c:v>
                </c:pt>
                <c:pt idx="80">
                  <c:v>113.35338045112782</c:v>
                </c:pt>
                <c:pt idx="81">
                  <c:v>110.82706165413533</c:v>
                </c:pt>
                <c:pt idx="82">
                  <c:v>120.75188571428572</c:v>
                </c:pt>
                <c:pt idx="83">
                  <c:v>121.50376541353383</c:v>
                </c:pt>
                <c:pt idx="84">
                  <c:v>104.9924812030075</c:v>
                </c:pt>
                <c:pt idx="85">
                  <c:v>100.18045413533834</c:v>
                </c:pt>
                <c:pt idx="86">
                  <c:v>102.64661954887218</c:v>
                </c:pt>
                <c:pt idx="87">
                  <c:v>95.57895037593984</c:v>
                </c:pt>
                <c:pt idx="88">
                  <c:v>80.240601503759407</c:v>
                </c:pt>
                <c:pt idx="89">
                  <c:v>55.789470676691735</c:v>
                </c:pt>
                <c:pt idx="90">
                  <c:v>45.383458646616539</c:v>
                </c:pt>
                <c:pt idx="91">
                  <c:v>34.857142857142861</c:v>
                </c:pt>
                <c:pt idx="92">
                  <c:v>21.533834586466167</c:v>
                </c:pt>
                <c:pt idx="93">
                  <c:v>25.353383458646618</c:v>
                </c:pt>
                <c:pt idx="94">
                  <c:v>48.120300751879697</c:v>
                </c:pt>
                <c:pt idx="95">
                  <c:v>53.172932330827074</c:v>
                </c:pt>
                <c:pt idx="96">
                  <c:v>48.541350375939842</c:v>
                </c:pt>
                <c:pt idx="97">
                  <c:v>63.669172932330831</c:v>
                </c:pt>
                <c:pt idx="98">
                  <c:v>64.030078195488727</c:v>
                </c:pt>
                <c:pt idx="99">
                  <c:v>78.406015037593988</c:v>
                </c:pt>
                <c:pt idx="100">
                  <c:v>70.616541353383454</c:v>
                </c:pt>
                <c:pt idx="101">
                  <c:v>83.548875187969912</c:v>
                </c:pt>
                <c:pt idx="102">
                  <c:v>83.097741353383455</c:v>
                </c:pt>
                <c:pt idx="103">
                  <c:v>81.473684210526315</c:v>
                </c:pt>
                <c:pt idx="104">
                  <c:v>85.142854135338354</c:v>
                </c:pt>
                <c:pt idx="105">
                  <c:v>88.932330827067673</c:v>
                </c:pt>
                <c:pt idx="106">
                  <c:v>92.721804511278194</c:v>
                </c:pt>
                <c:pt idx="107">
                  <c:v>80.932330827067673</c:v>
                </c:pt>
                <c:pt idx="108">
                  <c:v>71.338342857142862</c:v>
                </c:pt>
                <c:pt idx="109">
                  <c:v>82.195488721804509</c:v>
                </c:pt>
                <c:pt idx="110">
                  <c:v>73.293236090225548</c:v>
                </c:pt>
                <c:pt idx="111">
                  <c:v>82.586463157894741</c:v>
                </c:pt>
                <c:pt idx="112">
                  <c:v>92.751879699248121</c:v>
                </c:pt>
                <c:pt idx="113">
                  <c:v>93.774436090225564</c:v>
                </c:pt>
                <c:pt idx="114">
                  <c:v>102.67668872180451</c:v>
                </c:pt>
                <c:pt idx="115">
                  <c:v>106.70676691729322</c:v>
                </c:pt>
                <c:pt idx="116">
                  <c:v>111.75939849624059</c:v>
                </c:pt>
                <c:pt idx="117">
                  <c:v>113.53383458646617</c:v>
                </c:pt>
                <c:pt idx="118">
                  <c:v>123.27820150375939</c:v>
                </c:pt>
                <c:pt idx="119">
                  <c:v>108.66165714285714</c:v>
                </c:pt>
                <c:pt idx="120">
                  <c:v>108.27067669172932</c:v>
                </c:pt>
                <c:pt idx="121">
                  <c:v>104.87217744360902</c:v>
                </c:pt>
                <c:pt idx="122">
                  <c:v>85.563912781954883</c:v>
                </c:pt>
                <c:pt idx="123">
                  <c:v>67.548869172932342</c:v>
                </c:pt>
                <c:pt idx="124">
                  <c:v>83.849621052631591</c:v>
                </c:pt>
                <c:pt idx="125">
                  <c:v>83.338342857142862</c:v>
                </c:pt>
                <c:pt idx="126">
                  <c:v>86.496240601503757</c:v>
                </c:pt>
                <c:pt idx="127">
                  <c:v>100.78194887218046</c:v>
                </c:pt>
                <c:pt idx="128">
                  <c:v>100.78194887218046</c:v>
                </c:pt>
                <c:pt idx="129">
                  <c:v>104.18044812030077</c:v>
                </c:pt>
                <c:pt idx="130">
                  <c:v>101.89473984962405</c:v>
                </c:pt>
                <c:pt idx="131">
                  <c:v>93.413530827067675</c:v>
                </c:pt>
                <c:pt idx="132">
                  <c:v>94.73684210526315</c:v>
                </c:pt>
                <c:pt idx="133">
                  <c:v>86.556393984962398</c:v>
                </c:pt>
                <c:pt idx="134">
                  <c:v>88.150372932330839</c:v>
                </c:pt>
                <c:pt idx="135">
                  <c:v>87.097741353383469</c:v>
                </c:pt>
                <c:pt idx="136">
                  <c:v>88.120297744360897</c:v>
                </c:pt>
                <c:pt idx="137">
                  <c:v>90.796995488721805</c:v>
                </c:pt>
                <c:pt idx="138">
                  <c:v>97.233088721804521</c:v>
                </c:pt>
                <c:pt idx="139">
                  <c:v>96.842108270676704</c:v>
                </c:pt>
                <c:pt idx="140">
                  <c:v>95.398493233082718</c:v>
                </c:pt>
                <c:pt idx="141">
                  <c:v>95.759398496240607</c:v>
                </c:pt>
                <c:pt idx="142">
                  <c:v>101.98496240601503</c:v>
                </c:pt>
                <c:pt idx="143">
                  <c:v>103.63909473684213</c:v>
                </c:pt>
                <c:pt idx="144">
                  <c:v>96.751873684210523</c:v>
                </c:pt>
                <c:pt idx="145">
                  <c:v>105.38346165413532</c:v>
                </c:pt>
                <c:pt idx="146">
                  <c:v>112.48120902255638</c:v>
                </c:pt>
                <c:pt idx="147">
                  <c:v>115.48872781954887</c:v>
                </c:pt>
                <c:pt idx="148">
                  <c:v>118.70676992481204</c:v>
                </c:pt>
                <c:pt idx="149">
                  <c:v>117.47368721804511</c:v>
                </c:pt>
                <c:pt idx="150">
                  <c:v>133.53384060150375</c:v>
                </c:pt>
                <c:pt idx="151">
                  <c:v>136.87217443609023</c:v>
                </c:pt>
                <c:pt idx="152">
                  <c:v>146.49623759398497</c:v>
                </c:pt>
                <c:pt idx="153">
                  <c:v>146.13533834586468</c:v>
                </c:pt>
                <c:pt idx="154">
                  <c:v>150.0751939849624</c:v>
                </c:pt>
                <c:pt idx="155">
                  <c:v>156.75187669172931</c:v>
                </c:pt>
                <c:pt idx="156">
                  <c:v>154.76691428571431</c:v>
                </c:pt>
                <c:pt idx="157">
                  <c:v>153.59398496240601</c:v>
                </c:pt>
                <c:pt idx="158">
                  <c:v>161.05262857142856</c:v>
                </c:pt>
                <c:pt idx="159">
                  <c:v>157.71428270676694</c:v>
                </c:pt>
                <c:pt idx="160">
                  <c:v>148.57143458646618</c:v>
                </c:pt>
                <c:pt idx="161">
                  <c:v>146.37593383458648</c:v>
                </c:pt>
                <c:pt idx="162">
                  <c:v>137.17293533834584</c:v>
                </c:pt>
                <c:pt idx="163">
                  <c:v>135.81954887218043</c:v>
                </c:pt>
                <c:pt idx="164">
                  <c:v>148.09023157894737</c:v>
                </c:pt>
                <c:pt idx="165">
                  <c:v>144.30075187969925</c:v>
                </c:pt>
                <c:pt idx="166">
                  <c:v>153.38345864661653</c:v>
                </c:pt>
                <c:pt idx="167">
                  <c:v>156.6015037593985</c:v>
                </c:pt>
                <c:pt idx="168">
                  <c:v>153.89473082706766</c:v>
                </c:pt>
                <c:pt idx="169">
                  <c:v>141.53383759398497</c:v>
                </c:pt>
                <c:pt idx="170">
                  <c:v>131.60901654135338</c:v>
                </c:pt>
                <c:pt idx="171">
                  <c:v>127.51880300751878</c:v>
                </c:pt>
                <c:pt idx="172">
                  <c:v>155.3984902255639</c:v>
                </c:pt>
                <c:pt idx="173">
                  <c:v>156.78195789473682</c:v>
                </c:pt>
                <c:pt idx="174">
                  <c:v>154.82706766917292</c:v>
                </c:pt>
                <c:pt idx="175">
                  <c:v>126.31578947368421</c:v>
                </c:pt>
                <c:pt idx="176">
                  <c:v>146.19549172932329</c:v>
                </c:pt>
                <c:pt idx="177">
                  <c:v>152.96240902255639</c:v>
                </c:pt>
              </c:numCache>
            </c:numRef>
          </c:val>
          <c:smooth val="0"/>
        </c:ser>
        <c:ser>
          <c:idx val="4"/>
          <c:order val="3"/>
          <c:tx>
            <c:v>NYSE:BWA</c:v>
          </c:tx>
          <c:spPr>
            <a:ln w="28575" cap="rnd">
              <a:solidFill>
                <a:schemeClr val="accent6">
                  <a:lumMod val="75000"/>
                </a:schemeClr>
              </a:solidFill>
              <a:round/>
            </a:ln>
            <a:effectLst/>
          </c:spPr>
          <c:marker>
            <c:symbol val="none"/>
          </c:marker>
          <c:val>
            <c:numRef>
              <c:f>'Returns vs. Peers and Manufactu'!$M$19:$M$196</c:f>
              <c:numCache>
                <c:formatCode>0"%"</c:formatCode>
                <c:ptCount val="178"/>
                <c:pt idx="0">
                  <c:v>100</c:v>
                </c:pt>
                <c:pt idx="1">
                  <c:v>106.79162246657843</c:v>
                </c:pt>
                <c:pt idx="2">
                  <c:v>102.98266632371356</c:v>
                </c:pt>
                <c:pt idx="3">
                  <c:v>81.2172507298922</c:v>
                </c:pt>
                <c:pt idx="4">
                  <c:v>86.094320558128189</c:v>
                </c:pt>
                <c:pt idx="5">
                  <c:v>92.704556483364698</c:v>
                </c:pt>
                <c:pt idx="6">
                  <c:v>105.30028426643057</c:v>
                </c:pt>
                <c:pt idx="7">
                  <c:v>111.64853509972865</c:v>
                </c:pt>
                <c:pt idx="8">
                  <c:v>121.22128821485869</c:v>
                </c:pt>
                <c:pt idx="9">
                  <c:v>126.80370670704771</c:v>
                </c:pt>
                <c:pt idx="10">
                  <c:v>125.91697150175274</c:v>
                </c:pt>
                <c:pt idx="11">
                  <c:v>129.78638310734348</c:v>
                </c:pt>
                <c:pt idx="12">
                  <c:v>116.40467384934854</c:v>
                </c:pt>
                <c:pt idx="13">
                  <c:v>108.18218678319602</c:v>
                </c:pt>
                <c:pt idx="14">
                  <c:v>121.40266669493482</c:v>
                </c:pt>
                <c:pt idx="15">
                  <c:v>100.04030632890581</c:v>
                </c:pt>
                <c:pt idx="16">
                  <c:v>90.648933709168347</c:v>
                </c:pt>
                <c:pt idx="17">
                  <c:v>103.82910326136847</c:v>
                </c:pt>
                <c:pt idx="18">
                  <c:v>101.61225114091599</c:v>
                </c:pt>
                <c:pt idx="19">
                  <c:v>107.92019362999181</c:v>
                </c:pt>
                <c:pt idx="20">
                  <c:v>105.2398267883883</c:v>
                </c:pt>
                <c:pt idx="21">
                  <c:v>96.412738742699304</c:v>
                </c:pt>
                <c:pt idx="22">
                  <c:v>118.23861181456292</c:v>
                </c:pt>
                <c:pt idx="23">
                  <c:v>117.13018978496956</c:v>
                </c:pt>
                <c:pt idx="24">
                  <c:v>129.78638310734348</c:v>
                </c:pt>
                <c:pt idx="25">
                  <c:v>134.56267300609983</c:v>
                </c:pt>
                <c:pt idx="26">
                  <c:v>143.53083924890848</c:v>
                </c:pt>
                <c:pt idx="27">
                  <c:v>136.73921678233006</c:v>
                </c:pt>
                <c:pt idx="28">
                  <c:v>160.39902781940805</c:v>
                </c:pt>
                <c:pt idx="29">
                  <c:v>159.20999917795243</c:v>
                </c:pt>
                <c:pt idx="30">
                  <c:v>171.44297000086596</c:v>
                </c:pt>
                <c:pt idx="31">
                  <c:v>187.26320006576381</c:v>
                </c:pt>
                <c:pt idx="32">
                  <c:v>181.7815373192571</c:v>
                </c:pt>
                <c:pt idx="33">
                  <c:v>170.95929808462913</c:v>
                </c:pt>
                <c:pt idx="34">
                  <c:v>165.13503355773952</c:v>
                </c:pt>
                <c:pt idx="35">
                  <c:v>83.514711477523406</c:v>
                </c:pt>
                <c:pt idx="36">
                  <c:v>88.210400810366806</c:v>
                </c:pt>
                <c:pt idx="37">
                  <c:v>95.102781037943998</c:v>
                </c:pt>
                <c:pt idx="38">
                  <c:v>90.165261792931503</c:v>
                </c:pt>
                <c:pt idx="39">
                  <c:v>87.243050931943785</c:v>
                </c:pt>
                <c:pt idx="40">
                  <c:v>93.470378747891544</c:v>
                </c:pt>
                <c:pt idx="41">
                  <c:v>100.88674326656073</c:v>
                </c:pt>
                <c:pt idx="42">
                  <c:v>109.16968781075549</c:v>
                </c:pt>
                <c:pt idx="43">
                  <c:v>108.2023379323325</c:v>
                </c:pt>
                <c:pt idx="44">
                  <c:v>106.30794248907583</c:v>
                </c:pt>
                <c:pt idx="45">
                  <c:v>98.105604556743344</c:v>
                </c:pt>
                <c:pt idx="46">
                  <c:v>92.1402698939998</c:v>
                </c:pt>
                <c:pt idx="47">
                  <c:v>107.73881514991568</c:v>
                </c:pt>
                <c:pt idx="48">
                  <c:v>108.16202958811023</c:v>
                </c:pt>
                <c:pt idx="49">
                  <c:v>117.23095359191764</c:v>
                </c:pt>
                <c:pt idx="50">
                  <c:v>117.81539737636835</c:v>
                </c:pt>
                <c:pt idx="51">
                  <c:v>113.78476448578726</c:v>
                </c:pt>
                <c:pt idx="52">
                  <c:v>116.86820469303112</c:v>
                </c:pt>
                <c:pt idx="53">
                  <c:v>120.91898671743222</c:v>
                </c:pt>
                <c:pt idx="54">
                  <c:v>122.18863809328171</c:v>
                </c:pt>
                <c:pt idx="55">
                  <c:v>111.10439764418373</c:v>
                </c:pt>
                <c:pt idx="56">
                  <c:v>112.39419815385325</c:v>
                </c:pt>
                <c:pt idx="57">
                  <c:v>120.99960139056027</c:v>
                </c:pt>
                <c:pt idx="58">
                  <c:v>122.39016772249431</c:v>
                </c:pt>
                <c:pt idx="59">
                  <c:v>132.56751375589508</c:v>
                </c:pt>
                <c:pt idx="60">
                  <c:v>131.19709655778107</c:v>
                </c:pt>
                <c:pt idx="61">
                  <c:v>120.91898671743222</c:v>
                </c:pt>
                <c:pt idx="62">
                  <c:v>114.28859359710992</c:v>
                </c:pt>
                <c:pt idx="63">
                  <c:v>115.2156371466271</c:v>
                </c:pt>
                <c:pt idx="64">
                  <c:v>115.88069560420588</c:v>
                </c:pt>
                <c:pt idx="65">
                  <c:v>116.48528852247659</c:v>
                </c:pt>
                <c:pt idx="66">
                  <c:v>118.9439766010475</c:v>
                </c:pt>
                <c:pt idx="67">
                  <c:v>138.12979117552985</c:v>
                </c:pt>
                <c:pt idx="68">
                  <c:v>148.40790101587871</c:v>
                </c:pt>
                <c:pt idx="69">
                  <c:v>151.99516227317943</c:v>
                </c:pt>
                <c:pt idx="70">
                  <c:v>157.01331231385151</c:v>
                </c:pt>
                <c:pt idx="71">
                  <c:v>169.60904009691737</c:v>
                </c:pt>
                <c:pt idx="72">
                  <c:v>173.39782896811425</c:v>
                </c:pt>
                <c:pt idx="73">
                  <c:v>174.22410064941758</c:v>
                </c:pt>
                <c:pt idx="74">
                  <c:v>170.29423962705036</c:v>
                </c:pt>
                <c:pt idx="75">
                  <c:v>184.46191222212641</c:v>
                </c:pt>
                <c:pt idx="76">
                  <c:v>213.0390994163462</c:v>
                </c:pt>
                <c:pt idx="77">
                  <c:v>194.69972379483522</c:v>
                </c:pt>
                <c:pt idx="78">
                  <c:v>97.561469116514886</c:v>
                </c:pt>
                <c:pt idx="79">
                  <c:v>101.99516731147051</c:v>
                </c:pt>
                <c:pt idx="80">
                  <c:v>86.880293971791488</c:v>
                </c:pt>
                <c:pt idx="81">
                  <c:v>86.719064625535353</c:v>
                </c:pt>
                <c:pt idx="82">
                  <c:v>99.052807316662779</c:v>
                </c:pt>
                <c:pt idx="83">
                  <c:v>104.21201137065724</c:v>
                </c:pt>
                <c:pt idx="84">
                  <c:v>89.439745857310484</c:v>
                </c:pt>
                <c:pt idx="85">
                  <c:v>81.257559074114454</c:v>
                </c:pt>
                <c:pt idx="86">
                  <c:v>83.333330982130818</c:v>
                </c:pt>
                <c:pt idx="87">
                  <c:v>66.041919912170897</c:v>
                </c:pt>
                <c:pt idx="88">
                  <c:v>45.28415851036192</c:v>
                </c:pt>
                <c:pt idx="89">
                  <c:v>47.682387095574107</c:v>
                </c:pt>
                <c:pt idx="90">
                  <c:v>43.873439013974988</c:v>
                </c:pt>
                <c:pt idx="91">
                  <c:v>34.018539581187824</c:v>
                </c:pt>
                <c:pt idx="92">
                  <c:v>34.764208681261763</c:v>
                </c:pt>
                <c:pt idx="93">
                  <c:v>40.910921824081456</c:v>
                </c:pt>
                <c:pt idx="94">
                  <c:v>58.343413106477492</c:v>
                </c:pt>
                <c:pt idx="95">
                  <c:v>64.993955360619822</c:v>
                </c:pt>
                <c:pt idx="96">
                  <c:v>68.823060637304735</c:v>
                </c:pt>
                <c:pt idx="97">
                  <c:v>66.888350803876477</c:v>
                </c:pt>
                <c:pt idx="98">
                  <c:v>59.79443893177023</c:v>
                </c:pt>
                <c:pt idx="99">
                  <c:v>60.983475634491654</c:v>
                </c:pt>
                <c:pt idx="100">
                  <c:v>61.104394621209082</c:v>
                </c:pt>
                <c:pt idx="101">
                  <c:v>60.882707796910672</c:v>
                </c:pt>
                <c:pt idx="102">
                  <c:v>66.948814327868092</c:v>
                </c:pt>
                <c:pt idx="103">
                  <c:v>70.717454065244951</c:v>
                </c:pt>
                <c:pt idx="104">
                  <c:v>75.493752025267085</c:v>
                </c:pt>
                <c:pt idx="105">
                  <c:v>76.944781881192696</c:v>
                </c:pt>
                <c:pt idx="106">
                  <c:v>87.343814738891879</c:v>
                </c:pt>
                <c:pt idx="107">
                  <c:v>75.090686720892521</c:v>
                </c:pt>
                <c:pt idx="108">
                  <c:v>75.251916067148656</c:v>
                </c:pt>
                <c:pt idx="109">
                  <c:v>88.39178130575938</c:v>
                </c:pt>
                <c:pt idx="110">
                  <c:v>87.968566867564832</c:v>
                </c:pt>
                <c:pt idx="111">
                  <c:v>106.04594933587161</c:v>
                </c:pt>
                <c:pt idx="112">
                  <c:v>113.07940776056846</c:v>
                </c:pt>
                <c:pt idx="113">
                  <c:v>121.604194308831</c:v>
                </c:pt>
                <c:pt idx="114">
                  <c:v>145.8282999965397</c:v>
                </c:pt>
                <c:pt idx="115">
                  <c:v>135.83233244321508</c:v>
                </c:pt>
                <c:pt idx="116">
                  <c:v>156.40871133431503</c:v>
                </c:pt>
                <c:pt idx="117">
                  <c:v>160.60057155583581</c:v>
                </c:pt>
                <c:pt idx="118">
                  <c:v>155.66303820360818</c:v>
                </c:pt>
                <c:pt idx="119">
                  <c:v>146.13059947864971</c:v>
                </c:pt>
                <c:pt idx="120">
                  <c:v>162.81741763033895</c:v>
                </c:pt>
                <c:pt idx="121">
                  <c:v>160.45950141998188</c:v>
                </c:pt>
                <c:pt idx="122">
                  <c:v>143.873439013975</c:v>
                </c:pt>
                <c:pt idx="123">
                  <c:v>121.98710241811975</c:v>
                </c:pt>
                <c:pt idx="124">
                  <c:v>154.15155086964029</c:v>
                </c:pt>
                <c:pt idx="125">
                  <c:v>132.84965604291932</c:v>
                </c:pt>
                <c:pt idx="126">
                  <c:v>128.45627425345171</c:v>
                </c:pt>
                <c:pt idx="127">
                  <c:v>150.40306026608346</c:v>
                </c:pt>
                <c:pt idx="128">
                  <c:v>166.9488062666023</c:v>
                </c:pt>
                <c:pt idx="129">
                  <c:v>169.97178093453812</c:v>
                </c:pt>
                <c:pt idx="130">
                  <c:v>159.29061385108051</c:v>
                </c:pt>
                <c:pt idx="131">
                  <c:v>144.59895494959602</c:v>
                </c:pt>
                <c:pt idx="132">
                  <c:v>132.18459758534053</c:v>
                </c:pt>
                <c:pt idx="133">
                  <c:v>135.22772944836214</c:v>
                </c:pt>
                <c:pt idx="134">
                  <c:v>138.6134630917667</c:v>
                </c:pt>
                <c:pt idx="135">
                  <c:v>139.27852154934547</c:v>
                </c:pt>
                <c:pt idx="136">
                  <c:v>132.64812842902313</c:v>
                </c:pt>
                <c:pt idx="137">
                  <c:v>133.61548636871194</c:v>
                </c:pt>
                <c:pt idx="138">
                  <c:v>144.33696985765758</c:v>
                </c:pt>
                <c:pt idx="139">
                  <c:v>149.49617391165205</c:v>
                </c:pt>
                <c:pt idx="140">
                  <c:v>149.95970475533466</c:v>
                </c:pt>
                <c:pt idx="141">
                  <c:v>155.86456581750434</c:v>
                </c:pt>
                <c:pt idx="142">
                  <c:v>157.5372824977284</c:v>
                </c:pt>
                <c:pt idx="143">
                  <c:v>163.38170421970381</c:v>
                </c:pt>
                <c:pt idx="144">
                  <c:v>173.61951579241267</c:v>
                </c:pt>
                <c:pt idx="145">
                  <c:v>192.32164837407595</c:v>
                </c:pt>
                <c:pt idx="146">
                  <c:v>194.63926631679294</c:v>
                </c:pt>
                <c:pt idx="147">
                  <c:v>204.33293237269109</c:v>
                </c:pt>
                <c:pt idx="148">
                  <c:v>207.83957895686376</c:v>
                </c:pt>
                <c:pt idx="149">
                  <c:v>215.98145941115399</c:v>
                </c:pt>
                <c:pt idx="150">
                  <c:v>112.67634245619391</c:v>
                </c:pt>
                <c:pt idx="151">
                  <c:v>108.22249512741828</c:v>
                </c:pt>
                <c:pt idx="152">
                  <c:v>123.84119757841994</c:v>
                </c:pt>
                <c:pt idx="153">
                  <c:v>123.88150390732575</c:v>
                </c:pt>
                <c:pt idx="154">
                  <c:v>125.23176189503754</c:v>
                </c:pt>
                <c:pt idx="155">
                  <c:v>126.74324922900544</c:v>
                </c:pt>
                <c:pt idx="156">
                  <c:v>131.378483099123</c:v>
                </c:pt>
                <c:pt idx="157">
                  <c:v>125.45344871933592</c:v>
                </c:pt>
                <c:pt idx="158">
                  <c:v>125.33252771730206</c:v>
                </c:pt>
                <c:pt idx="159">
                  <c:v>106.02580020205158</c:v>
                </c:pt>
                <c:pt idx="160">
                  <c:v>114.91334371046642</c:v>
                </c:pt>
                <c:pt idx="161">
                  <c:v>113.98630016094921</c:v>
                </c:pt>
                <c:pt idx="162">
                  <c:v>110.74164068403145</c:v>
                </c:pt>
                <c:pt idx="163">
                  <c:v>108.84723717950902</c:v>
                </c:pt>
                <c:pt idx="164">
                  <c:v>123.86134671223996</c:v>
                </c:pt>
                <c:pt idx="165">
                  <c:v>121.88633861117167</c:v>
                </c:pt>
                <c:pt idx="166">
                  <c:v>119.30673557651623</c:v>
                </c:pt>
                <c:pt idx="167">
                  <c:v>121.22128821485869</c:v>
                </c:pt>
                <c:pt idx="168">
                  <c:v>114.55058675031412</c:v>
                </c:pt>
                <c:pt idx="169">
                  <c:v>100.18137848007615</c:v>
                </c:pt>
                <c:pt idx="170">
                  <c:v>87.948407657162591</c:v>
                </c:pt>
                <c:pt idx="171">
                  <c:v>83.817010959633436</c:v>
                </c:pt>
                <c:pt idx="172">
                  <c:v>86.29585018734079</c:v>
                </c:pt>
                <c:pt idx="173">
                  <c:v>86.033857034136574</c:v>
                </c:pt>
                <c:pt idx="174">
                  <c:v>87.122129929909903</c:v>
                </c:pt>
                <c:pt idx="175">
                  <c:v>59.169692849046605</c:v>
                </c:pt>
                <c:pt idx="176">
                  <c:v>65.860541432094749</c:v>
                </c:pt>
                <c:pt idx="177">
                  <c:v>77.388155529789515</c:v>
                </c:pt>
              </c:numCache>
            </c:numRef>
          </c:val>
          <c:smooth val="0"/>
        </c:ser>
        <c:ser>
          <c:idx val="1"/>
          <c:order val="4"/>
          <c:tx>
            <c:v>Vanguard Industrials ETF</c:v>
          </c:tx>
          <c:spPr>
            <a:ln w="28575" cap="rnd">
              <a:solidFill>
                <a:schemeClr val="tx1"/>
              </a:solidFill>
              <a:round/>
            </a:ln>
            <a:effectLst/>
          </c:spPr>
          <c:marker>
            <c:symbol val="none"/>
          </c:marker>
          <c:val>
            <c:numRef>
              <c:f>'Returns vs. Peers and Manufactu'!$O$19:$O$196</c:f>
              <c:numCache>
                <c:formatCode>General</c:formatCode>
                <c:ptCount val="178"/>
                <c:pt idx="40">
                  <c:v>100</c:v>
                </c:pt>
                <c:pt idx="41">
                  <c:v>106.90205252539293</c:v>
                </c:pt>
                <c:pt idx="42">
                  <c:v>109.51526212816154</c:v>
                </c:pt>
                <c:pt idx="43">
                  <c:v>106.18391968514022</c:v>
                </c:pt>
                <c:pt idx="44">
                  <c:v>107.79972057052223</c:v>
                </c:pt>
                <c:pt idx="45">
                  <c:v>107.680029769</c:v>
                </c:pt>
                <c:pt idx="46">
                  <c:v>103.43107314121139</c:v>
                </c:pt>
                <c:pt idx="47">
                  <c:v>107.26111894551929</c:v>
                </c:pt>
                <c:pt idx="48">
                  <c:v>105.50568111897705</c:v>
                </c:pt>
                <c:pt idx="49">
                  <c:v>110.23338698916045</c:v>
                </c:pt>
                <c:pt idx="50">
                  <c:v>107.22122267661634</c:v>
                </c:pt>
                <c:pt idx="51">
                  <c:v>109.77458189159022</c:v>
                </c:pt>
                <c:pt idx="52">
                  <c:v>108.7173327604761</c:v>
                </c:pt>
                <c:pt idx="53">
                  <c:v>114.88130630597834</c:v>
                </c:pt>
                <c:pt idx="54">
                  <c:v>114.62197856329585</c:v>
                </c:pt>
                <c:pt idx="55">
                  <c:v>116.83622348222175</c:v>
                </c:pt>
                <c:pt idx="56">
                  <c:v>120.28724874751148</c:v>
                </c:pt>
                <c:pt idx="57">
                  <c:v>125.81288398538032</c:v>
                </c:pt>
                <c:pt idx="58">
                  <c:v>128.38619532443255</c:v>
                </c:pt>
                <c:pt idx="59">
                  <c:v>125.25433821555279</c:v>
                </c:pt>
                <c:pt idx="60">
                  <c:v>124.87531767653466</c:v>
                </c:pt>
                <c:pt idx="61">
                  <c:v>117.91342473741422</c:v>
                </c:pt>
                <c:pt idx="62">
                  <c:v>119.30979414901668</c:v>
                </c:pt>
                <c:pt idx="63">
                  <c:v>123.15978609296256</c:v>
                </c:pt>
                <c:pt idx="64">
                  <c:v>127.26909580552372</c:v>
                </c:pt>
                <c:pt idx="65">
                  <c:v>130.9595066634848</c:v>
                </c:pt>
                <c:pt idx="66">
                  <c:v>130.52064371592573</c:v>
                </c:pt>
                <c:pt idx="67">
                  <c:v>133.39318106137679</c:v>
                </c:pt>
                <c:pt idx="68">
                  <c:v>132.69498438669493</c:v>
                </c:pt>
                <c:pt idx="69">
                  <c:v>133.25354412021656</c:v>
                </c:pt>
                <c:pt idx="70">
                  <c:v>139.53719450354689</c:v>
                </c:pt>
                <c:pt idx="71">
                  <c:v>147.41671758594219</c:v>
                </c:pt>
                <c:pt idx="72">
                  <c:v>147.27708064478193</c:v>
                </c:pt>
                <c:pt idx="73">
                  <c:v>148.45401259816452</c:v>
                </c:pt>
                <c:pt idx="74">
                  <c:v>147.53640040821062</c:v>
                </c:pt>
                <c:pt idx="75">
                  <c:v>153.62058740034735</c:v>
                </c:pt>
                <c:pt idx="76">
                  <c:v>154.73767894000241</c:v>
                </c:pt>
                <c:pt idx="77">
                  <c:v>148.65349194786572</c:v>
                </c:pt>
                <c:pt idx="78">
                  <c:v>145.80090672649297</c:v>
                </c:pt>
                <c:pt idx="79">
                  <c:v>138.0211462593029</c:v>
                </c:pt>
                <c:pt idx="80">
                  <c:v>135.10872062420265</c:v>
                </c:pt>
                <c:pt idx="81">
                  <c:v>137.86155918887772</c:v>
                </c:pt>
                <c:pt idx="82">
                  <c:v>141.85118607917042</c:v>
                </c:pt>
                <c:pt idx="83">
                  <c:v>144.84340624688997</c:v>
                </c:pt>
                <c:pt idx="84">
                  <c:v>128.64551508786127</c:v>
                </c:pt>
                <c:pt idx="85">
                  <c:v>130.97945878756317</c:v>
                </c:pt>
                <c:pt idx="86">
                  <c:v>132.87452557601185</c:v>
                </c:pt>
                <c:pt idx="87">
                  <c:v>115.91861129226788</c:v>
                </c:pt>
                <c:pt idx="88">
                  <c:v>93.277472705416471</c:v>
                </c:pt>
                <c:pt idx="89">
                  <c:v>85.158583978484259</c:v>
                </c:pt>
                <c:pt idx="90">
                  <c:v>85.457807990069668</c:v>
                </c:pt>
                <c:pt idx="91">
                  <c:v>74.785560048163575</c:v>
                </c:pt>
                <c:pt idx="92">
                  <c:v>62.138438816308813</c:v>
                </c:pt>
                <c:pt idx="93">
                  <c:v>67.524431128577078</c:v>
                </c:pt>
                <c:pt idx="94">
                  <c:v>80.470774377203796</c:v>
                </c:pt>
                <c:pt idx="95">
                  <c:v>82.824654242476484</c:v>
                </c:pt>
                <c:pt idx="96">
                  <c:v>81.468181099776956</c:v>
                </c:pt>
                <c:pt idx="97">
                  <c:v>89.088368460236012</c:v>
                </c:pt>
                <c:pt idx="98">
                  <c:v>92.559347844417559</c:v>
                </c:pt>
                <c:pt idx="99">
                  <c:v>98.84300421218822</c:v>
                </c:pt>
                <c:pt idx="100">
                  <c:v>94.095346217926462</c:v>
                </c:pt>
                <c:pt idx="101">
                  <c:v>101.57589663722528</c:v>
                </c:pt>
                <c:pt idx="102">
                  <c:v>102.89248149027566</c:v>
                </c:pt>
                <c:pt idx="103">
                  <c:v>100.67823657134976</c:v>
                </c:pt>
                <c:pt idx="104">
                  <c:v>105.64531806013728</c:v>
                </c:pt>
                <c:pt idx="105">
                  <c:v>114.80151177335902</c:v>
                </c:pt>
                <c:pt idx="106">
                  <c:v>119.80849751030327</c:v>
                </c:pt>
                <c:pt idx="107">
                  <c:v>109.09634532024046</c:v>
                </c:pt>
                <c:pt idx="108">
                  <c:v>101.4761579597814</c:v>
                </c:pt>
                <c:pt idx="109">
                  <c:v>111.54996386295704</c:v>
                </c:pt>
                <c:pt idx="110">
                  <c:v>103.11190498480143</c:v>
                </c:pt>
                <c:pt idx="111">
                  <c:v>115.28027098982103</c:v>
                </c:pt>
                <c:pt idx="112">
                  <c:v>119.32974028865469</c:v>
                </c:pt>
                <c:pt idx="113">
                  <c:v>121.46418868014786</c:v>
                </c:pt>
                <c:pt idx="114">
                  <c:v>129.30380751438645</c:v>
                </c:pt>
                <c:pt idx="115">
                  <c:v>133.93177271231252</c:v>
                </c:pt>
                <c:pt idx="116">
                  <c:v>137.48253864985961</c:v>
                </c:pt>
                <c:pt idx="117">
                  <c:v>140.37502811938901</c:v>
                </c:pt>
                <c:pt idx="118">
                  <c:v>143.96568234658525</c:v>
                </c:pt>
                <c:pt idx="119">
                  <c:v>139.67683144470715</c:v>
                </c:pt>
                <c:pt idx="120">
                  <c:v>138.42010296389182</c:v>
                </c:pt>
                <c:pt idx="121">
                  <c:v>129.00458150798761</c:v>
                </c:pt>
                <c:pt idx="122">
                  <c:v>119.9481344514635</c:v>
                </c:pt>
                <c:pt idx="123">
                  <c:v>107.71992603790292</c:v>
                </c:pt>
                <c:pt idx="124">
                  <c:v>124.09734242774104</c:v>
                </c:pt>
                <c:pt idx="125">
                  <c:v>125.13464741403058</c:v>
                </c:pt>
                <c:pt idx="126">
                  <c:v>123.85796680913693</c:v>
                </c:pt>
                <c:pt idx="127">
                  <c:v>133.13384533944054</c:v>
                </c:pt>
                <c:pt idx="128">
                  <c:v>137.00378741265138</c:v>
                </c:pt>
                <c:pt idx="129">
                  <c:v>138.71932897029066</c:v>
                </c:pt>
                <c:pt idx="130">
                  <c:v>137.50249077393798</c:v>
                </c:pt>
                <c:pt idx="131">
                  <c:v>128.96469321833845</c:v>
                </c:pt>
                <c:pt idx="132">
                  <c:v>132.73488863485161</c:v>
                </c:pt>
                <c:pt idx="133">
                  <c:v>132.79473104339255</c:v>
                </c:pt>
                <c:pt idx="134">
                  <c:v>135.3680423824448</c:v>
                </c:pt>
                <c:pt idx="135">
                  <c:v>137.78176465625842</c:v>
                </c:pt>
                <c:pt idx="136">
                  <c:v>137.86155918887772</c:v>
                </c:pt>
                <c:pt idx="137">
                  <c:v>140.63434788281774</c:v>
                </c:pt>
                <c:pt idx="138">
                  <c:v>142.13045796667748</c:v>
                </c:pt>
                <c:pt idx="139">
                  <c:v>150.86773487197817</c:v>
                </c:pt>
                <c:pt idx="140">
                  <c:v>154.59804199884218</c:v>
                </c:pt>
                <c:pt idx="141">
                  <c:v>159.32575584827936</c:v>
                </c:pt>
                <c:pt idx="142">
                  <c:v>157.39078481167394</c:v>
                </c:pt>
                <c:pt idx="143">
                  <c:v>165.3101961837184</c:v>
                </c:pt>
                <c:pt idx="144">
                  <c:v>162.77677313431531</c:v>
                </c:pt>
                <c:pt idx="145">
                  <c:v>172.7907466030172</c:v>
                </c:pt>
                <c:pt idx="146">
                  <c:v>167.86355539869228</c:v>
                </c:pt>
                <c:pt idx="147">
                  <c:v>178.31637186681883</c:v>
                </c:pt>
                <c:pt idx="148">
                  <c:v>186.85417141723178</c:v>
                </c:pt>
                <c:pt idx="149">
                  <c:v>193.6764294100054</c:v>
                </c:pt>
                <c:pt idx="150">
                  <c:v>199.54118692317601</c:v>
                </c:pt>
                <c:pt idx="151">
                  <c:v>191.46220044958707</c:v>
                </c:pt>
                <c:pt idx="152">
                  <c:v>199.28186715974732</c:v>
                </c:pt>
                <c:pt idx="153">
                  <c:v>200.65827646801765</c:v>
                </c:pt>
                <c:pt idx="154">
                  <c:v>202.49351680643292</c:v>
                </c:pt>
                <c:pt idx="155">
                  <c:v>206.12407727659928</c:v>
                </c:pt>
                <c:pt idx="156">
                  <c:v>207.93934953242871</c:v>
                </c:pt>
                <c:pt idx="157">
                  <c:v>198.54378020060284</c:v>
                </c:pt>
                <c:pt idx="158">
                  <c:v>207.3608516385228</c:v>
                </c:pt>
                <c:pt idx="159">
                  <c:v>202.313975617116</c:v>
                </c:pt>
                <c:pt idx="160">
                  <c:v>210.23338698916044</c:v>
                </c:pt>
                <c:pt idx="161">
                  <c:v>216.05824025417434</c:v>
                </c:pt>
                <c:pt idx="162">
                  <c:v>213.08597221053316</c:v>
                </c:pt>
                <c:pt idx="163">
                  <c:v>204.80749242354892</c:v>
                </c:pt>
                <c:pt idx="164">
                  <c:v>217.39477523648964</c:v>
                </c:pt>
                <c:pt idx="165">
                  <c:v>214.14321934683383</c:v>
                </c:pt>
                <c:pt idx="166">
                  <c:v>212.80669832821269</c:v>
                </c:pt>
                <c:pt idx="167">
                  <c:v>213.6046276958981</c:v>
                </c:pt>
                <c:pt idx="168">
                  <c:v>208.87691384646092</c:v>
                </c:pt>
                <c:pt idx="169">
                  <c:v>208.81707143792002</c:v>
                </c:pt>
                <c:pt idx="170">
                  <c:v>197.92539202223435</c:v>
                </c:pt>
                <c:pt idx="171">
                  <c:v>189.42748275628401</c:v>
                </c:pt>
                <c:pt idx="172">
                  <c:v>205.9644882113607</c:v>
                </c:pt>
                <c:pt idx="173">
                  <c:v>208.49789530225621</c:v>
                </c:pt>
                <c:pt idx="174">
                  <c:v>201.53600036832239</c:v>
                </c:pt>
                <c:pt idx="175">
                  <c:v>188.54976085079272</c:v>
                </c:pt>
                <c:pt idx="176">
                  <c:v>195.85078404446872</c:v>
                </c:pt>
                <c:pt idx="177">
                  <c:v>209.8743205690341</c:v>
                </c:pt>
              </c:numCache>
            </c:numRef>
          </c:val>
          <c:smooth val="0"/>
        </c:ser>
        <c:dLbls>
          <c:showLegendKey val="0"/>
          <c:showVal val="0"/>
          <c:showCatName val="0"/>
          <c:showSerName val="0"/>
          <c:showPercent val="0"/>
          <c:showBubbleSize val="0"/>
        </c:dLbls>
        <c:smooth val="0"/>
        <c:axId val="711801952"/>
        <c:axId val="711802512"/>
      </c:lineChart>
      <c:dateAx>
        <c:axId val="71180195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11802512"/>
        <c:crosses val="autoZero"/>
        <c:auto val="1"/>
        <c:lblOffset val="100"/>
        <c:baseTimeUnit val="days"/>
      </c:dateAx>
      <c:valAx>
        <c:axId val="711802512"/>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HON</a:t>
                </a:r>
                <a:r>
                  <a:rPr lang="en-US" baseline="0">
                    <a:solidFill>
                      <a:sysClr val="windowText" lastClr="000000"/>
                    </a:solidFill>
                  </a:rPr>
                  <a:t> Percentile Return</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1801952"/>
        <c:crosses val="autoZero"/>
        <c:crossBetween val="between"/>
      </c:valAx>
      <c:spPr>
        <a:noFill/>
        <a:ln>
          <a:noFill/>
        </a:ln>
        <a:effectLst/>
      </c:spPr>
    </c:plotArea>
    <c:legend>
      <c:legendPos val="r"/>
      <c:layout>
        <c:manualLayout>
          <c:xMode val="edge"/>
          <c:yMode val="edge"/>
          <c:x val="0.8225741505672447"/>
          <c:y val="0.40318507767496664"/>
          <c:w val="0.16403514123144936"/>
          <c:h val="0.30366708959460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Percentile Growth for</a:t>
            </a:r>
            <a:r>
              <a:rPr lang="en-US" baseline="0">
                <a:solidFill>
                  <a:sysClr val="windowText" lastClr="000000"/>
                </a:solidFill>
              </a:rPr>
              <a:t> NYSE:HON and its peers (left axis) vs. the U.S. Industrial Production Index</a:t>
            </a:r>
            <a:r>
              <a:rPr lang="en-US">
                <a:solidFill>
                  <a:sysClr val="windowText" lastClr="000000"/>
                </a:solidFill>
              </a:rPr>
              <a:t> (right</a:t>
            </a:r>
            <a:r>
              <a:rPr lang="en-US" baseline="0">
                <a:solidFill>
                  <a:sysClr val="windowText" lastClr="000000"/>
                </a:solidFill>
              </a:rPr>
              <a:t> axis)</a:t>
            </a:r>
            <a:endParaRPr lang="en-US">
              <a:solidFill>
                <a:sysClr val="windowText" lastClr="000000"/>
              </a:solidFill>
            </a:endParaRPr>
          </a:p>
        </c:rich>
      </c:tx>
      <c:layout>
        <c:manualLayout>
          <c:xMode val="edge"/>
          <c:yMode val="edge"/>
          <c:x val="0.12516017276893474"/>
          <c:y val="1.59936025589764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344083014213388"/>
          <c:y val="0.19630434782608697"/>
          <c:w val="0.5537376475481548"/>
          <c:h val="0.6028018372703412"/>
        </c:manualLayout>
      </c:layout>
      <c:lineChart>
        <c:grouping val="standard"/>
        <c:varyColors val="0"/>
        <c:ser>
          <c:idx val="0"/>
          <c:order val="0"/>
          <c:tx>
            <c:v>NYSE:HON</c:v>
          </c:tx>
          <c:spPr>
            <a:ln w="38100" cap="rnd">
              <a:solidFill>
                <a:schemeClr val="accent1"/>
              </a:solidFill>
              <a:round/>
            </a:ln>
            <a:effectLst/>
          </c:spPr>
          <c:marker>
            <c:symbol val="none"/>
          </c:marker>
          <c:cat>
            <c:numRef>
              <c:f>'Returns vs. Peers and Manufactu'!$A$18:$A$196</c:f>
              <c:numCache>
                <c:formatCode>m/d/yyyy</c:formatCode>
                <c:ptCount val="179"/>
                <c:pt idx="1">
                  <c:v>37043</c:v>
                </c:pt>
                <c:pt idx="2">
                  <c:v>37074</c:v>
                </c:pt>
                <c:pt idx="3">
                  <c:v>37104</c:v>
                </c:pt>
                <c:pt idx="4">
                  <c:v>37138</c:v>
                </c:pt>
                <c:pt idx="5">
                  <c:v>37165</c:v>
                </c:pt>
                <c:pt idx="6">
                  <c:v>37196</c:v>
                </c:pt>
                <c:pt idx="7">
                  <c:v>37228</c:v>
                </c:pt>
                <c:pt idx="8">
                  <c:v>37258</c:v>
                </c:pt>
                <c:pt idx="9">
                  <c:v>37288</c:v>
                </c:pt>
                <c:pt idx="10">
                  <c:v>37316</c:v>
                </c:pt>
                <c:pt idx="11">
                  <c:v>37347</c:v>
                </c:pt>
                <c:pt idx="12">
                  <c:v>37377</c:v>
                </c:pt>
                <c:pt idx="13">
                  <c:v>37410</c:v>
                </c:pt>
                <c:pt idx="14">
                  <c:v>37438</c:v>
                </c:pt>
                <c:pt idx="15">
                  <c:v>37469</c:v>
                </c:pt>
                <c:pt idx="16">
                  <c:v>37502</c:v>
                </c:pt>
                <c:pt idx="17">
                  <c:v>37530</c:v>
                </c:pt>
                <c:pt idx="18">
                  <c:v>37561</c:v>
                </c:pt>
                <c:pt idx="19">
                  <c:v>37592</c:v>
                </c:pt>
                <c:pt idx="20">
                  <c:v>37623</c:v>
                </c:pt>
                <c:pt idx="21">
                  <c:v>37655</c:v>
                </c:pt>
                <c:pt idx="22">
                  <c:v>37683</c:v>
                </c:pt>
                <c:pt idx="23">
                  <c:v>37712</c:v>
                </c:pt>
                <c:pt idx="24">
                  <c:v>37742</c:v>
                </c:pt>
                <c:pt idx="25">
                  <c:v>37774</c:v>
                </c:pt>
                <c:pt idx="26">
                  <c:v>37803</c:v>
                </c:pt>
                <c:pt idx="27">
                  <c:v>37834</c:v>
                </c:pt>
                <c:pt idx="28">
                  <c:v>37866</c:v>
                </c:pt>
                <c:pt idx="29">
                  <c:v>37895</c:v>
                </c:pt>
                <c:pt idx="30">
                  <c:v>37928</c:v>
                </c:pt>
                <c:pt idx="31">
                  <c:v>37956</c:v>
                </c:pt>
                <c:pt idx="32">
                  <c:v>37988</c:v>
                </c:pt>
                <c:pt idx="33">
                  <c:v>38019</c:v>
                </c:pt>
                <c:pt idx="34">
                  <c:v>38047</c:v>
                </c:pt>
                <c:pt idx="35">
                  <c:v>38078</c:v>
                </c:pt>
                <c:pt idx="36">
                  <c:v>38110</c:v>
                </c:pt>
                <c:pt idx="37">
                  <c:v>38139</c:v>
                </c:pt>
                <c:pt idx="38">
                  <c:v>38169</c:v>
                </c:pt>
                <c:pt idx="39">
                  <c:v>38201</c:v>
                </c:pt>
                <c:pt idx="40">
                  <c:v>38231</c:v>
                </c:pt>
                <c:pt idx="41">
                  <c:v>38261</c:v>
                </c:pt>
                <c:pt idx="42">
                  <c:v>38292</c:v>
                </c:pt>
                <c:pt idx="43">
                  <c:v>38322</c:v>
                </c:pt>
                <c:pt idx="44">
                  <c:v>38355</c:v>
                </c:pt>
                <c:pt idx="45">
                  <c:v>38384</c:v>
                </c:pt>
                <c:pt idx="46">
                  <c:v>38412</c:v>
                </c:pt>
                <c:pt idx="47">
                  <c:v>38443</c:v>
                </c:pt>
                <c:pt idx="48">
                  <c:v>38474</c:v>
                </c:pt>
                <c:pt idx="49">
                  <c:v>38504</c:v>
                </c:pt>
                <c:pt idx="50">
                  <c:v>38534</c:v>
                </c:pt>
                <c:pt idx="51">
                  <c:v>38565</c:v>
                </c:pt>
                <c:pt idx="52">
                  <c:v>38596</c:v>
                </c:pt>
                <c:pt idx="53">
                  <c:v>38628</c:v>
                </c:pt>
                <c:pt idx="54">
                  <c:v>38657</c:v>
                </c:pt>
                <c:pt idx="55">
                  <c:v>38687</c:v>
                </c:pt>
                <c:pt idx="56">
                  <c:v>38720</c:v>
                </c:pt>
                <c:pt idx="57">
                  <c:v>38749</c:v>
                </c:pt>
                <c:pt idx="58">
                  <c:v>38777</c:v>
                </c:pt>
                <c:pt idx="59">
                  <c:v>38810</c:v>
                </c:pt>
                <c:pt idx="60">
                  <c:v>38838</c:v>
                </c:pt>
                <c:pt idx="61">
                  <c:v>38869</c:v>
                </c:pt>
                <c:pt idx="62">
                  <c:v>38901</c:v>
                </c:pt>
                <c:pt idx="63">
                  <c:v>38930</c:v>
                </c:pt>
                <c:pt idx="64">
                  <c:v>38961</c:v>
                </c:pt>
                <c:pt idx="65">
                  <c:v>38992</c:v>
                </c:pt>
                <c:pt idx="66">
                  <c:v>39022</c:v>
                </c:pt>
                <c:pt idx="67">
                  <c:v>39052</c:v>
                </c:pt>
                <c:pt idx="68">
                  <c:v>39085</c:v>
                </c:pt>
                <c:pt idx="69">
                  <c:v>39114</c:v>
                </c:pt>
                <c:pt idx="70">
                  <c:v>39142</c:v>
                </c:pt>
                <c:pt idx="71">
                  <c:v>39174</c:v>
                </c:pt>
                <c:pt idx="72">
                  <c:v>39203</c:v>
                </c:pt>
                <c:pt idx="73">
                  <c:v>39234</c:v>
                </c:pt>
                <c:pt idx="74">
                  <c:v>39265</c:v>
                </c:pt>
                <c:pt idx="75">
                  <c:v>39295</c:v>
                </c:pt>
                <c:pt idx="76">
                  <c:v>39329</c:v>
                </c:pt>
                <c:pt idx="77">
                  <c:v>39356</c:v>
                </c:pt>
                <c:pt idx="78">
                  <c:v>39387</c:v>
                </c:pt>
                <c:pt idx="79">
                  <c:v>39419</c:v>
                </c:pt>
                <c:pt idx="80">
                  <c:v>39449</c:v>
                </c:pt>
                <c:pt idx="81">
                  <c:v>39479</c:v>
                </c:pt>
                <c:pt idx="82">
                  <c:v>39510</c:v>
                </c:pt>
                <c:pt idx="83">
                  <c:v>39539</c:v>
                </c:pt>
                <c:pt idx="84">
                  <c:v>39569</c:v>
                </c:pt>
                <c:pt idx="85">
                  <c:v>39601</c:v>
                </c:pt>
                <c:pt idx="86">
                  <c:v>39630</c:v>
                </c:pt>
                <c:pt idx="87">
                  <c:v>39661</c:v>
                </c:pt>
                <c:pt idx="88">
                  <c:v>39693</c:v>
                </c:pt>
                <c:pt idx="89">
                  <c:v>39722</c:v>
                </c:pt>
                <c:pt idx="90">
                  <c:v>39755</c:v>
                </c:pt>
                <c:pt idx="91">
                  <c:v>39783</c:v>
                </c:pt>
                <c:pt idx="92">
                  <c:v>39815</c:v>
                </c:pt>
                <c:pt idx="93">
                  <c:v>39846</c:v>
                </c:pt>
                <c:pt idx="94">
                  <c:v>39874</c:v>
                </c:pt>
                <c:pt idx="95">
                  <c:v>39904</c:v>
                </c:pt>
                <c:pt idx="96">
                  <c:v>39934</c:v>
                </c:pt>
                <c:pt idx="97">
                  <c:v>39965</c:v>
                </c:pt>
                <c:pt idx="98">
                  <c:v>39995</c:v>
                </c:pt>
                <c:pt idx="99">
                  <c:v>40028</c:v>
                </c:pt>
                <c:pt idx="100">
                  <c:v>40057</c:v>
                </c:pt>
                <c:pt idx="101">
                  <c:v>40087</c:v>
                </c:pt>
                <c:pt idx="102">
                  <c:v>40119</c:v>
                </c:pt>
                <c:pt idx="103">
                  <c:v>40148</c:v>
                </c:pt>
                <c:pt idx="104">
                  <c:v>40182</c:v>
                </c:pt>
                <c:pt idx="105">
                  <c:v>40210</c:v>
                </c:pt>
                <c:pt idx="106">
                  <c:v>40238</c:v>
                </c:pt>
                <c:pt idx="107">
                  <c:v>40269</c:v>
                </c:pt>
                <c:pt idx="108">
                  <c:v>40301</c:v>
                </c:pt>
                <c:pt idx="109">
                  <c:v>40330</c:v>
                </c:pt>
                <c:pt idx="110">
                  <c:v>40360</c:v>
                </c:pt>
                <c:pt idx="111">
                  <c:v>40392</c:v>
                </c:pt>
                <c:pt idx="112">
                  <c:v>40422</c:v>
                </c:pt>
                <c:pt idx="113">
                  <c:v>40452</c:v>
                </c:pt>
                <c:pt idx="114">
                  <c:v>40483</c:v>
                </c:pt>
                <c:pt idx="115">
                  <c:v>40513</c:v>
                </c:pt>
                <c:pt idx="116">
                  <c:v>40546</c:v>
                </c:pt>
                <c:pt idx="117">
                  <c:v>40575</c:v>
                </c:pt>
                <c:pt idx="118">
                  <c:v>40603</c:v>
                </c:pt>
                <c:pt idx="119">
                  <c:v>40634</c:v>
                </c:pt>
                <c:pt idx="120">
                  <c:v>40665</c:v>
                </c:pt>
                <c:pt idx="121">
                  <c:v>40695</c:v>
                </c:pt>
                <c:pt idx="122">
                  <c:v>40725</c:v>
                </c:pt>
                <c:pt idx="123">
                  <c:v>40756</c:v>
                </c:pt>
                <c:pt idx="124">
                  <c:v>40787</c:v>
                </c:pt>
                <c:pt idx="125">
                  <c:v>40819</c:v>
                </c:pt>
                <c:pt idx="126">
                  <c:v>40848</c:v>
                </c:pt>
                <c:pt idx="127">
                  <c:v>40878</c:v>
                </c:pt>
                <c:pt idx="128">
                  <c:v>40911</c:v>
                </c:pt>
                <c:pt idx="129">
                  <c:v>40940</c:v>
                </c:pt>
                <c:pt idx="130">
                  <c:v>40969</c:v>
                </c:pt>
                <c:pt idx="131">
                  <c:v>41001</c:v>
                </c:pt>
                <c:pt idx="132">
                  <c:v>41030</c:v>
                </c:pt>
                <c:pt idx="133">
                  <c:v>41061</c:v>
                </c:pt>
                <c:pt idx="134">
                  <c:v>41092</c:v>
                </c:pt>
                <c:pt idx="135">
                  <c:v>41122</c:v>
                </c:pt>
                <c:pt idx="136">
                  <c:v>41156</c:v>
                </c:pt>
                <c:pt idx="137">
                  <c:v>41183</c:v>
                </c:pt>
                <c:pt idx="138">
                  <c:v>41214</c:v>
                </c:pt>
                <c:pt idx="139">
                  <c:v>41246</c:v>
                </c:pt>
                <c:pt idx="140">
                  <c:v>41276</c:v>
                </c:pt>
                <c:pt idx="141">
                  <c:v>41306</c:v>
                </c:pt>
                <c:pt idx="142">
                  <c:v>41334</c:v>
                </c:pt>
                <c:pt idx="143">
                  <c:v>41365</c:v>
                </c:pt>
                <c:pt idx="144">
                  <c:v>41395</c:v>
                </c:pt>
                <c:pt idx="145">
                  <c:v>41428</c:v>
                </c:pt>
                <c:pt idx="146">
                  <c:v>41456</c:v>
                </c:pt>
                <c:pt idx="147">
                  <c:v>41487</c:v>
                </c:pt>
                <c:pt idx="148">
                  <c:v>41520</c:v>
                </c:pt>
                <c:pt idx="149">
                  <c:v>41548</c:v>
                </c:pt>
                <c:pt idx="150">
                  <c:v>41579</c:v>
                </c:pt>
                <c:pt idx="151">
                  <c:v>41610</c:v>
                </c:pt>
                <c:pt idx="152">
                  <c:v>41641</c:v>
                </c:pt>
                <c:pt idx="153">
                  <c:v>41673</c:v>
                </c:pt>
                <c:pt idx="154">
                  <c:v>41701</c:v>
                </c:pt>
                <c:pt idx="155">
                  <c:v>41730</c:v>
                </c:pt>
                <c:pt idx="156">
                  <c:v>41760</c:v>
                </c:pt>
                <c:pt idx="157">
                  <c:v>41792</c:v>
                </c:pt>
                <c:pt idx="158">
                  <c:v>41821</c:v>
                </c:pt>
                <c:pt idx="159">
                  <c:v>41852</c:v>
                </c:pt>
                <c:pt idx="160">
                  <c:v>41884</c:v>
                </c:pt>
                <c:pt idx="161">
                  <c:v>41913</c:v>
                </c:pt>
                <c:pt idx="162">
                  <c:v>41946</c:v>
                </c:pt>
                <c:pt idx="163">
                  <c:v>41974</c:v>
                </c:pt>
                <c:pt idx="164">
                  <c:v>42006</c:v>
                </c:pt>
                <c:pt idx="165">
                  <c:v>42037</c:v>
                </c:pt>
                <c:pt idx="166">
                  <c:v>42065</c:v>
                </c:pt>
                <c:pt idx="167">
                  <c:v>42095</c:v>
                </c:pt>
                <c:pt idx="168">
                  <c:v>42125</c:v>
                </c:pt>
                <c:pt idx="169">
                  <c:v>42156</c:v>
                </c:pt>
                <c:pt idx="170">
                  <c:v>42186</c:v>
                </c:pt>
                <c:pt idx="171">
                  <c:v>42219</c:v>
                </c:pt>
                <c:pt idx="172">
                  <c:v>42248</c:v>
                </c:pt>
                <c:pt idx="173">
                  <c:v>42278</c:v>
                </c:pt>
                <c:pt idx="174">
                  <c:v>42310</c:v>
                </c:pt>
                <c:pt idx="175">
                  <c:v>42339</c:v>
                </c:pt>
                <c:pt idx="176">
                  <c:v>42373</c:v>
                </c:pt>
                <c:pt idx="177">
                  <c:v>42401</c:v>
                </c:pt>
                <c:pt idx="178">
                  <c:v>42430</c:v>
                </c:pt>
              </c:numCache>
            </c:numRef>
          </c:cat>
          <c:val>
            <c:numRef>
              <c:f>'Returns vs. Peers and Manufactu'!$C$18:$C$196</c:f>
              <c:numCache>
                <c:formatCode>0"%"</c:formatCode>
                <c:ptCount val="179"/>
                <c:pt idx="1">
                  <c:v>100</c:v>
                </c:pt>
                <c:pt idx="2">
                  <c:v>105.64469022093465</c:v>
                </c:pt>
                <c:pt idx="3">
                  <c:v>106.7621658015951</c:v>
                </c:pt>
                <c:pt idx="4">
                  <c:v>75.644694805461612</c:v>
                </c:pt>
                <c:pt idx="5">
                  <c:v>84.670479388511211</c:v>
                </c:pt>
                <c:pt idx="6">
                  <c:v>94.957011750314521</c:v>
                </c:pt>
                <c:pt idx="7">
                  <c:v>96.905438572754235</c:v>
                </c:pt>
                <c:pt idx="8">
                  <c:v>96.303722274858316</c:v>
                </c:pt>
                <c:pt idx="9">
                  <c:v>109.22635190679932</c:v>
                </c:pt>
                <c:pt idx="10">
                  <c:v>109.65615417443244</c:v>
                </c:pt>
                <c:pt idx="11">
                  <c:v>105.10028051001257</c:v>
                </c:pt>
                <c:pt idx="12">
                  <c:v>112.32091333404509</c:v>
                </c:pt>
                <c:pt idx="13">
                  <c:v>100.94555295440956</c:v>
                </c:pt>
                <c:pt idx="14">
                  <c:v>92.722060588993642</c:v>
                </c:pt>
                <c:pt idx="15">
                  <c:v>85.816616858646597</c:v>
                </c:pt>
                <c:pt idx="16">
                  <c:v>62.063033692662827</c:v>
                </c:pt>
                <c:pt idx="17">
                  <c:v>68.595987473009316</c:v>
                </c:pt>
                <c:pt idx="18">
                  <c:v>74.527216359471851</c:v>
                </c:pt>
                <c:pt idx="19">
                  <c:v>68.767904368601464</c:v>
                </c:pt>
                <c:pt idx="20">
                  <c:v>70.028652147355174</c:v>
                </c:pt>
                <c:pt idx="21">
                  <c:v>65.5873859262243</c:v>
                </c:pt>
                <c:pt idx="22">
                  <c:v>61.203437753384662</c:v>
                </c:pt>
                <c:pt idx="23">
                  <c:v>67.621772629124777</c:v>
                </c:pt>
                <c:pt idx="24">
                  <c:v>75.071631801052618</c:v>
                </c:pt>
                <c:pt idx="25">
                  <c:v>76.934093012372898</c:v>
                </c:pt>
                <c:pt idx="26">
                  <c:v>81.031516846331414</c:v>
                </c:pt>
                <c:pt idx="27">
                  <c:v>83.065897818573191</c:v>
                </c:pt>
                <c:pt idx="28">
                  <c:v>75.501428338027026</c:v>
                </c:pt>
                <c:pt idx="29">
                  <c:v>87.707734228783139</c:v>
                </c:pt>
                <c:pt idx="30">
                  <c:v>85.071631227986742</c:v>
                </c:pt>
                <c:pt idx="31">
                  <c:v>95.78796012676446</c:v>
                </c:pt>
                <c:pt idx="32">
                  <c:v>103.49569320941585</c:v>
                </c:pt>
                <c:pt idx="33">
                  <c:v>100.42979080631571</c:v>
                </c:pt>
                <c:pt idx="34">
                  <c:v>96.991392722556284</c:v>
                </c:pt>
                <c:pt idx="35">
                  <c:v>99.083094608418648</c:v>
                </c:pt>
                <c:pt idx="36">
                  <c:v>96.561601916240576</c:v>
                </c:pt>
                <c:pt idx="37">
                  <c:v>104.95701690790733</c:v>
                </c:pt>
                <c:pt idx="38">
                  <c:v>107.76503966962522</c:v>
                </c:pt>
                <c:pt idx="39">
                  <c:v>103.09454996592835</c:v>
                </c:pt>
                <c:pt idx="40">
                  <c:v>102.75071330941469</c:v>
                </c:pt>
                <c:pt idx="41">
                  <c:v>96.504292463937389</c:v>
                </c:pt>
                <c:pt idx="42">
                  <c:v>101.23209161993745</c:v>
                </c:pt>
                <c:pt idx="43">
                  <c:v>101.46131223717407</c:v>
                </c:pt>
                <c:pt idx="44">
                  <c:v>103.09454996592835</c:v>
                </c:pt>
                <c:pt idx="45">
                  <c:v>108.79655823515427</c:v>
                </c:pt>
                <c:pt idx="46">
                  <c:v>106.61890219948987</c:v>
                </c:pt>
                <c:pt idx="47">
                  <c:v>102.46417177855749</c:v>
                </c:pt>
                <c:pt idx="48">
                  <c:v>103.81088230310129</c:v>
                </c:pt>
                <c:pt idx="49">
                  <c:v>104.95701690790733</c:v>
                </c:pt>
                <c:pt idx="50">
                  <c:v>112.55013395128171</c:v>
                </c:pt>
                <c:pt idx="51">
                  <c:v>109.68480460258998</c:v>
                </c:pt>
                <c:pt idx="52">
                  <c:v>107.44985057593979</c:v>
                </c:pt>
                <c:pt idx="53">
                  <c:v>97.994266590586449</c:v>
                </c:pt>
                <c:pt idx="54">
                  <c:v>104.69913726652507</c:v>
                </c:pt>
                <c:pt idx="55">
                  <c:v>106.73351823876686</c:v>
                </c:pt>
                <c:pt idx="56">
                  <c:v>110.08594784607749</c:v>
                </c:pt>
                <c:pt idx="57">
                  <c:v>117.33523969425561</c:v>
                </c:pt>
                <c:pt idx="58">
                  <c:v>122.55013624354521</c:v>
                </c:pt>
                <c:pt idx="59">
                  <c:v>121.77649731939843</c:v>
                </c:pt>
                <c:pt idx="60">
                  <c:v>117.99426257912535</c:v>
                </c:pt>
                <c:pt idx="61">
                  <c:v>115.47276988694728</c:v>
                </c:pt>
                <c:pt idx="62">
                  <c:v>110.88824865969922</c:v>
                </c:pt>
                <c:pt idx="63">
                  <c:v>110.94555524667307</c:v>
                </c:pt>
                <c:pt idx="64">
                  <c:v>117.19197609215037</c:v>
                </c:pt>
                <c:pt idx="65">
                  <c:v>120.68766930156623</c:v>
                </c:pt>
                <c:pt idx="66">
                  <c:v>123.15185540677045</c:v>
                </c:pt>
                <c:pt idx="67">
                  <c:v>129.62750546547247</c:v>
                </c:pt>
                <c:pt idx="68">
                  <c:v>130.91689507639569</c:v>
                </c:pt>
                <c:pt idx="69">
                  <c:v>132.95128750995485</c:v>
                </c:pt>
                <c:pt idx="70">
                  <c:v>131.97707266607034</c:v>
                </c:pt>
                <c:pt idx="71">
                  <c:v>155.2435441121178</c:v>
                </c:pt>
                <c:pt idx="72">
                  <c:v>165.93122258273795</c:v>
                </c:pt>
                <c:pt idx="73">
                  <c:v>161.26073287904109</c:v>
                </c:pt>
                <c:pt idx="74">
                  <c:v>164.78508511260256</c:v>
                </c:pt>
                <c:pt idx="75">
                  <c:v>160.88824865969923</c:v>
                </c:pt>
                <c:pt idx="76">
                  <c:v>170.40113923202642</c:v>
                </c:pt>
                <c:pt idx="77">
                  <c:v>173.09454595446726</c:v>
                </c:pt>
                <c:pt idx="78">
                  <c:v>162.23494485759628</c:v>
                </c:pt>
                <c:pt idx="79">
                  <c:v>176.41832799894968</c:v>
                </c:pt>
                <c:pt idx="80">
                  <c:v>169.25500462722036</c:v>
                </c:pt>
                <c:pt idx="81">
                  <c:v>164.87105358905137</c:v>
                </c:pt>
                <c:pt idx="82">
                  <c:v>161.66187612252858</c:v>
                </c:pt>
                <c:pt idx="83">
                  <c:v>170.20056904294734</c:v>
                </c:pt>
                <c:pt idx="84">
                  <c:v>170.83093290367145</c:v>
                </c:pt>
                <c:pt idx="85">
                  <c:v>144.0687567868907</c:v>
                </c:pt>
                <c:pt idx="86">
                  <c:v>145.67334408748744</c:v>
                </c:pt>
                <c:pt idx="87">
                  <c:v>143.7535676932053</c:v>
                </c:pt>
                <c:pt idx="88">
                  <c:v>119.05443157281195</c:v>
                </c:pt>
                <c:pt idx="89">
                  <c:v>87.249281532992455</c:v>
                </c:pt>
                <c:pt idx="90">
                  <c:v>79.82807851988089</c:v>
                </c:pt>
                <c:pt idx="91">
                  <c:v>94.06876824820813</c:v>
                </c:pt>
                <c:pt idx="92">
                  <c:v>94.011458795904929</c:v>
                </c:pt>
                <c:pt idx="93">
                  <c:v>76.876786425399061</c:v>
                </c:pt>
                <c:pt idx="94">
                  <c:v>79.82807851988089</c:v>
                </c:pt>
                <c:pt idx="95">
                  <c:v>89.426926107339483</c:v>
                </c:pt>
                <c:pt idx="96">
                  <c:v>95.01432120261768</c:v>
                </c:pt>
                <c:pt idx="97">
                  <c:v>89.97134154892025</c:v>
                </c:pt>
                <c:pt idx="98">
                  <c:v>99.426931264932307</c:v>
                </c:pt>
                <c:pt idx="99">
                  <c:v>105.32950112724923</c:v>
                </c:pt>
                <c:pt idx="100">
                  <c:v>106.44699103455639</c:v>
                </c:pt>
                <c:pt idx="101">
                  <c:v>102.83666745921678</c:v>
                </c:pt>
                <c:pt idx="102">
                  <c:v>110.22922290950012</c:v>
                </c:pt>
                <c:pt idx="103">
                  <c:v>112.32091333404509</c:v>
                </c:pt>
                <c:pt idx="104">
                  <c:v>110.71632316811902</c:v>
                </c:pt>
                <c:pt idx="105">
                  <c:v>115.07162664345978</c:v>
                </c:pt>
                <c:pt idx="106">
                  <c:v>129.71345961527453</c:v>
                </c:pt>
                <c:pt idx="107">
                  <c:v>136.01718704772568</c:v>
                </c:pt>
                <c:pt idx="108">
                  <c:v>122.55013624354521</c:v>
                </c:pt>
                <c:pt idx="109">
                  <c:v>111.83380161410878</c:v>
                </c:pt>
                <c:pt idx="110">
                  <c:v>122.80801875025679</c:v>
                </c:pt>
                <c:pt idx="111">
                  <c:v>111.91976722522823</c:v>
                </c:pt>
                <c:pt idx="112">
                  <c:v>125.90256871618517</c:v>
                </c:pt>
                <c:pt idx="113">
                  <c:v>134.98566848219664</c:v>
                </c:pt>
                <c:pt idx="114">
                  <c:v>142.43551905813646</c:v>
                </c:pt>
                <c:pt idx="115">
                  <c:v>152.32090817645224</c:v>
                </c:pt>
                <c:pt idx="116">
                  <c:v>160.48709108956498</c:v>
                </c:pt>
                <c:pt idx="117">
                  <c:v>165.93122258273795</c:v>
                </c:pt>
                <c:pt idx="118">
                  <c:v>171.08881254505371</c:v>
                </c:pt>
                <c:pt idx="119">
                  <c:v>175.44411602039449</c:v>
                </c:pt>
                <c:pt idx="120">
                  <c:v>170.63035984926304</c:v>
                </c:pt>
                <c:pt idx="121">
                  <c:v>170.74497588854007</c:v>
                </c:pt>
                <c:pt idx="122">
                  <c:v>152.14898268487204</c:v>
                </c:pt>
                <c:pt idx="123">
                  <c:v>136.99139902628085</c:v>
                </c:pt>
                <c:pt idx="124">
                  <c:v>125.81661170105376</c:v>
                </c:pt>
                <c:pt idx="125">
                  <c:v>150.14326360210524</c:v>
                </c:pt>
                <c:pt idx="126">
                  <c:v>155.15758996231577</c:v>
                </c:pt>
                <c:pt idx="127">
                  <c:v>155.73064437073671</c:v>
                </c:pt>
                <c:pt idx="128">
                  <c:v>166.30371826339723</c:v>
                </c:pt>
                <c:pt idx="129">
                  <c:v>170.68766930156622</c:v>
                </c:pt>
                <c:pt idx="130">
                  <c:v>174.92835387230065</c:v>
                </c:pt>
                <c:pt idx="131">
                  <c:v>173.81087829164019</c:v>
                </c:pt>
                <c:pt idx="132">
                  <c:v>159.48423154818155</c:v>
                </c:pt>
                <c:pt idx="133">
                  <c:v>159.9999908309461</c:v>
                </c:pt>
                <c:pt idx="134">
                  <c:v>166.33236582622547</c:v>
                </c:pt>
                <c:pt idx="135">
                  <c:v>167.47850329636086</c:v>
                </c:pt>
                <c:pt idx="136">
                  <c:v>171.20342858433074</c:v>
                </c:pt>
                <c:pt idx="137">
                  <c:v>175.4727750445401</c:v>
                </c:pt>
                <c:pt idx="138">
                  <c:v>175.73065468592236</c:v>
                </c:pt>
                <c:pt idx="139">
                  <c:v>181.86245662679332</c:v>
                </c:pt>
                <c:pt idx="140">
                  <c:v>195.5300690240648</c:v>
                </c:pt>
                <c:pt idx="141">
                  <c:v>200.85958161263142</c:v>
                </c:pt>
                <c:pt idx="142">
                  <c:v>215.90256069326301</c:v>
                </c:pt>
                <c:pt idx="143">
                  <c:v>210.716323168119</c:v>
                </c:pt>
                <c:pt idx="144">
                  <c:v>224.81373783302359</c:v>
                </c:pt>
                <c:pt idx="145">
                  <c:v>227.3352190638843</c:v>
                </c:pt>
                <c:pt idx="146">
                  <c:v>237.7650379504276</c:v>
                </c:pt>
                <c:pt idx="147">
                  <c:v>227.99425627540074</c:v>
                </c:pt>
                <c:pt idx="148">
                  <c:v>237.93695198069042</c:v>
                </c:pt>
                <c:pt idx="149">
                  <c:v>248.51002300802159</c:v>
                </c:pt>
                <c:pt idx="150">
                  <c:v>253.61030638336354</c:v>
                </c:pt>
                <c:pt idx="151">
                  <c:v>261.80515118595122</c:v>
                </c:pt>
                <c:pt idx="152">
                  <c:v>261.40400507713434</c:v>
                </c:pt>
                <c:pt idx="153">
                  <c:v>270.60170942110551</c:v>
                </c:pt>
                <c:pt idx="154">
                  <c:v>265.78795611530336</c:v>
                </c:pt>
                <c:pt idx="155">
                  <c:v>266.18910222412018</c:v>
                </c:pt>
                <c:pt idx="156">
                  <c:v>266.90543456129319</c:v>
                </c:pt>
                <c:pt idx="157">
                  <c:v>266.33235436490804</c:v>
                </c:pt>
                <c:pt idx="158">
                  <c:v>263.12319982102002</c:v>
                </c:pt>
                <c:pt idx="159">
                  <c:v>272.86532247190127</c:v>
                </c:pt>
                <c:pt idx="160">
                  <c:v>266.81947754616175</c:v>
                </c:pt>
                <c:pt idx="161">
                  <c:v>275.4154655922369</c:v>
                </c:pt>
                <c:pt idx="162">
                  <c:v>283.86817857488944</c:v>
                </c:pt>
                <c:pt idx="163">
                  <c:v>286.30370279061879</c:v>
                </c:pt>
                <c:pt idx="164">
                  <c:v>280.114602858762</c:v>
                </c:pt>
                <c:pt idx="165">
                  <c:v>294.49854759320647</c:v>
                </c:pt>
                <c:pt idx="166">
                  <c:v>298.88249863137537</c:v>
                </c:pt>
                <c:pt idx="167">
                  <c:v>289.1690321393105</c:v>
                </c:pt>
                <c:pt idx="168">
                  <c:v>298.56730953768999</c:v>
                </c:pt>
                <c:pt idx="169">
                  <c:v>292.17763655142483</c:v>
                </c:pt>
                <c:pt idx="170">
                  <c:v>301.00285667605402</c:v>
                </c:pt>
                <c:pt idx="171">
                  <c:v>284.44123584863979</c:v>
                </c:pt>
                <c:pt idx="172">
                  <c:v>271.31804175827841</c:v>
                </c:pt>
                <c:pt idx="173">
                  <c:v>295.93121226755233</c:v>
                </c:pt>
                <c:pt idx="174">
                  <c:v>297.85097720051704</c:v>
                </c:pt>
                <c:pt idx="175">
                  <c:v>296.76216064400222</c:v>
                </c:pt>
                <c:pt idx="176">
                  <c:v>295.70198018899828</c:v>
                </c:pt>
                <c:pt idx="177">
                  <c:v>290.40112375924792</c:v>
                </c:pt>
                <c:pt idx="178">
                  <c:v>321.06016211689615</c:v>
                </c:pt>
              </c:numCache>
            </c:numRef>
          </c:val>
          <c:smooth val="0"/>
        </c:ser>
        <c:ser>
          <c:idx val="2"/>
          <c:order val="2"/>
          <c:tx>
            <c:v>NYSE:COL</c:v>
          </c:tx>
          <c:spPr>
            <a:ln w="25400" cap="rnd">
              <a:solidFill>
                <a:schemeClr val="accent2">
                  <a:lumMod val="75000"/>
                </a:schemeClr>
              </a:solidFill>
              <a:round/>
            </a:ln>
            <a:effectLst/>
          </c:spPr>
          <c:marker>
            <c:symbol val="none"/>
          </c:marker>
          <c:val>
            <c:numRef>
              <c:f>'Returns vs. Peers and Manufactu'!$I$18:$I$196</c:f>
              <c:numCache>
                <c:formatCode>0"%"</c:formatCode>
                <c:ptCount val="179"/>
                <c:pt idx="1">
                  <c:v>100</c:v>
                </c:pt>
                <c:pt idx="2">
                  <c:v>100.19110018588316</c:v>
                </c:pt>
                <c:pt idx="3">
                  <c:v>93.366093547199185</c:v>
                </c:pt>
                <c:pt idx="4">
                  <c:v>63.472561739760799</c:v>
                </c:pt>
                <c:pt idx="5">
                  <c:v>73.559920186734374</c:v>
                </c:pt>
                <c:pt idx="6">
                  <c:v>82.173081294756173</c:v>
                </c:pt>
                <c:pt idx="7">
                  <c:v>88.22003171662486</c:v>
                </c:pt>
                <c:pt idx="8">
                  <c:v>93.81654535035365</c:v>
                </c:pt>
                <c:pt idx="9">
                  <c:v>99.57684276339495</c:v>
                </c:pt>
                <c:pt idx="10">
                  <c:v>101.28309442306593</c:v>
                </c:pt>
                <c:pt idx="11">
                  <c:v>95.782140437288007</c:v>
                </c:pt>
                <c:pt idx="12">
                  <c:v>94.007645536236808</c:v>
                </c:pt>
                <c:pt idx="13">
                  <c:v>92.683592883330803</c:v>
                </c:pt>
                <c:pt idx="14">
                  <c:v>94.867592277707018</c:v>
                </c:pt>
                <c:pt idx="15">
                  <c:v>81.067427489286729</c:v>
                </c:pt>
                <c:pt idx="16">
                  <c:v>77.108927733854003</c:v>
                </c:pt>
                <c:pt idx="17">
                  <c:v>84.179629151525276</c:v>
                </c:pt>
                <c:pt idx="18">
                  <c:v>85.271634308718689</c:v>
                </c:pt>
                <c:pt idx="19">
                  <c:v>84.548180875015532</c:v>
                </c:pt>
                <c:pt idx="20">
                  <c:v>86.786787147507866</c:v>
                </c:pt>
                <c:pt idx="21">
                  <c:v>79.961780508823892</c:v>
                </c:pt>
                <c:pt idx="22">
                  <c:v>78.86977535163048</c:v>
                </c:pt>
                <c:pt idx="23">
                  <c:v>84.370733432412408</c:v>
                </c:pt>
                <c:pt idx="24">
                  <c:v>93.161340618036022</c:v>
                </c:pt>
                <c:pt idx="25">
                  <c:v>96.683046773599585</c:v>
                </c:pt>
                <c:pt idx="26">
                  <c:v>102.68905398064281</c:v>
                </c:pt>
                <c:pt idx="27">
                  <c:v>109.54135655087751</c:v>
                </c:pt>
                <c:pt idx="28">
                  <c:v>105.48730124249792</c:v>
                </c:pt>
                <c:pt idx="29">
                  <c:v>115.60196517603154</c:v>
                </c:pt>
                <c:pt idx="30">
                  <c:v>116.98060969203905</c:v>
                </c:pt>
                <c:pt idx="31">
                  <c:v>129.36117173461176</c:v>
                </c:pt>
                <c:pt idx="32">
                  <c:v>130.4122282169744</c:v>
                </c:pt>
                <c:pt idx="33">
                  <c:v>125.73027366283718</c:v>
                </c:pt>
                <c:pt idx="34">
                  <c:v>117.79961867868909</c:v>
                </c:pt>
                <c:pt idx="35">
                  <c:v>117.74501726057829</c:v>
                </c:pt>
                <c:pt idx="36">
                  <c:v>115.49276370481125</c:v>
                </c:pt>
                <c:pt idx="37">
                  <c:v>124.87032555636566</c:v>
                </c:pt>
                <c:pt idx="38">
                  <c:v>127.62762414338999</c:v>
                </c:pt>
                <c:pt idx="39">
                  <c:v>128.18728014776738</c:v>
                </c:pt>
                <c:pt idx="40">
                  <c:v>127.46381988905762</c:v>
                </c:pt>
                <c:pt idx="41">
                  <c:v>126.69942324052899</c:v>
                </c:pt>
                <c:pt idx="42">
                  <c:v>133.19683229055877</c:v>
                </c:pt>
                <c:pt idx="43">
                  <c:v>141.07288449159475</c:v>
                </c:pt>
                <c:pt idx="44">
                  <c:v>137.42833367654018</c:v>
                </c:pt>
                <c:pt idx="45">
                  <c:v>136.33632851934675</c:v>
                </c:pt>
                <c:pt idx="46">
                  <c:v>138.76604043772753</c:v>
                </c:pt>
                <c:pt idx="47">
                  <c:v>138.84793642238776</c:v>
                </c:pt>
                <c:pt idx="48">
                  <c:v>145.64563757451165</c:v>
                </c:pt>
                <c:pt idx="49">
                  <c:v>70.092815449281588</c:v>
                </c:pt>
                <c:pt idx="50">
                  <c:v>69.205568681256651</c:v>
                </c:pt>
                <c:pt idx="51">
                  <c:v>68.250066386839563</c:v>
                </c:pt>
                <c:pt idx="52">
                  <c:v>70.761668829875276</c:v>
                </c:pt>
                <c:pt idx="53">
                  <c:v>69.997266721341333</c:v>
                </c:pt>
                <c:pt idx="54">
                  <c:v>73.49167148534886</c:v>
                </c:pt>
                <c:pt idx="55">
                  <c:v>76.317224233764009</c:v>
                </c:pt>
                <c:pt idx="56">
                  <c:v>79.675126134995196</c:v>
                </c:pt>
                <c:pt idx="57">
                  <c:v>79.852577672602294</c:v>
                </c:pt>
                <c:pt idx="58">
                  <c:v>79.129128333903125</c:v>
                </c:pt>
                <c:pt idx="59">
                  <c:v>85.735734760149199</c:v>
                </c:pt>
                <c:pt idx="60">
                  <c:v>85.339883010104217</c:v>
                </c:pt>
                <c:pt idx="61">
                  <c:v>86.568381475064655</c:v>
                </c:pt>
                <c:pt idx="62">
                  <c:v>84.889431206949737</c:v>
                </c:pt>
                <c:pt idx="63">
                  <c:v>85.599231897372874</c:v>
                </c:pt>
                <c:pt idx="64">
                  <c:v>86.47283138212309</c:v>
                </c:pt>
                <c:pt idx="65">
                  <c:v>89.707888623863269</c:v>
                </c:pt>
                <c:pt idx="66">
                  <c:v>88.083534313853832</c:v>
                </c:pt>
                <c:pt idx="67">
                  <c:v>85.339883010104217</c:v>
                </c:pt>
                <c:pt idx="68">
                  <c:v>92.847386217652584</c:v>
                </c:pt>
                <c:pt idx="69">
                  <c:v>89.598685787641671</c:v>
                </c:pt>
                <c:pt idx="70">
                  <c:v>88.725086302891441</c:v>
                </c:pt>
                <c:pt idx="71">
                  <c:v>91.632535035966839</c:v>
                </c:pt>
                <c:pt idx="72">
                  <c:v>96.300847766834636</c:v>
                </c:pt>
                <c:pt idx="73">
                  <c:v>96.819544176370627</c:v>
                </c:pt>
                <c:pt idx="74">
                  <c:v>99.604148249954989</c:v>
                </c:pt>
                <c:pt idx="75">
                  <c:v>101.87004499399276</c:v>
                </c:pt>
                <c:pt idx="76">
                  <c:v>109.85531095126095</c:v>
                </c:pt>
                <c:pt idx="77">
                  <c:v>104.54544623135556</c:v>
                </c:pt>
                <c:pt idx="78">
                  <c:v>102.06114517987592</c:v>
                </c:pt>
                <c:pt idx="79">
                  <c:v>104.47720298997535</c:v>
                </c:pt>
                <c:pt idx="80">
                  <c:v>100.01364318827073</c:v>
                </c:pt>
                <c:pt idx="81">
                  <c:v>96.246246348723815</c:v>
                </c:pt>
                <c:pt idx="82">
                  <c:v>93.939391374845982</c:v>
                </c:pt>
                <c:pt idx="83">
                  <c:v>98.921647586086607</c:v>
                </c:pt>
                <c:pt idx="84">
                  <c:v>96.969695687422998</c:v>
                </c:pt>
                <c:pt idx="85">
                  <c:v>84.220583286361361</c:v>
                </c:pt>
                <c:pt idx="86">
                  <c:v>87.332784948599922</c:v>
                </c:pt>
                <c:pt idx="87">
                  <c:v>89.530431626250845</c:v>
                </c:pt>
                <c:pt idx="88">
                  <c:v>81.981981108873029</c:v>
                </c:pt>
                <c:pt idx="89">
                  <c:v>75.020471607412745</c:v>
                </c:pt>
                <c:pt idx="90">
                  <c:v>66.243513070065163</c:v>
                </c:pt>
                <c:pt idx="91">
                  <c:v>73.164068436689362</c:v>
                </c:pt>
                <c:pt idx="92">
                  <c:v>65.506416448091272</c:v>
                </c:pt>
                <c:pt idx="93">
                  <c:v>55.733006941495859</c:v>
                </c:pt>
                <c:pt idx="94">
                  <c:v>58.667757066127294</c:v>
                </c:pt>
                <c:pt idx="95">
                  <c:v>66.666664846664901</c:v>
                </c:pt>
                <c:pt idx="96">
                  <c:v>71.812721217233928</c:v>
                </c:pt>
                <c:pt idx="97">
                  <c:v>70.925467624202369</c:v>
                </c:pt>
                <c:pt idx="98">
                  <c:v>74.351623686824368</c:v>
                </c:pt>
                <c:pt idx="99">
                  <c:v>81.026480179457266</c:v>
                </c:pt>
                <c:pt idx="100">
                  <c:v>83.169530899002709</c:v>
                </c:pt>
                <c:pt idx="101">
                  <c:v>83.87933295442717</c:v>
                </c:pt>
                <c:pt idx="102">
                  <c:v>91.782686547019196</c:v>
                </c:pt>
                <c:pt idx="103">
                  <c:v>94.74474761821601</c:v>
                </c:pt>
                <c:pt idx="104">
                  <c:v>92.110293690682667</c:v>
                </c:pt>
                <c:pt idx="105">
                  <c:v>93.70734387913339</c:v>
                </c:pt>
                <c:pt idx="106">
                  <c:v>100.47774909970654</c:v>
                </c:pt>
                <c:pt idx="107">
                  <c:v>102.30684541886855</c:v>
                </c:pt>
                <c:pt idx="108">
                  <c:v>91.97378536790103</c:v>
                </c:pt>
                <c:pt idx="109">
                  <c:v>88.602241643400447</c:v>
                </c:pt>
                <c:pt idx="110">
                  <c:v>97.051591672083219</c:v>
                </c:pt>
                <c:pt idx="111">
                  <c:v>89.01173521671484</c:v>
                </c:pt>
                <c:pt idx="112">
                  <c:v>97.229048669695644</c:v>
                </c:pt>
                <c:pt idx="113">
                  <c:v>102.06114517987592</c:v>
                </c:pt>
                <c:pt idx="114">
                  <c:v>102.74364584374432</c:v>
                </c:pt>
                <c:pt idx="115">
                  <c:v>107.45290588444153</c:v>
                </c:pt>
                <c:pt idx="116">
                  <c:v>110.97461204000514</c:v>
                </c:pt>
                <c:pt idx="117">
                  <c:v>114.0322122841329</c:v>
                </c:pt>
                <c:pt idx="118">
                  <c:v>115.54736512292206</c:v>
                </c:pt>
                <c:pt idx="119">
                  <c:v>122.27682166866443</c:v>
                </c:pt>
                <c:pt idx="120">
                  <c:v>119.80616244045422</c:v>
                </c:pt>
                <c:pt idx="121">
                  <c:v>120.81627024798607</c:v>
                </c:pt>
                <c:pt idx="122">
                  <c:v>113.0767045297105</c:v>
                </c:pt>
                <c:pt idx="123">
                  <c:v>101.35134858445676</c:v>
                </c:pt>
                <c:pt idx="124">
                  <c:v>96.041494784561976</c:v>
                </c:pt>
                <c:pt idx="125">
                  <c:v>106.44280763191898</c:v>
                </c:pt>
                <c:pt idx="126">
                  <c:v>104.55909897463557</c:v>
                </c:pt>
                <c:pt idx="127">
                  <c:v>99.76794158427677</c:v>
                </c:pt>
                <c:pt idx="128">
                  <c:v>106.94785129817497</c:v>
                </c:pt>
                <c:pt idx="129">
                  <c:v>114.48266545228869</c:v>
                </c:pt>
                <c:pt idx="130">
                  <c:v>113.21321285249215</c:v>
                </c:pt>
                <c:pt idx="131">
                  <c:v>111.43870703143033</c:v>
                </c:pt>
                <c:pt idx="132">
                  <c:v>101.16024976357494</c:v>
                </c:pt>
                <c:pt idx="133">
                  <c:v>103.09854891895853</c:v>
                </c:pt>
                <c:pt idx="134">
                  <c:v>101.61070156672942</c:v>
                </c:pt>
                <c:pt idx="135">
                  <c:v>108.99535328978014</c:v>
                </c:pt>
                <c:pt idx="136">
                  <c:v>106.86595531351475</c:v>
                </c:pt>
                <c:pt idx="137">
                  <c:v>106.68850923591293</c:v>
                </c:pt>
                <c:pt idx="138">
                  <c:v>109.35025772999569</c:v>
                </c:pt>
                <c:pt idx="139">
                  <c:v>111.94376161769692</c:v>
                </c:pt>
                <c:pt idx="140">
                  <c:v>119.53316626991082</c:v>
                </c:pt>
                <c:pt idx="141">
                  <c:v>123.60087432157046</c:v>
                </c:pt>
                <c:pt idx="142">
                  <c:v>127.53207405044844</c:v>
                </c:pt>
                <c:pt idx="143">
                  <c:v>124.61097257409304</c:v>
                </c:pt>
                <c:pt idx="144">
                  <c:v>129.53862873222417</c:v>
                </c:pt>
                <c:pt idx="145">
                  <c:v>126.86322612986007</c:v>
                </c:pt>
                <c:pt idx="146">
                  <c:v>144.10319016917308</c:v>
                </c:pt>
                <c:pt idx="147">
                  <c:v>136.63663017645018</c:v>
                </c:pt>
                <c:pt idx="148">
                  <c:v>147.17444315658085</c:v>
                </c:pt>
                <c:pt idx="149">
                  <c:v>145.0313910720341</c:v>
                </c:pt>
                <c:pt idx="150">
                  <c:v>151.32404855790202</c:v>
                </c:pt>
                <c:pt idx="151">
                  <c:v>155.33715519145085</c:v>
                </c:pt>
                <c:pt idx="152">
                  <c:v>155.63744729354499</c:v>
                </c:pt>
                <c:pt idx="153">
                  <c:v>159.73245127675537</c:v>
                </c:pt>
                <c:pt idx="154">
                  <c:v>159.48674967276139</c:v>
                </c:pt>
                <c:pt idx="155">
                  <c:v>161.52060984109718</c:v>
                </c:pt>
                <c:pt idx="156">
                  <c:v>158.64045567457123</c:v>
                </c:pt>
                <c:pt idx="157">
                  <c:v>157.58939919220859</c:v>
                </c:pt>
                <c:pt idx="158">
                  <c:v>143.52989234152628</c:v>
                </c:pt>
                <c:pt idx="159">
                  <c:v>147.39284746402274</c:v>
                </c:pt>
                <c:pt idx="160">
                  <c:v>144.14413747900252</c:v>
                </c:pt>
                <c:pt idx="161">
                  <c:v>146.0551420678367</c:v>
                </c:pt>
                <c:pt idx="162">
                  <c:v>150.25934888726866</c:v>
                </c:pt>
                <c:pt idx="163">
                  <c:v>156.975152689731</c:v>
                </c:pt>
                <c:pt idx="164">
                  <c:v>156.6748510326276</c:v>
                </c:pt>
                <c:pt idx="165">
                  <c:v>166.40731732439755</c:v>
                </c:pt>
                <c:pt idx="166">
                  <c:v>159.97815151574798</c:v>
                </c:pt>
                <c:pt idx="167">
                  <c:v>155.26890103006002</c:v>
                </c:pt>
                <c:pt idx="168">
                  <c:v>159.93720284091722</c:v>
                </c:pt>
                <c:pt idx="169">
                  <c:v>151.41959728584229</c:v>
                </c:pt>
                <c:pt idx="170">
                  <c:v>136.92328045527489</c:v>
                </c:pt>
                <c:pt idx="171">
                  <c:v>125.04777299896878</c:v>
                </c:pt>
                <c:pt idx="172">
                  <c:v>121.47146542529441</c:v>
                </c:pt>
                <c:pt idx="173">
                  <c:v>134.32978612258296</c:v>
                </c:pt>
                <c:pt idx="174">
                  <c:v>131.10838162412281</c:v>
                </c:pt>
                <c:pt idx="175">
                  <c:v>131.13567755567354</c:v>
                </c:pt>
                <c:pt idx="176">
                  <c:v>119.6969691592419</c:v>
                </c:pt>
                <c:pt idx="177">
                  <c:v>131.88643238093277</c:v>
                </c:pt>
                <c:pt idx="178">
                  <c:v>136.63663017645018</c:v>
                </c:pt>
              </c:numCache>
            </c:numRef>
          </c:val>
          <c:smooth val="0"/>
        </c:ser>
        <c:ser>
          <c:idx val="3"/>
          <c:order val="3"/>
          <c:tx>
            <c:v>NYSE:DOW</c:v>
          </c:tx>
          <c:spPr>
            <a:ln w="25400" cap="rnd">
              <a:solidFill>
                <a:schemeClr val="accent4"/>
              </a:solidFill>
              <a:round/>
            </a:ln>
            <a:effectLst/>
          </c:spPr>
          <c:marker>
            <c:symbol val="none"/>
          </c:marker>
          <c:val>
            <c:numRef>
              <c:f>'Returns vs. Peers and Manufactu'!$K$19:$K$196</c:f>
              <c:numCache>
                <c:formatCode>0"%"</c:formatCode>
                <c:ptCount val="178"/>
                <c:pt idx="0">
                  <c:v>100</c:v>
                </c:pt>
                <c:pt idx="1">
                  <c:v>109.4736902255639</c:v>
                </c:pt>
                <c:pt idx="2">
                  <c:v>105.4436120300752</c:v>
                </c:pt>
                <c:pt idx="3">
                  <c:v>98.5263097744361</c:v>
                </c:pt>
                <c:pt idx="4">
                  <c:v>100</c:v>
                </c:pt>
                <c:pt idx="5">
                  <c:v>112.78195488721805</c:v>
                </c:pt>
                <c:pt idx="6">
                  <c:v>101.5939819548872</c:v>
                </c:pt>
                <c:pt idx="7">
                  <c:v>88.84210827067669</c:v>
                </c:pt>
                <c:pt idx="8">
                  <c:v>94.075190977443597</c:v>
                </c:pt>
                <c:pt idx="9">
                  <c:v>98.406018045112802</c:v>
                </c:pt>
                <c:pt idx="10">
                  <c:v>95.639094736842097</c:v>
                </c:pt>
                <c:pt idx="11">
                  <c:v>100.27067669172934</c:v>
                </c:pt>
                <c:pt idx="12">
                  <c:v>103.3984992481203</c:v>
                </c:pt>
                <c:pt idx="13">
                  <c:v>86.827070676691719</c:v>
                </c:pt>
                <c:pt idx="14">
                  <c:v>90.88721503759399</c:v>
                </c:pt>
                <c:pt idx="15">
                  <c:v>82.135335338345868</c:v>
                </c:pt>
                <c:pt idx="16">
                  <c:v>78.165413533834581</c:v>
                </c:pt>
                <c:pt idx="17">
                  <c:v>95.939849624060145</c:v>
                </c:pt>
                <c:pt idx="18">
                  <c:v>89.32331127819549</c:v>
                </c:pt>
                <c:pt idx="19">
                  <c:v>87.398493233082704</c:v>
                </c:pt>
                <c:pt idx="20">
                  <c:v>82.10526015037594</c:v>
                </c:pt>
                <c:pt idx="21">
                  <c:v>83.037596992481198</c:v>
                </c:pt>
                <c:pt idx="22">
                  <c:v>98.165410526315796</c:v>
                </c:pt>
                <c:pt idx="23">
                  <c:v>95.639094736842097</c:v>
                </c:pt>
                <c:pt idx="24">
                  <c:v>93.112778947368426</c:v>
                </c:pt>
                <c:pt idx="25">
                  <c:v>106.16541052631578</c:v>
                </c:pt>
                <c:pt idx="26">
                  <c:v>103.84962105263156</c:v>
                </c:pt>
                <c:pt idx="27">
                  <c:v>97.864664661654118</c:v>
                </c:pt>
                <c:pt idx="28">
                  <c:v>113.35338045112782</c:v>
                </c:pt>
                <c:pt idx="29">
                  <c:v>112.93232781954887</c:v>
                </c:pt>
                <c:pt idx="30">
                  <c:v>125.02255639097743</c:v>
                </c:pt>
                <c:pt idx="31">
                  <c:v>126.16541654135338</c:v>
                </c:pt>
                <c:pt idx="32">
                  <c:v>130.73684511278196</c:v>
                </c:pt>
                <c:pt idx="33">
                  <c:v>121.14285413533834</c:v>
                </c:pt>
                <c:pt idx="34">
                  <c:v>119.36841804511278</c:v>
                </c:pt>
                <c:pt idx="35">
                  <c:v>120.0000060150376</c:v>
                </c:pt>
                <c:pt idx="36">
                  <c:v>122.40601804511277</c:v>
                </c:pt>
                <c:pt idx="37">
                  <c:v>119.96992180451129</c:v>
                </c:pt>
                <c:pt idx="38">
                  <c:v>128.75188270676691</c:v>
                </c:pt>
                <c:pt idx="39">
                  <c:v>135.87969924812029</c:v>
                </c:pt>
                <c:pt idx="40">
                  <c:v>135.1578917293233</c:v>
                </c:pt>
                <c:pt idx="41">
                  <c:v>151.78947669172933</c:v>
                </c:pt>
                <c:pt idx="42">
                  <c:v>148.90224962406015</c:v>
                </c:pt>
                <c:pt idx="43">
                  <c:v>149.47368721804511</c:v>
                </c:pt>
                <c:pt idx="44">
                  <c:v>165.86466766917295</c:v>
                </c:pt>
                <c:pt idx="45">
                  <c:v>149.9248060150376</c:v>
                </c:pt>
                <c:pt idx="46">
                  <c:v>138.13533834586465</c:v>
                </c:pt>
                <c:pt idx="47">
                  <c:v>136.21052932330826</c:v>
                </c:pt>
                <c:pt idx="48">
                  <c:v>133.92480902255639</c:v>
                </c:pt>
                <c:pt idx="49">
                  <c:v>144.21052932330826</c:v>
                </c:pt>
                <c:pt idx="50">
                  <c:v>129.92481503759399</c:v>
                </c:pt>
                <c:pt idx="51">
                  <c:v>125.32330225563911</c:v>
                </c:pt>
                <c:pt idx="52">
                  <c:v>137.92481503759399</c:v>
                </c:pt>
                <c:pt idx="53">
                  <c:v>136.09022556390977</c:v>
                </c:pt>
                <c:pt idx="54">
                  <c:v>131.78947368421052</c:v>
                </c:pt>
                <c:pt idx="55">
                  <c:v>127.21804210526315</c:v>
                </c:pt>
                <c:pt idx="56">
                  <c:v>129.41353082706766</c:v>
                </c:pt>
                <c:pt idx="57">
                  <c:v>122.10525714285714</c:v>
                </c:pt>
                <c:pt idx="58">
                  <c:v>122.13534135338344</c:v>
                </c:pt>
                <c:pt idx="59">
                  <c:v>119.90977142857142</c:v>
                </c:pt>
                <c:pt idx="60">
                  <c:v>117.38345563909773</c:v>
                </c:pt>
                <c:pt idx="61">
                  <c:v>104.0000060150376</c:v>
                </c:pt>
                <c:pt idx="62">
                  <c:v>114.67669473684209</c:v>
                </c:pt>
                <c:pt idx="63">
                  <c:v>117.23308270676691</c:v>
                </c:pt>
                <c:pt idx="64">
                  <c:v>122.67669473684208</c:v>
                </c:pt>
                <c:pt idx="65">
                  <c:v>120.33082105263159</c:v>
                </c:pt>
                <c:pt idx="66">
                  <c:v>120.0000060150376</c:v>
                </c:pt>
                <c:pt idx="67">
                  <c:v>124.93233383458646</c:v>
                </c:pt>
                <c:pt idx="68">
                  <c:v>131.66916992481202</c:v>
                </c:pt>
                <c:pt idx="69">
                  <c:v>137.92481503759399</c:v>
                </c:pt>
                <c:pt idx="70">
                  <c:v>134.16541654135335</c:v>
                </c:pt>
                <c:pt idx="71">
                  <c:v>136.4812060150376</c:v>
                </c:pt>
                <c:pt idx="72">
                  <c:v>132.99248421052633</c:v>
                </c:pt>
                <c:pt idx="73">
                  <c:v>130.76691729323306</c:v>
                </c:pt>
                <c:pt idx="74">
                  <c:v>128.21052932330826</c:v>
                </c:pt>
                <c:pt idx="75">
                  <c:v>129.50376240601506</c:v>
                </c:pt>
                <c:pt idx="76">
                  <c:v>135.45864962406014</c:v>
                </c:pt>
                <c:pt idx="77">
                  <c:v>126.13533533834587</c:v>
                </c:pt>
                <c:pt idx="78">
                  <c:v>118.55638496240601</c:v>
                </c:pt>
                <c:pt idx="79">
                  <c:v>116.21052330827068</c:v>
                </c:pt>
                <c:pt idx="80">
                  <c:v>113.35338045112782</c:v>
                </c:pt>
                <c:pt idx="81">
                  <c:v>110.82706165413533</c:v>
                </c:pt>
                <c:pt idx="82">
                  <c:v>120.75188571428572</c:v>
                </c:pt>
                <c:pt idx="83">
                  <c:v>121.50376541353383</c:v>
                </c:pt>
                <c:pt idx="84">
                  <c:v>104.9924812030075</c:v>
                </c:pt>
                <c:pt idx="85">
                  <c:v>100.18045413533834</c:v>
                </c:pt>
                <c:pt idx="86">
                  <c:v>102.64661954887218</c:v>
                </c:pt>
                <c:pt idx="87">
                  <c:v>95.57895037593984</c:v>
                </c:pt>
                <c:pt idx="88">
                  <c:v>80.240601503759407</c:v>
                </c:pt>
                <c:pt idx="89">
                  <c:v>55.789470676691735</c:v>
                </c:pt>
                <c:pt idx="90">
                  <c:v>45.383458646616539</c:v>
                </c:pt>
                <c:pt idx="91">
                  <c:v>34.857142857142861</c:v>
                </c:pt>
                <c:pt idx="92">
                  <c:v>21.533834586466167</c:v>
                </c:pt>
                <c:pt idx="93">
                  <c:v>25.353383458646618</c:v>
                </c:pt>
                <c:pt idx="94">
                  <c:v>48.120300751879697</c:v>
                </c:pt>
                <c:pt idx="95">
                  <c:v>53.172932330827074</c:v>
                </c:pt>
                <c:pt idx="96">
                  <c:v>48.541350375939842</c:v>
                </c:pt>
                <c:pt idx="97">
                  <c:v>63.669172932330831</c:v>
                </c:pt>
                <c:pt idx="98">
                  <c:v>64.030078195488727</c:v>
                </c:pt>
                <c:pt idx="99">
                  <c:v>78.406015037593988</c:v>
                </c:pt>
                <c:pt idx="100">
                  <c:v>70.616541353383454</c:v>
                </c:pt>
                <c:pt idx="101">
                  <c:v>83.548875187969912</c:v>
                </c:pt>
                <c:pt idx="102">
                  <c:v>83.097741353383455</c:v>
                </c:pt>
                <c:pt idx="103">
                  <c:v>81.473684210526315</c:v>
                </c:pt>
                <c:pt idx="104">
                  <c:v>85.142854135338354</c:v>
                </c:pt>
                <c:pt idx="105">
                  <c:v>88.932330827067673</c:v>
                </c:pt>
                <c:pt idx="106">
                  <c:v>92.721804511278194</c:v>
                </c:pt>
                <c:pt idx="107">
                  <c:v>80.932330827067673</c:v>
                </c:pt>
                <c:pt idx="108">
                  <c:v>71.338342857142862</c:v>
                </c:pt>
                <c:pt idx="109">
                  <c:v>82.195488721804509</c:v>
                </c:pt>
                <c:pt idx="110">
                  <c:v>73.293236090225548</c:v>
                </c:pt>
                <c:pt idx="111">
                  <c:v>82.586463157894741</c:v>
                </c:pt>
                <c:pt idx="112">
                  <c:v>92.751879699248121</c:v>
                </c:pt>
                <c:pt idx="113">
                  <c:v>93.774436090225564</c:v>
                </c:pt>
                <c:pt idx="114">
                  <c:v>102.67668872180451</c:v>
                </c:pt>
                <c:pt idx="115">
                  <c:v>106.70676691729322</c:v>
                </c:pt>
                <c:pt idx="116">
                  <c:v>111.75939849624059</c:v>
                </c:pt>
                <c:pt idx="117">
                  <c:v>113.53383458646617</c:v>
                </c:pt>
                <c:pt idx="118">
                  <c:v>123.27820150375939</c:v>
                </c:pt>
                <c:pt idx="119">
                  <c:v>108.66165714285714</c:v>
                </c:pt>
                <c:pt idx="120">
                  <c:v>108.27067669172932</c:v>
                </c:pt>
                <c:pt idx="121">
                  <c:v>104.87217744360902</c:v>
                </c:pt>
                <c:pt idx="122">
                  <c:v>85.563912781954883</c:v>
                </c:pt>
                <c:pt idx="123">
                  <c:v>67.548869172932342</c:v>
                </c:pt>
                <c:pt idx="124">
                  <c:v>83.849621052631591</c:v>
                </c:pt>
                <c:pt idx="125">
                  <c:v>83.338342857142862</c:v>
                </c:pt>
                <c:pt idx="126">
                  <c:v>86.496240601503757</c:v>
                </c:pt>
                <c:pt idx="127">
                  <c:v>100.78194887218046</c:v>
                </c:pt>
                <c:pt idx="128">
                  <c:v>100.78194887218046</c:v>
                </c:pt>
                <c:pt idx="129">
                  <c:v>104.18044812030077</c:v>
                </c:pt>
                <c:pt idx="130">
                  <c:v>101.89473984962405</c:v>
                </c:pt>
                <c:pt idx="131">
                  <c:v>93.413530827067675</c:v>
                </c:pt>
                <c:pt idx="132">
                  <c:v>94.73684210526315</c:v>
                </c:pt>
                <c:pt idx="133">
                  <c:v>86.556393984962398</c:v>
                </c:pt>
                <c:pt idx="134">
                  <c:v>88.150372932330839</c:v>
                </c:pt>
                <c:pt idx="135">
                  <c:v>87.097741353383469</c:v>
                </c:pt>
                <c:pt idx="136">
                  <c:v>88.120297744360897</c:v>
                </c:pt>
                <c:pt idx="137">
                  <c:v>90.796995488721805</c:v>
                </c:pt>
                <c:pt idx="138">
                  <c:v>97.233088721804521</c:v>
                </c:pt>
                <c:pt idx="139">
                  <c:v>96.842108270676704</c:v>
                </c:pt>
                <c:pt idx="140">
                  <c:v>95.398493233082718</c:v>
                </c:pt>
                <c:pt idx="141">
                  <c:v>95.759398496240607</c:v>
                </c:pt>
                <c:pt idx="142">
                  <c:v>101.98496240601503</c:v>
                </c:pt>
                <c:pt idx="143">
                  <c:v>103.63909473684213</c:v>
                </c:pt>
                <c:pt idx="144">
                  <c:v>96.751873684210523</c:v>
                </c:pt>
                <c:pt idx="145">
                  <c:v>105.38346165413532</c:v>
                </c:pt>
                <c:pt idx="146">
                  <c:v>112.48120902255638</c:v>
                </c:pt>
                <c:pt idx="147">
                  <c:v>115.48872781954887</c:v>
                </c:pt>
                <c:pt idx="148">
                  <c:v>118.70676992481204</c:v>
                </c:pt>
                <c:pt idx="149">
                  <c:v>117.47368721804511</c:v>
                </c:pt>
                <c:pt idx="150">
                  <c:v>133.53384060150375</c:v>
                </c:pt>
                <c:pt idx="151">
                  <c:v>136.87217443609023</c:v>
                </c:pt>
                <c:pt idx="152">
                  <c:v>146.49623759398497</c:v>
                </c:pt>
                <c:pt idx="153">
                  <c:v>146.13533834586468</c:v>
                </c:pt>
                <c:pt idx="154">
                  <c:v>150.0751939849624</c:v>
                </c:pt>
                <c:pt idx="155">
                  <c:v>156.75187669172931</c:v>
                </c:pt>
                <c:pt idx="156">
                  <c:v>154.76691428571431</c:v>
                </c:pt>
                <c:pt idx="157">
                  <c:v>153.59398496240601</c:v>
                </c:pt>
                <c:pt idx="158">
                  <c:v>161.05262857142856</c:v>
                </c:pt>
                <c:pt idx="159">
                  <c:v>157.71428270676694</c:v>
                </c:pt>
                <c:pt idx="160">
                  <c:v>148.57143458646618</c:v>
                </c:pt>
                <c:pt idx="161">
                  <c:v>146.37593383458648</c:v>
                </c:pt>
                <c:pt idx="162">
                  <c:v>137.17293533834584</c:v>
                </c:pt>
                <c:pt idx="163">
                  <c:v>135.81954887218043</c:v>
                </c:pt>
                <c:pt idx="164">
                  <c:v>148.09023157894737</c:v>
                </c:pt>
                <c:pt idx="165">
                  <c:v>144.30075187969925</c:v>
                </c:pt>
                <c:pt idx="166">
                  <c:v>153.38345864661653</c:v>
                </c:pt>
                <c:pt idx="167">
                  <c:v>156.6015037593985</c:v>
                </c:pt>
                <c:pt idx="168">
                  <c:v>153.89473082706766</c:v>
                </c:pt>
                <c:pt idx="169">
                  <c:v>141.53383759398497</c:v>
                </c:pt>
                <c:pt idx="170">
                  <c:v>131.60901654135338</c:v>
                </c:pt>
                <c:pt idx="171">
                  <c:v>127.51880300751878</c:v>
                </c:pt>
                <c:pt idx="172">
                  <c:v>155.3984902255639</c:v>
                </c:pt>
                <c:pt idx="173">
                  <c:v>156.78195789473682</c:v>
                </c:pt>
                <c:pt idx="174">
                  <c:v>154.82706766917292</c:v>
                </c:pt>
                <c:pt idx="175">
                  <c:v>126.31578947368421</c:v>
                </c:pt>
                <c:pt idx="176">
                  <c:v>146.19549172932329</c:v>
                </c:pt>
                <c:pt idx="177">
                  <c:v>152.96240902255639</c:v>
                </c:pt>
              </c:numCache>
            </c:numRef>
          </c:val>
          <c:smooth val="0"/>
        </c:ser>
        <c:ser>
          <c:idx val="4"/>
          <c:order val="4"/>
          <c:tx>
            <c:v>NYSE:BWA</c:v>
          </c:tx>
          <c:spPr>
            <a:ln w="28575" cap="rnd">
              <a:solidFill>
                <a:schemeClr val="accent6">
                  <a:lumMod val="75000"/>
                </a:schemeClr>
              </a:solidFill>
              <a:round/>
            </a:ln>
            <a:effectLst/>
          </c:spPr>
          <c:marker>
            <c:symbol val="none"/>
          </c:marker>
          <c:val>
            <c:numRef>
              <c:f>'Returns vs. Peers and Manufactu'!$M$19:$M$196</c:f>
              <c:numCache>
                <c:formatCode>0"%"</c:formatCode>
                <c:ptCount val="178"/>
                <c:pt idx="0">
                  <c:v>100</c:v>
                </c:pt>
                <c:pt idx="1">
                  <c:v>106.79162246657843</c:v>
                </c:pt>
                <c:pt idx="2">
                  <c:v>102.98266632371356</c:v>
                </c:pt>
                <c:pt idx="3">
                  <c:v>81.2172507298922</c:v>
                </c:pt>
                <c:pt idx="4">
                  <c:v>86.094320558128189</c:v>
                </c:pt>
                <c:pt idx="5">
                  <c:v>92.704556483364698</c:v>
                </c:pt>
                <c:pt idx="6">
                  <c:v>105.30028426643057</c:v>
                </c:pt>
                <c:pt idx="7">
                  <c:v>111.64853509972865</c:v>
                </c:pt>
                <c:pt idx="8">
                  <c:v>121.22128821485869</c:v>
                </c:pt>
                <c:pt idx="9">
                  <c:v>126.80370670704771</c:v>
                </c:pt>
                <c:pt idx="10">
                  <c:v>125.91697150175274</c:v>
                </c:pt>
                <c:pt idx="11">
                  <c:v>129.78638310734348</c:v>
                </c:pt>
                <c:pt idx="12">
                  <c:v>116.40467384934854</c:v>
                </c:pt>
                <c:pt idx="13">
                  <c:v>108.18218678319602</c:v>
                </c:pt>
                <c:pt idx="14">
                  <c:v>121.40266669493482</c:v>
                </c:pt>
                <c:pt idx="15">
                  <c:v>100.04030632890581</c:v>
                </c:pt>
                <c:pt idx="16">
                  <c:v>90.648933709168347</c:v>
                </c:pt>
                <c:pt idx="17">
                  <c:v>103.82910326136847</c:v>
                </c:pt>
                <c:pt idx="18">
                  <c:v>101.61225114091599</c:v>
                </c:pt>
                <c:pt idx="19">
                  <c:v>107.92019362999181</c:v>
                </c:pt>
                <c:pt idx="20">
                  <c:v>105.2398267883883</c:v>
                </c:pt>
                <c:pt idx="21">
                  <c:v>96.412738742699304</c:v>
                </c:pt>
                <c:pt idx="22">
                  <c:v>118.23861181456292</c:v>
                </c:pt>
                <c:pt idx="23">
                  <c:v>117.13018978496956</c:v>
                </c:pt>
                <c:pt idx="24">
                  <c:v>129.78638310734348</c:v>
                </c:pt>
                <c:pt idx="25">
                  <c:v>134.56267300609983</c:v>
                </c:pt>
                <c:pt idx="26">
                  <c:v>143.53083924890848</c:v>
                </c:pt>
                <c:pt idx="27">
                  <c:v>136.73921678233006</c:v>
                </c:pt>
                <c:pt idx="28">
                  <c:v>160.39902781940805</c:v>
                </c:pt>
                <c:pt idx="29">
                  <c:v>159.20999917795243</c:v>
                </c:pt>
                <c:pt idx="30">
                  <c:v>171.44297000086596</c:v>
                </c:pt>
                <c:pt idx="31">
                  <c:v>187.26320006576381</c:v>
                </c:pt>
                <c:pt idx="32">
                  <c:v>181.7815373192571</c:v>
                </c:pt>
                <c:pt idx="33">
                  <c:v>170.95929808462913</c:v>
                </c:pt>
                <c:pt idx="34">
                  <c:v>165.13503355773952</c:v>
                </c:pt>
                <c:pt idx="35">
                  <c:v>83.514711477523406</c:v>
                </c:pt>
                <c:pt idx="36">
                  <c:v>88.210400810366806</c:v>
                </c:pt>
                <c:pt idx="37">
                  <c:v>95.102781037943998</c:v>
                </c:pt>
                <c:pt idx="38">
                  <c:v>90.165261792931503</c:v>
                </c:pt>
                <c:pt idx="39">
                  <c:v>87.243050931943785</c:v>
                </c:pt>
                <c:pt idx="40">
                  <c:v>93.470378747891544</c:v>
                </c:pt>
                <c:pt idx="41">
                  <c:v>100.88674326656073</c:v>
                </c:pt>
                <c:pt idx="42">
                  <c:v>109.16968781075549</c:v>
                </c:pt>
                <c:pt idx="43">
                  <c:v>108.2023379323325</c:v>
                </c:pt>
                <c:pt idx="44">
                  <c:v>106.30794248907583</c:v>
                </c:pt>
                <c:pt idx="45">
                  <c:v>98.105604556743344</c:v>
                </c:pt>
                <c:pt idx="46">
                  <c:v>92.1402698939998</c:v>
                </c:pt>
                <c:pt idx="47">
                  <c:v>107.73881514991568</c:v>
                </c:pt>
                <c:pt idx="48">
                  <c:v>108.16202958811023</c:v>
                </c:pt>
                <c:pt idx="49">
                  <c:v>117.23095359191764</c:v>
                </c:pt>
                <c:pt idx="50">
                  <c:v>117.81539737636835</c:v>
                </c:pt>
                <c:pt idx="51">
                  <c:v>113.78476448578726</c:v>
                </c:pt>
                <c:pt idx="52">
                  <c:v>116.86820469303112</c:v>
                </c:pt>
                <c:pt idx="53">
                  <c:v>120.91898671743222</c:v>
                </c:pt>
                <c:pt idx="54">
                  <c:v>122.18863809328171</c:v>
                </c:pt>
                <c:pt idx="55">
                  <c:v>111.10439764418373</c:v>
                </c:pt>
                <c:pt idx="56">
                  <c:v>112.39419815385325</c:v>
                </c:pt>
                <c:pt idx="57">
                  <c:v>120.99960139056027</c:v>
                </c:pt>
                <c:pt idx="58">
                  <c:v>122.39016772249431</c:v>
                </c:pt>
                <c:pt idx="59">
                  <c:v>132.56751375589508</c:v>
                </c:pt>
                <c:pt idx="60">
                  <c:v>131.19709655778107</c:v>
                </c:pt>
                <c:pt idx="61">
                  <c:v>120.91898671743222</c:v>
                </c:pt>
                <c:pt idx="62">
                  <c:v>114.28859359710992</c:v>
                </c:pt>
                <c:pt idx="63">
                  <c:v>115.2156371466271</c:v>
                </c:pt>
                <c:pt idx="64">
                  <c:v>115.88069560420588</c:v>
                </c:pt>
                <c:pt idx="65">
                  <c:v>116.48528852247659</c:v>
                </c:pt>
                <c:pt idx="66">
                  <c:v>118.9439766010475</c:v>
                </c:pt>
                <c:pt idx="67">
                  <c:v>138.12979117552985</c:v>
                </c:pt>
                <c:pt idx="68">
                  <c:v>148.40790101587871</c:v>
                </c:pt>
                <c:pt idx="69">
                  <c:v>151.99516227317943</c:v>
                </c:pt>
                <c:pt idx="70">
                  <c:v>157.01331231385151</c:v>
                </c:pt>
                <c:pt idx="71">
                  <c:v>169.60904009691737</c:v>
                </c:pt>
                <c:pt idx="72">
                  <c:v>173.39782896811425</c:v>
                </c:pt>
                <c:pt idx="73">
                  <c:v>174.22410064941758</c:v>
                </c:pt>
                <c:pt idx="74">
                  <c:v>170.29423962705036</c:v>
                </c:pt>
                <c:pt idx="75">
                  <c:v>184.46191222212641</c:v>
                </c:pt>
                <c:pt idx="76">
                  <c:v>213.0390994163462</c:v>
                </c:pt>
                <c:pt idx="77">
                  <c:v>194.69972379483522</c:v>
                </c:pt>
                <c:pt idx="78">
                  <c:v>97.561469116514886</c:v>
                </c:pt>
                <c:pt idx="79">
                  <c:v>101.99516731147051</c:v>
                </c:pt>
                <c:pt idx="80">
                  <c:v>86.880293971791488</c:v>
                </c:pt>
                <c:pt idx="81">
                  <c:v>86.719064625535353</c:v>
                </c:pt>
                <c:pt idx="82">
                  <c:v>99.052807316662779</c:v>
                </c:pt>
                <c:pt idx="83">
                  <c:v>104.21201137065724</c:v>
                </c:pt>
                <c:pt idx="84">
                  <c:v>89.439745857310484</c:v>
                </c:pt>
                <c:pt idx="85">
                  <c:v>81.257559074114454</c:v>
                </c:pt>
                <c:pt idx="86">
                  <c:v>83.333330982130818</c:v>
                </c:pt>
                <c:pt idx="87">
                  <c:v>66.041919912170897</c:v>
                </c:pt>
                <c:pt idx="88">
                  <c:v>45.28415851036192</c:v>
                </c:pt>
                <c:pt idx="89">
                  <c:v>47.682387095574107</c:v>
                </c:pt>
                <c:pt idx="90">
                  <c:v>43.873439013974988</c:v>
                </c:pt>
                <c:pt idx="91">
                  <c:v>34.018539581187824</c:v>
                </c:pt>
                <c:pt idx="92">
                  <c:v>34.764208681261763</c:v>
                </c:pt>
                <c:pt idx="93">
                  <c:v>40.910921824081456</c:v>
                </c:pt>
                <c:pt idx="94">
                  <c:v>58.343413106477492</c:v>
                </c:pt>
                <c:pt idx="95">
                  <c:v>64.993955360619822</c:v>
                </c:pt>
                <c:pt idx="96">
                  <c:v>68.823060637304735</c:v>
                </c:pt>
                <c:pt idx="97">
                  <c:v>66.888350803876477</c:v>
                </c:pt>
                <c:pt idx="98">
                  <c:v>59.79443893177023</c:v>
                </c:pt>
                <c:pt idx="99">
                  <c:v>60.983475634491654</c:v>
                </c:pt>
                <c:pt idx="100">
                  <c:v>61.104394621209082</c:v>
                </c:pt>
                <c:pt idx="101">
                  <c:v>60.882707796910672</c:v>
                </c:pt>
                <c:pt idx="102">
                  <c:v>66.948814327868092</c:v>
                </c:pt>
                <c:pt idx="103">
                  <c:v>70.717454065244951</c:v>
                </c:pt>
                <c:pt idx="104">
                  <c:v>75.493752025267085</c:v>
                </c:pt>
                <c:pt idx="105">
                  <c:v>76.944781881192696</c:v>
                </c:pt>
                <c:pt idx="106">
                  <c:v>87.343814738891879</c:v>
                </c:pt>
                <c:pt idx="107">
                  <c:v>75.090686720892521</c:v>
                </c:pt>
                <c:pt idx="108">
                  <c:v>75.251916067148656</c:v>
                </c:pt>
                <c:pt idx="109">
                  <c:v>88.39178130575938</c:v>
                </c:pt>
                <c:pt idx="110">
                  <c:v>87.968566867564832</c:v>
                </c:pt>
                <c:pt idx="111">
                  <c:v>106.04594933587161</c:v>
                </c:pt>
                <c:pt idx="112">
                  <c:v>113.07940776056846</c:v>
                </c:pt>
                <c:pt idx="113">
                  <c:v>121.604194308831</c:v>
                </c:pt>
                <c:pt idx="114">
                  <c:v>145.8282999965397</c:v>
                </c:pt>
                <c:pt idx="115">
                  <c:v>135.83233244321508</c:v>
                </c:pt>
                <c:pt idx="116">
                  <c:v>156.40871133431503</c:v>
                </c:pt>
                <c:pt idx="117">
                  <c:v>160.60057155583581</c:v>
                </c:pt>
                <c:pt idx="118">
                  <c:v>155.66303820360818</c:v>
                </c:pt>
                <c:pt idx="119">
                  <c:v>146.13059947864971</c:v>
                </c:pt>
                <c:pt idx="120">
                  <c:v>162.81741763033895</c:v>
                </c:pt>
                <c:pt idx="121">
                  <c:v>160.45950141998188</c:v>
                </c:pt>
                <c:pt idx="122">
                  <c:v>143.873439013975</c:v>
                </c:pt>
                <c:pt idx="123">
                  <c:v>121.98710241811975</c:v>
                </c:pt>
                <c:pt idx="124">
                  <c:v>154.15155086964029</c:v>
                </c:pt>
                <c:pt idx="125">
                  <c:v>132.84965604291932</c:v>
                </c:pt>
                <c:pt idx="126">
                  <c:v>128.45627425345171</c:v>
                </c:pt>
                <c:pt idx="127">
                  <c:v>150.40306026608346</c:v>
                </c:pt>
                <c:pt idx="128">
                  <c:v>166.9488062666023</c:v>
                </c:pt>
                <c:pt idx="129">
                  <c:v>169.97178093453812</c:v>
                </c:pt>
                <c:pt idx="130">
                  <c:v>159.29061385108051</c:v>
                </c:pt>
                <c:pt idx="131">
                  <c:v>144.59895494959602</c:v>
                </c:pt>
                <c:pt idx="132">
                  <c:v>132.18459758534053</c:v>
                </c:pt>
                <c:pt idx="133">
                  <c:v>135.22772944836214</c:v>
                </c:pt>
                <c:pt idx="134">
                  <c:v>138.6134630917667</c:v>
                </c:pt>
                <c:pt idx="135">
                  <c:v>139.27852154934547</c:v>
                </c:pt>
                <c:pt idx="136">
                  <c:v>132.64812842902313</c:v>
                </c:pt>
                <c:pt idx="137">
                  <c:v>133.61548636871194</c:v>
                </c:pt>
                <c:pt idx="138">
                  <c:v>144.33696985765758</c:v>
                </c:pt>
                <c:pt idx="139">
                  <c:v>149.49617391165205</c:v>
                </c:pt>
                <c:pt idx="140">
                  <c:v>149.95970475533466</c:v>
                </c:pt>
                <c:pt idx="141">
                  <c:v>155.86456581750434</c:v>
                </c:pt>
                <c:pt idx="142">
                  <c:v>157.5372824977284</c:v>
                </c:pt>
                <c:pt idx="143">
                  <c:v>163.38170421970381</c:v>
                </c:pt>
                <c:pt idx="144">
                  <c:v>173.61951579241267</c:v>
                </c:pt>
                <c:pt idx="145">
                  <c:v>192.32164837407595</c:v>
                </c:pt>
                <c:pt idx="146">
                  <c:v>194.63926631679294</c:v>
                </c:pt>
                <c:pt idx="147">
                  <c:v>204.33293237269109</c:v>
                </c:pt>
                <c:pt idx="148">
                  <c:v>207.83957895686376</c:v>
                </c:pt>
                <c:pt idx="149">
                  <c:v>215.98145941115399</c:v>
                </c:pt>
                <c:pt idx="150">
                  <c:v>112.67634245619391</c:v>
                </c:pt>
                <c:pt idx="151">
                  <c:v>108.22249512741828</c:v>
                </c:pt>
                <c:pt idx="152">
                  <c:v>123.84119757841994</c:v>
                </c:pt>
                <c:pt idx="153">
                  <c:v>123.88150390732575</c:v>
                </c:pt>
                <c:pt idx="154">
                  <c:v>125.23176189503754</c:v>
                </c:pt>
                <c:pt idx="155">
                  <c:v>126.74324922900544</c:v>
                </c:pt>
                <c:pt idx="156">
                  <c:v>131.378483099123</c:v>
                </c:pt>
                <c:pt idx="157">
                  <c:v>125.45344871933592</c:v>
                </c:pt>
                <c:pt idx="158">
                  <c:v>125.33252771730206</c:v>
                </c:pt>
                <c:pt idx="159">
                  <c:v>106.02580020205158</c:v>
                </c:pt>
                <c:pt idx="160">
                  <c:v>114.91334371046642</c:v>
                </c:pt>
                <c:pt idx="161">
                  <c:v>113.98630016094921</c:v>
                </c:pt>
                <c:pt idx="162">
                  <c:v>110.74164068403145</c:v>
                </c:pt>
                <c:pt idx="163">
                  <c:v>108.84723717950902</c:v>
                </c:pt>
                <c:pt idx="164">
                  <c:v>123.86134671223996</c:v>
                </c:pt>
                <c:pt idx="165">
                  <c:v>121.88633861117167</c:v>
                </c:pt>
                <c:pt idx="166">
                  <c:v>119.30673557651623</c:v>
                </c:pt>
                <c:pt idx="167">
                  <c:v>121.22128821485869</c:v>
                </c:pt>
                <c:pt idx="168">
                  <c:v>114.55058675031412</c:v>
                </c:pt>
                <c:pt idx="169">
                  <c:v>100.18137848007615</c:v>
                </c:pt>
                <c:pt idx="170">
                  <c:v>87.948407657162591</c:v>
                </c:pt>
                <c:pt idx="171">
                  <c:v>83.817010959633436</c:v>
                </c:pt>
                <c:pt idx="172">
                  <c:v>86.29585018734079</c:v>
                </c:pt>
                <c:pt idx="173">
                  <c:v>86.033857034136574</c:v>
                </c:pt>
                <c:pt idx="174">
                  <c:v>87.122129929909903</c:v>
                </c:pt>
                <c:pt idx="175">
                  <c:v>59.169692849046605</c:v>
                </c:pt>
                <c:pt idx="176">
                  <c:v>65.860541432094749</c:v>
                </c:pt>
                <c:pt idx="177">
                  <c:v>77.388155529789515</c:v>
                </c:pt>
              </c:numCache>
            </c:numRef>
          </c:val>
          <c:smooth val="0"/>
        </c:ser>
        <c:dLbls>
          <c:showLegendKey val="0"/>
          <c:showVal val="0"/>
          <c:showCatName val="0"/>
          <c:showSerName val="0"/>
          <c:showPercent val="0"/>
          <c:showBubbleSize val="0"/>
        </c:dLbls>
        <c:marker val="1"/>
        <c:smooth val="0"/>
        <c:axId val="711807552"/>
        <c:axId val="711808112"/>
      </c:lineChart>
      <c:lineChart>
        <c:grouping val="standard"/>
        <c:varyColors val="0"/>
        <c:ser>
          <c:idx val="1"/>
          <c:order val="1"/>
          <c:tx>
            <c:v>Industrial Production Index</c:v>
          </c:tx>
          <c:spPr>
            <a:ln w="34925" cap="rnd" cmpd="sng">
              <a:solidFill>
                <a:schemeClr val="tx1">
                  <a:lumMod val="85000"/>
                  <a:lumOff val="15000"/>
                </a:schemeClr>
              </a:solidFill>
              <a:prstDash val="solid"/>
              <a:round/>
            </a:ln>
            <a:effectLst/>
          </c:spPr>
          <c:marker>
            <c:symbol val="none"/>
          </c:marker>
          <c:dPt>
            <c:idx val="146"/>
            <c:marker>
              <c:symbol val="none"/>
            </c:marker>
            <c:bubble3D val="0"/>
          </c:dPt>
          <c:cat>
            <c:numRef>
              <c:f>'Returns vs. Peers and Manufactu'!$A$19:$A$196</c:f>
              <c:numCache>
                <c:formatCode>m/d/yyyy</c:formatCode>
                <c:ptCount val="178"/>
                <c:pt idx="0">
                  <c:v>37043</c:v>
                </c:pt>
                <c:pt idx="1">
                  <c:v>37074</c:v>
                </c:pt>
                <c:pt idx="2">
                  <c:v>37104</c:v>
                </c:pt>
                <c:pt idx="3">
                  <c:v>37138</c:v>
                </c:pt>
                <c:pt idx="4">
                  <c:v>37165</c:v>
                </c:pt>
                <c:pt idx="5">
                  <c:v>37196</c:v>
                </c:pt>
                <c:pt idx="6">
                  <c:v>37228</c:v>
                </c:pt>
                <c:pt idx="7">
                  <c:v>37258</c:v>
                </c:pt>
                <c:pt idx="8">
                  <c:v>37288</c:v>
                </c:pt>
                <c:pt idx="9">
                  <c:v>37316</c:v>
                </c:pt>
                <c:pt idx="10">
                  <c:v>37347</c:v>
                </c:pt>
                <c:pt idx="11">
                  <c:v>37377</c:v>
                </c:pt>
                <c:pt idx="12">
                  <c:v>37410</c:v>
                </c:pt>
                <c:pt idx="13">
                  <c:v>37438</c:v>
                </c:pt>
                <c:pt idx="14">
                  <c:v>37469</c:v>
                </c:pt>
                <c:pt idx="15">
                  <c:v>37502</c:v>
                </c:pt>
                <c:pt idx="16">
                  <c:v>37530</c:v>
                </c:pt>
                <c:pt idx="17">
                  <c:v>37561</c:v>
                </c:pt>
                <c:pt idx="18">
                  <c:v>37592</c:v>
                </c:pt>
                <c:pt idx="19">
                  <c:v>37623</c:v>
                </c:pt>
                <c:pt idx="20">
                  <c:v>37655</c:v>
                </c:pt>
                <c:pt idx="21">
                  <c:v>37683</c:v>
                </c:pt>
                <c:pt idx="22">
                  <c:v>37712</c:v>
                </c:pt>
                <c:pt idx="23">
                  <c:v>37742</c:v>
                </c:pt>
                <c:pt idx="24">
                  <c:v>37774</c:v>
                </c:pt>
                <c:pt idx="25">
                  <c:v>37803</c:v>
                </c:pt>
                <c:pt idx="26">
                  <c:v>37834</c:v>
                </c:pt>
                <c:pt idx="27">
                  <c:v>37866</c:v>
                </c:pt>
                <c:pt idx="28">
                  <c:v>37895</c:v>
                </c:pt>
                <c:pt idx="29">
                  <c:v>37928</c:v>
                </c:pt>
                <c:pt idx="30">
                  <c:v>37956</c:v>
                </c:pt>
                <c:pt idx="31">
                  <c:v>37988</c:v>
                </c:pt>
                <c:pt idx="32">
                  <c:v>38019</c:v>
                </c:pt>
                <c:pt idx="33">
                  <c:v>38047</c:v>
                </c:pt>
                <c:pt idx="34">
                  <c:v>38078</c:v>
                </c:pt>
                <c:pt idx="35">
                  <c:v>38110</c:v>
                </c:pt>
                <c:pt idx="36">
                  <c:v>38139</c:v>
                </c:pt>
                <c:pt idx="37">
                  <c:v>38169</c:v>
                </c:pt>
                <c:pt idx="38">
                  <c:v>38201</c:v>
                </c:pt>
                <c:pt idx="39">
                  <c:v>38231</c:v>
                </c:pt>
                <c:pt idx="40">
                  <c:v>38261</c:v>
                </c:pt>
                <c:pt idx="41">
                  <c:v>38292</c:v>
                </c:pt>
                <c:pt idx="42">
                  <c:v>38322</c:v>
                </c:pt>
                <c:pt idx="43">
                  <c:v>38355</c:v>
                </c:pt>
                <c:pt idx="44">
                  <c:v>38384</c:v>
                </c:pt>
                <c:pt idx="45">
                  <c:v>38412</c:v>
                </c:pt>
                <c:pt idx="46">
                  <c:v>38443</c:v>
                </c:pt>
                <c:pt idx="47">
                  <c:v>38474</c:v>
                </c:pt>
                <c:pt idx="48">
                  <c:v>38504</c:v>
                </c:pt>
                <c:pt idx="49">
                  <c:v>38534</c:v>
                </c:pt>
                <c:pt idx="50">
                  <c:v>38565</c:v>
                </c:pt>
                <c:pt idx="51">
                  <c:v>38596</c:v>
                </c:pt>
                <c:pt idx="52">
                  <c:v>38628</c:v>
                </c:pt>
                <c:pt idx="53">
                  <c:v>38657</c:v>
                </c:pt>
                <c:pt idx="54">
                  <c:v>38687</c:v>
                </c:pt>
                <c:pt idx="55">
                  <c:v>38720</c:v>
                </c:pt>
                <c:pt idx="56">
                  <c:v>38749</c:v>
                </c:pt>
                <c:pt idx="57">
                  <c:v>38777</c:v>
                </c:pt>
                <c:pt idx="58">
                  <c:v>38810</c:v>
                </c:pt>
                <c:pt idx="59">
                  <c:v>38838</c:v>
                </c:pt>
                <c:pt idx="60">
                  <c:v>38869</c:v>
                </c:pt>
                <c:pt idx="61">
                  <c:v>38901</c:v>
                </c:pt>
                <c:pt idx="62">
                  <c:v>38930</c:v>
                </c:pt>
                <c:pt idx="63">
                  <c:v>38961</c:v>
                </c:pt>
                <c:pt idx="64">
                  <c:v>38992</c:v>
                </c:pt>
                <c:pt idx="65">
                  <c:v>39022</c:v>
                </c:pt>
                <c:pt idx="66">
                  <c:v>39052</c:v>
                </c:pt>
                <c:pt idx="67">
                  <c:v>39085</c:v>
                </c:pt>
                <c:pt idx="68">
                  <c:v>39114</c:v>
                </c:pt>
                <c:pt idx="69">
                  <c:v>39142</c:v>
                </c:pt>
                <c:pt idx="70">
                  <c:v>39174</c:v>
                </c:pt>
                <c:pt idx="71">
                  <c:v>39203</c:v>
                </c:pt>
                <c:pt idx="72">
                  <c:v>39234</c:v>
                </c:pt>
                <c:pt idx="73">
                  <c:v>39265</c:v>
                </c:pt>
                <c:pt idx="74">
                  <c:v>39295</c:v>
                </c:pt>
                <c:pt idx="75">
                  <c:v>39329</c:v>
                </c:pt>
                <c:pt idx="76">
                  <c:v>39356</c:v>
                </c:pt>
                <c:pt idx="77">
                  <c:v>39387</c:v>
                </c:pt>
                <c:pt idx="78">
                  <c:v>39419</c:v>
                </c:pt>
                <c:pt idx="79">
                  <c:v>39449</c:v>
                </c:pt>
                <c:pt idx="80">
                  <c:v>39479</c:v>
                </c:pt>
                <c:pt idx="81">
                  <c:v>39510</c:v>
                </c:pt>
                <c:pt idx="82">
                  <c:v>39539</c:v>
                </c:pt>
                <c:pt idx="83">
                  <c:v>39569</c:v>
                </c:pt>
                <c:pt idx="84">
                  <c:v>39601</c:v>
                </c:pt>
                <c:pt idx="85">
                  <c:v>39630</c:v>
                </c:pt>
                <c:pt idx="86">
                  <c:v>39661</c:v>
                </c:pt>
                <c:pt idx="87">
                  <c:v>39693</c:v>
                </c:pt>
                <c:pt idx="88">
                  <c:v>39722</c:v>
                </c:pt>
                <c:pt idx="89">
                  <c:v>39755</c:v>
                </c:pt>
                <c:pt idx="90">
                  <c:v>39783</c:v>
                </c:pt>
                <c:pt idx="91">
                  <c:v>39815</c:v>
                </c:pt>
                <c:pt idx="92">
                  <c:v>39846</c:v>
                </c:pt>
                <c:pt idx="93">
                  <c:v>39874</c:v>
                </c:pt>
                <c:pt idx="94">
                  <c:v>39904</c:v>
                </c:pt>
                <c:pt idx="95">
                  <c:v>39934</c:v>
                </c:pt>
                <c:pt idx="96">
                  <c:v>39965</c:v>
                </c:pt>
                <c:pt idx="97">
                  <c:v>39995</c:v>
                </c:pt>
                <c:pt idx="98">
                  <c:v>40028</c:v>
                </c:pt>
                <c:pt idx="99">
                  <c:v>40057</c:v>
                </c:pt>
                <c:pt idx="100">
                  <c:v>40087</c:v>
                </c:pt>
                <c:pt idx="101">
                  <c:v>40119</c:v>
                </c:pt>
                <c:pt idx="102">
                  <c:v>40148</c:v>
                </c:pt>
                <c:pt idx="103">
                  <c:v>40182</c:v>
                </c:pt>
                <c:pt idx="104">
                  <c:v>40210</c:v>
                </c:pt>
                <c:pt idx="105">
                  <c:v>40238</c:v>
                </c:pt>
                <c:pt idx="106">
                  <c:v>40269</c:v>
                </c:pt>
                <c:pt idx="107">
                  <c:v>40301</c:v>
                </c:pt>
                <c:pt idx="108">
                  <c:v>40330</c:v>
                </c:pt>
                <c:pt idx="109">
                  <c:v>40360</c:v>
                </c:pt>
                <c:pt idx="110">
                  <c:v>40392</c:v>
                </c:pt>
                <c:pt idx="111">
                  <c:v>40422</c:v>
                </c:pt>
                <c:pt idx="112">
                  <c:v>40452</c:v>
                </c:pt>
                <c:pt idx="113">
                  <c:v>40483</c:v>
                </c:pt>
                <c:pt idx="114">
                  <c:v>40513</c:v>
                </c:pt>
                <c:pt idx="115">
                  <c:v>40546</c:v>
                </c:pt>
                <c:pt idx="116">
                  <c:v>40575</c:v>
                </c:pt>
                <c:pt idx="117">
                  <c:v>40603</c:v>
                </c:pt>
                <c:pt idx="118">
                  <c:v>40634</c:v>
                </c:pt>
                <c:pt idx="119">
                  <c:v>40665</c:v>
                </c:pt>
                <c:pt idx="120">
                  <c:v>40695</c:v>
                </c:pt>
                <c:pt idx="121">
                  <c:v>40725</c:v>
                </c:pt>
                <c:pt idx="122">
                  <c:v>40756</c:v>
                </c:pt>
                <c:pt idx="123">
                  <c:v>40787</c:v>
                </c:pt>
                <c:pt idx="124">
                  <c:v>40819</c:v>
                </c:pt>
                <c:pt idx="125">
                  <c:v>40848</c:v>
                </c:pt>
                <c:pt idx="126">
                  <c:v>40878</c:v>
                </c:pt>
                <c:pt idx="127">
                  <c:v>40911</c:v>
                </c:pt>
                <c:pt idx="128">
                  <c:v>40940</c:v>
                </c:pt>
                <c:pt idx="129">
                  <c:v>40969</c:v>
                </c:pt>
                <c:pt idx="130">
                  <c:v>41001</c:v>
                </c:pt>
                <c:pt idx="131">
                  <c:v>41030</c:v>
                </c:pt>
                <c:pt idx="132">
                  <c:v>41061</c:v>
                </c:pt>
                <c:pt idx="133">
                  <c:v>41092</c:v>
                </c:pt>
                <c:pt idx="134">
                  <c:v>41122</c:v>
                </c:pt>
                <c:pt idx="135">
                  <c:v>41156</c:v>
                </c:pt>
                <c:pt idx="136">
                  <c:v>41183</c:v>
                </c:pt>
                <c:pt idx="137">
                  <c:v>41214</c:v>
                </c:pt>
                <c:pt idx="138">
                  <c:v>41246</c:v>
                </c:pt>
                <c:pt idx="139">
                  <c:v>41276</c:v>
                </c:pt>
                <c:pt idx="140">
                  <c:v>41306</c:v>
                </c:pt>
                <c:pt idx="141">
                  <c:v>41334</c:v>
                </c:pt>
                <c:pt idx="142">
                  <c:v>41365</c:v>
                </c:pt>
                <c:pt idx="143">
                  <c:v>41395</c:v>
                </c:pt>
                <c:pt idx="144">
                  <c:v>41428</c:v>
                </c:pt>
                <c:pt idx="145">
                  <c:v>41456</c:v>
                </c:pt>
                <c:pt idx="146">
                  <c:v>41487</c:v>
                </c:pt>
                <c:pt idx="147">
                  <c:v>41520</c:v>
                </c:pt>
                <c:pt idx="148">
                  <c:v>41548</c:v>
                </c:pt>
                <c:pt idx="149">
                  <c:v>41579</c:v>
                </c:pt>
                <c:pt idx="150">
                  <c:v>41610</c:v>
                </c:pt>
                <c:pt idx="151">
                  <c:v>41641</c:v>
                </c:pt>
                <c:pt idx="152">
                  <c:v>41673</c:v>
                </c:pt>
                <c:pt idx="153">
                  <c:v>41701</c:v>
                </c:pt>
                <c:pt idx="154">
                  <c:v>41730</c:v>
                </c:pt>
                <c:pt idx="155">
                  <c:v>41760</c:v>
                </c:pt>
                <c:pt idx="156">
                  <c:v>41792</c:v>
                </c:pt>
                <c:pt idx="157">
                  <c:v>41821</c:v>
                </c:pt>
                <c:pt idx="158">
                  <c:v>41852</c:v>
                </c:pt>
                <c:pt idx="159">
                  <c:v>41884</c:v>
                </c:pt>
                <c:pt idx="160">
                  <c:v>41913</c:v>
                </c:pt>
                <c:pt idx="161">
                  <c:v>41946</c:v>
                </c:pt>
                <c:pt idx="162">
                  <c:v>41974</c:v>
                </c:pt>
                <c:pt idx="163">
                  <c:v>42006</c:v>
                </c:pt>
                <c:pt idx="164">
                  <c:v>42037</c:v>
                </c:pt>
                <c:pt idx="165">
                  <c:v>42065</c:v>
                </c:pt>
                <c:pt idx="166">
                  <c:v>42095</c:v>
                </c:pt>
                <c:pt idx="167">
                  <c:v>42125</c:v>
                </c:pt>
                <c:pt idx="168">
                  <c:v>42156</c:v>
                </c:pt>
                <c:pt idx="169">
                  <c:v>42186</c:v>
                </c:pt>
                <c:pt idx="170">
                  <c:v>42219</c:v>
                </c:pt>
                <c:pt idx="171">
                  <c:v>42248</c:v>
                </c:pt>
                <c:pt idx="172">
                  <c:v>42278</c:v>
                </c:pt>
                <c:pt idx="173">
                  <c:v>42310</c:v>
                </c:pt>
                <c:pt idx="174">
                  <c:v>42339</c:v>
                </c:pt>
                <c:pt idx="175">
                  <c:v>42373</c:v>
                </c:pt>
                <c:pt idx="176">
                  <c:v>42401</c:v>
                </c:pt>
                <c:pt idx="177">
                  <c:v>42430</c:v>
                </c:pt>
              </c:numCache>
            </c:numRef>
          </c:cat>
          <c:val>
            <c:numRef>
              <c:f>'Returns vs. Peers and Manufactu'!$E$18:$E$196</c:f>
              <c:numCache>
                <c:formatCode>0"%"</c:formatCode>
                <c:ptCount val="179"/>
                <c:pt idx="1">
                  <c:v>100</c:v>
                </c:pt>
                <c:pt idx="2">
                  <c:v>99.435729674347058</c:v>
                </c:pt>
                <c:pt idx="3">
                  <c:v>99.246816179329272</c:v>
                </c:pt>
                <c:pt idx="4">
                  <c:v>98.905611987361368</c:v>
                </c:pt>
                <c:pt idx="5">
                  <c:v>98.468501171714735</c:v>
                </c:pt>
                <c:pt idx="6">
                  <c:v>97.963836866377264</c:v>
                </c:pt>
                <c:pt idx="7">
                  <c:v>98.017428585543769</c:v>
                </c:pt>
                <c:pt idx="8">
                  <c:v>98.575255017108546</c:v>
                </c:pt>
                <c:pt idx="9">
                  <c:v>98.595231088781816</c:v>
                </c:pt>
                <c:pt idx="10">
                  <c:v>99.375049671683584</c:v>
                </c:pt>
                <c:pt idx="11">
                  <c:v>99.794869371527</c:v>
                </c:pt>
                <c:pt idx="12">
                  <c:v>100.20233827436813</c:v>
                </c:pt>
                <c:pt idx="13">
                  <c:v>101.15893435175498</c:v>
                </c:pt>
                <c:pt idx="14">
                  <c:v>100.91825490756233</c:v>
                </c:pt>
                <c:pt idx="15">
                  <c:v>100.94327869627135</c:v>
                </c:pt>
                <c:pt idx="16">
                  <c:v>101.09127346382934</c:v>
                </c:pt>
                <c:pt idx="17">
                  <c:v>100.73825546603317</c:v>
                </c:pt>
                <c:pt idx="18">
                  <c:v>101.26418462186155</c:v>
                </c:pt>
                <c:pt idx="19">
                  <c:v>100.77541525527485</c:v>
                </c:pt>
                <c:pt idx="20">
                  <c:v>101.33925598798858</c:v>
                </c:pt>
                <c:pt idx="21">
                  <c:v>101.64899249715931</c:v>
                </c:pt>
                <c:pt idx="22">
                  <c:v>101.4262485581787</c:v>
                </c:pt>
                <c:pt idx="23">
                  <c:v>100.70088088032185</c:v>
                </c:pt>
                <c:pt idx="24">
                  <c:v>100.71731281024665</c:v>
                </c:pt>
                <c:pt idx="25">
                  <c:v>100.87669179069371</c:v>
                </c:pt>
                <c:pt idx="26">
                  <c:v>101.28877881763137</c:v>
                </c:pt>
                <c:pt idx="27">
                  <c:v>101.10255027848363</c:v>
                </c:pt>
                <c:pt idx="28">
                  <c:v>101.74511391730765</c:v>
                </c:pt>
                <c:pt idx="29">
                  <c:v>101.86872928556545</c:v>
                </c:pt>
                <c:pt idx="30">
                  <c:v>102.7089056764263</c:v>
                </c:pt>
                <c:pt idx="31">
                  <c:v>102.63383431029926</c:v>
                </c:pt>
                <c:pt idx="32">
                  <c:v>102.83080267292728</c:v>
                </c:pt>
                <c:pt idx="33">
                  <c:v>103.44748333716387</c:v>
                </c:pt>
                <c:pt idx="34">
                  <c:v>102.96096933350802</c:v>
                </c:pt>
                <c:pt idx="35">
                  <c:v>103.38981048507488</c:v>
                </c:pt>
                <c:pt idx="36">
                  <c:v>104.25393668229668</c:v>
                </c:pt>
                <c:pt idx="37">
                  <c:v>103.37745968807258</c:v>
                </c:pt>
                <c:pt idx="38">
                  <c:v>104.17972450204809</c:v>
                </c:pt>
                <c:pt idx="39">
                  <c:v>104.25393668229668</c:v>
                </c:pt>
                <c:pt idx="40">
                  <c:v>104.34436599600048</c:v>
                </c:pt>
                <c:pt idx="41">
                  <c:v>105.32555626915716</c:v>
                </c:pt>
                <c:pt idx="42">
                  <c:v>105.52316902119397</c:v>
                </c:pt>
                <c:pt idx="43">
                  <c:v>106.29235517885027</c:v>
                </c:pt>
                <c:pt idx="44">
                  <c:v>106.77210309371354</c:v>
                </c:pt>
                <c:pt idx="45">
                  <c:v>107.50080011684928</c:v>
                </c:pt>
                <c:pt idx="46">
                  <c:v>107.3212302682593</c:v>
                </c:pt>
                <c:pt idx="47">
                  <c:v>107.47792429283632</c:v>
                </c:pt>
                <c:pt idx="48">
                  <c:v>107.6574941414263</c:v>
                </c:pt>
                <c:pt idx="49">
                  <c:v>108.08955724003719</c:v>
                </c:pt>
                <c:pt idx="50">
                  <c:v>107.75028621629575</c:v>
                </c:pt>
                <c:pt idx="51">
                  <c:v>107.95144311008104</c:v>
                </c:pt>
                <c:pt idx="52">
                  <c:v>105.90142560416878</c:v>
                </c:pt>
                <c:pt idx="53">
                  <c:v>107.25808010619538</c:v>
                </c:pt>
                <c:pt idx="54">
                  <c:v>108.36632249112353</c:v>
                </c:pt>
                <c:pt idx="55">
                  <c:v>108.99556874883206</c:v>
                </c:pt>
                <c:pt idx="56">
                  <c:v>109.12605760411722</c:v>
                </c:pt>
                <c:pt idx="57">
                  <c:v>109.20671367845398</c:v>
                </c:pt>
                <c:pt idx="58">
                  <c:v>109.38746490762676</c:v>
                </c:pt>
                <c:pt idx="59">
                  <c:v>109.86323908780233</c:v>
                </c:pt>
                <c:pt idx="60">
                  <c:v>109.71062619614781</c:v>
                </c:pt>
                <c:pt idx="61">
                  <c:v>110.10681828433468</c:v>
                </c:pt>
                <c:pt idx="62">
                  <c:v>110.08931237206185</c:v>
                </c:pt>
                <c:pt idx="63">
                  <c:v>110.44372654691048</c:v>
                </c:pt>
                <c:pt idx="64">
                  <c:v>110.25567223777111</c:v>
                </c:pt>
                <c:pt idx="65">
                  <c:v>110.22248618321709</c:v>
                </c:pt>
                <c:pt idx="66">
                  <c:v>110.12507598425113</c:v>
                </c:pt>
                <c:pt idx="67">
                  <c:v>111.28916545127665</c:v>
                </c:pt>
                <c:pt idx="68">
                  <c:v>110.74594517964502</c:v>
                </c:pt>
                <c:pt idx="69">
                  <c:v>111.87888915857778</c:v>
                </c:pt>
                <c:pt idx="70">
                  <c:v>112.07016541476125</c:v>
                </c:pt>
                <c:pt idx="71">
                  <c:v>112.87285982167596</c:v>
                </c:pt>
                <c:pt idx="72">
                  <c:v>112.92237040791997</c:v>
                </c:pt>
                <c:pt idx="73">
                  <c:v>112.92645154084246</c:v>
                </c:pt>
                <c:pt idx="74">
                  <c:v>112.89154711453162</c:v>
                </c:pt>
                <c:pt idx="75">
                  <c:v>113.10816935412848</c:v>
                </c:pt>
                <c:pt idx="76">
                  <c:v>113.48008944124994</c:v>
                </c:pt>
                <c:pt idx="77">
                  <c:v>112.93944672725358</c:v>
                </c:pt>
                <c:pt idx="78">
                  <c:v>113.55107967445446</c:v>
                </c:pt>
                <c:pt idx="79">
                  <c:v>113.54742813447119</c:v>
                </c:pt>
                <c:pt idx="80">
                  <c:v>113.20514996015525</c:v>
                </c:pt>
                <c:pt idx="81">
                  <c:v>112.82614158953683</c:v>
                </c:pt>
                <c:pt idx="82">
                  <c:v>112.55195389608576</c:v>
                </c:pt>
                <c:pt idx="83">
                  <c:v>111.71639562932143</c:v>
                </c:pt>
                <c:pt idx="84">
                  <c:v>111.15083652485087</c:v>
                </c:pt>
                <c:pt idx="85">
                  <c:v>110.96557456981637</c:v>
                </c:pt>
                <c:pt idx="86">
                  <c:v>110.36511103903497</c:v>
                </c:pt>
                <c:pt idx="87">
                  <c:v>108.71332618777079</c:v>
                </c:pt>
                <c:pt idx="88">
                  <c:v>104.03548867270817</c:v>
                </c:pt>
                <c:pt idx="89">
                  <c:v>104.99434011302591</c:v>
                </c:pt>
                <c:pt idx="90">
                  <c:v>103.70072837482842</c:v>
                </c:pt>
                <c:pt idx="91">
                  <c:v>100.65179988701705</c:v>
                </c:pt>
                <c:pt idx="92">
                  <c:v>98.275613942009244</c:v>
                </c:pt>
                <c:pt idx="93">
                  <c:v>97.66151083540791</c:v>
                </c:pt>
                <c:pt idx="94">
                  <c:v>96.122708927156069</c:v>
                </c:pt>
                <c:pt idx="95">
                  <c:v>95.268463367536086</c:v>
                </c:pt>
                <c:pt idx="96">
                  <c:v>94.269659783871802</c:v>
                </c:pt>
                <c:pt idx="97">
                  <c:v>93.879481996833889</c:v>
                </c:pt>
                <c:pt idx="98">
                  <c:v>94.85508756178082</c:v>
                </c:pt>
                <c:pt idx="99">
                  <c:v>95.906194085793999</c:v>
                </c:pt>
                <c:pt idx="100">
                  <c:v>96.648530684749659</c:v>
                </c:pt>
                <c:pt idx="101">
                  <c:v>96.929806661697711</c:v>
                </c:pt>
                <c:pt idx="102">
                  <c:v>97.338349546886832</c:v>
                </c:pt>
                <c:pt idx="103">
                  <c:v>97.613718620920736</c:v>
                </c:pt>
                <c:pt idx="104">
                  <c:v>98.705958668863317</c:v>
                </c:pt>
                <c:pt idx="105">
                  <c:v>99.035671249707335</c:v>
                </c:pt>
                <c:pt idx="106">
                  <c:v>99.679845862053412</c:v>
                </c:pt>
                <c:pt idx="107">
                  <c:v>100.09343646427828</c:v>
                </c:pt>
                <c:pt idx="108">
                  <c:v>101.65157005479458</c:v>
                </c:pt>
                <c:pt idx="109">
                  <c:v>101.84875321389217</c:v>
                </c:pt>
                <c:pt idx="110">
                  <c:v>102.30100718064598</c:v>
                </c:pt>
                <c:pt idx="111">
                  <c:v>102.68259310889967</c:v>
                </c:pt>
                <c:pt idx="112">
                  <c:v>102.97278313933633</c:v>
                </c:pt>
                <c:pt idx="113">
                  <c:v>102.71159063229635</c:v>
                </c:pt>
                <c:pt idx="114">
                  <c:v>102.78032550257004</c:v>
                </c:pt>
                <c:pt idx="115">
                  <c:v>103.63489325689443</c:v>
                </c:pt>
                <c:pt idx="116">
                  <c:v>103.56229205016785</c:v>
                </c:pt>
                <c:pt idx="117">
                  <c:v>103.11422661457136</c:v>
                </c:pt>
                <c:pt idx="118">
                  <c:v>104.00520237049385</c:v>
                </c:pt>
                <c:pt idx="119">
                  <c:v>103.56809155484721</c:v>
                </c:pt>
                <c:pt idx="120">
                  <c:v>103.77107421862412</c:v>
                </c:pt>
                <c:pt idx="121">
                  <c:v>104.02303047747105</c:v>
                </c:pt>
                <c:pt idx="122">
                  <c:v>104.51663276462388</c:v>
                </c:pt>
                <c:pt idx="123">
                  <c:v>105.03074811462399</c:v>
                </c:pt>
                <c:pt idx="124">
                  <c:v>104.97898216544912</c:v>
                </c:pt>
                <c:pt idx="125">
                  <c:v>105.69017327631202</c:v>
                </c:pt>
                <c:pt idx="126">
                  <c:v>105.55205914635589</c:v>
                </c:pt>
                <c:pt idx="127">
                  <c:v>105.97402681089534</c:v>
                </c:pt>
                <c:pt idx="128">
                  <c:v>106.73096956978414</c:v>
                </c:pt>
                <c:pt idx="129">
                  <c:v>107.03071804311823</c:v>
                </c:pt>
                <c:pt idx="130">
                  <c:v>106.27903779773476</c:v>
                </c:pt>
                <c:pt idx="131">
                  <c:v>107.2259680339894</c:v>
                </c:pt>
                <c:pt idx="132">
                  <c:v>107.40274552847448</c:v>
                </c:pt>
                <c:pt idx="133">
                  <c:v>107.43238744128001</c:v>
                </c:pt>
                <c:pt idx="134">
                  <c:v>107.73460607401455</c:v>
                </c:pt>
                <c:pt idx="135">
                  <c:v>107.22521624634575</c:v>
                </c:pt>
                <c:pt idx="136">
                  <c:v>107.35516811045693</c:v>
                </c:pt>
                <c:pt idx="137">
                  <c:v>107.62871141449919</c:v>
                </c:pt>
                <c:pt idx="138">
                  <c:v>108.21993869708757</c:v>
                </c:pt>
                <c:pt idx="139">
                  <c:v>108.51324327633351</c:v>
                </c:pt>
                <c:pt idx="140">
                  <c:v>108.4307614320051</c:v>
                </c:pt>
                <c:pt idx="141">
                  <c:v>108.98568811123019</c:v>
                </c:pt>
                <c:pt idx="142">
                  <c:v>109.14904082636498</c:v>
                </c:pt>
                <c:pt idx="143">
                  <c:v>109.09781186836412</c:v>
                </c:pt>
                <c:pt idx="144">
                  <c:v>109.11832493121143</c:v>
                </c:pt>
                <c:pt idx="145">
                  <c:v>109.35513803895121</c:v>
                </c:pt>
                <c:pt idx="146">
                  <c:v>108.73459103826168</c:v>
                </c:pt>
                <c:pt idx="147">
                  <c:v>109.53846682575926</c:v>
                </c:pt>
                <c:pt idx="148">
                  <c:v>110.06675874275331</c:v>
                </c:pt>
                <c:pt idx="149">
                  <c:v>110.00661573126385</c:v>
                </c:pt>
                <c:pt idx="150">
                  <c:v>110.37660265015884</c:v>
                </c:pt>
                <c:pt idx="151">
                  <c:v>110.5678789063423</c:v>
                </c:pt>
                <c:pt idx="152">
                  <c:v>110.04248674168791</c:v>
                </c:pt>
                <c:pt idx="153">
                  <c:v>110.93367729407998</c:v>
                </c:pt>
                <c:pt idx="154">
                  <c:v>111.79039301310043</c:v>
                </c:pt>
                <c:pt idx="155">
                  <c:v>111.95288654235678</c:v>
                </c:pt>
                <c:pt idx="156">
                  <c:v>112.39665604856117</c:v>
                </c:pt>
                <c:pt idx="157">
                  <c:v>112.899494583907</c:v>
                </c:pt>
                <c:pt idx="158">
                  <c:v>112.99078308348925</c:v>
                </c:pt>
                <c:pt idx="159">
                  <c:v>112.98176163176581</c:v>
                </c:pt>
                <c:pt idx="160">
                  <c:v>113.38568639285845</c:v>
                </c:pt>
                <c:pt idx="161">
                  <c:v>113.45989857310703</c:v>
                </c:pt>
                <c:pt idx="162">
                  <c:v>114.57973996739391</c:v>
                </c:pt>
                <c:pt idx="163">
                  <c:v>114.39866654351667</c:v>
                </c:pt>
                <c:pt idx="164">
                  <c:v>113.8320334566981</c:v>
                </c:pt>
                <c:pt idx="165">
                  <c:v>113.68919380441062</c:v>
                </c:pt>
                <c:pt idx="166">
                  <c:v>113.32124745197687</c:v>
                </c:pt>
                <c:pt idx="167">
                  <c:v>113.06155852022417</c:v>
                </c:pt>
                <c:pt idx="168">
                  <c:v>112.7959626855573</c:v>
                </c:pt>
                <c:pt idx="169">
                  <c:v>112.61768161578496</c:v>
                </c:pt>
                <c:pt idx="170">
                  <c:v>113.27882514922985</c:v>
                </c:pt>
                <c:pt idx="171">
                  <c:v>113.38923053460692</c:v>
                </c:pt>
                <c:pt idx="172">
                  <c:v>113.09807392005705</c:v>
                </c:pt>
                <c:pt idx="173">
                  <c:v>112.94524623193294</c:v>
                </c:pt>
                <c:pt idx="174">
                  <c:v>112.25360159980411</c:v>
                </c:pt>
                <c:pt idx="175">
                  <c:v>111.76257687028655</c:v>
                </c:pt>
                <c:pt idx="176">
                  <c:v>112.34650107290835</c:v>
                </c:pt>
                <c:pt idx="177">
                  <c:v>111.68804249533353</c:v>
                </c:pt>
                <c:pt idx="178">
                  <c:v>111.02389181131417</c:v>
                </c:pt>
              </c:numCache>
            </c:numRef>
          </c:val>
          <c:smooth val="0"/>
        </c:ser>
        <c:dLbls>
          <c:showLegendKey val="0"/>
          <c:showVal val="0"/>
          <c:showCatName val="0"/>
          <c:showSerName val="0"/>
          <c:showPercent val="0"/>
          <c:showBubbleSize val="0"/>
        </c:dLbls>
        <c:marker val="1"/>
        <c:smooth val="0"/>
        <c:axId val="711809232"/>
        <c:axId val="711808672"/>
      </c:lineChart>
      <c:dateAx>
        <c:axId val="71180755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11808112"/>
        <c:crosses val="autoZero"/>
        <c:auto val="1"/>
        <c:lblOffset val="100"/>
        <c:baseTimeUnit val="days"/>
      </c:dateAx>
      <c:valAx>
        <c:axId val="711808112"/>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HON</a:t>
                </a:r>
                <a:r>
                  <a:rPr lang="en-US" baseline="0">
                    <a:solidFill>
                      <a:sysClr val="windowText" lastClr="000000"/>
                    </a:solidFill>
                  </a:rPr>
                  <a:t> Percentile Return</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1807552"/>
        <c:crosses val="autoZero"/>
        <c:crossBetween val="between"/>
      </c:valAx>
      <c:valAx>
        <c:axId val="711808672"/>
        <c:scaling>
          <c:orientation val="minMax"/>
          <c:max val="125"/>
          <c:min val="9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Industrial Production Percentile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quot;%&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1809232"/>
        <c:crosses val="max"/>
        <c:crossBetween val="between"/>
      </c:valAx>
      <c:dateAx>
        <c:axId val="711809232"/>
        <c:scaling>
          <c:orientation val="minMax"/>
        </c:scaling>
        <c:delete val="1"/>
        <c:axPos val="b"/>
        <c:numFmt formatCode="m/d/yyyy" sourceLinked="1"/>
        <c:majorTickMark val="out"/>
        <c:minorTickMark val="none"/>
        <c:tickLblPos val="nextTo"/>
        <c:crossAx val="711808672"/>
        <c:crosses val="autoZero"/>
        <c:auto val="1"/>
        <c:lblOffset val="100"/>
        <c:baseTimeUnit val="days"/>
      </c:dateAx>
      <c:spPr>
        <a:noFill/>
        <a:ln>
          <a:noFill/>
        </a:ln>
        <a:effectLst/>
      </c:spPr>
    </c:plotArea>
    <c:legend>
      <c:legendPos val="r"/>
      <c:layout>
        <c:manualLayout>
          <c:xMode val="edge"/>
          <c:yMode val="edge"/>
          <c:x val="0.8225741505672447"/>
          <c:y val="0.36853218076001371"/>
          <c:w val="0.1774258633739649"/>
          <c:h val="0.338319895139057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Percentile Growth for</a:t>
            </a:r>
            <a:r>
              <a:rPr lang="en-US" sz="1200" baseline="0">
                <a:solidFill>
                  <a:sysClr val="windowText" lastClr="000000"/>
                </a:solidFill>
              </a:rPr>
              <a:t> NYSE:HON and U.S. Industrial Production Index</a:t>
            </a:r>
            <a:r>
              <a:rPr lang="en-US" sz="1200">
                <a:solidFill>
                  <a:sysClr val="windowText" lastClr="000000"/>
                </a:solidFill>
              </a:rPr>
              <a:t> </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344076014402582"/>
          <c:y val="0.16956643788510392"/>
          <c:w val="0.5537376475481548"/>
          <c:h val="0.6028018372703412"/>
        </c:manualLayout>
      </c:layout>
      <c:lineChart>
        <c:grouping val="standard"/>
        <c:varyColors val="0"/>
        <c:ser>
          <c:idx val="0"/>
          <c:order val="0"/>
          <c:tx>
            <c:v>NYSE:HON</c:v>
          </c:tx>
          <c:spPr>
            <a:ln w="28575" cap="rnd">
              <a:solidFill>
                <a:schemeClr val="accent1"/>
              </a:solidFill>
              <a:round/>
            </a:ln>
            <a:effectLst/>
          </c:spPr>
          <c:marker>
            <c:symbol val="none"/>
          </c:marker>
          <c:cat>
            <c:numRef>
              <c:f>'Returns vs. Peers and Manufactu'!$A$19:$A$196</c:f>
              <c:numCache>
                <c:formatCode>m/d/yyyy</c:formatCode>
                <c:ptCount val="178"/>
                <c:pt idx="0">
                  <c:v>37043</c:v>
                </c:pt>
                <c:pt idx="1">
                  <c:v>37074</c:v>
                </c:pt>
                <c:pt idx="2">
                  <c:v>37104</c:v>
                </c:pt>
                <c:pt idx="3">
                  <c:v>37138</c:v>
                </c:pt>
                <c:pt idx="4">
                  <c:v>37165</c:v>
                </c:pt>
                <c:pt idx="5">
                  <c:v>37196</c:v>
                </c:pt>
                <c:pt idx="6">
                  <c:v>37228</c:v>
                </c:pt>
                <c:pt idx="7">
                  <c:v>37258</c:v>
                </c:pt>
                <c:pt idx="8">
                  <c:v>37288</c:v>
                </c:pt>
                <c:pt idx="9">
                  <c:v>37316</c:v>
                </c:pt>
                <c:pt idx="10">
                  <c:v>37347</c:v>
                </c:pt>
                <c:pt idx="11">
                  <c:v>37377</c:v>
                </c:pt>
                <c:pt idx="12">
                  <c:v>37410</c:v>
                </c:pt>
                <c:pt idx="13">
                  <c:v>37438</c:v>
                </c:pt>
                <c:pt idx="14">
                  <c:v>37469</c:v>
                </c:pt>
                <c:pt idx="15">
                  <c:v>37502</c:v>
                </c:pt>
                <c:pt idx="16">
                  <c:v>37530</c:v>
                </c:pt>
                <c:pt idx="17">
                  <c:v>37561</c:v>
                </c:pt>
                <c:pt idx="18">
                  <c:v>37592</c:v>
                </c:pt>
                <c:pt idx="19">
                  <c:v>37623</c:v>
                </c:pt>
                <c:pt idx="20">
                  <c:v>37655</c:v>
                </c:pt>
                <c:pt idx="21">
                  <c:v>37683</c:v>
                </c:pt>
                <c:pt idx="22">
                  <c:v>37712</c:v>
                </c:pt>
                <c:pt idx="23">
                  <c:v>37742</c:v>
                </c:pt>
                <c:pt idx="24">
                  <c:v>37774</c:v>
                </c:pt>
                <c:pt idx="25">
                  <c:v>37803</c:v>
                </c:pt>
                <c:pt idx="26">
                  <c:v>37834</c:v>
                </c:pt>
                <c:pt idx="27">
                  <c:v>37866</c:v>
                </c:pt>
                <c:pt idx="28">
                  <c:v>37895</c:v>
                </c:pt>
                <c:pt idx="29">
                  <c:v>37928</c:v>
                </c:pt>
                <c:pt idx="30">
                  <c:v>37956</c:v>
                </c:pt>
                <c:pt idx="31">
                  <c:v>37988</c:v>
                </c:pt>
                <c:pt idx="32">
                  <c:v>38019</c:v>
                </c:pt>
                <c:pt idx="33">
                  <c:v>38047</c:v>
                </c:pt>
                <c:pt idx="34">
                  <c:v>38078</c:v>
                </c:pt>
                <c:pt idx="35">
                  <c:v>38110</c:v>
                </c:pt>
                <c:pt idx="36">
                  <c:v>38139</c:v>
                </c:pt>
                <c:pt idx="37">
                  <c:v>38169</c:v>
                </c:pt>
                <c:pt idx="38">
                  <c:v>38201</c:v>
                </c:pt>
                <c:pt idx="39">
                  <c:v>38231</c:v>
                </c:pt>
                <c:pt idx="40">
                  <c:v>38261</c:v>
                </c:pt>
                <c:pt idx="41">
                  <c:v>38292</c:v>
                </c:pt>
                <c:pt idx="42">
                  <c:v>38322</c:v>
                </c:pt>
                <c:pt idx="43">
                  <c:v>38355</c:v>
                </c:pt>
                <c:pt idx="44">
                  <c:v>38384</c:v>
                </c:pt>
                <c:pt idx="45">
                  <c:v>38412</c:v>
                </c:pt>
                <c:pt idx="46">
                  <c:v>38443</c:v>
                </c:pt>
                <c:pt idx="47">
                  <c:v>38474</c:v>
                </c:pt>
                <c:pt idx="48">
                  <c:v>38504</c:v>
                </c:pt>
                <c:pt idx="49">
                  <c:v>38534</c:v>
                </c:pt>
                <c:pt idx="50">
                  <c:v>38565</c:v>
                </c:pt>
                <c:pt idx="51">
                  <c:v>38596</c:v>
                </c:pt>
                <c:pt idx="52">
                  <c:v>38628</c:v>
                </c:pt>
                <c:pt idx="53">
                  <c:v>38657</c:v>
                </c:pt>
                <c:pt idx="54">
                  <c:v>38687</c:v>
                </c:pt>
                <c:pt idx="55">
                  <c:v>38720</c:v>
                </c:pt>
                <c:pt idx="56">
                  <c:v>38749</c:v>
                </c:pt>
                <c:pt idx="57">
                  <c:v>38777</c:v>
                </c:pt>
                <c:pt idx="58">
                  <c:v>38810</c:v>
                </c:pt>
                <c:pt idx="59">
                  <c:v>38838</c:v>
                </c:pt>
                <c:pt idx="60">
                  <c:v>38869</c:v>
                </c:pt>
                <c:pt idx="61">
                  <c:v>38901</c:v>
                </c:pt>
                <c:pt idx="62">
                  <c:v>38930</c:v>
                </c:pt>
                <c:pt idx="63">
                  <c:v>38961</c:v>
                </c:pt>
                <c:pt idx="64">
                  <c:v>38992</c:v>
                </c:pt>
                <c:pt idx="65">
                  <c:v>39022</c:v>
                </c:pt>
                <c:pt idx="66">
                  <c:v>39052</c:v>
                </c:pt>
                <c:pt idx="67">
                  <c:v>39085</c:v>
                </c:pt>
                <c:pt idx="68">
                  <c:v>39114</c:v>
                </c:pt>
                <c:pt idx="69">
                  <c:v>39142</c:v>
                </c:pt>
                <c:pt idx="70">
                  <c:v>39174</c:v>
                </c:pt>
                <c:pt idx="71">
                  <c:v>39203</c:v>
                </c:pt>
                <c:pt idx="72">
                  <c:v>39234</c:v>
                </c:pt>
                <c:pt idx="73">
                  <c:v>39265</c:v>
                </c:pt>
                <c:pt idx="74">
                  <c:v>39295</c:v>
                </c:pt>
                <c:pt idx="75">
                  <c:v>39329</c:v>
                </c:pt>
                <c:pt idx="76">
                  <c:v>39356</c:v>
                </c:pt>
                <c:pt idx="77">
                  <c:v>39387</c:v>
                </c:pt>
                <c:pt idx="78">
                  <c:v>39419</c:v>
                </c:pt>
                <c:pt idx="79">
                  <c:v>39449</c:v>
                </c:pt>
                <c:pt idx="80">
                  <c:v>39479</c:v>
                </c:pt>
                <c:pt idx="81">
                  <c:v>39510</c:v>
                </c:pt>
                <c:pt idx="82">
                  <c:v>39539</c:v>
                </c:pt>
                <c:pt idx="83">
                  <c:v>39569</c:v>
                </c:pt>
                <c:pt idx="84">
                  <c:v>39601</c:v>
                </c:pt>
                <c:pt idx="85">
                  <c:v>39630</c:v>
                </c:pt>
                <c:pt idx="86">
                  <c:v>39661</c:v>
                </c:pt>
                <c:pt idx="87">
                  <c:v>39693</c:v>
                </c:pt>
                <c:pt idx="88">
                  <c:v>39722</c:v>
                </c:pt>
                <c:pt idx="89">
                  <c:v>39755</c:v>
                </c:pt>
                <c:pt idx="90">
                  <c:v>39783</c:v>
                </c:pt>
                <c:pt idx="91">
                  <c:v>39815</c:v>
                </c:pt>
                <c:pt idx="92">
                  <c:v>39846</c:v>
                </c:pt>
                <c:pt idx="93">
                  <c:v>39874</c:v>
                </c:pt>
                <c:pt idx="94">
                  <c:v>39904</c:v>
                </c:pt>
                <c:pt idx="95">
                  <c:v>39934</c:v>
                </c:pt>
                <c:pt idx="96">
                  <c:v>39965</c:v>
                </c:pt>
                <c:pt idx="97">
                  <c:v>39995</c:v>
                </c:pt>
                <c:pt idx="98">
                  <c:v>40028</c:v>
                </c:pt>
                <c:pt idx="99">
                  <c:v>40057</c:v>
                </c:pt>
                <c:pt idx="100">
                  <c:v>40087</c:v>
                </c:pt>
                <c:pt idx="101">
                  <c:v>40119</c:v>
                </c:pt>
                <c:pt idx="102">
                  <c:v>40148</c:v>
                </c:pt>
                <c:pt idx="103">
                  <c:v>40182</c:v>
                </c:pt>
                <c:pt idx="104">
                  <c:v>40210</c:v>
                </c:pt>
                <c:pt idx="105">
                  <c:v>40238</c:v>
                </c:pt>
                <c:pt idx="106">
                  <c:v>40269</c:v>
                </c:pt>
                <c:pt idx="107">
                  <c:v>40301</c:v>
                </c:pt>
                <c:pt idx="108">
                  <c:v>40330</c:v>
                </c:pt>
                <c:pt idx="109">
                  <c:v>40360</c:v>
                </c:pt>
                <c:pt idx="110">
                  <c:v>40392</c:v>
                </c:pt>
                <c:pt idx="111">
                  <c:v>40422</c:v>
                </c:pt>
                <c:pt idx="112">
                  <c:v>40452</c:v>
                </c:pt>
                <c:pt idx="113">
                  <c:v>40483</c:v>
                </c:pt>
                <c:pt idx="114">
                  <c:v>40513</c:v>
                </c:pt>
                <c:pt idx="115">
                  <c:v>40546</c:v>
                </c:pt>
                <c:pt idx="116">
                  <c:v>40575</c:v>
                </c:pt>
                <c:pt idx="117">
                  <c:v>40603</c:v>
                </c:pt>
                <c:pt idx="118">
                  <c:v>40634</c:v>
                </c:pt>
                <c:pt idx="119">
                  <c:v>40665</c:v>
                </c:pt>
                <c:pt idx="120">
                  <c:v>40695</c:v>
                </c:pt>
                <c:pt idx="121">
                  <c:v>40725</c:v>
                </c:pt>
                <c:pt idx="122">
                  <c:v>40756</c:v>
                </c:pt>
                <c:pt idx="123">
                  <c:v>40787</c:v>
                </c:pt>
                <c:pt idx="124">
                  <c:v>40819</c:v>
                </c:pt>
                <c:pt idx="125">
                  <c:v>40848</c:v>
                </c:pt>
                <c:pt idx="126">
                  <c:v>40878</c:v>
                </c:pt>
                <c:pt idx="127">
                  <c:v>40911</c:v>
                </c:pt>
                <c:pt idx="128">
                  <c:v>40940</c:v>
                </c:pt>
                <c:pt idx="129">
                  <c:v>40969</c:v>
                </c:pt>
                <c:pt idx="130">
                  <c:v>41001</c:v>
                </c:pt>
                <c:pt idx="131">
                  <c:v>41030</c:v>
                </c:pt>
                <c:pt idx="132">
                  <c:v>41061</c:v>
                </c:pt>
                <c:pt idx="133">
                  <c:v>41092</c:v>
                </c:pt>
                <c:pt idx="134">
                  <c:v>41122</c:v>
                </c:pt>
                <c:pt idx="135">
                  <c:v>41156</c:v>
                </c:pt>
                <c:pt idx="136">
                  <c:v>41183</c:v>
                </c:pt>
                <c:pt idx="137">
                  <c:v>41214</c:v>
                </c:pt>
                <c:pt idx="138">
                  <c:v>41246</c:v>
                </c:pt>
                <c:pt idx="139">
                  <c:v>41276</c:v>
                </c:pt>
                <c:pt idx="140">
                  <c:v>41306</c:v>
                </c:pt>
                <c:pt idx="141">
                  <c:v>41334</c:v>
                </c:pt>
                <c:pt idx="142">
                  <c:v>41365</c:v>
                </c:pt>
                <c:pt idx="143">
                  <c:v>41395</c:v>
                </c:pt>
                <c:pt idx="144">
                  <c:v>41428</c:v>
                </c:pt>
                <c:pt idx="145">
                  <c:v>41456</c:v>
                </c:pt>
                <c:pt idx="146">
                  <c:v>41487</c:v>
                </c:pt>
                <c:pt idx="147">
                  <c:v>41520</c:v>
                </c:pt>
                <c:pt idx="148">
                  <c:v>41548</c:v>
                </c:pt>
                <c:pt idx="149">
                  <c:v>41579</c:v>
                </c:pt>
                <c:pt idx="150">
                  <c:v>41610</c:v>
                </c:pt>
                <c:pt idx="151">
                  <c:v>41641</c:v>
                </c:pt>
                <c:pt idx="152">
                  <c:v>41673</c:v>
                </c:pt>
                <c:pt idx="153">
                  <c:v>41701</c:v>
                </c:pt>
                <c:pt idx="154">
                  <c:v>41730</c:v>
                </c:pt>
                <c:pt idx="155">
                  <c:v>41760</c:v>
                </c:pt>
                <c:pt idx="156">
                  <c:v>41792</c:v>
                </c:pt>
                <c:pt idx="157">
                  <c:v>41821</c:v>
                </c:pt>
                <c:pt idx="158">
                  <c:v>41852</c:v>
                </c:pt>
                <c:pt idx="159">
                  <c:v>41884</c:v>
                </c:pt>
                <c:pt idx="160">
                  <c:v>41913</c:v>
                </c:pt>
                <c:pt idx="161">
                  <c:v>41946</c:v>
                </c:pt>
                <c:pt idx="162">
                  <c:v>41974</c:v>
                </c:pt>
                <c:pt idx="163">
                  <c:v>42006</c:v>
                </c:pt>
                <c:pt idx="164">
                  <c:v>42037</c:v>
                </c:pt>
                <c:pt idx="165">
                  <c:v>42065</c:v>
                </c:pt>
                <c:pt idx="166">
                  <c:v>42095</c:v>
                </c:pt>
                <c:pt idx="167">
                  <c:v>42125</c:v>
                </c:pt>
                <c:pt idx="168">
                  <c:v>42156</c:v>
                </c:pt>
                <c:pt idx="169">
                  <c:v>42186</c:v>
                </c:pt>
                <c:pt idx="170">
                  <c:v>42219</c:v>
                </c:pt>
                <c:pt idx="171">
                  <c:v>42248</c:v>
                </c:pt>
                <c:pt idx="172">
                  <c:v>42278</c:v>
                </c:pt>
                <c:pt idx="173">
                  <c:v>42310</c:v>
                </c:pt>
                <c:pt idx="174">
                  <c:v>42339</c:v>
                </c:pt>
                <c:pt idx="175">
                  <c:v>42373</c:v>
                </c:pt>
                <c:pt idx="176">
                  <c:v>42401</c:v>
                </c:pt>
                <c:pt idx="177">
                  <c:v>42430</c:v>
                </c:pt>
              </c:numCache>
            </c:numRef>
          </c:cat>
          <c:val>
            <c:numRef>
              <c:f>'Returns vs. Peers and Manufactu'!$C$19:$C$196</c:f>
              <c:numCache>
                <c:formatCode>0"%"</c:formatCode>
                <c:ptCount val="178"/>
                <c:pt idx="0">
                  <c:v>100</c:v>
                </c:pt>
                <c:pt idx="1">
                  <c:v>105.64469022093465</c:v>
                </c:pt>
                <c:pt idx="2">
                  <c:v>106.7621658015951</c:v>
                </c:pt>
                <c:pt idx="3">
                  <c:v>75.644694805461612</c:v>
                </c:pt>
                <c:pt idx="4">
                  <c:v>84.670479388511211</c:v>
                </c:pt>
                <c:pt idx="5">
                  <c:v>94.957011750314521</c:v>
                </c:pt>
                <c:pt idx="6">
                  <c:v>96.905438572754235</c:v>
                </c:pt>
                <c:pt idx="7">
                  <c:v>96.303722274858316</c:v>
                </c:pt>
                <c:pt idx="8">
                  <c:v>109.22635190679932</c:v>
                </c:pt>
                <c:pt idx="9">
                  <c:v>109.65615417443244</c:v>
                </c:pt>
                <c:pt idx="10">
                  <c:v>105.10028051001257</c:v>
                </c:pt>
                <c:pt idx="11">
                  <c:v>112.32091333404509</c:v>
                </c:pt>
                <c:pt idx="12">
                  <c:v>100.94555295440956</c:v>
                </c:pt>
                <c:pt idx="13">
                  <c:v>92.722060588993642</c:v>
                </c:pt>
                <c:pt idx="14">
                  <c:v>85.816616858646597</c:v>
                </c:pt>
                <c:pt idx="15">
                  <c:v>62.063033692662827</c:v>
                </c:pt>
                <c:pt idx="16">
                  <c:v>68.595987473009316</c:v>
                </c:pt>
                <c:pt idx="17">
                  <c:v>74.527216359471851</c:v>
                </c:pt>
                <c:pt idx="18">
                  <c:v>68.767904368601464</c:v>
                </c:pt>
                <c:pt idx="19">
                  <c:v>70.028652147355174</c:v>
                </c:pt>
                <c:pt idx="20">
                  <c:v>65.5873859262243</c:v>
                </c:pt>
                <c:pt idx="21">
                  <c:v>61.203437753384662</c:v>
                </c:pt>
                <c:pt idx="22">
                  <c:v>67.621772629124777</c:v>
                </c:pt>
                <c:pt idx="23">
                  <c:v>75.071631801052618</c:v>
                </c:pt>
                <c:pt idx="24">
                  <c:v>76.934093012372898</c:v>
                </c:pt>
                <c:pt idx="25">
                  <c:v>81.031516846331414</c:v>
                </c:pt>
                <c:pt idx="26">
                  <c:v>83.065897818573191</c:v>
                </c:pt>
                <c:pt idx="27">
                  <c:v>75.501428338027026</c:v>
                </c:pt>
                <c:pt idx="28">
                  <c:v>87.707734228783139</c:v>
                </c:pt>
                <c:pt idx="29">
                  <c:v>85.071631227986742</c:v>
                </c:pt>
                <c:pt idx="30">
                  <c:v>95.78796012676446</c:v>
                </c:pt>
                <c:pt idx="31">
                  <c:v>103.49569320941585</c:v>
                </c:pt>
                <c:pt idx="32">
                  <c:v>100.42979080631571</c:v>
                </c:pt>
                <c:pt idx="33">
                  <c:v>96.991392722556284</c:v>
                </c:pt>
                <c:pt idx="34">
                  <c:v>99.083094608418648</c:v>
                </c:pt>
                <c:pt idx="35">
                  <c:v>96.561601916240576</c:v>
                </c:pt>
                <c:pt idx="36">
                  <c:v>104.95701690790733</c:v>
                </c:pt>
                <c:pt idx="37">
                  <c:v>107.76503966962522</c:v>
                </c:pt>
                <c:pt idx="38">
                  <c:v>103.09454996592835</c:v>
                </c:pt>
                <c:pt idx="39">
                  <c:v>102.75071330941469</c:v>
                </c:pt>
                <c:pt idx="40">
                  <c:v>96.504292463937389</c:v>
                </c:pt>
                <c:pt idx="41">
                  <c:v>101.23209161993745</c:v>
                </c:pt>
                <c:pt idx="42">
                  <c:v>101.46131223717407</c:v>
                </c:pt>
                <c:pt idx="43">
                  <c:v>103.09454996592835</c:v>
                </c:pt>
                <c:pt idx="44">
                  <c:v>108.79655823515427</c:v>
                </c:pt>
                <c:pt idx="45">
                  <c:v>106.61890219948987</c:v>
                </c:pt>
                <c:pt idx="46">
                  <c:v>102.46417177855749</c:v>
                </c:pt>
                <c:pt idx="47">
                  <c:v>103.81088230310129</c:v>
                </c:pt>
                <c:pt idx="48">
                  <c:v>104.95701690790733</c:v>
                </c:pt>
                <c:pt idx="49">
                  <c:v>112.55013395128171</c:v>
                </c:pt>
                <c:pt idx="50">
                  <c:v>109.68480460258998</c:v>
                </c:pt>
                <c:pt idx="51">
                  <c:v>107.44985057593979</c:v>
                </c:pt>
                <c:pt idx="52">
                  <c:v>97.994266590586449</c:v>
                </c:pt>
                <c:pt idx="53">
                  <c:v>104.69913726652507</c:v>
                </c:pt>
                <c:pt idx="54">
                  <c:v>106.73351823876686</c:v>
                </c:pt>
                <c:pt idx="55">
                  <c:v>110.08594784607749</c:v>
                </c:pt>
                <c:pt idx="56">
                  <c:v>117.33523969425561</c:v>
                </c:pt>
                <c:pt idx="57">
                  <c:v>122.55013624354521</c:v>
                </c:pt>
                <c:pt idx="58">
                  <c:v>121.77649731939843</c:v>
                </c:pt>
                <c:pt idx="59">
                  <c:v>117.99426257912535</c:v>
                </c:pt>
                <c:pt idx="60">
                  <c:v>115.47276988694728</c:v>
                </c:pt>
                <c:pt idx="61">
                  <c:v>110.88824865969922</c:v>
                </c:pt>
                <c:pt idx="62">
                  <c:v>110.94555524667307</c:v>
                </c:pt>
                <c:pt idx="63">
                  <c:v>117.19197609215037</c:v>
                </c:pt>
                <c:pt idx="64">
                  <c:v>120.68766930156623</c:v>
                </c:pt>
                <c:pt idx="65">
                  <c:v>123.15185540677045</c:v>
                </c:pt>
                <c:pt idx="66">
                  <c:v>129.62750546547247</c:v>
                </c:pt>
                <c:pt idx="67">
                  <c:v>130.91689507639569</c:v>
                </c:pt>
                <c:pt idx="68">
                  <c:v>132.95128750995485</c:v>
                </c:pt>
                <c:pt idx="69">
                  <c:v>131.97707266607034</c:v>
                </c:pt>
                <c:pt idx="70">
                  <c:v>155.2435441121178</c:v>
                </c:pt>
                <c:pt idx="71">
                  <c:v>165.93122258273795</c:v>
                </c:pt>
                <c:pt idx="72">
                  <c:v>161.26073287904109</c:v>
                </c:pt>
                <c:pt idx="73">
                  <c:v>164.78508511260256</c:v>
                </c:pt>
                <c:pt idx="74">
                  <c:v>160.88824865969923</c:v>
                </c:pt>
                <c:pt idx="75">
                  <c:v>170.40113923202642</c:v>
                </c:pt>
                <c:pt idx="76">
                  <c:v>173.09454595446726</c:v>
                </c:pt>
                <c:pt idx="77">
                  <c:v>162.23494485759628</c:v>
                </c:pt>
                <c:pt idx="78">
                  <c:v>176.41832799894968</c:v>
                </c:pt>
                <c:pt idx="79">
                  <c:v>169.25500462722036</c:v>
                </c:pt>
                <c:pt idx="80">
                  <c:v>164.87105358905137</c:v>
                </c:pt>
                <c:pt idx="81">
                  <c:v>161.66187612252858</c:v>
                </c:pt>
                <c:pt idx="82">
                  <c:v>170.20056904294734</c:v>
                </c:pt>
                <c:pt idx="83">
                  <c:v>170.83093290367145</c:v>
                </c:pt>
                <c:pt idx="84">
                  <c:v>144.0687567868907</c:v>
                </c:pt>
                <c:pt idx="85">
                  <c:v>145.67334408748744</c:v>
                </c:pt>
                <c:pt idx="86">
                  <c:v>143.7535676932053</c:v>
                </c:pt>
                <c:pt idx="87">
                  <c:v>119.05443157281195</c:v>
                </c:pt>
                <c:pt idx="88">
                  <c:v>87.249281532992455</c:v>
                </c:pt>
                <c:pt idx="89">
                  <c:v>79.82807851988089</c:v>
                </c:pt>
                <c:pt idx="90">
                  <c:v>94.06876824820813</c:v>
                </c:pt>
                <c:pt idx="91">
                  <c:v>94.011458795904929</c:v>
                </c:pt>
                <c:pt idx="92">
                  <c:v>76.876786425399061</c:v>
                </c:pt>
                <c:pt idx="93">
                  <c:v>79.82807851988089</c:v>
                </c:pt>
                <c:pt idx="94">
                  <c:v>89.426926107339483</c:v>
                </c:pt>
                <c:pt idx="95">
                  <c:v>95.01432120261768</c:v>
                </c:pt>
                <c:pt idx="96">
                  <c:v>89.97134154892025</c:v>
                </c:pt>
                <c:pt idx="97">
                  <c:v>99.426931264932307</c:v>
                </c:pt>
                <c:pt idx="98">
                  <c:v>105.32950112724923</c:v>
                </c:pt>
                <c:pt idx="99">
                  <c:v>106.44699103455639</c:v>
                </c:pt>
                <c:pt idx="100">
                  <c:v>102.83666745921678</c:v>
                </c:pt>
                <c:pt idx="101">
                  <c:v>110.22922290950012</c:v>
                </c:pt>
                <c:pt idx="102">
                  <c:v>112.32091333404509</c:v>
                </c:pt>
                <c:pt idx="103">
                  <c:v>110.71632316811902</c:v>
                </c:pt>
                <c:pt idx="104">
                  <c:v>115.07162664345978</c:v>
                </c:pt>
                <c:pt idx="105">
                  <c:v>129.71345961527453</c:v>
                </c:pt>
                <c:pt idx="106">
                  <c:v>136.01718704772568</c:v>
                </c:pt>
                <c:pt idx="107">
                  <c:v>122.55013624354521</c:v>
                </c:pt>
                <c:pt idx="108">
                  <c:v>111.83380161410878</c:v>
                </c:pt>
                <c:pt idx="109">
                  <c:v>122.80801875025679</c:v>
                </c:pt>
                <c:pt idx="110">
                  <c:v>111.91976722522823</c:v>
                </c:pt>
                <c:pt idx="111">
                  <c:v>125.90256871618517</c:v>
                </c:pt>
                <c:pt idx="112">
                  <c:v>134.98566848219664</c:v>
                </c:pt>
                <c:pt idx="113">
                  <c:v>142.43551905813646</c:v>
                </c:pt>
                <c:pt idx="114">
                  <c:v>152.32090817645224</c:v>
                </c:pt>
                <c:pt idx="115">
                  <c:v>160.48709108956498</c:v>
                </c:pt>
                <c:pt idx="116">
                  <c:v>165.93122258273795</c:v>
                </c:pt>
                <c:pt idx="117">
                  <c:v>171.08881254505371</c:v>
                </c:pt>
                <c:pt idx="118">
                  <c:v>175.44411602039449</c:v>
                </c:pt>
                <c:pt idx="119">
                  <c:v>170.63035984926304</c:v>
                </c:pt>
                <c:pt idx="120">
                  <c:v>170.74497588854007</c:v>
                </c:pt>
                <c:pt idx="121">
                  <c:v>152.14898268487204</c:v>
                </c:pt>
                <c:pt idx="122">
                  <c:v>136.99139902628085</c:v>
                </c:pt>
                <c:pt idx="123">
                  <c:v>125.81661170105376</c:v>
                </c:pt>
                <c:pt idx="124">
                  <c:v>150.14326360210524</c:v>
                </c:pt>
                <c:pt idx="125">
                  <c:v>155.15758996231577</c:v>
                </c:pt>
                <c:pt idx="126">
                  <c:v>155.73064437073671</c:v>
                </c:pt>
                <c:pt idx="127">
                  <c:v>166.30371826339723</c:v>
                </c:pt>
                <c:pt idx="128">
                  <c:v>170.68766930156622</c:v>
                </c:pt>
                <c:pt idx="129">
                  <c:v>174.92835387230065</c:v>
                </c:pt>
                <c:pt idx="130">
                  <c:v>173.81087829164019</c:v>
                </c:pt>
                <c:pt idx="131">
                  <c:v>159.48423154818155</c:v>
                </c:pt>
                <c:pt idx="132">
                  <c:v>159.9999908309461</c:v>
                </c:pt>
                <c:pt idx="133">
                  <c:v>166.33236582622547</c:v>
                </c:pt>
                <c:pt idx="134">
                  <c:v>167.47850329636086</c:v>
                </c:pt>
                <c:pt idx="135">
                  <c:v>171.20342858433074</c:v>
                </c:pt>
                <c:pt idx="136">
                  <c:v>175.4727750445401</c:v>
                </c:pt>
                <c:pt idx="137">
                  <c:v>175.73065468592236</c:v>
                </c:pt>
                <c:pt idx="138">
                  <c:v>181.86245662679332</c:v>
                </c:pt>
                <c:pt idx="139">
                  <c:v>195.5300690240648</c:v>
                </c:pt>
                <c:pt idx="140">
                  <c:v>200.85958161263142</c:v>
                </c:pt>
                <c:pt idx="141">
                  <c:v>215.90256069326301</c:v>
                </c:pt>
                <c:pt idx="142">
                  <c:v>210.716323168119</c:v>
                </c:pt>
                <c:pt idx="143">
                  <c:v>224.81373783302359</c:v>
                </c:pt>
                <c:pt idx="144">
                  <c:v>227.3352190638843</c:v>
                </c:pt>
                <c:pt idx="145">
                  <c:v>237.7650379504276</c:v>
                </c:pt>
                <c:pt idx="146">
                  <c:v>227.99425627540074</c:v>
                </c:pt>
                <c:pt idx="147">
                  <c:v>237.93695198069042</c:v>
                </c:pt>
                <c:pt idx="148">
                  <c:v>248.51002300802159</c:v>
                </c:pt>
                <c:pt idx="149">
                  <c:v>253.61030638336354</c:v>
                </c:pt>
                <c:pt idx="150">
                  <c:v>261.80515118595122</c:v>
                </c:pt>
                <c:pt idx="151">
                  <c:v>261.40400507713434</c:v>
                </c:pt>
                <c:pt idx="152">
                  <c:v>270.60170942110551</c:v>
                </c:pt>
                <c:pt idx="153">
                  <c:v>265.78795611530336</c:v>
                </c:pt>
                <c:pt idx="154">
                  <c:v>266.18910222412018</c:v>
                </c:pt>
                <c:pt idx="155">
                  <c:v>266.90543456129319</c:v>
                </c:pt>
                <c:pt idx="156">
                  <c:v>266.33235436490804</c:v>
                </c:pt>
                <c:pt idx="157">
                  <c:v>263.12319982102002</c:v>
                </c:pt>
                <c:pt idx="158">
                  <c:v>272.86532247190127</c:v>
                </c:pt>
                <c:pt idx="159">
                  <c:v>266.81947754616175</c:v>
                </c:pt>
                <c:pt idx="160">
                  <c:v>275.4154655922369</c:v>
                </c:pt>
                <c:pt idx="161">
                  <c:v>283.86817857488944</c:v>
                </c:pt>
                <c:pt idx="162">
                  <c:v>286.30370279061879</c:v>
                </c:pt>
                <c:pt idx="163">
                  <c:v>280.114602858762</c:v>
                </c:pt>
                <c:pt idx="164">
                  <c:v>294.49854759320647</c:v>
                </c:pt>
                <c:pt idx="165">
                  <c:v>298.88249863137537</c:v>
                </c:pt>
                <c:pt idx="166">
                  <c:v>289.1690321393105</c:v>
                </c:pt>
                <c:pt idx="167">
                  <c:v>298.56730953768999</c:v>
                </c:pt>
                <c:pt idx="168">
                  <c:v>292.17763655142483</c:v>
                </c:pt>
                <c:pt idx="169">
                  <c:v>301.00285667605402</c:v>
                </c:pt>
                <c:pt idx="170">
                  <c:v>284.44123584863979</c:v>
                </c:pt>
                <c:pt idx="171">
                  <c:v>271.31804175827841</c:v>
                </c:pt>
                <c:pt idx="172">
                  <c:v>295.93121226755233</c:v>
                </c:pt>
                <c:pt idx="173">
                  <c:v>297.85097720051704</c:v>
                </c:pt>
                <c:pt idx="174">
                  <c:v>296.76216064400222</c:v>
                </c:pt>
                <c:pt idx="175">
                  <c:v>295.70198018899828</c:v>
                </c:pt>
                <c:pt idx="176">
                  <c:v>290.40112375924792</c:v>
                </c:pt>
                <c:pt idx="177">
                  <c:v>321.06016211689615</c:v>
                </c:pt>
              </c:numCache>
            </c:numRef>
          </c:val>
          <c:smooth val="0"/>
        </c:ser>
        <c:dLbls>
          <c:showLegendKey val="0"/>
          <c:showVal val="0"/>
          <c:showCatName val="0"/>
          <c:showSerName val="0"/>
          <c:showPercent val="0"/>
          <c:showBubbleSize val="0"/>
        </c:dLbls>
        <c:marker val="1"/>
        <c:smooth val="0"/>
        <c:axId val="713175536"/>
        <c:axId val="713176096"/>
      </c:lineChart>
      <c:lineChart>
        <c:grouping val="standard"/>
        <c:varyColors val="0"/>
        <c:ser>
          <c:idx val="1"/>
          <c:order val="1"/>
          <c:tx>
            <c:v>Industrial Production Index</c:v>
          </c:tx>
          <c:spPr>
            <a:ln w="28575" cap="rnd">
              <a:solidFill>
                <a:schemeClr val="accent2"/>
              </a:solidFill>
              <a:round/>
            </a:ln>
            <a:effectLst/>
          </c:spPr>
          <c:marker>
            <c:symbol val="none"/>
          </c:marker>
          <c:cat>
            <c:numRef>
              <c:f>'Returns vs. Peers and Manufactu'!$A$19:$A$196</c:f>
              <c:numCache>
                <c:formatCode>m/d/yyyy</c:formatCode>
                <c:ptCount val="178"/>
                <c:pt idx="0">
                  <c:v>37043</c:v>
                </c:pt>
                <c:pt idx="1">
                  <c:v>37074</c:v>
                </c:pt>
                <c:pt idx="2">
                  <c:v>37104</c:v>
                </c:pt>
                <c:pt idx="3">
                  <c:v>37138</c:v>
                </c:pt>
                <c:pt idx="4">
                  <c:v>37165</c:v>
                </c:pt>
                <c:pt idx="5">
                  <c:v>37196</c:v>
                </c:pt>
                <c:pt idx="6">
                  <c:v>37228</c:v>
                </c:pt>
                <c:pt idx="7">
                  <c:v>37258</c:v>
                </c:pt>
                <c:pt idx="8">
                  <c:v>37288</c:v>
                </c:pt>
                <c:pt idx="9">
                  <c:v>37316</c:v>
                </c:pt>
                <c:pt idx="10">
                  <c:v>37347</c:v>
                </c:pt>
                <c:pt idx="11">
                  <c:v>37377</c:v>
                </c:pt>
                <c:pt idx="12">
                  <c:v>37410</c:v>
                </c:pt>
                <c:pt idx="13">
                  <c:v>37438</c:v>
                </c:pt>
                <c:pt idx="14">
                  <c:v>37469</c:v>
                </c:pt>
                <c:pt idx="15">
                  <c:v>37502</c:v>
                </c:pt>
                <c:pt idx="16">
                  <c:v>37530</c:v>
                </c:pt>
                <c:pt idx="17">
                  <c:v>37561</c:v>
                </c:pt>
                <c:pt idx="18">
                  <c:v>37592</c:v>
                </c:pt>
                <c:pt idx="19">
                  <c:v>37623</c:v>
                </c:pt>
                <c:pt idx="20">
                  <c:v>37655</c:v>
                </c:pt>
                <c:pt idx="21">
                  <c:v>37683</c:v>
                </c:pt>
                <c:pt idx="22">
                  <c:v>37712</c:v>
                </c:pt>
                <c:pt idx="23">
                  <c:v>37742</c:v>
                </c:pt>
                <c:pt idx="24">
                  <c:v>37774</c:v>
                </c:pt>
                <c:pt idx="25">
                  <c:v>37803</c:v>
                </c:pt>
                <c:pt idx="26">
                  <c:v>37834</c:v>
                </c:pt>
                <c:pt idx="27">
                  <c:v>37866</c:v>
                </c:pt>
                <c:pt idx="28">
                  <c:v>37895</c:v>
                </c:pt>
                <c:pt idx="29">
                  <c:v>37928</c:v>
                </c:pt>
                <c:pt idx="30">
                  <c:v>37956</c:v>
                </c:pt>
                <c:pt idx="31">
                  <c:v>37988</c:v>
                </c:pt>
                <c:pt idx="32">
                  <c:v>38019</c:v>
                </c:pt>
                <c:pt idx="33">
                  <c:v>38047</c:v>
                </c:pt>
                <c:pt idx="34">
                  <c:v>38078</c:v>
                </c:pt>
                <c:pt idx="35">
                  <c:v>38110</c:v>
                </c:pt>
                <c:pt idx="36">
                  <c:v>38139</c:v>
                </c:pt>
                <c:pt idx="37">
                  <c:v>38169</c:v>
                </c:pt>
                <c:pt idx="38">
                  <c:v>38201</c:v>
                </c:pt>
                <c:pt idx="39">
                  <c:v>38231</c:v>
                </c:pt>
                <c:pt idx="40">
                  <c:v>38261</c:v>
                </c:pt>
                <c:pt idx="41">
                  <c:v>38292</c:v>
                </c:pt>
                <c:pt idx="42">
                  <c:v>38322</c:v>
                </c:pt>
                <c:pt idx="43">
                  <c:v>38355</c:v>
                </c:pt>
                <c:pt idx="44">
                  <c:v>38384</c:v>
                </c:pt>
                <c:pt idx="45">
                  <c:v>38412</c:v>
                </c:pt>
                <c:pt idx="46">
                  <c:v>38443</c:v>
                </c:pt>
                <c:pt idx="47">
                  <c:v>38474</c:v>
                </c:pt>
                <c:pt idx="48">
                  <c:v>38504</c:v>
                </c:pt>
                <c:pt idx="49">
                  <c:v>38534</c:v>
                </c:pt>
                <c:pt idx="50">
                  <c:v>38565</c:v>
                </c:pt>
                <c:pt idx="51">
                  <c:v>38596</c:v>
                </c:pt>
                <c:pt idx="52">
                  <c:v>38628</c:v>
                </c:pt>
                <c:pt idx="53">
                  <c:v>38657</c:v>
                </c:pt>
                <c:pt idx="54">
                  <c:v>38687</c:v>
                </c:pt>
                <c:pt idx="55">
                  <c:v>38720</c:v>
                </c:pt>
                <c:pt idx="56">
                  <c:v>38749</c:v>
                </c:pt>
                <c:pt idx="57">
                  <c:v>38777</c:v>
                </c:pt>
                <c:pt idx="58">
                  <c:v>38810</c:v>
                </c:pt>
                <c:pt idx="59">
                  <c:v>38838</c:v>
                </c:pt>
                <c:pt idx="60">
                  <c:v>38869</c:v>
                </c:pt>
                <c:pt idx="61">
                  <c:v>38901</c:v>
                </c:pt>
                <c:pt idx="62">
                  <c:v>38930</c:v>
                </c:pt>
                <c:pt idx="63">
                  <c:v>38961</c:v>
                </c:pt>
                <c:pt idx="64">
                  <c:v>38992</c:v>
                </c:pt>
                <c:pt idx="65">
                  <c:v>39022</c:v>
                </c:pt>
                <c:pt idx="66">
                  <c:v>39052</c:v>
                </c:pt>
                <c:pt idx="67">
                  <c:v>39085</c:v>
                </c:pt>
                <c:pt idx="68">
                  <c:v>39114</c:v>
                </c:pt>
                <c:pt idx="69">
                  <c:v>39142</c:v>
                </c:pt>
                <c:pt idx="70">
                  <c:v>39174</c:v>
                </c:pt>
                <c:pt idx="71">
                  <c:v>39203</c:v>
                </c:pt>
                <c:pt idx="72">
                  <c:v>39234</c:v>
                </c:pt>
                <c:pt idx="73">
                  <c:v>39265</c:v>
                </c:pt>
                <c:pt idx="74">
                  <c:v>39295</c:v>
                </c:pt>
                <c:pt idx="75">
                  <c:v>39329</c:v>
                </c:pt>
                <c:pt idx="76">
                  <c:v>39356</c:v>
                </c:pt>
                <c:pt idx="77">
                  <c:v>39387</c:v>
                </c:pt>
                <c:pt idx="78">
                  <c:v>39419</c:v>
                </c:pt>
                <c:pt idx="79">
                  <c:v>39449</c:v>
                </c:pt>
                <c:pt idx="80">
                  <c:v>39479</c:v>
                </c:pt>
                <c:pt idx="81">
                  <c:v>39510</c:v>
                </c:pt>
                <c:pt idx="82">
                  <c:v>39539</c:v>
                </c:pt>
                <c:pt idx="83">
                  <c:v>39569</c:v>
                </c:pt>
                <c:pt idx="84">
                  <c:v>39601</c:v>
                </c:pt>
                <c:pt idx="85">
                  <c:v>39630</c:v>
                </c:pt>
                <c:pt idx="86">
                  <c:v>39661</c:v>
                </c:pt>
                <c:pt idx="87">
                  <c:v>39693</c:v>
                </c:pt>
                <c:pt idx="88">
                  <c:v>39722</c:v>
                </c:pt>
                <c:pt idx="89">
                  <c:v>39755</c:v>
                </c:pt>
                <c:pt idx="90">
                  <c:v>39783</c:v>
                </c:pt>
                <c:pt idx="91">
                  <c:v>39815</c:v>
                </c:pt>
                <c:pt idx="92">
                  <c:v>39846</c:v>
                </c:pt>
                <c:pt idx="93">
                  <c:v>39874</c:v>
                </c:pt>
                <c:pt idx="94">
                  <c:v>39904</c:v>
                </c:pt>
                <c:pt idx="95">
                  <c:v>39934</c:v>
                </c:pt>
                <c:pt idx="96">
                  <c:v>39965</c:v>
                </c:pt>
                <c:pt idx="97">
                  <c:v>39995</c:v>
                </c:pt>
                <c:pt idx="98">
                  <c:v>40028</c:v>
                </c:pt>
                <c:pt idx="99">
                  <c:v>40057</c:v>
                </c:pt>
                <c:pt idx="100">
                  <c:v>40087</c:v>
                </c:pt>
                <c:pt idx="101">
                  <c:v>40119</c:v>
                </c:pt>
                <c:pt idx="102">
                  <c:v>40148</c:v>
                </c:pt>
                <c:pt idx="103">
                  <c:v>40182</c:v>
                </c:pt>
                <c:pt idx="104">
                  <c:v>40210</c:v>
                </c:pt>
                <c:pt idx="105">
                  <c:v>40238</c:v>
                </c:pt>
                <c:pt idx="106">
                  <c:v>40269</c:v>
                </c:pt>
                <c:pt idx="107">
                  <c:v>40301</c:v>
                </c:pt>
                <c:pt idx="108">
                  <c:v>40330</c:v>
                </c:pt>
                <c:pt idx="109">
                  <c:v>40360</c:v>
                </c:pt>
                <c:pt idx="110">
                  <c:v>40392</c:v>
                </c:pt>
                <c:pt idx="111">
                  <c:v>40422</c:v>
                </c:pt>
                <c:pt idx="112">
                  <c:v>40452</c:v>
                </c:pt>
                <c:pt idx="113">
                  <c:v>40483</c:v>
                </c:pt>
                <c:pt idx="114">
                  <c:v>40513</c:v>
                </c:pt>
                <c:pt idx="115">
                  <c:v>40546</c:v>
                </c:pt>
                <c:pt idx="116">
                  <c:v>40575</c:v>
                </c:pt>
                <c:pt idx="117">
                  <c:v>40603</c:v>
                </c:pt>
                <c:pt idx="118">
                  <c:v>40634</c:v>
                </c:pt>
                <c:pt idx="119">
                  <c:v>40665</c:v>
                </c:pt>
                <c:pt idx="120">
                  <c:v>40695</c:v>
                </c:pt>
                <c:pt idx="121">
                  <c:v>40725</c:v>
                </c:pt>
                <c:pt idx="122">
                  <c:v>40756</c:v>
                </c:pt>
                <c:pt idx="123">
                  <c:v>40787</c:v>
                </c:pt>
                <c:pt idx="124">
                  <c:v>40819</c:v>
                </c:pt>
                <c:pt idx="125">
                  <c:v>40848</c:v>
                </c:pt>
                <c:pt idx="126">
                  <c:v>40878</c:v>
                </c:pt>
                <c:pt idx="127">
                  <c:v>40911</c:v>
                </c:pt>
                <c:pt idx="128">
                  <c:v>40940</c:v>
                </c:pt>
                <c:pt idx="129">
                  <c:v>40969</c:v>
                </c:pt>
                <c:pt idx="130">
                  <c:v>41001</c:v>
                </c:pt>
                <c:pt idx="131">
                  <c:v>41030</c:v>
                </c:pt>
                <c:pt idx="132">
                  <c:v>41061</c:v>
                </c:pt>
                <c:pt idx="133">
                  <c:v>41092</c:v>
                </c:pt>
                <c:pt idx="134">
                  <c:v>41122</c:v>
                </c:pt>
                <c:pt idx="135">
                  <c:v>41156</c:v>
                </c:pt>
                <c:pt idx="136">
                  <c:v>41183</c:v>
                </c:pt>
                <c:pt idx="137">
                  <c:v>41214</c:v>
                </c:pt>
                <c:pt idx="138">
                  <c:v>41246</c:v>
                </c:pt>
                <c:pt idx="139">
                  <c:v>41276</c:v>
                </c:pt>
                <c:pt idx="140">
                  <c:v>41306</c:v>
                </c:pt>
                <c:pt idx="141">
                  <c:v>41334</c:v>
                </c:pt>
                <c:pt idx="142">
                  <c:v>41365</c:v>
                </c:pt>
                <c:pt idx="143">
                  <c:v>41395</c:v>
                </c:pt>
                <c:pt idx="144">
                  <c:v>41428</c:v>
                </c:pt>
                <c:pt idx="145">
                  <c:v>41456</c:v>
                </c:pt>
                <c:pt idx="146">
                  <c:v>41487</c:v>
                </c:pt>
                <c:pt idx="147">
                  <c:v>41520</c:v>
                </c:pt>
                <c:pt idx="148">
                  <c:v>41548</c:v>
                </c:pt>
                <c:pt idx="149">
                  <c:v>41579</c:v>
                </c:pt>
                <c:pt idx="150">
                  <c:v>41610</c:v>
                </c:pt>
                <c:pt idx="151">
                  <c:v>41641</c:v>
                </c:pt>
                <c:pt idx="152">
                  <c:v>41673</c:v>
                </c:pt>
                <c:pt idx="153">
                  <c:v>41701</c:v>
                </c:pt>
                <c:pt idx="154">
                  <c:v>41730</c:v>
                </c:pt>
                <c:pt idx="155">
                  <c:v>41760</c:v>
                </c:pt>
                <c:pt idx="156">
                  <c:v>41792</c:v>
                </c:pt>
                <c:pt idx="157">
                  <c:v>41821</c:v>
                </c:pt>
                <c:pt idx="158">
                  <c:v>41852</c:v>
                </c:pt>
                <c:pt idx="159">
                  <c:v>41884</c:v>
                </c:pt>
                <c:pt idx="160">
                  <c:v>41913</c:v>
                </c:pt>
                <c:pt idx="161">
                  <c:v>41946</c:v>
                </c:pt>
                <c:pt idx="162">
                  <c:v>41974</c:v>
                </c:pt>
                <c:pt idx="163">
                  <c:v>42006</c:v>
                </c:pt>
                <c:pt idx="164">
                  <c:v>42037</c:v>
                </c:pt>
                <c:pt idx="165">
                  <c:v>42065</c:v>
                </c:pt>
                <c:pt idx="166">
                  <c:v>42095</c:v>
                </c:pt>
                <c:pt idx="167">
                  <c:v>42125</c:v>
                </c:pt>
                <c:pt idx="168">
                  <c:v>42156</c:v>
                </c:pt>
                <c:pt idx="169">
                  <c:v>42186</c:v>
                </c:pt>
                <c:pt idx="170">
                  <c:v>42219</c:v>
                </c:pt>
                <c:pt idx="171">
                  <c:v>42248</c:v>
                </c:pt>
                <c:pt idx="172">
                  <c:v>42278</c:v>
                </c:pt>
                <c:pt idx="173">
                  <c:v>42310</c:v>
                </c:pt>
                <c:pt idx="174">
                  <c:v>42339</c:v>
                </c:pt>
                <c:pt idx="175">
                  <c:v>42373</c:v>
                </c:pt>
                <c:pt idx="176">
                  <c:v>42401</c:v>
                </c:pt>
                <c:pt idx="177">
                  <c:v>42430</c:v>
                </c:pt>
              </c:numCache>
            </c:numRef>
          </c:cat>
          <c:val>
            <c:numRef>
              <c:f>'Returns vs. Peers and Manufactu'!$E$19:$E$196</c:f>
              <c:numCache>
                <c:formatCode>0"%"</c:formatCode>
                <c:ptCount val="178"/>
                <c:pt idx="0">
                  <c:v>100</c:v>
                </c:pt>
                <c:pt idx="1">
                  <c:v>99.435729674347058</c:v>
                </c:pt>
                <c:pt idx="2">
                  <c:v>99.246816179329272</c:v>
                </c:pt>
                <c:pt idx="3">
                  <c:v>98.905611987361368</c:v>
                </c:pt>
                <c:pt idx="4">
                  <c:v>98.468501171714735</c:v>
                </c:pt>
                <c:pt idx="5">
                  <c:v>97.963836866377264</c:v>
                </c:pt>
                <c:pt idx="6">
                  <c:v>98.017428585543769</c:v>
                </c:pt>
                <c:pt idx="7">
                  <c:v>98.575255017108546</c:v>
                </c:pt>
                <c:pt idx="8">
                  <c:v>98.595231088781816</c:v>
                </c:pt>
                <c:pt idx="9">
                  <c:v>99.375049671683584</c:v>
                </c:pt>
                <c:pt idx="10">
                  <c:v>99.794869371527</c:v>
                </c:pt>
                <c:pt idx="11">
                  <c:v>100.20233827436813</c:v>
                </c:pt>
                <c:pt idx="12">
                  <c:v>101.15893435175498</c:v>
                </c:pt>
                <c:pt idx="13">
                  <c:v>100.91825490756233</c:v>
                </c:pt>
                <c:pt idx="14">
                  <c:v>100.94327869627135</c:v>
                </c:pt>
                <c:pt idx="15">
                  <c:v>101.09127346382934</c:v>
                </c:pt>
                <c:pt idx="16">
                  <c:v>100.73825546603317</c:v>
                </c:pt>
                <c:pt idx="17">
                  <c:v>101.26418462186155</c:v>
                </c:pt>
                <c:pt idx="18">
                  <c:v>100.77541525527485</c:v>
                </c:pt>
                <c:pt idx="19">
                  <c:v>101.33925598798858</c:v>
                </c:pt>
                <c:pt idx="20">
                  <c:v>101.64899249715931</c:v>
                </c:pt>
                <c:pt idx="21">
                  <c:v>101.4262485581787</c:v>
                </c:pt>
                <c:pt idx="22">
                  <c:v>100.70088088032185</c:v>
                </c:pt>
                <c:pt idx="23">
                  <c:v>100.71731281024665</c:v>
                </c:pt>
                <c:pt idx="24">
                  <c:v>100.87669179069371</c:v>
                </c:pt>
                <c:pt idx="25">
                  <c:v>101.28877881763137</c:v>
                </c:pt>
                <c:pt idx="26">
                  <c:v>101.10255027848363</c:v>
                </c:pt>
                <c:pt idx="27">
                  <c:v>101.74511391730765</c:v>
                </c:pt>
                <c:pt idx="28">
                  <c:v>101.86872928556545</c:v>
                </c:pt>
                <c:pt idx="29">
                  <c:v>102.7089056764263</c:v>
                </c:pt>
                <c:pt idx="30">
                  <c:v>102.63383431029926</c:v>
                </c:pt>
                <c:pt idx="31">
                  <c:v>102.83080267292728</c:v>
                </c:pt>
                <c:pt idx="32">
                  <c:v>103.44748333716387</c:v>
                </c:pt>
                <c:pt idx="33">
                  <c:v>102.96096933350802</c:v>
                </c:pt>
                <c:pt idx="34">
                  <c:v>103.38981048507488</c:v>
                </c:pt>
                <c:pt idx="35">
                  <c:v>104.25393668229668</c:v>
                </c:pt>
                <c:pt idx="36">
                  <c:v>103.37745968807258</c:v>
                </c:pt>
                <c:pt idx="37">
                  <c:v>104.17972450204809</c:v>
                </c:pt>
                <c:pt idx="38">
                  <c:v>104.25393668229668</c:v>
                </c:pt>
                <c:pt idx="39">
                  <c:v>104.34436599600048</c:v>
                </c:pt>
                <c:pt idx="40">
                  <c:v>105.32555626915716</c:v>
                </c:pt>
                <c:pt idx="41">
                  <c:v>105.52316902119397</c:v>
                </c:pt>
                <c:pt idx="42">
                  <c:v>106.29235517885027</c:v>
                </c:pt>
                <c:pt idx="43">
                  <c:v>106.77210309371354</c:v>
                </c:pt>
                <c:pt idx="44">
                  <c:v>107.50080011684928</c:v>
                </c:pt>
                <c:pt idx="45">
                  <c:v>107.3212302682593</c:v>
                </c:pt>
                <c:pt idx="46">
                  <c:v>107.47792429283632</c:v>
                </c:pt>
                <c:pt idx="47">
                  <c:v>107.6574941414263</c:v>
                </c:pt>
                <c:pt idx="48">
                  <c:v>108.08955724003719</c:v>
                </c:pt>
                <c:pt idx="49">
                  <c:v>107.75028621629575</c:v>
                </c:pt>
                <c:pt idx="50">
                  <c:v>107.95144311008104</c:v>
                </c:pt>
                <c:pt idx="51">
                  <c:v>105.90142560416878</c:v>
                </c:pt>
                <c:pt idx="52">
                  <c:v>107.25808010619538</c:v>
                </c:pt>
                <c:pt idx="53">
                  <c:v>108.36632249112353</c:v>
                </c:pt>
                <c:pt idx="54">
                  <c:v>108.99556874883206</c:v>
                </c:pt>
                <c:pt idx="55">
                  <c:v>109.12605760411722</c:v>
                </c:pt>
                <c:pt idx="56">
                  <c:v>109.20671367845398</c:v>
                </c:pt>
                <c:pt idx="57">
                  <c:v>109.38746490762676</c:v>
                </c:pt>
                <c:pt idx="58">
                  <c:v>109.86323908780233</c:v>
                </c:pt>
                <c:pt idx="59">
                  <c:v>109.71062619614781</c:v>
                </c:pt>
                <c:pt idx="60">
                  <c:v>110.10681828433468</c:v>
                </c:pt>
                <c:pt idx="61">
                  <c:v>110.08931237206185</c:v>
                </c:pt>
                <c:pt idx="62">
                  <c:v>110.44372654691048</c:v>
                </c:pt>
                <c:pt idx="63">
                  <c:v>110.25567223777111</c:v>
                </c:pt>
                <c:pt idx="64">
                  <c:v>110.22248618321709</c:v>
                </c:pt>
                <c:pt idx="65">
                  <c:v>110.12507598425113</c:v>
                </c:pt>
                <c:pt idx="66">
                  <c:v>111.28916545127665</c:v>
                </c:pt>
                <c:pt idx="67">
                  <c:v>110.74594517964502</c:v>
                </c:pt>
                <c:pt idx="68">
                  <c:v>111.87888915857778</c:v>
                </c:pt>
                <c:pt idx="69">
                  <c:v>112.07016541476125</c:v>
                </c:pt>
                <c:pt idx="70">
                  <c:v>112.87285982167596</c:v>
                </c:pt>
                <c:pt idx="71">
                  <c:v>112.92237040791997</c:v>
                </c:pt>
                <c:pt idx="72">
                  <c:v>112.92645154084246</c:v>
                </c:pt>
                <c:pt idx="73">
                  <c:v>112.89154711453162</c:v>
                </c:pt>
                <c:pt idx="74">
                  <c:v>113.10816935412848</c:v>
                </c:pt>
                <c:pt idx="75">
                  <c:v>113.48008944124994</c:v>
                </c:pt>
                <c:pt idx="76">
                  <c:v>112.93944672725358</c:v>
                </c:pt>
                <c:pt idx="77">
                  <c:v>113.55107967445446</c:v>
                </c:pt>
                <c:pt idx="78">
                  <c:v>113.54742813447119</c:v>
                </c:pt>
                <c:pt idx="79">
                  <c:v>113.20514996015525</c:v>
                </c:pt>
                <c:pt idx="80">
                  <c:v>112.82614158953683</c:v>
                </c:pt>
                <c:pt idx="81">
                  <c:v>112.55195389608576</c:v>
                </c:pt>
                <c:pt idx="82">
                  <c:v>111.71639562932143</c:v>
                </c:pt>
                <c:pt idx="83">
                  <c:v>111.15083652485087</c:v>
                </c:pt>
                <c:pt idx="84">
                  <c:v>110.96557456981637</c:v>
                </c:pt>
                <c:pt idx="85">
                  <c:v>110.36511103903497</c:v>
                </c:pt>
                <c:pt idx="86">
                  <c:v>108.71332618777079</c:v>
                </c:pt>
                <c:pt idx="87">
                  <c:v>104.03548867270817</c:v>
                </c:pt>
                <c:pt idx="88">
                  <c:v>104.99434011302591</c:v>
                </c:pt>
                <c:pt idx="89">
                  <c:v>103.70072837482842</c:v>
                </c:pt>
                <c:pt idx="90">
                  <c:v>100.65179988701705</c:v>
                </c:pt>
                <c:pt idx="91">
                  <c:v>98.275613942009244</c:v>
                </c:pt>
                <c:pt idx="92">
                  <c:v>97.66151083540791</c:v>
                </c:pt>
                <c:pt idx="93">
                  <c:v>96.122708927156069</c:v>
                </c:pt>
                <c:pt idx="94">
                  <c:v>95.268463367536086</c:v>
                </c:pt>
                <c:pt idx="95">
                  <c:v>94.269659783871802</c:v>
                </c:pt>
                <c:pt idx="96">
                  <c:v>93.879481996833889</c:v>
                </c:pt>
                <c:pt idx="97">
                  <c:v>94.85508756178082</c:v>
                </c:pt>
                <c:pt idx="98">
                  <c:v>95.906194085793999</c:v>
                </c:pt>
                <c:pt idx="99">
                  <c:v>96.648530684749659</c:v>
                </c:pt>
                <c:pt idx="100">
                  <c:v>96.929806661697711</c:v>
                </c:pt>
                <c:pt idx="101">
                  <c:v>97.338349546886832</c:v>
                </c:pt>
                <c:pt idx="102">
                  <c:v>97.613718620920736</c:v>
                </c:pt>
                <c:pt idx="103">
                  <c:v>98.705958668863317</c:v>
                </c:pt>
                <c:pt idx="104">
                  <c:v>99.035671249707335</c:v>
                </c:pt>
                <c:pt idx="105">
                  <c:v>99.679845862053412</c:v>
                </c:pt>
                <c:pt idx="106">
                  <c:v>100.09343646427828</c:v>
                </c:pt>
                <c:pt idx="107">
                  <c:v>101.65157005479458</c:v>
                </c:pt>
                <c:pt idx="108">
                  <c:v>101.84875321389217</c:v>
                </c:pt>
                <c:pt idx="109">
                  <c:v>102.30100718064598</c:v>
                </c:pt>
                <c:pt idx="110">
                  <c:v>102.68259310889967</c:v>
                </c:pt>
                <c:pt idx="111">
                  <c:v>102.97278313933633</c:v>
                </c:pt>
                <c:pt idx="112">
                  <c:v>102.71159063229635</c:v>
                </c:pt>
                <c:pt idx="113">
                  <c:v>102.78032550257004</c:v>
                </c:pt>
                <c:pt idx="114">
                  <c:v>103.63489325689443</c:v>
                </c:pt>
                <c:pt idx="115">
                  <c:v>103.56229205016785</c:v>
                </c:pt>
                <c:pt idx="116">
                  <c:v>103.11422661457136</c:v>
                </c:pt>
                <c:pt idx="117">
                  <c:v>104.00520237049385</c:v>
                </c:pt>
                <c:pt idx="118">
                  <c:v>103.56809155484721</c:v>
                </c:pt>
                <c:pt idx="119">
                  <c:v>103.77107421862412</c:v>
                </c:pt>
                <c:pt idx="120">
                  <c:v>104.02303047747105</c:v>
                </c:pt>
                <c:pt idx="121">
                  <c:v>104.51663276462388</c:v>
                </c:pt>
                <c:pt idx="122">
                  <c:v>105.03074811462399</c:v>
                </c:pt>
                <c:pt idx="123">
                  <c:v>104.97898216544912</c:v>
                </c:pt>
                <c:pt idx="124">
                  <c:v>105.69017327631202</c:v>
                </c:pt>
                <c:pt idx="125">
                  <c:v>105.55205914635589</c:v>
                </c:pt>
                <c:pt idx="126">
                  <c:v>105.97402681089534</c:v>
                </c:pt>
                <c:pt idx="127">
                  <c:v>106.73096956978414</c:v>
                </c:pt>
                <c:pt idx="128">
                  <c:v>107.03071804311823</c:v>
                </c:pt>
                <c:pt idx="129">
                  <c:v>106.27903779773476</c:v>
                </c:pt>
                <c:pt idx="130">
                  <c:v>107.2259680339894</c:v>
                </c:pt>
                <c:pt idx="131">
                  <c:v>107.40274552847448</c:v>
                </c:pt>
                <c:pt idx="132">
                  <c:v>107.43238744128001</c:v>
                </c:pt>
                <c:pt idx="133">
                  <c:v>107.73460607401455</c:v>
                </c:pt>
                <c:pt idx="134">
                  <c:v>107.22521624634575</c:v>
                </c:pt>
                <c:pt idx="135">
                  <c:v>107.35516811045693</c:v>
                </c:pt>
                <c:pt idx="136">
                  <c:v>107.62871141449919</c:v>
                </c:pt>
                <c:pt idx="137">
                  <c:v>108.21993869708757</c:v>
                </c:pt>
                <c:pt idx="138">
                  <c:v>108.51324327633351</c:v>
                </c:pt>
                <c:pt idx="139">
                  <c:v>108.4307614320051</c:v>
                </c:pt>
                <c:pt idx="140">
                  <c:v>108.98568811123019</c:v>
                </c:pt>
                <c:pt idx="141">
                  <c:v>109.14904082636498</c:v>
                </c:pt>
                <c:pt idx="142">
                  <c:v>109.09781186836412</c:v>
                </c:pt>
                <c:pt idx="143">
                  <c:v>109.11832493121143</c:v>
                </c:pt>
                <c:pt idx="144">
                  <c:v>109.35513803895121</c:v>
                </c:pt>
                <c:pt idx="145">
                  <c:v>108.73459103826168</c:v>
                </c:pt>
                <c:pt idx="146">
                  <c:v>109.53846682575926</c:v>
                </c:pt>
                <c:pt idx="147">
                  <c:v>110.06675874275331</c:v>
                </c:pt>
                <c:pt idx="148">
                  <c:v>110.00661573126385</c:v>
                </c:pt>
                <c:pt idx="149">
                  <c:v>110.37660265015884</c:v>
                </c:pt>
                <c:pt idx="150">
                  <c:v>110.5678789063423</c:v>
                </c:pt>
                <c:pt idx="151">
                  <c:v>110.04248674168791</c:v>
                </c:pt>
                <c:pt idx="152">
                  <c:v>110.93367729407998</c:v>
                </c:pt>
                <c:pt idx="153">
                  <c:v>111.79039301310043</c:v>
                </c:pt>
                <c:pt idx="154">
                  <c:v>111.95288654235678</c:v>
                </c:pt>
                <c:pt idx="155">
                  <c:v>112.39665604856117</c:v>
                </c:pt>
                <c:pt idx="156">
                  <c:v>112.899494583907</c:v>
                </c:pt>
                <c:pt idx="157">
                  <c:v>112.99078308348925</c:v>
                </c:pt>
                <c:pt idx="158">
                  <c:v>112.98176163176581</c:v>
                </c:pt>
                <c:pt idx="159">
                  <c:v>113.38568639285845</c:v>
                </c:pt>
                <c:pt idx="160">
                  <c:v>113.45989857310703</c:v>
                </c:pt>
                <c:pt idx="161">
                  <c:v>114.57973996739391</c:v>
                </c:pt>
                <c:pt idx="162">
                  <c:v>114.39866654351667</c:v>
                </c:pt>
                <c:pt idx="163">
                  <c:v>113.8320334566981</c:v>
                </c:pt>
                <c:pt idx="164">
                  <c:v>113.68919380441062</c:v>
                </c:pt>
                <c:pt idx="165">
                  <c:v>113.32124745197687</c:v>
                </c:pt>
                <c:pt idx="166">
                  <c:v>113.06155852022417</c:v>
                </c:pt>
                <c:pt idx="167">
                  <c:v>112.7959626855573</c:v>
                </c:pt>
                <c:pt idx="168">
                  <c:v>112.61768161578496</c:v>
                </c:pt>
                <c:pt idx="169">
                  <c:v>113.27882514922985</c:v>
                </c:pt>
                <c:pt idx="170">
                  <c:v>113.38923053460692</c:v>
                </c:pt>
                <c:pt idx="171">
                  <c:v>113.09807392005705</c:v>
                </c:pt>
                <c:pt idx="172">
                  <c:v>112.94524623193294</c:v>
                </c:pt>
                <c:pt idx="173">
                  <c:v>112.25360159980411</c:v>
                </c:pt>
                <c:pt idx="174">
                  <c:v>111.76257687028655</c:v>
                </c:pt>
                <c:pt idx="175">
                  <c:v>112.34650107290835</c:v>
                </c:pt>
                <c:pt idx="176">
                  <c:v>111.68804249533353</c:v>
                </c:pt>
                <c:pt idx="177">
                  <c:v>111.02389181131417</c:v>
                </c:pt>
              </c:numCache>
            </c:numRef>
          </c:val>
          <c:smooth val="0"/>
        </c:ser>
        <c:dLbls>
          <c:showLegendKey val="0"/>
          <c:showVal val="0"/>
          <c:showCatName val="0"/>
          <c:showSerName val="0"/>
          <c:showPercent val="0"/>
          <c:showBubbleSize val="0"/>
        </c:dLbls>
        <c:marker val="1"/>
        <c:smooth val="0"/>
        <c:axId val="713177216"/>
        <c:axId val="713176656"/>
      </c:lineChart>
      <c:dateAx>
        <c:axId val="71317553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en-US"/>
          </a:p>
        </c:txPr>
        <c:crossAx val="713176096"/>
        <c:crosses val="autoZero"/>
        <c:auto val="1"/>
        <c:lblOffset val="100"/>
        <c:baseTimeUnit val="days"/>
      </c:dateAx>
      <c:valAx>
        <c:axId val="713176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HON</a:t>
                </a:r>
                <a:r>
                  <a:rPr lang="en-US" baseline="0">
                    <a:solidFill>
                      <a:sysClr val="windowText" lastClr="000000"/>
                    </a:solidFill>
                  </a:rPr>
                  <a:t> Percentile Return</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3175536"/>
        <c:crosses val="autoZero"/>
        <c:crossBetween val="between"/>
      </c:valAx>
      <c:valAx>
        <c:axId val="713176656"/>
        <c:scaling>
          <c:orientation val="minMax"/>
          <c:min val="9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Industrial Production Percentile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quot;%&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177216"/>
        <c:crosses val="max"/>
        <c:crossBetween val="between"/>
      </c:valAx>
      <c:dateAx>
        <c:axId val="713177216"/>
        <c:scaling>
          <c:orientation val="minMax"/>
        </c:scaling>
        <c:delete val="1"/>
        <c:axPos val="b"/>
        <c:numFmt formatCode="m/d/yyyy" sourceLinked="1"/>
        <c:majorTickMark val="out"/>
        <c:minorTickMark val="none"/>
        <c:tickLblPos val="nextTo"/>
        <c:crossAx val="713176656"/>
        <c:crosses val="autoZero"/>
        <c:auto val="1"/>
        <c:lblOffset val="100"/>
        <c:baseTimeUnit val="days"/>
      </c:dateAx>
      <c:spPr>
        <a:noFill/>
        <a:ln>
          <a:noFill/>
        </a:ln>
        <a:effectLst/>
      </c:spPr>
    </c:plotArea>
    <c:legend>
      <c:legendPos val="r"/>
      <c:layout>
        <c:manualLayout>
          <c:xMode val="edge"/>
          <c:yMode val="edge"/>
          <c:x val="0.8225741505672447"/>
          <c:y val="0.33443153365420114"/>
          <c:w val="0.16376464724696299"/>
          <c:h val="0.436222150619919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11430</xdr:colOff>
      <xdr:row>5</xdr:row>
      <xdr:rowOff>89535</xdr:rowOff>
    </xdr:from>
    <xdr:to>
      <xdr:col>2</xdr:col>
      <xdr:colOff>750570</xdr:colOff>
      <xdr:row>13</xdr:row>
      <xdr:rowOff>151974</xdr:rowOff>
    </xdr:to>
    <xdr:pic>
      <xdr:nvPicPr>
        <xdr:cNvPr id="2" name="Picture 1" descr="http://www.honeywellnow.com/wp-content/uploads/2014/07/Red-Hwell-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030" y="994410"/>
          <a:ext cx="2510790" cy="1653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304800</xdr:colOff>
      <xdr:row>9</xdr:row>
      <xdr:rowOff>121920</xdr:rowOff>
    </xdr:to>
    <xdr:sp macro="" textlink="">
      <xdr:nvSpPr>
        <xdr:cNvPr id="3" name="AutoShape 2" descr="data:image/jpeg;base64,/9j/4AAQSkZJRgABAQAAAQABAAD/2wCEAAkGBxMSBhIQExIWFhUXFRgVGBYWEhcTFRgVFhIdFxcZFxcZICggGBoxGxgXITElJSkuLi4wFyA1RDMsNygtLisBCgoKDg0NGxAPGzYlICUyMTgrNTc3LS0zNzUtNy0rNzQzLi0uNS0rNzUtNS0yLTMzLS8tLzcrNjY1Ly0tLS0rL//AABEIAM8A9AMBIgACEQEDEQH/xAAcAAEAAgMBAQEAAAAAAAAAAAAABgcBBAUIAwL/xABKEAABAwIEBAMEBAkHDQEAAAABAAIDBBEFBhIhBxMxQSJRYRQygZE3QnGhFRYXI1JzdLKzMzZicoLBwyQmJzQ4U4SxtMTR8PEI/8QAGQEBAQADAQAAAAAAAAAAAAAAAAQBAwUC/8QAKBEBAAEDAgQFBQAAAAAAAAAAAAIBAxEEIRIxcZFBUcHR8BMyYbHh/9oADAMBAAIRAxEAPwC8UREBERAREQEREBERAREQEREBERAREQEREBERAREQEREBERAREQEREBERAREQEREBERAREQEREBERAREQEREBERAREQEREBERAREQEREBERAREQEREBERAREQEREBERAREQEREBERAREQEREBERAREQEREBERAREQEREBERAREQEREBERAREQEREBERAREQEREBERAREQEREBERAREQEREBCi16moDRYloLtm6nWBda4H/wARitcPjimKQ09NzJpGxtva7j38gO5XKxTMvJzDS0pZds/SXXsDewGm2+5b3+sobVYs+q52GYi1sUxdqhkA0sa/qwEn6p6B3e5HVcKqxJ7suxsftUYfO02OzuVqsPt0vDR9llXDTY+75nlXujnqfL5+OyzsKx58ua6ykLWhsAYWuF9R1NBN+3dZy7mdtVhs1QRy443vaHl92uYwX19BbbsoT+GQzGcZqmn3qeEtPrLEwM+9w+azHTudg9Fg0Oxe0T1Th9SMnmWJ89x8m+aVsx6cv1uUvS68/wCLRpalklO2Rjg5rhcOaQQR5ghfYFQ7DcZdJjcdJQxt9mgGmaQg6NhYMjt1d0/93MwYVNKNY13VQnxUzR+lpYzikVLhr6iZxbGwXcQC6wvboN+pC3VEeLP0eVv6sfxGry9tzCc6UdThU9VFKTFACZXFjxpDWazsRc+EX2X2y5mykr3yCmm5hjsXeBzbar294C/Q/JVBw0+i7Hf1Uv8A0ZXx4P4oaXB8XqmtDjFDG8NJsCQX7EhB6AuubmDHIKLDjUVD9EYcG3DS7dxsNm7qn5+M9a7DubFRMAa/TJI4SywtvbQ3UNOlx8XU+WxXdzHm6Or4UtrpqRsgMzWOgdI4M1tlLbhzd7dx9qCfUGZ6WXAvbhM1tPcjmSHlNBD9G5fa3i2W7huJw1FPzIJo5WXtqje2Rtx1F2ki6pPHcaceD0LaeiEcEz3iTQXvbDy6gOa7Uf0nDv5rb4MZgkgwSobJA4UsTZah1RZ3vNALmA20k2B73QXZdYuqSPFjE5qeepp6KH2aEjWXh73Naempwe0Xtbo02upPDxOY7h7JiXJtJG8QGLVdvOcW2s7qWWcHedrhBMMx5kpqGmbLUyaGudoadLnXdYm3hB7A/JbeFYgyow6OoiN45Gh7SQRdpFxsei86Z0zxU4jlyFtRTtYBOXsljY9sbtMbmuYNZddwLx0PwV48Nf5g0H7PH+6gkyIiAiIgIiICIiAiIgIiIMFVzn2soamt9llqXwzQm7XFjnRanNB8Vu9rb3FrqxJFUOZ8aZLik7JMKDy2R7OaOaxzgx5aHamNF9hfrZUaaOZ58unqm1UsQx59XHxipm9kENVpnYLiKpY9sjm37CQe83pdrrHbtYLGXcDqsRrHFrrNDQySZ3cAWAI6vfa3yF1w8Qa0T+GJ8X9F7i4/MgGyvTIFI2PKNMG/WZrJ83ONyfn/AMlffufRt0rHmhsW/rTrSXJHPyZ2onsFU4l4jDrxgAiLZo2NwLevYLiVNLNBUTxzyCAynXU1XblX8ENPtdxIHQbjYdt7gUT4gNibQxTyScoxvs2QQtmeNQ3DA4Gx2Bv20qG3fnWWJb5WXNPCMcx2w5+Fx1EtA2Cii9jpAP5Z7bzvHcsYel/0nbqR5fbBDF7NHNzHC73apeZISTuXb+ar78K4VJ/rFTWVHpIZAzb+iywUmyljOGurhBRxhjy0naEsu1tr+I/BZuwlw1rivb1YtTjxU3p39E0UR4sj/R5W2/3Y+6RpUtC18RomT0MkEjdTJGljh5tcLEKVYozhs8Dhhj1zb83J386QgfeuXw+H+ZWOu7ezMF/Xxn+8KS1fAt/tB5VcBGT0fAS4AdAS14Dj62CmmEcO4qfJ9Th7JXaqhpEkxbc3LbAht9mjewv36lBT+D/Q/iP7bT/4a6R+gD/jf8dTmk4UaMn1OH+13500c3M5NtPL07ade99PW63Dw0b+If4K9pNudzebyxe+vVbTfp8UERp/9neT+t/3rVnJ30F4j9lR/DCnmH5DYzITsJklL2u1fnAzQQXScxpDbkXDrfJcfJvC32Oefm1RnimhfC6LlGNtn7OJ8ZBNhboEFW5RwWefKtZIK8UtKxwbOxzHva+7BYlrNz1AXTraCKHhDOIaplS11fGS9kckYB5bW6bSAG9gDf1Ujl4JzNc+OHES2B5F2GNxJt7uoNeGvPqQph+TinGRnYWHusTr5tgXc0ODg+3TqLW8tvVBUePEfkYwobX9qqPttzJr/wB33K6+Gv8AMGg/Z4/3VAKfgafYi2Suu/UC0thOhrd9XgL93Hw732t3VpZbwn2TAoKXVr5UbY9VratIte3ZB00WLrKAiIgIhWLoMoiICIiAiIg/Lgq4znDijsSm0TiGlbYtkMogaAWi93Dxk3v09FZBUVz1lYVtPG4yGPlEuJDS+7NO9mDq7YW+PmttmVIz392m/Csobeyk8Qtzv5Uy+b7OsT3sXbuHqQPsVicNc6Rx0TaKocGaSeW92zbE30uJ6G52PSxt2UJqWMnncymj0QxgvL3m7tLRvJK77g0dL2F7rkaV2J26XYcMnHhclanxRek58SiZT8x0rAzrqL26fndVBxHzY2sqGwwm8MZ1arW1vta4H6IBKhWkeQRarGjjblxZy23tZK5HhxgVkcIcPjdXyVDS/WxmhwLRo/OH6rgb38PQhQOlgd7ZE3lay+2lm/ja422I+O/ax8ir7yrgUdHhnLYCNRL3aiHO1O7EjrYWHwXnW3aRhinizo7dZTzXwdkKOcQcDmrcsSU0Egjkc5hDnOcwANkDneJoJGwIUkRcl2HlOrwqrjzacONQ7m81kWoTS8vU8NIN+tvEOyuLLlW3AMvOixKra+SSZ0kYa6Sd5Zy2NsA4arBzXdrbqvse+nI/tsH7ka+/Gh5/KZF4OZaKntH+n+deeX/aJI/tILWy5xGoK6sEMMxEh91kjCwu2v4Sdj8CvpmbiBQ0FVyp5TzLAljGGRwB6arbN+PkqgjoKufiJTVYwySlbzotTGxu0NLSAXatIHT0W0KNk/HySOVgkYZ3Xa4amnTS3AIOxFwD8AguDLGbqTEInOppdRbbUxzSx7b9CWuF7eo2VJcH82xUVVUzVcz9JhjDQS6Rxdr3DW7np1ViZKyCyhzfLVMrI3teJWCBrA0sa+QOAvrN9Om3QKquGWDwVNJiPOjD+VQl8d/qPsfELd9ggvnDM7UdRgMtbHL+ZivzCWOD2WFzdlr9CuXV8VsMZTMfz3PDiQAyJ5d4bXJFthuLHuquyAb8Msc/VD+GVx6LDITwsqqoxgzNrY42yfWbGWMJaPTxO+aD0R+M1L+ARXc9vs5GrmG4HW1rddV9rdbqO0PFrC5asRCZ7STYOfC9jLk2F3EbfGyq7FHH8hlAL9a+QH1sZzv57gH4LXzjhkLOHGDzMja2SRrtbwLOfdt/Ee+6CU//AKGq3tkodEj2gsqD4XuaDYxW6Hfr96sT8ZKeiylSzVMugGGIDYuc53JBs1ouSeqp3i3KXZYwNzjcmjeSfXRCv3xmkPsmENvsKK9vUtjF/kEFq4BxMw+srmwRTObI42a2SN0eo+QJ2J9L3WzmjPlFh9WyKokcHuGrSyN0ha0mwc7T0HX1Niqa4lUEVNnKiEEbYhyqZ9mANGoSWv8AbsN+62s407Z+OLYZW6o3T07HNPQs5TLtPp/5QW5h+fKCfFWUsVQHyvtpAY+xuzXs61vdPn6KDYHSw/lbc8YkXyc2f/JTFNYXifdutx0bdfgozlmjZDxv5MTdLGVMzWtHQN5bjYem62cq/T2/9fU/wHoLOzHxIw+irTDNMTIPeZHG6Qt/rEbA9Nr33XQy7nCkrqZ76eYEMF3hwMbmDzc13QbHfovP2DVz48/1Uvsftj+ZUgwm53Mxu73XdOnTuuzkfKlZJUYjGaaSAT0k0bNbHMYHOkaWsueu1x9iCypeL2Fir5fOe7e2tsLyz7b23HqprQVjJqRssbw9jwHNc03aQe4K8yYfXspKebDcQonWe9r3OFo6qMg9WFwIc3YdCO5uVfvDmnpWZShFHI6SA6nNL/eBc8lzXbbEOuLIJMiIgLB6LKIIdnDKRnwp7KXlxOdIJJBpsJSNwHOHTffp13Ve5jyxLFWUtIyJ5bpY10gjOl00r/HZ3SwGhvpYq80VFrUzhtzTXdLGe/J57pcF5uZJqRoNx7QG7d42PLfvaPmt3LWUp6uimHKdGbNfFJI1zG3DrPYbi5uCD0+or0EY1XsL+dt1+1trrZ4xTZqjoY53rlGcoZWbR0DWOdzXhznBxAswvADhH3ANvjc+akoWUUcpVlXNVkIUjTFBERYelJYxk2ufxaNY2mcYPaoZOZrjtoa1gcbF2r6p7LZ4tZRrH5qhxKliM2lsV2t3c2SF5c0lvVzTt036q5EQUtl2hxeuz2yuqGTUsDXte+NzpIo9LGABrI3G7rkAm4+sfKy1s2YDiFHxIdilNTOqGl/MboYZOsXLcx7W+IHrYj0+xXkiCm+E+VKsZsqMUqoTDrEtmOGl7nzSB7iGncNAuN991p8M8mV1LT4iJ6ZzDLRmKO743an2Ow0uNuvdXgiClMm5Nroch4rTS0zmyzMAjZrjJedBGxDiB8bLUo8k144XVNIaZwnfWslbHrjuY2xsBdfVpG7T3V7IgpmfItZJwigpDEW1ENQ+flFzbuBdILAgkX0yXG/ZRarwjF6zCKPDTh8jG012te+N0bTfa73u8NgP0b3Xo9EFN8U8kVc2GYZBSQmYU8L4nFrmN6iIA+Nw66D0WeKGSqqpwTD5YYy98FOIpIgRrF2N3aPrWLSDbzCuNEHn44DieLZpppaijfTsjETHucx0TdETtRID9y49rbLp8R8tTP4htqaKopzO50R5RqI2TRysaA08txu4EBp6d1dygWc+GMNfjIrGzyQTWbdzADcsFmuG4LXW2uCgrHJcErOMjWTu5kwml5jx0L+US4j0uT8lKMv5TrY+L7q19O4U5mndzNcdtL4nNadIdq6kdu6lOSuGkGH4k6qM0k85BAfJYBur3iALkuO9ySep6XN5yOiChpsCxPC89T1lNSOqWyOmLS1pe3RM8vs4N8TXA2+Xrt1ci5VxV2G10s800MksRZAJJnamyF2rXpudAuALddyrlRB55rocZkwR+HVOHzVDzIHNqHsMjmAWuGSe7Y27uHU7K2uGGXpKDKUdPMRzC50jgDcNLzfSD3sLfG6liICIiAiIgIiICIiAiIgIiICIiAiIgIiICIiAiIgIiICIiAiIgIiICIiAiIgIiICIiAiIgIiICIiAiIgIiICIiAiIgIiICIiAiIgIiICIiAiIgIiICIiAiIgIiICIiAiIgIiICIiAiIgIiICIiAiIgIiICIiAiIgIiICIiAiIgIiICIiAiIgIiICIiAiIgIiICIiAiIgIiICIiAiIgIiICIiAiIgIiICIiAiIgIiICIiAiIgIiICIiAiIgIiICIiAiIgIiICIiAiIgIiIP//Z"/>
        <xdr:cNvSpPr>
          <a:spLocks noChangeAspect="1" noChangeArrowheads="1"/>
        </xdr:cNvSpPr>
      </xdr:nvSpPr>
      <xdr:spPr bwMode="auto">
        <a:xfrm>
          <a:off x="603504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9</xdr:row>
      <xdr:rowOff>0</xdr:rowOff>
    </xdr:from>
    <xdr:to>
      <xdr:col>6</xdr:col>
      <xdr:colOff>304800</xdr:colOff>
      <xdr:row>9</xdr:row>
      <xdr:rowOff>304800</xdr:rowOff>
    </xdr:to>
    <xdr:sp macro="" textlink="">
      <xdr:nvSpPr>
        <xdr:cNvPr id="4" name="AutoShape 3" descr="data:image/jpeg;base64,/9j/4AAQSkZJRgABAQAAAQABAAD/2wCEAAkGBxMSBhIQExIWFhUXFRgVGBYWEhcTFRgVFhIdFxcZFxcZICggGBoxGxgXITElJSkuLi4wFyA1RDMsNygtLisBCgoKDg0NGxAPGzYlICUyMTgrNTc3LS0zNzUtNy0rNzQzLi0uNS0rNzUtNS0yLTMzLS8tLzcrNjY1Ly0tLS0rL//AABEIAM8A9AMBIgACEQEDEQH/xAAcAAEAAgMBAQEAAAAAAAAAAAAABgcBBAUIAwL/xABKEAABAwIEBAMEBAkHDQEAAAABAAIDBBEFBhIhBxMxQSJRYRQygZE3QnGhFRYXI1JzdLKzMzZicoLBwyQmJzQ4U4SxtMTR8PEI/8QAGQEBAQADAQAAAAAAAAAAAAAAAAQBAwUC/8QAKBEBAAEDAgQFBQAAAAAAAAAAAAIBAxEEIRIxcZFBUcHR8BMyYbHh/9oADAMBAAIRAxEAPwC8UREBERAREQEREBERAREQEREBERAREQEREBERAREQEREBERAREQEREBERAREQEREBERAREQEREBERAREQEREBERAREQEREBERAREQEREBERAREQEREBERAREQEREBERAREQEREBERAREQEREBERAREQEREBERAREQEREBERAREQEREBERAREQEREBERAREQEREBERAREQEREBERAREQEREBCi16moDRYloLtm6nWBda4H/wARitcPjimKQ09NzJpGxtva7j38gO5XKxTMvJzDS0pZds/SXXsDewGm2+5b3+sobVYs+q52GYi1sUxdqhkA0sa/qwEn6p6B3e5HVcKqxJ7suxsftUYfO02OzuVqsPt0vDR9llXDTY+75nlXujnqfL5+OyzsKx58ua6ykLWhsAYWuF9R1NBN+3dZy7mdtVhs1QRy443vaHl92uYwX19BbbsoT+GQzGcZqmn3qeEtPrLEwM+9w+azHTudg9Fg0Oxe0T1Th9SMnmWJ89x8m+aVsx6cv1uUvS68/wCLRpalklO2Rjg5rhcOaQQR5ghfYFQ7DcZdJjcdJQxt9mgGmaQg6NhYMjt1d0/93MwYVNKNY13VQnxUzR+lpYzikVLhr6iZxbGwXcQC6wvboN+pC3VEeLP0eVv6sfxGry9tzCc6UdThU9VFKTFACZXFjxpDWazsRc+EX2X2y5mykr3yCmm5hjsXeBzbar294C/Q/JVBw0+i7Hf1Uv8A0ZXx4P4oaXB8XqmtDjFDG8NJsCQX7EhB6AuubmDHIKLDjUVD9EYcG3DS7dxsNm7qn5+M9a7DubFRMAa/TJI4SywtvbQ3UNOlx8XU+WxXdzHm6Or4UtrpqRsgMzWOgdI4M1tlLbhzd7dx9qCfUGZ6WXAvbhM1tPcjmSHlNBD9G5fa3i2W7huJw1FPzIJo5WXtqje2Rtx1F2ki6pPHcaceD0LaeiEcEz3iTQXvbDy6gOa7Uf0nDv5rb4MZgkgwSobJA4UsTZah1RZ3vNALmA20k2B73QXZdYuqSPFjE5qeepp6KH2aEjWXh73Naempwe0Xtbo02upPDxOY7h7JiXJtJG8QGLVdvOcW2s7qWWcHedrhBMMx5kpqGmbLUyaGudoadLnXdYm3hB7A/JbeFYgyow6OoiN45Gh7SQRdpFxsei86Z0zxU4jlyFtRTtYBOXsljY9sbtMbmuYNZddwLx0PwV48Nf5g0H7PH+6gkyIiAiIgIiICIiAiIgIiIMFVzn2soamt9llqXwzQm7XFjnRanNB8Vu9rb3FrqxJFUOZ8aZLik7JMKDy2R7OaOaxzgx5aHamNF9hfrZUaaOZ58unqm1UsQx59XHxipm9kENVpnYLiKpY9sjm37CQe83pdrrHbtYLGXcDqsRrHFrrNDQySZ3cAWAI6vfa3yF1w8Qa0T+GJ8X9F7i4/MgGyvTIFI2PKNMG/WZrJ83ONyfn/AMlffufRt0rHmhsW/rTrSXJHPyZ2onsFU4l4jDrxgAiLZo2NwLevYLiVNLNBUTxzyCAynXU1XblX8ENPtdxIHQbjYdt7gUT4gNibQxTyScoxvs2QQtmeNQ3DA4Gx2Bv20qG3fnWWJb5WXNPCMcx2w5+Fx1EtA2Cii9jpAP5Z7bzvHcsYel/0nbqR5fbBDF7NHNzHC73apeZISTuXb+ar78K4VJ/rFTWVHpIZAzb+iywUmyljOGurhBRxhjy0naEsu1tr+I/BZuwlw1rivb1YtTjxU3p39E0UR4sj/R5W2/3Y+6RpUtC18RomT0MkEjdTJGljh5tcLEKVYozhs8Dhhj1zb83J386QgfeuXw+H+ZWOu7ezMF/Xxn+8KS1fAt/tB5VcBGT0fAS4AdAS14Dj62CmmEcO4qfJ9Th7JXaqhpEkxbc3LbAht9mjewv36lBT+D/Q/iP7bT/4a6R+gD/jf8dTmk4UaMn1OH+13500c3M5NtPL07ade99PW63Dw0b+If4K9pNudzebyxe+vVbTfp8UERp/9neT+t/3rVnJ30F4j9lR/DCnmH5DYzITsJklL2u1fnAzQQXScxpDbkXDrfJcfJvC32Oefm1RnimhfC6LlGNtn7OJ8ZBNhboEFW5RwWefKtZIK8UtKxwbOxzHva+7BYlrNz1AXTraCKHhDOIaplS11fGS9kckYB5bW6bSAG9gDf1Ujl4JzNc+OHES2B5F2GNxJt7uoNeGvPqQph+TinGRnYWHusTr5tgXc0ODg+3TqLW8tvVBUePEfkYwobX9qqPttzJr/wB33K6+Gv8AMGg/Z4/3VAKfgafYi2Suu/UC0thOhrd9XgL93Hw732t3VpZbwn2TAoKXVr5UbY9VratIte3ZB00WLrKAiIgIhWLoMoiICIiAiIg/Lgq4znDijsSm0TiGlbYtkMogaAWi93Dxk3v09FZBUVz1lYVtPG4yGPlEuJDS+7NO9mDq7YW+PmttmVIz392m/Csobeyk8Qtzv5Uy+b7OsT3sXbuHqQPsVicNc6Rx0TaKocGaSeW92zbE30uJ6G52PSxt2UJqWMnncymj0QxgvL3m7tLRvJK77g0dL2F7rkaV2J26XYcMnHhclanxRek58SiZT8x0rAzrqL26fndVBxHzY2sqGwwm8MZ1arW1vta4H6IBKhWkeQRarGjjblxZy23tZK5HhxgVkcIcPjdXyVDS/WxmhwLRo/OH6rgb38PQhQOlgd7ZE3lay+2lm/ja422I+O/ax8ir7yrgUdHhnLYCNRL3aiHO1O7EjrYWHwXnW3aRhinizo7dZTzXwdkKOcQcDmrcsSU0Egjkc5hDnOcwANkDneJoJGwIUkRcl2HlOrwqrjzacONQ7m81kWoTS8vU8NIN+tvEOyuLLlW3AMvOixKra+SSZ0kYa6Sd5Zy2NsA4arBzXdrbqvse+nI/tsH7ka+/Gh5/KZF4OZaKntH+n+deeX/aJI/tILWy5xGoK6sEMMxEh91kjCwu2v4Sdj8CvpmbiBQ0FVyp5TzLAljGGRwB6arbN+PkqgjoKufiJTVYwySlbzotTGxu0NLSAXatIHT0W0KNk/HySOVgkYZ3Xa4amnTS3AIOxFwD8AguDLGbqTEInOppdRbbUxzSx7b9CWuF7eo2VJcH82xUVVUzVcz9JhjDQS6Rxdr3DW7np1ViZKyCyhzfLVMrI3teJWCBrA0sa+QOAvrN9Om3QKquGWDwVNJiPOjD+VQl8d/qPsfELd9ggvnDM7UdRgMtbHL+ZivzCWOD2WFzdlr9CuXV8VsMZTMfz3PDiQAyJ5d4bXJFthuLHuquyAb8Msc/VD+GVx6LDITwsqqoxgzNrY42yfWbGWMJaPTxO+aD0R+M1L+ARXc9vs5GrmG4HW1rddV9rdbqO0PFrC5asRCZ7STYOfC9jLk2F3EbfGyq7FHH8hlAL9a+QH1sZzv57gH4LXzjhkLOHGDzMja2SRrtbwLOfdt/Ee+6CU//AKGq3tkodEj2gsqD4XuaDYxW6Hfr96sT8ZKeiylSzVMugGGIDYuc53JBs1ouSeqp3i3KXZYwNzjcmjeSfXRCv3xmkPsmENvsKK9vUtjF/kEFq4BxMw+srmwRTObI42a2SN0eo+QJ2J9L3WzmjPlFh9WyKokcHuGrSyN0ha0mwc7T0HX1Niqa4lUEVNnKiEEbYhyqZ9mANGoSWv8AbsN+62s407Z+OLYZW6o3T07HNPQs5TLtPp/5QW5h+fKCfFWUsVQHyvtpAY+xuzXs61vdPn6KDYHSw/lbc8YkXyc2f/JTFNYXifdutx0bdfgozlmjZDxv5MTdLGVMzWtHQN5bjYem62cq/T2/9fU/wHoLOzHxIw+irTDNMTIPeZHG6Qt/rEbA9Nr33XQy7nCkrqZ76eYEMF3hwMbmDzc13QbHfovP2DVz48/1Uvsftj+ZUgwm53Mxu73XdOnTuuzkfKlZJUYjGaaSAT0k0bNbHMYHOkaWsueu1x9iCypeL2Fir5fOe7e2tsLyz7b23HqprQVjJqRssbw9jwHNc03aQe4K8yYfXspKebDcQonWe9r3OFo6qMg9WFwIc3YdCO5uVfvDmnpWZShFHI6SA6nNL/eBc8lzXbbEOuLIJMiIgLB6LKIIdnDKRnwp7KXlxOdIJJBpsJSNwHOHTffp13Ve5jyxLFWUtIyJ5bpY10gjOl00r/HZ3SwGhvpYq80VFrUzhtzTXdLGe/J57pcF5uZJqRoNx7QG7d42PLfvaPmt3LWUp6uimHKdGbNfFJI1zG3DrPYbi5uCD0+or0EY1XsL+dt1+1trrZ4xTZqjoY53rlGcoZWbR0DWOdzXhznBxAswvADhH3ANvjc+akoWUUcpVlXNVkIUjTFBERYelJYxk2ufxaNY2mcYPaoZOZrjtoa1gcbF2r6p7LZ4tZRrH5qhxKliM2lsV2t3c2SF5c0lvVzTt036q5EQUtl2hxeuz2yuqGTUsDXte+NzpIo9LGABrI3G7rkAm4+sfKy1s2YDiFHxIdilNTOqGl/MboYZOsXLcx7W+IHrYj0+xXkiCm+E+VKsZsqMUqoTDrEtmOGl7nzSB7iGncNAuN991p8M8mV1LT4iJ6ZzDLRmKO743an2Ow0uNuvdXgiClMm5Nroch4rTS0zmyzMAjZrjJedBGxDiB8bLUo8k144XVNIaZwnfWslbHrjuY2xsBdfVpG7T3V7IgpmfItZJwigpDEW1ENQ+flFzbuBdILAgkX0yXG/ZRarwjF6zCKPDTh8jG012te+N0bTfa73u8NgP0b3Xo9EFN8U8kVc2GYZBSQmYU8L4nFrmN6iIA+Nw66D0WeKGSqqpwTD5YYy98FOIpIgRrF2N3aPrWLSDbzCuNEHn44DieLZpppaijfTsjETHucx0TdETtRID9y49rbLp8R8tTP4htqaKopzO50R5RqI2TRysaA08txu4EBp6d1dygWc+GMNfjIrGzyQTWbdzADcsFmuG4LXW2uCgrHJcErOMjWTu5kwml5jx0L+US4j0uT8lKMv5TrY+L7q19O4U5mndzNcdtL4nNadIdq6kdu6lOSuGkGH4k6qM0k85BAfJYBur3iALkuO9ySep6XN5yOiChpsCxPC89T1lNSOqWyOmLS1pe3RM8vs4N8TXA2+Xrt1ci5VxV2G10s800MksRZAJJnamyF2rXpudAuALddyrlRB55rocZkwR+HVOHzVDzIHNqHsMjmAWuGSe7Y27uHU7K2uGGXpKDKUdPMRzC50jgDcNLzfSD3sLfG6liICIiAiIgIiICIiAiIgIiICIiAiIgIiICIiAiIgIiICIiAiIgIiICIiAiIgIiICIiAiIgIiICIiAiIgIiICIiAiIgIiICIiAiIgIiICIiAiIgIiICIiAiIgIiICIiAiIgIiICIiAiIgIiICIiAiIgIiICIiAiIgIiICIiAiIgIiICIiAiIgIiICIiAiIgIiICIiAiIgIiICIiAiIgIiICIiAiIgIiICIiAiIgIiICIiAiIgIiICIiAiIgIiICIiAiIgIiICIiAiIgIiIP//Z"/>
        <xdr:cNvSpPr>
          <a:spLocks noChangeAspect="1" noChangeArrowheads="1"/>
        </xdr:cNvSpPr>
      </xdr:nvSpPr>
      <xdr:spPr bwMode="auto">
        <a:xfrm>
          <a:off x="481584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201930</xdr:colOff>
      <xdr:row>16</xdr:row>
      <xdr:rowOff>152400</xdr:rowOff>
    </xdr:from>
    <xdr:to>
      <xdr:col>19</xdr:col>
      <xdr:colOff>174886</xdr:colOff>
      <xdr:row>32</xdr:row>
      <xdr:rowOff>57150</xdr:rowOff>
    </xdr:to>
    <xdr:pic>
      <xdr:nvPicPr>
        <xdr:cNvPr id="6" name="Picture 5"/>
        <xdr:cNvPicPr>
          <a:picLocks noChangeAspect="1"/>
        </xdr:cNvPicPr>
      </xdr:nvPicPr>
      <xdr:blipFill>
        <a:blip xmlns:r="http://schemas.openxmlformats.org/officeDocument/2006/relationships" r:embed="rId2"/>
        <a:stretch>
          <a:fillRect/>
        </a:stretch>
      </xdr:blipFill>
      <xdr:spPr>
        <a:xfrm>
          <a:off x="3802380" y="3200400"/>
          <a:ext cx="9726556" cy="2800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104774</xdr:colOff>
      <xdr:row>26</xdr:row>
      <xdr:rowOff>26669</xdr:rowOff>
    </xdr:from>
    <xdr:to>
      <xdr:col>18</xdr:col>
      <xdr:colOff>38099</xdr:colOff>
      <xdr:row>52</xdr:row>
      <xdr:rowOff>85724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31</xdr:row>
      <xdr:rowOff>0</xdr:rowOff>
    </xdr:from>
    <xdr:to>
      <xdr:col>29</xdr:col>
      <xdr:colOff>542925</xdr:colOff>
      <xdr:row>57</xdr:row>
      <xdr:rowOff>59055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152400</xdr:colOff>
      <xdr:row>0</xdr:row>
      <xdr:rowOff>66675</xdr:rowOff>
    </xdr:from>
    <xdr:to>
      <xdr:col>11</xdr:col>
      <xdr:colOff>377825</xdr:colOff>
      <xdr:row>16</xdr:row>
      <xdr:rowOff>153670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0.12659</cdr:x>
      <cdr:y>0.93003</cdr:y>
    </cdr:from>
    <cdr:to>
      <cdr:x>0.84836</cdr:x>
      <cdr:y>0.98696</cdr:y>
    </cdr:to>
    <cdr:sp macro="" textlink="">
      <cdr:nvSpPr>
        <cdr:cNvPr id="3" name="TextBox 1"/>
        <cdr:cNvSpPr txBox="1"/>
      </cdr:nvSpPr>
      <cdr:spPr>
        <a:xfrm xmlns:a="http://schemas.openxmlformats.org/drawingml/2006/main">
          <a:off x="840422" y="4431031"/>
          <a:ext cx="4791776" cy="2712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Sources: Bloomberg Terminal</a:t>
          </a:r>
        </a:p>
      </cdr:txBody>
    </cdr:sp>
  </cdr:relSizeAnchor>
</c:userShapes>
</file>

<file path=xl/drawings/drawing12.xml><?xml version="1.0" encoding="utf-8"?>
<c:userShapes xmlns:c="http://schemas.openxmlformats.org/drawingml/2006/chart">
  <cdr:relSizeAnchor xmlns:cdr="http://schemas.openxmlformats.org/drawingml/2006/chartDrawing">
    <cdr:from>
      <cdr:x>0.12659</cdr:x>
      <cdr:y>0.90797</cdr:y>
    </cdr:from>
    <cdr:to>
      <cdr:x>0.84836</cdr:x>
      <cdr:y>0.98696</cdr:y>
    </cdr:to>
    <cdr:sp macro="" textlink="">
      <cdr:nvSpPr>
        <cdr:cNvPr id="3" name="TextBox 1"/>
        <cdr:cNvSpPr txBox="1"/>
      </cdr:nvSpPr>
      <cdr:spPr>
        <a:xfrm xmlns:a="http://schemas.openxmlformats.org/drawingml/2006/main">
          <a:off x="706120" y="3182620"/>
          <a:ext cx="4025900" cy="276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Sources: Bloomberg Terminal, St. Louis Federal Reserve</a:t>
          </a:r>
        </a:p>
        <a:p xmlns:a="http://schemas.openxmlformats.org/drawingml/2006/main">
          <a:r>
            <a:rPr lang="en-US" sz="800"/>
            <a:t>Note:</a:t>
          </a:r>
          <a:r>
            <a:rPr lang="en-US" sz="800" baseline="0"/>
            <a:t> Correlation of 71% was reported for the two datasets</a:t>
          </a:r>
          <a:endParaRPr lang="en-US" sz="800"/>
        </a:p>
      </cdr:txBody>
    </cdr:sp>
  </cdr:relSizeAnchor>
</c:userShapes>
</file>

<file path=xl/drawings/drawing13.xml><?xml version="1.0" encoding="utf-8"?>
<c:userShapes xmlns:c="http://schemas.openxmlformats.org/drawingml/2006/chart">
  <cdr:relSizeAnchor xmlns:cdr="http://schemas.openxmlformats.org/drawingml/2006/chartDrawing">
    <cdr:from>
      <cdr:x>0.12659</cdr:x>
      <cdr:y>0.89193</cdr:y>
    </cdr:from>
    <cdr:to>
      <cdr:x>0.84836</cdr:x>
      <cdr:y>0.97092</cdr:y>
    </cdr:to>
    <cdr:sp macro="" textlink="">
      <cdr:nvSpPr>
        <cdr:cNvPr id="3" name="TextBox 1"/>
        <cdr:cNvSpPr txBox="1"/>
      </cdr:nvSpPr>
      <cdr:spPr>
        <a:xfrm xmlns:a="http://schemas.openxmlformats.org/drawingml/2006/main">
          <a:off x="726356" y="2541886"/>
          <a:ext cx="4141415" cy="2251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t>Sources: Bloomberg Terminal, St. Louis Federal Reserve</a:t>
          </a:r>
        </a:p>
        <a:p xmlns:a="http://schemas.openxmlformats.org/drawingml/2006/main">
          <a:r>
            <a:rPr lang="en-US" sz="800"/>
            <a:t>Note:</a:t>
          </a:r>
          <a:r>
            <a:rPr lang="en-US" sz="800" baseline="0"/>
            <a:t> Correlation of 71% was reported for the two datasets</a:t>
          </a:r>
          <a:endParaRPr lang="en-US" sz="800"/>
        </a:p>
      </cdr:txBody>
    </cdr:sp>
  </cdr:relSizeAnchor>
</c:userShapes>
</file>

<file path=xl/drawings/drawing2.xml><?xml version="1.0" encoding="utf-8"?>
<xdr:wsDr xmlns:xdr="http://schemas.openxmlformats.org/drawingml/2006/spreadsheetDrawing" xmlns:a="http://schemas.openxmlformats.org/drawingml/2006/main">
  <xdr:twoCellAnchor>
    <xdr:from>
      <xdr:col>16</xdr:col>
      <xdr:colOff>33337</xdr:colOff>
      <xdr:row>23</xdr:row>
      <xdr:rowOff>19050</xdr:rowOff>
    </xdr:from>
    <xdr:to>
      <xdr:col>27</xdr:col>
      <xdr:colOff>123824</xdr:colOff>
      <xdr:row>42</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0</xdr:colOff>
      <xdr:row>12</xdr:row>
      <xdr:rowOff>0</xdr:rowOff>
    </xdr:from>
    <xdr:to>
      <xdr:col>37</xdr:col>
      <xdr:colOff>104222</xdr:colOff>
      <xdr:row>31</xdr:row>
      <xdr:rowOff>140137</xdr:rowOff>
    </xdr:to>
    <xdr:pic>
      <xdr:nvPicPr>
        <xdr:cNvPr id="4" name="Picture 3"/>
        <xdr:cNvPicPr>
          <a:picLocks noChangeAspect="1"/>
        </xdr:cNvPicPr>
      </xdr:nvPicPr>
      <xdr:blipFill>
        <a:blip xmlns:r="http://schemas.openxmlformats.org/officeDocument/2006/relationships" r:embed="rId2"/>
        <a:stretch>
          <a:fillRect/>
        </a:stretch>
      </xdr:blipFill>
      <xdr:spPr>
        <a:xfrm>
          <a:off x="19678650" y="2181225"/>
          <a:ext cx="6809822" cy="3578662"/>
        </a:xfrm>
        <a:prstGeom prst="rect">
          <a:avLst/>
        </a:prstGeom>
      </xdr:spPr>
    </xdr:pic>
    <xdr:clientData/>
  </xdr:twoCellAnchor>
  <xdr:twoCellAnchor>
    <xdr:from>
      <xdr:col>15</xdr:col>
      <xdr:colOff>414337</xdr:colOff>
      <xdr:row>0</xdr:row>
      <xdr:rowOff>0</xdr:rowOff>
    </xdr:from>
    <xdr:to>
      <xdr:col>25</xdr:col>
      <xdr:colOff>466724</xdr:colOff>
      <xdr:row>22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0.02149</cdr:x>
      <cdr:y>0.8369</cdr:y>
    </cdr:from>
    <cdr:to>
      <cdr:x>0.87783</cdr:x>
      <cdr:y>1</cdr:y>
    </cdr:to>
    <cdr:sp macro="" textlink="">
      <cdr:nvSpPr>
        <cdr:cNvPr id="2" name="TextBox 2"/>
        <cdr:cNvSpPr txBox="1"/>
      </cdr:nvSpPr>
      <cdr:spPr>
        <a:xfrm xmlns:a="http://schemas.openxmlformats.org/drawingml/2006/main">
          <a:off x="146050" y="2981325"/>
          <a:ext cx="5819775" cy="5810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t>Figure 1: </a:t>
          </a:r>
          <a:r>
            <a:rPr lang="en-US" sz="1000" b="0"/>
            <a:t>HON revenue breakdown by segment over the last 6 years.</a:t>
          </a:r>
          <a:r>
            <a:rPr lang="en-US" sz="1000" b="0" baseline="0"/>
            <a:t> Aerospace has lost share over the last several years, though the trend was reversed with the recent downturn in oil prices and PMT revenues. Sources: SEC 10-K Filings</a:t>
          </a:r>
          <a:endParaRPr lang="en-US" sz="1000" b="1"/>
        </a:p>
      </cdr:txBody>
    </cdr:sp>
  </cdr:relSizeAnchor>
</c:userShapes>
</file>

<file path=xl/drawings/drawing4.xml><?xml version="1.0" encoding="utf-8"?>
<c:userShapes xmlns:c="http://schemas.openxmlformats.org/drawingml/2006/chart">
  <cdr:relSizeAnchor xmlns:cdr="http://schemas.openxmlformats.org/drawingml/2006/chartDrawing">
    <cdr:from>
      <cdr:x>0.87761</cdr:x>
      <cdr:y>0.82679</cdr:y>
    </cdr:from>
    <cdr:to>
      <cdr:x>0.99071</cdr:x>
      <cdr:y>0.96998</cdr:y>
    </cdr:to>
    <cdr:sp macro="" textlink="">
      <cdr:nvSpPr>
        <cdr:cNvPr id="2" name="TextBox 1"/>
        <cdr:cNvSpPr txBox="1"/>
      </cdr:nvSpPr>
      <cdr:spPr>
        <a:xfrm xmlns:a="http://schemas.openxmlformats.org/drawingml/2006/main">
          <a:off x="5395913" y="3409951"/>
          <a:ext cx="695325"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0.83424</cdr:x>
      <cdr:y>0.85912</cdr:y>
    </cdr:from>
    <cdr:to>
      <cdr:x>1</cdr:x>
      <cdr:y>1</cdr:y>
    </cdr:to>
    <cdr:sp macro="" textlink="">
      <cdr:nvSpPr>
        <cdr:cNvPr id="4" name="TextBox 1"/>
        <cdr:cNvSpPr txBox="1"/>
      </cdr:nvSpPr>
      <cdr:spPr>
        <a:xfrm xmlns:a="http://schemas.openxmlformats.org/drawingml/2006/main">
          <a:off x="5129212" y="3543299"/>
          <a:ext cx="1019175" cy="581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1"/>
            <a:t>Figure</a:t>
          </a:r>
          <a:r>
            <a:rPr lang="en-US" sz="800" b="1" baseline="0"/>
            <a:t> 1a: </a:t>
          </a:r>
          <a:r>
            <a:rPr lang="en-US" sz="800" b="0" baseline="0"/>
            <a:t>Business Segments by Share. Source: 10-K</a:t>
          </a:r>
          <a:endParaRPr lang="en-US" sz="800" b="0"/>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431799</xdr:colOff>
      <xdr:row>93</xdr:row>
      <xdr:rowOff>93134</xdr:rowOff>
    </xdr:from>
    <xdr:to>
      <xdr:col>23</xdr:col>
      <xdr:colOff>584200</xdr:colOff>
      <xdr:row>110</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0.03506</cdr:x>
      <cdr:y>0.84273</cdr:y>
    </cdr:from>
    <cdr:to>
      <cdr:x>0.90463</cdr:x>
      <cdr:y>1</cdr:y>
    </cdr:to>
    <cdr:sp macro="" textlink="">
      <cdr:nvSpPr>
        <cdr:cNvPr id="2" name="TextBox 2"/>
        <cdr:cNvSpPr txBox="1"/>
      </cdr:nvSpPr>
      <cdr:spPr>
        <a:xfrm xmlns:a="http://schemas.openxmlformats.org/drawingml/2006/main">
          <a:off x="211667" y="2404533"/>
          <a:ext cx="5249333" cy="44873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t>Figure 3: </a:t>
          </a:r>
          <a:r>
            <a:rPr lang="en-US" sz="1000" b="0"/>
            <a:t>Asset</a:t>
          </a:r>
          <a:r>
            <a:rPr lang="en-US" sz="1000" b="0" baseline="0"/>
            <a:t> Turns have decreased following acquisitions in recent years, though the negative correlation it has with useful life does not appear to be very strong.  Sources: 10-K Filings</a:t>
          </a:r>
          <a:endParaRPr lang="en-US" sz="1000" b="1"/>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651932</xdr:colOff>
      <xdr:row>117</xdr:row>
      <xdr:rowOff>67734</xdr:rowOff>
    </xdr:from>
    <xdr:to>
      <xdr:col>21</xdr:col>
      <xdr:colOff>499532</xdr:colOff>
      <xdr:row>132</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0.03506</cdr:x>
      <cdr:y>0.84273</cdr:y>
    </cdr:from>
    <cdr:to>
      <cdr:x>0.90463</cdr:x>
      <cdr:y>1</cdr:y>
    </cdr:to>
    <cdr:sp macro="" textlink="">
      <cdr:nvSpPr>
        <cdr:cNvPr id="2" name="TextBox 2"/>
        <cdr:cNvSpPr txBox="1"/>
      </cdr:nvSpPr>
      <cdr:spPr>
        <a:xfrm xmlns:a="http://schemas.openxmlformats.org/drawingml/2006/main">
          <a:off x="211667" y="2404533"/>
          <a:ext cx="5249333" cy="44873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b="1"/>
            <a:t>Figure 2: </a:t>
          </a:r>
          <a:r>
            <a:rPr lang="en-US" sz="1000" b="0"/>
            <a:t>Asset</a:t>
          </a:r>
          <a:r>
            <a:rPr lang="en-US" sz="1000" b="0" baseline="0"/>
            <a:t> Turns have decreased following acquisitions in recent years, though the negative correlation it has with useful life does not appear to be very strong.  Sources: 10-K Filings</a:t>
          </a:r>
          <a:endParaRPr lang="en-US" sz="10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68580</xdr:rowOff>
    </xdr:from>
    <xdr:to>
      <xdr:col>15</xdr:col>
      <xdr:colOff>608381</xdr:colOff>
      <xdr:row>29</xdr:row>
      <xdr:rowOff>69822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68580"/>
          <a:ext cx="9752381" cy="5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4"/>
  <sheetViews>
    <sheetView showGridLines="0" zoomScale="80" zoomScaleNormal="80" workbookViewId="0">
      <selection activeCell="H10" sqref="H10"/>
    </sheetView>
  </sheetViews>
  <sheetFormatPr defaultRowHeight="14.4" x14ac:dyDescent="0.3"/>
  <cols>
    <col min="2" max="2" width="25.77734375" customWidth="1"/>
    <col min="3" max="3" width="17.77734375" customWidth="1"/>
  </cols>
  <sheetData>
    <row r="3" spans="2:3" x14ac:dyDescent="0.3">
      <c r="B3" s="1" t="s">
        <v>0</v>
      </c>
    </row>
    <row r="4" spans="2:3" x14ac:dyDescent="0.3">
      <c r="B4" s="1" t="s">
        <v>1</v>
      </c>
    </row>
    <row r="5" spans="2:3" x14ac:dyDescent="0.3">
      <c r="B5" s="1" t="s">
        <v>2</v>
      </c>
    </row>
    <row r="10" spans="2:3" ht="25.8" x14ac:dyDescent="0.5">
      <c r="C10" s="2"/>
    </row>
    <row r="14" spans="2:3" ht="15" thickBot="1" x14ac:dyDescent="0.35"/>
    <row r="15" spans="2:3" x14ac:dyDescent="0.3">
      <c r="B15" s="135" t="s">
        <v>3</v>
      </c>
      <c r="C15" s="136" t="s">
        <v>4</v>
      </c>
    </row>
    <row r="16" spans="2:3" x14ac:dyDescent="0.3">
      <c r="B16" s="137" t="s">
        <v>5</v>
      </c>
      <c r="C16" s="138">
        <v>42501</v>
      </c>
    </row>
    <row r="17" spans="2:3" x14ac:dyDescent="0.3">
      <c r="B17" s="137" t="s">
        <v>6</v>
      </c>
      <c r="C17" s="138">
        <v>42369</v>
      </c>
    </row>
    <row r="18" spans="2:3" x14ac:dyDescent="0.3">
      <c r="B18" s="137" t="s">
        <v>7</v>
      </c>
      <c r="C18" s="139">
        <v>114.11</v>
      </c>
    </row>
    <row r="19" spans="2:3" x14ac:dyDescent="0.3">
      <c r="B19" s="137" t="s">
        <v>8</v>
      </c>
      <c r="C19" s="139">
        <v>116.56</v>
      </c>
    </row>
    <row r="20" spans="2:3" x14ac:dyDescent="0.3">
      <c r="B20" s="137" t="s">
        <v>9</v>
      </c>
      <c r="C20" s="140">
        <v>87</v>
      </c>
    </row>
    <row r="21" spans="2:3" x14ac:dyDescent="0.3">
      <c r="B21" s="137" t="s">
        <v>10</v>
      </c>
      <c r="C21" s="148">
        <v>88.12</v>
      </c>
    </row>
    <row r="22" spans="2:3" x14ac:dyDescent="0.3">
      <c r="B22" s="137" t="s">
        <v>11</v>
      </c>
      <c r="C22" s="141">
        <f>C21+C23-C24</f>
        <v>93.320000000000007</v>
      </c>
    </row>
    <row r="23" spans="2:3" x14ac:dyDescent="0.3">
      <c r="B23" s="137" t="s">
        <v>12</v>
      </c>
      <c r="C23" s="148">
        <v>9.6999999999999993</v>
      </c>
    </row>
    <row r="24" spans="2:3" x14ac:dyDescent="0.3">
      <c r="B24" s="137" t="s">
        <v>13</v>
      </c>
      <c r="C24" s="148">
        <v>4.5</v>
      </c>
    </row>
    <row r="25" spans="2:3" x14ac:dyDescent="0.3">
      <c r="B25" s="137" t="s">
        <v>14</v>
      </c>
      <c r="C25" s="142">
        <f>(C23-C24)/C22</f>
        <v>5.5722246035147867E-2</v>
      </c>
    </row>
    <row r="26" spans="2:3" x14ac:dyDescent="0.3">
      <c r="B26" s="137" t="s">
        <v>15</v>
      </c>
      <c r="C26" s="142">
        <v>2.0899999999999998E-2</v>
      </c>
    </row>
    <row r="27" spans="2:3" x14ac:dyDescent="0.3">
      <c r="B27" s="137" t="s">
        <v>16</v>
      </c>
      <c r="C27" s="143">
        <v>762.12</v>
      </c>
    </row>
    <row r="28" spans="2:3" x14ac:dyDescent="0.3">
      <c r="B28" s="137" t="s">
        <v>17</v>
      </c>
      <c r="C28" s="139">
        <v>18.93</v>
      </c>
    </row>
    <row r="29" spans="2:3" x14ac:dyDescent="0.3">
      <c r="B29" s="137" t="s">
        <v>218</v>
      </c>
      <c r="C29" s="144">
        <f>111.4/DCF!E90*DCF!B107</f>
        <v>11.091910408112518</v>
      </c>
    </row>
    <row r="30" spans="2:3" x14ac:dyDescent="0.3">
      <c r="B30" s="137" t="s">
        <v>18</v>
      </c>
      <c r="C30" s="144">
        <f>111.4/DCF!D90*DCF!B107</f>
        <v>13.378063956899277</v>
      </c>
    </row>
    <row r="31" spans="2:3" x14ac:dyDescent="0.3">
      <c r="B31" s="137" t="s">
        <v>19</v>
      </c>
      <c r="C31" s="144">
        <v>15.71</v>
      </c>
    </row>
    <row r="32" spans="2:3" x14ac:dyDescent="0.3">
      <c r="B32" s="137" t="s">
        <v>217</v>
      </c>
      <c r="C32" s="145">
        <f>HON_IS!G30</f>
        <v>6.1143883046935112</v>
      </c>
    </row>
    <row r="33" spans="2:3" x14ac:dyDescent="0.3">
      <c r="B33" s="137" t="s">
        <v>20</v>
      </c>
      <c r="C33" s="145">
        <f>HON_IS!F30</f>
        <v>5.4041305456399797</v>
      </c>
    </row>
    <row r="34" spans="2:3" ht="15" thickBot="1" x14ac:dyDescent="0.35">
      <c r="B34" s="146" t="s">
        <v>21</v>
      </c>
      <c r="C34" s="147">
        <f>HON_IS!E30</f>
        <v>4.989827060020346</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1"/>
  <sheetViews>
    <sheetView topLeftCell="A47" zoomScale="80" zoomScaleNormal="80" workbookViewId="0">
      <selection activeCell="H57" sqref="H57:I57"/>
    </sheetView>
  </sheetViews>
  <sheetFormatPr defaultRowHeight="14.4" x14ac:dyDescent="0.3"/>
  <cols>
    <col min="1" max="3" width="10.77734375" customWidth="1"/>
  </cols>
  <sheetData>
    <row r="1" spans="1:8" x14ac:dyDescent="0.3">
      <c r="A1" t="s">
        <v>5</v>
      </c>
      <c r="B1" t="s">
        <v>219</v>
      </c>
      <c r="C1" s="14"/>
    </row>
    <row r="2" spans="1:8" x14ac:dyDescent="0.3">
      <c r="A2" s="161"/>
      <c r="B2" s="14"/>
      <c r="C2" s="160"/>
      <c r="D2" s="162"/>
      <c r="E2" s="14"/>
      <c r="F2" s="160"/>
    </row>
    <row r="3" spans="1:8" x14ac:dyDescent="0.3">
      <c r="A3" s="161"/>
      <c r="B3" s="14"/>
      <c r="C3" s="160"/>
      <c r="D3" s="162"/>
      <c r="E3" s="14"/>
      <c r="F3" s="160"/>
    </row>
    <row r="4" spans="1:8" x14ac:dyDescent="0.3">
      <c r="A4" s="161"/>
      <c r="B4" s="14"/>
      <c r="C4" s="160"/>
      <c r="D4" s="162"/>
      <c r="E4" s="14"/>
      <c r="F4" s="160"/>
    </row>
    <row r="5" spans="1:8" x14ac:dyDescent="0.3">
      <c r="A5" s="161"/>
      <c r="B5" s="14"/>
      <c r="C5" s="160"/>
      <c r="D5" s="162"/>
      <c r="E5" s="14"/>
      <c r="F5" s="160"/>
    </row>
    <row r="6" spans="1:8" x14ac:dyDescent="0.3">
      <c r="A6" s="161"/>
      <c r="B6" s="14"/>
      <c r="C6" s="160"/>
      <c r="D6" s="162"/>
      <c r="E6" s="14"/>
      <c r="F6" s="160"/>
    </row>
    <row r="7" spans="1:8" x14ac:dyDescent="0.3">
      <c r="A7" s="161"/>
      <c r="B7" s="14"/>
      <c r="C7" s="160"/>
      <c r="D7" s="162"/>
      <c r="E7" s="14"/>
      <c r="F7" s="160"/>
    </row>
    <row r="8" spans="1:8" x14ac:dyDescent="0.3">
      <c r="A8" s="161"/>
      <c r="B8" s="14"/>
      <c r="C8" s="160"/>
      <c r="D8" s="162"/>
      <c r="E8" s="14"/>
      <c r="F8" s="160"/>
    </row>
    <row r="9" spans="1:8" x14ac:dyDescent="0.3">
      <c r="A9" s="161"/>
      <c r="B9" s="14"/>
      <c r="C9" s="160"/>
      <c r="D9" s="162"/>
      <c r="E9" s="14"/>
      <c r="F9" s="160"/>
    </row>
    <row r="10" spans="1:8" x14ac:dyDescent="0.3">
      <c r="A10" s="161"/>
      <c r="B10" s="14"/>
      <c r="C10" s="160"/>
      <c r="D10" s="162"/>
      <c r="E10" s="14"/>
      <c r="F10" s="160"/>
    </row>
    <row r="11" spans="1:8" x14ac:dyDescent="0.3">
      <c r="A11" s="161"/>
      <c r="B11" s="14"/>
      <c r="C11" s="160"/>
      <c r="D11" s="162"/>
      <c r="E11" s="14"/>
      <c r="F11" s="160"/>
    </row>
    <row r="12" spans="1:8" x14ac:dyDescent="0.3">
      <c r="A12" s="161"/>
      <c r="B12" s="14"/>
      <c r="C12" s="160"/>
      <c r="D12" s="162"/>
      <c r="E12" s="14"/>
      <c r="F12" s="160"/>
    </row>
    <row r="13" spans="1:8" x14ac:dyDescent="0.3">
      <c r="A13" s="161"/>
      <c r="B13" s="14"/>
      <c r="C13" s="160"/>
      <c r="D13" s="162"/>
      <c r="E13" s="14"/>
      <c r="F13" s="160"/>
    </row>
    <row r="14" spans="1:8" x14ac:dyDescent="0.3">
      <c r="A14" s="161"/>
      <c r="B14" s="14"/>
      <c r="C14" s="160"/>
      <c r="D14" s="162"/>
      <c r="E14" s="14"/>
      <c r="F14" s="160"/>
    </row>
    <row r="15" spans="1:8" x14ac:dyDescent="0.3">
      <c r="A15" s="161"/>
      <c r="B15" s="14"/>
      <c r="C15" s="160"/>
      <c r="D15" s="162"/>
      <c r="E15" s="14"/>
      <c r="F15" s="160"/>
    </row>
    <row r="16" spans="1:8" x14ac:dyDescent="0.3">
      <c r="A16" s="161"/>
      <c r="B16" s="14"/>
      <c r="C16" s="160"/>
      <c r="D16" s="162"/>
      <c r="E16" s="160"/>
      <c r="F16" s="160"/>
      <c r="H16">
        <f>CORREL(B16:B196,D16:D196)</f>
        <v>0.71763245614460081</v>
      </c>
    </row>
    <row r="17" spans="1:13" x14ac:dyDescent="0.3">
      <c r="A17" s="161"/>
      <c r="B17" s="14"/>
      <c r="C17" s="160"/>
      <c r="D17" s="162"/>
      <c r="E17" s="160"/>
      <c r="F17" s="160"/>
    </row>
    <row r="18" spans="1:13" x14ac:dyDescent="0.3">
      <c r="A18" s="161"/>
      <c r="B18" s="14"/>
      <c r="C18" s="160"/>
      <c r="D18" s="162"/>
      <c r="E18" s="160"/>
      <c r="F18" s="160"/>
    </row>
    <row r="19" spans="1:13" x14ac:dyDescent="0.3">
      <c r="A19" s="161">
        <v>37043</v>
      </c>
      <c r="B19" s="14">
        <v>34.900002000000001</v>
      </c>
      <c r="C19" s="163">
        <f>B19/$B$19*100</f>
        <v>100</v>
      </c>
      <c r="D19" s="162">
        <v>93.111400000000003</v>
      </c>
      <c r="E19" s="163">
        <f>D19/$D$19*100</f>
        <v>100</v>
      </c>
      <c r="F19" s="160">
        <v>93.111400000000003</v>
      </c>
      <c r="H19" s="166">
        <v>73.260002</v>
      </c>
      <c r="I19" s="163">
        <f>H19/$H$19*100</f>
        <v>100</v>
      </c>
      <c r="J19" s="164">
        <v>33.25</v>
      </c>
      <c r="K19" s="163">
        <f>J19/$J$19*100</f>
        <v>100</v>
      </c>
      <c r="L19" s="165">
        <v>49.619999</v>
      </c>
      <c r="M19" s="163">
        <f>L19/$L$19*100</f>
        <v>100</v>
      </c>
    </row>
    <row r="20" spans="1:13" x14ac:dyDescent="0.3">
      <c r="A20" s="161">
        <v>37074</v>
      </c>
      <c r="B20" s="14">
        <v>36.869999</v>
      </c>
      <c r="C20" s="163">
        <f t="shared" ref="C20:C83" si="0">B20/$B$19*100</f>
        <v>105.64469022093465</v>
      </c>
      <c r="D20" s="162">
        <v>92.585999999999999</v>
      </c>
      <c r="E20" s="163">
        <f t="shared" ref="E20:E83" si="1">D20/$D$19*100</f>
        <v>99.435729674347058</v>
      </c>
      <c r="F20" s="160">
        <v>92.585999999999999</v>
      </c>
      <c r="H20" s="166">
        <v>73.400002000000001</v>
      </c>
      <c r="I20" s="163">
        <f t="shared" ref="I20:I83" si="2">H20/$H$19*100</f>
        <v>100.19110018588316</v>
      </c>
      <c r="J20" s="164">
        <v>36.400002000000001</v>
      </c>
      <c r="K20" s="163">
        <f t="shared" ref="K20:K83" si="3">J20/$J$19*100</f>
        <v>109.4736902255639</v>
      </c>
      <c r="L20" s="165">
        <v>52.990001999999997</v>
      </c>
      <c r="M20" s="163">
        <f t="shared" ref="M20:M83" si="4">L20/$L$19*100</f>
        <v>106.79162246657843</v>
      </c>
    </row>
    <row r="21" spans="1:13" x14ac:dyDescent="0.3">
      <c r="A21" s="161">
        <v>37104</v>
      </c>
      <c r="B21" s="14">
        <v>37.259998000000003</v>
      </c>
      <c r="C21" s="163">
        <f t="shared" si="0"/>
        <v>106.7621658015951</v>
      </c>
      <c r="D21" s="162">
        <v>92.4101</v>
      </c>
      <c r="E21" s="163">
        <f t="shared" si="1"/>
        <v>99.246816179329272</v>
      </c>
      <c r="F21" s="160">
        <v>92.4101</v>
      </c>
      <c r="H21" s="166">
        <v>68.400002000000001</v>
      </c>
      <c r="I21" s="163">
        <f t="shared" si="2"/>
        <v>93.366093547199185</v>
      </c>
      <c r="J21" s="164">
        <v>35.060001</v>
      </c>
      <c r="K21" s="163">
        <f t="shared" si="3"/>
        <v>105.4436120300752</v>
      </c>
      <c r="L21" s="165">
        <v>51.099997999999999</v>
      </c>
      <c r="M21" s="163">
        <f t="shared" si="4"/>
        <v>102.98266632371356</v>
      </c>
    </row>
    <row r="22" spans="1:13" x14ac:dyDescent="0.3">
      <c r="A22" s="161">
        <v>37138</v>
      </c>
      <c r="B22" s="14">
        <v>26.4</v>
      </c>
      <c r="C22" s="163">
        <f t="shared" si="0"/>
        <v>75.644694805461612</v>
      </c>
      <c r="D22" s="162">
        <v>92.092399999999998</v>
      </c>
      <c r="E22" s="163">
        <f t="shared" si="1"/>
        <v>98.905611987361368</v>
      </c>
      <c r="F22" s="160">
        <v>92.092399999999998</v>
      </c>
      <c r="H22" s="166">
        <v>46.5</v>
      </c>
      <c r="I22" s="163">
        <f t="shared" si="2"/>
        <v>63.472561739760799</v>
      </c>
      <c r="J22" s="164">
        <v>32.759998000000003</v>
      </c>
      <c r="K22" s="163">
        <f t="shared" si="3"/>
        <v>98.5263097744361</v>
      </c>
      <c r="L22" s="165">
        <v>40.299999</v>
      </c>
      <c r="M22" s="163">
        <f t="shared" si="4"/>
        <v>81.2172507298922</v>
      </c>
    </row>
    <row r="23" spans="1:13" x14ac:dyDescent="0.3">
      <c r="A23" s="161">
        <v>37165</v>
      </c>
      <c r="B23" s="14">
        <v>29.549999</v>
      </c>
      <c r="C23" s="163">
        <f t="shared" si="0"/>
        <v>84.670479388511211</v>
      </c>
      <c r="D23" s="162">
        <v>91.685400000000001</v>
      </c>
      <c r="E23" s="163">
        <f t="shared" si="1"/>
        <v>98.468501171714735</v>
      </c>
      <c r="F23" s="160">
        <v>91.685400000000001</v>
      </c>
      <c r="H23" s="166">
        <v>53.889999000000003</v>
      </c>
      <c r="I23" s="163">
        <f t="shared" si="2"/>
        <v>73.559920186734374</v>
      </c>
      <c r="J23" s="164">
        <v>33.25</v>
      </c>
      <c r="K23" s="163">
        <f t="shared" si="3"/>
        <v>100</v>
      </c>
      <c r="L23" s="165">
        <v>42.720001000000003</v>
      </c>
      <c r="M23" s="163">
        <f t="shared" si="4"/>
        <v>86.094320558128189</v>
      </c>
    </row>
    <row r="24" spans="1:13" x14ac:dyDescent="0.3">
      <c r="A24" s="161">
        <v>37196</v>
      </c>
      <c r="B24" s="14">
        <v>33.139999000000003</v>
      </c>
      <c r="C24" s="163">
        <f t="shared" si="0"/>
        <v>94.957011750314521</v>
      </c>
      <c r="D24" s="162">
        <v>91.215500000000006</v>
      </c>
      <c r="E24" s="163">
        <f t="shared" si="1"/>
        <v>97.963836866377264</v>
      </c>
      <c r="F24" s="160">
        <v>91.215500000000006</v>
      </c>
      <c r="H24" s="166">
        <v>60.200001</v>
      </c>
      <c r="I24" s="163">
        <f t="shared" si="2"/>
        <v>82.173081294756173</v>
      </c>
      <c r="J24" s="164">
        <v>37.5</v>
      </c>
      <c r="K24" s="163">
        <f t="shared" si="3"/>
        <v>112.78195488721805</v>
      </c>
      <c r="L24" s="165">
        <v>46</v>
      </c>
      <c r="M24" s="163">
        <f t="shared" si="4"/>
        <v>92.704556483364698</v>
      </c>
    </row>
    <row r="25" spans="1:13" x14ac:dyDescent="0.3">
      <c r="A25" s="161">
        <v>37228</v>
      </c>
      <c r="B25" s="14">
        <v>33.82</v>
      </c>
      <c r="C25" s="163">
        <f t="shared" si="0"/>
        <v>96.905438572754235</v>
      </c>
      <c r="D25" s="162">
        <v>91.2654</v>
      </c>
      <c r="E25" s="163">
        <f t="shared" si="1"/>
        <v>98.017428585543769</v>
      </c>
      <c r="F25" s="160">
        <v>91.2654</v>
      </c>
      <c r="H25" s="166">
        <v>64.629997000000003</v>
      </c>
      <c r="I25" s="163">
        <f t="shared" si="2"/>
        <v>88.22003171662486</v>
      </c>
      <c r="J25" s="164">
        <v>33.779998999999997</v>
      </c>
      <c r="K25" s="163">
        <f t="shared" si="3"/>
        <v>101.5939819548872</v>
      </c>
      <c r="L25" s="165">
        <v>52.25</v>
      </c>
      <c r="M25" s="163">
        <f t="shared" si="4"/>
        <v>105.30028426643057</v>
      </c>
    </row>
    <row r="26" spans="1:13" x14ac:dyDescent="0.3">
      <c r="A26" s="161">
        <v>37258</v>
      </c>
      <c r="B26" s="14">
        <v>33.610000999999997</v>
      </c>
      <c r="C26" s="163">
        <f t="shared" si="0"/>
        <v>96.303722274858316</v>
      </c>
      <c r="D26" s="162">
        <v>91.784800000000004</v>
      </c>
      <c r="E26" s="163">
        <f t="shared" si="1"/>
        <v>98.575255017108546</v>
      </c>
      <c r="F26" s="160">
        <v>91.784800000000004</v>
      </c>
      <c r="H26" s="166">
        <v>68.730002999999996</v>
      </c>
      <c r="I26" s="163">
        <f t="shared" si="2"/>
        <v>93.81654535035365</v>
      </c>
      <c r="J26" s="164">
        <v>29.540001</v>
      </c>
      <c r="K26" s="163">
        <f t="shared" si="3"/>
        <v>88.84210827067669</v>
      </c>
      <c r="L26" s="165">
        <v>55.400002000000001</v>
      </c>
      <c r="M26" s="163">
        <f t="shared" si="4"/>
        <v>111.64853509972865</v>
      </c>
    </row>
    <row r="27" spans="1:13" x14ac:dyDescent="0.3">
      <c r="A27" s="161">
        <v>37288</v>
      </c>
      <c r="B27" s="14">
        <v>38.119999</v>
      </c>
      <c r="C27" s="163">
        <f t="shared" si="0"/>
        <v>109.22635190679932</v>
      </c>
      <c r="D27" s="162">
        <v>91.803399999999996</v>
      </c>
      <c r="E27" s="163">
        <f t="shared" si="1"/>
        <v>98.595231088781816</v>
      </c>
      <c r="F27" s="160">
        <v>91.803399999999996</v>
      </c>
      <c r="H27" s="166">
        <v>72.949996999999996</v>
      </c>
      <c r="I27" s="163">
        <f t="shared" si="2"/>
        <v>99.57684276339495</v>
      </c>
      <c r="J27" s="164">
        <v>31.280000999999999</v>
      </c>
      <c r="K27" s="163">
        <f t="shared" si="3"/>
        <v>94.075190977443597</v>
      </c>
      <c r="L27" s="165">
        <v>60.150002000000001</v>
      </c>
      <c r="M27" s="163">
        <f t="shared" si="4"/>
        <v>121.22128821485869</v>
      </c>
    </row>
    <row r="28" spans="1:13" x14ac:dyDescent="0.3">
      <c r="A28" s="161">
        <v>37316</v>
      </c>
      <c r="B28" s="14">
        <v>38.270000000000003</v>
      </c>
      <c r="C28" s="163">
        <f t="shared" si="0"/>
        <v>109.65615417443244</v>
      </c>
      <c r="D28" s="162">
        <v>92.529499999999999</v>
      </c>
      <c r="E28" s="163">
        <f t="shared" si="1"/>
        <v>99.375049671683584</v>
      </c>
      <c r="F28" s="160">
        <v>92.529499999999999</v>
      </c>
      <c r="H28" s="166">
        <v>74.199996999999996</v>
      </c>
      <c r="I28" s="163">
        <f t="shared" si="2"/>
        <v>101.28309442306593</v>
      </c>
      <c r="J28" s="164">
        <v>32.720001000000003</v>
      </c>
      <c r="K28" s="163">
        <f t="shared" si="3"/>
        <v>98.406018045112802</v>
      </c>
      <c r="L28" s="165">
        <v>62.919998</v>
      </c>
      <c r="M28" s="163">
        <f t="shared" si="4"/>
        <v>126.80370670704771</v>
      </c>
    </row>
    <row r="29" spans="1:13" x14ac:dyDescent="0.3">
      <c r="A29" s="161">
        <v>37347</v>
      </c>
      <c r="B29" s="14">
        <v>36.68</v>
      </c>
      <c r="C29" s="163">
        <f t="shared" si="0"/>
        <v>105.10028051001257</v>
      </c>
      <c r="D29" s="162">
        <v>92.920400000000001</v>
      </c>
      <c r="E29" s="163">
        <f t="shared" si="1"/>
        <v>99.794869371527</v>
      </c>
      <c r="F29" s="160">
        <v>92.920400000000001</v>
      </c>
      <c r="H29" s="166">
        <v>70.169998000000007</v>
      </c>
      <c r="I29" s="163">
        <f t="shared" si="2"/>
        <v>95.782140437288007</v>
      </c>
      <c r="J29" s="164">
        <v>31.799999</v>
      </c>
      <c r="K29" s="163">
        <f t="shared" si="3"/>
        <v>95.639094736842097</v>
      </c>
      <c r="L29" s="165">
        <v>62.48</v>
      </c>
      <c r="M29" s="163">
        <f t="shared" si="4"/>
        <v>125.91697150175274</v>
      </c>
    </row>
    <row r="30" spans="1:13" x14ac:dyDescent="0.3">
      <c r="A30" s="161">
        <v>37377</v>
      </c>
      <c r="B30" s="14">
        <v>39.200001</v>
      </c>
      <c r="C30" s="163">
        <f t="shared" si="0"/>
        <v>112.32091333404509</v>
      </c>
      <c r="D30" s="162">
        <v>93.299800000000005</v>
      </c>
      <c r="E30" s="163">
        <f t="shared" si="1"/>
        <v>100.20233827436813</v>
      </c>
      <c r="F30" s="160">
        <v>93.299800000000005</v>
      </c>
      <c r="H30" s="166">
        <v>68.870002999999997</v>
      </c>
      <c r="I30" s="163">
        <f t="shared" si="2"/>
        <v>94.007645536236808</v>
      </c>
      <c r="J30" s="164">
        <v>33.340000000000003</v>
      </c>
      <c r="K30" s="163">
        <f t="shared" si="3"/>
        <v>100.27067669172934</v>
      </c>
      <c r="L30" s="165">
        <v>64.400002000000001</v>
      </c>
      <c r="M30" s="163">
        <f t="shared" si="4"/>
        <v>129.78638310734348</v>
      </c>
    </row>
    <row r="31" spans="1:13" x14ac:dyDescent="0.3">
      <c r="A31" s="161">
        <v>37410</v>
      </c>
      <c r="B31" s="14">
        <v>35.229999999999997</v>
      </c>
      <c r="C31" s="163">
        <f t="shared" si="0"/>
        <v>100.94555295440956</v>
      </c>
      <c r="D31" s="162">
        <v>94.1905</v>
      </c>
      <c r="E31" s="163">
        <f t="shared" si="1"/>
        <v>101.15893435175498</v>
      </c>
      <c r="F31" s="160">
        <v>94.1905</v>
      </c>
      <c r="H31" s="166">
        <v>67.900002000000001</v>
      </c>
      <c r="I31" s="163">
        <f t="shared" si="2"/>
        <v>92.683592883330803</v>
      </c>
      <c r="J31" s="164">
        <v>34.380001</v>
      </c>
      <c r="K31" s="163">
        <f t="shared" si="3"/>
        <v>103.3984992481203</v>
      </c>
      <c r="L31" s="165">
        <v>57.759998000000003</v>
      </c>
      <c r="M31" s="163">
        <f t="shared" si="4"/>
        <v>116.40467384934854</v>
      </c>
    </row>
    <row r="32" spans="1:13" x14ac:dyDescent="0.3">
      <c r="A32" s="161">
        <v>37438</v>
      </c>
      <c r="B32" s="14">
        <v>32.360000999999997</v>
      </c>
      <c r="C32" s="163">
        <f t="shared" si="0"/>
        <v>92.722060588993642</v>
      </c>
      <c r="D32" s="162">
        <v>93.966399999999993</v>
      </c>
      <c r="E32" s="163">
        <f t="shared" si="1"/>
        <v>100.91825490756233</v>
      </c>
      <c r="F32" s="160">
        <v>93.966399999999993</v>
      </c>
      <c r="H32" s="166">
        <v>69.5</v>
      </c>
      <c r="I32" s="163">
        <f t="shared" si="2"/>
        <v>94.867592277707018</v>
      </c>
      <c r="J32" s="164">
        <v>28.870000999999998</v>
      </c>
      <c r="K32" s="163">
        <f t="shared" si="3"/>
        <v>86.827070676691719</v>
      </c>
      <c r="L32" s="165">
        <v>53.68</v>
      </c>
      <c r="M32" s="163">
        <f t="shared" si="4"/>
        <v>108.18218678319602</v>
      </c>
    </row>
    <row r="33" spans="1:13" x14ac:dyDescent="0.3">
      <c r="A33" s="161">
        <v>37469</v>
      </c>
      <c r="B33" s="14">
        <v>29.950001</v>
      </c>
      <c r="C33" s="163">
        <f t="shared" si="0"/>
        <v>85.816616858646597</v>
      </c>
      <c r="D33" s="162">
        <v>93.989699999999999</v>
      </c>
      <c r="E33" s="163">
        <f t="shared" si="1"/>
        <v>100.94327869627135</v>
      </c>
      <c r="F33" s="160">
        <v>93.989699999999999</v>
      </c>
      <c r="H33" s="166">
        <v>59.389999000000003</v>
      </c>
      <c r="I33" s="163">
        <f t="shared" si="2"/>
        <v>81.067427489286729</v>
      </c>
      <c r="J33" s="164">
        <v>30.219999000000001</v>
      </c>
      <c r="K33" s="163">
        <f t="shared" si="3"/>
        <v>90.88721503759399</v>
      </c>
      <c r="L33" s="165">
        <v>60.240001999999997</v>
      </c>
      <c r="M33" s="163">
        <f t="shared" si="4"/>
        <v>121.40266669493482</v>
      </c>
    </row>
    <row r="34" spans="1:13" x14ac:dyDescent="0.3">
      <c r="A34" s="161">
        <v>37502</v>
      </c>
      <c r="B34" s="14">
        <v>21.66</v>
      </c>
      <c r="C34" s="163">
        <f t="shared" si="0"/>
        <v>62.063033692662827</v>
      </c>
      <c r="D34" s="162">
        <v>94.127499999999998</v>
      </c>
      <c r="E34" s="163">
        <f t="shared" si="1"/>
        <v>101.09127346382934</v>
      </c>
      <c r="F34" s="160">
        <v>94.127499999999998</v>
      </c>
      <c r="H34" s="166">
        <v>56.490001999999997</v>
      </c>
      <c r="I34" s="163">
        <f t="shared" si="2"/>
        <v>77.108927733854003</v>
      </c>
      <c r="J34" s="164">
        <v>27.309999000000001</v>
      </c>
      <c r="K34" s="163">
        <f t="shared" si="3"/>
        <v>82.135335338345868</v>
      </c>
      <c r="L34" s="165">
        <v>49.639999000000003</v>
      </c>
      <c r="M34" s="163">
        <f t="shared" si="4"/>
        <v>100.04030632890581</v>
      </c>
    </row>
    <row r="35" spans="1:13" x14ac:dyDescent="0.3">
      <c r="A35" s="161">
        <v>37530</v>
      </c>
      <c r="B35" s="14">
        <v>23.940000999999999</v>
      </c>
      <c r="C35" s="163">
        <f t="shared" si="0"/>
        <v>68.595987473009316</v>
      </c>
      <c r="D35" s="162">
        <v>93.7988</v>
      </c>
      <c r="E35" s="163">
        <f t="shared" si="1"/>
        <v>100.73825546603317</v>
      </c>
      <c r="F35" s="160">
        <v>93.7988</v>
      </c>
      <c r="H35" s="166">
        <v>61.669998</v>
      </c>
      <c r="I35" s="163">
        <f t="shared" si="2"/>
        <v>84.179629151525276</v>
      </c>
      <c r="J35" s="164">
        <v>25.99</v>
      </c>
      <c r="K35" s="163">
        <f t="shared" si="3"/>
        <v>78.165413533834581</v>
      </c>
      <c r="L35" s="165">
        <v>44.98</v>
      </c>
      <c r="M35" s="163">
        <f t="shared" si="4"/>
        <v>90.648933709168347</v>
      </c>
    </row>
    <row r="36" spans="1:13" x14ac:dyDescent="0.3">
      <c r="A36" s="161">
        <v>37561</v>
      </c>
      <c r="B36" s="14">
        <v>26.01</v>
      </c>
      <c r="C36" s="163">
        <f t="shared" si="0"/>
        <v>74.527216359471851</v>
      </c>
      <c r="D36" s="162">
        <v>94.288499999999999</v>
      </c>
      <c r="E36" s="163">
        <f t="shared" si="1"/>
        <v>101.26418462186155</v>
      </c>
      <c r="F36" s="160">
        <v>94.288499999999999</v>
      </c>
      <c r="H36" s="166">
        <v>62.470001000000003</v>
      </c>
      <c r="I36" s="163">
        <f t="shared" si="2"/>
        <v>85.271634308718689</v>
      </c>
      <c r="J36" s="164">
        <v>31.9</v>
      </c>
      <c r="K36" s="163">
        <f t="shared" si="3"/>
        <v>95.939849624060145</v>
      </c>
      <c r="L36" s="165">
        <v>51.52</v>
      </c>
      <c r="M36" s="163">
        <f t="shared" si="4"/>
        <v>103.82910326136847</v>
      </c>
    </row>
    <row r="37" spans="1:13" x14ac:dyDescent="0.3">
      <c r="A37" s="161">
        <v>37592</v>
      </c>
      <c r="B37" s="14">
        <v>24</v>
      </c>
      <c r="C37" s="163">
        <f t="shared" si="0"/>
        <v>68.767904368601464</v>
      </c>
      <c r="D37" s="162">
        <v>93.833399999999997</v>
      </c>
      <c r="E37" s="163">
        <f t="shared" si="1"/>
        <v>100.77541525527485</v>
      </c>
      <c r="F37" s="160">
        <v>93.833399999999997</v>
      </c>
      <c r="H37" s="166">
        <v>61.939999</v>
      </c>
      <c r="I37" s="163">
        <f t="shared" si="2"/>
        <v>84.548180875015532</v>
      </c>
      <c r="J37" s="164">
        <v>29.700001</v>
      </c>
      <c r="K37" s="163">
        <f t="shared" si="3"/>
        <v>89.32331127819549</v>
      </c>
      <c r="L37" s="165">
        <v>50.419998</v>
      </c>
      <c r="M37" s="163">
        <f t="shared" si="4"/>
        <v>101.61225114091599</v>
      </c>
    </row>
    <row r="38" spans="1:13" x14ac:dyDescent="0.3">
      <c r="A38" s="161">
        <v>37623</v>
      </c>
      <c r="B38" s="14">
        <v>24.440000999999999</v>
      </c>
      <c r="C38" s="163">
        <f t="shared" si="0"/>
        <v>70.028652147355174</v>
      </c>
      <c r="D38" s="162">
        <v>94.358400000000003</v>
      </c>
      <c r="E38" s="163">
        <f t="shared" si="1"/>
        <v>101.33925598798858</v>
      </c>
      <c r="F38" s="160">
        <v>94.358400000000003</v>
      </c>
      <c r="H38" s="166">
        <v>63.580002</v>
      </c>
      <c r="I38" s="163">
        <f t="shared" si="2"/>
        <v>86.786787147507866</v>
      </c>
      <c r="J38" s="164">
        <v>29.059999000000001</v>
      </c>
      <c r="K38" s="163">
        <f t="shared" si="3"/>
        <v>87.398493233082704</v>
      </c>
      <c r="L38" s="165">
        <v>53.549999</v>
      </c>
      <c r="M38" s="163">
        <f t="shared" si="4"/>
        <v>107.92019362999181</v>
      </c>
    </row>
    <row r="39" spans="1:13" x14ac:dyDescent="0.3">
      <c r="A39" s="161">
        <v>37655</v>
      </c>
      <c r="B39" s="14">
        <v>22.889999</v>
      </c>
      <c r="C39" s="163">
        <f t="shared" si="0"/>
        <v>65.5873859262243</v>
      </c>
      <c r="D39" s="162">
        <v>94.646799999999999</v>
      </c>
      <c r="E39" s="163">
        <f t="shared" si="1"/>
        <v>101.64899249715931</v>
      </c>
      <c r="F39" s="160">
        <v>94.646799999999999</v>
      </c>
      <c r="H39" s="166">
        <v>58.580002</v>
      </c>
      <c r="I39" s="163">
        <f t="shared" si="2"/>
        <v>79.961780508823892</v>
      </c>
      <c r="J39" s="164">
        <v>27.299999</v>
      </c>
      <c r="K39" s="163">
        <f t="shared" si="3"/>
        <v>82.10526015037594</v>
      </c>
      <c r="L39" s="165">
        <v>52.220001000000003</v>
      </c>
      <c r="M39" s="163">
        <f t="shared" si="4"/>
        <v>105.2398267883883</v>
      </c>
    </row>
    <row r="40" spans="1:13" x14ac:dyDescent="0.3">
      <c r="A40" s="161">
        <v>37683</v>
      </c>
      <c r="B40" s="14">
        <v>21.360001</v>
      </c>
      <c r="C40" s="163">
        <f t="shared" si="0"/>
        <v>61.203437753384662</v>
      </c>
      <c r="D40" s="162">
        <v>94.439400000000006</v>
      </c>
      <c r="E40" s="163">
        <f t="shared" si="1"/>
        <v>101.4262485581787</v>
      </c>
      <c r="F40" s="160">
        <v>94.439400000000006</v>
      </c>
      <c r="H40" s="166">
        <v>57.779998999999997</v>
      </c>
      <c r="I40" s="163">
        <f t="shared" si="2"/>
        <v>78.86977535163048</v>
      </c>
      <c r="J40" s="164">
        <v>27.610001</v>
      </c>
      <c r="K40" s="163">
        <f t="shared" si="3"/>
        <v>83.037596992481198</v>
      </c>
      <c r="L40" s="165">
        <v>47.84</v>
      </c>
      <c r="M40" s="163">
        <f t="shared" si="4"/>
        <v>96.412738742699304</v>
      </c>
    </row>
    <row r="41" spans="1:13" x14ac:dyDescent="0.3">
      <c r="A41" s="161">
        <v>37712</v>
      </c>
      <c r="B41" s="14">
        <v>23.6</v>
      </c>
      <c r="C41" s="163">
        <f t="shared" si="0"/>
        <v>67.621772629124777</v>
      </c>
      <c r="D41" s="162">
        <v>93.763999999999996</v>
      </c>
      <c r="E41" s="163">
        <f t="shared" si="1"/>
        <v>100.70088088032185</v>
      </c>
      <c r="F41" s="160">
        <v>93.763999999999996</v>
      </c>
      <c r="H41" s="166">
        <v>61.810001</v>
      </c>
      <c r="I41" s="163">
        <f t="shared" si="2"/>
        <v>84.370733432412408</v>
      </c>
      <c r="J41" s="164">
        <v>32.639999000000003</v>
      </c>
      <c r="K41" s="163">
        <f t="shared" si="3"/>
        <v>98.165410526315796</v>
      </c>
      <c r="L41" s="165">
        <v>58.669998</v>
      </c>
      <c r="M41" s="163">
        <f t="shared" si="4"/>
        <v>118.23861181456292</v>
      </c>
    </row>
    <row r="42" spans="1:13" x14ac:dyDescent="0.3">
      <c r="A42" s="161">
        <v>37742</v>
      </c>
      <c r="B42" s="14">
        <v>26.200001</v>
      </c>
      <c r="C42" s="163">
        <f t="shared" si="0"/>
        <v>75.071631801052618</v>
      </c>
      <c r="D42" s="162">
        <v>93.779300000000006</v>
      </c>
      <c r="E42" s="163">
        <f t="shared" si="1"/>
        <v>100.71731281024665</v>
      </c>
      <c r="F42" s="160">
        <v>93.779300000000006</v>
      </c>
      <c r="H42" s="166">
        <v>68.25</v>
      </c>
      <c r="I42" s="163">
        <f t="shared" si="2"/>
        <v>93.161340618036022</v>
      </c>
      <c r="J42" s="164">
        <v>31.799999</v>
      </c>
      <c r="K42" s="163">
        <f t="shared" si="3"/>
        <v>95.639094736842097</v>
      </c>
      <c r="L42" s="165">
        <v>58.119999</v>
      </c>
      <c r="M42" s="163">
        <f t="shared" si="4"/>
        <v>117.13018978496956</v>
      </c>
    </row>
    <row r="43" spans="1:13" x14ac:dyDescent="0.3">
      <c r="A43" s="161">
        <v>37774</v>
      </c>
      <c r="B43" s="14">
        <v>26.85</v>
      </c>
      <c r="C43" s="163">
        <f t="shared" si="0"/>
        <v>76.934093012372898</v>
      </c>
      <c r="D43" s="162">
        <v>93.927700000000002</v>
      </c>
      <c r="E43" s="163">
        <f t="shared" si="1"/>
        <v>100.87669179069371</v>
      </c>
      <c r="F43" s="160">
        <v>93.927700000000002</v>
      </c>
      <c r="H43" s="166">
        <v>70.830001999999993</v>
      </c>
      <c r="I43" s="163">
        <f t="shared" si="2"/>
        <v>96.683046773599585</v>
      </c>
      <c r="J43" s="164">
        <v>30.959999</v>
      </c>
      <c r="K43" s="163">
        <f t="shared" si="3"/>
        <v>93.112778947368426</v>
      </c>
      <c r="L43" s="165">
        <v>64.400002000000001</v>
      </c>
      <c r="M43" s="163">
        <f t="shared" si="4"/>
        <v>129.78638310734348</v>
      </c>
    </row>
    <row r="44" spans="1:13" x14ac:dyDescent="0.3">
      <c r="A44" s="161">
        <v>37803</v>
      </c>
      <c r="B44" s="14">
        <v>28.280000999999999</v>
      </c>
      <c r="C44" s="163">
        <f t="shared" si="0"/>
        <v>81.031516846331414</v>
      </c>
      <c r="D44" s="162">
        <v>94.311400000000006</v>
      </c>
      <c r="E44" s="163">
        <f t="shared" si="1"/>
        <v>101.28877881763137</v>
      </c>
      <c r="F44" s="160">
        <v>94.311400000000006</v>
      </c>
      <c r="H44" s="166">
        <v>75.230002999999996</v>
      </c>
      <c r="I44" s="163">
        <f t="shared" si="2"/>
        <v>102.68905398064281</v>
      </c>
      <c r="J44" s="164">
        <v>35.299999</v>
      </c>
      <c r="K44" s="163">
        <f t="shared" si="3"/>
        <v>106.16541052631578</v>
      </c>
      <c r="L44" s="165">
        <v>66.769997000000004</v>
      </c>
      <c r="M44" s="163">
        <f t="shared" si="4"/>
        <v>134.56267300609983</v>
      </c>
    </row>
    <row r="45" spans="1:13" x14ac:dyDescent="0.3">
      <c r="A45" s="161">
        <v>37834</v>
      </c>
      <c r="B45" s="14">
        <v>28.99</v>
      </c>
      <c r="C45" s="163">
        <f t="shared" si="0"/>
        <v>83.065897818573191</v>
      </c>
      <c r="D45" s="162">
        <v>94.138000000000005</v>
      </c>
      <c r="E45" s="163">
        <f t="shared" si="1"/>
        <v>101.10255027848363</v>
      </c>
      <c r="F45" s="160">
        <v>94.138000000000005</v>
      </c>
      <c r="H45" s="166">
        <v>80.25</v>
      </c>
      <c r="I45" s="163">
        <f t="shared" si="2"/>
        <v>109.54135655087751</v>
      </c>
      <c r="J45" s="164">
        <v>34.529998999999997</v>
      </c>
      <c r="K45" s="163">
        <f t="shared" si="3"/>
        <v>103.84962105263156</v>
      </c>
      <c r="L45" s="165">
        <v>71.220000999999996</v>
      </c>
      <c r="M45" s="163">
        <f t="shared" si="4"/>
        <v>143.53083924890848</v>
      </c>
    </row>
    <row r="46" spans="1:13" x14ac:dyDescent="0.3">
      <c r="A46" s="161">
        <v>37866</v>
      </c>
      <c r="B46" s="14">
        <v>26.35</v>
      </c>
      <c r="C46" s="163">
        <f t="shared" si="0"/>
        <v>75.501428338027026</v>
      </c>
      <c r="D46" s="162">
        <v>94.7363</v>
      </c>
      <c r="E46" s="163">
        <f t="shared" si="1"/>
        <v>101.74511391730765</v>
      </c>
      <c r="F46" s="160">
        <v>94.7363</v>
      </c>
      <c r="H46" s="166">
        <v>77.279999000000004</v>
      </c>
      <c r="I46" s="163">
        <f t="shared" si="2"/>
        <v>105.48730124249792</v>
      </c>
      <c r="J46" s="164">
        <v>32.540000999999997</v>
      </c>
      <c r="K46" s="163">
        <f t="shared" si="3"/>
        <v>97.864664661654118</v>
      </c>
      <c r="L46" s="165">
        <v>67.849997999999999</v>
      </c>
      <c r="M46" s="163">
        <f t="shared" si="4"/>
        <v>136.73921678233006</v>
      </c>
    </row>
    <row r="47" spans="1:13" x14ac:dyDescent="0.3">
      <c r="A47" s="161">
        <v>37895</v>
      </c>
      <c r="B47" s="14">
        <v>30.610001</v>
      </c>
      <c r="C47" s="163">
        <f t="shared" si="0"/>
        <v>87.707734228783139</v>
      </c>
      <c r="D47" s="162">
        <v>94.851399999999998</v>
      </c>
      <c r="E47" s="163">
        <f t="shared" si="1"/>
        <v>101.86872928556545</v>
      </c>
      <c r="F47" s="160">
        <v>94.851399999999998</v>
      </c>
      <c r="H47" s="166">
        <v>84.690002000000007</v>
      </c>
      <c r="I47" s="163">
        <f t="shared" si="2"/>
        <v>115.60196517603154</v>
      </c>
      <c r="J47" s="164">
        <v>37.689999</v>
      </c>
      <c r="K47" s="163">
        <f t="shared" si="3"/>
        <v>113.35338045112782</v>
      </c>
      <c r="L47" s="165">
        <v>79.589995999999999</v>
      </c>
      <c r="M47" s="163">
        <f t="shared" si="4"/>
        <v>160.39902781940805</v>
      </c>
    </row>
    <row r="48" spans="1:13" x14ac:dyDescent="0.3">
      <c r="A48" s="161">
        <v>37928</v>
      </c>
      <c r="B48" s="14">
        <v>29.690000999999999</v>
      </c>
      <c r="C48" s="163">
        <f t="shared" si="0"/>
        <v>85.071631227986742</v>
      </c>
      <c r="D48" s="162">
        <v>95.633700000000005</v>
      </c>
      <c r="E48" s="163">
        <f t="shared" si="1"/>
        <v>102.7089056764263</v>
      </c>
      <c r="F48" s="160">
        <v>95.633700000000005</v>
      </c>
      <c r="H48" s="166">
        <v>85.699996999999996</v>
      </c>
      <c r="I48" s="163">
        <f t="shared" si="2"/>
        <v>116.98060969203905</v>
      </c>
      <c r="J48" s="164">
        <v>37.549999</v>
      </c>
      <c r="K48" s="163">
        <f t="shared" si="3"/>
        <v>112.93232781954887</v>
      </c>
      <c r="L48" s="165">
        <v>79</v>
      </c>
      <c r="M48" s="163">
        <f t="shared" si="4"/>
        <v>159.20999917795243</v>
      </c>
    </row>
    <row r="49" spans="1:15" x14ac:dyDescent="0.3">
      <c r="A49" s="161">
        <v>37956</v>
      </c>
      <c r="B49" s="14">
        <v>33.43</v>
      </c>
      <c r="C49" s="163">
        <f t="shared" si="0"/>
        <v>95.78796012676446</v>
      </c>
      <c r="D49" s="162">
        <v>95.563800000000001</v>
      </c>
      <c r="E49" s="163">
        <f t="shared" si="1"/>
        <v>102.63383431029926</v>
      </c>
      <c r="F49" s="160">
        <v>95.563800000000001</v>
      </c>
      <c r="H49" s="166">
        <v>94.769997000000004</v>
      </c>
      <c r="I49" s="163">
        <f t="shared" si="2"/>
        <v>129.36117173461176</v>
      </c>
      <c r="J49" s="164">
        <v>41.57</v>
      </c>
      <c r="K49" s="163">
        <f t="shared" si="3"/>
        <v>125.02255639097743</v>
      </c>
      <c r="L49" s="165">
        <v>85.07</v>
      </c>
      <c r="M49" s="163">
        <f t="shared" si="4"/>
        <v>171.44297000086596</v>
      </c>
    </row>
    <row r="50" spans="1:15" x14ac:dyDescent="0.3">
      <c r="A50" s="161">
        <v>37988</v>
      </c>
      <c r="B50" s="14">
        <v>36.119999</v>
      </c>
      <c r="C50" s="163">
        <f t="shared" si="0"/>
        <v>103.49569320941585</v>
      </c>
      <c r="D50" s="162">
        <v>95.747200000000007</v>
      </c>
      <c r="E50" s="163">
        <f t="shared" si="1"/>
        <v>102.83080267292728</v>
      </c>
      <c r="F50" s="160">
        <v>95.747200000000007</v>
      </c>
      <c r="H50" s="166">
        <v>95.540001000000004</v>
      </c>
      <c r="I50" s="163">
        <f t="shared" si="2"/>
        <v>130.4122282169744</v>
      </c>
      <c r="J50" s="164">
        <v>41.950001</v>
      </c>
      <c r="K50" s="163">
        <f t="shared" si="3"/>
        <v>126.16541654135338</v>
      </c>
      <c r="L50" s="165">
        <v>92.919998000000007</v>
      </c>
      <c r="M50" s="163">
        <f t="shared" si="4"/>
        <v>187.26320006576381</v>
      </c>
    </row>
    <row r="51" spans="1:15" x14ac:dyDescent="0.3">
      <c r="A51" s="161">
        <v>38019</v>
      </c>
      <c r="B51" s="14">
        <v>35.049999</v>
      </c>
      <c r="C51" s="163">
        <f t="shared" si="0"/>
        <v>100.42979080631571</v>
      </c>
      <c r="D51" s="162">
        <v>96.321399999999997</v>
      </c>
      <c r="E51" s="163">
        <f t="shared" si="1"/>
        <v>103.44748333716387</v>
      </c>
      <c r="F51" s="160">
        <v>96.321399999999997</v>
      </c>
      <c r="H51" s="166">
        <v>92.110000999999997</v>
      </c>
      <c r="I51" s="163">
        <f t="shared" si="2"/>
        <v>125.73027366283718</v>
      </c>
      <c r="J51" s="164">
        <v>43.470001000000003</v>
      </c>
      <c r="K51" s="163">
        <f t="shared" si="3"/>
        <v>130.73684511278196</v>
      </c>
      <c r="L51" s="165">
        <v>90.199996999999996</v>
      </c>
      <c r="M51" s="163">
        <f t="shared" si="4"/>
        <v>181.7815373192571</v>
      </c>
    </row>
    <row r="52" spans="1:15" x14ac:dyDescent="0.3">
      <c r="A52" s="161">
        <v>38047</v>
      </c>
      <c r="B52" s="14">
        <v>33.849997999999999</v>
      </c>
      <c r="C52" s="163">
        <f t="shared" si="0"/>
        <v>96.991392722556284</v>
      </c>
      <c r="D52" s="162">
        <v>95.868399999999994</v>
      </c>
      <c r="E52" s="163">
        <f t="shared" si="1"/>
        <v>102.96096933350802</v>
      </c>
      <c r="F52" s="160">
        <v>95.868399999999994</v>
      </c>
      <c r="H52" s="166">
        <v>86.300003000000004</v>
      </c>
      <c r="I52" s="163">
        <f t="shared" si="2"/>
        <v>117.79961867868909</v>
      </c>
      <c r="J52" s="164">
        <v>40.279998999999997</v>
      </c>
      <c r="K52" s="163">
        <f t="shared" si="3"/>
        <v>121.14285413533834</v>
      </c>
      <c r="L52" s="165">
        <v>84.830001999999993</v>
      </c>
      <c r="M52" s="163">
        <f t="shared" si="4"/>
        <v>170.95929808462913</v>
      </c>
    </row>
    <row r="53" spans="1:15" x14ac:dyDescent="0.3">
      <c r="A53" s="161">
        <v>38078</v>
      </c>
      <c r="B53" s="14">
        <v>34.580002</v>
      </c>
      <c r="C53" s="163">
        <f t="shared" si="0"/>
        <v>99.083094608418648</v>
      </c>
      <c r="D53" s="162">
        <v>96.267700000000005</v>
      </c>
      <c r="E53" s="163">
        <f t="shared" si="1"/>
        <v>103.38981048507488</v>
      </c>
      <c r="F53" s="160">
        <v>96.267700000000005</v>
      </c>
      <c r="H53" s="166">
        <v>86.260002</v>
      </c>
      <c r="I53" s="163">
        <f t="shared" si="2"/>
        <v>117.74501726057829</v>
      </c>
      <c r="J53" s="164">
        <v>39.689999</v>
      </c>
      <c r="K53" s="163">
        <f t="shared" si="3"/>
        <v>119.36841804511278</v>
      </c>
      <c r="L53" s="165">
        <v>81.940002000000007</v>
      </c>
      <c r="M53" s="163">
        <f t="shared" si="4"/>
        <v>165.13503355773952</v>
      </c>
    </row>
    <row r="54" spans="1:15" x14ac:dyDescent="0.3">
      <c r="A54" s="161">
        <v>38110</v>
      </c>
      <c r="B54" s="14">
        <v>33.700001</v>
      </c>
      <c r="C54" s="163">
        <f t="shared" si="0"/>
        <v>96.561601916240576</v>
      </c>
      <c r="D54" s="162">
        <v>97.072299999999998</v>
      </c>
      <c r="E54" s="163">
        <f t="shared" si="1"/>
        <v>104.25393668229668</v>
      </c>
      <c r="F54" s="160">
        <v>97.072299999999998</v>
      </c>
      <c r="H54" s="166">
        <v>84.610000999999997</v>
      </c>
      <c r="I54" s="163">
        <f t="shared" si="2"/>
        <v>115.49276370481125</v>
      </c>
      <c r="J54" s="164">
        <v>39.900002000000001</v>
      </c>
      <c r="K54" s="163">
        <f t="shared" si="3"/>
        <v>120.0000060150376</v>
      </c>
      <c r="L54" s="165">
        <v>41.439999</v>
      </c>
      <c r="M54" s="163">
        <f t="shared" si="4"/>
        <v>83.514711477523406</v>
      </c>
    </row>
    <row r="55" spans="1:15" x14ac:dyDescent="0.3">
      <c r="A55" s="161">
        <v>38139</v>
      </c>
      <c r="B55" s="14">
        <v>36.630001</v>
      </c>
      <c r="C55" s="163">
        <f t="shared" si="0"/>
        <v>104.95701690790733</v>
      </c>
      <c r="D55" s="162">
        <v>96.256200000000007</v>
      </c>
      <c r="E55" s="163">
        <f t="shared" si="1"/>
        <v>103.37745968807258</v>
      </c>
      <c r="F55" s="160">
        <v>96.256200000000007</v>
      </c>
      <c r="H55" s="166">
        <v>91.480002999999996</v>
      </c>
      <c r="I55" s="163">
        <f t="shared" si="2"/>
        <v>124.87032555636566</v>
      </c>
      <c r="J55" s="164">
        <v>40.700001</v>
      </c>
      <c r="K55" s="163">
        <f t="shared" si="3"/>
        <v>122.40601804511277</v>
      </c>
      <c r="L55" s="165">
        <v>43.77</v>
      </c>
      <c r="M55" s="163">
        <f t="shared" si="4"/>
        <v>88.210400810366806</v>
      </c>
    </row>
    <row r="56" spans="1:15" x14ac:dyDescent="0.3">
      <c r="A56" s="161">
        <v>38169</v>
      </c>
      <c r="B56" s="14">
        <v>37.610000999999997</v>
      </c>
      <c r="C56" s="163">
        <f t="shared" si="0"/>
        <v>107.76503966962522</v>
      </c>
      <c r="D56" s="162">
        <v>97.003200000000007</v>
      </c>
      <c r="E56" s="163">
        <f t="shared" si="1"/>
        <v>104.17972450204809</v>
      </c>
      <c r="F56" s="160">
        <v>97.003200000000007</v>
      </c>
      <c r="H56" s="166">
        <v>93.5</v>
      </c>
      <c r="I56" s="163">
        <f t="shared" si="2"/>
        <v>127.62762414338999</v>
      </c>
      <c r="J56" s="164">
        <v>39.889999000000003</v>
      </c>
      <c r="K56" s="163">
        <f t="shared" si="3"/>
        <v>119.96992180451129</v>
      </c>
      <c r="L56" s="165">
        <v>47.189999</v>
      </c>
      <c r="M56" s="163">
        <f t="shared" si="4"/>
        <v>95.102781037943998</v>
      </c>
    </row>
    <row r="57" spans="1:15" x14ac:dyDescent="0.3">
      <c r="A57" s="161">
        <v>38201</v>
      </c>
      <c r="B57" s="14">
        <v>35.979999999999997</v>
      </c>
      <c r="C57" s="163">
        <f t="shared" si="0"/>
        <v>103.09454996592835</v>
      </c>
      <c r="D57" s="162">
        <v>97.072299999999998</v>
      </c>
      <c r="E57" s="163">
        <f t="shared" si="1"/>
        <v>104.25393668229668</v>
      </c>
      <c r="F57" s="160">
        <v>97.072299999999998</v>
      </c>
      <c r="H57" s="166">
        <v>93.910004000000001</v>
      </c>
      <c r="I57" s="163">
        <f t="shared" si="2"/>
        <v>128.18728014776738</v>
      </c>
      <c r="J57" s="164">
        <v>42.810001</v>
      </c>
      <c r="K57" s="163">
        <f t="shared" si="3"/>
        <v>128.75188270676691</v>
      </c>
      <c r="L57" s="165">
        <v>44.740001999999997</v>
      </c>
      <c r="M57" s="163">
        <f t="shared" si="4"/>
        <v>90.165261792931503</v>
      </c>
    </row>
    <row r="58" spans="1:15" x14ac:dyDescent="0.3">
      <c r="A58" s="161">
        <v>38231</v>
      </c>
      <c r="B58" s="14">
        <v>35.860000999999997</v>
      </c>
      <c r="C58" s="163">
        <f t="shared" si="0"/>
        <v>102.75071330941469</v>
      </c>
      <c r="D58" s="162">
        <v>97.156499999999994</v>
      </c>
      <c r="E58" s="163">
        <f t="shared" si="1"/>
        <v>104.34436599600048</v>
      </c>
      <c r="F58" s="160">
        <v>97.156499999999994</v>
      </c>
      <c r="H58" s="166">
        <v>93.379997000000003</v>
      </c>
      <c r="I58" s="163">
        <f t="shared" si="2"/>
        <v>127.46381988905762</v>
      </c>
      <c r="J58" s="164">
        <v>45.18</v>
      </c>
      <c r="K58" s="163">
        <f t="shared" si="3"/>
        <v>135.87969924812029</v>
      </c>
      <c r="L58" s="165">
        <v>43.290000999999997</v>
      </c>
      <c r="M58" s="163">
        <f t="shared" si="4"/>
        <v>87.243050931943785</v>
      </c>
    </row>
    <row r="59" spans="1:15" x14ac:dyDescent="0.3">
      <c r="A59" s="161">
        <v>38261</v>
      </c>
      <c r="B59" s="14">
        <v>33.68</v>
      </c>
      <c r="C59" s="163">
        <f t="shared" si="0"/>
        <v>96.504292463937389</v>
      </c>
      <c r="D59" s="162">
        <v>98.070099999999996</v>
      </c>
      <c r="E59" s="163">
        <f t="shared" si="1"/>
        <v>105.32555626915716</v>
      </c>
      <c r="F59" s="160">
        <v>98.070099999999996</v>
      </c>
      <c r="H59" s="166">
        <v>92.82</v>
      </c>
      <c r="I59" s="163">
        <f t="shared" si="2"/>
        <v>126.69942324052899</v>
      </c>
      <c r="J59" s="164">
        <v>44.939999</v>
      </c>
      <c r="K59" s="163">
        <f t="shared" si="3"/>
        <v>135.1578917293233</v>
      </c>
      <c r="L59" s="165">
        <v>46.380001</v>
      </c>
      <c r="M59" s="163">
        <f t="shared" si="4"/>
        <v>93.470378747891544</v>
      </c>
      <c r="N59" s="167">
        <v>50.130001</v>
      </c>
      <c r="O59">
        <f>N59/$N$59*100</f>
        <v>100</v>
      </c>
    </row>
    <row r="60" spans="1:15" x14ac:dyDescent="0.3">
      <c r="A60" s="161">
        <v>38292</v>
      </c>
      <c r="B60" s="14">
        <v>35.330002</v>
      </c>
      <c r="C60" s="163">
        <f t="shared" si="0"/>
        <v>101.23209161993745</v>
      </c>
      <c r="D60" s="162">
        <v>98.254099999999994</v>
      </c>
      <c r="E60" s="163">
        <f t="shared" si="1"/>
        <v>105.52316902119397</v>
      </c>
      <c r="F60" s="160">
        <v>98.254099999999994</v>
      </c>
      <c r="H60" s="166">
        <v>97.580001999999993</v>
      </c>
      <c r="I60" s="163">
        <f t="shared" si="2"/>
        <v>133.19683229055877</v>
      </c>
      <c r="J60" s="164">
        <v>50.470001000000003</v>
      </c>
      <c r="K60" s="163">
        <f t="shared" si="3"/>
        <v>151.78947669172933</v>
      </c>
      <c r="L60" s="165">
        <v>50.060001</v>
      </c>
      <c r="M60" s="163">
        <f t="shared" si="4"/>
        <v>100.88674326656073</v>
      </c>
      <c r="N60" s="167">
        <v>53.59</v>
      </c>
      <c r="O60" s="167">
        <f t="shared" ref="O60:O123" si="5">N60/$N$59*100</f>
        <v>106.90205252539293</v>
      </c>
    </row>
    <row r="61" spans="1:15" x14ac:dyDescent="0.3">
      <c r="A61" s="161">
        <v>38322</v>
      </c>
      <c r="B61" s="14">
        <v>35.409999999999997</v>
      </c>
      <c r="C61" s="163">
        <f t="shared" si="0"/>
        <v>101.46131223717407</v>
      </c>
      <c r="D61" s="162">
        <v>98.970299999999995</v>
      </c>
      <c r="E61" s="163">
        <f t="shared" si="1"/>
        <v>106.29235517885027</v>
      </c>
      <c r="F61" s="160">
        <v>98.970299999999995</v>
      </c>
      <c r="H61" s="166">
        <v>103.349998</v>
      </c>
      <c r="I61" s="163">
        <f t="shared" si="2"/>
        <v>141.07288449159475</v>
      </c>
      <c r="J61" s="164">
        <v>49.509998000000003</v>
      </c>
      <c r="K61" s="163">
        <f t="shared" si="3"/>
        <v>148.90224962406015</v>
      </c>
      <c r="L61" s="165">
        <v>54.169998</v>
      </c>
      <c r="M61" s="163">
        <f t="shared" si="4"/>
        <v>109.16968781075549</v>
      </c>
      <c r="N61" s="167">
        <v>54.900002000000001</v>
      </c>
      <c r="O61" s="167">
        <f t="shared" si="5"/>
        <v>109.51526212816154</v>
      </c>
    </row>
    <row r="62" spans="1:15" x14ac:dyDescent="0.3">
      <c r="A62" s="161">
        <v>38355</v>
      </c>
      <c r="B62" s="14">
        <v>35.979999999999997</v>
      </c>
      <c r="C62" s="163">
        <f t="shared" si="0"/>
        <v>103.09454996592835</v>
      </c>
      <c r="D62" s="162">
        <v>99.417000000000002</v>
      </c>
      <c r="E62" s="163">
        <f t="shared" si="1"/>
        <v>106.77210309371354</v>
      </c>
      <c r="F62" s="160">
        <v>99.417000000000002</v>
      </c>
      <c r="H62" s="166">
        <v>100.68</v>
      </c>
      <c r="I62" s="163">
        <f t="shared" si="2"/>
        <v>137.42833367654018</v>
      </c>
      <c r="J62" s="164">
        <v>49.700001</v>
      </c>
      <c r="K62" s="163">
        <f t="shared" si="3"/>
        <v>149.47368721804511</v>
      </c>
      <c r="L62" s="165">
        <v>53.689999</v>
      </c>
      <c r="M62" s="163">
        <f t="shared" si="4"/>
        <v>108.2023379323325</v>
      </c>
      <c r="N62" s="167">
        <v>53.23</v>
      </c>
      <c r="O62" s="167">
        <f t="shared" si="5"/>
        <v>106.18391968514022</v>
      </c>
    </row>
    <row r="63" spans="1:15" x14ac:dyDescent="0.3">
      <c r="A63" s="161">
        <v>38384</v>
      </c>
      <c r="B63" s="14">
        <v>37.970001000000003</v>
      </c>
      <c r="C63" s="163">
        <f t="shared" si="0"/>
        <v>108.79655823515427</v>
      </c>
      <c r="D63" s="162">
        <v>100.0955</v>
      </c>
      <c r="E63" s="163">
        <f t="shared" si="1"/>
        <v>107.50080011684928</v>
      </c>
      <c r="F63" s="160">
        <v>100.0955</v>
      </c>
      <c r="H63" s="166">
        <v>99.879997000000003</v>
      </c>
      <c r="I63" s="163">
        <f t="shared" si="2"/>
        <v>136.33632851934675</v>
      </c>
      <c r="J63" s="164">
        <v>55.150002000000001</v>
      </c>
      <c r="K63" s="163">
        <f t="shared" si="3"/>
        <v>165.86466766917295</v>
      </c>
      <c r="L63" s="165">
        <v>52.75</v>
      </c>
      <c r="M63" s="163">
        <f t="shared" si="4"/>
        <v>106.30794248907583</v>
      </c>
      <c r="N63" s="167">
        <v>54.040000999999997</v>
      </c>
      <c r="O63" s="167">
        <f t="shared" si="5"/>
        <v>107.79972057052223</v>
      </c>
    </row>
    <row r="64" spans="1:15" x14ac:dyDescent="0.3">
      <c r="A64" s="161">
        <v>38412</v>
      </c>
      <c r="B64" s="14">
        <v>37.209999000000003</v>
      </c>
      <c r="C64" s="163">
        <f t="shared" si="0"/>
        <v>106.61890219948987</v>
      </c>
      <c r="D64" s="162">
        <v>99.928299999999993</v>
      </c>
      <c r="E64" s="163">
        <f t="shared" si="1"/>
        <v>107.3212302682593</v>
      </c>
      <c r="F64" s="160">
        <v>99.928299999999993</v>
      </c>
      <c r="H64" s="166">
        <v>101.660004</v>
      </c>
      <c r="I64" s="163">
        <f t="shared" si="2"/>
        <v>138.76604043772753</v>
      </c>
      <c r="J64" s="164">
        <v>49.849997999999999</v>
      </c>
      <c r="K64" s="163">
        <f t="shared" si="3"/>
        <v>149.9248060150376</v>
      </c>
      <c r="L64" s="165">
        <v>48.68</v>
      </c>
      <c r="M64" s="163">
        <f t="shared" si="4"/>
        <v>98.105604556743344</v>
      </c>
      <c r="N64" s="167">
        <v>53.98</v>
      </c>
      <c r="O64" s="167">
        <f t="shared" si="5"/>
        <v>107.680029769</v>
      </c>
    </row>
    <row r="65" spans="1:15" x14ac:dyDescent="0.3">
      <c r="A65" s="161">
        <v>38443</v>
      </c>
      <c r="B65" s="14">
        <v>35.759998000000003</v>
      </c>
      <c r="C65" s="163">
        <f t="shared" si="0"/>
        <v>102.46417177855749</v>
      </c>
      <c r="D65" s="162">
        <v>100.0742</v>
      </c>
      <c r="E65" s="163">
        <f t="shared" si="1"/>
        <v>107.47792429283632</v>
      </c>
      <c r="F65" s="160">
        <v>100.0742</v>
      </c>
      <c r="H65" s="166">
        <v>101.720001</v>
      </c>
      <c r="I65" s="163">
        <f t="shared" si="2"/>
        <v>138.84793642238776</v>
      </c>
      <c r="J65" s="164">
        <v>45.93</v>
      </c>
      <c r="K65" s="163">
        <f t="shared" si="3"/>
        <v>138.13533834586465</v>
      </c>
      <c r="L65" s="165">
        <v>45.720001000000003</v>
      </c>
      <c r="M65" s="163">
        <f t="shared" si="4"/>
        <v>92.1402698939998</v>
      </c>
      <c r="N65" s="167">
        <v>51.849997999999999</v>
      </c>
      <c r="O65" s="167">
        <f t="shared" si="5"/>
        <v>103.43107314121139</v>
      </c>
    </row>
    <row r="66" spans="1:15" x14ac:dyDescent="0.3">
      <c r="A66" s="161">
        <v>38474</v>
      </c>
      <c r="B66" s="14">
        <v>36.229999999999997</v>
      </c>
      <c r="C66" s="163">
        <f t="shared" si="0"/>
        <v>103.81088230310129</v>
      </c>
      <c r="D66" s="162">
        <v>100.2414</v>
      </c>
      <c r="E66" s="163">
        <f t="shared" si="1"/>
        <v>107.6574941414263</v>
      </c>
      <c r="F66" s="160">
        <v>100.2414</v>
      </c>
      <c r="H66" s="166">
        <v>106.699997</v>
      </c>
      <c r="I66" s="163">
        <f t="shared" si="2"/>
        <v>145.64563757451165</v>
      </c>
      <c r="J66" s="164">
        <v>45.290000999999997</v>
      </c>
      <c r="K66" s="163">
        <f t="shared" si="3"/>
        <v>136.21052932330826</v>
      </c>
      <c r="L66" s="165">
        <v>53.459999000000003</v>
      </c>
      <c r="M66" s="163">
        <f t="shared" si="4"/>
        <v>107.73881514991568</v>
      </c>
      <c r="N66" s="167">
        <v>53.77</v>
      </c>
      <c r="O66" s="167">
        <f t="shared" si="5"/>
        <v>107.26111894551929</v>
      </c>
    </row>
    <row r="67" spans="1:15" x14ac:dyDescent="0.3">
      <c r="A67" s="161">
        <v>38504</v>
      </c>
      <c r="B67" s="14">
        <v>36.630001</v>
      </c>
      <c r="C67" s="163">
        <f t="shared" si="0"/>
        <v>104.95701690790733</v>
      </c>
      <c r="D67" s="162">
        <v>100.6437</v>
      </c>
      <c r="E67" s="163">
        <f t="shared" si="1"/>
        <v>108.08955724003719</v>
      </c>
      <c r="F67" s="160">
        <v>100.6437</v>
      </c>
      <c r="H67" s="166">
        <v>51.349997999999999</v>
      </c>
      <c r="I67" s="163">
        <f t="shared" si="2"/>
        <v>70.092815449281588</v>
      </c>
      <c r="J67" s="164">
        <v>44.529998999999997</v>
      </c>
      <c r="K67" s="163">
        <f t="shared" si="3"/>
        <v>133.92480902255639</v>
      </c>
      <c r="L67" s="165">
        <v>53.669998</v>
      </c>
      <c r="M67" s="163">
        <f t="shared" si="4"/>
        <v>108.16202958811023</v>
      </c>
      <c r="N67" s="167">
        <v>52.889999000000003</v>
      </c>
      <c r="O67" s="167">
        <f t="shared" si="5"/>
        <v>105.50568111897705</v>
      </c>
    </row>
    <row r="68" spans="1:15" x14ac:dyDescent="0.3">
      <c r="A68" s="161">
        <v>38534</v>
      </c>
      <c r="B68" s="14">
        <v>39.279998999999997</v>
      </c>
      <c r="C68" s="163">
        <f t="shared" si="0"/>
        <v>112.55013395128171</v>
      </c>
      <c r="D68" s="162">
        <v>100.3278</v>
      </c>
      <c r="E68" s="163">
        <f t="shared" si="1"/>
        <v>107.75028621629575</v>
      </c>
      <c r="F68" s="160">
        <v>100.3278</v>
      </c>
      <c r="H68" s="166">
        <v>50.700001</v>
      </c>
      <c r="I68" s="163">
        <f t="shared" si="2"/>
        <v>69.205568681256651</v>
      </c>
      <c r="J68" s="164">
        <v>47.950001</v>
      </c>
      <c r="K68" s="163">
        <f t="shared" si="3"/>
        <v>144.21052932330826</v>
      </c>
      <c r="L68" s="165">
        <v>58.169998</v>
      </c>
      <c r="M68" s="163">
        <f t="shared" si="4"/>
        <v>117.23095359191764</v>
      </c>
      <c r="N68" s="167">
        <v>55.259998000000003</v>
      </c>
      <c r="O68" s="167">
        <f t="shared" si="5"/>
        <v>110.23338698916045</v>
      </c>
    </row>
    <row r="69" spans="1:15" x14ac:dyDescent="0.3">
      <c r="A69" s="161">
        <v>38565</v>
      </c>
      <c r="B69" s="14">
        <v>38.279998999999997</v>
      </c>
      <c r="C69" s="163">
        <f t="shared" si="0"/>
        <v>109.68480460258998</v>
      </c>
      <c r="D69" s="162">
        <v>100.5151</v>
      </c>
      <c r="E69" s="163">
        <f t="shared" si="1"/>
        <v>107.95144311008104</v>
      </c>
      <c r="F69" s="160">
        <v>100.5151</v>
      </c>
      <c r="H69" s="166">
        <v>50</v>
      </c>
      <c r="I69" s="163">
        <f t="shared" si="2"/>
        <v>68.250066386839563</v>
      </c>
      <c r="J69" s="164">
        <v>43.200001</v>
      </c>
      <c r="K69" s="163">
        <f t="shared" si="3"/>
        <v>129.92481503759399</v>
      </c>
      <c r="L69" s="165">
        <v>58.459999000000003</v>
      </c>
      <c r="M69" s="163">
        <f t="shared" si="4"/>
        <v>117.81539737636835</v>
      </c>
      <c r="N69" s="167">
        <v>53.75</v>
      </c>
      <c r="O69" s="167">
        <f t="shared" si="5"/>
        <v>107.22122267661634</v>
      </c>
    </row>
    <row r="70" spans="1:15" x14ac:dyDescent="0.3">
      <c r="A70" s="161">
        <v>38596</v>
      </c>
      <c r="B70" s="14">
        <v>37.5</v>
      </c>
      <c r="C70" s="163">
        <f t="shared" si="0"/>
        <v>107.44985057593979</v>
      </c>
      <c r="D70" s="162">
        <v>98.606300000000005</v>
      </c>
      <c r="E70" s="163">
        <f t="shared" si="1"/>
        <v>105.90142560416878</v>
      </c>
      <c r="F70" s="160">
        <v>98.606300000000005</v>
      </c>
      <c r="H70" s="166">
        <v>51.84</v>
      </c>
      <c r="I70" s="163">
        <f t="shared" si="2"/>
        <v>70.761668829875276</v>
      </c>
      <c r="J70" s="164">
        <v>41.669998</v>
      </c>
      <c r="K70" s="163">
        <f t="shared" si="3"/>
        <v>125.32330225563911</v>
      </c>
      <c r="L70" s="165">
        <v>56.459999000000003</v>
      </c>
      <c r="M70" s="163">
        <f t="shared" si="4"/>
        <v>113.78476448578726</v>
      </c>
      <c r="N70" s="167">
        <v>55.029998999999997</v>
      </c>
      <c r="O70" s="167">
        <f t="shared" si="5"/>
        <v>109.77458189159022</v>
      </c>
    </row>
    <row r="71" spans="1:15" x14ac:dyDescent="0.3">
      <c r="A71" s="161">
        <v>38628</v>
      </c>
      <c r="B71" s="14">
        <v>34.200001</v>
      </c>
      <c r="C71" s="163">
        <f t="shared" si="0"/>
        <v>97.994266590586449</v>
      </c>
      <c r="D71" s="162">
        <v>99.869500000000002</v>
      </c>
      <c r="E71" s="163">
        <f t="shared" si="1"/>
        <v>107.25808010619538</v>
      </c>
      <c r="F71" s="160">
        <v>99.869500000000002</v>
      </c>
      <c r="H71" s="166">
        <v>51.279998999999997</v>
      </c>
      <c r="I71" s="163">
        <f t="shared" si="2"/>
        <v>69.997266721341333</v>
      </c>
      <c r="J71" s="164">
        <v>45.860000999999997</v>
      </c>
      <c r="K71" s="163">
        <f t="shared" si="3"/>
        <v>137.92481503759399</v>
      </c>
      <c r="L71" s="165">
        <v>57.990001999999997</v>
      </c>
      <c r="M71" s="163">
        <f t="shared" si="4"/>
        <v>116.86820469303112</v>
      </c>
      <c r="N71" s="167">
        <v>54.5</v>
      </c>
      <c r="O71" s="167">
        <f t="shared" si="5"/>
        <v>108.7173327604761</v>
      </c>
    </row>
    <row r="72" spans="1:15" x14ac:dyDescent="0.3">
      <c r="A72" s="161">
        <v>38657</v>
      </c>
      <c r="B72" s="14">
        <v>36.540000999999997</v>
      </c>
      <c r="C72" s="163">
        <f t="shared" si="0"/>
        <v>104.69913726652507</v>
      </c>
      <c r="D72" s="162">
        <v>100.9014</v>
      </c>
      <c r="E72" s="163">
        <f t="shared" si="1"/>
        <v>108.36632249112353</v>
      </c>
      <c r="F72" s="160">
        <v>100.9014</v>
      </c>
      <c r="H72" s="166">
        <v>53.84</v>
      </c>
      <c r="I72" s="163">
        <f t="shared" si="2"/>
        <v>73.49167148534886</v>
      </c>
      <c r="J72" s="164">
        <v>45.25</v>
      </c>
      <c r="K72" s="163">
        <f t="shared" si="3"/>
        <v>136.09022556390977</v>
      </c>
      <c r="L72" s="165">
        <v>60</v>
      </c>
      <c r="M72" s="163">
        <f t="shared" si="4"/>
        <v>120.91898671743222</v>
      </c>
      <c r="N72" s="167">
        <v>57.59</v>
      </c>
      <c r="O72" s="167">
        <f t="shared" si="5"/>
        <v>114.88130630597834</v>
      </c>
    </row>
    <row r="73" spans="1:15" x14ac:dyDescent="0.3">
      <c r="A73" s="161">
        <v>38687</v>
      </c>
      <c r="B73" s="14">
        <v>37.25</v>
      </c>
      <c r="C73" s="163">
        <f t="shared" si="0"/>
        <v>106.73351823876686</v>
      </c>
      <c r="D73" s="162">
        <v>101.4873</v>
      </c>
      <c r="E73" s="163">
        <f t="shared" si="1"/>
        <v>108.99556874883206</v>
      </c>
      <c r="F73" s="160">
        <v>101.4873</v>
      </c>
      <c r="H73" s="166">
        <v>55.91</v>
      </c>
      <c r="I73" s="163">
        <f t="shared" si="2"/>
        <v>76.317224233764009</v>
      </c>
      <c r="J73" s="164">
        <v>43.82</v>
      </c>
      <c r="K73" s="163">
        <f t="shared" si="3"/>
        <v>131.78947368421052</v>
      </c>
      <c r="L73" s="165">
        <v>60.630001</v>
      </c>
      <c r="M73" s="163">
        <f t="shared" si="4"/>
        <v>122.18863809328171</v>
      </c>
      <c r="N73" s="167">
        <v>57.459999000000003</v>
      </c>
      <c r="O73" s="167">
        <f t="shared" si="5"/>
        <v>114.62197856329585</v>
      </c>
    </row>
    <row r="74" spans="1:15" x14ac:dyDescent="0.3">
      <c r="A74" s="161">
        <v>38720</v>
      </c>
      <c r="B74" s="14">
        <v>38.419998</v>
      </c>
      <c r="C74" s="163">
        <f t="shared" si="0"/>
        <v>110.08594784607749</v>
      </c>
      <c r="D74" s="162">
        <v>101.6088</v>
      </c>
      <c r="E74" s="163">
        <f t="shared" si="1"/>
        <v>109.12605760411722</v>
      </c>
      <c r="F74" s="160">
        <v>101.6088</v>
      </c>
      <c r="H74" s="166">
        <v>58.369999</v>
      </c>
      <c r="I74" s="163">
        <f t="shared" si="2"/>
        <v>79.675126134995196</v>
      </c>
      <c r="J74" s="164">
        <v>42.299999</v>
      </c>
      <c r="K74" s="163">
        <f t="shared" si="3"/>
        <v>127.21804210526315</v>
      </c>
      <c r="L74" s="165">
        <v>55.130001</v>
      </c>
      <c r="M74" s="163">
        <f t="shared" si="4"/>
        <v>111.10439764418373</v>
      </c>
      <c r="N74" s="167">
        <v>58.57</v>
      </c>
      <c r="O74" s="167">
        <f t="shared" si="5"/>
        <v>116.83622348222175</v>
      </c>
    </row>
    <row r="75" spans="1:15" x14ac:dyDescent="0.3">
      <c r="A75" s="161">
        <v>38749</v>
      </c>
      <c r="B75" s="14">
        <v>40.950001</v>
      </c>
      <c r="C75" s="163">
        <f t="shared" si="0"/>
        <v>117.33523969425561</v>
      </c>
      <c r="D75" s="162">
        <v>101.68389999999999</v>
      </c>
      <c r="E75" s="163">
        <f t="shared" si="1"/>
        <v>109.20671367845398</v>
      </c>
      <c r="F75" s="160">
        <v>101.68389999999999</v>
      </c>
      <c r="H75" s="166">
        <v>58.5</v>
      </c>
      <c r="I75" s="163">
        <f t="shared" si="2"/>
        <v>79.852577672602294</v>
      </c>
      <c r="J75" s="164">
        <v>43.029998999999997</v>
      </c>
      <c r="K75" s="163">
        <f t="shared" si="3"/>
        <v>129.41353082706766</v>
      </c>
      <c r="L75" s="165">
        <v>55.77</v>
      </c>
      <c r="M75" s="163">
        <f t="shared" si="4"/>
        <v>112.39419815385325</v>
      </c>
      <c r="N75" s="167">
        <v>60.299999</v>
      </c>
      <c r="O75" s="167">
        <f t="shared" si="5"/>
        <v>120.28724874751148</v>
      </c>
    </row>
    <row r="76" spans="1:15" x14ac:dyDescent="0.3">
      <c r="A76" s="161">
        <v>38777</v>
      </c>
      <c r="B76" s="14">
        <v>42.77</v>
      </c>
      <c r="C76" s="163">
        <f t="shared" si="0"/>
        <v>122.55013624354521</v>
      </c>
      <c r="D76" s="162">
        <v>101.8522</v>
      </c>
      <c r="E76" s="163">
        <f t="shared" si="1"/>
        <v>109.38746490762676</v>
      </c>
      <c r="F76" s="160">
        <v>101.8522</v>
      </c>
      <c r="H76" s="166">
        <v>57.970001000000003</v>
      </c>
      <c r="I76" s="163">
        <f t="shared" si="2"/>
        <v>79.129128333903125</v>
      </c>
      <c r="J76" s="164">
        <v>40.599997999999999</v>
      </c>
      <c r="K76" s="163">
        <f t="shared" si="3"/>
        <v>122.10525714285714</v>
      </c>
      <c r="L76" s="165">
        <v>60.040000999999997</v>
      </c>
      <c r="M76" s="163">
        <f t="shared" si="4"/>
        <v>120.99960139056027</v>
      </c>
      <c r="N76" s="167">
        <v>63.07</v>
      </c>
      <c r="O76" s="167">
        <f t="shared" si="5"/>
        <v>125.81288398538032</v>
      </c>
    </row>
    <row r="77" spans="1:15" x14ac:dyDescent="0.3">
      <c r="A77" s="161">
        <v>38810</v>
      </c>
      <c r="B77" s="14">
        <v>42.5</v>
      </c>
      <c r="C77" s="163">
        <f t="shared" si="0"/>
        <v>121.77649731939843</v>
      </c>
      <c r="D77" s="162">
        <v>102.29519999999999</v>
      </c>
      <c r="E77" s="163">
        <f t="shared" si="1"/>
        <v>109.86323908780233</v>
      </c>
      <c r="F77" s="160">
        <v>102.29519999999999</v>
      </c>
      <c r="H77" s="166">
        <v>62.810001</v>
      </c>
      <c r="I77" s="163">
        <f t="shared" si="2"/>
        <v>85.735734760149199</v>
      </c>
      <c r="J77" s="164">
        <v>40.610000999999997</v>
      </c>
      <c r="K77" s="163">
        <f t="shared" si="3"/>
        <v>122.13534135338344</v>
      </c>
      <c r="L77" s="165">
        <v>60.73</v>
      </c>
      <c r="M77" s="163">
        <f t="shared" si="4"/>
        <v>122.39016772249431</v>
      </c>
      <c r="N77" s="167">
        <v>64.360000999999997</v>
      </c>
      <c r="O77" s="167">
        <f t="shared" si="5"/>
        <v>128.38619532443255</v>
      </c>
    </row>
    <row r="78" spans="1:15" x14ac:dyDescent="0.3">
      <c r="A78" s="161">
        <v>38838</v>
      </c>
      <c r="B78" s="14">
        <v>41.18</v>
      </c>
      <c r="C78" s="163">
        <f t="shared" si="0"/>
        <v>117.99426257912535</v>
      </c>
      <c r="D78" s="162">
        <v>102.15309999999999</v>
      </c>
      <c r="E78" s="163">
        <f t="shared" si="1"/>
        <v>109.71062619614781</v>
      </c>
      <c r="F78" s="160">
        <v>102.15309999999999</v>
      </c>
      <c r="H78" s="166">
        <v>62.52</v>
      </c>
      <c r="I78" s="163">
        <f t="shared" si="2"/>
        <v>85.339883010104217</v>
      </c>
      <c r="J78" s="164">
        <v>39.869999</v>
      </c>
      <c r="K78" s="163">
        <f t="shared" si="3"/>
        <v>119.90977142857142</v>
      </c>
      <c r="L78" s="165">
        <v>65.779999000000004</v>
      </c>
      <c r="M78" s="163">
        <f t="shared" si="4"/>
        <v>132.56751375589508</v>
      </c>
      <c r="N78" s="167">
        <v>62.790000999999997</v>
      </c>
      <c r="O78" s="167">
        <f t="shared" si="5"/>
        <v>125.25433821555279</v>
      </c>
    </row>
    <row r="79" spans="1:15" x14ac:dyDescent="0.3">
      <c r="A79" s="161">
        <v>38869</v>
      </c>
      <c r="B79" s="14">
        <v>40.299999</v>
      </c>
      <c r="C79" s="163">
        <f t="shared" si="0"/>
        <v>115.47276988694728</v>
      </c>
      <c r="D79" s="162">
        <v>102.52200000000001</v>
      </c>
      <c r="E79" s="163">
        <f t="shared" si="1"/>
        <v>110.10681828433468</v>
      </c>
      <c r="F79" s="160">
        <v>102.52200000000001</v>
      </c>
      <c r="H79" s="166">
        <v>63.419998</v>
      </c>
      <c r="I79" s="163">
        <f t="shared" si="2"/>
        <v>86.568381475064655</v>
      </c>
      <c r="J79" s="164">
        <v>39.029998999999997</v>
      </c>
      <c r="K79" s="163">
        <f t="shared" si="3"/>
        <v>117.38345563909773</v>
      </c>
      <c r="L79" s="165">
        <v>65.099997999999999</v>
      </c>
      <c r="M79" s="163">
        <f t="shared" si="4"/>
        <v>131.19709655778107</v>
      </c>
      <c r="N79" s="167">
        <v>62.599997999999999</v>
      </c>
      <c r="O79" s="167">
        <f t="shared" si="5"/>
        <v>124.87531767653466</v>
      </c>
    </row>
    <row r="80" spans="1:15" x14ac:dyDescent="0.3">
      <c r="A80" s="161">
        <v>38901</v>
      </c>
      <c r="B80" s="14">
        <v>38.700001</v>
      </c>
      <c r="C80" s="163">
        <f t="shared" si="0"/>
        <v>110.88824865969922</v>
      </c>
      <c r="D80" s="162">
        <v>102.5057</v>
      </c>
      <c r="E80" s="163">
        <f t="shared" si="1"/>
        <v>110.08931237206185</v>
      </c>
      <c r="F80" s="160">
        <v>102.5057</v>
      </c>
      <c r="H80" s="166">
        <v>62.189999</v>
      </c>
      <c r="I80" s="163">
        <f t="shared" si="2"/>
        <v>84.889431206949737</v>
      </c>
      <c r="J80" s="164">
        <v>34.580002</v>
      </c>
      <c r="K80" s="163">
        <f t="shared" si="3"/>
        <v>104.0000060150376</v>
      </c>
      <c r="L80" s="165">
        <v>60</v>
      </c>
      <c r="M80" s="163">
        <f t="shared" si="4"/>
        <v>120.91898671743222</v>
      </c>
      <c r="N80" s="167">
        <v>59.110000999999997</v>
      </c>
      <c r="O80" s="167">
        <f t="shared" si="5"/>
        <v>117.91342473741422</v>
      </c>
    </row>
    <row r="81" spans="1:15" x14ac:dyDescent="0.3">
      <c r="A81" s="161">
        <v>38930</v>
      </c>
      <c r="B81" s="14">
        <v>38.720001000000003</v>
      </c>
      <c r="C81" s="163">
        <f t="shared" si="0"/>
        <v>110.94555524667307</v>
      </c>
      <c r="D81" s="162">
        <v>102.8357</v>
      </c>
      <c r="E81" s="163">
        <f t="shared" si="1"/>
        <v>110.44372654691048</v>
      </c>
      <c r="F81" s="160">
        <v>102.8357</v>
      </c>
      <c r="H81" s="166">
        <v>62.709999000000003</v>
      </c>
      <c r="I81" s="163">
        <f t="shared" si="2"/>
        <v>85.599231897372874</v>
      </c>
      <c r="J81" s="164">
        <v>38.130001</v>
      </c>
      <c r="K81" s="163">
        <f t="shared" si="3"/>
        <v>114.67669473684209</v>
      </c>
      <c r="L81" s="165">
        <v>56.709999000000003</v>
      </c>
      <c r="M81" s="163">
        <f t="shared" si="4"/>
        <v>114.28859359710992</v>
      </c>
      <c r="N81" s="167">
        <v>59.810001</v>
      </c>
      <c r="O81" s="167">
        <f t="shared" si="5"/>
        <v>119.30979414901668</v>
      </c>
    </row>
    <row r="82" spans="1:15" x14ac:dyDescent="0.3">
      <c r="A82" s="161">
        <v>38961</v>
      </c>
      <c r="B82" s="14">
        <v>40.900002000000001</v>
      </c>
      <c r="C82" s="163">
        <f t="shared" si="0"/>
        <v>117.19197609215037</v>
      </c>
      <c r="D82" s="162">
        <v>102.6606</v>
      </c>
      <c r="E82" s="163">
        <f t="shared" si="1"/>
        <v>110.25567223777111</v>
      </c>
      <c r="F82" s="160">
        <v>102.6606</v>
      </c>
      <c r="H82" s="166">
        <v>63.349997999999999</v>
      </c>
      <c r="I82" s="163">
        <f t="shared" si="2"/>
        <v>86.47283138212309</v>
      </c>
      <c r="J82" s="164">
        <v>38.979999999999997</v>
      </c>
      <c r="K82" s="163">
        <f t="shared" si="3"/>
        <v>117.23308270676691</v>
      </c>
      <c r="L82" s="165">
        <v>57.169998</v>
      </c>
      <c r="M82" s="163">
        <f t="shared" si="4"/>
        <v>115.2156371466271</v>
      </c>
      <c r="N82" s="167">
        <v>61.740001999999997</v>
      </c>
      <c r="O82" s="167">
        <f t="shared" si="5"/>
        <v>123.15978609296256</v>
      </c>
    </row>
    <row r="83" spans="1:15" x14ac:dyDescent="0.3">
      <c r="A83" s="161">
        <v>38992</v>
      </c>
      <c r="B83" s="14">
        <v>42.119999</v>
      </c>
      <c r="C83" s="163">
        <f t="shared" si="0"/>
        <v>120.68766930156623</v>
      </c>
      <c r="D83" s="162">
        <v>102.6297</v>
      </c>
      <c r="E83" s="163">
        <f t="shared" si="1"/>
        <v>110.22248618321709</v>
      </c>
      <c r="F83" s="160">
        <v>102.6297</v>
      </c>
      <c r="H83" s="166">
        <v>65.720000999999996</v>
      </c>
      <c r="I83" s="163">
        <f t="shared" si="2"/>
        <v>89.707888623863269</v>
      </c>
      <c r="J83" s="164">
        <v>40.790000999999997</v>
      </c>
      <c r="K83" s="163">
        <f t="shared" si="3"/>
        <v>122.67669473684208</v>
      </c>
      <c r="L83" s="165">
        <v>57.5</v>
      </c>
      <c r="M83" s="163">
        <f t="shared" si="4"/>
        <v>115.88069560420588</v>
      </c>
      <c r="N83" s="167">
        <v>63.799999</v>
      </c>
      <c r="O83" s="167">
        <f t="shared" si="5"/>
        <v>127.26909580552372</v>
      </c>
    </row>
    <row r="84" spans="1:15" x14ac:dyDescent="0.3">
      <c r="A84" s="161">
        <v>39022</v>
      </c>
      <c r="B84" s="14">
        <v>42.98</v>
      </c>
      <c r="C84" s="163">
        <f t="shared" ref="C84:C147" si="6">B84/$B$19*100</f>
        <v>123.15185540677045</v>
      </c>
      <c r="D84" s="162">
        <v>102.539</v>
      </c>
      <c r="E84" s="163">
        <f t="shared" ref="E84:E147" si="7">D84/$D$19*100</f>
        <v>110.12507598425113</v>
      </c>
      <c r="F84" s="160">
        <v>102.539</v>
      </c>
      <c r="H84" s="166">
        <v>64.529999000000004</v>
      </c>
      <c r="I84" s="163">
        <f t="shared" ref="I84:I147" si="8">H84/$H$19*100</f>
        <v>88.083534313853832</v>
      </c>
      <c r="J84" s="164">
        <v>40.009998000000003</v>
      </c>
      <c r="K84" s="163">
        <f t="shared" ref="K84:K147" si="9">J84/$J$19*100</f>
        <v>120.33082105263159</v>
      </c>
      <c r="L84" s="165">
        <v>57.799999</v>
      </c>
      <c r="M84" s="163">
        <f t="shared" ref="M84:M147" si="10">L84/$L$19*100</f>
        <v>116.48528852247659</v>
      </c>
      <c r="N84" s="167">
        <v>65.650002000000001</v>
      </c>
      <c r="O84" s="167">
        <f t="shared" si="5"/>
        <v>130.9595066634848</v>
      </c>
    </row>
    <row r="85" spans="1:15" x14ac:dyDescent="0.3">
      <c r="A85" s="161">
        <v>39052</v>
      </c>
      <c r="B85" s="14">
        <v>45.240001999999997</v>
      </c>
      <c r="C85" s="163">
        <f t="shared" si="6"/>
        <v>129.62750546547247</v>
      </c>
      <c r="D85" s="162">
        <v>103.6229</v>
      </c>
      <c r="E85" s="163">
        <f t="shared" si="7"/>
        <v>111.28916545127665</v>
      </c>
      <c r="F85" s="160">
        <v>103.6229</v>
      </c>
      <c r="H85" s="166">
        <v>62.52</v>
      </c>
      <c r="I85" s="163">
        <f t="shared" si="8"/>
        <v>85.339883010104217</v>
      </c>
      <c r="J85" s="164">
        <v>39.900002000000001</v>
      </c>
      <c r="K85" s="163">
        <f t="shared" si="9"/>
        <v>120.0000060150376</v>
      </c>
      <c r="L85" s="165">
        <v>59.02</v>
      </c>
      <c r="M85" s="163">
        <f t="shared" si="10"/>
        <v>118.9439766010475</v>
      </c>
      <c r="N85" s="167">
        <v>65.430000000000007</v>
      </c>
      <c r="O85" s="167">
        <f t="shared" si="5"/>
        <v>130.52064371592573</v>
      </c>
    </row>
    <row r="86" spans="1:15" x14ac:dyDescent="0.3">
      <c r="A86" s="161">
        <v>39085</v>
      </c>
      <c r="B86" s="14">
        <v>45.689999</v>
      </c>
      <c r="C86" s="163">
        <f t="shared" si="6"/>
        <v>130.91689507639569</v>
      </c>
      <c r="D86" s="162">
        <v>103.11709999999999</v>
      </c>
      <c r="E86" s="163">
        <f t="shared" si="7"/>
        <v>110.74594517964502</v>
      </c>
      <c r="F86" s="160">
        <v>103.11709999999999</v>
      </c>
      <c r="H86" s="166">
        <v>68.019997000000004</v>
      </c>
      <c r="I86" s="163">
        <f t="shared" si="8"/>
        <v>92.847386217652584</v>
      </c>
      <c r="J86" s="164">
        <v>41.540000999999997</v>
      </c>
      <c r="K86" s="163">
        <f t="shared" si="9"/>
        <v>124.93233383458646</v>
      </c>
      <c r="L86" s="165">
        <v>68.540001000000004</v>
      </c>
      <c r="M86" s="163">
        <f t="shared" si="10"/>
        <v>138.12979117552985</v>
      </c>
      <c r="N86" s="167">
        <v>66.870002999999997</v>
      </c>
      <c r="O86" s="167">
        <f t="shared" si="5"/>
        <v>133.39318106137679</v>
      </c>
    </row>
    <row r="87" spans="1:15" x14ac:dyDescent="0.3">
      <c r="A87" s="161">
        <v>39114</v>
      </c>
      <c r="B87" s="14">
        <v>46.400002000000001</v>
      </c>
      <c r="C87" s="163">
        <f t="shared" si="6"/>
        <v>132.95128750995485</v>
      </c>
      <c r="D87" s="162">
        <v>104.172</v>
      </c>
      <c r="E87" s="163">
        <f t="shared" si="7"/>
        <v>111.87888915857778</v>
      </c>
      <c r="F87" s="160">
        <v>104.172</v>
      </c>
      <c r="H87" s="166">
        <v>65.639999000000003</v>
      </c>
      <c r="I87" s="163">
        <f t="shared" si="8"/>
        <v>89.598685787641671</v>
      </c>
      <c r="J87" s="164">
        <v>43.779998999999997</v>
      </c>
      <c r="K87" s="163">
        <f t="shared" si="9"/>
        <v>131.66916992481202</v>
      </c>
      <c r="L87" s="165">
        <v>73.639999000000003</v>
      </c>
      <c r="M87" s="163">
        <f t="shared" si="10"/>
        <v>148.40790101587871</v>
      </c>
      <c r="N87" s="167">
        <v>66.519997000000004</v>
      </c>
      <c r="O87" s="167">
        <f t="shared" si="5"/>
        <v>132.69498438669493</v>
      </c>
    </row>
    <row r="88" spans="1:15" x14ac:dyDescent="0.3">
      <c r="A88" s="161">
        <v>39142</v>
      </c>
      <c r="B88" s="14">
        <v>46.060001</v>
      </c>
      <c r="C88" s="163">
        <f t="shared" si="6"/>
        <v>131.97707266607034</v>
      </c>
      <c r="D88" s="162">
        <v>104.3501</v>
      </c>
      <c r="E88" s="163">
        <f t="shared" si="7"/>
        <v>112.07016541476125</v>
      </c>
      <c r="F88" s="160">
        <v>104.3501</v>
      </c>
      <c r="H88" s="166">
        <v>65</v>
      </c>
      <c r="I88" s="163">
        <f t="shared" si="8"/>
        <v>88.725086302891441</v>
      </c>
      <c r="J88" s="164">
        <v>45.860000999999997</v>
      </c>
      <c r="K88" s="163">
        <f t="shared" si="9"/>
        <v>137.92481503759399</v>
      </c>
      <c r="L88" s="165">
        <v>75.419998000000007</v>
      </c>
      <c r="M88" s="163">
        <f t="shared" si="10"/>
        <v>151.99516227317943</v>
      </c>
      <c r="N88" s="167">
        <v>66.800003000000004</v>
      </c>
      <c r="O88" s="167">
        <f t="shared" si="5"/>
        <v>133.25354412021656</v>
      </c>
    </row>
    <row r="89" spans="1:15" x14ac:dyDescent="0.3">
      <c r="A89" s="161">
        <v>39174</v>
      </c>
      <c r="B89" s="14">
        <v>54.18</v>
      </c>
      <c r="C89" s="163">
        <f t="shared" si="6"/>
        <v>155.2435441121178</v>
      </c>
      <c r="D89" s="162">
        <v>105.0975</v>
      </c>
      <c r="E89" s="163">
        <f t="shared" si="7"/>
        <v>112.87285982167596</v>
      </c>
      <c r="F89" s="160">
        <v>105.0975</v>
      </c>
      <c r="H89" s="166">
        <v>67.129997000000003</v>
      </c>
      <c r="I89" s="163">
        <f t="shared" si="8"/>
        <v>91.632535035966839</v>
      </c>
      <c r="J89" s="164">
        <v>44.610000999999997</v>
      </c>
      <c r="K89" s="163">
        <f t="shared" si="9"/>
        <v>134.16541654135335</v>
      </c>
      <c r="L89" s="165">
        <v>77.910004000000001</v>
      </c>
      <c r="M89" s="163">
        <f t="shared" si="10"/>
        <v>157.01331231385151</v>
      </c>
      <c r="N89" s="167">
        <v>69.949996999999996</v>
      </c>
      <c r="O89" s="167">
        <f t="shared" si="5"/>
        <v>139.53719450354689</v>
      </c>
    </row>
    <row r="90" spans="1:15" x14ac:dyDescent="0.3">
      <c r="A90" s="161">
        <v>39203</v>
      </c>
      <c r="B90" s="14">
        <v>57.91</v>
      </c>
      <c r="C90" s="163">
        <f t="shared" si="6"/>
        <v>165.93122258273795</v>
      </c>
      <c r="D90" s="162">
        <v>105.14360000000001</v>
      </c>
      <c r="E90" s="163">
        <f t="shared" si="7"/>
        <v>112.92237040791997</v>
      </c>
      <c r="F90" s="160">
        <v>105.14360000000001</v>
      </c>
      <c r="H90" s="166">
        <v>70.550003000000004</v>
      </c>
      <c r="I90" s="163">
        <f t="shared" si="8"/>
        <v>96.300847766834636</v>
      </c>
      <c r="J90" s="164">
        <v>45.380001</v>
      </c>
      <c r="K90" s="163">
        <f t="shared" si="9"/>
        <v>136.4812060150376</v>
      </c>
      <c r="L90" s="165">
        <v>84.160004000000001</v>
      </c>
      <c r="M90" s="163">
        <f t="shared" si="10"/>
        <v>169.60904009691737</v>
      </c>
      <c r="N90" s="167">
        <v>73.900002000000001</v>
      </c>
      <c r="O90" s="167">
        <f t="shared" si="5"/>
        <v>147.41671758594219</v>
      </c>
    </row>
    <row r="91" spans="1:15" x14ac:dyDescent="0.3">
      <c r="A91" s="161">
        <v>39234</v>
      </c>
      <c r="B91" s="14">
        <v>56.279998999999997</v>
      </c>
      <c r="C91" s="163">
        <f t="shared" si="6"/>
        <v>161.26073287904109</v>
      </c>
      <c r="D91" s="162">
        <v>105.1474</v>
      </c>
      <c r="E91" s="163">
        <f t="shared" si="7"/>
        <v>112.92645154084246</v>
      </c>
      <c r="F91" s="160">
        <v>105.1474</v>
      </c>
      <c r="H91" s="166">
        <v>70.930000000000007</v>
      </c>
      <c r="I91" s="163">
        <f t="shared" si="8"/>
        <v>96.819544176370627</v>
      </c>
      <c r="J91" s="164">
        <v>44.220001000000003</v>
      </c>
      <c r="K91" s="163">
        <f t="shared" si="9"/>
        <v>132.99248421052633</v>
      </c>
      <c r="L91" s="165">
        <v>86.040001000000004</v>
      </c>
      <c r="M91" s="163">
        <f t="shared" si="10"/>
        <v>173.39782896811425</v>
      </c>
      <c r="N91" s="167">
        <v>73.830001999999993</v>
      </c>
      <c r="O91" s="167">
        <f t="shared" si="5"/>
        <v>147.27708064478193</v>
      </c>
    </row>
    <row r="92" spans="1:15" x14ac:dyDescent="0.3">
      <c r="A92" s="161">
        <v>39265</v>
      </c>
      <c r="B92" s="14">
        <v>57.509998000000003</v>
      </c>
      <c r="C92" s="163">
        <f t="shared" si="6"/>
        <v>164.78508511260256</v>
      </c>
      <c r="D92" s="162">
        <v>105.11490000000001</v>
      </c>
      <c r="E92" s="163">
        <f t="shared" si="7"/>
        <v>112.89154711453162</v>
      </c>
      <c r="F92" s="160">
        <v>105.11490000000001</v>
      </c>
      <c r="H92" s="166">
        <v>72.970000999999996</v>
      </c>
      <c r="I92" s="163">
        <f t="shared" si="8"/>
        <v>99.604148249954989</v>
      </c>
      <c r="J92" s="164">
        <v>43.48</v>
      </c>
      <c r="K92" s="163">
        <f t="shared" si="9"/>
        <v>130.76691729323306</v>
      </c>
      <c r="L92" s="165">
        <v>86.449996999999996</v>
      </c>
      <c r="M92" s="163">
        <f t="shared" si="10"/>
        <v>174.22410064941758</v>
      </c>
      <c r="N92" s="167">
        <v>74.419998000000007</v>
      </c>
      <c r="O92" s="167">
        <f t="shared" si="5"/>
        <v>148.45401259816452</v>
      </c>
    </row>
    <row r="93" spans="1:15" x14ac:dyDescent="0.3">
      <c r="A93" s="161">
        <v>39295</v>
      </c>
      <c r="B93" s="14">
        <v>56.150002000000001</v>
      </c>
      <c r="C93" s="163">
        <f t="shared" si="6"/>
        <v>160.88824865969923</v>
      </c>
      <c r="D93" s="162">
        <v>105.31659999999999</v>
      </c>
      <c r="E93" s="163">
        <f t="shared" si="7"/>
        <v>113.10816935412848</v>
      </c>
      <c r="F93" s="160">
        <v>105.31659999999999</v>
      </c>
      <c r="H93" s="166">
        <v>74.629997000000003</v>
      </c>
      <c r="I93" s="163">
        <f t="shared" si="8"/>
        <v>101.87004499399276</v>
      </c>
      <c r="J93" s="164">
        <v>42.630001</v>
      </c>
      <c r="K93" s="163">
        <f t="shared" si="9"/>
        <v>128.21052932330826</v>
      </c>
      <c r="L93" s="165">
        <v>84.5</v>
      </c>
      <c r="M93" s="163">
        <f t="shared" si="10"/>
        <v>170.29423962705036</v>
      </c>
      <c r="N93" s="167">
        <v>73.959998999999996</v>
      </c>
      <c r="O93" s="167">
        <f t="shared" si="5"/>
        <v>147.53640040821062</v>
      </c>
    </row>
    <row r="94" spans="1:15" x14ac:dyDescent="0.3">
      <c r="A94" s="161">
        <v>39329</v>
      </c>
      <c r="B94" s="14">
        <v>59.470001000000003</v>
      </c>
      <c r="C94" s="163">
        <f t="shared" si="6"/>
        <v>170.40113923202642</v>
      </c>
      <c r="D94" s="162">
        <v>105.66289999999999</v>
      </c>
      <c r="E94" s="163">
        <f t="shared" si="7"/>
        <v>113.48008944124994</v>
      </c>
      <c r="F94" s="160">
        <v>105.66289999999999</v>
      </c>
      <c r="H94" s="166">
        <v>80.480002999999996</v>
      </c>
      <c r="I94" s="163">
        <f t="shared" si="8"/>
        <v>109.85531095126095</v>
      </c>
      <c r="J94" s="164">
        <v>43.060001</v>
      </c>
      <c r="K94" s="163">
        <f t="shared" si="9"/>
        <v>129.50376240601506</v>
      </c>
      <c r="L94" s="165">
        <v>91.529999000000004</v>
      </c>
      <c r="M94" s="163">
        <f t="shared" si="10"/>
        <v>184.46191222212641</v>
      </c>
      <c r="N94" s="167">
        <v>77.010002</v>
      </c>
      <c r="O94" s="167">
        <f t="shared" si="5"/>
        <v>153.62058740034735</v>
      </c>
    </row>
    <row r="95" spans="1:15" x14ac:dyDescent="0.3">
      <c r="A95" s="161">
        <v>39356</v>
      </c>
      <c r="B95" s="14">
        <v>60.41</v>
      </c>
      <c r="C95" s="163">
        <f t="shared" si="6"/>
        <v>173.09454595446726</v>
      </c>
      <c r="D95" s="162">
        <v>105.15949999999999</v>
      </c>
      <c r="E95" s="163">
        <f t="shared" si="7"/>
        <v>112.93944672725358</v>
      </c>
      <c r="F95" s="160">
        <v>105.15949999999999</v>
      </c>
      <c r="H95" s="166">
        <v>76.589995999999999</v>
      </c>
      <c r="I95" s="163">
        <f t="shared" si="8"/>
        <v>104.54544623135556</v>
      </c>
      <c r="J95" s="164">
        <v>45.040000999999997</v>
      </c>
      <c r="K95" s="163">
        <f t="shared" si="9"/>
        <v>135.45864962406014</v>
      </c>
      <c r="L95" s="165">
        <v>105.709999</v>
      </c>
      <c r="M95" s="163">
        <f t="shared" si="10"/>
        <v>213.0390994163462</v>
      </c>
      <c r="N95" s="167">
        <v>77.569999999999993</v>
      </c>
      <c r="O95" s="167">
        <f t="shared" si="5"/>
        <v>154.73767894000241</v>
      </c>
    </row>
    <row r="96" spans="1:15" x14ac:dyDescent="0.3">
      <c r="A96" s="161">
        <v>39387</v>
      </c>
      <c r="B96" s="14">
        <v>56.619999</v>
      </c>
      <c r="C96" s="163">
        <f t="shared" si="6"/>
        <v>162.23494485759628</v>
      </c>
      <c r="D96" s="162">
        <v>105.729</v>
      </c>
      <c r="E96" s="163">
        <f t="shared" si="7"/>
        <v>113.55107967445446</v>
      </c>
      <c r="F96" s="160">
        <v>105.729</v>
      </c>
      <c r="H96" s="166">
        <v>74.769997000000004</v>
      </c>
      <c r="I96" s="163">
        <f t="shared" si="8"/>
        <v>102.06114517987592</v>
      </c>
      <c r="J96" s="164">
        <v>41.939999</v>
      </c>
      <c r="K96" s="163">
        <f t="shared" si="9"/>
        <v>126.13533533834587</v>
      </c>
      <c r="L96" s="165">
        <v>96.610000999999997</v>
      </c>
      <c r="M96" s="163">
        <f t="shared" si="10"/>
        <v>194.69972379483522</v>
      </c>
      <c r="N96" s="167">
        <v>74.519997000000004</v>
      </c>
      <c r="O96" s="167">
        <f t="shared" si="5"/>
        <v>148.65349194786572</v>
      </c>
    </row>
    <row r="97" spans="1:15" x14ac:dyDescent="0.3">
      <c r="A97" s="161">
        <v>39419</v>
      </c>
      <c r="B97" s="14">
        <v>61.57</v>
      </c>
      <c r="C97" s="163">
        <f t="shared" si="6"/>
        <v>176.41832799894968</v>
      </c>
      <c r="D97" s="162">
        <v>105.7256</v>
      </c>
      <c r="E97" s="163">
        <f t="shared" si="7"/>
        <v>113.54742813447119</v>
      </c>
      <c r="F97" s="160">
        <v>105.7256</v>
      </c>
      <c r="H97" s="166">
        <v>76.540001000000004</v>
      </c>
      <c r="I97" s="163">
        <f t="shared" si="8"/>
        <v>104.47720298997535</v>
      </c>
      <c r="J97" s="164">
        <v>39.419998</v>
      </c>
      <c r="K97" s="163">
        <f t="shared" si="9"/>
        <v>118.55638496240601</v>
      </c>
      <c r="L97" s="165">
        <v>48.41</v>
      </c>
      <c r="M97" s="163">
        <f t="shared" si="10"/>
        <v>97.561469116514886</v>
      </c>
      <c r="N97" s="167">
        <v>73.089995999999999</v>
      </c>
      <c r="O97" s="167">
        <f t="shared" si="5"/>
        <v>145.80090672649297</v>
      </c>
    </row>
    <row r="98" spans="1:15" x14ac:dyDescent="0.3">
      <c r="A98" s="161">
        <v>39449</v>
      </c>
      <c r="B98" s="14">
        <v>59.07</v>
      </c>
      <c r="C98" s="163">
        <f t="shared" si="6"/>
        <v>169.25500462722036</v>
      </c>
      <c r="D98" s="162">
        <v>105.40689999999999</v>
      </c>
      <c r="E98" s="163">
        <f t="shared" si="7"/>
        <v>113.20514996015525</v>
      </c>
      <c r="F98" s="160">
        <v>105.40689999999999</v>
      </c>
      <c r="H98" s="166">
        <v>73.269997000000004</v>
      </c>
      <c r="I98" s="163">
        <f t="shared" si="8"/>
        <v>100.01364318827073</v>
      </c>
      <c r="J98" s="164">
        <v>38.639999000000003</v>
      </c>
      <c r="K98" s="163">
        <f t="shared" si="9"/>
        <v>116.21052330827068</v>
      </c>
      <c r="L98" s="165">
        <v>50.610000999999997</v>
      </c>
      <c r="M98" s="163">
        <f t="shared" si="10"/>
        <v>101.99516731147051</v>
      </c>
      <c r="N98" s="167">
        <v>69.190002000000007</v>
      </c>
      <c r="O98" s="167">
        <f t="shared" si="5"/>
        <v>138.0211462593029</v>
      </c>
    </row>
    <row r="99" spans="1:15" x14ac:dyDescent="0.3">
      <c r="A99" s="161">
        <v>39479</v>
      </c>
      <c r="B99" s="14">
        <v>57.540000999999997</v>
      </c>
      <c r="C99" s="163">
        <f t="shared" si="6"/>
        <v>164.87105358905137</v>
      </c>
      <c r="D99" s="162">
        <v>105.054</v>
      </c>
      <c r="E99" s="163">
        <f t="shared" si="7"/>
        <v>112.82614158953683</v>
      </c>
      <c r="F99" s="160">
        <v>105.054</v>
      </c>
      <c r="H99" s="166">
        <v>70.510002</v>
      </c>
      <c r="I99" s="163">
        <f t="shared" si="8"/>
        <v>96.246246348723815</v>
      </c>
      <c r="J99" s="164">
        <v>37.689999</v>
      </c>
      <c r="K99" s="163">
        <f t="shared" si="9"/>
        <v>113.35338045112782</v>
      </c>
      <c r="L99" s="165">
        <v>43.110000999999997</v>
      </c>
      <c r="M99" s="163">
        <f t="shared" si="10"/>
        <v>86.880293971791488</v>
      </c>
      <c r="N99" s="167">
        <v>67.730002999999996</v>
      </c>
      <c r="O99" s="167">
        <f t="shared" si="5"/>
        <v>135.10872062420265</v>
      </c>
    </row>
    <row r="100" spans="1:15" x14ac:dyDescent="0.3">
      <c r="A100" s="161">
        <v>39510</v>
      </c>
      <c r="B100" s="14">
        <v>56.419998</v>
      </c>
      <c r="C100" s="163">
        <f t="shared" si="6"/>
        <v>161.66187612252858</v>
      </c>
      <c r="D100" s="162">
        <v>104.7987</v>
      </c>
      <c r="E100" s="163">
        <f t="shared" si="7"/>
        <v>112.55195389608576</v>
      </c>
      <c r="F100" s="160">
        <v>104.7987</v>
      </c>
      <c r="H100" s="166">
        <v>68.819999999999993</v>
      </c>
      <c r="I100" s="163">
        <f t="shared" si="8"/>
        <v>93.939391374845982</v>
      </c>
      <c r="J100" s="164">
        <v>36.849997999999999</v>
      </c>
      <c r="K100" s="163">
        <f t="shared" si="9"/>
        <v>110.82706165413533</v>
      </c>
      <c r="L100" s="165">
        <v>43.029998999999997</v>
      </c>
      <c r="M100" s="163">
        <f t="shared" si="10"/>
        <v>86.719064625535353</v>
      </c>
      <c r="N100" s="167">
        <v>69.110000999999997</v>
      </c>
      <c r="O100" s="167">
        <f t="shared" si="5"/>
        <v>137.86155918887772</v>
      </c>
    </row>
    <row r="101" spans="1:15" x14ac:dyDescent="0.3">
      <c r="A101" s="161">
        <v>39539</v>
      </c>
      <c r="B101" s="14">
        <v>59.400002000000001</v>
      </c>
      <c r="C101" s="163">
        <f t="shared" si="6"/>
        <v>170.20056904294734</v>
      </c>
      <c r="D101" s="162">
        <v>104.02070000000001</v>
      </c>
      <c r="E101" s="163">
        <f t="shared" si="7"/>
        <v>111.71639562932143</v>
      </c>
      <c r="F101" s="160">
        <v>104.02070000000001</v>
      </c>
      <c r="H101" s="166">
        <v>72.470000999999996</v>
      </c>
      <c r="I101" s="163">
        <f t="shared" si="8"/>
        <v>98.921647586086607</v>
      </c>
      <c r="J101" s="164">
        <v>40.150002000000001</v>
      </c>
      <c r="K101" s="163">
        <f t="shared" si="9"/>
        <v>120.75188571428572</v>
      </c>
      <c r="L101" s="165">
        <v>49.150002000000001</v>
      </c>
      <c r="M101" s="163">
        <f t="shared" si="10"/>
        <v>99.052807316662779</v>
      </c>
      <c r="N101" s="167">
        <v>71.110000999999997</v>
      </c>
      <c r="O101" s="167">
        <f t="shared" si="5"/>
        <v>141.85118607917042</v>
      </c>
    </row>
    <row r="102" spans="1:15" x14ac:dyDescent="0.3">
      <c r="A102" s="161">
        <v>39569</v>
      </c>
      <c r="B102" s="14">
        <v>59.619999</v>
      </c>
      <c r="C102" s="163">
        <f t="shared" si="6"/>
        <v>170.83093290367145</v>
      </c>
      <c r="D102" s="162">
        <v>103.4941</v>
      </c>
      <c r="E102" s="163">
        <f t="shared" si="7"/>
        <v>111.15083652485087</v>
      </c>
      <c r="F102" s="160">
        <v>103.4941</v>
      </c>
      <c r="H102" s="166">
        <v>71.040001000000004</v>
      </c>
      <c r="I102" s="163">
        <f t="shared" si="8"/>
        <v>96.969695687422998</v>
      </c>
      <c r="J102" s="164">
        <v>40.400002000000001</v>
      </c>
      <c r="K102" s="163">
        <f t="shared" si="9"/>
        <v>121.50376541353383</v>
      </c>
      <c r="L102" s="165">
        <v>51.709999000000003</v>
      </c>
      <c r="M102" s="163">
        <f t="shared" si="10"/>
        <v>104.21201137065724</v>
      </c>
      <c r="N102" s="167">
        <v>72.610000999999997</v>
      </c>
      <c r="O102" s="167">
        <f t="shared" si="5"/>
        <v>144.84340624688997</v>
      </c>
    </row>
    <row r="103" spans="1:15" x14ac:dyDescent="0.3">
      <c r="A103" s="161">
        <v>39601</v>
      </c>
      <c r="B103" s="14">
        <v>50.279998999999997</v>
      </c>
      <c r="C103" s="163">
        <f t="shared" si="6"/>
        <v>144.0687567868907</v>
      </c>
      <c r="D103" s="162">
        <v>103.3216</v>
      </c>
      <c r="E103" s="163">
        <f t="shared" si="7"/>
        <v>110.96557456981637</v>
      </c>
      <c r="F103" s="160">
        <v>103.3216</v>
      </c>
      <c r="H103" s="166">
        <v>61.700001</v>
      </c>
      <c r="I103" s="163">
        <f t="shared" si="8"/>
        <v>84.220583286361361</v>
      </c>
      <c r="J103" s="164">
        <v>34.909999999999997</v>
      </c>
      <c r="K103" s="163">
        <f t="shared" si="9"/>
        <v>104.9924812030075</v>
      </c>
      <c r="L103" s="165">
        <v>44.380001</v>
      </c>
      <c r="M103" s="163">
        <f t="shared" si="10"/>
        <v>89.439745857310484</v>
      </c>
      <c r="N103" s="167">
        <v>64.489998</v>
      </c>
      <c r="O103" s="167">
        <f t="shared" si="5"/>
        <v>128.64551508786127</v>
      </c>
    </row>
    <row r="104" spans="1:15" x14ac:dyDescent="0.3">
      <c r="A104" s="161">
        <v>39630</v>
      </c>
      <c r="B104" s="14">
        <v>50.84</v>
      </c>
      <c r="C104" s="163">
        <f t="shared" si="6"/>
        <v>145.67334408748744</v>
      </c>
      <c r="D104" s="162">
        <v>102.7625</v>
      </c>
      <c r="E104" s="163">
        <f t="shared" si="7"/>
        <v>110.36511103903497</v>
      </c>
      <c r="F104" s="160">
        <v>102.7625</v>
      </c>
      <c r="H104" s="166">
        <v>63.98</v>
      </c>
      <c r="I104" s="163">
        <f t="shared" si="8"/>
        <v>87.332784948599922</v>
      </c>
      <c r="J104" s="164">
        <v>33.310001</v>
      </c>
      <c r="K104" s="163">
        <f t="shared" si="9"/>
        <v>100.18045413533834</v>
      </c>
      <c r="L104" s="165">
        <v>40.32</v>
      </c>
      <c r="M104" s="163">
        <f t="shared" si="10"/>
        <v>81.257559074114454</v>
      </c>
      <c r="N104" s="167">
        <v>65.660004000000001</v>
      </c>
      <c r="O104" s="167">
        <f t="shared" si="5"/>
        <v>130.97945878756317</v>
      </c>
    </row>
    <row r="105" spans="1:15" x14ac:dyDescent="0.3">
      <c r="A105" s="161">
        <v>39661</v>
      </c>
      <c r="B105" s="14">
        <v>50.169998</v>
      </c>
      <c r="C105" s="163">
        <f t="shared" si="6"/>
        <v>143.7535676932053</v>
      </c>
      <c r="D105" s="162">
        <v>101.22450000000001</v>
      </c>
      <c r="E105" s="163">
        <f t="shared" si="7"/>
        <v>108.71332618777079</v>
      </c>
      <c r="F105" s="160">
        <v>101.22450000000001</v>
      </c>
      <c r="H105" s="166">
        <v>65.589995999999999</v>
      </c>
      <c r="I105" s="163">
        <f t="shared" si="8"/>
        <v>89.530431626250845</v>
      </c>
      <c r="J105" s="164">
        <v>34.130001</v>
      </c>
      <c r="K105" s="163">
        <f t="shared" si="9"/>
        <v>102.64661954887218</v>
      </c>
      <c r="L105" s="165">
        <v>41.349997999999999</v>
      </c>
      <c r="M105" s="163">
        <f t="shared" si="10"/>
        <v>83.333330982130818</v>
      </c>
      <c r="N105" s="167">
        <v>66.610000999999997</v>
      </c>
      <c r="O105" s="167">
        <f t="shared" si="5"/>
        <v>132.87452557601185</v>
      </c>
    </row>
    <row r="106" spans="1:15" x14ac:dyDescent="0.3">
      <c r="A106" s="161">
        <v>39693</v>
      </c>
      <c r="B106" s="14">
        <v>41.549999</v>
      </c>
      <c r="C106" s="163">
        <f t="shared" si="6"/>
        <v>119.05443157281195</v>
      </c>
      <c r="D106" s="162">
        <v>96.868899999999996</v>
      </c>
      <c r="E106" s="163">
        <f t="shared" si="7"/>
        <v>104.03548867270817</v>
      </c>
      <c r="F106" s="160">
        <v>96.868899999999996</v>
      </c>
      <c r="H106" s="166">
        <v>60.060001</v>
      </c>
      <c r="I106" s="163">
        <f t="shared" si="8"/>
        <v>81.981981108873029</v>
      </c>
      <c r="J106" s="164">
        <v>31.780000999999999</v>
      </c>
      <c r="K106" s="163">
        <f t="shared" si="9"/>
        <v>95.57895037593984</v>
      </c>
      <c r="L106" s="165">
        <v>32.770000000000003</v>
      </c>
      <c r="M106" s="163">
        <f t="shared" si="10"/>
        <v>66.041919912170897</v>
      </c>
      <c r="N106" s="167">
        <v>58.110000999999997</v>
      </c>
      <c r="O106" s="167">
        <f t="shared" si="5"/>
        <v>115.91861129226788</v>
      </c>
    </row>
    <row r="107" spans="1:15" x14ac:dyDescent="0.3">
      <c r="A107" s="161">
        <v>39722</v>
      </c>
      <c r="B107" s="14">
        <v>30.450001</v>
      </c>
      <c r="C107" s="163">
        <f t="shared" si="6"/>
        <v>87.249281532992455</v>
      </c>
      <c r="D107" s="162">
        <v>97.761700000000005</v>
      </c>
      <c r="E107" s="163">
        <f t="shared" si="7"/>
        <v>104.99434011302591</v>
      </c>
      <c r="F107" s="160">
        <v>97.761700000000005</v>
      </c>
      <c r="H107" s="166">
        <v>54.959999000000003</v>
      </c>
      <c r="I107" s="163">
        <f t="shared" si="8"/>
        <v>75.020471607412745</v>
      </c>
      <c r="J107" s="164">
        <v>26.68</v>
      </c>
      <c r="K107" s="163">
        <f t="shared" si="9"/>
        <v>80.240601503759407</v>
      </c>
      <c r="L107" s="165">
        <v>22.469999000000001</v>
      </c>
      <c r="M107" s="163">
        <f t="shared" si="10"/>
        <v>45.28415851036192</v>
      </c>
      <c r="N107" s="167">
        <v>46.759998000000003</v>
      </c>
      <c r="O107" s="167">
        <f t="shared" si="5"/>
        <v>93.277472705416471</v>
      </c>
    </row>
    <row r="108" spans="1:15" x14ac:dyDescent="0.3">
      <c r="A108" s="161">
        <v>39755</v>
      </c>
      <c r="B108" s="14">
        <v>27.860001</v>
      </c>
      <c r="C108" s="163">
        <f t="shared" si="6"/>
        <v>79.82807851988089</v>
      </c>
      <c r="D108" s="162">
        <v>96.557199999999995</v>
      </c>
      <c r="E108" s="163">
        <f t="shared" si="7"/>
        <v>103.70072837482842</v>
      </c>
      <c r="F108" s="160">
        <v>96.557199999999995</v>
      </c>
      <c r="H108" s="166">
        <v>48.529998999999997</v>
      </c>
      <c r="I108" s="163">
        <f t="shared" si="8"/>
        <v>66.243513070065163</v>
      </c>
      <c r="J108" s="164">
        <v>18.549999</v>
      </c>
      <c r="K108" s="163">
        <f t="shared" si="9"/>
        <v>55.789470676691735</v>
      </c>
      <c r="L108" s="165">
        <v>23.66</v>
      </c>
      <c r="M108" s="163">
        <f t="shared" si="10"/>
        <v>47.682387095574107</v>
      </c>
      <c r="N108" s="167">
        <v>42.689999</v>
      </c>
      <c r="O108" s="167">
        <f t="shared" si="5"/>
        <v>85.158583978484259</v>
      </c>
    </row>
    <row r="109" spans="1:15" x14ac:dyDescent="0.3">
      <c r="A109" s="161">
        <v>39783</v>
      </c>
      <c r="B109" s="14">
        <v>32.830002</v>
      </c>
      <c r="C109" s="163">
        <f t="shared" si="6"/>
        <v>94.06876824820813</v>
      </c>
      <c r="D109" s="162">
        <v>93.718299999999999</v>
      </c>
      <c r="E109" s="163">
        <f t="shared" si="7"/>
        <v>100.65179988701705</v>
      </c>
      <c r="F109" s="160">
        <v>93.718299999999999</v>
      </c>
      <c r="H109" s="166">
        <v>53.599997999999999</v>
      </c>
      <c r="I109" s="163">
        <f t="shared" si="8"/>
        <v>73.164068436689362</v>
      </c>
      <c r="J109" s="164">
        <v>15.09</v>
      </c>
      <c r="K109" s="163">
        <f t="shared" si="9"/>
        <v>45.383458646616539</v>
      </c>
      <c r="L109" s="165">
        <v>21.77</v>
      </c>
      <c r="M109" s="163">
        <f t="shared" si="10"/>
        <v>43.873439013974988</v>
      </c>
      <c r="N109" s="167">
        <v>42.84</v>
      </c>
      <c r="O109" s="167">
        <f t="shared" si="5"/>
        <v>85.457807990069668</v>
      </c>
    </row>
    <row r="110" spans="1:15" x14ac:dyDescent="0.3">
      <c r="A110" s="161">
        <v>39815</v>
      </c>
      <c r="B110" s="14">
        <v>32.810001</v>
      </c>
      <c r="C110" s="163">
        <f t="shared" si="6"/>
        <v>94.011458795904929</v>
      </c>
      <c r="D110" s="162">
        <v>91.505799999999994</v>
      </c>
      <c r="E110" s="163">
        <f t="shared" si="7"/>
        <v>98.275613942009244</v>
      </c>
      <c r="F110" s="160">
        <v>91.505799999999994</v>
      </c>
      <c r="H110" s="166">
        <v>47.990001999999997</v>
      </c>
      <c r="I110" s="163">
        <f t="shared" si="8"/>
        <v>65.506416448091272</v>
      </c>
      <c r="J110" s="164">
        <v>11.59</v>
      </c>
      <c r="K110" s="163">
        <f t="shared" si="9"/>
        <v>34.857142857142861</v>
      </c>
      <c r="L110" s="165">
        <v>16.879999000000002</v>
      </c>
      <c r="M110" s="163">
        <f t="shared" si="10"/>
        <v>34.018539581187824</v>
      </c>
      <c r="N110" s="167">
        <v>37.490001999999997</v>
      </c>
      <c r="O110" s="167">
        <f t="shared" si="5"/>
        <v>74.785560048163575</v>
      </c>
    </row>
    <row r="111" spans="1:15" x14ac:dyDescent="0.3">
      <c r="A111" s="161">
        <v>39846</v>
      </c>
      <c r="B111" s="14">
        <v>26.83</v>
      </c>
      <c r="C111" s="163">
        <f t="shared" si="6"/>
        <v>76.876786425399061</v>
      </c>
      <c r="D111" s="162">
        <v>90.933999999999997</v>
      </c>
      <c r="E111" s="163">
        <f t="shared" si="7"/>
        <v>97.66151083540791</v>
      </c>
      <c r="F111" s="160">
        <v>90.933999999999997</v>
      </c>
      <c r="H111" s="166">
        <v>40.830002</v>
      </c>
      <c r="I111" s="163">
        <f t="shared" si="8"/>
        <v>55.733006941495859</v>
      </c>
      <c r="J111" s="164">
        <v>7.16</v>
      </c>
      <c r="K111" s="163">
        <f t="shared" si="9"/>
        <v>21.533834586466167</v>
      </c>
      <c r="L111" s="165">
        <v>17.25</v>
      </c>
      <c r="M111" s="163">
        <f t="shared" si="10"/>
        <v>34.764208681261763</v>
      </c>
      <c r="N111" s="167">
        <v>31.15</v>
      </c>
      <c r="O111" s="167">
        <f t="shared" si="5"/>
        <v>62.138438816308813</v>
      </c>
    </row>
    <row r="112" spans="1:15" x14ac:dyDescent="0.3">
      <c r="A112" s="161">
        <v>39874</v>
      </c>
      <c r="B112" s="14">
        <v>27.860001</v>
      </c>
      <c r="C112" s="163">
        <f t="shared" si="6"/>
        <v>79.82807851988089</v>
      </c>
      <c r="D112" s="162">
        <v>89.501199999999997</v>
      </c>
      <c r="E112" s="163">
        <f t="shared" si="7"/>
        <v>96.122708927156069</v>
      </c>
      <c r="F112" s="160">
        <v>89.501199999999997</v>
      </c>
      <c r="H112" s="166">
        <v>42.98</v>
      </c>
      <c r="I112" s="163">
        <f t="shared" si="8"/>
        <v>58.667757066127294</v>
      </c>
      <c r="J112" s="164">
        <v>8.43</v>
      </c>
      <c r="K112" s="163">
        <f t="shared" si="9"/>
        <v>25.353383458646618</v>
      </c>
      <c r="L112" s="165">
        <v>20.299999</v>
      </c>
      <c r="M112" s="163">
        <f t="shared" si="10"/>
        <v>40.910921824081456</v>
      </c>
      <c r="N112" s="167">
        <v>33.849997999999999</v>
      </c>
      <c r="O112" s="167">
        <f t="shared" si="5"/>
        <v>67.524431128577078</v>
      </c>
    </row>
    <row r="113" spans="1:15" x14ac:dyDescent="0.3">
      <c r="A113" s="161">
        <v>39904</v>
      </c>
      <c r="B113" s="14">
        <v>31.209999</v>
      </c>
      <c r="C113" s="163">
        <f t="shared" si="6"/>
        <v>89.426926107339483</v>
      </c>
      <c r="D113" s="162">
        <v>88.705799999999996</v>
      </c>
      <c r="E113" s="163">
        <f t="shared" si="7"/>
        <v>95.268463367536086</v>
      </c>
      <c r="F113" s="160">
        <v>88.705799999999996</v>
      </c>
      <c r="H113" s="166">
        <v>48.84</v>
      </c>
      <c r="I113" s="163">
        <f t="shared" si="8"/>
        <v>66.666664846664901</v>
      </c>
      <c r="J113" s="164">
        <v>16</v>
      </c>
      <c r="K113" s="163">
        <f t="shared" si="9"/>
        <v>48.120300751879697</v>
      </c>
      <c r="L113" s="165">
        <v>28.950001</v>
      </c>
      <c r="M113" s="163">
        <f t="shared" si="10"/>
        <v>58.343413106477492</v>
      </c>
      <c r="N113" s="167">
        <v>40.340000000000003</v>
      </c>
      <c r="O113" s="167">
        <f t="shared" si="5"/>
        <v>80.470774377203796</v>
      </c>
    </row>
    <row r="114" spans="1:15" x14ac:dyDescent="0.3">
      <c r="A114" s="161">
        <v>39934</v>
      </c>
      <c r="B114" s="14">
        <v>33.159999999999997</v>
      </c>
      <c r="C114" s="163">
        <f t="shared" si="6"/>
        <v>95.01432120261768</v>
      </c>
      <c r="D114" s="162">
        <v>87.775800000000004</v>
      </c>
      <c r="E114" s="163">
        <f t="shared" si="7"/>
        <v>94.269659783871802</v>
      </c>
      <c r="F114" s="160">
        <v>87.775800000000004</v>
      </c>
      <c r="H114" s="166">
        <v>52.610000999999997</v>
      </c>
      <c r="I114" s="163">
        <f t="shared" si="8"/>
        <v>71.812721217233928</v>
      </c>
      <c r="J114" s="164">
        <v>17.68</v>
      </c>
      <c r="K114" s="163">
        <f t="shared" si="9"/>
        <v>53.172932330827074</v>
      </c>
      <c r="L114" s="165">
        <v>32.25</v>
      </c>
      <c r="M114" s="163">
        <f t="shared" si="10"/>
        <v>64.993955360619822</v>
      </c>
      <c r="N114" s="167">
        <v>41.52</v>
      </c>
      <c r="O114" s="167">
        <f t="shared" si="5"/>
        <v>82.824654242476484</v>
      </c>
    </row>
    <row r="115" spans="1:15" x14ac:dyDescent="0.3">
      <c r="A115" s="161">
        <v>39965</v>
      </c>
      <c r="B115" s="14">
        <v>31.4</v>
      </c>
      <c r="C115" s="163">
        <f t="shared" si="6"/>
        <v>89.97134154892025</v>
      </c>
      <c r="D115" s="162">
        <v>87.412499999999994</v>
      </c>
      <c r="E115" s="163">
        <f t="shared" si="7"/>
        <v>93.879481996833889</v>
      </c>
      <c r="F115" s="160">
        <v>87.412499999999994</v>
      </c>
      <c r="H115" s="166">
        <v>51.959999000000003</v>
      </c>
      <c r="I115" s="163">
        <f t="shared" si="8"/>
        <v>70.925467624202369</v>
      </c>
      <c r="J115" s="164">
        <v>16.139999</v>
      </c>
      <c r="K115" s="163">
        <f t="shared" si="9"/>
        <v>48.541350375939842</v>
      </c>
      <c r="L115" s="165">
        <v>34.150002000000001</v>
      </c>
      <c r="M115" s="163">
        <f t="shared" si="10"/>
        <v>68.823060637304735</v>
      </c>
      <c r="N115" s="167">
        <v>40.840000000000003</v>
      </c>
      <c r="O115" s="167">
        <f t="shared" si="5"/>
        <v>81.468181099776956</v>
      </c>
    </row>
    <row r="116" spans="1:15" x14ac:dyDescent="0.3">
      <c r="A116" s="161">
        <v>39995</v>
      </c>
      <c r="B116" s="14">
        <v>34.700001</v>
      </c>
      <c r="C116" s="163">
        <f t="shared" si="6"/>
        <v>99.426931264932307</v>
      </c>
      <c r="D116" s="162">
        <v>88.320899999999995</v>
      </c>
      <c r="E116" s="163">
        <f t="shared" si="7"/>
        <v>94.85508756178082</v>
      </c>
      <c r="F116" s="160">
        <v>88.320899999999995</v>
      </c>
      <c r="H116" s="166">
        <v>54.470001000000003</v>
      </c>
      <c r="I116" s="163">
        <f t="shared" si="8"/>
        <v>74.351623686824368</v>
      </c>
      <c r="J116" s="164">
        <v>21.17</v>
      </c>
      <c r="K116" s="163">
        <f t="shared" si="9"/>
        <v>63.669172932330831</v>
      </c>
      <c r="L116" s="165">
        <v>33.189999</v>
      </c>
      <c r="M116" s="163">
        <f t="shared" si="10"/>
        <v>66.888350803876477</v>
      </c>
      <c r="N116" s="167">
        <v>44.66</v>
      </c>
      <c r="O116" s="167">
        <f t="shared" si="5"/>
        <v>89.088368460236012</v>
      </c>
    </row>
    <row r="117" spans="1:15" x14ac:dyDescent="0.3">
      <c r="A117" s="161">
        <v>40028</v>
      </c>
      <c r="B117" s="14">
        <v>36.759998000000003</v>
      </c>
      <c r="C117" s="163">
        <f t="shared" si="6"/>
        <v>105.32950112724923</v>
      </c>
      <c r="D117" s="162">
        <v>89.299599999999998</v>
      </c>
      <c r="E117" s="163">
        <f t="shared" si="7"/>
        <v>95.906194085793999</v>
      </c>
      <c r="F117" s="160">
        <v>89.299599999999998</v>
      </c>
      <c r="H117" s="166">
        <v>59.360000999999997</v>
      </c>
      <c r="I117" s="163">
        <f t="shared" si="8"/>
        <v>81.026480179457266</v>
      </c>
      <c r="J117" s="164">
        <v>21.290001</v>
      </c>
      <c r="K117" s="163">
        <f t="shared" si="9"/>
        <v>64.030078195488727</v>
      </c>
      <c r="L117" s="165">
        <v>29.67</v>
      </c>
      <c r="M117" s="163">
        <f t="shared" si="10"/>
        <v>59.79443893177023</v>
      </c>
      <c r="N117" s="167">
        <v>46.400002000000001</v>
      </c>
      <c r="O117" s="167">
        <f t="shared" si="5"/>
        <v>92.559347844417559</v>
      </c>
    </row>
    <row r="118" spans="1:15" x14ac:dyDescent="0.3">
      <c r="A118" s="161">
        <v>40057</v>
      </c>
      <c r="B118" s="14">
        <v>37.150002000000001</v>
      </c>
      <c r="C118" s="163">
        <f t="shared" si="6"/>
        <v>106.44699103455639</v>
      </c>
      <c r="D118" s="162">
        <v>89.990799999999993</v>
      </c>
      <c r="E118" s="163">
        <f t="shared" si="7"/>
        <v>96.648530684749659</v>
      </c>
      <c r="F118" s="160">
        <v>89.990799999999993</v>
      </c>
      <c r="H118" s="166">
        <v>60.93</v>
      </c>
      <c r="I118" s="163">
        <f t="shared" si="8"/>
        <v>83.169530899002709</v>
      </c>
      <c r="J118" s="164">
        <v>26.07</v>
      </c>
      <c r="K118" s="163">
        <f t="shared" si="9"/>
        <v>78.406015037593988</v>
      </c>
      <c r="L118" s="165">
        <v>30.26</v>
      </c>
      <c r="M118" s="163">
        <f t="shared" si="10"/>
        <v>60.983475634491654</v>
      </c>
      <c r="N118" s="167">
        <v>49.549999</v>
      </c>
      <c r="O118" s="167">
        <f t="shared" si="5"/>
        <v>98.84300421218822</v>
      </c>
    </row>
    <row r="119" spans="1:15" x14ac:dyDescent="0.3">
      <c r="A119" s="161">
        <v>40087</v>
      </c>
      <c r="B119" s="14">
        <v>35.889999000000003</v>
      </c>
      <c r="C119" s="163">
        <f t="shared" si="6"/>
        <v>102.83666745921678</v>
      </c>
      <c r="D119" s="162">
        <v>90.252700000000004</v>
      </c>
      <c r="E119" s="163">
        <f t="shared" si="7"/>
        <v>96.929806661697711</v>
      </c>
      <c r="F119" s="160">
        <v>90.252700000000004</v>
      </c>
      <c r="H119" s="166">
        <v>61.450001</v>
      </c>
      <c r="I119" s="163">
        <f t="shared" si="8"/>
        <v>83.87933295442717</v>
      </c>
      <c r="J119" s="164">
        <v>23.48</v>
      </c>
      <c r="K119" s="163">
        <f t="shared" si="9"/>
        <v>70.616541353383454</v>
      </c>
      <c r="L119" s="165">
        <v>30.32</v>
      </c>
      <c r="M119" s="163">
        <f t="shared" si="10"/>
        <v>61.104394621209082</v>
      </c>
      <c r="N119" s="167">
        <v>47.169998</v>
      </c>
      <c r="O119" s="167">
        <f t="shared" si="5"/>
        <v>94.095346217926462</v>
      </c>
    </row>
    <row r="120" spans="1:15" x14ac:dyDescent="0.3">
      <c r="A120" s="161">
        <v>40119</v>
      </c>
      <c r="B120" s="14">
        <v>38.470001000000003</v>
      </c>
      <c r="C120" s="163">
        <f t="shared" si="6"/>
        <v>110.22922290950012</v>
      </c>
      <c r="D120" s="162">
        <v>90.633099999999999</v>
      </c>
      <c r="E120" s="163">
        <f t="shared" si="7"/>
        <v>97.338349546886832</v>
      </c>
      <c r="F120" s="160">
        <v>90.633099999999999</v>
      </c>
      <c r="H120" s="166">
        <v>67.239998</v>
      </c>
      <c r="I120" s="163">
        <f t="shared" si="8"/>
        <v>91.782686547019196</v>
      </c>
      <c r="J120" s="164">
        <v>27.780000999999999</v>
      </c>
      <c r="K120" s="163">
        <f t="shared" si="9"/>
        <v>83.548875187969912</v>
      </c>
      <c r="L120" s="165">
        <v>30.209999</v>
      </c>
      <c r="M120" s="163">
        <f t="shared" si="10"/>
        <v>60.882707796910672</v>
      </c>
      <c r="N120" s="167">
        <v>50.919998</v>
      </c>
      <c r="O120" s="167">
        <f t="shared" si="5"/>
        <v>101.57589663722528</v>
      </c>
    </row>
    <row r="121" spans="1:15" x14ac:dyDescent="0.3">
      <c r="A121" s="161">
        <v>40148</v>
      </c>
      <c r="B121" s="14">
        <v>39.200001</v>
      </c>
      <c r="C121" s="163">
        <f t="shared" si="6"/>
        <v>112.32091333404509</v>
      </c>
      <c r="D121" s="162">
        <v>90.889499999999998</v>
      </c>
      <c r="E121" s="163">
        <f t="shared" si="7"/>
        <v>97.613718620920736</v>
      </c>
      <c r="F121" s="160">
        <v>90.889499999999998</v>
      </c>
      <c r="H121" s="166">
        <v>69.410004000000001</v>
      </c>
      <c r="I121" s="163">
        <f t="shared" si="8"/>
        <v>94.74474761821601</v>
      </c>
      <c r="J121" s="164">
        <v>27.629999000000002</v>
      </c>
      <c r="K121" s="163">
        <f t="shared" si="9"/>
        <v>83.097741353383455</v>
      </c>
      <c r="L121" s="165">
        <v>33.220001000000003</v>
      </c>
      <c r="M121" s="163">
        <f t="shared" si="10"/>
        <v>66.948814327868092</v>
      </c>
      <c r="N121" s="167">
        <v>51.580002</v>
      </c>
      <c r="O121" s="167">
        <f t="shared" si="5"/>
        <v>102.89248149027566</v>
      </c>
    </row>
    <row r="122" spans="1:15" x14ac:dyDescent="0.3">
      <c r="A122" s="161">
        <v>40182</v>
      </c>
      <c r="B122" s="14">
        <v>38.639999000000003</v>
      </c>
      <c r="C122" s="163">
        <f t="shared" si="6"/>
        <v>110.71632316811902</v>
      </c>
      <c r="D122" s="162">
        <v>91.906499999999994</v>
      </c>
      <c r="E122" s="163">
        <f t="shared" si="7"/>
        <v>98.705958668863317</v>
      </c>
      <c r="F122" s="160">
        <v>91.906499999999994</v>
      </c>
      <c r="H122" s="166">
        <v>67.480002999999996</v>
      </c>
      <c r="I122" s="163">
        <f t="shared" si="8"/>
        <v>92.110293690682667</v>
      </c>
      <c r="J122" s="164">
        <v>27.09</v>
      </c>
      <c r="K122" s="163">
        <f t="shared" si="9"/>
        <v>81.473684210526315</v>
      </c>
      <c r="L122" s="165">
        <v>35.090000000000003</v>
      </c>
      <c r="M122" s="163">
        <f t="shared" si="10"/>
        <v>70.717454065244951</v>
      </c>
      <c r="N122" s="167">
        <v>50.470001000000003</v>
      </c>
      <c r="O122" s="167">
        <f t="shared" si="5"/>
        <v>100.67823657134976</v>
      </c>
    </row>
    <row r="123" spans="1:15" x14ac:dyDescent="0.3">
      <c r="A123" s="161">
        <v>40210</v>
      </c>
      <c r="B123" s="14">
        <v>40.159999999999997</v>
      </c>
      <c r="C123" s="163">
        <f t="shared" si="6"/>
        <v>115.07162664345978</v>
      </c>
      <c r="D123" s="162">
        <v>92.213499999999996</v>
      </c>
      <c r="E123" s="163">
        <f t="shared" si="7"/>
        <v>99.035671249707335</v>
      </c>
      <c r="F123" s="160">
        <v>92.213499999999996</v>
      </c>
      <c r="H123" s="166">
        <v>68.650002000000001</v>
      </c>
      <c r="I123" s="163">
        <f t="shared" si="8"/>
        <v>93.70734387913339</v>
      </c>
      <c r="J123" s="164">
        <v>28.309999000000001</v>
      </c>
      <c r="K123" s="163">
        <f t="shared" si="9"/>
        <v>85.142854135338354</v>
      </c>
      <c r="L123" s="165">
        <v>37.459999000000003</v>
      </c>
      <c r="M123" s="163">
        <f t="shared" si="10"/>
        <v>75.493752025267085</v>
      </c>
      <c r="N123" s="167">
        <v>52.959999000000003</v>
      </c>
      <c r="O123" s="167">
        <f t="shared" si="5"/>
        <v>105.64531806013728</v>
      </c>
    </row>
    <row r="124" spans="1:15" x14ac:dyDescent="0.3">
      <c r="A124" s="161">
        <v>40238</v>
      </c>
      <c r="B124" s="14">
        <v>45.27</v>
      </c>
      <c r="C124" s="163">
        <f t="shared" si="6"/>
        <v>129.71345961527453</v>
      </c>
      <c r="D124" s="162">
        <v>92.813299999999998</v>
      </c>
      <c r="E124" s="163">
        <f t="shared" si="7"/>
        <v>99.679845862053412</v>
      </c>
      <c r="F124" s="160">
        <v>92.813299999999998</v>
      </c>
      <c r="H124" s="166">
        <v>73.610000999999997</v>
      </c>
      <c r="I124" s="163">
        <f t="shared" si="8"/>
        <v>100.47774909970654</v>
      </c>
      <c r="J124" s="164">
        <v>29.57</v>
      </c>
      <c r="K124" s="163">
        <f t="shared" si="9"/>
        <v>88.932330827067673</v>
      </c>
      <c r="L124" s="165">
        <v>38.18</v>
      </c>
      <c r="M124" s="163">
        <f t="shared" si="10"/>
        <v>76.944781881192696</v>
      </c>
      <c r="N124" s="167">
        <v>57.549999</v>
      </c>
      <c r="O124" s="167">
        <f t="shared" ref="O124:O187" si="11">N124/$N$59*100</f>
        <v>114.80151177335902</v>
      </c>
    </row>
    <row r="125" spans="1:15" x14ac:dyDescent="0.3">
      <c r="A125" s="161">
        <v>40269</v>
      </c>
      <c r="B125" s="14">
        <v>47.470001000000003</v>
      </c>
      <c r="C125" s="163">
        <f t="shared" si="6"/>
        <v>136.01718704772568</v>
      </c>
      <c r="D125" s="162">
        <v>93.198400000000007</v>
      </c>
      <c r="E125" s="163">
        <f t="shared" si="7"/>
        <v>100.09343646427828</v>
      </c>
      <c r="F125" s="160">
        <v>93.198400000000007</v>
      </c>
      <c r="H125" s="166">
        <v>74.949996999999996</v>
      </c>
      <c r="I125" s="163">
        <f t="shared" si="8"/>
        <v>102.30684541886855</v>
      </c>
      <c r="J125" s="164">
        <v>30.83</v>
      </c>
      <c r="K125" s="163">
        <f t="shared" si="9"/>
        <v>92.721804511278194</v>
      </c>
      <c r="L125" s="165">
        <v>43.34</v>
      </c>
      <c r="M125" s="163">
        <f t="shared" si="10"/>
        <v>87.343814738891879</v>
      </c>
      <c r="N125" s="167">
        <v>60.060001</v>
      </c>
      <c r="O125" s="167">
        <f t="shared" si="11"/>
        <v>119.80849751030327</v>
      </c>
    </row>
    <row r="126" spans="1:15" x14ac:dyDescent="0.3">
      <c r="A126" s="161">
        <v>40301</v>
      </c>
      <c r="B126" s="14">
        <v>42.77</v>
      </c>
      <c r="C126" s="163">
        <f t="shared" si="6"/>
        <v>122.55013624354521</v>
      </c>
      <c r="D126" s="162">
        <v>94.649199999999993</v>
      </c>
      <c r="E126" s="163">
        <f t="shared" si="7"/>
        <v>101.65157005479458</v>
      </c>
      <c r="F126" s="160">
        <v>94.649199999999993</v>
      </c>
      <c r="H126" s="166">
        <v>67.379997000000003</v>
      </c>
      <c r="I126" s="163">
        <f t="shared" si="8"/>
        <v>91.97378536790103</v>
      </c>
      <c r="J126" s="164">
        <v>26.91</v>
      </c>
      <c r="K126" s="163">
        <f t="shared" si="9"/>
        <v>80.932330827067673</v>
      </c>
      <c r="L126" s="165">
        <v>37.259998000000003</v>
      </c>
      <c r="M126" s="163">
        <f t="shared" si="10"/>
        <v>75.090686720892521</v>
      </c>
      <c r="N126" s="167">
        <v>54.689999</v>
      </c>
      <c r="O126" s="167">
        <f t="shared" si="11"/>
        <v>109.09634532024046</v>
      </c>
    </row>
    <row r="127" spans="1:15" x14ac:dyDescent="0.3">
      <c r="A127" s="161">
        <v>40330</v>
      </c>
      <c r="B127" s="14">
        <v>39.029998999999997</v>
      </c>
      <c r="C127" s="163">
        <f t="shared" si="6"/>
        <v>111.83380161410878</v>
      </c>
      <c r="D127" s="162">
        <v>94.832800000000006</v>
      </c>
      <c r="E127" s="163">
        <f t="shared" si="7"/>
        <v>101.84875321389217</v>
      </c>
      <c r="F127" s="160">
        <v>94.832800000000006</v>
      </c>
      <c r="H127" s="166">
        <v>64.910004000000001</v>
      </c>
      <c r="I127" s="163">
        <f t="shared" si="8"/>
        <v>88.602241643400447</v>
      </c>
      <c r="J127" s="164">
        <v>23.719999000000001</v>
      </c>
      <c r="K127" s="163">
        <f t="shared" si="9"/>
        <v>71.338342857142862</v>
      </c>
      <c r="L127" s="165">
        <v>37.340000000000003</v>
      </c>
      <c r="M127" s="163">
        <f t="shared" si="10"/>
        <v>75.251916067148656</v>
      </c>
      <c r="N127" s="167">
        <v>50.869999</v>
      </c>
      <c r="O127" s="167">
        <f t="shared" si="11"/>
        <v>101.4761579597814</v>
      </c>
    </row>
    <row r="128" spans="1:15" x14ac:dyDescent="0.3">
      <c r="A128" s="161">
        <v>40360</v>
      </c>
      <c r="B128" s="14">
        <v>42.860000999999997</v>
      </c>
      <c r="C128" s="163">
        <f t="shared" si="6"/>
        <v>122.80801875025679</v>
      </c>
      <c r="D128" s="162">
        <v>95.253900000000002</v>
      </c>
      <c r="E128" s="163">
        <f t="shared" si="7"/>
        <v>102.30100718064598</v>
      </c>
      <c r="F128" s="160">
        <v>95.253900000000002</v>
      </c>
      <c r="H128" s="166">
        <v>71.099997999999999</v>
      </c>
      <c r="I128" s="163">
        <f t="shared" si="8"/>
        <v>97.051591672083219</v>
      </c>
      <c r="J128" s="164">
        <v>27.33</v>
      </c>
      <c r="K128" s="163">
        <f t="shared" si="9"/>
        <v>82.195488721804509</v>
      </c>
      <c r="L128" s="165">
        <v>43.860000999999997</v>
      </c>
      <c r="M128" s="163">
        <f t="shared" si="10"/>
        <v>88.39178130575938</v>
      </c>
      <c r="N128" s="167">
        <v>55.919998</v>
      </c>
      <c r="O128" s="167">
        <f t="shared" si="11"/>
        <v>111.54996386295704</v>
      </c>
    </row>
    <row r="129" spans="1:15" x14ac:dyDescent="0.3">
      <c r="A129" s="161">
        <v>40392</v>
      </c>
      <c r="B129" s="14">
        <v>39.060001</v>
      </c>
      <c r="C129" s="163">
        <f t="shared" si="6"/>
        <v>111.91976722522823</v>
      </c>
      <c r="D129" s="162">
        <v>95.609200000000001</v>
      </c>
      <c r="E129" s="163">
        <f t="shared" si="7"/>
        <v>102.68259310889967</v>
      </c>
      <c r="F129" s="160">
        <v>95.609200000000001</v>
      </c>
      <c r="H129" s="166">
        <v>65.209998999999996</v>
      </c>
      <c r="I129" s="163">
        <f t="shared" si="8"/>
        <v>89.01173521671484</v>
      </c>
      <c r="J129" s="164">
        <v>24.370000999999998</v>
      </c>
      <c r="K129" s="163">
        <f t="shared" si="9"/>
        <v>73.293236090225548</v>
      </c>
      <c r="L129" s="165">
        <v>43.650002000000001</v>
      </c>
      <c r="M129" s="163">
        <f t="shared" si="10"/>
        <v>87.968566867564832</v>
      </c>
      <c r="N129" s="167">
        <v>51.689999</v>
      </c>
      <c r="O129" s="167">
        <f t="shared" si="11"/>
        <v>103.11190498480143</v>
      </c>
    </row>
    <row r="130" spans="1:15" x14ac:dyDescent="0.3">
      <c r="A130" s="161">
        <v>40422</v>
      </c>
      <c r="B130" s="14">
        <v>43.939999</v>
      </c>
      <c r="C130" s="163">
        <f t="shared" si="6"/>
        <v>125.90256871618517</v>
      </c>
      <c r="D130" s="162">
        <v>95.879400000000004</v>
      </c>
      <c r="E130" s="163">
        <f t="shared" si="7"/>
        <v>102.97278313933633</v>
      </c>
      <c r="F130" s="160">
        <v>95.879400000000004</v>
      </c>
      <c r="H130" s="166">
        <v>71.230002999999996</v>
      </c>
      <c r="I130" s="163">
        <f t="shared" si="8"/>
        <v>97.229048669695644</v>
      </c>
      <c r="J130" s="164">
        <v>27.459999</v>
      </c>
      <c r="K130" s="163">
        <f t="shared" si="9"/>
        <v>82.586463157894741</v>
      </c>
      <c r="L130" s="165">
        <v>52.619999</v>
      </c>
      <c r="M130" s="163">
        <f t="shared" si="10"/>
        <v>106.04594933587161</v>
      </c>
      <c r="N130" s="167">
        <v>57.790000999999997</v>
      </c>
      <c r="O130" s="167">
        <f t="shared" si="11"/>
        <v>115.28027098982103</v>
      </c>
    </row>
    <row r="131" spans="1:15" x14ac:dyDescent="0.3">
      <c r="A131" s="161">
        <v>40452</v>
      </c>
      <c r="B131" s="14">
        <v>47.110000999999997</v>
      </c>
      <c r="C131" s="163">
        <f t="shared" si="6"/>
        <v>134.98566848219664</v>
      </c>
      <c r="D131" s="162">
        <v>95.636200000000002</v>
      </c>
      <c r="E131" s="163">
        <f t="shared" si="7"/>
        <v>102.71159063229635</v>
      </c>
      <c r="F131" s="160">
        <v>95.636200000000002</v>
      </c>
      <c r="H131" s="166">
        <v>74.769997000000004</v>
      </c>
      <c r="I131" s="163">
        <f t="shared" si="8"/>
        <v>102.06114517987592</v>
      </c>
      <c r="J131" s="164">
        <v>30.84</v>
      </c>
      <c r="K131" s="163">
        <f t="shared" si="9"/>
        <v>92.751879699248121</v>
      </c>
      <c r="L131" s="165">
        <v>56.110000999999997</v>
      </c>
      <c r="M131" s="163">
        <f t="shared" si="10"/>
        <v>113.07940776056846</v>
      </c>
      <c r="N131" s="167">
        <v>59.82</v>
      </c>
      <c r="O131" s="167">
        <f t="shared" si="11"/>
        <v>119.32974028865469</v>
      </c>
    </row>
    <row r="132" spans="1:15" x14ac:dyDescent="0.3">
      <c r="A132" s="161">
        <v>40483</v>
      </c>
      <c r="B132" s="14">
        <v>49.709999000000003</v>
      </c>
      <c r="C132" s="163">
        <f t="shared" si="6"/>
        <v>142.43551905813646</v>
      </c>
      <c r="D132" s="162">
        <v>95.700199999999995</v>
      </c>
      <c r="E132" s="163">
        <f t="shared" si="7"/>
        <v>102.78032550257004</v>
      </c>
      <c r="F132" s="160">
        <v>95.700199999999995</v>
      </c>
      <c r="H132" s="166">
        <v>75.269997000000004</v>
      </c>
      <c r="I132" s="163">
        <f t="shared" si="8"/>
        <v>102.74364584374432</v>
      </c>
      <c r="J132" s="164">
        <v>31.18</v>
      </c>
      <c r="K132" s="163">
        <f t="shared" si="9"/>
        <v>93.774436090225564</v>
      </c>
      <c r="L132" s="165">
        <v>60.34</v>
      </c>
      <c r="M132" s="163">
        <f t="shared" si="10"/>
        <v>121.604194308831</v>
      </c>
      <c r="N132" s="167">
        <v>60.889999000000003</v>
      </c>
      <c r="O132" s="167">
        <f t="shared" si="11"/>
        <v>121.46418868014786</v>
      </c>
    </row>
    <row r="133" spans="1:15" x14ac:dyDescent="0.3">
      <c r="A133" s="161">
        <v>40513</v>
      </c>
      <c r="B133" s="14">
        <v>53.16</v>
      </c>
      <c r="C133" s="163">
        <f t="shared" si="6"/>
        <v>152.32090817645224</v>
      </c>
      <c r="D133" s="162">
        <v>96.495900000000006</v>
      </c>
      <c r="E133" s="163">
        <f t="shared" si="7"/>
        <v>103.63489325689443</v>
      </c>
      <c r="F133" s="160">
        <v>96.495900000000006</v>
      </c>
      <c r="H133" s="166">
        <v>78.720000999999996</v>
      </c>
      <c r="I133" s="163">
        <f t="shared" si="8"/>
        <v>107.45290588444153</v>
      </c>
      <c r="J133" s="164">
        <v>34.139999000000003</v>
      </c>
      <c r="K133" s="163">
        <f t="shared" si="9"/>
        <v>102.67668872180451</v>
      </c>
      <c r="L133" s="165">
        <v>72.360000999999997</v>
      </c>
      <c r="M133" s="163">
        <f t="shared" si="10"/>
        <v>145.8282999965397</v>
      </c>
      <c r="N133" s="167">
        <v>64.819999999999993</v>
      </c>
      <c r="O133" s="167">
        <f t="shared" si="11"/>
        <v>129.30380751438645</v>
      </c>
    </row>
    <row r="134" spans="1:15" x14ac:dyDescent="0.3">
      <c r="A134" s="161">
        <v>40546</v>
      </c>
      <c r="B134" s="14">
        <v>56.009998000000003</v>
      </c>
      <c r="C134" s="163">
        <f t="shared" si="6"/>
        <v>160.48709108956498</v>
      </c>
      <c r="D134" s="162">
        <v>96.428299999999993</v>
      </c>
      <c r="E134" s="163">
        <f t="shared" si="7"/>
        <v>103.56229205016785</v>
      </c>
      <c r="F134" s="160">
        <v>96.428299999999993</v>
      </c>
      <c r="H134" s="166">
        <v>81.300003000000004</v>
      </c>
      <c r="I134" s="163">
        <f t="shared" si="8"/>
        <v>110.97461204000514</v>
      </c>
      <c r="J134" s="164">
        <v>35.479999999999997</v>
      </c>
      <c r="K134" s="163">
        <f t="shared" si="9"/>
        <v>106.70676691729322</v>
      </c>
      <c r="L134" s="165">
        <v>67.400002000000001</v>
      </c>
      <c r="M134" s="163">
        <f t="shared" si="10"/>
        <v>135.83233244321508</v>
      </c>
      <c r="N134" s="167">
        <v>67.139999000000003</v>
      </c>
      <c r="O134" s="167">
        <f t="shared" si="11"/>
        <v>133.93177271231252</v>
      </c>
    </row>
    <row r="135" spans="1:15" x14ac:dyDescent="0.3">
      <c r="A135" s="161">
        <v>40575</v>
      </c>
      <c r="B135" s="14">
        <v>57.91</v>
      </c>
      <c r="C135" s="163">
        <f t="shared" si="6"/>
        <v>165.93122258273795</v>
      </c>
      <c r="D135" s="162">
        <v>96.011099999999999</v>
      </c>
      <c r="E135" s="163">
        <f t="shared" si="7"/>
        <v>103.11422661457136</v>
      </c>
      <c r="F135" s="160">
        <v>96.011099999999999</v>
      </c>
      <c r="H135" s="166">
        <v>83.540001000000004</v>
      </c>
      <c r="I135" s="163">
        <f t="shared" si="8"/>
        <v>114.0322122841329</v>
      </c>
      <c r="J135" s="164">
        <v>37.159999999999997</v>
      </c>
      <c r="K135" s="163">
        <f t="shared" si="9"/>
        <v>111.75939849624059</v>
      </c>
      <c r="L135" s="165">
        <v>77.610000999999997</v>
      </c>
      <c r="M135" s="163">
        <f t="shared" si="10"/>
        <v>156.40871133431503</v>
      </c>
      <c r="N135" s="167">
        <v>68.919998000000007</v>
      </c>
      <c r="O135" s="167">
        <f t="shared" si="11"/>
        <v>137.48253864985961</v>
      </c>
    </row>
    <row r="136" spans="1:15" x14ac:dyDescent="0.3">
      <c r="A136" s="161">
        <v>40603</v>
      </c>
      <c r="B136" s="14">
        <v>59.709999000000003</v>
      </c>
      <c r="C136" s="163">
        <f t="shared" si="6"/>
        <v>171.08881254505371</v>
      </c>
      <c r="D136" s="162">
        <v>96.840699999999998</v>
      </c>
      <c r="E136" s="163">
        <f t="shared" si="7"/>
        <v>104.00520237049385</v>
      </c>
      <c r="F136" s="160">
        <v>96.840699999999998</v>
      </c>
      <c r="H136" s="166">
        <v>84.650002000000001</v>
      </c>
      <c r="I136" s="163">
        <f t="shared" si="8"/>
        <v>115.54736512292206</v>
      </c>
      <c r="J136" s="164">
        <v>37.75</v>
      </c>
      <c r="K136" s="163">
        <f t="shared" si="9"/>
        <v>113.53383458646617</v>
      </c>
      <c r="L136" s="165">
        <v>79.690002000000007</v>
      </c>
      <c r="M136" s="163">
        <f t="shared" si="10"/>
        <v>160.60057155583581</v>
      </c>
      <c r="N136" s="167">
        <v>70.370002999999997</v>
      </c>
      <c r="O136" s="167">
        <f t="shared" si="11"/>
        <v>140.37502811938901</v>
      </c>
    </row>
    <row r="137" spans="1:15" x14ac:dyDescent="0.3">
      <c r="A137" s="161">
        <v>40634</v>
      </c>
      <c r="B137" s="14">
        <v>61.23</v>
      </c>
      <c r="C137" s="163">
        <f t="shared" si="6"/>
        <v>175.44411602039449</v>
      </c>
      <c r="D137" s="162">
        <v>96.433700000000002</v>
      </c>
      <c r="E137" s="163">
        <f t="shared" si="7"/>
        <v>103.56809155484721</v>
      </c>
      <c r="F137" s="160">
        <v>96.433700000000002</v>
      </c>
      <c r="H137" s="166">
        <v>89.580001999999993</v>
      </c>
      <c r="I137" s="163">
        <f t="shared" si="8"/>
        <v>122.27682166866443</v>
      </c>
      <c r="J137" s="164">
        <v>40.990001999999997</v>
      </c>
      <c r="K137" s="163">
        <f t="shared" si="9"/>
        <v>123.27820150375939</v>
      </c>
      <c r="L137" s="165">
        <v>77.239998</v>
      </c>
      <c r="M137" s="163">
        <f t="shared" si="10"/>
        <v>155.66303820360818</v>
      </c>
      <c r="N137" s="167">
        <v>72.169998000000007</v>
      </c>
      <c r="O137" s="167">
        <f t="shared" si="11"/>
        <v>143.96568234658525</v>
      </c>
    </row>
    <row r="138" spans="1:15" x14ac:dyDescent="0.3">
      <c r="A138" s="161">
        <v>40665</v>
      </c>
      <c r="B138" s="14">
        <v>59.549999</v>
      </c>
      <c r="C138" s="163">
        <f t="shared" si="6"/>
        <v>170.63035984926304</v>
      </c>
      <c r="D138" s="162">
        <v>96.622699999999995</v>
      </c>
      <c r="E138" s="163">
        <f t="shared" si="7"/>
        <v>103.77107421862412</v>
      </c>
      <c r="F138" s="160">
        <v>96.622699999999995</v>
      </c>
      <c r="H138" s="166">
        <v>87.769997000000004</v>
      </c>
      <c r="I138" s="163">
        <f t="shared" si="8"/>
        <v>119.80616244045422</v>
      </c>
      <c r="J138" s="164">
        <v>36.130001</v>
      </c>
      <c r="K138" s="163">
        <f t="shared" si="9"/>
        <v>108.66165714285714</v>
      </c>
      <c r="L138" s="165">
        <v>72.510002</v>
      </c>
      <c r="M138" s="163">
        <f t="shared" si="10"/>
        <v>146.13059947864971</v>
      </c>
      <c r="N138" s="167">
        <v>70.019997000000004</v>
      </c>
      <c r="O138" s="167">
        <f t="shared" si="11"/>
        <v>139.67683144470715</v>
      </c>
    </row>
    <row r="139" spans="1:15" x14ac:dyDescent="0.3">
      <c r="A139" s="161">
        <v>40695</v>
      </c>
      <c r="B139" s="14">
        <v>59.59</v>
      </c>
      <c r="C139" s="163">
        <f t="shared" si="6"/>
        <v>170.74497588854007</v>
      </c>
      <c r="D139" s="162">
        <v>96.857299999999995</v>
      </c>
      <c r="E139" s="163">
        <f t="shared" si="7"/>
        <v>104.02303047747105</v>
      </c>
      <c r="F139" s="160">
        <v>96.857299999999995</v>
      </c>
      <c r="H139" s="166">
        <v>88.510002</v>
      </c>
      <c r="I139" s="163">
        <f t="shared" si="8"/>
        <v>120.81627024798607</v>
      </c>
      <c r="J139" s="164">
        <v>36</v>
      </c>
      <c r="K139" s="163">
        <f t="shared" si="9"/>
        <v>108.27067669172932</v>
      </c>
      <c r="L139" s="165">
        <v>80.790001000000004</v>
      </c>
      <c r="M139" s="163">
        <f t="shared" si="10"/>
        <v>162.81741763033895</v>
      </c>
      <c r="N139" s="167">
        <v>69.389999000000003</v>
      </c>
      <c r="O139" s="167">
        <f t="shared" si="11"/>
        <v>138.42010296389182</v>
      </c>
    </row>
    <row r="140" spans="1:15" x14ac:dyDescent="0.3">
      <c r="A140" s="161">
        <v>40725</v>
      </c>
      <c r="B140" s="14">
        <v>53.099997999999999</v>
      </c>
      <c r="C140" s="163">
        <f t="shared" si="6"/>
        <v>152.14898268487204</v>
      </c>
      <c r="D140" s="162">
        <v>97.316900000000004</v>
      </c>
      <c r="E140" s="163">
        <f t="shared" si="7"/>
        <v>104.51663276462388</v>
      </c>
      <c r="F140" s="160">
        <v>97.316900000000004</v>
      </c>
      <c r="H140" s="166">
        <v>82.839995999999999</v>
      </c>
      <c r="I140" s="163">
        <f t="shared" si="8"/>
        <v>113.0767045297105</v>
      </c>
      <c r="J140" s="164">
        <v>34.869999</v>
      </c>
      <c r="K140" s="163">
        <f t="shared" si="9"/>
        <v>104.87217744360902</v>
      </c>
      <c r="L140" s="165">
        <v>79.620002999999997</v>
      </c>
      <c r="M140" s="163">
        <f t="shared" si="10"/>
        <v>160.45950141998188</v>
      </c>
      <c r="N140" s="167">
        <v>64.669998000000007</v>
      </c>
      <c r="O140" s="167">
        <f t="shared" si="11"/>
        <v>129.00458150798761</v>
      </c>
    </row>
    <row r="141" spans="1:15" x14ac:dyDescent="0.3">
      <c r="A141" s="161">
        <v>40756</v>
      </c>
      <c r="B141" s="14">
        <v>47.810001</v>
      </c>
      <c r="C141" s="163">
        <f t="shared" si="6"/>
        <v>136.99139902628085</v>
      </c>
      <c r="D141" s="162">
        <v>97.795599999999993</v>
      </c>
      <c r="E141" s="163">
        <f t="shared" si="7"/>
        <v>105.03074811462399</v>
      </c>
      <c r="F141" s="160">
        <v>97.795599999999993</v>
      </c>
      <c r="H141" s="166">
        <v>74.25</v>
      </c>
      <c r="I141" s="163">
        <f t="shared" si="8"/>
        <v>101.35134858445676</v>
      </c>
      <c r="J141" s="164">
        <v>28.450001</v>
      </c>
      <c r="K141" s="163">
        <f t="shared" si="9"/>
        <v>85.563912781954883</v>
      </c>
      <c r="L141" s="165">
        <v>71.389999000000003</v>
      </c>
      <c r="M141" s="163">
        <f t="shared" si="10"/>
        <v>143.873439013975</v>
      </c>
      <c r="N141" s="167">
        <v>60.130001</v>
      </c>
      <c r="O141" s="167">
        <f t="shared" si="11"/>
        <v>119.9481344514635</v>
      </c>
    </row>
    <row r="142" spans="1:15" x14ac:dyDescent="0.3">
      <c r="A142" s="161">
        <v>40787</v>
      </c>
      <c r="B142" s="14">
        <v>43.91</v>
      </c>
      <c r="C142" s="163">
        <f t="shared" si="6"/>
        <v>125.81661170105376</v>
      </c>
      <c r="D142" s="162">
        <v>97.747399999999999</v>
      </c>
      <c r="E142" s="163">
        <f t="shared" si="7"/>
        <v>104.97898216544912</v>
      </c>
      <c r="F142" s="160">
        <v>97.747399999999999</v>
      </c>
      <c r="H142" s="166">
        <v>70.360000999999997</v>
      </c>
      <c r="I142" s="163">
        <f t="shared" si="8"/>
        <v>96.041494784561976</v>
      </c>
      <c r="J142" s="164">
        <v>22.459999</v>
      </c>
      <c r="K142" s="163">
        <f t="shared" si="9"/>
        <v>67.548869172932342</v>
      </c>
      <c r="L142" s="165">
        <v>60.529998999999997</v>
      </c>
      <c r="M142" s="163">
        <f t="shared" si="10"/>
        <v>121.98710241811975</v>
      </c>
      <c r="N142" s="167">
        <v>54</v>
      </c>
      <c r="O142" s="167">
        <f t="shared" si="11"/>
        <v>107.71992603790292</v>
      </c>
    </row>
    <row r="143" spans="1:15" x14ac:dyDescent="0.3">
      <c r="A143" s="161">
        <v>40819</v>
      </c>
      <c r="B143" s="14">
        <v>52.400002000000001</v>
      </c>
      <c r="C143" s="163">
        <f t="shared" si="6"/>
        <v>150.14326360210524</v>
      </c>
      <c r="D143" s="162">
        <v>98.409599999999998</v>
      </c>
      <c r="E143" s="163">
        <f t="shared" si="7"/>
        <v>105.69017327631202</v>
      </c>
      <c r="F143" s="160">
        <v>98.409599999999998</v>
      </c>
      <c r="H143" s="166">
        <v>77.980002999999996</v>
      </c>
      <c r="I143" s="163">
        <f t="shared" si="8"/>
        <v>106.44280763191898</v>
      </c>
      <c r="J143" s="164">
        <v>27.879999000000002</v>
      </c>
      <c r="K143" s="163">
        <f t="shared" si="9"/>
        <v>83.849621052631591</v>
      </c>
      <c r="L143" s="165">
        <v>76.489998</v>
      </c>
      <c r="M143" s="163">
        <f t="shared" si="10"/>
        <v>154.15155086964029</v>
      </c>
      <c r="N143" s="167">
        <v>62.209999000000003</v>
      </c>
      <c r="O143" s="167">
        <f t="shared" si="11"/>
        <v>124.09734242774104</v>
      </c>
    </row>
    <row r="144" spans="1:15" x14ac:dyDescent="0.3">
      <c r="A144" s="161">
        <v>40848</v>
      </c>
      <c r="B144" s="14">
        <v>54.150002000000001</v>
      </c>
      <c r="C144" s="163">
        <f t="shared" si="6"/>
        <v>155.15758996231577</v>
      </c>
      <c r="D144" s="162">
        <v>98.281000000000006</v>
      </c>
      <c r="E144" s="163">
        <f t="shared" si="7"/>
        <v>105.55205914635589</v>
      </c>
      <c r="F144" s="160">
        <v>98.281000000000006</v>
      </c>
      <c r="H144" s="166">
        <v>76.599997999999999</v>
      </c>
      <c r="I144" s="163">
        <f t="shared" si="8"/>
        <v>104.55909897463557</v>
      </c>
      <c r="J144" s="164">
        <v>27.709999</v>
      </c>
      <c r="K144" s="163">
        <f t="shared" si="9"/>
        <v>83.338342857142862</v>
      </c>
      <c r="L144" s="165">
        <v>65.919998000000007</v>
      </c>
      <c r="M144" s="163">
        <f t="shared" si="10"/>
        <v>132.84965604291932</v>
      </c>
      <c r="N144" s="167">
        <v>62.73</v>
      </c>
      <c r="O144" s="167">
        <f t="shared" si="11"/>
        <v>125.13464741403058</v>
      </c>
    </row>
    <row r="145" spans="1:15" x14ac:dyDescent="0.3">
      <c r="A145" s="161">
        <v>40878</v>
      </c>
      <c r="B145" s="14">
        <v>54.349997999999999</v>
      </c>
      <c r="C145" s="163">
        <f t="shared" si="6"/>
        <v>155.73064437073671</v>
      </c>
      <c r="D145" s="162">
        <v>98.673900000000003</v>
      </c>
      <c r="E145" s="163">
        <f t="shared" si="7"/>
        <v>105.97402681089534</v>
      </c>
      <c r="F145" s="160">
        <v>98.673900000000003</v>
      </c>
      <c r="H145" s="166">
        <v>73.089995999999999</v>
      </c>
      <c r="I145" s="163">
        <f t="shared" si="8"/>
        <v>99.76794158427677</v>
      </c>
      <c r="J145" s="164">
        <v>28.76</v>
      </c>
      <c r="K145" s="163">
        <f t="shared" si="9"/>
        <v>86.496240601503757</v>
      </c>
      <c r="L145" s="165">
        <v>63.740001999999997</v>
      </c>
      <c r="M145" s="163">
        <f t="shared" si="10"/>
        <v>128.45627425345171</v>
      </c>
      <c r="N145" s="167">
        <v>62.09</v>
      </c>
      <c r="O145" s="167">
        <f t="shared" si="11"/>
        <v>123.85796680913693</v>
      </c>
    </row>
    <row r="146" spans="1:15" x14ac:dyDescent="0.3">
      <c r="A146" s="161">
        <v>40911</v>
      </c>
      <c r="B146" s="14">
        <v>58.040000999999997</v>
      </c>
      <c r="C146" s="163">
        <f t="shared" si="6"/>
        <v>166.30371826339723</v>
      </c>
      <c r="D146" s="162">
        <v>99.378699999999995</v>
      </c>
      <c r="E146" s="163">
        <f t="shared" si="7"/>
        <v>106.73096956978414</v>
      </c>
      <c r="F146" s="160">
        <v>99.378699999999995</v>
      </c>
      <c r="H146" s="166">
        <v>78.349997999999999</v>
      </c>
      <c r="I146" s="163">
        <f t="shared" si="8"/>
        <v>106.94785129817497</v>
      </c>
      <c r="J146" s="164">
        <v>33.509998000000003</v>
      </c>
      <c r="K146" s="163">
        <f t="shared" si="9"/>
        <v>100.78194887218046</v>
      </c>
      <c r="L146" s="165">
        <v>74.629997000000003</v>
      </c>
      <c r="M146" s="163">
        <f t="shared" si="10"/>
        <v>150.40306026608346</v>
      </c>
      <c r="N146" s="167">
        <v>66.739998</v>
      </c>
      <c r="O146" s="167">
        <f t="shared" si="11"/>
        <v>133.13384533944054</v>
      </c>
    </row>
    <row r="147" spans="1:15" x14ac:dyDescent="0.3">
      <c r="A147" s="161">
        <v>40940</v>
      </c>
      <c r="B147" s="14">
        <v>59.57</v>
      </c>
      <c r="C147" s="163">
        <f t="shared" si="6"/>
        <v>170.68766930156622</v>
      </c>
      <c r="D147" s="162">
        <v>99.657799999999995</v>
      </c>
      <c r="E147" s="163">
        <f t="shared" si="7"/>
        <v>107.03071804311823</v>
      </c>
      <c r="F147" s="160">
        <v>99.657799999999995</v>
      </c>
      <c r="H147" s="166">
        <v>83.870002999999997</v>
      </c>
      <c r="I147" s="163">
        <f t="shared" si="8"/>
        <v>114.48266545228869</v>
      </c>
      <c r="J147" s="164">
        <v>33.509998000000003</v>
      </c>
      <c r="K147" s="163">
        <f t="shared" si="9"/>
        <v>100.78194887218046</v>
      </c>
      <c r="L147" s="165">
        <v>82.839995999999999</v>
      </c>
      <c r="M147" s="163">
        <f t="shared" si="10"/>
        <v>166.9488062666023</v>
      </c>
      <c r="N147" s="167">
        <v>68.680000000000007</v>
      </c>
      <c r="O147" s="167">
        <f t="shared" si="11"/>
        <v>137.00378741265138</v>
      </c>
    </row>
    <row r="148" spans="1:15" x14ac:dyDescent="0.3">
      <c r="A148" s="161">
        <v>40969</v>
      </c>
      <c r="B148" s="14">
        <v>61.049999</v>
      </c>
      <c r="C148" s="163">
        <f t="shared" ref="C148:C196" si="12">B148/$B$19*100</f>
        <v>174.92835387230065</v>
      </c>
      <c r="D148" s="162">
        <v>98.957899999999995</v>
      </c>
      <c r="E148" s="163">
        <f t="shared" ref="E148:E196" si="13">D148/$D$19*100</f>
        <v>106.27903779773476</v>
      </c>
      <c r="F148" s="160">
        <v>98.957899999999995</v>
      </c>
      <c r="H148" s="166">
        <v>82.940002000000007</v>
      </c>
      <c r="I148" s="163">
        <f t="shared" ref="I148:I196" si="14">H148/$H$19*100</f>
        <v>113.21321285249215</v>
      </c>
      <c r="J148" s="164">
        <v>34.639999000000003</v>
      </c>
      <c r="K148" s="163">
        <f t="shared" ref="K148:K196" si="15">J148/$J$19*100</f>
        <v>104.18044812030077</v>
      </c>
      <c r="L148" s="165">
        <v>84.339995999999999</v>
      </c>
      <c r="M148" s="163">
        <f t="shared" ref="M148:M196" si="16">L148/$L$19*100</f>
        <v>169.97178093453812</v>
      </c>
      <c r="N148" s="167">
        <v>69.540001000000004</v>
      </c>
      <c r="O148" s="167">
        <f t="shared" si="11"/>
        <v>138.71932897029066</v>
      </c>
    </row>
    <row r="149" spans="1:15" x14ac:dyDescent="0.3">
      <c r="A149" s="161">
        <v>41001</v>
      </c>
      <c r="B149" s="14">
        <v>60.66</v>
      </c>
      <c r="C149" s="163">
        <f t="shared" si="12"/>
        <v>173.81087829164019</v>
      </c>
      <c r="D149" s="162">
        <v>99.839600000000004</v>
      </c>
      <c r="E149" s="163">
        <f t="shared" si="13"/>
        <v>107.2259680339894</v>
      </c>
      <c r="F149" s="160">
        <v>99.839600000000004</v>
      </c>
      <c r="H149" s="166">
        <v>81.639999000000003</v>
      </c>
      <c r="I149" s="163">
        <f t="shared" si="14"/>
        <v>111.43870703143033</v>
      </c>
      <c r="J149" s="164">
        <v>33.880001</v>
      </c>
      <c r="K149" s="163">
        <f t="shared" si="15"/>
        <v>101.89473984962405</v>
      </c>
      <c r="L149" s="165">
        <v>79.040001000000004</v>
      </c>
      <c r="M149" s="163">
        <f t="shared" si="16"/>
        <v>159.29061385108051</v>
      </c>
      <c r="N149" s="167">
        <v>68.930000000000007</v>
      </c>
      <c r="O149" s="167">
        <f t="shared" si="11"/>
        <v>137.50249077393798</v>
      </c>
    </row>
    <row r="150" spans="1:15" x14ac:dyDescent="0.3">
      <c r="A150" s="161">
        <v>41030</v>
      </c>
      <c r="B150" s="14">
        <v>55.66</v>
      </c>
      <c r="C150" s="163">
        <f t="shared" si="12"/>
        <v>159.48423154818155</v>
      </c>
      <c r="D150" s="162">
        <v>100.0042</v>
      </c>
      <c r="E150" s="163">
        <f t="shared" si="13"/>
        <v>107.40274552847448</v>
      </c>
      <c r="F150" s="160">
        <v>100.0042</v>
      </c>
      <c r="H150" s="166">
        <v>74.110000999999997</v>
      </c>
      <c r="I150" s="163">
        <f t="shared" si="14"/>
        <v>101.16024976357494</v>
      </c>
      <c r="J150" s="164">
        <v>31.059999000000001</v>
      </c>
      <c r="K150" s="163">
        <f t="shared" si="15"/>
        <v>93.413530827067675</v>
      </c>
      <c r="L150" s="165">
        <v>71.75</v>
      </c>
      <c r="M150" s="163">
        <f t="shared" si="16"/>
        <v>144.59895494959602</v>
      </c>
      <c r="N150" s="167">
        <v>64.650002000000001</v>
      </c>
      <c r="O150" s="167">
        <f t="shared" si="11"/>
        <v>128.96469321833845</v>
      </c>
    </row>
    <row r="151" spans="1:15" x14ac:dyDescent="0.3">
      <c r="A151" s="161">
        <v>41061</v>
      </c>
      <c r="B151" s="14">
        <v>55.84</v>
      </c>
      <c r="C151" s="163">
        <f t="shared" si="12"/>
        <v>159.9999908309461</v>
      </c>
      <c r="D151" s="162">
        <v>100.0318</v>
      </c>
      <c r="E151" s="163">
        <f t="shared" si="13"/>
        <v>107.43238744128001</v>
      </c>
      <c r="F151" s="160">
        <v>100.0318</v>
      </c>
      <c r="H151" s="166">
        <v>75.529999000000004</v>
      </c>
      <c r="I151" s="163">
        <f t="shared" si="14"/>
        <v>103.09854891895853</v>
      </c>
      <c r="J151" s="164">
        <v>31.5</v>
      </c>
      <c r="K151" s="163">
        <f t="shared" si="15"/>
        <v>94.73684210526315</v>
      </c>
      <c r="L151" s="165">
        <v>65.589995999999999</v>
      </c>
      <c r="M151" s="163">
        <f t="shared" si="16"/>
        <v>132.18459758534053</v>
      </c>
      <c r="N151" s="167">
        <v>66.540001000000004</v>
      </c>
      <c r="O151" s="167">
        <f t="shared" si="11"/>
        <v>132.73488863485161</v>
      </c>
    </row>
    <row r="152" spans="1:15" x14ac:dyDescent="0.3">
      <c r="A152" s="161">
        <v>41092</v>
      </c>
      <c r="B152" s="14">
        <v>58.049999</v>
      </c>
      <c r="C152" s="163">
        <f t="shared" si="12"/>
        <v>166.33236582622547</v>
      </c>
      <c r="D152" s="162">
        <v>100.31319999999999</v>
      </c>
      <c r="E152" s="163">
        <f t="shared" si="13"/>
        <v>107.73460607401455</v>
      </c>
      <c r="F152" s="160">
        <v>100.31319999999999</v>
      </c>
      <c r="H152" s="166">
        <v>74.440002000000007</v>
      </c>
      <c r="I152" s="163">
        <f t="shared" si="14"/>
        <v>101.61070156672942</v>
      </c>
      <c r="J152" s="164">
        <v>28.780000999999999</v>
      </c>
      <c r="K152" s="163">
        <f t="shared" si="15"/>
        <v>86.556393984962398</v>
      </c>
      <c r="L152" s="165">
        <v>67.099997999999999</v>
      </c>
      <c r="M152" s="163">
        <f t="shared" si="16"/>
        <v>135.22772944836214</v>
      </c>
      <c r="N152" s="167">
        <v>66.569999999999993</v>
      </c>
      <c r="O152" s="167">
        <f t="shared" si="11"/>
        <v>132.79473104339255</v>
      </c>
    </row>
    <row r="153" spans="1:15" x14ac:dyDescent="0.3">
      <c r="A153" s="161">
        <v>41122</v>
      </c>
      <c r="B153" s="14">
        <v>58.450001</v>
      </c>
      <c r="C153" s="163">
        <f t="shared" si="12"/>
        <v>167.47850329636086</v>
      </c>
      <c r="D153" s="162">
        <v>99.838899999999995</v>
      </c>
      <c r="E153" s="163">
        <f t="shared" si="13"/>
        <v>107.22521624634575</v>
      </c>
      <c r="F153" s="160">
        <v>99.838899999999995</v>
      </c>
      <c r="H153" s="166">
        <v>79.849997999999999</v>
      </c>
      <c r="I153" s="163">
        <f t="shared" si="14"/>
        <v>108.99535328978014</v>
      </c>
      <c r="J153" s="164">
        <v>29.309999000000001</v>
      </c>
      <c r="K153" s="163">
        <f t="shared" si="15"/>
        <v>88.150372932330839</v>
      </c>
      <c r="L153" s="165">
        <v>68.779999000000004</v>
      </c>
      <c r="M153" s="163">
        <f t="shared" si="16"/>
        <v>138.6134630917667</v>
      </c>
      <c r="N153" s="167">
        <v>67.860000999999997</v>
      </c>
      <c r="O153" s="167">
        <f t="shared" si="11"/>
        <v>135.3680423824448</v>
      </c>
    </row>
    <row r="154" spans="1:15" x14ac:dyDescent="0.3">
      <c r="A154" s="161">
        <v>41156</v>
      </c>
      <c r="B154" s="14">
        <v>59.75</v>
      </c>
      <c r="C154" s="163">
        <f t="shared" si="12"/>
        <v>171.20342858433074</v>
      </c>
      <c r="D154" s="162">
        <v>99.959900000000005</v>
      </c>
      <c r="E154" s="163">
        <f t="shared" si="13"/>
        <v>107.35516811045693</v>
      </c>
      <c r="F154" s="160">
        <v>99.959900000000005</v>
      </c>
      <c r="H154" s="166">
        <v>78.290001000000004</v>
      </c>
      <c r="I154" s="163">
        <f t="shared" si="14"/>
        <v>106.86595531351475</v>
      </c>
      <c r="J154" s="164">
        <v>28.959999</v>
      </c>
      <c r="K154" s="163">
        <f t="shared" si="15"/>
        <v>87.097741353383469</v>
      </c>
      <c r="L154" s="165">
        <v>69.110000999999997</v>
      </c>
      <c r="M154" s="163">
        <f t="shared" si="16"/>
        <v>139.27852154934547</v>
      </c>
      <c r="N154" s="167">
        <v>69.069999999999993</v>
      </c>
      <c r="O154" s="167">
        <f t="shared" si="11"/>
        <v>137.78176465625842</v>
      </c>
    </row>
    <row r="155" spans="1:15" x14ac:dyDescent="0.3">
      <c r="A155" s="161">
        <v>41183</v>
      </c>
      <c r="B155" s="14">
        <v>61.240001999999997</v>
      </c>
      <c r="C155" s="163">
        <f t="shared" si="12"/>
        <v>175.4727750445401</v>
      </c>
      <c r="D155" s="162">
        <v>100.2146</v>
      </c>
      <c r="E155" s="163">
        <f t="shared" si="13"/>
        <v>107.62871141449919</v>
      </c>
      <c r="F155" s="160">
        <v>100.2146</v>
      </c>
      <c r="H155" s="166">
        <v>78.160004000000001</v>
      </c>
      <c r="I155" s="163">
        <f t="shared" si="14"/>
        <v>106.68850923591293</v>
      </c>
      <c r="J155" s="164">
        <v>29.299999</v>
      </c>
      <c r="K155" s="163">
        <f t="shared" si="15"/>
        <v>88.120297744360897</v>
      </c>
      <c r="L155" s="165">
        <v>65.819999999999993</v>
      </c>
      <c r="M155" s="163">
        <f t="shared" si="16"/>
        <v>132.64812842902313</v>
      </c>
      <c r="N155" s="167">
        <v>69.110000999999997</v>
      </c>
      <c r="O155" s="167">
        <f t="shared" si="11"/>
        <v>137.86155918887772</v>
      </c>
    </row>
    <row r="156" spans="1:15" x14ac:dyDescent="0.3">
      <c r="A156" s="161">
        <v>41214</v>
      </c>
      <c r="B156" s="14">
        <v>61.330002</v>
      </c>
      <c r="C156" s="163">
        <f t="shared" si="12"/>
        <v>175.73065468592236</v>
      </c>
      <c r="D156" s="162">
        <v>100.7651</v>
      </c>
      <c r="E156" s="163">
        <f t="shared" si="13"/>
        <v>108.21993869708757</v>
      </c>
      <c r="F156" s="160">
        <v>100.7651</v>
      </c>
      <c r="H156" s="166">
        <v>80.110000999999997</v>
      </c>
      <c r="I156" s="163">
        <f t="shared" si="14"/>
        <v>109.35025772999569</v>
      </c>
      <c r="J156" s="164">
        <v>30.190000999999999</v>
      </c>
      <c r="K156" s="163">
        <f t="shared" si="15"/>
        <v>90.796995488721805</v>
      </c>
      <c r="L156" s="165">
        <v>66.300003000000004</v>
      </c>
      <c r="M156" s="163">
        <f t="shared" si="16"/>
        <v>133.61548636871194</v>
      </c>
      <c r="N156" s="167">
        <v>70.5</v>
      </c>
      <c r="O156" s="167">
        <f t="shared" si="11"/>
        <v>140.63434788281774</v>
      </c>
    </row>
    <row r="157" spans="1:15" x14ac:dyDescent="0.3">
      <c r="A157" s="161">
        <v>41246</v>
      </c>
      <c r="B157" s="14">
        <v>63.470001000000003</v>
      </c>
      <c r="C157" s="163">
        <f t="shared" si="12"/>
        <v>181.86245662679332</v>
      </c>
      <c r="D157" s="162">
        <v>101.0382</v>
      </c>
      <c r="E157" s="163">
        <f t="shared" si="13"/>
        <v>108.51324327633351</v>
      </c>
      <c r="F157" s="160">
        <v>101.0382</v>
      </c>
      <c r="H157" s="166">
        <v>82.010002</v>
      </c>
      <c r="I157" s="163">
        <f t="shared" si="14"/>
        <v>111.94376161769692</v>
      </c>
      <c r="J157" s="164">
        <v>32.330002</v>
      </c>
      <c r="K157" s="163">
        <f t="shared" si="15"/>
        <v>97.233088721804521</v>
      </c>
      <c r="L157" s="165">
        <v>71.620002999999997</v>
      </c>
      <c r="M157" s="163">
        <f t="shared" si="16"/>
        <v>144.33696985765758</v>
      </c>
      <c r="N157" s="167">
        <v>71.25</v>
      </c>
      <c r="O157" s="167">
        <f t="shared" si="11"/>
        <v>142.13045796667748</v>
      </c>
    </row>
    <row r="158" spans="1:15" x14ac:dyDescent="0.3">
      <c r="A158" s="161">
        <v>41276</v>
      </c>
      <c r="B158" s="14">
        <v>68.239998</v>
      </c>
      <c r="C158" s="163">
        <f t="shared" si="12"/>
        <v>195.5300690240648</v>
      </c>
      <c r="D158" s="162">
        <v>100.9614</v>
      </c>
      <c r="E158" s="163">
        <f t="shared" si="13"/>
        <v>108.4307614320051</v>
      </c>
      <c r="F158" s="160">
        <v>100.9614</v>
      </c>
      <c r="H158" s="166">
        <v>87.57</v>
      </c>
      <c r="I158" s="163">
        <f t="shared" si="14"/>
        <v>119.53316626991082</v>
      </c>
      <c r="J158" s="164">
        <v>32.200001</v>
      </c>
      <c r="K158" s="163">
        <f t="shared" si="15"/>
        <v>96.842108270676704</v>
      </c>
      <c r="L158" s="165">
        <v>74.180000000000007</v>
      </c>
      <c r="M158" s="163">
        <f t="shared" si="16"/>
        <v>149.49617391165205</v>
      </c>
      <c r="N158" s="167">
        <v>75.629997000000003</v>
      </c>
      <c r="O158" s="167">
        <f t="shared" si="11"/>
        <v>150.86773487197817</v>
      </c>
    </row>
    <row r="159" spans="1:15" x14ac:dyDescent="0.3">
      <c r="A159" s="161">
        <v>41306</v>
      </c>
      <c r="B159" s="14">
        <v>70.099997999999999</v>
      </c>
      <c r="C159" s="163">
        <f t="shared" si="12"/>
        <v>200.85958161263142</v>
      </c>
      <c r="D159" s="162">
        <v>101.4781</v>
      </c>
      <c r="E159" s="163">
        <f t="shared" si="13"/>
        <v>108.98568811123019</v>
      </c>
      <c r="F159" s="160">
        <v>101.4781</v>
      </c>
      <c r="H159" s="166">
        <v>90.550003000000004</v>
      </c>
      <c r="I159" s="163">
        <f t="shared" si="14"/>
        <v>123.60087432157046</v>
      </c>
      <c r="J159" s="164">
        <v>31.719999000000001</v>
      </c>
      <c r="K159" s="163">
        <f t="shared" si="15"/>
        <v>95.398493233082718</v>
      </c>
      <c r="L159" s="165">
        <v>74.410004000000001</v>
      </c>
      <c r="M159" s="163">
        <f t="shared" si="16"/>
        <v>149.95970475533466</v>
      </c>
      <c r="N159" s="167">
        <v>77.5</v>
      </c>
      <c r="O159" s="167">
        <f t="shared" si="11"/>
        <v>154.59804199884218</v>
      </c>
    </row>
    <row r="160" spans="1:15" x14ac:dyDescent="0.3">
      <c r="A160" s="161">
        <v>41334</v>
      </c>
      <c r="B160" s="14">
        <v>75.349997999999999</v>
      </c>
      <c r="C160" s="163">
        <f t="shared" si="12"/>
        <v>215.90256069326301</v>
      </c>
      <c r="D160" s="162">
        <v>101.6302</v>
      </c>
      <c r="E160" s="163">
        <f t="shared" si="13"/>
        <v>109.14904082636498</v>
      </c>
      <c r="F160" s="160">
        <v>101.6302</v>
      </c>
      <c r="H160" s="166">
        <v>93.43</v>
      </c>
      <c r="I160" s="163">
        <f t="shared" si="14"/>
        <v>127.53207405044844</v>
      </c>
      <c r="J160" s="164">
        <v>31.84</v>
      </c>
      <c r="K160" s="163">
        <f t="shared" si="15"/>
        <v>95.759398496240607</v>
      </c>
      <c r="L160" s="165">
        <v>77.339995999999999</v>
      </c>
      <c r="M160" s="163">
        <f t="shared" si="16"/>
        <v>155.86456581750434</v>
      </c>
      <c r="N160" s="167">
        <v>79.870002999999997</v>
      </c>
      <c r="O160" s="167">
        <f t="shared" si="11"/>
        <v>159.32575584827936</v>
      </c>
    </row>
    <row r="161" spans="1:15" x14ac:dyDescent="0.3">
      <c r="A161" s="161">
        <v>41365</v>
      </c>
      <c r="B161" s="14">
        <v>73.540001000000004</v>
      </c>
      <c r="C161" s="163">
        <f t="shared" si="12"/>
        <v>210.716323168119</v>
      </c>
      <c r="D161" s="162">
        <v>101.5825</v>
      </c>
      <c r="E161" s="163">
        <f t="shared" si="13"/>
        <v>109.09781186836412</v>
      </c>
      <c r="F161" s="160">
        <v>101.5825</v>
      </c>
      <c r="H161" s="166">
        <v>91.290001000000004</v>
      </c>
      <c r="I161" s="163">
        <f t="shared" si="14"/>
        <v>124.61097257409304</v>
      </c>
      <c r="J161" s="164">
        <v>33.909999999999997</v>
      </c>
      <c r="K161" s="163">
        <f t="shared" si="15"/>
        <v>101.98496240601503</v>
      </c>
      <c r="L161" s="165">
        <v>78.169998000000007</v>
      </c>
      <c r="M161" s="163">
        <f t="shared" si="16"/>
        <v>157.5372824977284</v>
      </c>
      <c r="N161" s="167">
        <v>78.900002000000001</v>
      </c>
      <c r="O161" s="167">
        <f t="shared" si="11"/>
        <v>157.39078481167394</v>
      </c>
    </row>
    <row r="162" spans="1:15" x14ac:dyDescent="0.3">
      <c r="A162" s="161">
        <v>41395</v>
      </c>
      <c r="B162" s="14">
        <v>78.459998999999996</v>
      </c>
      <c r="C162" s="163">
        <f t="shared" si="12"/>
        <v>224.81373783302359</v>
      </c>
      <c r="D162" s="162">
        <v>101.6016</v>
      </c>
      <c r="E162" s="163">
        <f t="shared" si="13"/>
        <v>109.11832493121143</v>
      </c>
      <c r="F162" s="160">
        <v>101.6016</v>
      </c>
      <c r="H162" s="166">
        <v>94.900002000000001</v>
      </c>
      <c r="I162" s="163">
        <f t="shared" si="14"/>
        <v>129.53862873222417</v>
      </c>
      <c r="J162" s="164">
        <v>34.459999000000003</v>
      </c>
      <c r="K162" s="163">
        <f t="shared" si="15"/>
        <v>103.63909473684213</v>
      </c>
      <c r="L162" s="165">
        <v>81.069999999999993</v>
      </c>
      <c r="M162" s="163">
        <f t="shared" si="16"/>
        <v>163.38170421970381</v>
      </c>
      <c r="N162" s="167">
        <v>82.870002999999997</v>
      </c>
      <c r="O162" s="167">
        <f t="shared" si="11"/>
        <v>165.3101961837184</v>
      </c>
    </row>
    <row r="163" spans="1:15" x14ac:dyDescent="0.3">
      <c r="A163" s="161">
        <v>41428</v>
      </c>
      <c r="B163" s="14">
        <v>79.339995999999999</v>
      </c>
      <c r="C163" s="163">
        <f t="shared" si="12"/>
        <v>227.3352190638843</v>
      </c>
      <c r="D163" s="162">
        <v>101.82210000000001</v>
      </c>
      <c r="E163" s="163">
        <f t="shared" si="13"/>
        <v>109.35513803895121</v>
      </c>
      <c r="F163" s="160">
        <v>101.82210000000001</v>
      </c>
      <c r="H163" s="166">
        <v>92.940002000000007</v>
      </c>
      <c r="I163" s="163">
        <f t="shared" si="14"/>
        <v>126.86322612986007</v>
      </c>
      <c r="J163" s="164">
        <v>32.169998</v>
      </c>
      <c r="K163" s="163">
        <f t="shared" si="15"/>
        <v>96.751873684210523</v>
      </c>
      <c r="L163" s="165">
        <v>86.150002000000001</v>
      </c>
      <c r="M163" s="163">
        <f t="shared" si="16"/>
        <v>173.61951579241267</v>
      </c>
      <c r="N163" s="167">
        <v>81.599997999999999</v>
      </c>
      <c r="O163" s="167">
        <f t="shared" si="11"/>
        <v>162.77677313431531</v>
      </c>
    </row>
    <row r="164" spans="1:15" x14ac:dyDescent="0.3">
      <c r="A164" s="161">
        <v>41456</v>
      </c>
      <c r="B164" s="14">
        <v>82.980002999999996</v>
      </c>
      <c r="C164" s="163">
        <f t="shared" si="12"/>
        <v>237.7650379504276</v>
      </c>
      <c r="D164" s="162">
        <v>101.2443</v>
      </c>
      <c r="E164" s="163">
        <f t="shared" si="13"/>
        <v>108.73459103826168</v>
      </c>
      <c r="F164" s="160">
        <v>101.2443</v>
      </c>
      <c r="H164" s="166">
        <v>105.57</v>
      </c>
      <c r="I164" s="163">
        <f t="shared" si="14"/>
        <v>144.10319016917308</v>
      </c>
      <c r="J164" s="164">
        <v>35.040000999999997</v>
      </c>
      <c r="K164" s="163">
        <f t="shared" si="15"/>
        <v>105.38346165413532</v>
      </c>
      <c r="L164" s="165">
        <v>95.43</v>
      </c>
      <c r="M164" s="163">
        <f t="shared" si="16"/>
        <v>192.32164837407595</v>
      </c>
      <c r="N164" s="167">
        <v>86.620002999999997</v>
      </c>
      <c r="O164" s="167">
        <f t="shared" si="11"/>
        <v>172.7907466030172</v>
      </c>
    </row>
    <row r="165" spans="1:15" x14ac:dyDescent="0.3">
      <c r="A165" s="161">
        <v>41487</v>
      </c>
      <c r="B165" s="14">
        <v>79.569999999999993</v>
      </c>
      <c r="C165" s="163">
        <f t="shared" si="12"/>
        <v>227.99425627540074</v>
      </c>
      <c r="D165" s="162">
        <v>101.9928</v>
      </c>
      <c r="E165" s="163">
        <f t="shared" si="13"/>
        <v>109.53846682575926</v>
      </c>
      <c r="F165" s="160">
        <v>101.9928</v>
      </c>
      <c r="H165" s="166">
        <v>100.099998</v>
      </c>
      <c r="I165" s="163">
        <f t="shared" si="14"/>
        <v>136.63663017645018</v>
      </c>
      <c r="J165" s="164">
        <v>37.400002000000001</v>
      </c>
      <c r="K165" s="163">
        <f t="shared" si="15"/>
        <v>112.48120902255638</v>
      </c>
      <c r="L165" s="165">
        <v>96.580001999999993</v>
      </c>
      <c r="M165" s="163">
        <f t="shared" si="16"/>
        <v>194.63926631679294</v>
      </c>
      <c r="N165" s="167">
        <v>84.150002000000001</v>
      </c>
      <c r="O165" s="167">
        <f t="shared" si="11"/>
        <v>167.86355539869228</v>
      </c>
    </row>
    <row r="166" spans="1:15" x14ac:dyDescent="0.3">
      <c r="A166" s="161">
        <v>41520</v>
      </c>
      <c r="B166" s="14">
        <v>83.040001000000004</v>
      </c>
      <c r="C166" s="163">
        <f t="shared" si="12"/>
        <v>237.93695198069042</v>
      </c>
      <c r="D166" s="162">
        <v>102.4847</v>
      </c>
      <c r="E166" s="163">
        <f t="shared" si="13"/>
        <v>110.06675874275331</v>
      </c>
      <c r="F166" s="160">
        <v>102.4847</v>
      </c>
      <c r="H166" s="166">
        <v>107.82</v>
      </c>
      <c r="I166" s="163">
        <f t="shared" si="14"/>
        <v>147.17444315658085</v>
      </c>
      <c r="J166" s="164">
        <v>38.400002000000001</v>
      </c>
      <c r="K166" s="163">
        <f t="shared" si="15"/>
        <v>115.48872781954887</v>
      </c>
      <c r="L166" s="165">
        <v>101.389999</v>
      </c>
      <c r="M166" s="163">
        <f t="shared" si="16"/>
        <v>204.33293237269109</v>
      </c>
      <c r="N166" s="167">
        <v>89.389999000000003</v>
      </c>
      <c r="O166" s="167">
        <f t="shared" si="11"/>
        <v>178.31637186681883</v>
      </c>
    </row>
    <row r="167" spans="1:15" x14ac:dyDescent="0.3">
      <c r="A167" s="161">
        <v>41548</v>
      </c>
      <c r="B167" s="14">
        <v>86.730002999999996</v>
      </c>
      <c r="C167" s="163">
        <f t="shared" si="12"/>
        <v>248.51002300802159</v>
      </c>
      <c r="D167" s="162">
        <v>102.42870000000001</v>
      </c>
      <c r="E167" s="163">
        <f t="shared" si="13"/>
        <v>110.00661573126385</v>
      </c>
      <c r="F167" s="160">
        <v>102.42870000000001</v>
      </c>
      <c r="H167" s="166">
        <v>106.25</v>
      </c>
      <c r="I167" s="163">
        <f t="shared" si="14"/>
        <v>145.0313910720341</v>
      </c>
      <c r="J167" s="164">
        <v>39.470001000000003</v>
      </c>
      <c r="K167" s="163">
        <f t="shared" si="15"/>
        <v>118.70676992481204</v>
      </c>
      <c r="L167" s="165">
        <v>103.129997</v>
      </c>
      <c r="M167" s="163">
        <f t="shared" si="16"/>
        <v>207.83957895686376</v>
      </c>
      <c r="N167" s="167">
        <v>93.669998000000007</v>
      </c>
      <c r="O167" s="167">
        <f t="shared" si="11"/>
        <v>186.85417141723178</v>
      </c>
    </row>
    <row r="168" spans="1:15" x14ac:dyDescent="0.3">
      <c r="A168" s="161">
        <v>41579</v>
      </c>
      <c r="B168" s="14">
        <v>88.510002</v>
      </c>
      <c r="C168" s="163">
        <f t="shared" si="12"/>
        <v>253.61030638336354</v>
      </c>
      <c r="D168" s="162">
        <v>102.7732</v>
      </c>
      <c r="E168" s="163">
        <f t="shared" si="13"/>
        <v>110.37660265015884</v>
      </c>
      <c r="F168" s="160">
        <v>102.7732</v>
      </c>
      <c r="H168" s="166">
        <v>110.860001</v>
      </c>
      <c r="I168" s="163">
        <f t="shared" si="14"/>
        <v>151.32404855790202</v>
      </c>
      <c r="J168" s="164">
        <v>39.060001</v>
      </c>
      <c r="K168" s="163">
        <f t="shared" si="15"/>
        <v>117.47368721804511</v>
      </c>
      <c r="L168" s="165">
        <v>107.16999800000001</v>
      </c>
      <c r="M168" s="163">
        <f t="shared" si="16"/>
        <v>215.98145941115399</v>
      </c>
      <c r="N168" s="167">
        <v>97.089995999999999</v>
      </c>
      <c r="O168" s="167">
        <f t="shared" si="11"/>
        <v>193.6764294100054</v>
      </c>
    </row>
    <row r="169" spans="1:15" x14ac:dyDescent="0.3">
      <c r="A169" s="161">
        <v>41610</v>
      </c>
      <c r="B169" s="14">
        <v>91.370002999999997</v>
      </c>
      <c r="C169" s="163">
        <f t="shared" si="12"/>
        <v>261.80515118595122</v>
      </c>
      <c r="D169" s="162">
        <v>102.9513</v>
      </c>
      <c r="E169" s="163">
        <f t="shared" si="13"/>
        <v>110.5678789063423</v>
      </c>
      <c r="F169" s="160">
        <v>102.9513</v>
      </c>
      <c r="H169" s="166">
        <v>113.800003</v>
      </c>
      <c r="I169" s="163">
        <f t="shared" si="14"/>
        <v>155.33715519145085</v>
      </c>
      <c r="J169" s="164">
        <v>44.400002000000001</v>
      </c>
      <c r="K169" s="163">
        <f t="shared" si="15"/>
        <v>133.53384060150375</v>
      </c>
      <c r="L169" s="165">
        <v>55.91</v>
      </c>
      <c r="M169" s="163">
        <f t="shared" si="16"/>
        <v>112.67634245619391</v>
      </c>
      <c r="N169" s="167">
        <v>100.029999</v>
      </c>
      <c r="O169" s="167">
        <f t="shared" si="11"/>
        <v>199.54118692317601</v>
      </c>
    </row>
    <row r="170" spans="1:15" x14ac:dyDescent="0.3">
      <c r="A170" s="161">
        <v>41641</v>
      </c>
      <c r="B170" s="14">
        <v>91.230002999999996</v>
      </c>
      <c r="C170" s="163">
        <f t="shared" si="12"/>
        <v>261.40400507713434</v>
      </c>
      <c r="D170" s="162">
        <v>102.46210000000001</v>
      </c>
      <c r="E170" s="163">
        <f t="shared" si="13"/>
        <v>110.04248674168791</v>
      </c>
      <c r="F170" s="160">
        <v>102.46210000000001</v>
      </c>
      <c r="H170" s="166">
        <v>114.019997</v>
      </c>
      <c r="I170" s="163">
        <f t="shared" si="14"/>
        <v>155.63744729354499</v>
      </c>
      <c r="J170" s="164">
        <v>45.509998000000003</v>
      </c>
      <c r="K170" s="163">
        <f t="shared" si="15"/>
        <v>136.87217443609023</v>
      </c>
      <c r="L170" s="165">
        <v>53.700001</v>
      </c>
      <c r="M170" s="163">
        <f t="shared" si="16"/>
        <v>108.22249512741828</v>
      </c>
      <c r="N170" s="167">
        <v>95.980002999999996</v>
      </c>
      <c r="O170" s="167">
        <f t="shared" si="11"/>
        <v>191.46220044958707</v>
      </c>
    </row>
    <row r="171" spans="1:15" x14ac:dyDescent="0.3">
      <c r="A171" s="161">
        <v>41673</v>
      </c>
      <c r="B171" s="14">
        <v>94.440002000000007</v>
      </c>
      <c r="C171" s="163">
        <f t="shared" si="12"/>
        <v>270.60170942110551</v>
      </c>
      <c r="D171" s="162">
        <v>103.2919</v>
      </c>
      <c r="E171" s="163">
        <f t="shared" si="13"/>
        <v>110.93367729407998</v>
      </c>
      <c r="F171" s="160">
        <v>103.2919</v>
      </c>
      <c r="H171" s="166">
        <v>117.019997</v>
      </c>
      <c r="I171" s="163">
        <f t="shared" si="14"/>
        <v>159.73245127675537</v>
      </c>
      <c r="J171" s="164">
        <v>48.709999000000003</v>
      </c>
      <c r="K171" s="163">
        <f t="shared" si="15"/>
        <v>146.49623759398497</v>
      </c>
      <c r="L171" s="165">
        <v>61.450001</v>
      </c>
      <c r="M171" s="163">
        <f t="shared" si="16"/>
        <v>123.84119757841994</v>
      </c>
      <c r="N171" s="167">
        <v>99.900002000000001</v>
      </c>
      <c r="O171" s="167">
        <f t="shared" si="11"/>
        <v>199.28186715974732</v>
      </c>
    </row>
    <row r="172" spans="1:15" x14ac:dyDescent="0.3">
      <c r="A172" s="161">
        <v>41701</v>
      </c>
      <c r="B172" s="14">
        <v>92.760002</v>
      </c>
      <c r="C172" s="163">
        <f t="shared" si="12"/>
        <v>265.78795611530336</v>
      </c>
      <c r="D172" s="162">
        <v>104.0896</v>
      </c>
      <c r="E172" s="163">
        <f t="shared" si="13"/>
        <v>111.79039301310043</v>
      </c>
      <c r="F172" s="160">
        <v>104.0896</v>
      </c>
      <c r="H172" s="166">
        <v>116.839996</v>
      </c>
      <c r="I172" s="163">
        <f t="shared" si="14"/>
        <v>159.48674967276139</v>
      </c>
      <c r="J172" s="164">
        <v>48.59</v>
      </c>
      <c r="K172" s="163">
        <f t="shared" si="15"/>
        <v>146.13533834586468</v>
      </c>
      <c r="L172" s="165">
        <v>61.470001000000003</v>
      </c>
      <c r="M172" s="163">
        <f t="shared" si="16"/>
        <v>123.88150390732575</v>
      </c>
      <c r="N172" s="167">
        <v>100.589996</v>
      </c>
      <c r="O172" s="167">
        <f t="shared" si="11"/>
        <v>200.65827646801765</v>
      </c>
    </row>
    <row r="173" spans="1:15" x14ac:dyDescent="0.3">
      <c r="A173" s="161">
        <v>41730</v>
      </c>
      <c r="B173" s="14">
        <v>92.900002000000001</v>
      </c>
      <c r="C173" s="163">
        <f t="shared" si="12"/>
        <v>266.18910222412018</v>
      </c>
      <c r="D173" s="162">
        <v>104.2409</v>
      </c>
      <c r="E173" s="163">
        <f t="shared" si="13"/>
        <v>111.95288654235678</v>
      </c>
      <c r="F173" s="160">
        <v>104.2409</v>
      </c>
      <c r="H173" s="166">
        <v>118.33000199999999</v>
      </c>
      <c r="I173" s="163">
        <f t="shared" si="14"/>
        <v>161.52060984109718</v>
      </c>
      <c r="J173" s="164">
        <v>49.900002000000001</v>
      </c>
      <c r="K173" s="163">
        <f t="shared" si="15"/>
        <v>150.0751939849624</v>
      </c>
      <c r="L173" s="165">
        <v>62.139999000000003</v>
      </c>
      <c r="M173" s="163">
        <f t="shared" si="16"/>
        <v>125.23176189503754</v>
      </c>
      <c r="N173" s="167">
        <v>101.510002</v>
      </c>
      <c r="O173" s="167">
        <f t="shared" si="11"/>
        <v>202.49351680643292</v>
      </c>
    </row>
    <row r="174" spans="1:15" x14ac:dyDescent="0.3">
      <c r="A174" s="161">
        <v>41760</v>
      </c>
      <c r="B174" s="14">
        <v>93.150002000000001</v>
      </c>
      <c r="C174" s="163">
        <f t="shared" si="12"/>
        <v>266.90543456129319</v>
      </c>
      <c r="D174" s="162">
        <v>104.6541</v>
      </c>
      <c r="E174" s="163">
        <f t="shared" si="13"/>
        <v>112.39665604856117</v>
      </c>
      <c r="F174" s="160">
        <v>104.6541</v>
      </c>
      <c r="H174" s="166">
        <v>116.220001</v>
      </c>
      <c r="I174" s="163">
        <f t="shared" si="14"/>
        <v>158.64045567457123</v>
      </c>
      <c r="J174" s="164">
        <v>52.119999</v>
      </c>
      <c r="K174" s="163">
        <f t="shared" si="15"/>
        <v>156.75187669172931</v>
      </c>
      <c r="L174" s="165">
        <v>62.889999000000003</v>
      </c>
      <c r="M174" s="163">
        <f t="shared" si="16"/>
        <v>126.74324922900544</v>
      </c>
      <c r="N174" s="167">
        <v>103.33000199999999</v>
      </c>
      <c r="O174" s="167">
        <f t="shared" si="11"/>
        <v>206.12407727659928</v>
      </c>
    </row>
    <row r="175" spans="1:15" x14ac:dyDescent="0.3">
      <c r="A175" s="161">
        <v>41792</v>
      </c>
      <c r="B175" s="14">
        <v>92.949996999999996</v>
      </c>
      <c r="C175" s="163">
        <f t="shared" si="12"/>
        <v>266.33235436490804</v>
      </c>
      <c r="D175" s="162">
        <v>105.1223</v>
      </c>
      <c r="E175" s="163">
        <f t="shared" si="13"/>
        <v>112.899494583907</v>
      </c>
      <c r="F175" s="160">
        <v>105.1223</v>
      </c>
      <c r="H175" s="166">
        <v>115.449997</v>
      </c>
      <c r="I175" s="163">
        <f t="shared" si="14"/>
        <v>157.58939919220859</v>
      </c>
      <c r="J175" s="164">
        <v>51.459999000000003</v>
      </c>
      <c r="K175" s="163">
        <f t="shared" si="15"/>
        <v>154.76691428571431</v>
      </c>
      <c r="L175" s="165">
        <v>65.190002000000007</v>
      </c>
      <c r="M175" s="163">
        <f t="shared" si="16"/>
        <v>131.378483099123</v>
      </c>
      <c r="N175" s="167">
        <v>104.239998</v>
      </c>
      <c r="O175" s="167">
        <f t="shared" si="11"/>
        <v>207.93934953242871</v>
      </c>
    </row>
    <row r="176" spans="1:15" x14ac:dyDescent="0.3">
      <c r="A176" s="161">
        <v>41821</v>
      </c>
      <c r="B176" s="14">
        <v>91.830001999999993</v>
      </c>
      <c r="C176" s="163">
        <f t="shared" si="12"/>
        <v>263.12319982102002</v>
      </c>
      <c r="D176" s="162">
        <v>105.2073</v>
      </c>
      <c r="E176" s="163">
        <f t="shared" si="13"/>
        <v>112.99078308348925</v>
      </c>
      <c r="F176" s="160">
        <v>105.2073</v>
      </c>
      <c r="H176" s="166">
        <v>105.150002</v>
      </c>
      <c r="I176" s="163">
        <f t="shared" si="14"/>
        <v>143.52989234152628</v>
      </c>
      <c r="J176" s="164">
        <v>51.07</v>
      </c>
      <c r="K176" s="163">
        <f t="shared" si="15"/>
        <v>153.59398496240601</v>
      </c>
      <c r="L176" s="165">
        <v>62.25</v>
      </c>
      <c r="M176" s="163">
        <f t="shared" si="16"/>
        <v>125.45344871933592</v>
      </c>
      <c r="N176" s="167">
        <v>99.529999000000004</v>
      </c>
      <c r="O176" s="167">
        <f t="shared" si="11"/>
        <v>198.54378020060284</v>
      </c>
    </row>
    <row r="177" spans="1:15" x14ac:dyDescent="0.3">
      <c r="A177" s="161">
        <v>41852</v>
      </c>
      <c r="B177" s="14">
        <v>95.230002999999996</v>
      </c>
      <c r="C177" s="163">
        <f t="shared" si="12"/>
        <v>272.86532247190127</v>
      </c>
      <c r="D177" s="162">
        <v>105.19889999999999</v>
      </c>
      <c r="E177" s="163">
        <f t="shared" si="13"/>
        <v>112.98176163176581</v>
      </c>
      <c r="F177" s="160">
        <v>105.19889999999999</v>
      </c>
      <c r="H177" s="166">
        <v>107.980003</v>
      </c>
      <c r="I177" s="163">
        <f t="shared" si="14"/>
        <v>147.39284746402274</v>
      </c>
      <c r="J177" s="164">
        <v>53.549999</v>
      </c>
      <c r="K177" s="163">
        <f t="shared" si="15"/>
        <v>161.05262857142856</v>
      </c>
      <c r="L177" s="165">
        <v>62.189999</v>
      </c>
      <c r="M177" s="163">
        <f t="shared" si="16"/>
        <v>125.33252771730206</v>
      </c>
      <c r="N177" s="167">
        <v>103.949997</v>
      </c>
      <c r="O177" s="167">
        <f t="shared" si="11"/>
        <v>207.3608516385228</v>
      </c>
    </row>
    <row r="178" spans="1:15" x14ac:dyDescent="0.3">
      <c r="A178" s="161">
        <v>41884</v>
      </c>
      <c r="B178" s="14">
        <v>93.120002999999997</v>
      </c>
      <c r="C178" s="163">
        <f t="shared" si="12"/>
        <v>266.81947754616175</v>
      </c>
      <c r="D178" s="162">
        <v>105.575</v>
      </c>
      <c r="E178" s="163">
        <f t="shared" si="13"/>
        <v>113.38568639285845</v>
      </c>
      <c r="F178" s="160">
        <v>105.575</v>
      </c>
      <c r="H178" s="166">
        <v>105.599998</v>
      </c>
      <c r="I178" s="163">
        <f t="shared" si="14"/>
        <v>144.14413747900252</v>
      </c>
      <c r="J178" s="164">
        <v>52.439999</v>
      </c>
      <c r="K178" s="163">
        <f t="shared" si="15"/>
        <v>157.71428270676694</v>
      </c>
      <c r="L178" s="165">
        <v>52.610000999999997</v>
      </c>
      <c r="M178" s="163">
        <f t="shared" si="16"/>
        <v>106.02580020205158</v>
      </c>
      <c r="N178" s="167">
        <v>101.41999800000001</v>
      </c>
      <c r="O178" s="167">
        <f t="shared" si="11"/>
        <v>202.313975617116</v>
      </c>
    </row>
    <row r="179" spans="1:15" x14ac:dyDescent="0.3">
      <c r="A179" s="161">
        <v>41913</v>
      </c>
      <c r="B179" s="14">
        <v>96.120002999999997</v>
      </c>
      <c r="C179" s="163">
        <f t="shared" si="12"/>
        <v>275.4154655922369</v>
      </c>
      <c r="D179" s="162">
        <v>105.64409999999999</v>
      </c>
      <c r="E179" s="163">
        <f t="shared" si="13"/>
        <v>113.45989857310703</v>
      </c>
      <c r="F179" s="160">
        <v>105.64409999999999</v>
      </c>
      <c r="H179" s="166">
        <v>107</v>
      </c>
      <c r="I179" s="163">
        <f t="shared" si="14"/>
        <v>146.0551420678367</v>
      </c>
      <c r="J179" s="164">
        <v>49.400002000000001</v>
      </c>
      <c r="K179" s="163">
        <f t="shared" si="15"/>
        <v>148.57143458646618</v>
      </c>
      <c r="L179" s="165">
        <v>57.02</v>
      </c>
      <c r="M179" s="163">
        <f t="shared" si="16"/>
        <v>114.91334371046642</v>
      </c>
      <c r="N179" s="167">
        <v>105.389999</v>
      </c>
      <c r="O179" s="167">
        <f t="shared" si="11"/>
        <v>210.23338698916044</v>
      </c>
    </row>
    <row r="180" spans="1:15" x14ac:dyDescent="0.3">
      <c r="A180" s="161">
        <v>41946</v>
      </c>
      <c r="B180" s="14">
        <v>99.07</v>
      </c>
      <c r="C180" s="163">
        <f t="shared" si="12"/>
        <v>283.86817857488944</v>
      </c>
      <c r="D180" s="162">
        <v>106.68680000000001</v>
      </c>
      <c r="E180" s="163">
        <f t="shared" si="13"/>
        <v>114.57973996739391</v>
      </c>
      <c r="F180" s="160">
        <v>106.68680000000001</v>
      </c>
      <c r="H180" s="166">
        <v>110.08000199999999</v>
      </c>
      <c r="I180" s="163">
        <f t="shared" si="14"/>
        <v>150.25934888726866</v>
      </c>
      <c r="J180" s="164">
        <v>48.669998</v>
      </c>
      <c r="K180" s="163">
        <f t="shared" si="15"/>
        <v>146.37593383458648</v>
      </c>
      <c r="L180" s="165">
        <v>56.560001</v>
      </c>
      <c r="M180" s="163">
        <f t="shared" si="16"/>
        <v>113.98630016094921</v>
      </c>
      <c r="N180" s="167">
        <v>108.30999799999999</v>
      </c>
      <c r="O180" s="167">
        <f t="shared" si="11"/>
        <v>216.05824025417434</v>
      </c>
    </row>
    <row r="181" spans="1:15" x14ac:dyDescent="0.3">
      <c r="A181" s="161">
        <v>41974</v>
      </c>
      <c r="B181" s="14">
        <v>99.919998000000007</v>
      </c>
      <c r="C181" s="163">
        <f t="shared" si="12"/>
        <v>286.30370279061879</v>
      </c>
      <c r="D181" s="162">
        <v>106.51819999999999</v>
      </c>
      <c r="E181" s="163">
        <f t="shared" si="13"/>
        <v>114.39866654351667</v>
      </c>
      <c r="F181" s="160">
        <v>106.51819999999999</v>
      </c>
      <c r="H181" s="166">
        <v>115</v>
      </c>
      <c r="I181" s="163">
        <f t="shared" si="14"/>
        <v>156.975152689731</v>
      </c>
      <c r="J181" s="164">
        <v>45.610000999999997</v>
      </c>
      <c r="K181" s="163">
        <f t="shared" si="15"/>
        <v>137.17293533834584</v>
      </c>
      <c r="L181" s="165">
        <v>54.950001</v>
      </c>
      <c r="M181" s="163">
        <f t="shared" si="16"/>
        <v>110.74164068403145</v>
      </c>
      <c r="N181" s="167">
        <v>106.82</v>
      </c>
      <c r="O181" s="167">
        <f t="shared" si="11"/>
        <v>213.08597221053316</v>
      </c>
    </row>
    <row r="182" spans="1:15" x14ac:dyDescent="0.3">
      <c r="A182" s="161">
        <v>42006</v>
      </c>
      <c r="B182" s="14">
        <v>97.760002</v>
      </c>
      <c r="C182" s="163">
        <f t="shared" si="12"/>
        <v>280.114602858762</v>
      </c>
      <c r="D182" s="162">
        <v>105.9906</v>
      </c>
      <c r="E182" s="163">
        <f t="shared" si="13"/>
        <v>113.8320334566981</v>
      </c>
      <c r="F182" s="160">
        <v>105.9906</v>
      </c>
      <c r="H182" s="166">
        <v>114.779999</v>
      </c>
      <c r="I182" s="163">
        <f t="shared" si="14"/>
        <v>156.6748510326276</v>
      </c>
      <c r="J182" s="164">
        <v>45.16</v>
      </c>
      <c r="K182" s="163">
        <f t="shared" si="15"/>
        <v>135.81954887218043</v>
      </c>
      <c r="L182" s="165">
        <v>54.009998000000003</v>
      </c>
      <c r="M182" s="163">
        <f t="shared" si="16"/>
        <v>108.84723717950902</v>
      </c>
      <c r="N182" s="167">
        <v>102.66999800000001</v>
      </c>
      <c r="O182" s="167">
        <f t="shared" si="11"/>
        <v>204.80749242354892</v>
      </c>
    </row>
    <row r="183" spans="1:15" x14ac:dyDescent="0.3">
      <c r="A183" s="161">
        <v>42037</v>
      </c>
      <c r="B183" s="14">
        <v>102.779999</v>
      </c>
      <c r="C183" s="163">
        <f t="shared" si="12"/>
        <v>294.49854759320647</v>
      </c>
      <c r="D183" s="162">
        <v>105.85760000000001</v>
      </c>
      <c r="E183" s="163">
        <f t="shared" si="13"/>
        <v>113.68919380441062</v>
      </c>
      <c r="F183" s="160">
        <v>105.85760000000001</v>
      </c>
      <c r="H183" s="166">
        <v>121.910004</v>
      </c>
      <c r="I183" s="163">
        <f t="shared" si="14"/>
        <v>166.40731732439755</v>
      </c>
      <c r="J183" s="164">
        <v>49.240001999999997</v>
      </c>
      <c r="K183" s="163">
        <f t="shared" si="15"/>
        <v>148.09023157894737</v>
      </c>
      <c r="L183" s="165">
        <v>61.459999000000003</v>
      </c>
      <c r="M183" s="163">
        <f t="shared" si="16"/>
        <v>123.86134671223996</v>
      </c>
      <c r="N183" s="167">
        <v>108.980003</v>
      </c>
      <c r="O183" s="167">
        <f t="shared" si="11"/>
        <v>217.39477523648964</v>
      </c>
    </row>
    <row r="184" spans="1:15" x14ac:dyDescent="0.3">
      <c r="A184" s="161">
        <v>42065</v>
      </c>
      <c r="B184" s="14">
        <v>104.30999799999999</v>
      </c>
      <c r="C184" s="163">
        <f t="shared" si="12"/>
        <v>298.88249863137537</v>
      </c>
      <c r="D184" s="162">
        <v>105.515</v>
      </c>
      <c r="E184" s="163">
        <f t="shared" si="13"/>
        <v>113.32124745197687</v>
      </c>
      <c r="F184" s="160">
        <v>105.515</v>
      </c>
      <c r="H184" s="166">
        <v>117.199997</v>
      </c>
      <c r="I184" s="163">
        <f t="shared" si="14"/>
        <v>159.97815151574798</v>
      </c>
      <c r="J184" s="164">
        <v>47.98</v>
      </c>
      <c r="K184" s="163">
        <f t="shared" si="15"/>
        <v>144.30075187969925</v>
      </c>
      <c r="L184" s="165">
        <v>60.48</v>
      </c>
      <c r="M184" s="163">
        <f t="shared" si="16"/>
        <v>121.88633861117167</v>
      </c>
      <c r="N184" s="167">
        <v>107.349998</v>
      </c>
      <c r="O184" s="167">
        <f t="shared" si="11"/>
        <v>214.14321934683383</v>
      </c>
    </row>
    <row r="185" spans="1:15" x14ac:dyDescent="0.3">
      <c r="A185" s="161">
        <v>42095</v>
      </c>
      <c r="B185" s="14">
        <v>100.91999800000001</v>
      </c>
      <c r="C185" s="163">
        <f t="shared" si="12"/>
        <v>289.1690321393105</v>
      </c>
      <c r="D185" s="162">
        <v>105.2732</v>
      </c>
      <c r="E185" s="163">
        <f t="shared" si="13"/>
        <v>113.06155852022417</v>
      </c>
      <c r="F185" s="160">
        <v>105.2732</v>
      </c>
      <c r="H185" s="166">
        <v>113.75</v>
      </c>
      <c r="I185" s="163">
        <f t="shared" si="14"/>
        <v>155.26890103006002</v>
      </c>
      <c r="J185" s="164">
        <v>51</v>
      </c>
      <c r="K185" s="163">
        <f t="shared" si="15"/>
        <v>153.38345864661653</v>
      </c>
      <c r="L185" s="165">
        <v>59.200001</v>
      </c>
      <c r="M185" s="163">
        <f t="shared" si="16"/>
        <v>119.30673557651623</v>
      </c>
      <c r="N185" s="167">
        <v>106.68</v>
      </c>
      <c r="O185" s="167">
        <f t="shared" si="11"/>
        <v>212.80669832821269</v>
      </c>
    </row>
    <row r="186" spans="1:15" x14ac:dyDescent="0.3">
      <c r="A186" s="161">
        <v>42125</v>
      </c>
      <c r="B186" s="14">
        <v>104.199997</v>
      </c>
      <c r="C186" s="163">
        <f t="shared" si="12"/>
        <v>298.56730953768999</v>
      </c>
      <c r="D186" s="162">
        <v>105.02589999999999</v>
      </c>
      <c r="E186" s="163">
        <f t="shared" si="13"/>
        <v>112.7959626855573</v>
      </c>
      <c r="F186" s="160">
        <v>105.02589999999999</v>
      </c>
      <c r="H186" s="166">
        <v>117.16999800000001</v>
      </c>
      <c r="I186" s="163">
        <f t="shared" si="14"/>
        <v>159.93720284091722</v>
      </c>
      <c r="J186" s="164">
        <v>52.07</v>
      </c>
      <c r="K186" s="163">
        <f t="shared" si="15"/>
        <v>156.6015037593985</v>
      </c>
      <c r="L186" s="165">
        <v>60.150002000000001</v>
      </c>
      <c r="M186" s="163">
        <f t="shared" si="16"/>
        <v>121.22128821485869</v>
      </c>
      <c r="N186" s="167">
        <v>107.08000199999999</v>
      </c>
      <c r="O186" s="167">
        <f t="shared" si="11"/>
        <v>213.6046276958981</v>
      </c>
    </row>
    <row r="187" spans="1:15" x14ac:dyDescent="0.3">
      <c r="A187" s="161">
        <v>42156</v>
      </c>
      <c r="B187" s="14">
        <v>101.970001</v>
      </c>
      <c r="C187" s="163">
        <f t="shared" si="12"/>
        <v>292.17763655142483</v>
      </c>
      <c r="D187" s="162">
        <v>104.8599</v>
      </c>
      <c r="E187" s="163">
        <f t="shared" si="13"/>
        <v>112.61768161578496</v>
      </c>
      <c r="F187" s="160">
        <v>104.8599</v>
      </c>
      <c r="H187" s="166">
        <v>110.93</v>
      </c>
      <c r="I187" s="163">
        <f t="shared" si="14"/>
        <v>151.41959728584229</v>
      </c>
      <c r="J187" s="164">
        <v>51.169998</v>
      </c>
      <c r="K187" s="163">
        <f t="shared" si="15"/>
        <v>153.89473082706766</v>
      </c>
      <c r="L187" s="165">
        <v>56.84</v>
      </c>
      <c r="M187" s="163">
        <f t="shared" si="16"/>
        <v>114.55058675031412</v>
      </c>
      <c r="N187" s="167">
        <v>104.709999</v>
      </c>
      <c r="O187" s="167">
        <f t="shared" si="11"/>
        <v>208.87691384646092</v>
      </c>
    </row>
    <row r="188" spans="1:15" x14ac:dyDescent="0.3">
      <c r="A188" s="161">
        <v>42186</v>
      </c>
      <c r="B188" s="14">
        <v>105.050003</v>
      </c>
      <c r="C188" s="163">
        <f t="shared" si="12"/>
        <v>301.00285667605402</v>
      </c>
      <c r="D188" s="162">
        <v>105.4755</v>
      </c>
      <c r="E188" s="163">
        <f t="shared" si="13"/>
        <v>113.27882514922985</v>
      </c>
      <c r="F188" s="160">
        <v>105.4755</v>
      </c>
      <c r="H188" s="166">
        <v>100.30999799999999</v>
      </c>
      <c r="I188" s="163">
        <f t="shared" si="14"/>
        <v>136.92328045527489</v>
      </c>
      <c r="J188" s="164">
        <v>47.060001</v>
      </c>
      <c r="K188" s="163">
        <f t="shared" si="15"/>
        <v>141.53383759398497</v>
      </c>
      <c r="L188" s="165">
        <v>49.709999000000003</v>
      </c>
      <c r="M188" s="163">
        <f t="shared" si="16"/>
        <v>100.18137848007615</v>
      </c>
      <c r="N188" s="167">
        <v>104.68</v>
      </c>
      <c r="O188" s="167">
        <f t="shared" ref="O188:O196" si="17">N188/$N$59*100</f>
        <v>208.81707143792002</v>
      </c>
    </row>
    <row r="189" spans="1:15" x14ac:dyDescent="0.3">
      <c r="A189" s="161">
        <v>42219</v>
      </c>
      <c r="B189" s="14">
        <v>99.269997000000004</v>
      </c>
      <c r="C189" s="163">
        <f t="shared" si="12"/>
        <v>284.44123584863979</v>
      </c>
      <c r="D189" s="162">
        <v>105.5783</v>
      </c>
      <c r="E189" s="163">
        <f t="shared" si="13"/>
        <v>113.38923053460692</v>
      </c>
      <c r="F189" s="160">
        <v>105.5783</v>
      </c>
      <c r="H189" s="166">
        <v>91.610000999999997</v>
      </c>
      <c r="I189" s="163">
        <f t="shared" si="14"/>
        <v>125.04777299896878</v>
      </c>
      <c r="J189" s="164">
        <v>43.759998000000003</v>
      </c>
      <c r="K189" s="163">
        <f t="shared" si="15"/>
        <v>131.60901654135338</v>
      </c>
      <c r="L189" s="165">
        <v>43.639999000000003</v>
      </c>
      <c r="M189" s="163">
        <f t="shared" si="16"/>
        <v>87.948407657162591</v>
      </c>
      <c r="N189" s="167">
        <v>99.220000999999996</v>
      </c>
      <c r="O189" s="167">
        <f t="shared" si="17"/>
        <v>197.92539202223435</v>
      </c>
    </row>
    <row r="190" spans="1:15" x14ac:dyDescent="0.3">
      <c r="A190" s="161">
        <v>42248</v>
      </c>
      <c r="B190" s="14">
        <v>94.690002000000007</v>
      </c>
      <c r="C190" s="163">
        <f t="shared" si="12"/>
        <v>271.31804175827841</v>
      </c>
      <c r="D190" s="162">
        <v>105.30719999999999</v>
      </c>
      <c r="E190" s="163">
        <f t="shared" si="13"/>
        <v>113.09807392005705</v>
      </c>
      <c r="F190" s="160">
        <v>105.30719999999999</v>
      </c>
      <c r="H190" s="166">
        <v>88.989998</v>
      </c>
      <c r="I190" s="163">
        <f t="shared" si="14"/>
        <v>121.47146542529441</v>
      </c>
      <c r="J190" s="164">
        <v>42.400002000000001</v>
      </c>
      <c r="K190" s="163">
        <f t="shared" si="15"/>
        <v>127.51880300751878</v>
      </c>
      <c r="L190" s="165">
        <v>41.59</v>
      </c>
      <c r="M190" s="163">
        <f t="shared" si="16"/>
        <v>83.817010959633436</v>
      </c>
      <c r="N190" s="167">
        <v>94.959998999999996</v>
      </c>
      <c r="O190" s="167">
        <f t="shared" si="17"/>
        <v>189.42748275628401</v>
      </c>
    </row>
    <row r="191" spans="1:15" x14ac:dyDescent="0.3">
      <c r="A191" s="161">
        <v>42278</v>
      </c>
      <c r="B191" s="14">
        <v>103.279999</v>
      </c>
      <c r="C191" s="163">
        <f t="shared" si="12"/>
        <v>295.93121226755233</v>
      </c>
      <c r="D191" s="162">
        <v>105.1649</v>
      </c>
      <c r="E191" s="163">
        <f t="shared" si="13"/>
        <v>112.94524623193294</v>
      </c>
      <c r="F191" s="160">
        <v>105.1649</v>
      </c>
      <c r="H191" s="166">
        <v>98.410004000000001</v>
      </c>
      <c r="I191" s="163">
        <f t="shared" si="14"/>
        <v>134.32978612258296</v>
      </c>
      <c r="J191" s="164">
        <v>51.669998</v>
      </c>
      <c r="K191" s="163">
        <f t="shared" si="15"/>
        <v>155.3984902255639</v>
      </c>
      <c r="L191" s="165">
        <v>42.82</v>
      </c>
      <c r="M191" s="163">
        <f t="shared" si="16"/>
        <v>86.29585018734079</v>
      </c>
      <c r="N191" s="167">
        <v>103.25</v>
      </c>
      <c r="O191" s="167">
        <f t="shared" si="17"/>
        <v>205.9644882113607</v>
      </c>
    </row>
    <row r="192" spans="1:15" x14ac:dyDescent="0.3">
      <c r="A192" s="161">
        <v>42310</v>
      </c>
      <c r="B192" s="14">
        <v>103.949997</v>
      </c>
      <c r="C192" s="163">
        <f t="shared" si="12"/>
        <v>297.85097720051704</v>
      </c>
      <c r="D192" s="162">
        <v>104.5209</v>
      </c>
      <c r="E192" s="163">
        <f t="shared" si="13"/>
        <v>112.25360159980411</v>
      </c>
      <c r="F192" s="160">
        <v>104.5209</v>
      </c>
      <c r="H192" s="166">
        <v>96.050003000000004</v>
      </c>
      <c r="I192" s="163">
        <f t="shared" si="14"/>
        <v>131.10838162412281</v>
      </c>
      <c r="J192" s="164">
        <v>52.130001</v>
      </c>
      <c r="K192" s="163">
        <f t="shared" si="15"/>
        <v>156.78195789473682</v>
      </c>
      <c r="L192" s="165">
        <v>42.689999</v>
      </c>
      <c r="M192" s="163">
        <f t="shared" si="16"/>
        <v>86.033857034136574</v>
      </c>
      <c r="N192" s="167">
        <v>104.519997</v>
      </c>
      <c r="O192" s="167">
        <f t="shared" si="17"/>
        <v>208.49789530225621</v>
      </c>
    </row>
    <row r="193" spans="1:15" x14ac:dyDescent="0.3">
      <c r="A193" s="161">
        <v>42339</v>
      </c>
      <c r="B193" s="14">
        <v>103.57</v>
      </c>
      <c r="C193" s="163">
        <f t="shared" si="12"/>
        <v>296.76216064400222</v>
      </c>
      <c r="D193" s="162">
        <v>104.0637</v>
      </c>
      <c r="E193" s="163">
        <f t="shared" si="13"/>
        <v>111.76257687028655</v>
      </c>
      <c r="F193" s="160">
        <v>104.0637</v>
      </c>
      <c r="H193" s="166">
        <v>96.07</v>
      </c>
      <c r="I193" s="163">
        <f t="shared" si="14"/>
        <v>131.13567755567354</v>
      </c>
      <c r="J193" s="164">
        <v>51.48</v>
      </c>
      <c r="K193" s="163">
        <f t="shared" si="15"/>
        <v>154.82706766917292</v>
      </c>
      <c r="L193" s="165">
        <v>43.23</v>
      </c>
      <c r="M193" s="163">
        <f t="shared" si="16"/>
        <v>87.122129929909903</v>
      </c>
      <c r="N193" s="167">
        <v>101.029999</v>
      </c>
      <c r="O193" s="167">
        <f t="shared" si="17"/>
        <v>201.53600036832239</v>
      </c>
    </row>
    <row r="194" spans="1:15" x14ac:dyDescent="0.3">
      <c r="A194" s="161">
        <v>42373</v>
      </c>
      <c r="B194" s="14">
        <v>103.199997</v>
      </c>
      <c r="C194" s="163">
        <f t="shared" si="12"/>
        <v>295.70198018899828</v>
      </c>
      <c r="D194" s="162">
        <v>104.6074</v>
      </c>
      <c r="E194" s="163">
        <f t="shared" si="13"/>
        <v>112.34650107290835</v>
      </c>
      <c r="F194" s="160">
        <v>104.6074</v>
      </c>
      <c r="H194" s="166">
        <v>87.690002000000007</v>
      </c>
      <c r="I194" s="163">
        <f t="shared" si="14"/>
        <v>119.6969691592419</v>
      </c>
      <c r="J194" s="164">
        <v>42</v>
      </c>
      <c r="K194" s="163">
        <f t="shared" si="15"/>
        <v>126.31578947368421</v>
      </c>
      <c r="L194" s="165">
        <v>29.360001</v>
      </c>
      <c r="M194" s="163">
        <f t="shared" si="16"/>
        <v>59.169692849046605</v>
      </c>
      <c r="N194" s="167">
        <v>94.519997000000004</v>
      </c>
      <c r="O194" s="167">
        <f t="shared" si="17"/>
        <v>188.54976085079272</v>
      </c>
    </row>
    <row r="195" spans="1:15" x14ac:dyDescent="0.3">
      <c r="A195" s="161">
        <v>42401</v>
      </c>
      <c r="B195" s="14">
        <v>101.349998</v>
      </c>
      <c r="C195" s="163">
        <f t="shared" si="12"/>
        <v>290.40112375924792</v>
      </c>
      <c r="D195" s="162">
        <v>103.9943</v>
      </c>
      <c r="E195" s="163">
        <f t="shared" si="13"/>
        <v>111.68804249533353</v>
      </c>
      <c r="F195" s="160">
        <v>103.9943</v>
      </c>
      <c r="H195" s="166">
        <v>96.620002999999997</v>
      </c>
      <c r="I195" s="163">
        <f t="shared" si="14"/>
        <v>131.88643238093277</v>
      </c>
      <c r="J195" s="164">
        <v>48.610000999999997</v>
      </c>
      <c r="K195" s="163">
        <f t="shared" si="15"/>
        <v>146.19549172932329</v>
      </c>
      <c r="L195" s="165">
        <v>32.68</v>
      </c>
      <c r="M195" s="163">
        <f t="shared" si="16"/>
        <v>65.860541432094749</v>
      </c>
      <c r="N195" s="167">
        <v>98.18</v>
      </c>
      <c r="O195" s="167">
        <f t="shared" si="17"/>
        <v>195.85078404446872</v>
      </c>
    </row>
    <row r="196" spans="1:15" x14ac:dyDescent="0.3">
      <c r="A196" s="161">
        <v>42430</v>
      </c>
      <c r="B196" s="14">
        <v>112.050003</v>
      </c>
      <c r="C196" s="163">
        <f t="shared" si="12"/>
        <v>321.06016211689615</v>
      </c>
      <c r="D196" s="162">
        <v>103.3759</v>
      </c>
      <c r="E196" s="163">
        <f t="shared" si="13"/>
        <v>111.02389181131417</v>
      </c>
      <c r="F196" s="160">
        <v>103.3759</v>
      </c>
      <c r="H196" s="166">
        <v>100.099998</v>
      </c>
      <c r="I196" s="163">
        <f t="shared" si="14"/>
        <v>136.63663017645018</v>
      </c>
      <c r="J196" s="164">
        <v>50.860000999999997</v>
      </c>
      <c r="K196" s="163">
        <f t="shared" si="15"/>
        <v>152.96240902255639</v>
      </c>
      <c r="L196" s="165">
        <v>38.400002000000001</v>
      </c>
      <c r="M196" s="163">
        <f t="shared" si="16"/>
        <v>77.388155529789515</v>
      </c>
      <c r="N196" s="167">
        <v>105.209999</v>
      </c>
      <c r="O196" s="167">
        <f t="shared" si="17"/>
        <v>209.8743205690341</v>
      </c>
    </row>
    <row r="197" spans="1:15" x14ac:dyDescent="0.3">
      <c r="A197" s="161"/>
      <c r="B197" s="14"/>
      <c r="C197" s="160"/>
      <c r="H197" s="166"/>
      <c r="J197" s="164"/>
      <c r="L197" s="165"/>
      <c r="N197" s="167"/>
    </row>
    <row r="198" spans="1:15" x14ac:dyDescent="0.3">
      <c r="A198" s="161"/>
      <c r="B198" s="14"/>
      <c r="C198" s="160"/>
      <c r="H198" s="166"/>
      <c r="J198" s="164"/>
      <c r="L198" s="165"/>
      <c r="N198" s="167"/>
    </row>
    <row r="199" spans="1:15" x14ac:dyDescent="0.3">
      <c r="C199" s="160"/>
    </row>
    <row r="200" spans="1:15" x14ac:dyDescent="0.3">
      <c r="C200" s="160"/>
    </row>
    <row r="201" spans="1:15" x14ac:dyDescent="0.3">
      <c r="C201" s="160"/>
    </row>
    <row r="202" spans="1:15" x14ac:dyDescent="0.3">
      <c r="C202" s="160"/>
    </row>
    <row r="203" spans="1:15" x14ac:dyDescent="0.3">
      <c r="C203" s="160"/>
    </row>
    <row r="204" spans="1:15" x14ac:dyDescent="0.3">
      <c r="C204" s="160"/>
    </row>
    <row r="205" spans="1:15" x14ac:dyDescent="0.3">
      <c r="C205" s="160"/>
    </row>
    <row r="206" spans="1:15" x14ac:dyDescent="0.3">
      <c r="C206" s="160"/>
    </row>
    <row r="207" spans="1:15" x14ac:dyDescent="0.3">
      <c r="C207" s="160"/>
    </row>
    <row r="208" spans="1:15" x14ac:dyDescent="0.3">
      <c r="C208" s="160"/>
    </row>
    <row r="209" spans="3:3" x14ac:dyDescent="0.3">
      <c r="C209" s="160"/>
    </row>
    <row r="210" spans="3:3" x14ac:dyDescent="0.3">
      <c r="C210" s="160"/>
    </row>
    <row r="211" spans="3:3" x14ac:dyDescent="0.3">
      <c r="C211" s="160"/>
    </row>
    <row r="212" spans="3:3" x14ac:dyDescent="0.3">
      <c r="C212" s="160"/>
    </row>
    <row r="213" spans="3:3" x14ac:dyDescent="0.3">
      <c r="C213" s="160"/>
    </row>
    <row r="214" spans="3:3" x14ac:dyDescent="0.3">
      <c r="C214" s="160"/>
    </row>
    <row r="215" spans="3:3" x14ac:dyDescent="0.3">
      <c r="C215" s="160"/>
    </row>
    <row r="216" spans="3:3" x14ac:dyDescent="0.3">
      <c r="C216" s="160"/>
    </row>
    <row r="217" spans="3:3" x14ac:dyDescent="0.3">
      <c r="C217" s="160"/>
    </row>
    <row r="218" spans="3:3" x14ac:dyDescent="0.3">
      <c r="C218" s="160"/>
    </row>
    <row r="219" spans="3:3" x14ac:dyDescent="0.3">
      <c r="C219" s="160"/>
    </row>
    <row r="220" spans="3:3" x14ac:dyDescent="0.3">
      <c r="C220" s="160"/>
    </row>
    <row r="221" spans="3:3" x14ac:dyDescent="0.3">
      <c r="C221" s="160"/>
    </row>
    <row r="222" spans="3:3" x14ac:dyDescent="0.3">
      <c r="C222" s="160"/>
    </row>
    <row r="223" spans="3:3" x14ac:dyDescent="0.3">
      <c r="C223" s="160"/>
    </row>
    <row r="224" spans="3:3" x14ac:dyDescent="0.3">
      <c r="C224" s="160"/>
    </row>
    <row r="225" spans="3:3" x14ac:dyDescent="0.3">
      <c r="C225" s="160"/>
    </row>
    <row r="226" spans="3:3" x14ac:dyDescent="0.3">
      <c r="C226" s="160"/>
    </row>
    <row r="227" spans="3:3" x14ac:dyDescent="0.3">
      <c r="C227" s="160"/>
    </row>
    <row r="228" spans="3:3" x14ac:dyDescent="0.3">
      <c r="C228" s="160"/>
    </row>
    <row r="229" spans="3:3" x14ac:dyDescent="0.3">
      <c r="C229" s="160"/>
    </row>
    <row r="230" spans="3:3" x14ac:dyDescent="0.3">
      <c r="C230" s="160"/>
    </row>
    <row r="231" spans="3:3" x14ac:dyDescent="0.3">
      <c r="C231" s="160"/>
    </row>
    <row r="232" spans="3:3" x14ac:dyDescent="0.3">
      <c r="C232" s="160"/>
    </row>
    <row r="233" spans="3:3" x14ac:dyDescent="0.3">
      <c r="C233" s="160"/>
    </row>
    <row r="234" spans="3:3" x14ac:dyDescent="0.3">
      <c r="C234" s="160"/>
    </row>
    <row r="235" spans="3:3" x14ac:dyDescent="0.3">
      <c r="C235" s="160"/>
    </row>
    <row r="236" spans="3:3" x14ac:dyDescent="0.3">
      <c r="C236" s="160"/>
    </row>
    <row r="237" spans="3:3" x14ac:dyDescent="0.3">
      <c r="C237" s="160"/>
    </row>
    <row r="238" spans="3:3" x14ac:dyDescent="0.3">
      <c r="C238" s="160"/>
    </row>
    <row r="239" spans="3:3" x14ac:dyDescent="0.3">
      <c r="C239" s="160"/>
    </row>
    <row r="240" spans="3:3" x14ac:dyDescent="0.3">
      <c r="C240" s="160"/>
    </row>
    <row r="241" spans="3:3" x14ac:dyDescent="0.3">
      <c r="C241" s="160"/>
    </row>
    <row r="242" spans="3:3" x14ac:dyDescent="0.3">
      <c r="C242" s="160"/>
    </row>
    <row r="243" spans="3:3" x14ac:dyDescent="0.3">
      <c r="C243" s="160"/>
    </row>
    <row r="244" spans="3:3" x14ac:dyDescent="0.3">
      <c r="C244" s="160"/>
    </row>
    <row r="245" spans="3:3" x14ac:dyDescent="0.3">
      <c r="C245" s="160"/>
    </row>
    <row r="246" spans="3:3" x14ac:dyDescent="0.3">
      <c r="C246" s="160"/>
    </row>
    <row r="247" spans="3:3" x14ac:dyDescent="0.3">
      <c r="C247" s="160"/>
    </row>
    <row r="248" spans="3:3" x14ac:dyDescent="0.3">
      <c r="C248" s="160"/>
    </row>
    <row r="249" spans="3:3" x14ac:dyDescent="0.3">
      <c r="C249" s="160"/>
    </row>
    <row r="250" spans="3:3" x14ac:dyDescent="0.3">
      <c r="C250" s="160"/>
    </row>
    <row r="251" spans="3:3" x14ac:dyDescent="0.3">
      <c r="C251" s="160"/>
    </row>
    <row r="252" spans="3:3" x14ac:dyDescent="0.3">
      <c r="C252" s="160"/>
    </row>
    <row r="253" spans="3:3" x14ac:dyDescent="0.3">
      <c r="C253" s="160"/>
    </row>
    <row r="254" spans="3:3" x14ac:dyDescent="0.3">
      <c r="C254" s="160"/>
    </row>
    <row r="255" spans="3:3" x14ac:dyDescent="0.3">
      <c r="C255" s="160"/>
    </row>
    <row r="256" spans="3:3" x14ac:dyDescent="0.3">
      <c r="C256" s="160"/>
    </row>
    <row r="257" spans="3:3" x14ac:dyDescent="0.3">
      <c r="C257" s="160"/>
    </row>
    <row r="258" spans="3:3" x14ac:dyDescent="0.3">
      <c r="C258" s="160"/>
    </row>
    <row r="259" spans="3:3" x14ac:dyDescent="0.3">
      <c r="C259" s="160"/>
    </row>
    <row r="260" spans="3:3" x14ac:dyDescent="0.3">
      <c r="C260" s="160"/>
    </row>
    <row r="261" spans="3:3" x14ac:dyDescent="0.3">
      <c r="C261" s="160"/>
    </row>
    <row r="262" spans="3:3" x14ac:dyDescent="0.3">
      <c r="C262" s="160"/>
    </row>
    <row r="263" spans="3:3" x14ac:dyDescent="0.3">
      <c r="C263" s="160"/>
    </row>
    <row r="264" spans="3:3" x14ac:dyDescent="0.3">
      <c r="C264" s="160"/>
    </row>
    <row r="265" spans="3:3" x14ac:dyDescent="0.3">
      <c r="C265" s="160"/>
    </row>
    <row r="266" spans="3:3" x14ac:dyDescent="0.3">
      <c r="C266" s="160"/>
    </row>
    <row r="267" spans="3:3" x14ac:dyDescent="0.3">
      <c r="C267" s="160"/>
    </row>
    <row r="268" spans="3:3" x14ac:dyDescent="0.3">
      <c r="C268" s="160"/>
    </row>
    <row r="269" spans="3:3" x14ac:dyDescent="0.3">
      <c r="C269" s="160"/>
    </row>
    <row r="270" spans="3:3" x14ac:dyDescent="0.3">
      <c r="C270" s="160"/>
    </row>
    <row r="271" spans="3:3" x14ac:dyDescent="0.3">
      <c r="C271" s="160"/>
    </row>
    <row r="272" spans="3:3" x14ac:dyDescent="0.3">
      <c r="C272" s="160"/>
    </row>
    <row r="273" spans="3:3" x14ac:dyDescent="0.3">
      <c r="C273" s="160"/>
    </row>
    <row r="274" spans="3:3" x14ac:dyDescent="0.3">
      <c r="C274" s="160"/>
    </row>
    <row r="275" spans="3:3" x14ac:dyDescent="0.3">
      <c r="C275" s="160"/>
    </row>
    <row r="276" spans="3:3" x14ac:dyDescent="0.3">
      <c r="C276" s="160"/>
    </row>
    <row r="277" spans="3:3" x14ac:dyDescent="0.3">
      <c r="C277" s="160"/>
    </row>
    <row r="278" spans="3:3" x14ac:dyDescent="0.3">
      <c r="C278" s="160"/>
    </row>
    <row r="279" spans="3:3" x14ac:dyDescent="0.3">
      <c r="C279" s="160"/>
    </row>
    <row r="280" spans="3:3" x14ac:dyDescent="0.3">
      <c r="C280" s="160"/>
    </row>
    <row r="281" spans="3:3" x14ac:dyDescent="0.3">
      <c r="C281" s="160"/>
    </row>
    <row r="282" spans="3:3" x14ac:dyDescent="0.3">
      <c r="C282" s="160"/>
    </row>
    <row r="283" spans="3:3" x14ac:dyDescent="0.3">
      <c r="C283" s="160"/>
    </row>
    <row r="284" spans="3:3" x14ac:dyDescent="0.3">
      <c r="C284" s="160"/>
    </row>
    <row r="285" spans="3:3" x14ac:dyDescent="0.3">
      <c r="C285" s="160"/>
    </row>
    <row r="286" spans="3:3" x14ac:dyDescent="0.3">
      <c r="C286" s="160"/>
    </row>
    <row r="287" spans="3:3" x14ac:dyDescent="0.3">
      <c r="C287" s="160"/>
    </row>
    <row r="288" spans="3:3" x14ac:dyDescent="0.3">
      <c r="C288" s="160"/>
    </row>
    <row r="289" spans="3:3" x14ac:dyDescent="0.3">
      <c r="C289" s="160"/>
    </row>
    <row r="290" spans="3:3" x14ac:dyDescent="0.3">
      <c r="C290" s="160"/>
    </row>
    <row r="291" spans="3:3" x14ac:dyDescent="0.3">
      <c r="C291" s="160"/>
    </row>
    <row r="292" spans="3:3" x14ac:dyDescent="0.3">
      <c r="C292" s="160"/>
    </row>
    <row r="293" spans="3:3" x14ac:dyDescent="0.3">
      <c r="C293" s="160"/>
    </row>
    <row r="294" spans="3:3" x14ac:dyDescent="0.3">
      <c r="C294" s="160"/>
    </row>
    <row r="295" spans="3:3" x14ac:dyDescent="0.3">
      <c r="C295" s="160"/>
    </row>
    <row r="296" spans="3:3" x14ac:dyDescent="0.3">
      <c r="C296" s="160"/>
    </row>
    <row r="297" spans="3:3" x14ac:dyDescent="0.3">
      <c r="C297" s="160"/>
    </row>
    <row r="298" spans="3:3" x14ac:dyDescent="0.3">
      <c r="C298" s="160"/>
    </row>
    <row r="299" spans="3:3" x14ac:dyDescent="0.3">
      <c r="C299" s="160"/>
    </row>
    <row r="300" spans="3:3" x14ac:dyDescent="0.3">
      <c r="C300" s="160"/>
    </row>
    <row r="301" spans="3:3" x14ac:dyDescent="0.3">
      <c r="C301" s="160"/>
    </row>
    <row r="302" spans="3:3" x14ac:dyDescent="0.3">
      <c r="C302" s="160"/>
    </row>
    <row r="303" spans="3:3" x14ac:dyDescent="0.3">
      <c r="C303" s="160"/>
    </row>
    <row r="304" spans="3:3" x14ac:dyDescent="0.3">
      <c r="C304" s="160"/>
    </row>
    <row r="305" spans="3:3" x14ac:dyDescent="0.3">
      <c r="C305" s="160"/>
    </row>
    <row r="306" spans="3:3" x14ac:dyDescent="0.3">
      <c r="C306" s="160"/>
    </row>
    <row r="307" spans="3:3" x14ac:dyDescent="0.3">
      <c r="C307" s="160"/>
    </row>
    <row r="308" spans="3:3" x14ac:dyDescent="0.3">
      <c r="C308" s="160"/>
    </row>
    <row r="309" spans="3:3" x14ac:dyDescent="0.3">
      <c r="C309" s="160"/>
    </row>
    <row r="310" spans="3:3" x14ac:dyDescent="0.3">
      <c r="C310" s="160"/>
    </row>
    <row r="311" spans="3:3" x14ac:dyDescent="0.3">
      <c r="C311" s="160"/>
    </row>
    <row r="312" spans="3:3" x14ac:dyDescent="0.3">
      <c r="C312" s="160"/>
    </row>
    <row r="313" spans="3:3" x14ac:dyDescent="0.3">
      <c r="C313" s="160"/>
    </row>
    <row r="314" spans="3:3" x14ac:dyDescent="0.3">
      <c r="C314" s="160"/>
    </row>
    <row r="315" spans="3:3" x14ac:dyDescent="0.3">
      <c r="C315" s="160"/>
    </row>
    <row r="316" spans="3:3" x14ac:dyDescent="0.3">
      <c r="C316" s="160"/>
    </row>
    <row r="317" spans="3:3" x14ac:dyDescent="0.3">
      <c r="C317" s="160"/>
    </row>
    <row r="318" spans="3:3" x14ac:dyDescent="0.3">
      <c r="C318" s="160"/>
    </row>
    <row r="319" spans="3:3" x14ac:dyDescent="0.3">
      <c r="C319" s="160"/>
    </row>
    <row r="320" spans="3:3" x14ac:dyDescent="0.3">
      <c r="C320" s="160"/>
    </row>
    <row r="321" spans="3:3" x14ac:dyDescent="0.3">
      <c r="C321" s="160"/>
    </row>
    <row r="322" spans="3:3" x14ac:dyDescent="0.3">
      <c r="C322" s="160"/>
    </row>
    <row r="323" spans="3:3" x14ac:dyDescent="0.3">
      <c r="C323" s="160"/>
    </row>
    <row r="324" spans="3:3" x14ac:dyDescent="0.3">
      <c r="C324" s="160"/>
    </row>
    <row r="325" spans="3:3" x14ac:dyDescent="0.3">
      <c r="C325" s="160"/>
    </row>
    <row r="326" spans="3:3" x14ac:dyDescent="0.3">
      <c r="C326" s="160"/>
    </row>
    <row r="327" spans="3:3" x14ac:dyDescent="0.3">
      <c r="C327" s="160"/>
    </row>
    <row r="328" spans="3:3" x14ac:dyDescent="0.3">
      <c r="C328" s="160"/>
    </row>
    <row r="329" spans="3:3" x14ac:dyDescent="0.3">
      <c r="C329" s="160"/>
    </row>
    <row r="330" spans="3:3" x14ac:dyDescent="0.3">
      <c r="C330" s="160"/>
    </row>
    <row r="331" spans="3:3" x14ac:dyDescent="0.3">
      <c r="C331" s="16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70" zoomScaleNormal="70" workbookViewId="0">
      <pane xSplit="1" ySplit="3" topLeftCell="B4" activePane="bottomRight" state="frozen"/>
      <selection pane="topRight" activeCell="B1" sqref="B1"/>
      <selection pane="bottomLeft" activeCell="A4" sqref="A4"/>
      <selection pane="bottomRight" activeCell="F6" sqref="F6"/>
    </sheetView>
  </sheetViews>
  <sheetFormatPr defaultColWidth="8.77734375" defaultRowHeight="14.4" x14ac:dyDescent="0.3"/>
  <cols>
    <col min="1" max="1" width="45.6640625" style="6" customWidth="1"/>
    <col min="2" max="6" width="12.6640625" style="6" customWidth="1"/>
    <col min="7" max="7" width="12.21875" style="6" bestFit="1" customWidth="1"/>
    <col min="8" max="16384" width="8.77734375" style="6"/>
  </cols>
  <sheetData>
    <row r="1" spans="1:8" x14ac:dyDescent="0.3">
      <c r="A1" s="1" t="s">
        <v>0</v>
      </c>
    </row>
    <row r="2" spans="1:8" x14ac:dyDescent="0.3">
      <c r="A2" s="1" t="s">
        <v>22</v>
      </c>
      <c r="B2" s="7"/>
      <c r="C2" s="7"/>
      <c r="D2" s="7" t="s">
        <v>23</v>
      </c>
      <c r="E2" s="7"/>
      <c r="F2" s="7"/>
      <c r="G2" s="7"/>
    </row>
    <row r="3" spans="1:8" x14ac:dyDescent="0.3">
      <c r="A3" s="1" t="s">
        <v>24</v>
      </c>
      <c r="B3" s="8">
        <v>2010</v>
      </c>
      <c r="C3" s="8">
        <v>2011</v>
      </c>
      <c r="D3" s="8">
        <v>2012</v>
      </c>
      <c r="E3" s="8">
        <v>2013</v>
      </c>
      <c r="F3" s="8">
        <v>2014</v>
      </c>
      <c r="G3" s="8">
        <v>2015</v>
      </c>
      <c r="H3"/>
    </row>
    <row r="5" spans="1:8" x14ac:dyDescent="0.3">
      <c r="A5" s="6" t="s">
        <v>25</v>
      </c>
      <c r="B5" s="9">
        <v>2650</v>
      </c>
      <c r="C5" s="9">
        <v>3698</v>
      </c>
      <c r="D5" s="9">
        <v>4634</v>
      </c>
      <c r="E5" s="9">
        <v>6422</v>
      </c>
      <c r="F5" s="9">
        <v>6959</v>
      </c>
      <c r="G5" s="9">
        <v>5455</v>
      </c>
    </row>
    <row r="6" spans="1:8" x14ac:dyDescent="0.3">
      <c r="A6" s="6" t="s">
        <v>26</v>
      </c>
      <c r="B6" s="9">
        <v>6841</v>
      </c>
      <c r="C6" s="9">
        <v>7228</v>
      </c>
      <c r="D6" s="9">
        <v>7429</v>
      </c>
      <c r="E6" s="9">
        <v>7929</v>
      </c>
      <c r="F6" s="9">
        <v>7960</v>
      </c>
      <c r="G6" s="9">
        <v>8075</v>
      </c>
    </row>
    <row r="7" spans="1:8" x14ac:dyDescent="0.3">
      <c r="A7" s="6" t="s">
        <v>27</v>
      </c>
      <c r="B7" s="9">
        <v>3822</v>
      </c>
      <c r="C7" s="9">
        <v>4264</v>
      </c>
      <c r="D7" s="9">
        <v>4235</v>
      </c>
      <c r="E7" s="9">
        <v>4293</v>
      </c>
      <c r="F7" s="9">
        <v>4405</v>
      </c>
      <c r="G7" s="9">
        <v>4420</v>
      </c>
    </row>
    <row r="8" spans="1:8" x14ac:dyDescent="0.3">
      <c r="A8" s="6" t="s">
        <v>28</v>
      </c>
      <c r="B8" s="9">
        <v>877</v>
      </c>
      <c r="C8" s="9">
        <v>460</v>
      </c>
      <c r="D8" s="9">
        <v>669</v>
      </c>
      <c r="E8" s="9">
        <v>849</v>
      </c>
      <c r="F8" s="9">
        <v>722</v>
      </c>
      <c r="G8" s="9">
        <v>0</v>
      </c>
    </row>
    <row r="9" spans="1:8" x14ac:dyDescent="0.3">
      <c r="A9" s="6" t="s">
        <v>29</v>
      </c>
      <c r="B9" s="9">
        <v>455</v>
      </c>
      <c r="C9" s="9">
        <v>484</v>
      </c>
      <c r="D9" s="9">
        <v>631</v>
      </c>
      <c r="E9" s="9">
        <v>1671</v>
      </c>
      <c r="F9" s="9">
        <v>2145</v>
      </c>
      <c r="G9" s="9">
        <v>2103</v>
      </c>
    </row>
    <row r="10" spans="1:8" x14ac:dyDescent="0.3">
      <c r="A10" s="6" t="s">
        <v>30</v>
      </c>
      <c r="B10" s="9">
        <v>841</v>
      </c>
      <c r="C10" s="9">
        <v>0</v>
      </c>
      <c r="D10" s="9">
        <v>0</v>
      </c>
      <c r="E10" s="9">
        <v>0</v>
      </c>
      <c r="F10" s="9">
        <v>0</v>
      </c>
      <c r="G10" s="9">
        <v>0</v>
      </c>
    </row>
    <row r="11" spans="1:8" x14ac:dyDescent="0.3">
      <c r="A11" s="6" t="s">
        <v>31</v>
      </c>
      <c r="B11" s="6">
        <f t="shared" ref="B11:G11" si="0">SUM(B5:B10)</f>
        <v>15486</v>
      </c>
      <c r="C11" s="6">
        <f t="shared" si="0"/>
        <v>16134</v>
      </c>
      <c r="D11" s="6">
        <f t="shared" si="0"/>
        <v>17598</v>
      </c>
      <c r="E11" s="6">
        <f t="shared" si="0"/>
        <v>21164</v>
      </c>
      <c r="F11" s="6">
        <f t="shared" si="0"/>
        <v>22191</v>
      </c>
      <c r="G11" s="6">
        <f t="shared" si="0"/>
        <v>20053</v>
      </c>
    </row>
    <row r="13" spans="1:8" x14ac:dyDescent="0.3">
      <c r="A13" s="6" t="s">
        <v>32</v>
      </c>
      <c r="B13" s="9">
        <v>616</v>
      </c>
      <c r="C13" s="9">
        <v>494</v>
      </c>
      <c r="D13" s="9">
        <v>623</v>
      </c>
      <c r="E13" s="9">
        <v>393</v>
      </c>
      <c r="F13" s="9">
        <v>465</v>
      </c>
      <c r="G13" s="9">
        <v>517</v>
      </c>
    </row>
    <row r="14" spans="1:8" x14ac:dyDescent="0.3">
      <c r="A14" s="6" t="s">
        <v>33</v>
      </c>
      <c r="B14" s="9">
        <v>4724</v>
      </c>
      <c r="C14" s="9">
        <v>4804</v>
      </c>
      <c r="D14" s="9">
        <v>5001</v>
      </c>
      <c r="E14" s="9">
        <v>5278</v>
      </c>
      <c r="F14" s="9">
        <v>5383</v>
      </c>
      <c r="G14" s="9">
        <v>5789</v>
      </c>
    </row>
    <row r="15" spans="1:8" x14ac:dyDescent="0.3">
      <c r="A15" s="6" t="s">
        <v>34</v>
      </c>
      <c r="B15" s="9">
        <v>11275</v>
      </c>
      <c r="C15" s="9">
        <v>11858</v>
      </c>
      <c r="D15" s="9">
        <v>12425</v>
      </c>
      <c r="E15" s="9">
        <v>13046</v>
      </c>
      <c r="F15" s="9">
        <v>12788</v>
      </c>
      <c r="G15" s="9">
        <v>15895</v>
      </c>
    </row>
    <row r="16" spans="1:8" x14ac:dyDescent="0.3">
      <c r="A16" s="6" t="s">
        <v>35</v>
      </c>
      <c r="B16" s="9">
        <v>2537</v>
      </c>
      <c r="C16" s="9">
        <v>2477</v>
      </c>
      <c r="D16" s="9">
        <v>2449</v>
      </c>
      <c r="E16" s="9">
        <v>2514</v>
      </c>
      <c r="F16" s="9">
        <v>2208</v>
      </c>
      <c r="G16" s="9">
        <v>4577</v>
      </c>
    </row>
    <row r="17" spans="1:7" x14ac:dyDescent="0.3">
      <c r="A17" s="6" t="s">
        <v>36</v>
      </c>
      <c r="B17" s="9">
        <v>825</v>
      </c>
      <c r="C17" s="9">
        <v>709</v>
      </c>
      <c r="D17" s="9">
        <v>663</v>
      </c>
      <c r="E17" s="9">
        <v>595</v>
      </c>
      <c r="F17" s="9">
        <v>454</v>
      </c>
      <c r="G17" s="9">
        <v>426</v>
      </c>
    </row>
    <row r="18" spans="1:7" x14ac:dyDescent="0.3">
      <c r="A18" s="6" t="s">
        <v>28</v>
      </c>
      <c r="B18" s="9">
        <v>1221</v>
      </c>
      <c r="C18" s="9">
        <v>2132</v>
      </c>
      <c r="D18" s="9">
        <v>1889</v>
      </c>
      <c r="E18" s="9">
        <v>368</v>
      </c>
      <c r="F18" s="9">
        <v>404</v>
      </c>
      <c r="G18" s="9">
        <v>283</v>
      </c>
    </row>
    <row r="19" spans="1:7" x14ac:dyDescent="0.3">
      <c r="A19" s="6" t="s">
        <v>37</v>
      </c>
      <c r="B19" s="9">
        <v>1150</v>
      </c>
      <c r="C19" s="9">
        <v>1200</v>
      </c>
      <c r="D19" s="9">
        <v>1205</v>
      </c>
      <c r="E19" s="9">
        <v>2077</v>
      </c>
      <c r="F19" s="9">
        <v>1558</v>
      </c>
      <c r="G19" s="9">
        <v>1776</v>
      </c>
    </row>
    <row r="20" spans="1:7" x14ac:dyDescent="0.3">
      <c r="A20" s="6" t="s">
        <v>38</v>
      </c>
      <c r="B20" s="6">
        <f t="shared" ref="B20:G20" si="1">SUM(B13:B19)</f>
        <v>22348</v>
      </c>
      <c r="C20" s="6">
        <f t="shared" si="1"/>
        <v>23674</v>
      </c>
      <c r="D20" s="6">
        <f t="shared" si="1"/>
        <v>24255</v>
      </c>
      <c r="E20" s="6">
        <f t="shared" si="1"/>
        <v>24271</v>
      </c>
      <c r="F20" s="6">
        <f t="shared" si="1"/>
        <v>23260</v>
      </c>
      <c r="G20" s="6">
        <f t="shared" si="1"/>
        <v>29263</v>
      </c>
    </row>
    <row r="22" spans="1:7" x14ac:dyDescent="0.3">
      <c r="A22" s="6" t="s">
        <v>39</v>
      </c>
      <c r="B22" s="6">
        <f t="shared" ref="B22:G22" si="2">B11+B20</f>
        <v>37834</v>
      </c>
      <c r="C22" s="6">
        <f t="shared" si="2"/>
        <v>39808</v>
      </c>
      <c r="D22" s="6">
        <f t="shared" si="2"/>
        <v>41853</v>
      </c>
      <c r="E22" s="6">
        <f t="shared" si="2"/>
        <v>45435</v>
      </c>
      <c r="F22" s="6">
        <f t="shared" si="2"/>
        <v>45451</v>
      </c>
      <c r="G22" s="6">
        <f t="shared" si="2"/>
        <v>49316</v>
      </c>
    </row>
    <row r="24" spans="1:7" x14ac:dyDescent="0.3">
      <c r="A24" s="6" t="s">
        <v>40</v>
      </c>
      <c r="B24" s="9">
        <v>4199</v>
      </c>
      <c r="C24" s="9">
        <v>4738</v>
      </c>
      <c r="D24" s="9">
        <v>4736</v>
      </c>
      <c r="E24" s="9">
        <v>5174</v>
      </c>
      <c r="F24" s="9">
        <v>5365</v>
      </c>
      <c r="G24" s="9">
        <v>5580</v>
      </c>
    </row>
    <row r="25" spans="1:7" x14ac:dyDescent="0.3">
      <c r="A25" s="6" t="s">
        <v>41</v>
      </c>
      <c r="B25" s="9">
        <v>366</v>
      </c>
      <c r="C25" s="9">
        <v>659</v>
      </c>
      <c r="D25" s="9">
        <v>476</v>
      </c>
      <c r="E25" s="9">
        <v>1396</v>
      </c>
      <c r="F25" s="9">
        <v>1698</v>
      </c>
      <c r="G25" s="9">
        <v>5937</v>
      </c>
    </row>
    <row r="26" spans="1:7" x14ac:dyDescent="0.3">
      <c r="A26" s="6" t="s">
        <v>42</v>
      </c>
      <c r="B26" s="9">
        <v>523</v>
      </c>
      <c r="C26" s="9">
        <v>15</v>
      </c>
      <c r="D26" s="9">
        <v>625</v>
      </c>
      <c r="E26" s="9">
        <v>632</v>
      </c>
      <c r="F26" s="9">
        <v>939</v>
      </c>
      <c r="G26" s="9">
        <v>577</v>
      </c>
    </row>
    <row r="27" spans="1:7" x14ac:dyDescent="0.3">
      <c r="A27" s="6" t="s">
        <v>43</v>
      </c>
      <c r="B27" s="9">
        <v>6446</v>
      </c>
      <c r="C27" s="9">
        <v>6863</v>
      </c>
      <c r="D27" s="9">
        <v>7208</v>
      </c>
      <c r="E27" s="9">
        <v>6979</v>
      </c>
      <c r="F27" s="9">
        <v>6771</v>
      </c>
      <c r="G27" s="9">
        <v>6277</v>
      </c>
    </row>
    <row r="28" spans="1:7" x14ac:dyDescent="0.3">
      <c r="A28" s="6" t="s">
        <v>44</v>
      </c>
      <c r="B28" s="9">
        <v>190</v>
      </c>
      <c r="C28" s="9">
        <v>0</v>
      </c>
      <c r="D28" s="9">
        <v>0</v>
      </c>
      <c r="E28" s="9">
        <v>0</v>
      </c>
      <c r="F28" s="9">
        <v>0</v>
      </c>
      <c r="G28" s="9">
        <v>0</v>
      </c>
    </row>
    <row r="29" spans="1:7" x14ac:dyDescent="0.3">
      <c r="A29" s="6" t="s">
        <v>45</v>
      </c>
      <c r="B29" s="6">
        <f t="shared" ref="B29:G29" si="3">SUM(B24:B28)</f>
        <v>11724</v>
      </c>
      <c r="C29" s="6">
        <f t="shared" si="3"/>
        <v>12275</v>
      </c>
      <c r="D29" s="6">
        <f t="shared" si="3"/>
        <v>13045</v>
      </c>
      <c r="E29" s="6">
        <f t="shared" si="3"/>
        <v>14181</v>
      </c>
      <c r="F29" s="6">
        <f t="shared" si="3"/>
        <v>14773</v>
      </c>
      <c r="G29" s="6">
        <f t="shared" si="3"/>
        <v>18371</v>
      </c>
    </row>
    <row r="31" spans="1:7" x14ac:dyDescent="0.3">
      <c r="A31" s="6" t="s">
        <v>46</v>
      </c>
      <c r="B31" s="9">
        <v>5755</v>
      </c>
      <c r="C31" s="9">
        <v>6881</v>
      </c>
      <c r="D31" s="9">
        <v>6395</v>
      </c>
      <c r="E31" s="9">
        <v>6801</v>
      </c>
      <c r="F31" s="9">
        <v>6046</v>
      </c>
      <c r="G31" s="9">
        <v>5554</v>
      </c>
    </row>
    <row r="32" spans="1:7" x14ac:dyDescent="0.3">
      <c r="A32" s="6" t="s">
        <v>47</v>
      </c>
      <c r="B32" s="9">
        <v>636</v>
      </c>
      <c r="C32" s="9">
        <v>676</v>
      </c>
      <c r="D32" s="9">
        <v>628</v>
      </c>
      <c r="E32" s="9">
        <v>804</v>
      </c>
      <c r="F32" s="9">
        <v>236</v>
      </c>
      <c r="G32" s="9">
        <v>558</v>
      </c>
    </row>
    <row r="33" spans="1:7" x14ac:dyDescent="0.3">
      <c r="A33" s="6" t="s">
        <v>48</v>
      </c>
      <c r="B33" s="9">
        <v>1477</v>
      </c>
      <c r="C33" s="9">
        <v>1417</v>
      </c>
      <c r="D33" s="9">
        <v>1365</v>
      </c>
      <c r="E33" s="9">
        <v>1019</v>
      </c>
      <c r="F33" s="9">
        <v>911</v>
      </c>
      <c r="G33" s="9">
        <v>526</v>
      </c>
    </row>
    <row r="34" spans="1:7" x14ac:dyDescent="0.3">
      <c r="A34" s="6" t="s">
        <v>49</v>
      </c>
      <c r="B34" s="9">
        <v>1557</v>
      </c>
      <c r="C34" s="9">
        <v>1499</v>
      </c>
      <c r="D34" s="9">
        <v>1292</v>
      </c>
      <c r="E34" s="9">
        <v>1150</v>
      </c>
      <c r="F34" s="9">
        <v>1200</v>
      </c>
      <c r="G34" s="9">
        <v>1251</v>
      </c>
    </row>
    <row r="35" spans="1:7" x14ac:dyDescent="0.3">
      <c r="A35" s="6" t="s">
        <v>50</v>
      </c>
      <c r="B35" s="9">
        <v>5898</v>
      </c>
      <c r="C35" s="9">
        <v>6158</v>
      </c>
      <c r="D35" s="9">
        <v>5913</v>
      </c>
      <c r="E35" s="9">
        <v>3734</v>
      </c>
      <c r="F35" s="9">
        <v>4282</v>
      </c>
      <c r="G35" s="9">
        <v>4348</v>
      </c>
    </row>
    <row r="36" spans="1:7" x14ac:dyDescent="0.3">
      <c r="A36" s="6" t="s">
        <v>51</v>
      </c>
      <c r="B36" s="9">
        <v>0</v>
      </c>
      <c r="C36" s="9">
        <v>0</v>
      </c>
      <c r="D36" s="9">
        <v>150</v>
      </c>
      <c r="E36" s="9">
        <v>167</v>
      </c>
      <c r="F36" s="9">
        <v>219</v>
      </c>
      <c r="G36" s="9">
        <v>290</v>
      </c>
    </row>
    <row r="37" spans="1:7" x14ac:dyDescent="0.3">
      <c r="A37" s="6" t="s">
        <v>52</v>
      </c>
      <c r="B37" s="6">
        <f t="shared" ref="B37:G37" si="4">SUM(B31:B36)</f>
        <v>15323</v>
      </c>
      <c r="C37" s="6">
        <f t="shared" si="4"/>
        <v>16631</v>
      </c>
      <c r="D37" s="6">
        <f t="shared" si="4"/>
        <v>15743</v>
      </c>
      <c r="E37" s="6">
        <f t="shared" si="4"/>
        <v>13675</v>
      </c>
      <c r="F37" s="6">
        <f t="shared" si="4"/>
        <v>12894</v>
      </c>
      <c r="G37" s="6">
        <f t="shared" si="4"/>
        <v>12527</v>
      </c>
    </row>
    <row r="39" spans="1:7" x14ac:dyDescent="0.3">
      <c r="A39" s="6" t="s">
        <v>53</v>
      </c>
      <c r="B39" s="6">
        <f t="shared" ref="B39:G39" si="5">B29+B37</f>
        <v>27047</v>
      </c>
      <c r="C39" s="6">
        <f t="shared" si="5"/>
        <v>28906</v>
      </c>
      <c r="D39" s="6">
        <f t="shared" si="5"/>
        <v>28788</v>
      </c>
      <c r="E39" s="6">
        <f t="shared" si="5"/>
        <v>27856</v>
      </c>
      <c r="F39" s="6">
        <f t="shared" si="5"/>
        <v>27667</v>
      </c>
      <c r="G39" s="6">
        <f t="shared" si="5"/>
        <v>30898</v>
      </c>
    </row>
    <row r="41" spans="1:7" x14ac:dyDescent="0.3">
      <c r="A41" s="6" t="s">
        <v>54</v>
      </c>
      <c r="B41" s="9">
        <v>958</v>
      </c>
      <c r="C41" s="9">
        <v>958</v>
      </c>
      <c r="D41" s="9">
        <v>958</v>
      </c>
      <c r="E41" s="9">
        <v>958</v>
      </c>
      <c r="F41" s="9">
        <v>958</v>
      </c>
      <c r="G41" s="9">
        <v>958</v>
      </c>
    </row>
    <row r="42" spans="1:7" x14ac:dyDescent="0.3">
      <c r="A42" s="6" t="s">
        <v>55</v>
      </c>
      <c r="B42" s="9">
        <v>3977</v>
      </c>
      <c r="C42" s="9">
        <v>4157</v>
      </c>
      <c r="D42" s="9">
        <v>4358</v>
      </c>
      <c r="E42" s="9">
        <v>4682</v>
      </c>
      <c r="F42" s="9">
        <v>5038</v>
      </c>
      <c r="G42" s="9">
        <v>5377</v>
      </c>
    </row>
    <row r="43" spans="1:7" x14ac:dyDescent="0.3">
      <c r="A43" s="6" t="s">
        <v>56</v>
      </c>
      <c r="B43" s="9">
        <v>-8299</v>
      </c>
      <c r="C43" s="9">
        <v>-8948</v>
      </c>
      <c r="D43" s="9">
        <v>-8801</v>
      </c>
      <c r="E43" s="9">
        <v>-9374</v>
      </c>
      <c r="F43" s="9">
        <v>-9995</v>
      </c>
      <c r="G43" s="9">
        <v>-11664</v>
      </c>
    </row>
    <row r="44" spans="1:7" x14ac:dyDescent="0.3">
      <c r="A44" s="6" t="s">
        <v>57</v>
      </c>
      <c r="B44" s="9">
        <v>-1067</v>
      </c>
      <c r="C44" s="9">
        <v>-1444</v>
      </c>
      <c r="D44" s="9">
        <v>-1339</v>
      </c>
      <c r="E44" s="9">
        <v>818</v>
      </c>
      <c r="F44" s="9">
        <v>-1459</v>
      </c>
      <c r="G44" s="9">
        <v>-2535</v>
      </c>
    </row>
    <row r="45" spans="1:7" x14ac:dyDescent="0.3">
      <c r="A45" s="6" t="s">
        <v>58</v>
      </c>
      <c r="B45" s="9">
        <v>15097</v>
      </c>
      <c r="C45" s="9">
        <v>16083</v>
      </c>
      <c r="D45" s="9">
        <v>17799</v>
      </c>
      <c r="E45" s="9">
        <v>20383</v>
      </c>
      <c r="F45" s="9">
        <v>23115</v>
      </c>
      <c r="G45" s="9">
        <v>26147</v>
      </c>
    </row>
    <row r="46" spans="1:7" x14ac:dyDescent="0.3">
      <c r="A46" s="6" t="s">
        <v>59</v>
      </c>
      <c r="B46" s="6">
        <f t="shared" ref="B46:G46" si="6">SUM(B41:B45)</f>
        <v>10666</v>
      </c>
      <c r="C46" s="6">
        <f t="shared" si="6"/>
        <v>10806</v>
      </c>
      <c r="D46" s="6">
        <f t="shared" si="6"/>
        <v>12975</v>
      </c>
      <c r="E46" s="6">
        <f t="shared" si="6"/>
        <v>17467</v>
      </c>
      <c r="F46" s="6">
        <f t="shared" si="6"/>
        <v>17657</v>
      </c>
      <c r="G46" s="6">
        <f t="shared" si="6"/>
        <v>18283</v>
      </c>
    </row>
    <row r="48" spans="1:7" x14ac:dyDescent="0.3">
      <c r="A48" s="6" t="s">
        <v>60</v>
      </c>
      <c r="B48" s="9">
        <v>121</v>
      </c>
      <c r="C48" s="9">
        <v>96</v>
      </c>
      <c r="D48" s="9">
        <v>90</v>
      </c>
      <c r="E48" s="9">
        <v>112</v>
      </c>
      <c r="F48" s="9">
        <v>127</v>
      </c>
      <c r="G48" s="9">
        <v>135</v>
      </c>
    </row>
    <row r="50" spans="1:7" x14ac:dyDescent="0.3">
      <c r="A50" s="6" t="s">
        <v>61</v>
      </c>
      <c r="B50" s="6">
        <f t="shared" ref="B50:G50" si="7">B46+B39+B48</f>
        <v>37834</v>
      </c>
      <c r="C50" s="6">
        <f t="shared" si="7"/>
        <v>39808</v>
      </c>
      <c r="D50" s="6">
        <f t="shared" si="7"/>
        <v>41853</v>
      </c>
      <c r="E50" s="6">
        <f t="shared" si="7"/>
        <v>45435</v>
      </c>
      <c r="F50" s="6">
        <f t="shared" si="7"/>
        <v>45451</v>
      </c>
      <c r="G50" s="6">
        <f t="shared" si="7"/>
        <v>49316</v>
      </c>
    </row>
    <row r="51" spans="1:7" x14ac:dyDescent="0.3">
      <c r="A51" s="6" t="s">
        <v>62</v>
      </c>
      <c r="B51" s="1" t="b">
        <f t="shared" ref="B51:G51" si="8">B50=B22</f>
        <v>1</v>
      </c>
      <c r="C51" s="1" t="b">
        <f t="shared" si="8"/>
        <v>1</v>
      </c>
      <c r="D51" s="1" t="b">
        <f t="shared" si="8"/>
        <v>1</v>
      </c>
      <c r="E51" s="1" t="b">
        <f t="shared" si="8"/>
        <v>1</v>
      </c>
      <c r="F51" s="1" t="b">
        <f t="shared" si="8"/>
        <v>1</v>
      </c>
      <c r="G51" s="1" t="b">
        <f t="shared" si="8"/>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80" zoomScaleNormal="80" workbookViewId="0">
      <pane xSplit="1" ySplit="3" topLeftCell="B4" activePane="bottomRight" state="frozen"/>
      <selection pane="topRight" activeCell="B1" sqref="B1"/>
      <selection pane="bottomLeft" activeCell="A4" sqref="A4"/>
      <selection pane="bottomRight" activeCell="J13" sqref="J13"/>
    </sheetView>
  </sheetViews>
  <sheetFormatPr defaultRowHeight="14.4" x14ac:dyDescent="0.3"/>
  <cols>
    <col min="1" max="1" width="40.77734375" customWidth="1"/>
    <col min="2" max="3" width="9.33203125" bestFit="1" customWidth="1"/>
    <col min="4" max="6" width="11.33203125" bestFit="1" customWidth="1"/>
    <col min="7" max="7" width="11.33203125" customWidth="1"/>
    <col min="9" max="9" width="9.33203125" bestFit="1" customWidth="1"/>
  </cols>
  <sheetData>
    <row r="1" spans="1:10" x14ac:dyDescent="0.3">
      <c r="A1" s="1" t="s">
        <v>0</v>
      </c>
    </row>
    <row r="2" spans="1:10" x14ac:dyDescent="0.3">
      <c r="A2" s="1" t="s">
        <v>63</v>
      </c>
      <c r="B2" s="7"/>
      <c r="C2" s="7"/>
      <c r="D2" s="7" t="s">
        <v>23</v>
      </c>
      <c r="E2" s="7"/>
      <c r="F2" s="7"/>
      <c r="G2" s="7"/>
      <c r="H2" s="7"/>
    </row>
    <row r="3" spans="1:10" x14ac:dyDescent="0.3">
      <c r="A3" s="1" t="s">
        <v>24</v>
      </c>
      <c r="B3" s="8">
        <v>2010</v>
      </c>
      <c r="C3" s="8">
        <v>2011</v>
      </c>
      <c r="D3" s="8">
        <v>2012</v>
      </c>
      <c r="E3" s="8">
        <v>2013</v>
      </c>
      <c r="F3" s="8">
        <v>2014</v>
      </c>
      <c r="G3" s="8">
        <v>2015</v>
      </c>
      <c r="H3" s="10"/>
      <c r="I3" s="8">
        <v>2016</v>
      </c>
    </row>
    <row r="5" spans="1:10" x14ac:dyDescent="0.3">
      <c r="A5" s="11" t="s">
        <v>64</v>
      </c>
      <c r="B5" s="9">
        <v>25242</v>
      </c>
      <c r="C5" s="9">
        <v>28745</v>
      </c>
      <c r="D5" s="9">
        <v>29812</v>
      </c>
      <c r="E5" s="9">
        <v>31214</v>
      </c>
      <c r="F5" s="9">
        <v>32398</v>
      </c>
      <c r="G5" s="9">
        <v>30695</v>
      </c>
      <c r="H5" s="9"/>
      <c r="I5" s="9">
        <v>7619</v>
      </c>
      <c r="J5" s="4">
        <f>I5/7364-1</f>
        <v>3.4627919608908098E-2</v>
      </c>
    </row>
    <row r="6" spans="1:10" x14ac:dyDescent="0.3">
      <c r="A6" s="11" t="s">
        <v>65</v>
      </c>
      <c r="B6" s="9">
        <v>7108</v>
      </c>
      <c r="C6" s="9">
        <v>7784</v>
      </c>
      <c r="D6" s="9">
        <v>7853</v>
      </c>
      <c r="E6" s="9">
        <v>7841</v>
      </c>
      <c r="F6" s="9">
        <v>7908</v>
      </c>
      <c r="G6" s="9">
        <v>7886</v>
      </c>
      <c r="H6" s="9"/>
      <c r="I6" s="9">
        <v>1903</v>
      </c>
      <c r="J6" s="4">
        <f>I6/1849-1</f>
        <v>2.9204975662520338E-2</v>
      </c>
    </row>
    <row r="7" spans="1:10" x14ac:dyDescent="0.3">
      <c r="A7" s="6" t="s">
        <v>66</v>
      </c>
      <c r="B7" s="6">
        <f t="shared" ref="B7:I7" si="0">SUM(B5:B6)</f>
        <v>32350</v>
      </c>
      <c r="C7" s="6">
        <f t="shared" si="0"/>
        <v>36529</v>
      </c>
      <c r="D7" s="6">
        <f t="shared" si="0"/>
        <v>37665</v>
      </c>
      <c r="E7" s="6">
        <f t="shared" si="0"/>
        <v>39055</v>
      </c>
      <c r="F7" s="6">
        <f t="shared" si="0"/>
        <v>40306</v>
      </c>
      <c r="G7" s="6">
        <f t="shared" si="0"/>
        <v>38581</v>
      </c>
      <c r="H7" s="6"/>
      <c r="I7" s="6">
        <f t="shared" si="0"/>
        <v>9522</v>
      </c>
      <c r="J7" s="4">
        <f>I7/9213-1</f>
        <v>3.3539563660045513E-2</v>
      </c>
    </row>
    <row r="8" spans="1:10" x14ac:dyDescent="0.3">
      <c r="B8" s="6"/>
      <c r="C8" s="6"/>
      <c r="D8" s="6"/>
      <c r="E8" s="6"/>
      <c r="F8" s="6"/>
      <c r="G8" s="6"/>
      <c r="H8" s="6"/>
    </row>
    <row r="9" spans="1:10" x14ac:dyDescent="0.3">
      <c r="A9" s="11" t="s">
        <v>67</v>
      </c>
      <c r="B9" s="9">
        <v>19903</v>
      </c>
      <c r="C9" s="9">
        <v>23220</v>
      </c>
      <c r="D9" s="9">
        <v>22929</v>
      </c>
      <c r="E9" s="9">
        <v>23317</v>
      </c>
      <c r="F9" s="9">
        <v>23889</v>
      </c>
      <c r="G9" s="9">
        <v>21775</v>
      </c>
      <c r="H9" s="9"/>
      <c r="I9" s="9">
        <v>5349</v>
      </c>
      <c r="J9">
        <f>I9/$I$7</f>
        <v>0.56175173282923752</v>
      </c>
    </row>
    <row r="10" spans="1:10" x14ac:dyDescent="0.3">
      <c r="A10" s="11" t="s">
        <v>68</v>
      </c>
      <c r="B10" s="9">
        <v>4818</v>
      </c>
      <c r="C10" s="9">
        <v>5336</v>
      </c>
      <c r="D10" s="9">
        <v>5362</v>
      </c>
      <c r="E10" s="9">
        <v>5047</v>
      </c>
      <c r="F10" s="9">
        <v>5068</v>
      </c>
      <c r="G10" s="9">
        <v>4972</v>
      </c>
      <c r="H10" s="9"/>
      <c r="I10" s="9">
        <v>1198</v>
      </c>
      <c r="J10">
        <f>I10/$I$7</f>
        <v>0.12581390464188197</v>
      </c>
    </row>
    <row r="11" spans="1:10" x14ac:dyDescent="0.3">
      <c r="A11" s="12" t="s">
        <v>69</v>
      </c>
      <c r="B11" s="13">
        <f t="shared" ref="B11:G11" si="1">B9+B10</f>
        <v>24721</v>
      </c>
      <c r="C11" s="13">
        <f t="shared" si="1"/>
        <v>28556</v>
      </c>
      <c r="D11" s="13">
        <f t="shared" si="1"/>
        <v>28291</v>
      </c>
      <c r="E11" s="13">
        <f t="shared" si="1"/>
        <v>28364</v>
      </c>
      <c r="F11" s="13">
        <f t="shared" si="1"/>
        <v>28957</v>
      </c>
      <c r="G11" s="13">
        <f t="shared" si="1"/>
        <v>26747</v>
      </c>
      <c r="H11" s="9"/>
      <c r="I11" s="71">
        <f>SUM(I9:I10)</f>
        <v>6547</v>
      </c>
      <c r="J11">
        <f>I11/$I$7</f>
        <v>0.68756563747111954</v>
      </c>
    </row>
    <row r="12" spans="1:10" x14ac:dyDescent="0.3">
      <c r="A12" s="11"/>
      <c r="B12" s="9"/>
      <c r="C12" s="9"/>
      <c r="D12" s="9"/>
      <c r="E12" s="9"/>
      <c r="F12" s="9"/>
      <c r="G12" s="9"/>
      <c r="H12" s="9"/>
    </row>
    <row r="13" spans="1:10" x14ac:dyDescent="0.3">
      <c r="A13" s="11" t="s">
        <v>70</v>
      </c>
      <c r="B13" s="9">
        <v>4618</v>
      </c>
      <c r="C13" s="9">
        <v>5399</v>
      </c>
      <c r="D13" s="9">
        <v>5218</v>
      </c>
      <c r="E13" s="9">
        <v>5190</v>
      </c>
      <c r="F13" s="9">
        <v>5518</v>
      </c>
      <c r="G13" s="9">
        <v>5006</v>
      </c>
      <c r="H13" s="9"/>
      <c r="I13" s="9">
        <v>1280</v>
      </c>
      <c r="J13">
        <f>I13/$I$7</f>
        <v>0.13442554085276204</v>
      </c>
    </row>
    <row r="14" spans="1:10" x14ac:dyDescent="0.3">
      <c r="A14" s="11" t="s">
        <v>71</v>
      </c>
      <c r="B14" s="9">
        <v>-97</v>
      </c>
      <c r="C14" s="9">
        <v>-84</v>
      </c>
      <c r="D14" s="9">
        <v>-70</v>
      </c>
      <c r="E14" s="9">
        <v>-238</v>
      </c>
      <c r="F14" s="9">
        <v>-305</v>
      </c>
      <c r="G14" s="9">
        <v>-68</v>
      </c>
      <c r="H14" s="9"/>
      <c r="I14" s="9">
        <v>-18</v>
      </c>
      <c r="J14">
        <f>I14/$I$7</f>
        <v>-1.890359168241966E-3</v>
      </c>
    </row>
    <row r="15" spans="1:10" x14ac:dyDescent="0.3">
      <c r="A15" s="11" t="s">
        <v>72</v>
      </c>
      <c r="B15" s="9">
        <v>386</v>
      </c>
      <c r="C15" s="9">
        <v>376</v>
      </c>
      <c r="D15" s="9">
        <v>351</v>
      </c>
      <c r="E15" s="9">
        <v>327</v>
      </c>
      <c r="F15" s="9">
        <v>318</v>
      </c>
      <c r="G15" s="9">
        <v>310</v>
      </c>
      <c r="H15" s="9"/>
      <c r="I15" s="9">
        <v>85</v>
      </c>
      <c r="J15">
        <f>I15/$I$7</f>
        <v>8.9266960722537286E-3</v>
      </c>
    </row>
    <row r="16" spans="1:10" x14ac:dyDescent="0.3">
      <c r="A16" s="12" t="s">
        <v>73</v>
      </c>
      <c r="B16" s="6">
        <f t="shared" ref="B16:H16" si="2">B11+B13+B14+B15</f>
        <v>29628</v>
      </c>
      <c r="C16" s="6">
        <f t="shared" si="2"/>
        <v>34247</v>
      </c>
      <c r="D16" s="6">
        <f t="shared" si="2"/>
        <v>33790</v>
      </c>
      <c r="E16" s="6">
        <f t="shared" si="2"/>
        <v>33643</v>
      </c>
      <c r="F16" s="6">
        <f t="shared" si="2"/>
        <v>34488</v>
      </c>
      <c r="G16" s="6">
        <f t="shared" si="2"/>
        <v>31995</v>
      </c>
      <c r="H16" s="6">
        <f t="shared" si="2"/>
        <v>0</v>
      </c>
      <c r="I16" s="71">
        <f>SUM(I13:I15)</f>
        <v>1347</v>
      </c>
    </row>
    <row r="17" spans="1:8" x14ac:dyDescent="0.3">
      <c r="A17" s="12"/>
      <c r="B17" s="6"/>
      <c r="C17" s="6"/>
      <c r="D17" s="6"/>
      <c r="E17" s="6"/>
      <c r="F17" s="6"/>
      <c r="G17" s="6"/>
      <c r="H17" s="6"/>
    </row>
    <row r="18" spans="1:8" x14ac:dyDescent="0.3">
      <c r="A18" s="12" t="s">
        <v>74</v>
      </c>
      <c r="B18" s="6">
        <f t="shared" ref="B18:H18" si="3">B7-B16</f>
        <v>2722</v>
      </c>
      <c r="C18" s="6">
        <f t="shared" si="3"/>
        <v>2282</v>
      </c>
      <c r="D18" s="6">
        <f t="shared" si="3"/>
        <v>3875</v>
      </c>
      <c r="E18" s="6">
        <f t="shared" si="3"/>
        <v>5412</v>
      </c>
      <c r="F18" s="6">
        <f t="shared" si="3"/>
        <v>5818</v>
      </c>
      <c r="G18" s="6">
        <f t="shared" si="3"/>
        <v>6586</v>
      </c>
      <c r="H18" s="6">
        <f t="shared" si="3"/>
        <v>0</v>
      </c>
    </row>
    <row r="19" spans="1:8" x14ac:dyDescent="0.3">
      <c r="B19" s="6"/>
      <c r="C19" s="6"/>
      <c r="D19" s="6"/>
      <c r="E19" s="6"/>
      <c r="F19" s="6"/>
      <c r="G19" s="6"/>
      <c r="H19" s="6"/>
    </row>
    <row r="20" spans="1:8" x14ac:dyDescent="0.3">
      <c r="A20" t="s">
        <v>75</v>
      </c>
      <c r="B20" s="9">
        <v>-765</v>
      </c>
      <c r="C20" s="9">
        <v>-417</v>
      </c>
      <c r="D20" s="9">
        <v>-944</v>
      </c>
      <c r="E20" s="9">
        <v>-1450</v>
      </c>
      <c r="F20" s="9">
        <v>-1489</v>
      </c>
      <c r="G20" s="9">
        <v>-1739</v>
      </c>
      <c r="H20" s="9"/>
    </row>
    <row r="21" spans="1:8" x14ac:dyDescent="0.3">
      <c r="A21" t="s">
        <v>76</v>
      </c>
      <c r="B21" s="9">
        <v>78</v>
      </c>
      <c r="C21" s="9">
        <v>209</v>
      </c>
      <c r="D21" s="9">
        <v>0</v>
      </c>
      <c r="E21" s="9">
        <v>0</v>
      </c>
      <c r="F21" s="9">
        <v>0</v>
      </c>
      <c r="G21" s="9">
        <v>0</v>
      </c>
      <c r="H21" s="9"/>
    </row>
    <row r="22" spans="1:8" x14ac:dyDescent="0.3">
      <c r="B22" s="9"/>
      <c r="C22" s="9"/>
      <c r="D22" s="9"/>
      <c r="E22" s="9"/>
      <c r="F22" s="9"/>
      <c r="G22" s="9"/>
      <c r="H22" s="9"/>
    </row>
    <row r="23" spans="1:8" x14ac:dyDescent="0.3">
      <c r="A23" t="s">
        <v>77</v>
      </c>
      <c r="B23" s="6">
        <v>-13</v>
      </c>
      <c r="C23" s="6">
        <v>-7</v>
      </c>
      <c r="D23" s="6">
        <v>-5</v>
      </c>
      <c r="E23" s="6">
        <v>-38</v>
      </c>
      <c r="F23" s="6">
        <v>-90</v>
      </c>
      <c r="G23" s="6">
        <v>-79</v>
      </c>
      <c r="H23" s="6"/>
    </row>
    <row r="24" spans="1:8" x14ac:dyDescent="0.3">
      <c r="B24" s="6"/>
      <c r="C24" s="6"/>
      <c r="D24" s="6"/>
      <c r="E24" s="6"/>
      <c r="F24" s="6"/>
      <c r="G24" s="6"/>
      <c r="H24" s="6"/>
    </row>
    <row r="25" spans="1:8" x14ac:dyDescent="0.3">
      <c r="A25" t="s">
        <v>78</v>
      </c>
      <c r="B25" s="6">
        <f>B18+B20+B23+B21</f>
        <v>2022</v>
      </c>
      <c r="C25" s="6">
        <f>C18+C20-C23+C21</f>
        <v>2081</v>
      </c>
      <c r="D25" s="6">
        <f>D18+D20+D23</f>
        <v>2926</v>
      </c>
      <c r="E25" s="6">
        <f>E18+E20+E23</f>
        <v>3924</v>
      </c>
      <c r="F25" s="6">
        <f>F18+F20+F23</f>
        <v>4239</v>
      </c>
      <c r="G25" s="6">
        <f>G18+G20+G23</f>
        <v>4768</v>
      </c>
      <c r="H25" s="6"/>
    </row>
    <row r="27" spans="1:8" x14ac:dyDescent="0.3">
      <c r="A27" t="s">
        <v>79</v>
      </c>
      <c r="B27" s="9">
        <v>773.5</v>
      </c>
      <c r="C27" s="9">
        <v>780.8</v>
      </c>
      <c r="D27" s="9">
        <v>782.4</v>
      </c>
      <c r="E27" s="9">
        <v>786.4</v>
      </c>
      <c r="F27" s="9">
        <v>784.4</v>
      </c>
      <c r="G27" s="9">
        <v>779.8</v>
      </c>
      <c r="H27" s="9"/>
    </row>
    <row r="28" spans="1:8" x14ac:dyDescent="0.3">
      <c r="A28" t="s">
        <v>80</v>
      </c>
      <c r="B28" s="9">
        <v>780.9</v>
      </c>
      <c r="C28" s="9">
        <v>791.6</v>
      </c>
      <c r="D28" s="9">
        <v>791.9</v>
      </c>
      <c r="E28" s="9">
        <v>797.3</v>
      </c>
      <c r="F28" s="9">
        <v>795.2</v>
      </c>
      <c r="G28" s="9">
        <v>789.3</v>
      </c>
      <c r="H28" s="9"/>
    </row>
    <row r="30" spans="1:8" x14ac:dyDescent="0.3">
      <c r="A30" t="s">
        <v>81</v>
      </c>
      <c r="B30" s="14">
        <f t="shared" ref="B30:G31" si="4">B$25/B27</f>
        <v>2.6140917905623788</v>
      </c>
      <c r="C30" s="14">
        <f t="shared" si="4"/>
        <v>2.6652151639344264</v>
      </c>
      <c r="D30" s="14">
        <f t="shared" si="4"/>
        <v>3.7397750511247443</v>
      </c>
      <c r="E30" s="14">
        <f t="shared" si="4"/>
        <v>4.989827060020346</v>
      </c>
      <c r="F30" s="14">
        <f t="shared" si="4"/>
        <v>5.4041305456399797</v>
      </c>
      <c r="G30" s="14">
        <f t="shared" si="4"/>
        <v>6.1143883046935112</v>
      </c>
      <c r="H30" s="14"/>
    </row>
    <row r="31" spans="1:8" x14ac:dyDescent="0.3">
      <c r="A31" t="s">
        <v>82</v>
      </c>
      <c r="B31" s="14">
        <f t="shared" si="4"/>
        <v>2.5893200153668845</v>
      </c>
      <c r="C31" s="14">
        <f t="shared" si="4"/>
        <v>2.6288529560384033</v>
      </c>
      <c r="D31" s="14">
        <f t="shared" si="4"/>
        <v>3.694910973607779</v>
      </c>
      <c r="E31" s="14">
        <f t="shared" si="4"/>
        <v>4.9216104352188639</v>
      </c>
      <c r="F31" s="14">
        <f t="shared" si="4"/>
        <v>5.3307344064386317</v>
      </c>
      <c r="G31" s="14">
        <f t="shared" si="4"/>
        <v>6.0407956417078426</v>
      </c>
      <c r="H31" s="1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1"/>
  <sheetViews>
    <sheetView zoomScale="70" zoomScaleNormal="70" workbookViewId="0">
      <pane xSplit="1" ySplit="3" topLeftCell="C4" activePane="bottomRight" state="frozen"/>
      <selection pane="topRight" activeCell="B1" sqref="B1"/>
      <selection pane="bottomLeft" activeCell="A4" sqref="A4"/>
      <selection pane="bottomRight" activeCell="M11" sqref="M11"/>
    </sheetView>
  </sheetViews>
  <sheetFormatPr defaultRowHeight="14.4" x14ac:dyDescent="0.3"/>
  <cols>
    <col min="1" max="1" width="40.77734375" customWidth="1"/>
    <col min="2" max="10" width="9.33203125" customWidth="1"/>
  </cols>
  <sheetData>
    <row r="1" spans="1:14" x14ac:dyDescent="0.3">
      <c r="A1" s="1" t="s">
        <v>0</v>
      </c>
      <c r="B1" s="1"/>
      <c r="C1" s="1"/>
      <c r="D1" s="1"/>
    </row>
    <row r="2" spans="1:14" ht="15" thickBot="1" x14ac:dyDescent="0.35">
      <c r="A2" s="1" t="s">
        <v>83</v>
      </c>
      <c r="B2" s="1"/>
      <c r="C2" s="1"/>
      <c r="D2" s="1"/>
      <c r="E2" s="7"/>
      <c r="F2" s="7"/>
      <c r="G2" s="7" t="s">
        <v>23</v>
      </c>
      <c r="H2" s="7"/>
      <c r="I2" s="7"/>
      <c r="J2" s="7"/>
    </row>
    <row r="3" spans="1:14" x14ac:dyDescent="0.3">
      <c r="A3" s="15" t="s">
        <v>24</v>
      </c>
      <c r="B3" s="16">
        <f>C3-1</f>
        <v>2007</v>
      </c>
      <c r="C3" s="16">
        <f>D3-1</f>
        <v>2008</v>
      </c>
      <c r="D3" s="16">
        <f>E3-1</f>
        <v>2009</v>
      </c>
      <c r="E3" s="16">
        <v>2010</v>
      </c>
      <c r="F3" s="16">
        <v>2011</v>
      </c>
      <c r="G3" s="16">
        <v>2012</v>
      </c>
      <c r="H3" s="16">
        <v>2013</v>
      </c>
      <c r="I3" s="16">
        <v>2014</v>
      </c>
      <c r="J3" s="17">
        <v>2015</v>
      </c>
      <c r="L3" s="18" t="s">
        <v>84</v>
      </c>
      <c r="M3" s="19" t="s">
        <v>85</v>
      </c>
      <c r="N3" s="20" t="s">
        <v>86</v>
      </c>
    </row>
    <row r="4" spans="1:14" x14ac:dyDescent="0.3">
      <c r="A4" s="21"/>
      <c r="B4" s="22"/>
      <c r="C4" s="22"/>
      <c r="D4" s="22"/>
      <c r="E4" s="22"/>
      <c r="F4" s="22"/>
      <c r="G4" s="22"/>
      <c r="H4" s="22"/>
      <c r="I4" s="22"/>
      <c r="J4" s="23"/>
      <c r="L4" s="24"/>
      <c r="M4" s="25"/>
      <c r="N4" s="26"/>
    </row>
    <row r="5" spans="1:14" x14ac:dyDescent="0.3">
      <c r="A5" s="27" t="s">
        <v>87</v>
      </c>
      <c r="B5" s="28">
        <f t="shared" ref="B5:J5" si="0">B49</f>
        <v>34589</v>
      </c>
      <c r="C5" s="28">
        <f t="shared" si="0"/>
        <v>36556</v>
      </c>
      <c r="D5" s="28">
        <f t="shared" si="0"/>
        <v>30908</v>
      </c>
      <c r="E5" s="28">
        <f t="shared" si="0"/>
        <v>32350</v>
      </c>
      <c r="F5" s="28">
        <f t="shared" si="0"/>
        <v>36529</v>
      </c>
      <c r="G5" s="28">
        <f t="shared" si="0"/>
        <v>37665</v>
      </c>
      <c r="H5" s="28">
        <f t="shared" si="0"/>
        <v>39055</v>
      </c>
      <c r="I5" s="28">
        <f t="shared" si="0"/>
        <v>40306</v>
      </c>
      <c r="J5" s="29">
        <f t="shared" si="0"/>
        <v>38581</v>
      </c>
      <c r="L5" s="24"/>
      <c r="M5" s="25"/>
      <c r="N5" s="30"/>
    </row>
    <row r="6" spans="1:14" x14ac:dyDescent="0.3">
      <c r="A6" s="31" t="s">
        <v>88</v>
      </c>
      <c r="B6" s="32"/>
      <c r="C6" s="33">
        <f t="shared" ref="C6:J6" si="1">C5/B5-1</f>
        <v>5.6867790337968627E-2</v>
      </c>
      <c r="D6" s="33">
        <f t="shared" si="1"/>
        <v>-0.15450268081847029</v>
      </c>
      <c r="E6" s="33">
        <f t="shared" si="1"/>
        <v>4.6654587808981463E-2</v>
      </c>
      <c r="F6" s="33">
        <f t="shared" si="1"/>
        <v>0.12918083462132923</v>
      </c>
      <c r="G6" s="33">
        <f t="shared" si="1"/>
        <v>3.1098579211037869E-2</v>
      </c>
      <c r="H6" s="33">
        <f t="shared" si="1"/>
        <v>3.6904287800345159E-2</v>
      </c>
      <c r="I6" s="33">
        <f t="shared" si="1"/>
        <v>3.203175009601833E-2</v>
      </c>
      <c r="J6" s="34">
        <f t="shared" si="1"/>
        <v>-4.2797598372450785E-2</v>
      </c>
      <c r="L6" s="35">
        <f>AVERAGE(F6:J6)</f>
        <v>3.7283570671255963E-2</v>
      </c>
      <c r="M6" s="25"/>
      <c r="N6" s="30">
        <f>_xlfn.STDEV.S(E6:I6)</f>
        <v>4.1828710102605013E-2</v>
      </c>
    </row>
    <row r="7" spans="1:14" x14ac:dyDescent="0.3">
      <c r="A7" s="21"/>
      <c r="B7" s="22"/>
      <c r="C7" s="22"/>
      <c r="D7" s="22"/>
      <c r="E7" s="22"/>
      <c r="F7" s="22"/>
      <c r="G7" s="22"/>
      <c r="H7" s="22"/>
      <c r="I7" s="22"/>
      <c r="J7" s="23"/>
      <c r="L7" s="24"/>
      <c r="M7" s="25"/>
      <c r="N7" s="30"/>
    </row>
    <row r="8" spans="1:14" x14ac:dyDescent="0.3">
      <c r="A8" s="36" t="s">
        <v>89</v>
      </c>
      <c r="B8" s="37"/>
      <c r="C8" s="37"/>
      <c r="D8" s="37"/>
      <c r="E8" s="22"/>
      <c r="F8" s="22"/>
      <c r="G8" s="22"/>
      <c r="H8" s="22"/>
      <c r="I8" s="22"/>
      <c r="J8" s="23"/>
      <c r="L8" s="24"/>
      <c r="M8" s="25"/>
      <c r="N8" s="30"/>
    </row>
    <row r="9" spans="1:14" x14ac:dyDescent="0.3">
      <c r="A9" s="38" t="str">
        <f>A51</f>
        <v>Cost of Products Sold</v>
      </c>
      <c r="B9" s="39"/>
      <c r="C9" s="39"/>
      <c r="D9" s="39"/>
      <c r="E9" s="33">
        <f t="shared" ref="E9:J9" si="2">E71/E$5</f>
        <v>0.5847295208655332</v>
      </c>
      <c r="F9" s="33">
        <f t="shared" si="2"/>
        <v>0.60946097621068196</v>
      </c>
      <c r="G9" s="33">
        <f t="shared" si="2"/>
        <v>0.58417629098632684</v>
      </c>
      <c r="H9" s="33">
        <f t="shared" si="2"/>
        <v>0.57170656766099093</v>
      </c>
      <c r="I9" s="33">
        <f t="shared" si="2"/>
        <v>0.56976628789758343</v>
      </c>
      <c r="J9" s="34">
        <f t="shared" si="2"/>
        <v>0.54151006972343896</v>
      </c>
      <c r="L9" s="35">
        <f>AVERAGE(E9:J9)</f>
        <v>0.57689161889075924</v>
      </c>
      <c r="M9" s="40">
        <v>0.51500000000000001</v>
      </c>
      <c r="N9" s="30">
        <f>_xlfn.STDEV.S(E9:I9)</f>
        <v>1.5831507231314438E-2</v>
      </c>
    </row>
    <row r="10" spans="1:14" x14ac:dyDescent="0.3">
      <c r="A10" s="38" t="str">
        <f>A52</f>
        <v>Cost of Services Sold</v>
      </c>
      <c r="B10" s="39"/>
      <c r="C10" s="39"/>
      <c r="D10" s="39"/>
      <c r="E10" s="33">
        <f t="shared" ref="E10:J10" si="3">E52/E$5</f>
        <v>0.14893353941267387</v>
      </c>
      <c r="F10" s="33">
        <f t="shared" si="3"/>
        <v>0.14607572066029731</v>
      </c>
      <c r="G10" s="33">
        <f t="shared" si="3"/>
        <v>0.14236028142838178</v>
      </c>
      <c r="H10" s="33">
        <f t="shared" si="3"/>
        <v>0.12922801177826143</v>
      </c>
      <c r="I10" s="33">
        <f t="shared" si="3"/>
        <v>0.12573810350816256</v>
      </c>
      <c r="J10" s="34">
        <f t="shared" si="3"/>
        <v>0.12887172442393924</v>
      </c>
      <c r="L10" s="35">
        <f>AVERAGE(E10:J10)</f>
        <v>0.13686789686861936</v>
      </c>
      <c r="M10" s="40">
        <v>0.113</v>
      </c>
      <c r="N10" s="30">
        <f>_xlfn.STDEV.S(E10:I10)</f>
        <v>1.0368008810990838E-2</v>
      </c>
    </row>
    <row r="11" spans="1:14" x14ac:dyDescent="0.3">
      <c r="A11" s="38" t="str">
        <f>A55</f>
        <v>SG&amp;A</v>
      </c>
      <c r="B11" s="39"/>
      <c r="C11" s="39"/>
      <c r="D11" s="39"/>
      <c r="E11" s="33">
        <f t="shared" ref="E11:J12" si="4">E55/E$5</f>
        <v>0.14275115919629058</v>
      </c>
      <c r="F11" s="33">
        <f t="shared" si="4"/>
        <v>0.1478003777820362</v>
      </c>
      <c r="G11" s="33">
        <f t="shared" si="4"/>
        <v>0.13853710341165537</v>
      </c>
      <c r="H11" s="33">
        <f t="shared" si="4"/>
        <v>0.13288951478683908</v>
      </c>
      <c r="I11" s="33">
        <f t="shared" si="4"/>
        <v>0.13690269438793232</v>
      </c>
      <c r="J11" s="34">
        <f t="shared" si="4"/>
        <v>0.12975298722168943</v>
      </c>
      <c r="L11" s="35">
        <f>AVERAGE(E11:J11)</f>
        <v>0.13810563946440715</v>
      </c>
      <c r="M11" s="40">
        <v>0.11600000000000001</v>
      </c>
      <c r="N11" s="30">
        <f>_xlfn.STDEV.S(E11:I11)</f>
        <v>5.7108808290795236E-3</v>
      </c>
    </row>
    <row r="12" spans="1:14" x14ac:dyDescent="0.3">
      <c r="A12" s="38" t="str">
        <f>A56</f>
        <v>Other (income) expense</v>
      </c>
      <c r="B12" s="28"/>
      <c r="C12" s="28"/>
      <c r="D12" s="28"/>
      <c r="E12" s="33">
        <f t="shared" si="4"/>
        <v>-2.9984544049459043E-3</v>
      </c>
      <c r="F12" s="33">
        <f t="shared" si="4"/>
        <v>-2.2995428289851899E-3</v>
      </c>
      <c r="G12" s="33">
        <f t="shared" si="4"/>
        <v>-1.8584893136864462E-3</v>
      </c>
      <c r="H12" s="33">
        <f t="shared" si="4"/>
        <v>-6.0939700422481119E-3</v>
      </c>
      <c r="I12" s="33">
        <f t="shared" si="4"/>
        <v>-7.5671115962883942E-3</v>
      </c>
      <c r="J12" s="34">
        <f t="shared" si="4"/>
        <v>-1.7625255955003758E-3</v>
      </c>
      <c r="L12" s="35">
        <f>AVERAGE(E12:J12)</f>
        <v>-3.7633489636090703E-3</v>
      </c>
      <c r="M12" s="40">
        <f>L12</f>
        <v>-3.7633489636090703E-3</v>
      </c>
      <c r="N12" s="30">
        <f>_xlfn.STDEV.S(E12:I12)</f>
        <v>2.5226983727463614E-3</v>
      </c>
    </row>
    <row r="13" spans="1:14" x14ac:dyDescent="0.3">
      <c r="A13" s="38"/>
      <c r="B13" s="28"/>
      <c r="C13" s="28"/>
      <c r="D13" s="28"/>
      <c r="E13" s="33"/>
      <c r="F13" s="33"/>
      <c r="G13" s="33"/>
      <c r="H13" s="33"/>
      <c r="I13" s="33"/>
      <c r="J13" s="34"/>
      <c r="L13" s="24"/>
      <c r="M13" s="25"/>
      <c r="N13" s="30"/>
    </row>
    <row r="14" spans="1:14" x14ac:dyDescent="0.3">
      <c r="A14" s="27" t="s">
        <v>90</v>
      </c>
      <c r="B14" s="28"/>
      <c r="C14" s="28"/>
      <c r="D14" s="28"/>
      <c r="E14" s="41">
        <f t="shared" ref="E14:J14" si="5">1-SUM(E9:E12)</f>
        <v>0.12658423493044835</v>
      </c>
      <c r="F14" s="41">
        <f t="shared" si="5"/>
        <v>9.8962468175969764E-2</v>
      </c>
      <c r="G14" s="41">
        <f t="shared" si="5"/>
        <v>0.13678481348732252</v>
      </c>
      <c r="H14" s="41">
        <f t="shared" si="5"/>
        <v>0.17226987581615671</v>
      </c>
      <c r="I14" s="41">
        <f t="shared" si="5"/>
        <v>0.17516002580261014</v>
      </c>
      <c r="J14" s="42">
        <f t="shared" si="5"/>
        <v>0.20162774422643281</v>
      </c>
      <c r="L14" s="35">
        <f>AVERAGE(E14:J14)</f>
        <v>0.15189819373982338</v>
      </c>
      <c r="M14" s="40">
        <f>1-SUM(M9:M11)</f>
        <v>0.25600000000000001</v>
      </c>
      <c r="N14" s="30">
        <f>_xlfn.STDEV.S(E14:I14)</f>
        <v>3.2143873589875166E-2</v>
      </c>
    </row>
    <row r="15" spans="1:14" x14ac:dyDescent="0.3">
      <c r="A15" s="21"/>
      <c r="B15" s="22"/>
      <c r="C15" s="22"/>
      <c r="D15" s="22"/>
      <c r="E15" s="22"/>
      <c r="F15" s="22"/>
      <c r="G15" s="22"/>
      <c r="H15" s="22"/>
      <c r="I15" s="22"/>
      <c r="J15" s="23"/>
      <c r="L15" s="24"/>
      <c r="M15" s="25"/>
      <c r="N15" s="30"/>
    </row>
    <row r="16" spans="1:14" x14ac:dyDescent="0.3">
      <c r="A16" s="27" t="str">
        <f>A57</f>
        <v>Interest and other Financial Charges</v>
      </c>
      <c r="B16" s="28"/>
      <c r="C16" s="28"/>
      <c r="D16" s="28"/>
      <c r="E16" s="33">
        <f t="shared" ref="E16:J16" si="6">-E57/E$5</f>
        <v>-1.1931993817619783E-2</v>
      </c>
      <c r="F16" s="33">
        <f t="shared" si="6"/>
        <v>-1.0293191710695612E-2</v>
      </c>
      <c r="G16" s="33">
        <f t="shared" si="6"/>
        <v>-9.3189964157706102E-3</v>
      </c>
      <c r="H16" s="33">
        <f t="shared" si="6"/>
        <v>-8.3728075790551783E-3</v>
      </c>
      <c r="I16" s="33">
        <f t="shared" si="6"/>
        <v>-7.8896442217039654E-3</v>
      </c>
      <c r="J16" s="34">
        <f t="shared" si="6"/>
        <v>-8.0350431559575962E-3</v>
      </c>
      <c r="L16" s="35">
        <f>AVERAGE(E16:J16)</f>
        <v>-9.3069461501337908E-3</v>
      </c>
      <c r="M16" s="40">
        <f>L16</f>
        <v>-9.3069461501337908E-3</v>
      </c>
      <c r="N16" s="30">
        <f>_xlfn.STDEV.S(E16:I16)</f>
        <v>1.6141184089304202E-3</v>
      </c>
    </row>
    <row r="17" spans="1:14" x14ac:dyDescent="0.3">
      <c r="A17" s="27"/>
      <c r="B17" s="28"/>
      <c r="C17" s="28"/>
      <c r="D17" s="28"/>
      <c r="E17" s="22"/>
      <c r="F17" s="22"/>
      <c r="G17" s="22"/>
      <c r="H17" s="22"/>
      <c r="I17" s="22"/>
      <c r="J17" s="23"/>
      <c r="L17" s="24"/>
      <c r="M17" s="25"/>
      <c r="N17" s="30"/>
    </row>
    <row r="18" spans="1:14" x14ac:dyDescent="0.3">
      <c r="A18" s="21" t="s">
        <v>91</v>
      </c>
      <c r="B18" s="22"/>
      <c r="C18" s="22"/>
      <c r="D18" s="22"/>
      <c r="E18" s="41">
        <f t="shared" ref="E18:J18" si="7">E62/(E49*E14)</f>
        <v>-0.18681318681318662</v>
      </c>
      <c r="F18" s="41">
        <f t="shared" si="7"/>
        <v>-0.11535269709543571</v>
      </c>
      <c r="G18" s="41">
        <f t="shared" si="7"/>
        <v>-0.18322981366459618</v>
      </c>
      <c r="H18" s="41">
        <f t="shared" si="7"/>
        <v>-0.2155172413793103</v>
      </c>
      <c r="I18" s="41">
        <f t="shared" si="7"/>
        <v>-0.21090651558073642</v>
      </c>
      <c r="J18" s="43">
        <f t="shared" si="7"/>
        <v>-0.22355058490808574</v>
      </c>
      <c r="L18" s="35">
        <f>AVERAGE(E18:J18)</f>
        <v>-0.18922833990689181</v>
      </c>
      <c r="M18" s="40">
        <f>L18</f>
        <v>-0.18922833990689181</v>
      </c>
      <c r="N18" s="30">
        <f>_xlfn.STDEV.S(E18:I18)</f>
        <v>4.0077650327644009E-2</v>
      </c>
    </row>
    <row r="19" spans="1:14" x14ac:dyDescent="0.3">
      <c r="A19" s="21"/>
      <c r="B19" s="22"/>
      <c r="C19" s="22"/>
      <c r="D19" s="22"/>
      <c r="E19" s="22"/>
      <c r="F19" s="22"/>
      <c r="G19" s="22"/>
      <c r="H19" s="22"/>
      <c r="I19" s="22"/>
      <c r="J19" s="23"/>
      <c r="L19" s="24"/>
      <c r="M19" s="25"/>
      <c r="N19" s="30"/>
    </row>
    <row r="20" spans="1:14" x14ac:dyDescent="0.3">
      <c r="A20" s="36" t="s">
        <v>92</v>
      </c>
      <c r="B20" s="37"/>
      <c r="C20" s="37"/>
      <c r="D20" s="37"/>
      <c r="E20" s="22"/>
      <c r="F20" s="22"/>
      <c r="G20" s="22"/>
      <c r="H20" s="22"/>
      <c r="I20" s="22"/>
      <c r="J20" s="23"/>
      <c r="L20" s="24"/>
      <c r="M20" s="25"/>
      <c r="N20" s="30"/>
    </row>
    <row r="21" spans="1:14" x14ac:dyDescent="0.3">
      <c r="A21" s="44" t="s">
        <v>93</v>
      </c>
      <c r="B21" s="45"/>
      <c r="C21" s="45"/>
      <c r="D21" s="45"/>
      <c r="E21" s="22"/>
      <c r="F21" s="33">
        <f>F34/F5</f>
        <v>-2.6034109885296614E-2</v>
      </c>
      <c r="G21" s="33">
        <f>G34/G5</f>
        <v>-6.4250630558874283E-3</v>
      </c>
      <c r="H21" s="33">
        <f>H34/H5</f>
        <v>1.643835616438356E-2</v>
      </c>
      <c r="I21" s="33">
        <f>I34/I5</f>
        <v>-2.5306405994144792E-3</v>
      </c>
      <c r="J21" s="34">
        <f>J34/J5</f>
        <v>-0.10969129882584693</v>
      </c>
      <c r="L21" s="35">
        <f>AVERAGE(F21:J21)</f>
        <v>-2.5648551240412376E-2</v>
      </c>
      <c r="M21" s="40">
        <v>0</v>
      </c>
      <c r="N21" s="30">
        <f>_xlfn.STDEV.S(E21:I21)</f>
        <v>1.7413030229562573E-2</v>
      </c>
    </row>
    <row r="22" spans="1:14" x14ac:dyDescent="0.3">
      <c r="A22" s="44" t="s">
        <v>94</v>
      </c>
      <c r="B22" s="45"/>
      <c r="C22" s="33">
        <f t="shared" ref="C22:J22" si="8">C39/C5</f>
        <v>-5.7446110077689029E-3</v>
      </c>
      <c r="D22" s="33">
        <f t="shared" si="8"/>
        <v>2.5495017471204865E-2</v>
      </c>
      <c r="E22" s="33">
        <f t="shared" si="8"/>
        <v>3.1993817619783614E-2</v>
      </c>
      <c r="F22" s="33">
        <f t="shared" si="8"/>
        <v>2.641736702346081E-2</v>
      </c>
      <c r="G22" s="33">
        <f t="shared" si="8"/>
        <v>3.3373158104340897E-2</v>
      </c>
      <c r="H22" s="33">
        <f t="shared" si="8"/>
        <v>4.8854180002560491E-2</v>
      </c>
      <c r="I22" s="33">
        <f t="shared" si="8"/>
        <v>1.4439537537835558E-2</v>
      </c>
      <c r="J22" s="34">
        <f t="shared" si="8"/>
        <v>4.0408491226251265E-2</v>
      </c>
      <c r="L22" s="35">
        <f>AVERAGE(C22:J22)</f>
        <v>2.6904619747208574E-2</v>
      </c>
      <c r="M22" s="40">
        <v>3.6900000000000002E-2</v>
      </c>
      <c r="N22" s="30">
        <f>_xlfn.STDEV.S(E22:I22)</f>
        <v>1.2456318875275024E-2</v>
      </c>
    </row>
    <row r="23" spans="1:14" ht="15" thickBot="1" x14ac:dyDescent="0.35">
      <c r="A23" s="44" t="s">
        <v>95</v>
      </c>
      <c r="B23" s="45"/>
      <c r="C23" s="33">
        <f t="shared" ref="C23:J23" si="9">C38/C5</f>
        <v>2.4701827333406281E-2</v>
      </c>
      <c r="D23" s="33">
        <f t="shared" si="9"/>
        <v>3.0962857512618094E-2</v>
      </c>
      <c r="E23" s="33">
        <f t="shared" si="9"/>
        <v>3.0510046367851623E-2</v>
      </c>
      <c r="F23" s="33">
        <f t="shared" si="9"/>
        <v>2.6198362944509841E-2</v>
      </c>
      <c r="G23" s="33">
        <f t="shared" si="9"/>
        <v>2.4585158635337848E-2</v>
      </c>
      <c r="H23" s="33">
        <f t="shared" si="9"/>
        <v>2.5323262066316733E-2</v>
      </c>
      <c r="I23" s="33">
        <f t="shared" si="9"/>
        <v>2.2924626606460576E-2</v>
      </c>
      <c r="J23" s="34">
        <f t="shared" si="9"/>
        <v>2.288691324745341E-2</v>
      </c>
      <c r="L23" s="46">
        <f>AVERAGE(C23:J23)</f>
        <v>2.6011631839244303E-2</v>
      </c>
      <c r="M23" s="47">
        <f>L23</f>
        <v>2.6011631839244303E-2</v>
      </c>
      <c r="N23" s="48">
        <f>_xlfn.STDEV.S(E23:I23)</f>
        <v>2.8396956491620914E-3</v>
      </c>
    </row>
    <row r="24" spans="1:14" x14ac:dyDescent="0.3">
      <c r="A24" s="21"/>
      <c r="B24" s="22"/>
      <c r="C24" s="22"/>
      <c r="D24" s="22"/>
      <c r="E24" s="22"/>
      <c r="F24" s="22"/>
      <c r="G24" s="22"/>
      <c r="H24" s="22"/>
      <c r="I24" s="22"/>
      <c r="J24" s="23"/>
    </row>
    <row r="25" spans="1:14" x14ac:dyDescent="0.3">
      <c r="A25" s="49" t="s">
        <v>96</v>
      </c>
      <c r="B25" s="50"/>
      <c r="C25" s="51">
        <f t="shared" ref="C25:J25" si="10">C49/C37</f>
        <v>5.5295719255785816</v>
      </c>
      <c r="D25" s="51">
        <f t="shared" si="10"/>
        <v>4.7978888543930456</v>
      </c>
      <c r="E25" s="51">
        <f t="shared" si="10"/>
        <v>4.9845916795069334</v>
      </c>
      <c r="F25" s="51">
        <f t="shared" si="10"/>
        <v>5.6215758694983071</v>
      </c>
      <c r="G25" s="51">
        <f t="shared" si="10"/>
        <v>5.5154488212036901</v>
      </c>
      <c r="H25" s="51">
        <f t="shared" si="10"/>
        <v>5.0406556530717603</v>
      </c>
      <c r="I25" s="51">
        <f t="shared" si="10"/>
        <v>5.4423440453686203</v>
      </c>
      <c r="J25" s="52">
        <f t="shared" si="10"/>
        <v>4.7736946300420691</v>
      </c>
      <c r="L25" s="121">
        <f>AVERAGE(C25:J25)</f>
        <v>5.2132214348328763</v>
      </c>
      <c r="M25" s="122">
        <f>L25</f>
        <v>5.2132214348328763</v>
      </c>
      <c r="N25" s="123">
        <f>_xlfn.STDEV.S(E25:I25)</f>
        <v>0.28924213740805482</v>
      </c>
    </row>
    <row r="26" spans="1:14" ht="15" thickBot="1" x14ac:dyDescent="0.35">
      <c r="A26" s="49" t="s">
        <v>97</v>
      </c>
      <c r="B26" s="50"/>
      <c r="C26" s="51">
        <f t="shared" ref="C26:J26" si="11">C37/C38</f>
        <v>7.3211517165005535</v>
      </c>
      <c r="D26" s="51">
        <f t="shared" si="11"/>
        <v>6.7314524555903867</v>
      </c>
      <c r="E26" s="51">
        <f t="shared" si="11"/>
        <v>6.5754812563323197</v>
      </c>
      <c r="F26" s="51">
        <f t="shared" si="11"/>
        <v>6.7899686520376177</v>
      </c>
      <c r="G26" s="51">
        <f t="shared" si="11"/>
        <v>7.3747300215982721</v>
      </c>
      <c r="H26" s="51">
        <f t="shared" si="11"/>
        <v>7.8341759352881697</v>
      </c>
      <c r="I26" s="51">
        <f t="shared" si="11"/>
        <v>8.0151515151515156</v>
      </c>
      <c r="J26" s="52">
        <f t="shared" si="11"/>
        <v>9.1528878822197051</v>
      </c>
      <c r="L26" s="124">
        <f>AVERAGE(C26:J26)</f>
        <v>7.4743749293398185</v>
      </c>
      <c r="M26" s="125">
        <f>L26</f>
        <v>7.4743749293398185</v>
      </c>
      <c r="N26" s="126">
        <f>_xlfn.STDEV.S(E26:I26)</f>
        <v>0.62964816905816523</v>
      </c>
    </row>
    <row r="27" spans="1:14" x14ac:dyDescent="0.3">
      <c r="A27" s="21"/>
      <c r="B27" s="22"/>
      <c r="C27" s="22"/>
      <c r="D27" s="22"/>
      <c r="E27" s="22"/>
      <c r="F27" s="22"/>
      <c r="G27" s="22"/>
      <c r="H27" s="22"/>
      <c r="I27" s="22"/>
      <c r="J27" s="23"/>
    </row>
    <row r="28" spans="1:14" x14ac:dyDescent="0.3">
      <c r="A28" s="53" t="s">
        <v>98</v>
      </c>
      <c r="B28" s="54"/>
      <c r="C28" s="54"/>
      <c r="D28" s="54"/>
      <c r="E28" s="22"/>
      <c r="F28" s="22"/>
      <c r="G28" s="22"/>
      <c r="H28" s="22"/>
      <c r="I28" s="22"/>
      <c r="J28" s="23"/>
    </row>
    <row r="29" spans="1:14" x14ac:dyDescent="0.3">
      <c r="A29" s="55" t="s">
        <v>99</v>
      </c>
      <c r="B29" s="56"/>
      <c r="C29" s="56"/>
      <c r="D29" s="56"/>
      <c r="E29" s="22"/>
      <c r="F29" s="22"/>
      <c r="G29" s="22"/>
      <c r="H29" s="22"/>
      <c r="I29" s="22"/>
      <c r="J29" s="23"/>
    </row>
    <row r="30" spans="1:14" x14ac:dyDescent="0.3">
      <c r="A30" s="57" t="s">
        <v>100</v>
      </c>
      <c r="B30" s="58"/>
      <c r="C30" s="58"/>
      <c r="D30" s="58"/>
      <c r="E30" s="28">
        <f t="shared" ref="E30:J30" si="12">E83</f>
        <v>15486</v>
      </c>
      <c r="F30" s="28">
        <f t="shared" si="12"/>
        <v>16134</v>
      </c>
      <c r="G30" s="28">
        <f t="shared" si="12"/>
        <v>17598</v>
      </c>
      <c r="H30" s="28">
        <f t="shared" si="12"/>
        <v>21164</v>
      </c>
      <c r="I30" s="28">
        <f t="shared" si="12"/>
        <v>22191</v>
      </c>
      <c r="J30" s="29">
        <f t="shared" si="12"/>
        <v>20053</v>
      </c>
    </row>
    <row r="31" spans="1:14" x14ac:dyDescent="0.3">
      <c r="A31" s="57" t="s">
        <v>101</v>
      </c>
      <c r="B31" s="58"/>
      <c r="C31" s="58"/>
      <c r="D31" s="58"/>
      <c r="E31" s="28">
        <f t="shared" ref="E31:J31" si="13">E101</f>
        <v>11724</v>
      </c>
      <c r="F31" s="28">
        <f t="shared" si="13"/>
        <v>12275</v>
      </c>
      <c r="G31" s="28">
        <f t="shared" si="13"/>
        <v>13045</v>
      </c>
      <c r="H31" s="28">
        <f t="shared" si="13"/>
        <v>14181</v>
      </c>
      <c r="I31" s="28">
        <f t="shared" si="13"/>
        <v>14773</v>
      </c>
      <c r="J31" s="29">
        <f t="shared" si="13"/>
        <v>18371</v>
      </c>
    </row>
    <row r="32" spans="1:14" x14ac:dyDescent="0.3">
      <c r="A32" s="57" t="s">
        <v>102</v>
      </c>
      <c r="B32" s="58"/>
      <c r="C32" s="58"/>
      <c r="D32" s="58"/>
      <c r="E32" s="28">
        <f t="shared" ref="E32:J32" si="14">E77</f>
        <v>2650</v>
      </c>
      <c r="F32" s="28">
        <f t="shared" si="14"/>
        <v>3698</v>
      </c>
      <c r="G32" s="28">
        <f t="shared" si="14"/>
        <v>4634</v>
      </c>
      <c r="H32" s="28">
        <f t="shared" si="14"/>
        <v>6422</v>
      </c>
      <c r="I32" s="28">
        <f t="shared" si="14"/>
        <v>6959</v>
      </c>
      <c r="J32" s="29">
        <f t="shared" si="14"/>
        <v>5455</v>
      </c>
    </row>
    <row r="33" spans="1:10" x14ac:dyDescent="0.3">
      <c r="A33" s="59" t="s">
        <v>103</v>
      </c>
      <c r="B33" s="60"/>
      <c r="C33" s="60"/>
      <c r="D33" s="60"/>
      <c r="E33" s="61">
        <f t="shared" ref="E33:J33" si="15">E30-E31-E32</f>
        <v>1112</v>
      </c>
      <c r="F33" s="61">
        <f t="shared" si="15"/>
        <v>161</v>
      </c>
      <c r="G33" s="61">
        <f t="shared" si="15"/>
        <v>-81</v>
      </c>
      <c r="H33" s="61">
        <f t="shared" si="15"/>
        <v>561</v>
      </c>
      <c r="I33" s="61">
        <f t="shared" si="15"/>
        <v>459</v>
      </c>
      <c r="J33" s="62">
        <f t="shared" si="15"/>
        <v>-3773</v>
      </c>
    </row>
    <row r="34" spans="1:10" x14ac:dyDescent="0.3">
      <c r="A34" s="59" t="s">
        <v>93</v>
      </c>
      <c r="B34" s="60"/>
      <c r="C34" s="60"/>
      <c r="D34" s="60"/>
      <c r="E34" s="63"/>
      <c r="F34" s="64">
        <f>F33-E33</f>
        <v>-951</v>
      </c>
      <c r="G34" s="64">
        <f>G33-F33</f>
        <v>-242</v>
      </c>
      <c r="H34" s="64">
        <f>H33-G33</f>
        <v>642</v>
      </c>
      <c r="I34" s="64">
        <f>I33-H33</f>
        <v>-102</v>
      </c>
      <c r="J34" s="65">
        <f>J33-I33</f>
        <v>-4232</v>
      </c>
    </row>
    <row r="35" spans="1:10" x14ac:dyDescent="0.3">
      <c r="A35" s="44"/>
      <c r="B35" s="45"/>
      <c r="C35" s="45"/>
      <c r="D35" s="45"/>
      <c r="E35" s="22"/>
      <c r="F35" s="66"/>
      <c r="G35" s="66"/>
      <c r="H35" s="66"/>
      <c r="I35" s="66"/>
      <c r="J35" s="23"/>
    </row>
    <row r="36" spans="1:10" x14ac:dyDescent="0.3">
      <c r="A36" s="55" t="s">
        <v>104</v>
      </c>
      <c r="B36" s="56"/>
      <c r="C36" s="56"/>
      <c r="D36" s="56"/>
      <c r="E36" s="22"/>
      <c r="F36" s="66"/>
      <c r="G36" s="66"/>
      <c r="H36" s="66"/>
      <c r="I36" s="66"/>
      <c r="J36" s="23"/>
    </row>
    <row r="37" spans="1:10" x14ac:dyDescent="0.3">
      <c r="A37" s="57" t="s">
        <v>105</v>
      </c>
      <c r="B37" s="28">
        <f t="shared" ref="B37:J37" si="16">B85+B86+B91</f>
        <v>7724</v>
      </c>
      <c r="C37" s="28">
        <f t="shared" si="16"/>
        <v>6611</v>
      </c>
      <c r="D37" s="28">
        <f t="shared" si="16"/>
        <v>6442</v>
      </c>
      <c r="E37" s="28">
        <f t="shared" si="16"/>
        <v>6490</v>
      </c>
      <c r="F37" s="28">
        <f t="shared" si="16"/>
        <v>6498</v>
      </c>
      <c r="G37" s="28">
        <f t="shared" si="16"/>
        <v>6829</v>
      </c>
      <c r="H37" s="28">
        <f t="shared" si="16"/>
        <v>7748</v>
      </c>
      <c r="I37" s="28">
        <f t="shared" si="16"/>
        <v>7406</v>
      </c>
      <c r="J37" s="28">
        <f t="shared" si="16"/>
        <v>8082</v>
      </c>
    </row>
    <row r="38" spans="1:10" x14ac:dyDescent="0.3">
      <c r="A38" s="57" t="s">
        <v>106</v>
      </c>
      <c r="B38" s="28">
        <v>837</v>
      </c>
      <c r="C38" s="28">
        <v>903</v>
      </c>
      <c r="D38" s="28">
        <v>957</v>
      </c>
      <c r="E38" s="28">
        <f t="shared" ref="E38:J38" si="17">E70</f>
        <v>987</v>
      </c>
      <c r="F38" s="28">
        <f t="shared" si="17"/>
        <v>957</v>
      </c>
      <c r="G38" s="28">
        <f t="shared" si="17"/>
        <v>926</v>
      </c>
      <c r="H38" s="28">
        <f t="shared" si="17"/>
        <v>989</v>
      </c>
      <c r="I38" s="28">
        <f t="shared" si="17"/>
        <v>924</v>
      </c>
      <c r="J38" s="29">
        <f t="shared" si="17"/>
        <v>883</v>
      </c>
    </row>
    <row r="39" spans="1:10" ht="15" thickBot="1" x14ac:dyDescent="0.35">
      <c r="A39" s="67" t="s">
        <v>107</v>
      </c>
      <c r="B39" s="68"/>
      <c r="C39" s="69">
        <f t="shared" ref="C39:J39" si="18">C37-B37+C38</f>
        <v>-210</v>
      </c>
      <c r="D39" s="69">
        <f t="shared" si="18"/>
        <v>788</v>
      </c>
      <c r="E39" s="69">
        <f t="shared" si="18"/>
        <v>1035</v>
      </c>
      <c r="F39" s="69">
        <f t="shared" si="18"/>
        <v>965</v>
      </c>
      <c r="G39" s="69">
        <f t="shared" si="18"/>
        <v>1257</v>
      </c>
      <c r="H39" s="69">
        <f t="shared" si="18"/>
        <v>1908</v>
      </c>
      <c r="I39" s="69">
        <f t="shared" si="18"/>
        <v>582</v>
      </c>
      <c r="J39" s="70">
        <f t="shared" si="18"/>
        <v>1559</v>
      </c>
    </row>
    <row r="40" spans="1:10" x14ac:dyDescent="0.3">
      <c r="A40" s="45"/>
      <c r="B40" s="45"/>
      <c r="C40" s="45"/>
      <c r="D40" s="45"/>
      <c r="E40" s="22"/>
      <c r="F40" s="66"/>
      <c r="G40" s="66"/>
      <c r="H40" s="66"/>
      <c r="I40" s="66"/>
    </row>
    <row r="43" spans="1:10" x14ac:dyDescent="0.3">
      <c r="A43" s="1"/>
      <c r="B43" s="1"/>
      <c r="C43" s="1"/>
      <c r="D43" s="1"/>
    </row>
    <row r="44" spans="1:10" ht="15" thickBot="1" x14ac:dyDescent="0.35">
      <c r="A44" s="1" t="s">
        <v>63</v>
      </c>
      <c r="B44" s="1"/>
      <c r="C44" s="1"/>
      <c r="D44" s="1"/>
      <c r="E44" s="7"/>
      <c r="F44" s="7"/>
      <c r="G44" s="7" t="s">
        <v>23</v>
      </c>
      <c r="H44" s="7"/>
      <c r="I44" s="7"/>
    </row>
    <row r="45" spans="1:10" x14ac:dyDescent="0.3">
      <c r="A45" s="1" t="s">
        <v>24</v>
      </c>
      <c r="B45" s="16">
        <f>C45-1</f>
        <v>2007</v>
      </c>
      <c r="C45" s="16">
        <f>D45-1</f>
        <v>2008</v>
      </c>
      <c r="D45" s="16">
        <f>E45-1</f>
        <v>2009</v>
      </c>
      <c r="E45" s="8">
        <v>2010</v>
      </c>
      <c r="F45" s="8">
        <v>2011</v>
      </c>
      <c r="G45" s="8">
        <v>2012</v>
      </c>
      <c r="H45" s="8">
        <v>2013</v>
      </c>
      <c r="I45" s="8">
        <v>2014</v>
      </c>
      <c r="J45" s="10">
        <v>2015</v>
      </c>
    </row>
    <row r="47" spans="1:10" x14ac:dyDescent="0.3">
      <c r="A47" s="11" t="s">
        <v>64</v>
      </c>
      <c r="E47" s="9">
        <v>25242</v>
      </c>
      <c r="F47" s="9">
        <v>28745</v>
      </c>
      <c r="G47" s="9">
        <v>29812</v>
      </c>
      <c r="H47" s="9">
        <v>31214</v>
      </c>
      <c r="I47" s="9">
        <v>32398</v>
      </c>
      <c r="J47" s="9">
        <v>30695</v>
      </c>
    </row>
    <row r="48" spans="1:10" x14ac:dyDescent="0.3">
      <c r="A48" s="11" t="s">
        <v>65</v>
      </c>
      <c r="B48" s="11"/>
      <c r="C48" s="11"/>
      <c r="D48" s="11"/>
      <c r="E48" s="9">
        <v>7108</v>
      </c>
      <c r="F48" s="9">
        <v>7784</v>
      </c>
      <c r="G48" s="9">
        <v>7853</v>
      </c>
      <c r="H48" s="9">
        <v>7841</v>
      </c>
      <c r="I48" s="9">
        <v>7908</v>
      </c>
      <c r="J48" s="9">
        <v>7886</v>
      </c>
    </row>
    <row r="49" spans="1:10" x14ac:dyDescent="0.3">
      <c r="A49" s="6" t="s">
        <v>66</v>
      </c>
      <c r="B49" s="28">
        <v>34589</v>
      </c>
      <c r="C49" s="28">
        <v>36556</v>
      </c>
      <c r="D49" s="28">
        <v>30908</v>
      </c>
      <c r="E49" s="6">
        <f t="shared" ref="E49:J49" si="19">SUM(E47:E48)</f>
        <v>32350</v>
      </c>
      <c r="F49" s="6">
        <f t="shared" si="19"/>
        <v>36529</v>
      </c>
      <c r="G49" s="6">
        <f t="shared" si="19"/>
        <v>37665</v>
      </c>
      <c r="H49" s="6">
        <f t="shared" si="19"/>
        <v>39055</v>
      </c>
      <c r="I49" s="6">
        <f t="shared" si="19"/>
        <v>40306</v>
      </c>
      <c r="J49" s="6">
        <f t="shared" si="19"/>
        <v>38581</v>
      </c>
    </row>
    <row r="50" spans="1:10" x14ac:dyDescent="0.3">
      <c r="B50" s="11"/>
      <c r="C50" s="11"/>
      <c r="D50" s="11"/>
      <c r="E50" s="6"/>
      <c r="F50" s="6"/>
      <c r="G50" s="6"/>
      <c r="H50" s="6"/>
      <c r="I50" s="6"/>
      <c r="J50" s="6"/>
    </row>
    <row r="51" spans="1:10" x14ac:dyDescent="0.3">
      <c r="A51" s="11" t="s">
        <v>67</v>
      </c>
      <c r="B51" s="11">
        <v>75431</v>
      </c>
      <c r="C51" s="11">
        <v>81186</v>
      </c>
      <c r="D51" s="11">
        <v>87138</v>
      </c>
      <c r="E51" s="9">
        <v>19903</v>
      </c>
      <c r="F51" s="9">
        <v>23220</v>
      </c>
      <c r="G51" s="9">
        <v>22929</v>
      </c>
      <c r="H51" s="9">
        <v>23317</v>
      </c>
      <c r="I51" s="9">
        <v>23889</v>
      </c>
      <c r="J51" s="9">
        <v>21775</v>
      </c>
    </row>
    <row r="52" spans="1:10" x14ac:dyDescent="0.3">
      <c r="A52" s="11" t="s">
        <v>68</v>
      </c>
      <c r="E52" s="9">
        <v>4818</v>
      </c>
      <c r="F52" s="9">
        <v>5336</v>
      </c>
      <c r="G52" s="9">
        <v>5362</v>
      </c>
      <c r="H52" s="9">
        <v>5047</v>
      </c>
      <c r="I52" s="9">
        <v>5068</v>
      </c>
      <c r="J52" s="9">
        <v>4972</v>
      </c>
    </row>
    <row r="53" spans="1:10" x14ac:dyDescent="0.3">
      <c r="A53" s="12" t="s">
        <v>69</v>
      </c>
      <c r="B53" s="11"/>
      <c r="C53" s="11"/>
      <c r="D53" s="11"/>
      <c r="E53" s="13">
        <f t="shared" ref="E53:J53" si="20">E51+E52</f>
        <v>24721</v>
      </c>
      <c r="F53" s="13">
        <f t="shared" si="20"/>
        <v>28556</v>
      </c>
      <c r="G53" s="13">
        <f t="shared" si="20"/>
        <v>28291</v>
      </c>
      <c r="H53" s="13">
        <f t="shared" si="20"/>
        <v>28364</v>
      </c>
      <c r="I53" s="13">
        <f t="shared" si="20"/>
        <v>28957</v>
      </c>
      <c r="J53" s="13">
        <f t="shared" si="20"/>
        <v>26747</v>
      </c>
    </row>
    <row r="54" spans="1:10" x14ac:dyDescent="0.3">
      <c r="A54" s="11"/>
      <c r="B54" s="11"/>
      <c r="C54" s="11"/>
      <c r="D54" s="11"/>
      <c r="E54" s="9"/>
      <c r="F54" s="9"/>
      <c r="G54" s="9"/>
      <c r="H54" s="9"/>
      <c r="I54" s="9"/>
      <c r="J54" s="9"/>
    </row>
    <row r="55" spans="1:10" x14ac:dyDescent="0.3">
      <c r="A55" s="11" t="s">
        <v>70</v>
      </c>
      <c r="B55" s="11"/>
      <c r="C55" s="11"/>
      <c r="D55" s="11"/>
      <c r="E55" s="9">
        <v>4618</v>
      </c>
      <c r="F55" s="9">
        <v>5399</v>
      </c>
      <c r="G55" s="9">
        <v>5218</v>
      </c>
      <c r="H55" s="9">
        <v>5190</v>
      </c>
      <c r="I55" s="9">
        <v>5518</v>
      </c>
      <c r="J55" s="9">
        <v>5006</v>
      </c>
    </row>
    <row r="56" spans="1:10" x14ac:dyDescent="0.3">
      <c r="A56" s="11" t="s">
        <v>71</v>
      </c>
      <c r="B56" s="11">
        <v>796</v>
      </c>
      <c r="C56" s="11">
        <v>981</v>
      </c>
      <c r="D56" s="11">
        <v>991</v>
      </c>
      <c r="E56" s="9">
        <v>-97</v>
      </c>
      <c r="F56" s="9">
        <v>-84</v>
      </c>
      <c r="G56" s="9">
        <v>-70</v>
      </c>
      <c r="H56" s="9">
        <v>-238</v>
      </c>
      <c r="I56" s="9">
        <v>-305</v>
      </c>
      <c r="J56" s="9">
        <v>-68</v>
      </c>
    </row>
    <row r="57" spans="1:10" x14ac:dyDescent="0.3">
      <c r="A57" s="11" t="s">
        <v>72</v>
      </c>
      <c r="B57" s="12"/>
      <c r="C57" s="12"/>
      <c r="D57" s="12"/>
      <c r="E57" s="9">
        <v>386</v>
      </c>
      <c r="F57" s="9">
        <v>376</v>
      </c>
      <c r="G57" s="9">
        <v>351</v>
      </c>
      <c r="H57" s="9">
        <v>327</v>
      </c>
      <c r="I57" s="9">
        <v>318</v>
      </c>
      <c r="J57" s="9">
        <v>310</v>
      </c>
    </row>
    <row r="58" spans="1:10" x14ac:dyDescent="0.3">
      <c r="A58" s="12" t="s">
        <v>73</v>
      </c>
      <c r="B58" s="12"/>
      <c r="C58" s="12"/>
      <c r="D58" s="12"/>
      <c r="E58" s="6">
        <f t="shared" ref="E58:J58" si="21">E53+E55+E56+E57</f>
        <v>29628</v>
      </c>
      <c r="F58" s="6">
        <f t="shared" si="21"/>
        <v>34247</v>
      </c>
      <c r="G58" s="6">
        <f t="shared" si="21"/>
        <v>33790</v>
      </c>
      <c r="H58" s="6">
        <f t="shared" si="21"/>
        <v>33643</v>
      </c>
      <c r="I58" s="6">
        <f t="shared" si="21"/>
        <v>34488</v>
      </c>
      <c r="J58" s="6">
        <f t="shared" si="21"/>
        <v>31995</v>
      </c>
    </row>
    <row r="59" spans="1:10" x14ac:dyDescent="0.3">
      <c r="A59" s="12"/>
      <c r="B59" s="12"/>
      <c r="C59" s="12"/>
      <c r="D59" s="12"/>
      <c r="E59" s="6"/>
      <c r="F59" s="6"/>
      <c r="G59" s="6"/>
      <c r="H59" s="6"/>
      <c r="I59" s="6"/>
      <c r="J59" s="6"/>
    </row>
    <row r="60" spans="1:10" x14ac:dyDescent="0.3">
      <c r="A60" s="12" t="s">
        <v>74</v>
      </c>
      <c r="B60" s="11"/>
      <c r="C60" s="11"/>
      <c r="D60" s="11"/>
      <c r="E60" s="6">
        <f t="shared" ref="E60:J60" si="22">E49-E58</f>
        <v>2722</v>
      </c>
      <c r="F60" s="6">
        <f t="shared" si="22"/>
        <v>2282</v>
      </c>
      <c r="G60" s="6">
        <f t="shared" si="22"/>
        <v>3875</v>
      </c>
      <c r="H60" s="6">
        <f t="shared" si="22"/>
        <v>5412</v>
      </c>
      <c r="I60" s="6">
        <f t="shared" si="22"/>
        <v>5818</v>
      </c>
      <c r="J60" s="6">
        <f t="shared" si="22"/>
        <v>6586</v>
      </c>
    </row>
    <row r="61" spans="1:10" x14ac:dyDescent="0.3">
      <c r="B61" s="12"/>
      <c r="C61" s="12"/>
      <c r="D61" s="12"/>
      <c r="E61" s="6"/>
      <c r="F61" s="6"/>
      <c r="G61" s="6"/>
      <c r="H61" s="6"/>
      <c r="I61" s="6"/>
      <c r="J61" s="6"/>
    </row>
    <row r="62" spans="1:10" x14ac:dyDescent="0.3">
      <c r="A62" t="s">
        <v>75</v>
      </c>
      <c r="E62" s="9">
        <v>-765</v>
      </c>
      <c r="F62" s="9">
        <v>-417</v>
      </c>
      <c r="G62" s="9">
        <v>-944</v>
      </c>
      <c r="H62" s="9">
        <v>-1450</v>
      </c>
      <c r="I62" s="9">
        <v>-1489</v>
      </c>
      <c r="J62" s="9">
        <v>-1739</v>
      </c>
    </row>
    <row r="63" spans="1:10" x14ac:dyDescent="0.3">
      <c r="A63" t="s">
        <v>76</v>
      </c>
      <c r="E63" s="9">
        <v>78</v>
      </c>
      <c r="F63" s="9">
        <v>209</v>
      </c>
      <c r="G63" s="9">
        <v>0</v>
      </c>
      <c r="H63" s="9">
        <v>0</v>
      </c>
      <c r="I63" s="9">
        <v>0</v>
      </c>
      <c r="J63" s="9">
        <v>0</v>
      </c>
    </row>
    <row r="64" spans="1:10" x14ac:dyDescent="0.3">
      <c r="E64" s="9"/>
      <c r="F64" s="9"/>
      <c r="G64" s="9"/>
      <c r="H64" s="9"/>
      <c r="I64" s="9"/>
      <c r="J64" s="9"/>
    </row>
    <row r="65" spans="1:10" x14ac:dyDescent="0.3">
      <c r="A65" t="s">
        <v>77</v>
      </c>
      <c r="E65" s="6">
        <v>-13</v>
      </c>
      <c r="F65" s="6">
        <v>-7</v>
      </c>
      <c r="G65" s="6">
        <v>-5</v>
      </c>
      <c r="H65" s="6">
        <v>-38</v>
      </c>
      <c r="I65" s="6">
        <v>-90</v>
      </c>
      <c r="J65" s="6">
        <v>-79</v>
      </c>
    </row>
    <row r="66" spans="1:10" x14ac:dyDescent="0.3">
      <c r="E66" s="6"/>
      <c r="F66" s="6"/>
      <c r="G66" s="6"/>
      <c r="H66" s="6"/>
      <c r="I66" s="6"/>
      <c r="J66" s="6"/>
    </row>
    <row r="67" spans="1:10" x14ac:dyDescent="0.3">
      <c r="A67" t="s">
        <v>78</v>
      </c>
      <c r="E67" s="6">
        <f>E60+E62+E65+E63</f>
        <v>2022</v>
      </c>
      <c r="F67" s="6">
        <f>F60+F62-F65+F63</f>
        <v>2081</v>
      </c>
      <c r="G67" s="6">
        <f>G60+G62+G65</f>
        <v>2926</v>
      </c>
      <c r="H67" s="6">
        <f>H60+H62+H65</f>
        <v>3924</v>
      </c>
      <c r="I67" s="6">
        <f>I60+I62+I65</f>
        <v>4239</v>
      </c>
      <c r="J67" s="6">
        <f>J60+J62+J65</f>
        <v>4768</v>
      </c>
    </row>
    <row r="69" spans="1:10" x14ac:dyDescent="0.3">
      <c r="A69" t="s">
        <v>69</v>
      </c>
      <c r="E69" s="71">
        <f t="shared" ref="E69:J69" si="23">E51</f>
        <v>19903</v>
      </c>
      <c r="F69" s="71">
        <f t="shared" si="23"/>
        <v>23220</v>
      </c>
      <c r="G69" s="71">
        <f t="shared" si="23"/>
        <v>22929</v>
      </c>
      <c r="H69" s="71">
        <f t="shared" si="23"/>
        <v>23317</v>
      </c>
      <c r="I69" s="71">
        <f t="shared" si="23"/>
        <v>23889</v>
      </c>
      <c r="J69" s="71">
        <f t="shared" si="23"/>
        <v>21775</v>
      </c>
    </row>
    <row r="70" spans="1:10" x14ac:dyDescent="0.3">
      <c r="A70" t="s">
        <v>106</v>
      </c>
      <c r="E70">
        <f>987</f>
        <v>987</v>
      </c>
      <c r="F70">
        <v>957</v>
      </c>
      <c r="G70">
        <v>926</v>
      </c>
      <c r="H70">
        <f>670+319</f>
        <v>989</v>
      </c>
      <c r="I70">
        <f>667+257</f>
        <v>924</v>
      </c>
      <c r="J70">
        <f>672+211</f>
        <v>883</v>
      </c>
    </row>
    <row r="71" spans="1:10" x14ac:dyDescent="0.3">
      <c r="A71" s="3" t="s">
        <v>108</v>
      </c>
      <c r="B71" s="72"/>
      <c r="C71" s="72"/>
      <c r="D71" s="72"/>
      <c r="E71" s="73">
        <f t="shared" ref="E71:J71" si="24">E69-E70</f>
        <v>18916</v>
      </c>
      <c r="F71" s="73">
        <f t="shared" si="24"/>
        <v>22263</v>
      </c>
      <c r="G71" s="73">
        <f t="shared" si="24"/>
        <v>22003</v>
      </c>
      <c r="H71" s="73">
        <f t="shared" si="24"/>
        <v>22328</v>
      </c>
      <c r="I71" s="73">
        <f t="shared" si="24"/>
        <v>22965</v>
      </c>
      <c r="J71" s="73">
        <f t="shared" si="24"/>
        <v>20892</v>
      </c>
    </row>
    <row r="72" spans="1:10" x14ac:dyDescent="0.3">
      <c r="J72" s="14"/>
    </row>
    <row r="73" spans="1:10" x14ac:dyDescent="0.3">
      <c r="A73" s="1" t="s">
        <v>109</v>
      </c>
      <c r="B73" s="1"/>
      <c r="C73" s="1"/>
      <c r="D73" s="1"/>
      <c r="E73" s="6"/>
      <c r="F73" s="6"/>
      <c r="G73" s="6"/>
      <c r="H73" s="6"/>
      <c r="I73" s="6"/>
      <c r="J73" s="6"/>
    </row>
    <row r="74" spans="1:10" ht="15" thickBot="1" x14ac:dyDescent="0.35">
      <c r="A74" s="1" t="s">
        <v>22</v>
      </c>
      <c r="B74" s="1"/>
      <c r="C74" s="1"/>
      <c r="D74" s="1"/>
      <c r="E74" s="7"/>
      <c r="F74" s="7"/>
      <c r="G74" s="7" t="s">
        <v>23</v>
      </c>
      <c r="H74" s="7"/>
      <c r="I74" s="7"/>
      <c r="J74" s="7"/>
    </row>
    <row r="75" spans="1:10" x14ac:dyDescent="0.3">
      <c r="A75" s="1" t="s">
        <v>24</v>
      </c>
      <c r="B75" s="16">
        <f>C75-1</f>
        <v>2007</v>
      </c>
      <c r="C75" s="16">
        <f>D75-1</f>
        <v>2008</v>
      </c>
      <c r="D75" s="16">
        <f>E75-1</f>
        <v>2009</v>
      </c>
      <c r="E75" s="8">
        <v>2010</v>
      </c>
      <c r="F75" s="8">
        <v>2011</v>
      </c>
      <c r="G75" s="8">
        <v>2012</v>
      </c>
      <c r="H75" s="8">
        <v>2013</v>
      </c>
      <c r="I75" s="8">
        <v>2014</v>
      </c>
      <c r="J75" s="10">
        <v>2015</v>
      </c>
    </row>
    <row r="76" spans="1:10" x14ac:dyDescent="0.3">
      <c r="A76" s="6"/>
      <c r="B76" s="6"/>
      <c r="C76" s="6"/>
      <c r="D76" s="6"/>
      <c r="E76" s="6"/>
      <c r="F76" s="6"/>
      <c r="G76" s="6"/>
      <c r="H76" s="6"/>
      <c r="I76" s="6"/>
      <c r="J76" s="6"/>
    </row>
    <row r="77" spans="1:10" x14ac:dyDescent="0.3">
      <c r="A77" s="6" t="s">
        <v>25</v>
      </c>
      <c r="B77" s="6"/>
      <c r="C77" s="6"/>
      <c r="D77" s="6"/>
      <c r="E77" s="9">
        <v>2650</v>
      </c>
      <c r="F77" s="9">
        <v>3698</v>
      </c>
      <c r="G77" s="9">
        <v>4634</v>
      </c>
      <c r="H77" s="9">
        <v>6422</v>
      </c>
      <c r="I77" s="9">
        <v>6959</v>
      </c>
      <c r="J77" s="9">
        <v>5455</v>
      </c>
    </row>
    <row r="78" spans="1:10" x14ac:dyDescent="0.3">
      <c r="A78" s="6" t="s">
        <v>26</v>
      </c>
      <c r="B78" s="6"/>
      <c r="C78" s="6"/>
      <c r="D78" s="6"/>
      <c r="E78" s="9">
        <v>6841</v>
      </c>
      <c r="F78" s="9">
        <v>7228</v>
      </c>
      <c r="G78" s="9">
        <v>7429</v>
      </c>
      <c r="H78" s="9">
        <v>7929</v>
      </c>
      <c r="I78" s="9">
        <v>7960</v>
      </c>
      <c r="J78" s="9">
        <v>8075</v>
      </c>
    </row>
    <row r="79" spans="1:10" x14ac:dyDescent="0.3">
      <c r="A79" s="6" t="s">
        <v>27</v>
      </c>
      <c r="B79" s="6"/>
      <c r="C79" s="6"/>
      <c r="D79" s="6"/>
      <c r="E79" s="9">
        <v>3822</v>
      </c>
      <c r="F79" s="9">
        <v>4264</v>
      </c>
      <c r="G79" s="9">
        <v>4235</v>
      </c>
      <c r="H79" s="9">
        <v>4293</v>
      </c>
      <c r="I79" s="9">
        <v>4405</v>
      </c>
      <c r="J79" s="9">
        <v>4420</v>
      </c>
    </row>
    <row r="80" spans="1:10" x14ac:dyDescent="0.3">
      <c r="A80" s="6" t="s">
        <v>28</v>
      </c>
      <c r="B80" s="6"/>
      <c r="C80" s="6"/>
      <c r="D80" s="6"/>
      <c r="E80" s="9">
        <v>877</v>
      </c>
      <c r="F80" s="9">
        <v>460</v>
      </c>
      <c r="G80" s="9">
        <v>669</v>
      </c>
      <c r="H80" s="9">
        <v>849</v>
      </c>
      <c r="I80" s="9">
        <v>722</v>
      </c>
      <c r="J80" s="9">
        <v>0</v>
      </c>
    </row>
    <row r="81" spans="1:10" x14ac:dyDescent="0.3">
      <c r="A81" s="6" t="s">
        <v>29</v>
      </c>
      <c r="B81" s="6"/>
      <c r="C81" s="6"/>
      <c r="D81" s="6"/>
      <c r="E81" s="9">
        <v>455</v>
      </c>
      <c r="F81" s="9">
        <v>484</v>
      </c>
      <c r="G81" s="9">
        <v>631</v>
      </c>
      <c r="H81" s="9">
        <v>1671</v>
      </c>
      <c r="I81" s="9">
        <v>2145</v>
      </c>
      <c r="J81" s="9">
        <v>2103</v>
      </c>
    </row>
    <row r="82" spans="1:10" x14ac:dyDescent="0.3">
      <c r="A82" s="6" t="s">
        <v>30</v>
      </c>
      <c r="B82" s="6"/>
      <c r="C82" s="6"/>
      <c r="D82" s="6"/>
      <c r="E82" s="9">
        <v>841</v>
      </c>
      <c r="F82" s="9">
        <v>0</v>
      </c>
      <c r="G82" s="9">
        <v>0</v>
      </c>
      <c r="H82" s="9">
        <v>0</v>
      </c>
      <c r="I82" s="9">
        <v>0</v>
      </c>
      <c r="J82" s="9">
        <v>0</v>
      </c>
    </row>
    <row r="83" spans="1:10" x14ac:dyDescent="0.3">
      <c r="A83" s="6" t="s">
        <v>31</v>
      </c>
      <c r="B83" s="6"/>
      <c r="C83" s="6"/>
      <c r="D83" s="6"/>
      <c r="E83" s="6">
        <f t="shared" ref="E83:J83" si="25">SUM(E77:E82)</f>
        <v>15486</v>
      </c>
      <c r="F83" s="6">
        <f t="shared" si="25"/>
        <v>16134</v>
      </c>
      <c r="G83" s="6">
        <f t="shared" si="25"/>
        <v>17598</v>
      </c>
      <c r="H83" s="6">
        <f t="shared" si="25"/>
        <v>21164</v>
      </c>
      <c r="I83" s="6">
        <f t="shared" si="25"/>
        <v>22191</v>
      </c>
      <c r="J83" s="6">
        <f t="shared" si="25"/>
        <v>20053</v>
      </c>
    </row>
    <row r="84" spans="1:10" x14ac:dyDescent="0.3">
      <c r="A84" s="6"/>
      <c r="B84" s="6"/>
      <c r="C84" s="6"/>
      <c r="D84" s="6"/>
      <c r="E84" s="6"/>
      <c r="F84" s="6"/>
      <c r="G84" s="6"/>
      <c r="H84" s="6"/>
      <c r="I84" s="6"/>
      <c r="J84" s="6"/>
    </row>
    <row r="85" spans="1:10" x14ac:dyDescent="0.3">
      <c r="A85" s="6" t="s">
        <v>32</v>
      </c>
      <c r="B85" s="6">
        <v>500</v>
      </c>
      <c r="C85" s="6">
        <v>670</v>
      </c>
      <c r="D85" s="6">
        <v>579</v>
      </c>
      <c r="E85" s="9">
        <v>616</v>
      </c>
      <c r="F85" s="9">
        <v>494</v>
      </c>
      <c r="G85" s="9">
        <v>623</v>
      </c>
      <c r="H85" s="9">
        <v>393</v>
      </c>
      <c r="I85" s="9">
        <v>465</v>
      </c>
      <c r="J85" s="9">
        <v>517</v>
      </c>
    </row>
    <row r="86" spans="1:10" x14ac:dyDescent="0.3">
      <c r="A86" s="6" t="s">
        <v>33</v>
      </c>
      <c r="B86" s="6">
        <v>4985</v>
      </c>
      <c r="C86" s="6">
        <v>4934</v>
      </c>
      <c r="D86" s="6">
        <v>4847</v>
      </c>
      <c r="E86" s="9">
        <v>4724</v>
      </c>
      <c r="F86" s="9">
        <v>4804</v>
      </c>
      <c r="G86" s="9">
        <v>5001</v>
      </c>
      <c r="H86" s="9">
        <v>5278</v>
      </c>
      <c r="I86" s="9">
        <v>5383</v>
      </c>
      <c r="J86" s="9">
        <v>5789</v>
      </c>
    </row>
    <row r="87" spans="1:10" x14ac:dyDescent="0.3">
      <c r="A87" s="6" t="s">
        <v>34</v>
      </c>
      <c r="B87" s="6">
        <v>9175</v>
      </c>
      <c r="C87" s="6">
        <v>10185</v>
      </c>
      <c r="D87" s="6">
        <v>10494</v>
      </c>
      <c r="E87" s="9">
        <v>11275</v>
      </c>
      <c r="F87" s="9">
        <v>11858</v>
      </c>
      <c r="G87" s="9">
        <v>12425</v>
      </c>
      <c r="H87" s="9">
        <v>13046</v>
      </c>
      <c r="I87" s="9">
        <v>12788</v>
      </c>
      <c r="J87" s="9">
        <v>15895</v>
      </c>
    </row>
    <row r="88" spans="1:10" x14ac:dyDescent="0.3">
      <c r="A88" s="6" t="s">
        <v>35</v>
      </c>
      <c r="B88" s="6">
        <v>1498</v>
      </c>
      <c r="C88" s="6">
        <v>2267</v>
      </c>
      <c r="D88" s="6">
        <v>2174</v>
      </c>
      <c r="E88" s="9">
        <v>2537</v>
      </c>
      <c r="F88" s="9">
        <v>2477</v>
      </c>
      <c r="G88" s="9">
        <v>2449</v>
      </c>
      <c r="H88" s="9">
        <v>2514</v>
      </c>
      <c r="I88" s="9">
        <v>2208</v>
      </c>
      <c r="J88" s="9">
        <v>4577</v>
      </c>
    </row>
    <row r="89" spans="1:10" x14ac:dyDescent="0.3">
      <c r="A89" s="6" t="s">
        <v>36</v>
      </c>
      <c r="B89" s="6">
        <v>1086</v>
      </c>
      <c r="C89" s="6">
        <v>1029</v>
      </c>
      <c r="D89" s="6">
        <v>941</v>
      </c>
      <c r="E89" s="9">
        <v>825</v>
      </c>
      <c r="F89" s="9">
        <v>709</v>
      </c>
      <c r="G89" s="9">
        <v>663</v>
      </c>
      <c r="H89" s="9">
        <v>595</v>
      </c>
      <c r="I89" s="9">
        <v>454</v>
      </c>
      <c r="J89" s="9">
        <v>426</v>
      </c>
    </row>
    <row r="90" spans="1:10" x14ac:dyDescent="0.3">
      <c r="A90" s="6" t="s">
        <v>28</v>
      </c>
      <c r="B90" s="6">
        <v>637</v>
      </c>
      <c r="C90" s="6">
        <v>2135</v>
      </c>
      <c r="D90" s="6">
        <v>2017</v>
      </c>
      <c r="E90" s="9">
        <v>1221</v>
      </c>
      <c r="F90" s="9">
        <v>2132</v>
      </c>
      <c r="G90" s="9">
        <v>1889</v>
      </c>
      <c r="H90" s="9">
        <v>368</v>
      </c>
      <c r="I90" s="9">
        <v>404</v>
      </c>
      <c r="J90" s="9">
        <v>283</v>
      </c>
    </row>
    <row r="91" spans="1:10" x14ac:dyDescent="0.3">
      <c r="A91" s="6" t="s">
        <v>37</v>
      </c>
      <c r="B91" s="6">
        <f>983+1256</f>
        <v>2239</v>
      </c>
      <c r="C91" s="6">
        <v>1007</v>
      </c>
      <c r="D91" s="6">
        <v>1016</v>
      </c>
      <c r="E91" s="9">
        <v>1150</v>
      </c>
      <c r="F91" s="9">
        <v>1200</v>
      </c>
      <c r="G91" s="9">
        <v>1205</v>
      </c>
      <c r="H91" s="9">
        <v>2077</v>
      </c>
      <c r="I91" s="9">
        <v>1558</v>
      </c>
      <c r="J91" s="9">
        <v>1776</v>
      </c>
    </row>
    <row r="92" spans="1:10" x14ac:dyDescent="0.3">
      <c r="A92" s="6" t="s">
        <v>38</v>
      </c>
      <c r="B92" s="6">
        <f t="shared" ref="B92:J92" si="26">SUM(B85:B91)</f>
        <v>20120</v>
      </c>
      <c r="C92" s="6">
        <f t="shared" si="26"/>
        <v>22227</v>
      </c>
      <c r="D92" s="6">
        <f t="shared" si="26"/>
        <v>22068</v>
      </c>
      <c r="E92" s="6">
        <f t="shared" si="26"/>
        <v>22348</v>
      </c>
      <c r="F92" s="6">
        <f t="shared" si="26"/>
        <v>23674</v>
      </c>
      <c r="G92" s="6">
        <f t="shared" si="26"/>
        <v>24255</v>
      </c>
      <c r="H92" s="6">
        <f t="shared" si="26"/>
        <v>24271</v>
      </c>
      <c r="I92" s="6">
        <f t="shared" si="26"/>
        <v>23260</v>
      </c>
      <c r="J92" s="6">
        <f t="shared" si="26"/>
        <v>29263</v>
      </c>
    </row>
    <row r="93" spans="1:10" x14ac:dyDescent="0.3">
      <c r="A93" s="6"/>
      <c r="B93" s="6"/>
      <c r="C93" s="6"/>
      <c r="D93" s="6"/>
      <c r="E93" s="6"/>
      <c r="F93" s="6"/>
      <c r="G93" s="6"/>
      <c r="H93" s="6"/>
      <c r="I93" s="6"/>
      <c r="J93" s="6"/>
    </row>
    <row r="94" spans="1:10" x14ac:dyDescent="0.3">
      <c r="A94" s="6" t="s">
        <v>39</v>
      </c>
      <c r="B94" s="6"/>
      <c r="C94" s="6"/>
      <c r="D94" s="6"/>
      <c r="E94" s="6">
        <f t="shared" ref="E94:J94" si="27">E83+E92</f>
        <v>37834</v>
      </c>
      <c r="F94" s="6">
        <f t="shared" si="27"/>
        <v>39808</v>
      </c>
      <c r="G94" s="6">
        <f t="shared" si="27"/>
        <v>41853</v>
      </c>
      <c r="H94" s="6">
        <f t="shared" si="27"/>
        <v>45435</v>
      </c>
      <c r="I94" s="6">
        <f t="shared" si="27"/>
        <v>45451</v>
      </c>
      <c r="J94" s="6">
        <f t="shared" si="27"/>
        <v>49316</v>
      </c>
    </row>
    <row r="95" spans="1:10" x14ac:dyDescent="0.3">
      <c r="A95" s="6"/>
      <c r="B95" s="6"/>
      <c r="C95" s="6"/>
      <c r="D95" s="6"/>
      <c r="E95" s="6"/>
      <c r="F95" s="6"/>
      <c r="G95" s="6"/>
      <c r="H95" s="6"/>
      <c r="I95" s="6"/>
      <c r="J95" s="6"/>
    </row>
    <row r="96" spans="1:10" x14ac:dyDescent="0.3">
      <c r="A96" s="6" t="s">
        <v>40</v>
      </c>
      <c r="B96" s="6"/>
      <c r="C96" s="6"/>
      <c r="D96" s="6"/>
      <c r="E96" s="9">
        <v>4199</v>
      </c>
      <c r="F96" s="9">
        <v>4738</v>
      </c>
      <c r="G96" s="9">
        <v>4736</v>
      </c>
      <c r="H96" s="9">
        <v>5174</v>
      </c>
      <c r="I96" s="9">
        <v>5365</v>
      </c>
      <c r="J96" s="9">
        <v>5580</v>
      </c>
    </row>
    <row r="97" spans="1:10" x14ac:dyDescent="0.3">
      <c r="A97" s="6" t="s">
        <v>41</v>
      </c>
      <c r="B97" s="6"/>
      <c r="C97" s="6"/>
      <c r="D97" s="6"/>
      <c r="E97" s="9">
        <v>366</v>
      </c>
      <c r="F97" s="9">
        <v>659</v>
      </c>
      <c r="G97" s="9">
        <v>476</v>
      </c>
      <c r="H97" s="9">
        <v>1396</v>
      </c>
      <c r="I97" s="9">
        <v>1698</v>
      </c>
      <c r="J97" s="9">
        <v>5937</v>
      </c>
    </row>
    <row r="98" spans="1:10" x14ac:dyDescent="0.3">
      <c r="A98" s="6" t="s">
        <v>42</v>
      </c>
      <c r="B98" s="6"/>
      <c r="C98" s="6"/>
      <c r="D98" s="6"/>
      <c r="E98" s="9">
        <v>523</v>
      </c>
      <c r="F98" s="9">
        <v>15</v>
      </c>
      <c r="G98" s="9">
        <v>625</v>
      </c>
      <c r="H98" s="9">
        <v>632</v>
      </c>
      <c r="I98" s="9">
        <v>939</v>
      </c>
      <c r="J98" s="9">
        <v>577</v>
      </c>
    </row>
    <row r="99" spans="1:10" x14ac:dyDescent="0.3">
      <c r="A99" s="6" t="s">
        <v>43</v>
      </c>
      <c r="B99" s="6"/>
      <c r="C99" s="6"/>
      <c r="D99" s="6"/>
      <c r="E99" s="9">
        <v>6446</v>
      </c>
      <c r="F99" s="9">
        <v>6863</v>
      </c>
      <c r="G99" s="9">
        <v>7208</v>
      </c>
      <c r="H99" s="9">
        <v>6979</v>
      </c>
      <c r="I99" s="9">
        <v>6771</v>
      </c>
      <c r="J99" s="9">
        <v>6277</v>
      </c>
    </row>
    <row r="100" spans="1:10" x14ac:dyDescent="0.3">
      <c r="A100" s="6" t="s">
        <v>44</v>
      </c>
      <c r="B100" s="6"/>
      <c r="C100" s="6"/>
      <c r="D100" s="6"/>
      <c r="E100" s="9">
        <v>190</v>
      </c>
      <c r="F100" s="9">
        <v>0</v>
      </c>
      <c r="G100" s="9">
        <v>0</v>
      </c>
      <c r="H100" s="9">
        <v>0</v>
      </c>
      <c r="I100" s="9">
        <v>0</v>
      </c>
      <c r="J100" s="9">
        <v>0</v>
      </c>
    </row>
    <row r="101" spans="1:10" x14ac:dyDescent="0.3">
      <c r="A101" s="6" t="s">
        <v>45</v>
      </c>
      <c r="B101" s="6"/>
      <c r="C101" s="6"/>
      <c r="D101" s="6"/>
      <c r="E101" s="6">
        <f t="shared" ref="E101:J101" si="28">SUM(E96:E100)</f>
        <v>11724</v>
      </c>
      <c r="F101" s="6">
        <f t="shared" si="28"/>
        <v>12275</v>
      </c>
      <c r="G101" s="6">
        <f t="shared" si="28"/>
        <v>13045</v>
      </c>
      <c r="H101" s="6">
        <f t="shared" si="28"/>
        <v>14181</v>
      </c>
      <c r="I101" s="6">
        <f t="shared" si="28"/>
        <v>14773</v>
      </c>
      <c r="J101" s="6">
        <f t="shared" si="28"/>
        <v>18371</v>
      </c>
    </row>
    <row r="102" spans="1:10" x14ac:dyDescent="0.3">
      <c r="A102" s="6"/>
      <c r="B102" s="6"/>
      <c r="C102" s="6"/>
      <c r="D102" s="6"/>
      <c r="E102" s="6"/>
      <c r="F102" s="6"/>
      <c r="G102" s="6"/>
      <c r="H102" s="6"/>
      <c r="I102" s="6"/>
      <c r="J102" s="6"/>
    </row>
    <row r="103" spans="1:10" x14ac:dyDescent="0.3">
      <c r="A103" s="6" t="s">
        <v>46</v>
      </c>
      <c r="B103" s="6"/>
      <c r="C103" s="6"/>
      <c r="D103" s="6"/>
      <c r="E103" s="9">
        <v>5755</v>
      </c>
      <c r="F103" s="9">
        <v>6881</v>
      </c>
      <c r="G103" s="9">
        <v>6395</v>
      </c>
      <c r="H103" s="9">
        <v>6801</v>
      </c>
      <c r="I103" s="9">
        <v>6046</v>
      </c>
      <c r="J103" s="9">
        <v>5554</v>
      </c>
    </row>
    <row r="104" spans="1:10" x14ac:dyDescent="0.3">
      <c r="A104" s="6" t="s">
        <v>47</v>
      </c>
      <c r="B104" s="6"/>
      <c r="C104" s="6"/>
      <c r="D104" s="6"/>
      <c r="E104" s="9">
        <v>636</v>
      </c>
      <c r="F104" s="9">
        <v>676</v>
      </c>
      <c r="G104" s="9">
        <v>628</v>
      </c>
      <c r="H104" s="9">
        <v>804</v>
      </c>
      <c r="I104" s="9">
        <v>236</v>
      </c>
      <c r="J104" s="9">
        <v>558</v>
      </c>
    </row>
    <row r="105" spans="1:10" x14ac:dyDescent="0.3">
      <c r="A105" s="6" t="s">
        <v>48</v>
      </c>
      <c r="B105" s="6"/>
      <c r="C105" s="6"/>
      <c r="D105" s="6"/>
      <c r="E105" s="9">
        <v>1477</v>
      </c>
      <c r="F105" s="9">
        <v>1417</v>
      </c>
      <c r="G105" s="9">
        <v>1365</v>
      </c>
      <c r="H105" s="9">
        <v>1019</v>
      </c>
      <c r="I105" s="9">
        <v>911</v>
      </c>
      <c r="J105" s="9">
        <v>526</v>
      </c>
    </row>
    <row r="106" spans="1:10" x14ac:dyDescent="0.3">
      <c r="A106" s="6" t="s">
        <v>49</v>
      </c>
      <c r="B106" s="6"/>
      <c r="C106" s="6"/>
      <c r="D106" s="6"/>
      <c r="E106" s="9">
        <v>1557</v>
      </c>
      <c r="F106" s="9">
        <v>1499</v>
      </c>
      <c r="G106" s="9">
        <v>1292</v>
      </c>
      <c r="H106" s="9">
        <v>1150</v>
      </c>
      <c r="I106" s="9">
        <v>1200</v>
      </c>
      <c r="J106" s="9">
        <v>1251</v>
      </c>
    </row>
    <row r="107" spans="1:10" x14ac:dyDescent="0.3">
      <c r="A107" s="6" t="s">
        <v>50</v>
      </c>
      <c r="B107" s="6"/>
      <c r="C107" s="6"/>
      <c r="D107" s="6"/>
      <c r="E107" s="9">
        <v>5898</v>
      </c>
      <c r="F107" s="9">
        <v>6158</v>
      </c>
      <c r="G107" s="9">
        <v>5913</v>
      </c>
      <c r="H107" s="9">
        <v>3734</v>
      </c>
      <c r="I107" s="9">
        <v>4282</v>
      </c>
      <c r="J107" s="9">
        <v>4348</v>
      </c>
    </row>
    <row r="108" spans="1:10" x14ac:dyDescent="0.3">
      <c r="A108" s="6" t="s">
        <v>51</v>
      </c>
      <c r="B108" s="6"/>
      <c r="C108" s="6"/>
      <c r="D108" s="6"/>
      <c r="E108" s="9">
        <v>0</v>
      </c>
      <c r="F108" s="9">
        <v>0</v>
      </c>
      <c r="G108" s="9">
        <v>150</v>
      </c>
      <c r="H108" s="9">
        <v>167</v>
      </c>
      <c r="I108" s="9">
        <v>219</v>
      </c>
      <c r="J108" s="9">
        <v>290</v>
      </c>
    </row>
    <row r="109" spans="1:10" x14ac:dyDescent="0.3">
      <c r="A109" s="6" t="s">
        <v>52</v>
      </c>
      <c r="B109" s="6"/>
      <c r="C109" s="6"/>
      <c r="D109" s="6"/>
      <c r="E109" s="6">
        <f t="shared" ref="E109:J109" si="29">SUM(E103:E108)</f>
        <v>15323</v>
      </c>
      <c r="F109" s="6">
        <f t="shared" si="29"/>
        <v>16631</v>
      </c>
      <c r="G109" s="6">
        <f t="shared" si="29"/>
        <v>15743</v>
      </c>
      <c r="H109" s="6">
        <f t="shared" si="29"/>
        <v>13675</v>
      </c>
      <c r="I109" s="6">
        <f t="shared" si="29"/>
        <v>12894</v>
      </c>
      <c r="J109" s="6">
        <f t="shared" si="29"/>
        <v>12527</v>
      </c>
    </row>
    <row r="110" spans="1:10" x14ac:dyDescent="0.3">
      <c r="A110" s="6"/>
      <c r="B110" s="6"/>
      <c r="C110" s="6"/>
      <c r="D110" s="6"/>
      <c r="E110" s="6"/>
      <c r="F110" s="6"/>
      <c r="G110" s="6"/>
      <c r="H110" s="6"/>
      <c r="I110" s="6"/>
      <c r="J110" s="6"/>
    </row>
    <row r="111" spans="1:10" x14ac:dyDescent="0.3">
      <c r="A111" s="6" t="s">
        <v>53</v>
      </c>
      <c r="B111" s="6"/>
      <c r="C111" s="6"/>
      <c r="D111" s="6"/>
      <c r="E111" s="6">
        <f t="shared" ref="E111:J111" si="30">E101+E109</f>
        <v>27047</v>
      </c>
      <c r="F111" s="6">
        <f t="shared" si="30"/>
        <v>28906</v>
      </c>
      <c r="G111" s="6">
        <f t="shared" si="30"/>
        <v>28788</v>
      </c>
      <c r="H111" s="6">
        <f t="shared" si="30"/>
        <v>27856</v>
      </c>
      <c r="I111" s="6">
        <f t="shared" si="30"/>
        <v>27667</v>
      </c>
      <c r="J111" s="6">
        <f t="shared" si="30"/>
        <v>30898</v>
      </c>
    </row>
    <row r="112" spans="1:10" x14ac:dyDescent="0.3">
      <c r="A112" s="6"/>
      <c r="B112" s="6"/>
      <c r="C112" s="6"/>
      <c r="D112" s="6"/>
      <c r="E112" s="6"/>
      <c r="F112" s="6"/>
      <c r="G112" s="6"/>
      <c r="H112" s="6"/>
      <c r="I112" s="6"/>
      <c r="J112" s="6"/>
    </row>
    <row r="113" spans="1:10" x14ac:dyDescent="0.3">
      <c r="A113" s="6" t="s">
        <v>54</v>
      </c>
      <c r="B113" s="6"/>
      <c r="C113" s="6"/>
      <c r="D113" s="6"/>
      <c r="E113" s="9">
        <v>958</v>
      </c>
      <c r="F113" s="9">
        <v>958</v>
      </c>
      <c r="G113" s="9">
        <v>958</v>
      </c>
      <c r="H113" s="9">
        <v>958</v>
      </c>
      <c r="I113" s="9">
        <v>958</v>
      </c>
      <c r="J113" s="9">
        <v>958</v>
      </c>
    </row>
    <row r="114" spans="1:10" x14ac:dyDescent="0.3">
      <c r="A114" s="6" t="s">
        <v>55</v>
      </c>
      <c r="B114" s="6"/>
      <c r="C114" s="6"/>
      <c r="D114" s="6"/>
      <c r="E114" s="9">
        <v>3977</v>
      </c>
      <c r="F114" s="9">
        <v>4157</v>
      </c>
      <c r="G114" s="9">
        <v>4358</v>
      </c>
      <c r="H114" s="9">
        <v>4682</v>
      </c>
      <c r="I114" s="9">
        <v>5038</v>
      </c>
      <c r="J114" s="9">
        <v>5377</v>
      </c>
    </row>
    <row r="115" spans="1:10" x14ac:dyDescent="0.3">
      <c r="A115" s="6" t="s">
        <v>56</v>
      </c>
      <c r="B115" s="6"/>
      <c r="C115" s="6"/>
      <c r="D115" s="6"/>
      <c r="E115" s="9">
        <v>-8299</v>
      </c>
      <c r="F115" s="9">
        <v>-8948</v>
      </c>
      <c r="G115" s="9">
        <v>-8801</v>
      </c>
      <c r="H115" s="9">
        <v>-9374</v>
      </c>
      <c r="I115" s="9">
        <v>-9995</v>
      </c>
      <c r="J115" s="9">
        <v>-11664</v>
      </c>
    </row>
    <row r="116" spans="1:10" x14ac:dyDescent="0.3">
      <c r="A116" s="6" t="s">
        <v>57</v>
      </c>
      <c r="B116" s="6"/>
      <c r="C116" s="6"/>
      <c r="D116" s="6"/>
      <c r="E116" s="9">
        <v>-1067</v>
      </c>
      <c r="F116" s="9">
        <v>-1444</v>
      </c>
      <c r="G116" s="9">
        <v>-1339</v>
      </c>
      <c r="H116" s="9">
        <v>818</v>
      </c>
      <c r="I116" s="9">
        <v>-1459</v>
      </c>
      <c r="J116" s="9">
        <v>-2535</v>
      </c>
    </row>
    <row r="117" spans="1:10" x14ac:dyDescent="0.3">
      <c r="A117" s="6" t="s">
        <v>58</v>
      </c>
      <c r="B117" s="6"/>
      <c r="C117" s="6"/>
      <c r="D117" s="6"/>
      <c r="E117" s="9">
        <v>15097</v>
      </c>
      <c r="F117" s="9">
        <v>16083</v>
      </c>
      <c r="G117" s="9">
        <v>17799</v>
      </c>
      <c r="H117" s="9">
        <v>20383</v>
      </c>
      <c r="I117" s="9">
        <v>23115</v>
      </c>
      <c r="J117" s="9">
        <v>26147</v>
      </c>
    </row>
    <row r="118" spans="1:10" x14ac:dyDescent="0.3">
      <c r="A118" s="6" t="s">
        <v>59</v>
      </c>
      <c r="B118" s="6"/>
      <c r="C118" s="6"/>
      <c r="D118" s="6"/>
      <c r="E118" s="6">
        <f t="shared" ref="E118:J118" si="31">SUM(E113:E117)</f>
        <v>10666</v>
      </c>
      <c r="F118" s="6">
        <f t="shared" si="31"/>
        <v>10806</v>
      </c>
      <c r="G118" s="6">
        <f t="shared" si="31"/>
        <v>12975</v>
      </c>
      <c r="H118" s="6">
        <f t="shared" si="31"/>
        <v>17467</v>
      </c>
      <c r="I118" s="6">
        <f t="shared" si="31"/>
        <v>17657</v>
      </c>
      <c r="J118" s="6">
        <f t="shared" si="31"/>
        <v>18283</v>
      </c>
    </row>
    <row r="119" spans="1:10" x14ac:dyDescent="0.3">
      <c r="A119" s="6"/>
      <c r="B119" s="6"/>
      <c r="C119" s="6"/>
      <c r="D119" s="6"/>
      <c r="E119" s="6"/>
      <c r="F119" s="6"/>
      <c r="G119" s="6"/>
      <c r="H119" s="6"/>
      <c r="I119" s="6"/>
      <c r="J119" s="6"/>
    </row>
    <row r="120" spans="1:10" x14ac:dyDescent="0.3">
      <c r="A120" s="6" t="s">
        <v>60</v>
      </c>
      <c r="B120" s="6"/>
      <c r="C120" s="6"/>
      <c r="D120" s="6"/>
      <c r="E120" s="9">
        <v>121</v>
      </c>
      <c r="F120" s="9">
        <v>96</v>
      </c>
      <c r="G120" s="9">
        <v>90</v>
      </c>
      <c r="H120" s="9">
        <v>112</v>
      </c>
      <c r="I120" s="9">
        <v>127</v>
      </c>
      <c r="J120" s="9">
        <v>135</v>
      </c>
    </row>
    <row r="121" spans="1:10" x14ac:dyDescent="0.3">
      <c r="A121" s="6"/>
      <c r="B121" s="6"/>
      <c r="C121" s="6"/>
      <c r="D121" s="6"/>
      <c r="E121" s="6"/>
      <c r="F121" s="6"/>
      <c r="G121" s="6"/>
      <c r="H121" s="6"/>
      <c r="I121" s="6"/>
      <c r="J121" s="6"/>
    </row>
    <row r="122" spans="1:10" x14ac:dyDescent="0.3">
      <c r="A122" s="6"/>
      <c r="B122" s="6"/>
      <c r="C122" s="6"/>
      <c r="D122" s="6"/>
      <c r="E122" s="6"/>
      <c r="F122" s="6"/>
      <c r="G122" s="6"/>
      <c r="H122" s="6"/>
      <c r="I122" s="6"/>
      <c r="J122" s="6"/>
    </row>
    <row r="123" spans="1:10" x14ac:dyDescent="0.3">
      <c r="A123" s="6"/>
      <c r="B123" s="6"/>
      <c r="C123" s="6"/>
      <c r="D123" s="6"/>
      <c r="E123" s="6"/>
      <c r="F123" s="6"/>
      <c r="G123" s="6"/>
      <c r="H123" s="6"/>
      <c r="I123" s="6"/>
      <c r="J123" s="6"/>
    </row>
    <row r="124" spans="1:10" x14ac:dyDescent="0.3">
      <c r="A124" s="6"/>
      <c r="B124" s="6"/>
      <c r="C124" s="6"/>
      <c r="D124" s="6"/>
      <c r="E124" s="6"/>
      <c r="F124" s="6"/>
      <c r="G124" s="6"/>
      <c r="H124" s="6"/>
      <c r="I124" s="6"/>
      <c r="J124" s="6"/>
    </row>
    <row r="125" spans="1:10" x14ac:dyDescent="0.3">
      <c r="A125" s="6"/>
      <c r="B125" s="6"/>
      <c r="C125" s="6"/>
      <c r="D125" s="6"/>
      <c r="E125" s="6"/>
      <c r="F125" s="6"/>
      <c r="G125" s="6"/>
      <c r="H125" s="6"/>
      <c r="I125" s="6"/>
      <c r="J125" s="6"/>
    </row>
    <row r="126" spans="1:10" x14ac:dyDescent="0.3">
      <c r="A126" s="6"/>
      <c r="B126" s="6"/>
      <c r="C126" s="6"/>
      <c r="D126" s="6"/>
      <c r="E126" s="6"/>
      <c r="F126" s="6"/>
      <c r="G126" s="6"/>
      <c r="H126" s="6"/>
      <c r="I126" s="6"/>
      <c r="J126" s="6"/>
    </row>
    <row r="127" spans="1:10" x14ac:dyDescent="0.3">
      <c r="A127" s="6"/>
      <c r="B127" s="6"/>
      <c r="C127" s="6"/>
      <c r="D127" s="6"/>
      <c r="E127" s="6"/>
      <c r="F127" s="6"/>
      <c r="G127" s="6"/>
      <c r="H127" s="6"/>
      <c r="I127" s="6"/>
      <c r="J127" s="6"/>
    </row>
    <row r="128" spans="1:10" x14ac:dyDescent="0.3">
      <c r="A128" s="6"/>
      <c r="B128" s="6"/>
      <c r="C128" s="6"/>
      <c r="D128" s="6"/>
      <c r="E128" s="6"/>
      <c r="F128" s="6"/>
      <c r="G128" s="6"/>
      <c r="H128" s="6"/>
      <c r="I128" s="6"/>
      <c r="J128" s="6"/>
    </row>
    <row r="129" spans="1:10" x14ac:dyDescent="0.3">
      <c r="A129" s="6"/>
      <c r="B129" s="6"/>
      <c r="C129" s="6"/>
      <c r="D129" s="6"/>
      <c r="E129" s="6"/>
      <c r="F129" s="6"/>
      <c r="G129" s="6"/>
      <c r="H129" s="6"/>
      <c r="I129" s="6"/>
      <c r="J129" s="6"/>
    </row>
    <row r="130" spans="1:10" x14ac:dyDescent="0.3">
      <c r="A130" s="6"/>
      <c r="B130" s="6"/>
      <c r="C130" s="6"/>
      <c r="D130" s="6"/>
      <c r="E130" s="6"/>
      <c r="F130" s="6"/>
      <c r="G130" s="6"/>
      <c r="H130" s="6"/>
      <c r="I130" s="6"/>
      <c r="J130" s="6"/>
    </row>
    <row r="131" spans="1:10" x14ac:dyDescent="0.3">
      <c r="A131" s="6"/>
      <c r="B131" s="6"/>
      <c r="C131" s="6"/>
      <c r="D131" s="6"/>
      <c r="E131" s="6"/>
      <c r="F131" s="6"/>
      <c r="G131" s="6"/>
      <c r="H131" s="6"/>
      <c r="I131" s="6"/>
      <c r="J131" s="6"/>
    </row>
    <row r="132" spans="1:10" x14ac:dyDescent="0.3">
      <c r="A132" s="6"/>
      <c r="B132" s="6"/>
      <c r="C132" s="6"/>
      <c r="D132" s="6"/>
      <c r="E132" s="6"/>
      <c r="F132" s="6"/>
      <c r="G132" s="6"/>
      <c r="H132" s="6"/>
      <c r="I132" s="6"/>
      <c r="J132" s="6"/>
    </row>
    <row r="133" spans="1:10" x14ac:dyDescent="0.3">
      <c r="A133" s="6"/>
      <c r="B133" s="6"/>
      <c r="C133" s="6"/>
      <c r="D133" s="6"/>
      <c r="E133" s="6"/>
      <c r="F133" s="6"/>
      <c r="G133" s="6"/>
      <c r="H133" s="6"/>
      <c r="I133" s="6"/>
      <c r="J133" s="6"/>
    </row>
    <row r="134" spans="1:10" x14ac:dyDescent="0.3">
      <c r="A134" s="6"/>
      <c r="B134" s="6"/>
      <c r="C134" s="6"/>
      <c r="D134" s="6"/>
      <c r="E134" s="6"/>
      <c r="F134" s="6"/>
      <c r="G134" s="6"/>
      <c r="H134" s="6"/>
      <c r="I134" s="6"/>
      <c r="J134" s="6"/>
    </row>
    <row r="135" spans="1:10" x14ac:dyDescent="0.3">
      <c r="A135" s="6"/>
      <c r="B135" s="6"/>
      <c r="C135" s="6"/>
      <c r="D135" s="6"/>
      <c r="E135" s="6"/>
      <c r="F135" s="6"/>
      <c r="G135" s="6"/>
      <c r="H135" s="6"/>
      <c r="I135" s="6"/>
      <c r="J135" s="6"/>
    </row>
    <row r="136" spans="1:10" x14ac:dyDescent="0.3">
      <c r="A136" s="6"/>
      <c r="B136" s="6"/>
      <c r="C136" s="6"/>
      <c r="D136" s="6"/>
      <c r="E136" s="6"/>
      <c r="F136" s="6"/>
      <c r="G136" s="6"/>
      <c r="H136" s="6"/>
      <c r="I136" s="6"/>
      <c r="J136" s="6"/>
    </row>
    <row r="137" spans="1:10" x14ac:dyDescent="0.3">
      <c r="A137" s="6"/>
      <c r="B137" s="6"/>
      <c r="C137" s="6"/>
      <c r="D137" s="6"/>
      <c r="E137" s="6"/>
      <c r="F137" s="6"/>
      <c r="G137" s="6"/>
      <c r="H137" s="6"/>
      <c r="I137" s="6"/>
      <c r="J137" s="6"/>
    </row>
    <row r="138" spans="1:10" x14ac:dyDescent="0.3">
      <c r="A138" s="6"/>
      <c r="B138" s="6"/>
      <c r="C138" s="6"/>
      <c r="D138" s="6"/>
      <c r="E138" s="6"/>
      <c r="F138" s="6"/>
      <c r="G138" s="6"/>
      <c r="H138" s="6"/>
      <c r="I138" s="6"/>
      <c r="J138" s="6"/>
    </row>
    <row r="139" spans="1:10" x14ac:dyDescent="0.3">
      <c r="A139" s="6"/>
      <c r="B139" s="6"/>
      <c r="C139" s="6"/>
      <c r="D139" s="6"/>
      <c r="E139" s="6"/>
      <c r="F139" s="6"/>
      <c r="G139" s="6"/>
      <c r="H139" s="6"/>
      <c r="I139" s="6"/>
      <c r="J139" s="6"/>
    </row>
    <row r="140" spans="1:10" x14ac:dyDescent="0.3">
      <c r="A140" s="6"/>
      <c r="B140" s="6"/>
      <c r="C140" s="6"/>
      <c r="D140" s="6"/>
      <c r="E140" s="6"/>
      <c r="F140" s="6"/>
      <c r="G140" s="6"/>
      <c r="H140" s="6"/>
      <c r="I140" s="6"/>
      <c r="J140" s="6"/>
    </row>
    <row r="141" spans="1:10" x14ac:dyDescent="0.3">
      <c r="A141" s="6"/>
      <c r="B141" s="6"/>
      <c r="C141" s="6"/>
      <c r="D141" s="6"/>
      <c r="E141" s="6"/>
      <c r="F141" s="6"/>
      <c r="G141" s="6"/>
      <c r="H141" s="6"/>
      <c r="I141" s="6"/>
      <c r="J141" s="6"/>
    </row>
    <row r="142" spans="1:10" x14ac:dyDescent="0.3">
      <c r="A142" s="6"/>
      <c r="B142" s="6"/>
      <c r="C142" s="6"/>
      <c r="D142" s="6"/>
      <c r="E142" s="6"/>
      <c r="F142" s="6"/>
      <c r="G142" s="6"/>
      <c r="H142" s="6"/>
      <c r="I142" s="6"/>
      <c r="J142" s="6"/>
    </row>
    <row r="143" spans="1:10" x14ac:dyDescent="0.3">
      <c r="A143" s="6"/>
      <c r="B143" s="6"/>
      <c r="C143" s="6"/>
      <c r="D143" s="6"/>
      <c r="E143" s="6"/>
      <c r="F143" s="6"/>
      <c r="G143" s="6"/>
      <c r="H143" s="6"/>
      <c r="I143" s="6"/>
      <c r="J143" s="6"/>
    </row>
    <row r="144" spans="1:10" x14ac:dyDescent="0.3">
      <c r="A144" s="6"/>
      <c r="B144" s="6"/>
      <c r="C144" s="6"/>
      <c r="D144" s="6"/>
      <c r="E144" s="6"/>
      <c r="F144" s="6"/>
      <c r="G144" s="6"/>
      <c r="H144" s="6"/>
      <c r="I144" s="6"/>
      <c r="J144" s="6"/>
    </row>
    <row r="145" spans="1:10" x14ac:dyDescent="0.3">
      <c r="A145" s="6"/>
      <c r="B145" s="6"/>
      <c r="C145" s="6"/>
      <c r="D145" s="6"/>
      <c r="E145" s="6"/>
      <c r="F145" s="6"/>
      <c r="G145" s="6"/>
      <c r="H145" s="6"/>
      <c r="I145" s="6"/>
      <c r="J145" s="6"/>
    </row>
    <row r="146" spans="1:10" x14ac:dyDescent="0.3">
      <c r="A146" s="6"/>
      <c r="B146" s="6"/>
      <c r="C146" s="6"/>
      <c r="D146" s="6"/>
      <c r="E146" s="6"/>
      <c r="F146" s="6"/>
      <c r="G146" s="6"/>
      <c r="H146" s="6"/>
      <c r="I146" s="6"/>
      <c r="J146" s="6"/>
    </row>
    <row r="147" spans="1:10" x14ac:dyDescent="0.3">
      <c r="A147" s="6"/>
      <c r="B147" s="6"/>
      <c r="C147" s="6"/>
      <c r="D147" s="6"/>
      <c r="E147" s="6"/>
      <c r="F147" s="6"/>
      <c r="G147" s="6"/>
      <c r="H147" s="6"/>
      <c r="I147" s="6"/>
      <c r="J147" s="6"/>
    </row>
    <row r="148" spans="1:10" x14ac:dyDescent="0.3">
      <c r="A148" s="6"/>
      <c r="B148" s="6"/>
      <c r="C148" s="6"/>
      <c r="D148" s="6"/>
      <c r="E148" s="6"/>
      <c r="F148" s="6"/>
      <c r="G148" s="6"/>
      <c r="H148" s="6"/>
      <c r="I148" s="6"/>
      <c r="J148" s="6"/>
    </row>
    <row r="149" spans="1:10" x14ac:dyDescent="0.3">
      <c r="A149" s="6"/>
      <c r="B149" s="6"/>
      <c r="C149" s="6"/>
      <c r="D149" s="6"/>
      <c r="E149" s="6"/>
      <c r="F149" s="6"/>
      <c r="G149" s="6"/>
      <c r="H149" s="6"/>
      <c r="I149" s="6"/>
      <c r="J149" s="6"/>
    </row>
    <row r="150" spans="1:10" x14ac:dyDescent="0.3">
      <c r="A150" s="6"/>
      <c r="B150" s="6"/>
      <c r="C150" s="6"/>
      <c r="D150" s="6"/>
      <c r="E150" s="6"/>
      <c r="F150" s="6"/>
      <c r="G150" s="6"/>
      <c r="H150" s="6"/>
      <c r="I150" s="6"/>
      <c r="J150" s="6"/>
    </row>
    <row r="151" spans="1:10" x14ac:dyDescent="0.3">
      <c r="A151" s="6"/>
      <c r="B151" s="6"/>
      <c r="C151" s="6"/>
      <c r="D151" s="6"/>
      <c r="E151" s="6"/>
      <c r="F151" s="6"/>
      <c r="G151" s="6"/>
      <c r="H151" s="6"/>
      <c r="I151" s="6"/>
      <c r="J151" s="6"/>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9"/>
  <sheetViews>
    <sheetView zoomScale="80" zoomScaleNormal="80" workbookViewId="0">
      <pane xSplit="1" ySplit="3" topLeftCell="B4" activePane="bottomRight" state="frozen"/>
      <selection pane="topRight" activeCell="B1" sqref="B1"/>
      <selection pane="bottomLeft" activeCell="A4" sqref="A4"/>
      <selection pane="bottomRight" activeCell="J36" sqref="J36"/>
    </sheetView>
  </sheetViews>
  <sheetFormatPr defaultRowHeight="14.4" x14ac:dyDescent="0.3"/>
  <cols>
    <col min="1" max="1" width="40.77734375" customWidth="1"/>
    <col min="2" max="2" width="14" bestFit="1" customWidth="1"/>
    <col min="3" max="6" width="11.33203125" bestFit="1" customWidth="1"/>
    <col min="7" max="7" width="10.6640625" bestFit="1" customWidth="1"/>
    <col min="8" max="12" width="10.21875" bestFit="1" customWidth="1"/>
  </cols>
  <sheetData>
    <row r="1" spans="1:22" x14ac:dyDescent="0.3">
      <c r="A1" s="1" t="s">
        <v>0</v>
      </c>
    </row>
    <row r="2" spans="1:22" ht="15" thickBot="1" x14ac:dyDescent="0.35">
      <c r="A2" s="1" t="s">
        <v>110</v>
      </c>
      <c r="B2" s="7"/>
      <c r="C2" s="7"/>
      <c r="D2" s="7" t="s">
        <v>23</v>
      </c>
      <c r="E2" s="7"/>
      <c r="F2" s="7"/>
      <c r="G2" s="7"/>
    </row>
    <row r="3" spans="1:22" x14ac:dyDescent="0.3">
      <c r="A3" s="15" t="s">
        <v>111</v>
      </c>
      <c r="B3" s="16">
        <v>2010</v>
      </c>
      <c r="C3" s="16">
        <v>2011</v>
      </c>
      <c r="D3" s="16">
        <v>2012</v>
      </c>
      <c r="E3" s="16">
        <v>2013</v>
      </c>
      <c r="F3" s="16">
        <v>2014</v>
      </c>
      <c r="G3" s="16">
        <v>2015</v>
      </c>
      <c r="I3" s="18" t="s">
        <v>84</v>
      </c>
      <c r="J3" s="19" t="s">
        <v>85</v>
      </c>
      <c r="K3" s="20" t="s">
        <v>86</v>
      </c>
    </row>
    <row r="5" spans="1:22" x14ac:dyDescent="0.3">
      <c r="A5" s="74" t="s">
        <v>112</v>
      </c>
    </row>
    <row r="6" spans="1:22" x14ac:dyDescent="0.3">
      <c r="B6" s="152">
        <f t="shared" ref="B6:G6" si="0">B7/B$39</f>
        <v>0.42890262751159197</v>
      </c>
      <c r="C6" s="152">
        <f t="shared" si="0"/>
        <v>0.41978756022777047</v>
      </c>
      <c r="D6" s="152">
        <f t="shared" si="0"/>
        <v>0.41420416832603213</v>
      </c>
      <c r="E6" s="152">
        <f t="shared" si="0"/>
        <v>0.40289335552426064</v>
      </c>
      <c r="F6" s="152">
        <f t="shared" si="0"/>
        <v>0.38698953009477499</v>
      </c>
      <c r="G6" s="152">
        <f t="shared" si="0"/>
        <v>0.39493533086234156</v>
      </c>
    </row>
    <row r="7" spans="1:22" x14ac:dyDescent="0.3">
      <c r="A7" s="75" t="s">
        <v>113</v>
      </c>
      <c r="B7" s="13">
        <f t="shared" ref="B7:G7" si="1">B10+B12+B14+B16</f>
        <v>13875</v>
      </c>
      <c r="C7" s="13">
        <f t="shared" si="1"/>
        <v>15334</v>
      </c>
      <c r="D7" s="13">
        <f t="shared" si="1"/>
        <v>15601</v>
      </c>
      <c r="E7" s="13">
        <f t="shared" si="1"/>
        <v>15735</v>
      </c>
      <c r="F7" s="13">
        <f t="shared" si="1"/>
        <v>15598</v>
      </c>
      <c r="G7" s="13">
        <f t="shared" si="1"/>
        <v>15237</v>
      </c>
    </row>
    <row r="8" spans="1:22" x14ac:dyDescent="0.3">
      <c r="A8" s="76" t="s">
        <v>88</v>
      </c>
      <c r="C8" s="77">
        <f>C7/B7-1</f>
        <v>0.1051531531531531</v>
      </c>
      <c r="D8" s="77">
        <f>D7/C7-1</f>
        <v>1.7412286422329393E-2</v>
      </c>
      <c r="E8" s="77">
        <f>E7/D7-1</f>
        <v>8.5891930004486916E-3</v>
      </c>
      <c r="F8" s="77">
        <f>F7/E7-1</f>
        <v>-8.7067047982205548E-3</v>
      </c>
      <c r="G8" s="77">
        <f>G7/F7-1</f>
        <v>-2.314399281959223E-2</v>
      </c>
      <c r="H8" s="78"/>
      <c r="I8" s="77">
        <f>AVERAGE(C8:G8)</f>
        <v>1.9860786991623681E-2</v>
      </c>
      <c r="J8" s="78">
        <f>N79</f>
        <v>5.2999072022007265E-2</v>
      </c>
      <c r="K8" s="77">
        <f>_xlfn.STDEV.S(C8:G8)</f>
        <v>5.0183025978278048E-2</v>
      </c>
    </row>
    <row r="9" spans="1:22" x14ac:dyDescent="0.3">
      <c r="A9" s="76"/>
      <c r="C9" s="77"/>
      <c r="D9" s="77"/>
      <c r="E9" s="77"/>
      <c r="F9" s="77"/>
      <c r="G9" s="78"/>
      <c r="H9" s="78"/>
      <c r="I9" s="77"/>
      <c r="J9" s="78"/>
      <c r="K9" s="77"/>
    </row>
    <row r="10" spans="1:22" x14ac:dyDescent="0.3">
      <c r="A10" s="79" t="s">
        <v>114</v>
      </c>
      <c r="B10" s="9">
        <f>1362+513</f>
        <v>1875</v>
      </c>
      <c r="C10" s="9">
        <v>2162</v>
      </c>
      <c r="D10" s="9">
        <v>2568</v>
      </c>
      <c r="E10" s="9">
        <v>2651</v>
      </c>
      <c r="F10" s="9">
        <v>2607</v>
      </c>
      <c r="G10" s="9">
        <v>2905</v>
      </c>
      <c r="H10" s="159">
        <f>G10+G12</f>
        <v>7561</v>
      </c>
      <c r="I10" s="77"/>
      <c r="J10" s="78"/>
      <c r="K10" s="77"/>
      <c r="N10">
        <f>G10/$G$39</f>
        <v>7.5296130219538113E-2</v>
      </c>
      <c r="O10">
        <f>G12/$G$39</f>
        <v>0.12068116430367279</v>
      </c>
      <c r="P10">
        <f>G14/$G$39</f>
        <v>0.12221041445270989</v>
      </c>
      <c r="Q10">
        <f>G16/$G$39</f>
        <v>7.6747621886420772E-2</v>
      </c>
      <c r="R10">
        <f>G22/$G$39</f>
        <v>0.24737565122728805</v>
      </c>
      <c r="S10">
        <f>G24/$G$39</f>
        <v>0.11832249034498847</v>
      </c>
      <c r="T10">
        <f>G31/$G$39</f>
        <v>7.7136414297192923E-2</v>
      </c>
      <c r="U10">
        <f>G33/$G$39</f>
        <v>7.1252689147507847E-2</v>
      </c>
      <c r="V10">
        <f>G35/$G$39</f>
        <v>9.0977424120681161E-2</v>
      </c>
    </row>
    <row r="11" spans="1:22" x14ac:dyDescent="0.3">
      <c r="A11" s="79" t="s">
        <v>88</v>
      </c>
      <c r="B11" s="6"/>
      <c r="C11" s="77">
        <f>C10/B10-1</f>
        <v>0.15306666666666668</v>
      </c>
      <c r="D11" s="77">
        <f>D10/C10-1</f>
        <v>0.18778908418131368</v>
      </c>
      <c r="E11" s="77">
        <f>E10/D10-1</f>
        <v>3.2320872274143264E-2</v>
      </c>
      <c r="F11" s="77">
        <f>F10/E10-1</f>
        <v>-1.6597510373444035E-2</v>
      </c>
      <c r="G11" s="77">
        <f>G10/F10-1</f>
        <v>0.11430763329497506</v>
      </c>
      <c r="H11" s="78">
        <f>H10/G39</f>
        <v>0.19597729452321092</v>
      </c>
      <c r="I11" s="77">
        <f>AVERAGE(C11:H11)</f>
        <v>0.11114400676114426</v>
      </c>
      <c r="J11" s="78">
        <v>0.1</v>
      </c>
      <c r="K11" s="77">
        <f>_xlfn.STDEV.S(C11:G11)</f>
        <v>8.4754985438676794E-2</v>
      </c>
    </row>
    <row r="12" spans="1:22" x14ac:dyDescent="0.3">
      <c r="A12" s="79" t="s">
        <v>115</v>
      </c>
      <c r="B12" s="9">
        <f>2437+976</f>
        <v>3413</v>
      </c>
      <c r="C12" s="9">
        <v>4035</v>
      </c>
      <c r="D12" s="9">
        <v>4364</v>
      </c>
      <c r="E12" s="9">
        <v>4459</v>
      </c>
      <c r="F12" s="9">
        <v>4578</v>
      </c>
      <c r="G12" s="9">
        <v>4656</v>
      </c>
      <c r="H12" s="78"/>
      <c r="I12" s="77"/>
      <c r="J12" s="78"/>
      <c r="K12" s="77"/>
    </row>
    <row r="13" spans="1:22" x14ac:dyDescent="0.3">
      <c r="A13" s="79" t="s">
        <v>88</v>
      </c>
      <c r="B13" s="6"/>
      <c r="C13" s="77">
        <f>C12/B12-1</f>
        <v>0.1822443598007617</v>
      </c>
      <c r="D13" s="77">
        <f>D12/C12-1</f>
        <v>8.1536555142503131E-2</v>
      </c>
      <c r="E13" s="77">
        <f>E12/D12-1</f>
        <v>2.1769019248395916E-2</v>
      </c>
      <c r="F13" s="77">
        <f>F12/E12-1</f>
        <v>2.6687598116169609E-2</v>
      </c>
      <c r="G13" s="77">
        <f>G12/F12-1</f>
        <v>1.7038007863696025E-2</v>
      </c>
      <c r="H13" s="78"/>
      <c r="I13" s="77">
        <f>AVERAGE(C13:G13)</f>
        <v>6.5855108034305276E-2</v>
      </c>
      <c r="J13" s="78">
        <v>0.05</v>
      </c>
      <c r="K13" s="77">
        <f>_xlfn.STDEV.S(C13:G13)</f>
        <v>7.0094850090531652E-2</v>
      </c>
    </row>
    <row r="14" spans="1:22" x14ac:dyDescent="0.3">
      <c r="A14" s="79" t="s">
        <v>116</v>
      </c>
      <c r="B14" s="9">
        <f>5395</f>
        <v>5395</v>
      </c>
      <c r="C14" s="9">
        <v>5278</v>
      </c>
      <c r="D14" s="9">
        <v>5108</v>
      </c>
      <c r="E14" s="9">
        <v>4870</v>
      </c>
      <c r="F14" s="9">
        <v>4754</v>
      </c>
      <c r="G14" s="9">
        <v>4715</v>
      </c>
      <c r="H14" s="78"/>
      <c r="I14" s="77"/>
      <c r="J14" s="78"/>
      <c r="K14" s="77"/>
    </row>
    <row r="15" spans="1:22" x14ac:dyDescent="0.3">
      <c r="A15" s="79" t="s">
        <v>88</v>
      </c>
      <c r="B15" s="6"/>
      <c r="C15" s="77">
        <f>C14/B14-1</f>
        <v>-2.168674698795181E-2</v>
      </c>
      <c r="D15" s="77">
        <f>D14/C14-1</f>
        <v>-3.2209170140204635E-2</v>
      </c>
      <c r="E15" s="77">
        <f>E14/D14-1</f>
        <v>-4.6593578700078297E-2</v>
      </c>
      <c r="F15" s="77">
        <f>F14/E14-1</f>
        <v>-2.3819301848049257E-2</v>
      </c>
      <c r="G15" s="77">
        <f>G14/F14-1</f>
        <v>-8.2036180058897568E-3</v>
      </c>
      <c r="H15" s="78"/>
      <c r="I15" s="77">
        <f>AVERAGE(C15:G15)</f>
        <v>-2.6502483136434753E-2</v>
      </c>
      <c r="J15" s="78">
        <v>2.5000000000000001E-2</v>
      </c>
      <c r="K15" s="77">
        <f>_xlfn.STDEV.S(C15:G15)</f>
        <v>1.4155013591043248E-2</v>
      </c>
    </row>
    <row r="16" spans="1:22" x14ac:dyDescent="0.3">
      <c r="A16" s="79" t="s">
        <v>117</v>
      </c>
      <c r="B16" s="9">
        <v>3192</v>
      </c>
      <c r="C16" s="9">
        <v>3859</v>
      </c>
      <c r="D16" s="9">
        <v>3561</v>
      </c>
      <c r="E16" s="9">
        <v>3755</v>
      </c>
      <c r="F16" s="9">
        <v>3659</v>
      </c>
      <c r="G16" s="9">
        <v>2961</v>
      </c>
      <c r="H16" s="78"/>
      <c r="I16" s="77"/>
      <c r="J16" s="78"/>
      <c r="K16" s="77"/>
    </row>
    <row r="17" spans="1:13" x14ac:dyDescent="0.3">
      <c r="A17" s="79" t="s">
        <v>88</v>
      </c>
      <c r="C17" s="77">
        <f>C16/B16-1</f>
        <v>0.20895989974937335</v>
      </c>
      <c r="D17" s="77">
        <f>D16/C16-1</f>
        <v>-7.7222078258616267E-2</v>
      </c>
      <c r="E17" s="77">
        <f>E16/D16-1</f>
        <v>5.4479078910418366E-2</v>
      </c>
      <c r="F17" s="77">
        <f>F16/E16-1</f>
        <v>-2.556591211717707E-2</v>
      </c>
      <c r="G17" s="77">
        <f>G16/F16-1</f>
        <v>-0.19076250341623391</v>
      </c>
      <c r="H17" s="78"/>
      <c r="I17" s="77">
        <f>AVERAGE(C17:G17)</f>
        <v>-6.0223030264471063E-3</v>
      </c>
      <c r="J17" s="78">
        <v>0.04</v>
      </c>
      <c r="K17" s="77">
        <f>_xlfn.STDEV.S(C17:G17)</f>
        <v>0.14954770728439445</v>
      </c>
    </row>
    <row r="18" spans="1:13" x14ac:dyDescent="0.3">
      <c r="A18" s="79"/>
      <c r="B18" s="153"/>
      <c r="C18" s="153"/>
      <c r="D18" s="153"/>
      <c r="E18" s="153"/>
      <c r="F18" s="153"/>
      <c r="G18" s="153"/>
      <c r="H18" s="78"/>
      <c r="I18" s="77"/>
      <c r="J18" s="78"/>
      <c r="K18" s="77"/>
    </row>
    <row r="19" spans="1:13" x14ac:dyDescent="0.3">
      <c r="A19" s="80" t="s">
        <v>118</v>
      </c>
      <c r="B19" s="81">
        <f t="shared" ref="B19:G19" si="2">B22+B24</f>
        <v>11071</v>
      </c>
      <c r="C19" s="81">
        <f t="shared" si="2"/>
        <v>12525</v>
      </c>
      <c r="D19" s="81">
        <f t="shared" si="2"/>
        <v>12787</v>
      </c>
      <c r="E19" s="81">
        <f t="shared" si="2"/>
        <v>13465</v>
      </c>
      <c r="F19" s="81">
        <f t="shared" si="2"/>
        <v>14487</v>
      </c>
      <c r="G19" s="81">
        <f t="shared" si="2"/>
        <v>14109</v>
      </c>
      <c r="I19" s="77"/>
      <c r="J19" s="78"/>
      <c r="K19" s="77"/>
    </row>
    <row r="20" spans="1:13" x14ac:dyDescent="0.3">
      <c r="A20" s="76" t="s">
        <v>88</v>
      </c>
      <c r="C20" s="77">
        <f>C19/B19-1</f>
        <v>0.1313341161593351</v>
      </c>
      <c r="D20" s="77">
        <f>D19/C19-1</f>
        <v>2.0918163672654755E-2</v>
      </c>
      <c r="E20" s="77">
        <f>E19/D19-1</f>
        <v>5.3022601079221188E-2</v>
      </c>
      <c r="F20" s="77">
        <f>F19/E19-1</f>
        <v>7.5900482733011421E-2</v>
      </c>
      <c r="G20" s="77">
        <f>G19/F19-1</f>
        <v>-2.6092358666390592E-2</v>
      </c>
      <c r="H20" s="78"/>
      <c r="I20" s="77">
        <f>AVERAGE(C20:G20)</f>
        <v>5.1016600995566375E-2</v>
      </c>
      <c r="J20" s="78">
        <f>N88</f>
        <v>5.1112905420716892E-2</v>
      </c>
      <c r="K20" s="77">
        <f>_xlfn.STDEV.S(C20:G20)</f>
        <v>5.9003903341583133E-2</v>
      </c>
    </row>
    <row r="21" spans="1:13" x14ac:dyDescent="0.3">
      <c r="A21" s="79"/>
      <c r="C21" s="77"/>
      <c r="D21" s="77"/>
      <c r="E21" s="77"/>
      <c r="F21" s="77"/>
      <c r="G21" s="77"/>
      <c r="H21" s="78"/>
      <c r="I21" s="77"/>
      <c r="J21" s="78"/>
      <c r="K21" s="77"/>
    </row>
    <row r="22" spans="1:13" x14ac:dyDescent="0.3">
      <c r="A22" s="79" t="s">
        <v>119</v>
      </c>
      <c r="B22">
        <v>6789</v>
      </c>
      <c r="C22" s="9">
        <v>7977</v>
      </c>
      <c r="D22" s="9">
        <v>8123</v>
      </c>
      <c r="E22" s="9">
        <v>8756</v>
      </c>
      <c r="F22" s="9">
        <v>9738</v>
      </c>
      <c r="G22" s="9">
        <v>9544</v>
      </c>
      <c r="H22" s="78"/>
      <c r="I22" s="77"/>
      <c r="J22" s="78"/>
      <c r="K22" s="77"/>
    </row>
    <row r="23" spans="1:13" x14ac:dyDescent="0.3">
      <c r="A23" s="79" t="s">
        <v>88</v>
      </c>
      <c r="C23" s="77">
        <f>C22/B22-1</f>
        <v>0.17498895271763137</v>
      </c>
      <c r="D23" s="77">
        <f>D22/C22-1</f>
        <v>1.8302620032593753E-2</v>
      </c>
      <c r="E23" s="77">
        <f>E22/D22-1</f>
        <v>7.7926874307521876E-2</v>
      </c>
      <c r="F23" s="77">
        <f>F22/E22-1</f>
        <v>0.11215166742804938</v>
      </c>
      <c r="G23" s="77">
        <f>G22/F22-1</f>
        <v>-1.9921955226945953E-2</v>
      </c>
      <c r="H23" s="78"/>
      <c r="I23" s="77">
        <f>AVERAGE(C23:G23)</f>
        <v>7.268963185177009E-2</v>
      </c>
      <c r="J23" s="78">
        <v>0.06</v>
      </c>
      <c r="K23" s="77">
        <f>_xlfn.STDEV.S(C23:G23)</f>
        <v>7.6786530599184735E-2</v>
      </c>
    </row>
    <row r="24" spans="1:13" x14ac:dyDescent="0.3">
      <c r="A24" s="79" t="s">
        <v>130</v>
      </c>
      <c r="B24">
        <v>4282</v>
      </c>
      <c r="C24" s="9">
        <v>4548</v>
      </c>
      <c r="D24" s="9">
        <v>4664</v>
      </c>
      <c r="E24" s="9">
        <v>4709</v>
      </c>
      <c r="F24" s="9">
        <v>4749</v>
      </c>
      <c r="G24" s="9">
        <v>4565</v>
      </c>
      <c r="H24" s="78"/>
      <c r="I24" s="77"/>
      <c r="J24" s="78"/>
      <c r="K24" s="77"/>
    </row>
    <row r="25" spans="1:13" x14ac:dyDescent="0.3">
      <c r="A25" s="79" t="s">
        <v>88</v>
      </c>
      <c r="C25" s="77">
        <f>C24/B24-1</f>
        <v>6.2120504437178869E-2</v>
      </c>
      <c r="D25" s="77">
        <f>D24/C24-1</f>
        <v>2.5505716798592815E-2</v>
      </c>
      <c r="E25" s="77">
        <f>E24/D24-1</f>
        <v>9.6483704974270612E-3</v>
      </c>
      <c r="F25" s="77">
        <f>F24/E24-1</f>
        <v>8.4943724782331476E-3</v>
      </c>
      <c r="G25" s="77">
        <f>G24/F24-1</f>
        <v>-3.874499894714678E-2</v>
      </c>
      <c r="H25" s="78"/>
      <c r="I25" s="77">
        <f>AVERAGE(C25:G25)</f>
        <v>1.3404793052857022E-2</v>
      </c>
      <c r="J25" s="78">
        <v>0.03</v>
      </c>
      <c r="K25" s="77">
        <f>_xlfn.STDEV.S(C25:G25)</f>
        <v>3.6323121553147625E-2</v>
      </c>
    </row>
    <row r="26" spans="1:13" x14ac:dyDescent="0.3">
      <c r="A26" s="79"/>
      <c r="C26" s="77"/>
      <c r="D26" s="77"/>
      <c r="E26" s="77"/>
      <c r="F26" s="77"/>
      <c r="G26" s="78"/>
      <c r="H26" s="78"/>
      <c r="I26" s="77"/>
      <c r="J26" s="78"/>
      <c r="K26" s="77"/>
    </row>
    <row r="27" spans="1:13" x14ac:dyDescent="0.3">
      <c r="A27" s="79"/>
      <c r="B27" s="153">
        <f t="shared" ref="B27:G27" si="3">B28/B$39</f>
        <v>0.22887171561051003</v>
      </c>
      <c r="C27" s="153">
        <f t="shared" si="3"/>
        <v>0.23732479194042927</v>
      </c>
      <c r="D27" s="153">
        <f t="shared" si="3"/>
        <v>0.24630293375813089</v>
      </c>
      <c r="E27" s="153">
        <f t="shared" si="3"/>
        <v>0.25233644859813081</v>
      </c>
      <c r="F27" s="153">
        <f t="shared" si="3"/>
        <v>0.25358507418250387</v>
      </c>
      <c r="G27" s="153">
        <f t="shared" si="3"/>
        <v>0.23936652756538193</v>
      </c>
      <c r="H27" s="78"/>
      <c r="I27" s="77"/>
      <c r="J27" s="78"/>
      <c r="K27" s="77"/>
    </row>
    <row r="28" spans="1:13" x14ac:dyDescent="0.3">
      <c r="A28" s="80" t="s">
        <v>121</v>
      </c>
      <c r="B28" s="13">
        <f t="shared" ref="B28:G28" si="4">B35+B33+B31</f>
        <v>7404</v>
      </c>
      <c r="C28" s="13">
        <f t="shared" si="4"/>
        <v>8669</v>
      </c>
      <c r="D28" s="13">
        <f t="shared" si="4"/>
        <v>9277</v>
      </c>
      <c r="E28" s="13">
        <f t="shared" si="4"/>
        <v>9855</v>
      </c>
      <c r="F28" s="13">
        <f t="shared" si="4"/>
        <v>10221</v>
      </c>
      <c r="G28" s="13">
        <f t="shared" si="4"/>
        <v>9235</v>
      </c>
      <c r="I28" s="4"/>
      <c r="K28" s="4"/>
    </row>
    <row r="29" spans="1:13" x14ac:dyDescent="0.3">
      <c r="A29" s="76" t="s">
        <v>88</v>
      </c>
      <c r="C29" s="77">
        <f>C28/B28-1</f>
        <v>0.17085359265262023</v>
      </c>
      <c r="D29" s="77">
        <f>D28/C28-1</f>
        <v>7.0134963663629035E-2</v>
      </c>
      <c r="E29" s="77">
        <f>E28/D28-1</f>
        <v>6.2304624339764914E-2</v>
      </c>
      <c r="F29" s="77">
        <f>F28/E28-1</f>
        <v>3.7138508371385104E-2</v>
      </c>
      <c r="G29" s="77">
        <f>G28/F28-1</f>
        <v>-9.6468055963212951E-2</v>
      </c>
      <c r="H29" s="78"/>
      <c r="I29" s="77">
        <f>AVERAGE(C29:G29)</f>
        <v>4.8792726612837269E-2</v>
      </c>
      <c r="J29" s="78">
        <f>N100</f>
        <v>5.26152389154384E-2</v>
      </c>
      <c r="K29" s="77">
        <f>_xlfn.STDEV.S(C29:G29)</f>
        <v>9.5882002010704431E-2</v>
      </c>
      <c r="M29">
        <f>(120.47/42.52)^(1/5)-1</f>
        <v>0.23156441231485747</v>
      </c>
    </row>
    <row r="30" spans="1:13" x14ac:dyDescent="0.3">
      <c r="A30" s="76"/>
      <c r="C30" s="77"/>
      <c r="D30" s="77"/>
      <c r="E30" s="77"/>
      <c r="F30" s="77"/>
      <c r="G30" s="78"/>
      <c r="H30" s="78"/>
      <c r="I30" s="77"/>
      <c r="J30" s="78"/>
      <c r="K30" s="77"/>
    </row>
    <row r="31" spans="1:13" x14ac:dyDescent="0.3">
      <c r="A31" s="79" t="s">
        <v>122</v>
      </c>
      <c r="B31" s="9">
        <v>1556</v>
      </c>
      <c r="C31" s="9">
        <v>1931</v>
      </c>
      <c r="D31" s="9">
        <v>2253</v>
      </c>
      <c r="E31" s="9">
        <v>2962</v>
      </c>
      <c r="F31" s="9">
        <v>3195</v>
      </c>
      <c r="G31" s="9">
        <v>2976</v>
      </c>
      <c r="I31" s="4"/>
      <c r="K31" s="4"/>
    </row>
    <row r="32" spans="1:13" x14ac:dyDescent="0.3">
      <c r="A32" s="79" t="s">
        <v>88</v>
      </c>
      <c r="C32" s="77">
        <f>C31/B31-1</f>
        <v>0.24100257069408748</v>
      </c>
      <c r="D32" s="77">
        <f>D31/C31-1</f>
        <v>0.16675297773174513</v>
      </c>
      <c r="E32" s="77">
        <f>E31/D31-1</f>
        <v>0.31469152241455833</v>
      </c>
      <c r="F32" s="77">
        <f>F31/E31-1</f>
        <v>7.8663065496286322E-2</v>
      </c>
      <c r="G32" s="77">
        <f>G31/F31-1</f>
        <v>-6.8544600938967082E-2</v>
      </c>
      <c r="H32" s="78"/>
      <c r="I32" s="77">
        <f>AVERAGE(C32:G32)</f>
        <v>0.14651310707954204</v>
      </c>
      <c r="J32" s="78">
        <v>0.1</v>
      </c>
      <c r="K32" s="77">
        <f>_xlfn.STDEV.S(C32:G32)</f>
        <v>0.14872401991928161</v>
      </c>
    </row>
    <row r="33" spans="1:11" x14ac:dyDescent="0.3">
      <c r="A33" s="79" t="s">
        <v>123</v>
      </c>
      <c r="B33" s="9">
        <v>2678</v>
      </c>
      <c r="C33" s="9">
        <v>3010</v>
      </c>
      <c r="D33" s="9">
        <v>3093</v>
      </c>
      <c r="E33" s="9">
        <v>3091</v>
      </c>
      <c r="F33" s="9">
        <v>3122</v>
      </c>
      <c r="G33" s="9">
        <v>2749</v>
      </c>
      <c r="I33" s="4"/>
      <c r="K33" s="4"/>
    </row>
    <row r="34" spans="1:11" x14ac:dyDescent="0.3">
      <c r="A34" s="79" t="s">
        <v>88</v>
      </c>
      <c r="C34" s="77">
        <f>C33/B33-1</f>
        <v>0.12397311426437629</v>
      </c>
      <c r="D34" s="77">
        <f>D33/C33-1</f>
        <v>2.757475083056482E-2</v>
      </c>
      <c r="E34" s="77">
        <f>E33/D33-1</f>
        <v>-6.4662140316840144E-4</v>
      </c>
      <c r="F34" s="77">
        <f>F33/E33-1</f>
        <v>1.0029116790682524E-2</v>
      </c>
      <c r="G34" s="77">
        <f>G33/F33-1</f>
        <v>-0.11947469570787961</v>
      </c>
      <c r="H34" s="78"/>
      <c r="I34" s="77">
        <f>AVERAGE(C34:G34)</f>
        <v>8.2911329549151258E-3</v>
      </c>
      <c r="J34" s="78">
        <v>0.03</v>
      </c>
      <c r="K34" s="77">
        <f>_xlfn.STDEV.S(C34:G34)</f>
        <v>8.6834886037706713E-2</v>
      </c>
    </row>
    <row r="35" spans="1:11" x14ac:dyDescent="0.3">
      <c r="A35" s="79" t="s">
        <v>124</v>
      </c>
      <c r="B35" s="9">
        <v>3170</v>
      </c>
      <c r="C35" s="9">
        <v>3728</v>
      </c>
      <c r="D35" s="9">
        <v>3931</v>
      </c>
      <c r="E35" s="9">
        <v>3802</v>
      </c>
      <c r="F35" s="9">
        <v>3904</v>
      </c>
      <c r="G35" s="9">
        <v>3510</v>
      </c>
      <c r="I35" s="4"/>
      <c r="K35" s="4"/>
    </row>
    <row r="36" spans="1:11" x14ac:dyDescent="0.3">
      <c r="A36" s="79" t="s">
        <v>88</v>
      </c>
      <c r="C36" s="77">
        <f>C35/B35-1</f>
        <v>0.17602523659305991</v>
      </c>
      <c r="D36" s="77">
        <f>D35/C35-1</f>
        <v>5.4452789699570792E-2</v>
      </c>
      <c r="E36" s="77">
        <f>E35/D35-1</f>
        <v>-3.2816077334011706E-2</v>
      </c>
      <c r="F36" s="77">
        <f>F35/E35-1</f>
        <v>2.6827985270910126E-2</v>
      </c>
      <c r="G36" s="77">
        <f>G35/F35-1</f>
        <v>-0.10092213114754101</v>
      </c>
      <c r="H36" s="78"/>
      <c r="I36" s="77">
        <f>AVERAGE(C36:G36)</f>
        <v>2.4713560616397623E-2</v>
      </c>
      <c r="J36" s="78">
        <v>0.05</v>
      </c>
      <c r="K36" s="77">
        <f>_xlfn.STDEV.S(C36:G36)</f>
        <v>0.10353514151322737</v>
      </c>
    </row>
    <row r="37" spans="1:11" x14ac:dyDescent="0.3">
      <c r="A37" s="76"/>
      <c r="D37" s="4"/>
      <c r="E37" s="4"/>
      <c r="F37" s="4"/>
      <c r="I37" s="4"/>
      <c r="K37" s="4"/>
    </row>
    <row r="38" spans="1:11" x14ac:dyDescent="0.3">
      <c r="I38" s="4"/>
      <c r="K38" s="4"/>
    </row>
    <row r="39" spans="1:11" x14ac:dyDescent="0.3">
      <c r="A39" s="3" t="s">
        <v>125</v>
      </c>
      <c r="B39" s="9">
        <f t="shared" ref="B39:G39" si="5">B7+B28+B19</f>
        <v>32350</v>
      </c>
      <c r="C39" s="9">
        <f t="shared" si="5"/>
        <v>36528</v>
      </c>
      <c r="D39" s="9">
        <f t="shared" si="5"/>
        <v>37665</v>
      </c>
      <c r="E39" s="9">
        <f t="shared" si="5"/>
        <v>39055</v>
      </c>
      <c r="F39" s="9">
        <f t="shared" si="5"/>
        <v>40306</v>
      </c>
      <c r="G39" s="9">
        <f t="shared" si="5"/>
        <v>38581</v>
      </c>
      <c r="I39" s="4"/>
      <c r="K39" s="4"/>
    </row>
    <row r="40" spans="1:11" x14ac:dyDescent="0.3">
      <c r="A40" s="76" t="s">
        <v>88</v>
      </c>
      <c r="C40" s="77"/>
      <c r="D40" s="77">
        <f>D39/C39-1</f>
        <v>3.1126806833114307E-2</v>
      </c>
      <c r="E40" s="77">
        <f>E39/D39-1</f>
        <v>3.6904287800345159E-2</v>
      </c>
      <c r="F40" s="77">
        <f>F39/E39-1</f>
        <v>3.203175009601833E-2</v>
      </c>
      <c r="G40" s="77">
        <f>G39/F39-1</f>
        <v>-4.2797598372450785E-2</v>
      </c>
      <c r="H40" s="78"/>
      <c r="I40" s="77">
        <f>AVERAGE(C40:F40)</f>
        <v>3.3354281576492596E-2</v>
      </c>
      <c r="J40" s="78">
        <f>N103</f>
        <v>5.2220526379268994E-2</v>
      </c>
      <c r="K40" s="77">
        <f>_xlfn.STDEV.S(C40:G40)</f>
        <v>3.8160384747612019E-2</v>
      </c>
    </row>
    <row r="41" spans="1:11" x14ac:dyDescent="0.3">
      <c r="A41" s="76"/>
      <c r="C41" s="77"/>
      <c r="D41" s="77"/>
      <c r="E41" s="77"/>
      <c r="F41" s="77"/>
      <c r="G41" s="77"/>
      <c r="H41" s="78"/>
      <c r="I41" s="77"/>
      <c r="J41" s="78"/>
      <c r="K41" s="77"/>
    </row>
    <row r="42" spans="1:11" x14ac:dyDescent="0.3">
      <c r="A42" s="130" t="s">
        <v>162</v>
      </c>
      <c r="C42" s="77"/>
      <c r="D42" s="77"/>
      <c r="E42" s="77"/>
      <c r="F42" s="77"/>
      <c r="G42" s="77"/>
      <c r="H42" s="78"/>
      <c r="I42" s="77"/>
      <c r="J42" s="78"/>
      <c r="K42" s="77"/>
    </row>
    <row r="43" spans="1:11" x14ac:dyDescent="0.3">
      <c r="A43" s="128" t="s">
        <v>113</v>
      </c>
      <c r="C43" s="77"/>
      <c r="D43" s="77"/>
      <c r="E43" s="77"/>
      <c r="F43" s="77"/>
      <c r="G43" s="77"/>
      <c r="H43" s="78"/>
      <c r="I43" s="77"/>
      <c r="J43" s="78"/>
      <c r="K43" s="77"/>
    </row>
    <row r="44" spans="1:11" x14ac:dyDescent="0.3">
      <c r="A44" s="76" t="s">
        <v>69</v>
      </c>
      <c r="B44" s="6"/>
      <c r="C44" s="129"/>
      <c r="D44" s="129">
        <v>11863</v>
      </c>
      <c r="E44" s="129">
        <v>11889</v>
      </c>
      <c r="F44" s="129">
        <v>11699</v>
      </c>
      <c r="G44" s="129">
        <v>11068</v>
      </c>
      <c r="H44" s="78"/>
      <c r="I44" s="77"/>
      <c r="J44" s="78"/>
      <c r="K44" s="77"/>
    </row>
    <row r="45" spans="1:11" x14ac:dyDescent="0.3">
      <c r="A45" s="76" t="s">
        <v>166</v>
      </c>
      <c r="B45" s="77"/>
      <c r="C45" s="77"/>
      <c r="D45" s="77">
        <f>D44/D$7</f>
        <v>0.7603999743606179</v>
      </c>
      <c r="E45" s="77">
        <f>E44/E$7</f>
        <v>0.7555767397521449</v>
      </c>
      <c r="F45" s="77">
        <f>F44/F$7</f>
        <v>0.75003205539171691</v>
      </c>
      <c r="G45" s="77">
        <f>G44/G$7</f>
        <v>0.72638970926035307</v>
      </c>
      <c r="H45" s="78"/>
      <c r="I45" s="77"/>
      <c r="J45" s="78"/>
      <c r="K45" s="77"/>
    </row>
    <row r="46" spans="1:11" x14ac:dyDescent="0.3">
      <c r="A46" s="76" t="s">
        <v>164</v>
      </c>
      <c r="B46" s="6"/>
      <c r="C46" s="129"/>
      <c r="D46" s="129">
        <f>763+264</f>
        <v>1027</v>
      </c>
      <c r="E46" s="129">
        <f>705+271</f>
        <v>976</v>
      </c>
      <c r="F46" s="129">
        <f>712+272</f>
        <v>984</v>
      </c>
      <c r="G46" s="129">
        <f>643+308</f>
        <v>951</v>
      </c>
      <c r="H46" s="78"/>
      <c r="I46" s="77"/>
      <c r="J46" s="78"/>
      <c r="K46" s="77"/>
    </row>
    <row r="47" spans="1:11" x14ac:dyDescent="0.3">
      <c r="A47" s="76" t="s">
        <v>165</v>
      </c>
      <c r="C47" s="77"/>
      <c r="D47" s="77">
        <f>1-(D44+D46)/D$7</f>
        <v>0.17377091212101792</v>
      </c>
      <c r="E47" s="77">
        <f>1-(E44+E46)/E$7</f>
        <v>0.1823959326342548</v>
      </c>
      <c r="F47" s="77">
        <f>1-(F44+F46)/F$7</f>
        <v>0.18688293370944997</v>
      </c>
      <c r="G47" s="77">
        <f>1-(G44+G46)/G$7</f>
        <v>0.21119642974338781</v>
      </c>
      <c r="H47" s="78"/>
      <c r="I47" s="77"/>
      <c r="J47" s="78"/>
      <c r="K47" s="77"/>
    </row>
    <row r="48" spans="1:11" x14ac:dyDescent="0.3">
      <c r="A48" s="76"/>
      <c r="C48" s="77"/>
      <c r="D48" s="77"/>
      <c r="E48" s="77"/>
      <c r="F48" s="77"/>
      <c r="G48" s="77"/>
      <c r="H48" s="78"/>
      <c r="I48" s="77"/>
      <c r="J48" s="78"/>
      <c r="K48" s="77"/>
    </row>
    <row r="49" spans="1:12" x14ac:dyDescent="0.3">
      <c r="A49" s="128" t="str">
        <f>A19</f>
        <v>Automation and Control Solutions</v>
      </c>
      <c r="C49" s="77"/>
      <c r="D49" s="77"/>
      <c r="E49" s="77"/>
      <c r="F49" s="77"/>
      <c r="G49" s="77"/>
      <c r="H49" s="78"/>
      <c r="I49" s="77"/>
      <c r="J49" s="78"/>
      <c r="K49" s="77"/>
    </row>
    <row r="50" spans="1:12" x14ac:dyDescent="0.3">
      <c r="A50" s="76" t="s">
        <v>69</v>
      </c>
      <c r="B50" s="6"/>
      <c r="C50" s="129"/>
      <c r="D50" s="129">
        <v>8511</v>
      </c>
      <c r="E50" s="129">
        <v>8872</v>
      </c>
      <c r="F50" s="129">
        <v>9447</v>
      </c>
      <c r="G50" s="129">
        <v>9133</v>
      </c>
      <c r="H50" s="78"/>
      <c r="I50" s="77"/>
      <c r="J50" s="78"/>
      <c r="K50" s="77"/>
    </row>
    <row r="51" spans="1:12" x14ac:dyDescent="0.3">
      <c r="A51" s="76" t="s">
        <v>163</v>
      </c>
      <c r="B51" s="77"/>
      <c r="C51" s="77"/>
      <c r="D51" s="77">
        <f>D50/D$19</f>
        <v>0.6655978728396027</v>
      </c>
      <c r="E51" s="77">
        <f>E50/E$19</f>
        <v>0.65889342740438173</v>
      </c>
      <c r="F51" s="77">
        <f>F50/F$19</f>
        <v>0.65210188444812589</v>
      </c>
      <c r="G51" s="77">
        <f>G50/G$19</f>
        <v>0.64731731518888658</v>
      </c>
      <c r="H51" s="78"/>
      <c r="I51" s="77"/>
      <c r="J51" s="78"/>
      <c r="K51" s="77"/>
    </row>
    <row r="52" spans="1:12" x14ac:dyDescent="0.3">
      <c r="A52" s="76" t="s">
        <v>164</v>
      </c>
      <c r="B52" s="6"/>
      <c r="C52" s="129"/>
      <c r="D52" s="129">
        <f>2197+243</f>
        <v>2440</v>
      </c>
      <c r="E52" s="129">
        <f>2358+252</f>
        <v>2610</v>
      </c>
      <c r="F52" s="129">
        <f>2584+256</f>
        <v>2840</v>
      </c>
      <c r="G52" s="129">
        <f>2373+290</f>
        <v>2663</v>
      </c>
      <c r="H52" s="78"/>
      <c r="I52" s="77"/>
      <c r="J52" s="78"/>
      <c r="K52" s="77"/>
    </row>
    <row r="53" spans="1:12" x14ac:dyDescent="0.3">
      <c r="A53" s="76" t="s">
        <v>165</v>
      </c>
      <c r="C53" s="77"/>
      <c r="D53" s="77">
        <f>1-(D50+D52)/D$19</f>
        <v>0.14358332681629782</v>
      </c>
      <c r="E53" s="77">
        <f>1-(E50+E52)/E$19</f>
        <v>0.14727070181953217</v>
      </c>
      <c r="F53" s="77">
        <f>1-(F50+F52)/F$19</f>
        <v>0.15186028853454825</v>
      </c>
      <c r="G53" s="77">
        <f>1-(G50+G52)/G$19</f>
        <v>0.16393791197108232</v>
      </c>
      <c r="H53" s="78"/>
      <c r="I53" s="77"/>
      <c r="J53" s="78"/>
      <c r="K53" s="77"/>
    </row>
    <row r="54" spans="1:12" x14ac:dyDescent="0.3">
      <c r="A54" s="76"/>
      <c r="C54" s="77"/>
      <c r="D54" s="77"/>
      <c r="E54" s="77"/>
      <c r="F54" s="77"/>
      <c r="G54" s="77"/>
      <c r="H54" s="78"/>
      <c r="I54" s="77"/>
      <c r="J54" s="78"/>
      <c r="K54" s="77"/>
    </row>
    <row r="55" spans="1:12" x14ac:dyDescent="0.3">
      <c r="A55" s="128" t="str">
        <f>A28</f>
        <v>Performance Materials and Technologies</v>
      </c>
      <c r="C55" s="77"/>
      <c r="D55" s="77"/>
      <c r="E55" s="77"/>
      <c r="F55" s="77"/>
      <c r="G55" s="77"/>
      <c r="H55" s="78"/>
      <c r="I55" s="77"/>
      <c r="J55" s="78"/>
      <c r="K55" s="77"/>
    </row>
    <row r="56" spans="1:12" x14ac:dyDescent="0.3">
      <c r="A56" s="76" t="s">
        <v>69</v>
      </c>
      <c r="B56" s="6"/>
      <c r="C56" s="129"/>
      <c r="D56" s="129">
        <v>6627</v>
      </c>
      <c r="E56" s="129">
        <v>6974</v>
      </c>
      <c r="F56" s="129">
        <v>7221</v>
      </c>
      <c r="G56" s="129">
        <v>6262</v>
      </c>
      <c r="H56" s="78"/>
      <c r="I56" s="77"/>
      <c r="J56" s="78"/>
      <c r="K56" s="77"/>
    </row>
    <row r="57" spans="1:12" x14ac:dyDescent="0.3">
      <c r="A57" s="76" t="s">
        <v>163</v>
      </c>
      <c r="B57" s="6"/>
      <c r="C57" s="129"/>
      <c r="D57" s="77">
        <f>D56/D$28</f>
        <v>0.71434731055298051</v>
      </c>
      <c r="E57" s="77">
        <f>E56/E$28</f>
        <v>0.70766108574327757</v>
      </c>
      <c r="F57" s="77">
        <f>F56/F$28</f>
        <v>0.70648664514235393</v>
      </c>
      <c r="G57" s="77">
        <f>G56/G$28</f>
        <v>0.67807255008121281</v>
      </c>
      <c r="H57" s="78"/>
      <c r="I57" s="77"/>
      <c r="J57" s="78"/>
      <c r="K57" s="77"/>
    </row>
    <row r="58" spans="1:12" x14ac:dyDescent="0.3">
      <c r="A58" s="76" t="s">
        <v>164</v>
      </c>
      <c r="B58" s="6"/>
      <c r="C58" s="129"/>
      <c r="D58" s="129">
        <f>979+121</f>
        <v>1100</v>
      </c>
      <c r="E58" s="129">
        <f>1025+131</f>
        <v>1156</v>
      </c>
      <c r="F58" s="129">
        <f>1049+134</f>
        <v>1183</v>
      </c>
      <c r="G58" s="129">
        <f>902+136</f>
        <v>1038</v>
      </c>
      <c r="H58" s="78"/>
      <c r="I58" s="77"/>
      <c r="J58" s="78"/>
      <c r="K58" s="77"/>
    </row>
    <row r="59" spans="1:12" x14ac:dyDescent="0.3">
      <c r="A59" s="76" t="s">
        <v>165</v>
      </c>
      <c r="C59" s="77"/>
      <c r="D59" s="77">
        <f>1-(D56+D58)/D$28</f>
        <v>0.16707987495957743</v>
      </c>
      <c r="E59" s="77">
        <f>1-(E56+E58)/E$28</f>
        <v>0.17503805175038056</v>
      </c>
      <c r="F59" s="77">
        <f>1-(F56+F58)/F$28</f>
        <v>0.1777712552587809</v>
      </c>
      <c r="G59" s="77">
        <f>1-(G56+G58)/G$28</f>
        <v>0.20952896589063341</v>
      </c>
      <c r="H59" s="78"/>
      <c r="I59" s="77"/>
      <c r="J59" s="78"/>
      <c r="K59" s="77"/>
    </row>
    <row r="60" spans="1:12" x14ac:dyDescent="0.3">
      <c r="E60" s="127">
        <f>1-E61-E62</f>
        <v>0.39576336430653669</v>
      </c>
      <c r="F60" s="127">
        <f>0.22*E60</f>
        <v>8.7067940147438072E-2</v>
      </c>
    </row>
    <row r="61" spans="1:12" x14ac:dyDescent="0.3">
      <c r="E61" s="127">
        <f>E99/E102</f>
        <v>0.23780846623694571</v>
      </c>
      <c r="F61" s="127">
        <f>E61*0.23</f>
        <v>5.4695947234497513E-2</v>
      </c>
      <c r="G61" s="5">
        <f>SUM(F60:F62)</f>
        <v>0.20588881703682615</v>
      </c>
    </row>
    <row r="62" spans="1:12" x14ac:dyDescent="0.3">
      <c r="E62">
        <f>E87/E102</f>
        <v>0.36642816945651757</v>
      </c>
      <c r="F62">
        <f>E62*0.175</f>
        <v>6.412492965489057E-2</v>
      </c>
    </row>
    <row r="63" spans="1:12" x14ac:dyDescent="0.3">
      <c r="C63">
        <v>1</v>
      </c>
      <c r="D63">
        <f>C63+1</f>
        <v>2</v>
      </c>
      <c r="E63">
        <f t="shared" ref="E63:L63" si="6">D63+1</f>
        <v>3</v>
      </c>
      <c r="F63">
        <f t="shared" si="6"/>
        <v>4</v>
      </c>
      <c r="G63">
        <f t="shared" si="6"/>
        <v>5</v>
      </c>
      <c r="H63">
        <f>G63+1</f>
        <v>6</v>
      </c>
      <c r="I63">
        <f t="shared" si="6"/>
        <v>7</v>
      </c>
      <c r="J63">
        <f t="shared" si="6"/>
        <v>8</v>
      </c>
      <c r="K63">
        <f t="shared" si="6"/>
        <v>9</v>
      </c>
      <c r="L63">
        <f t="shared" si="6"/>
        <v>10</v>
      </c>
    </row>
    <row r="64" spans="1:12" x14ac:dyDescent="0.3">
      <c r="A64" s="3" t="s">
        <v>126</v>
      </c>
      <c r="B64">
        <v>2015</v>
      </c>
      <c r="C64">
        <f>B64+1</f>
        <v>2016</v>
      </c>
      <c r="D64">
        <f t="shared" ref="D64:L64" si="7">C64+1</f>
        <v>2017</v>
      </c>
      <c r="E64">
        <f t="shared" si="7"/>
        <v>2018</v>
      </c>
      <c r="F64">
        <f t="shared" si="7"/>
        <v>2019</v>
      </c>
      <c r="G64">
        <f t="shared" si="7"/>
        <v>2020</v>
      </c>
      <c r="H64">
        <f>G64+1</f>
        <v>2021</v>
      </c>
      <c r="I64">
        <f t="shared" si="7"/>
        <v>2022</v>
      </c>
      <c r="J64">
        <f t="shared" si="7"/>
        <v>2023</v>
      </c>
      <c r="K64">
        <f t="shared" si="7"/>
        <v>2024</v>
      </c>
      <c r="L64">
        <f t="shared" si="7"/>
        <v>2025</v>
      </c>
    </row>
    <row r="65" spans="1:14" x14ac:dyDescent="0.3">
      <c r="A65" s="3"/>
    </row>
    <row r="66" spans="1:14" x14ac:dyDescent="0.3">
      <c r="A66" s="87" t="str">
        <f>A10</f>
        <v>Commercial OE</v>
      </c>
      <c r="B66" s="88">
        <f>G10</f>
        <v>2905</v>
      </c>
      <c r="C66" s="6">
        <f>B66*(1+C67)</f>
        <v>3195.5000000000005</v>
      </c>
      <c r="D66" s="6">
        <f t="shared" ref="D66:L66" si="8">C66*(1+D67)</f>
        <v>3515.0500000000006</v>
      </c>
      <c r="E66" s="6">
        <f t="shared" si="8"/>
        <v>3866.5550000000012</v>
      </c>
      <c r="F66" s="6">
        <f t="shared" si="8"/>
        <v>4253.210500000002</v>
      </c>
      <c r="G66" s="6">
        <f t="shared" si="8"/>
        <v>4678.5315500000024</v>
      </c>
      <c r="H66" s="6">
        <f>G66*(1+H67)</f>
        <v>5146.3847050000031</v>
      </c>
      <c r="I66" s="6">
        <f t="shared" si="8"/>
        <v>5661.0231755000041</v>
      </c>
      <c r="J66" s="6">
        <f t="shared" si="8"/>
        <v>6227.1254930500054</v>
      </c>
      <c r="K66" s="6">
        <f t="shared" si="8"/>
        <v>6849.8380423550061</v>
      </c>
      <c r="L66" s="6">
        <f t="shared" si="8"/>
        <v>7534.8218465905074</v>
      </c>
    </row>
    <row r="67" spans="1:14" x14ac:dyDescent="0.3">
      <c r="A67" s="89" t="s">
        <v>88</v>
      </c>
      <c r="B67" s="22"/>
      <c r="C67" s="77">
        <f>J11</f>
        <v>0.1</v>
      </c>
      <c r="D67" s="77">
        <f>C67</f>
        <v>0.1</v>
      </c>
      <c r="E67" s="77">
        <f t="shared" ref="E67:L67" si="9">D67</f>
        <v>0.1</v>
      </c>
      <c r="F67" s="77">
        <f t="shared" si="9"/>
        <v>0.1</v>
      </c>
      <c r="G67" s="77">
        <f t="shared" si="9"/>
        <v>0.1</v>
      </c>
      <c r="H67" s="77">
        <f>G67</f>
        <v>0.1</v>
      </c>
      <c r="I67" s="77">
        <f t="shared" si="9"/>
        <v>0.1</v>
      </c>
      <c r="J67" s="77">
        <f t="shared" si="9"/>
        <v>0.1</v>
      </c>
      <c r="K67" s="77">
        <f t="shared" si="9"/>
        <v>0.1</v>
      </c>
      <c r="L67" s="77">
        <f t="shared" si="9"/>
        <v>0.1</v>
      </c>
    </row>
    <row r="68" spans="1:14" x14ac:dyDescent="0.3">
      <c r="A68" s="89"/>
      <c r="B68" s="22"/>
      <c r="C68" s="77"/>
      <c r="D68" s="77"/>
      <c r="E68" s="77"/>
      <c r="F68" s="77"/>
      <c r="G68" s="77"/>
      <c r="H68" s="77"/>
      <c r="I68" s="77"/>
      <c r="J68" s="77"/>
      <c r="K68" s="77"/>
      <c r="L68" s="77"/>
    </row>
    <row r="69" spans="1:14" x14ac:dyDescent="0.3">
      <c r="A69" s="87" t="str">
        <f>A12</f>
        <v>Commercial Aftermarket</v>
      </c>
      <c r="B69" s="88">
        <f>G12</f>
        <v>4656</v>
      </c>
      <c r="C69" s="6">
        <f t="shared" ref="C69:L69" si="10">B69*(1+C70)</f>
        <v>4888.8</v>
      </c>
      <c r="D69" s="6">
        <f t="shared" si="10"/>
        <v>5133.2400000000007</v>
      </c>
      <c r="E69" s="6">
        <f t="shared" si="10"/>
        <v>5389.902000000001</v>
      </c>
      <c r="F69" s="6">
        <f t="shared" si="10"/>
        <v>5659.397100000001</v>
      </c>
      <c r="G69" s="6">
        <f t="shared" si="10"/>
        <v>5942.3669550000013</v>
      </c>
      <c r="H69" s="6">
        <f t="shared" si="10"/>
        <v>6239.4853027500012</v>
      </c>
      <c r="I69" s="6">
        <f t="shared" si="10"/>
        <v>6551.4595678875012</v>
      </c>
      <c r="J69" s="6">
        <f t="shared" si="10"/>
        <v>6879.0325462818764</v>
      </c>
      <c r="K69" s="6">
        <f t="shared" si="10"/>
        <v>7222.9841735959708</v>
      </c>
      <c r="L69" s="6">
        <f t="shared" si="10"/>
        <v>7584.1333822757697</v>
      </c>
    </row>
    <row r="70" spans="1:14" x14ac:dyDescent="0.3">
      <c r="A70" s="89" t="s">
        <v>88</v>
      </c>
      <c r="B70" s="22"/>
      <c r="C70" s="77">
        <f>J13</f>
        <v>0.05</v>
      </c>
      <c r="D70" s="77">
        <f>C70</f>
        <v>0.05</v>
      </c>
      <c r="E70" s="77">
        <f t="shared" ref="E70:L70" si="11">D70</f>
        <v>0.05</v>
      </c>
      <c r="F70" s="77">
        <f t="shared" si="11"/>
        <v>0.05</v>
      </c>
      <c r="G70" s="77">
        <f t="shared" si="11"/>
        <v>0.05</v>
      </c>
      <c r="H70" s="77">
        <f>G70</f>
        <v>0.05</v>
      </c>
      <c r="I70" s="77">
        <f t="shared" si="11"/>
        <v>0.05</v>
      </c>
      <c r="J70" s="77">
        <f t="shared" si="11"/>
        <v>0.05</v>
      </c>
      <c r="K70" s="77">
        <f t="shared" si="11"/>
        <v>0.05</v>
      </c>
      <c r="L70" s="77">
        <f t="shared" si="11"/>
        <v>0.05</v>
      </c>
    </row>
    <row r="71" spans="1:14" x14ac:dyDescent="0.3">
      <c r="A71" s="89"/>
      <c r="B71" s="22"/>
    </row>
    <row r="72" spans="1:14" x14ac:dyDescent="0.3">
      <c r="A72" s="87" t="str">
        <f>A14</f>
        <v>Defense and Space</v>
      </c>
      <c r="B72" s="88">
        <f>G14</f>
        <v>4715</v>
      </c>
      <c r="C72" s="6">
        <f t="shared" ref="C72:L72" si="12">B72*(1+C73)</f>
        <v>4832.875</v>
      </c>
      <c r="D72" s="6">
        <f t="shared" si="12"/>
        <v>4953.6968749999996</v>
      </c>
      <c r="E72" s="6">
        <f t="shared" si="12"/>
        <v>5077.5392968749993</v>
      </c>
      <c r="F72" s="6">
        <f t="shared" si="12"/>
        <v>5204.4777792968735</v>
      </c>
      <c r="G72" s="6">
        <f t="shared" si="12"/>
        <v>5334.5897237792951</v>
      </c>
      <c r="H72" s="6">
        <f t="shared" si="12"/>
        <v>5467.9544668737772</v>
      </c>
      <c r="I72" s="6">
        <f t="shared" si="12"/>
        <v>5604.6533285456208</v>
      </c>
      <c r="J72" s="6">
        <f t="shared" si="12"/>
        <v>5744.769661759261</v>
      </c>
      <c r="K72" s="6">
        <f t="shared" si="12"/>
        <v>5888.3889033032419</v>
      </c>
      <c r="L72" s="6">
        <f t="shared" si="12"/>
        <v>6035.5986258858229</v>
      </c>
    </row>
    <row r="73" spans="1:14" x14ac:dyDescent="0.3">
      <c r="A73" s="89" t="s">
        <v>88</v>
      </c>
      <c r="B73" s="22"/>
      <c r="C73" s="77">
        <f>J15</f>
        <v>2.5000000000000001E-2</v>
      </c>
      <c r="D73" s="77">
        <f>C73</f>
        <v>2.5000000000000001E-2</v>
      </c>
      <c r="E73" s="77">
        <f t="shared" ref="E73:L73" si="13">D73</f>
        <v>2.5000000000000001E-2</v>
      </c>
      <c r="F73" s="77">
        <f t="shared" si="13"/>
        <v>2.5000000000000001E-2</v>
      </c>
      <c r="G73" s="77">
        <f t="shared" si="13"/>
        <v>2.5000000000000001E-2</v>
      </c>
      <c r="H73" s="77">
        <f>G73</f>
        <v>2.5000000000000001E-2</v>
      </c>
      <c r="I73" s="77">
        <f t="shared" si="13"/>
        <v>2.5000000000000001E-2</v>
      </c>
      <c r="J73" s="77">
        <f t="shared" si="13"/>
        <v>2.5000000000000001E-2</v>
      </c>
      <c r="K73" s="77">
        <f t="shared" si="13"/>
        <v>2.5000000000000001E-2</v>
      </c>
      <c r="L73" s="77">
        <f t="shared" si="13"/>
        <v>2.5000000000000001E-2</v>
      </c>
    </row>
    <row r="74" spans="1:14" x14ac:dyDescent="0.3">
      <c r="A74" s="89"/>
      <c r="B74" s="22"/>
    </row>
    <row r="75" spans="1:14" x14ac:dyDescent="0.3">
      <c r="A75" s="87" t="str">
        <f>A16</f>
        <v>Transportation Systems</v>
      </c>
      <c r="B75" s="88">
        <f>G16</f>
        <v>2961</v>
      </c>
      <c r="C75" s="6">
        <f t="shared" ref="C75:L75" si="14">B75*(1+C76)</f>
        <v>3079.44</v>
      </c>
      <c r="D75" s="6">
        <f t="shared" si="14"/>
        <v>3202.6176</v>
      </c>
      <c r="E75" s="6">
        <f t="shared" si="14"/>
        <v>3330.7223040000003</v>
      </c>
      <c r="F75" s="6">
        <f t="shared" si="14"/>
        <v>3463.9511961600006</v>
      </c>
      <c r="G75" s="6">
        <f t="shared" si="14"/>
        <v>3602.5092440064009</v>
      </c>
      <c r="H75" s="6">
        <f t="shared" si="14"/>
        <v>3746.6096137666568</v>
      </c>
      <c r="I75" s="6">
        <f t="shared" si="14"/>
        <v>3896.4739983173231</v>
      </c>
      <c r="J75" s="6">
        <f t="shared" si="14"/>
        <v>4052.332958250016</v>
      </c>
      <c r="K75" s="6">
        <f t="shared" si="14"/>
        <v>4214.4262765800167</v>
      </c>
      <c r="L75" s="6">
        <f t="shared" si="14"/>
        <v>4383.0033276432177</v>
      </c>
    </row>
    <row r="76" spans="1:14" x14ac:dyDescent="0.3">
      <c r="A76" s="89" t="s">
        <v>88</v>
      </c>
      <c r="B76" s="22"/>
      <c r="C76" s="77">
        <f>J17</f>
        <v>0.04</v>
      </c>
      <c r="D76" s="77">
        <f>C76</f>
        <v>0.04</v>
      </c>
      <c r="E76" s="77">
        <f t="shared" ref="E76:L76" si="15">D76</f>
        <v>0.04</v>
      </c>
      <c r="F76" s="77">
        <f t="shared" si="15"/>
        <v>0.04</v>
      </c>
      <c r="G76" s="77">
        <f t="shared" si="15"/>
        <v>0.04</v>
      </c>
      <c r="H76" s="77">
        <f>G76</f>
        <v>0.04</v>
      </c>
      <c r="I76" s="77">
        <f t="shared" si="15"/>
        <v>0.04</v>
      </c>
      <c r="J76" s="77">
        <f t="shared" si="15"/>
        <v>0.04</v>
      </c>
      <c r="K76" s="77">
        <f t="shared" si="15"/>
        <v>0.04</v>
      </c>
      <c r="L76" s="77">
        <f t="shared" si="15"/>
        <v>0.04</v>
      </c>
    </row>
    <row r="77" spans="1:14" x14ac:dyDescent="0.3">
      <c r="A77" s="79"/>
      <c r="C77" s="77"/>
      <c r="D77" s="77"/>
      <c r="E77" s="77"/>
      <c r="F77" s="77"/>
      <c r="G77" s="77"/>
      <c r="H77" s="77"/>
      <c r="I77" s="77"/>
      <c r="J77" s="77"/>
      <c r="K77" s="77"/>
      <c r="L77" s="77"/>
    </row>
    <row r="78" spans="1:14" x14ac:dyDescent="0.3">
      <c r="A78" s="84" t="s">
        <v>131</v>
      </c>
      <c r="B78" s="71">
        <f t="shared" ref="B78:L78" si="16">B75+B72+B69+B66</f>
        <v>15237</v>
      </c>
      <c r="C78" s="71">
        <f t="shared" si="16"/>
        <v>15996.615000000002</v>
      </c>
      <c r="D78" s="71">
        <f t="shared" si="16"/>
        <v>16804.604475</v>
      </c>
      <c r="E78" s="71">
        <f t="shared" si="16"/>
        <v>17664.718600875</v>
      </c>
      <c r="F78" s="71">
        <f t="shared" si="16"/>
        <v>18581.036575456877</v>
      </c>
      <c r="G78" s="71">
        <f t="shared" si="16"/>
        <v>19557.997472785701</v>
      </c>
      <c r="H78" s="71">
        <f t="shared" si="16"/>
        <v>20600.434088390437</v>
      </c>
      <c r="I78" s="71">
        <f t="shared" si="16"/>
        <v>21713.610070250448</v>
      </c>
      <c r="J78" s="71">
        <f t="shared" si="16"/>
        <v>22903.260659341162</v>
      </c>
      <c r="K78" s="71">
        <f t="shared" si="16"/>
        <v>24175.637395834237</v>
      </c>
      <c r="L78" s="71">
        <f t="shared" si="16"/>
        <v>25537.557182395318</v>
      </c>
    </row>
    <row r="79" spans="1:14" x14ac:dyDescent="0.3">
      <c r="A79" s="84"/>
      <c r="B79" s="71"/>
      <c r="C79" s="77">
        <f t="shared" ref="C79:L79" si="17">C78/B78-1</f>
        <v>4.9853317582201351E-2</v>
      </c>
      <c r="D79" s="77">
        <f t="shared" si="17"/>
        <v>5.0510028215344116E-2</v>
      </c>
      <c r="E79" s="77">
        <f t="shared" si="17"/>
        <v>5.1183241304761484E-2</v>
      </c>
      <c r="F79" s="77">
        <f t="shared" si="17"/>
        <v>5.1872775065688881E-2</v>
      </c>
      <c r="G79" s="77">
        <f t="shared" si="17"/>
        <v>5.2578385138063899E-2</v>
      </c>
      <c r="H79" s="77">
        <f>H78/G78-1</f>
        <v>5.3299762261205474E-2</v>
      </c>
      <c r="I79" s="77">
        <f t="shared" si="17"/>
        <v>5.4036530350947798E-2</v>
      </c>
      <c r="J79" s="77">
        <f t="shared" si="17"/>
        <v>5.4788245033498217E-2</v>
      </c>
      <c r="K79" s="77">
        <f t="shared" si="17"/>
        <v>5.5554392687494181E-2</v>
      </c>
      <c r="L79" s="77">
        <f t="shared" si="17"/>
        <v>5.6334390041594462E-2</v>
      </c>
      <c r="N79" s="85">
        <f>(L78/B78)^(1/10)-1</f>
        <v>5.2999072022007265E-2</v>
      </c>
    </row>
    <row r="81" spans="1:14" x14ac:dyDescent="0.3">
      <c r="A81" s="79" t="s">
        <v>119</v>
      </c>
      <c r="B81" s="71">
        <f>G22</f>
        <v>9544</v>
      </c>
      <c r="C81" s="6">
        <f>B81*(1+C82)</f>
        <v>10116.640000000001</v>
      </c>
      <c r="D81" s="6">
        <f t="shared" ref="D81:L81" si="18">C81*(1+D82)</f>
        <v>10723.638400000002</v>
      </c>
      <c r="E81" s="6">
        <f t="shared" si="18"/>
        <v>11367.056704000002</v>
      </c>
      <c r="F81" s="6">
        <f t="shared" si="18"/>
        <v>12049.080106240002</v>
      </c>
      <c r="G81" s="6">
        <f t="shared" si="18"/>
        <v>12772.024912614403</v>
      </c>
      <c r="H81" s="6">
        <f>G81*(1+H82)</f>
        <v>13538.346407371268</v>
      </c>
      <c r="I81" s="6">
        <f t="shared" si="18"/>
        <v>14350.647191813545</v>
      </c>
      <c r="J81" s="6">
        <f t="shared" si="18"/>
        <v>15211.686023322358</v>
      </c>
      <c r="K81" s="6">
        <f t="shared" si="18"/>
        <v>16124.3871847217</v>
      </c>
      <c r="L81" s="6">
        <f t="shared" si="18"/>
        <v>17091.850415805002</v>
      </c>
    </row>
    <row r="82" spans="1:14" x14ac:dyDescent="0.3">
      <c r="A82" s="79" t="s">
        <v>88</v>
      </c>
      <c r="C82" s="82">
        <f>J23</f>
        <v>0.06</v>
      </c>
      <c r="D82" s="82">
        <f>C82</f>
        <v>0.06</v>
      </c>
      <c r="E82" s="82">
        <f t="shared" ref="E82:L82" si="19">D82</f>
        <v>0.06</v>
      </c>
      <c r="F82" s="82">
        <f t="shared" si="19"/>
        <v>0.06</v>
      </c>
      <c r="G82" s="82">
        <f t="shared" si="19"/>
        <v>0.06</v>
      </c>
      <c r="H82" s="82">
        <f>G82</f>
        <v>0.06</v>
      </c>
      <c r="I82" s="82">
        <f t="shared" si="19"/>
        <v>0.06</v>
      </c>
      <c r="J82" s="82">
        <f t="shared" si="19"/>
        <v>0.06</v>
      </c>
      <c r="K82" s="82">
        <f t="shared" si="19"/>
        <v>0.06</v>
      </c>
      <c r="L82" s="82">
        <f t="shared" si="19"/>
        <v>0.06</v>
      </c>
    </row>
    <row r="83" spans="1:14" x14ac:dyDescent="0.3">
      <c r="A83" s="79"/>
      <c r="C83" s="82"/>
      <c r="D83" s="82"/>
      <c r="E83" s="82"/>
      <c r="F83" s="82"/>
      <c r="G83" s="82"/>
      <c r="H83" s="82"/>
      <c r="I83" s="82"/>
      <c r="J83" s="82"/>
      <c r="K83" s="82"/>
      <c r="L83" s="82"/>
    </row>
    <row r="84" spans="1:14" x14ac:dyDescent="0.3">
      <c r="A84" s="79" t="s">
        <v>120</v>
      </c>
      <c r="B84" s="71">
        <f>G24</f>
        <v>4565</v>
      </c>
      <c r="C84" s="6">
        <f>B84*(1+C85)</f>
        <v>4701.95</v>
      </c>
      <c r="D84" s="6">
        <f t="shared" ref="D84:L84" si="20">C84*(1+D85)</f>
        <v>4843.0084999999999</v>
      </c>
      <c r="E84" s="6">
        <f t="shared" si="20"/>
        <v>4988.2987549999998</v>
      </c>
      <c r="F84" s="6">
        <f t="shared" si="20"/>
        <v>5137.9477176499995</v>
      </c>
      <c r="G84" s="6">
        <f t="shared" si="20"/>
        <v>5292.0861491794994</v>
      </c>
      <c r="H84" s="6">
        <f>G84*(1+H85)</f>
        <v>5450.8487336548842</v>
      </c>
      <c r="I84" s="6">
        <f t="shared" si="20"/>
        <v>5614.3741956645308</v>
      </c>
      <c r="J84" s="6">
        <f t="shared" si="20"/>
        <v>5782.8054215344673</v>
      </c>
      <c r="K84" s="6">
        <f t="shared" si="20"/>
        <v>5956.2895841805012</v>
      </c>
      <c r="L84" s="6">
        <f t="shared" si="20"/>
        <v>6134.9782717059161</v>
      </c>
    </row>
    <row r="85" spans="1:14" x14ac:dyDescent="0.3">
      <c r="A85" s="79" t="s">
        <v>88</v>
      </c>
      <c r="C85" s="82">
        <f>J25</f>
        <v>0.03</v>
      </c>
      <c r="D85" s="82">
        <f>C85</f>
        <v>0.03</v>
      </c>
      <c r="E85" s="82">
        <f t="shared" ref="E85:L85" si="21">D85</f>
        <v>0.03</v>
      </c>
      <c r="F85" s="82">
        <f t="shared" si="21"/>
        <v>0.03</v>
      </c>
      <c r="G85" s="82">
        <f t="shared" si="21"/>
        <v>0.03</v>
      </c>
      <c r="H85" s="82">
        <f>G85</f>
        <v>0.03</v>
      </c>
      <c r="I85" s="82">
        <f t="shared" si="21"/>
        <v>0.03</v>
      </c>
      <c r="J85" s="82">
        <f t="shared" si="21"/>
        <v>0.03</v>
      </c>
      <c r="K85" s="82">
        <f t="shared" si="21"/>
        <v>0.03</v>
      </c>
      <c r="L85" s="82">
        <f t="shared" si="21"/>
        <v>0.03</v>
      </c>
    </row>
    <row r="86" spans="1:14" x14ac:dyDescent="0.3">
      <c r="A86" s="79"/>
      <c r="C86" s="82"/>
      <c r="D86" s="82"/>
      <c r="E86" s="82"/>
      <c r="F86" s="82"/>
      <c r="G86" s="82"/>
      <c r="H86" s="82"/>
      <c r="I86" s="82"/>
      <c r="J86" s="82"/>
      <c r="K86" s="82"/>
      <c r="L86" s="82"/>
    </row>
    <row r="87" spans="1:14" x14ac:dyDescent="0.3">
      <c r="A87" s="80" t="s">
        <v>118</v>
      </c>
      <c r="B87" s="73">
        <f>B81+B84</f>
        <v>14109</v>
      </c>
      <c r="C87" s="73">
        <f t="shared" ref="C87:L87" si="22">C81+C84</f>
        <v>14818.59</v>
      </c>
      <c r="D87" s="73">
        <f t="shared" si="22"/>
        <v>15566.646900000002</v>
      </c>
      <c r="E87" s="73">
        <f t="shared" si="22"/>
        <v>16355.355459000002</v>
      </c>
      <c r="F87" s="73">
        <f t="shared" si="22"/>
        <v>17187.027823890003</v>
      </c>
      <c r="G87" s="73">
        <f t="shared" si="22"/>
        <v>18064.111061793901</v>
      </c>
      <c r="H87" s="73">
        <f t="shared" si="22"/>
        <v>18989.195141026154</v>
      </c>
      <c r="I87" s="73">
        <f t="shared" si="22"/>
        <v>19965.021387478075</v>
      </c>
      <c r="J87" s="73">
        <f t="shared" si="22"/>
        <v>20994.491444856823</v>
      </c>
      <c r="K87" s="73">
        <f t="shared" si="22"/>
        <v>22080.676768902202</v>
      </c>
      <c r="L87" s="73">
        <f t="shared" si="22"/>
        <v>23226.828687510919</v>
      </c>
    </row>
    <row r="88" spans="1:14" x14ac:dyDescent="0.3">
      <c r="C88" s="82">
        <f>C87/B87-1</f>
        <v>5.029342972570694E-2</v>
      </c>
      <c r="D88" s="82">
        <f t="shared" ref="D88:L88" si="23">D87/C87-1</f>
        <v>5.0480976935052713E-2</v>
      </c>
      <c r="E88" s="82">
        <f t="shared" si="23"/>
        <v>5.0666567056261824E-2</v>
      </c>
      <c r="F88" s="82">
        <f t="shared" si="23"/>
        <v>5.0850155288575394E-2</v>
      </c>
      <c r="G88" s="82">
        <f t="shared" si="23"/>
        <v>5.1031699424187282E-2</v>
      </c>
      <c r="H88" s="82">
        <f>H87/G87-1</f>
        <v>5.1211159855456767E-2</v>
      </c>
      <c r="I88" s="82">
        <f t="shared" si="23"/>
        <v>5.1388499575932389E-2</v>
      </c>
      <c r="J88" s="82">
        <f t="shared" si="23"/>
        <v>5.1563684175386149E-2</v>
      </c>
      <c r="K88" s="82">
        <f t="shared" si="23"/>
        <v>5.173668182905522E-2</v>
      </c>
      <c r="L88" s="82">
        <f t="shared" si="23"/>
        <v>5.1907463281330335E-2</v>
      </c>
      <c r="N88" s="85">
        <f>(L87/B87)^(1/10)-1</f>
        <v>5.1112905420716892E-2</v>
      </c>
    </row>
    <row r="90" spans="1:14" x14ac:dyDescent="0.3">
      <c r="A90" s="79" t="s">
        <v>122</v>
      </c>
      <c r="B90" s="71">
        <f>G31</f>
        <v>2976</v>
      </c>
      <c r="C90" s="6">
        <f t="shared" ref="C90:L90" si="24">B90*(1+C91)</f>
        <v>3273.6000000000004</v>
      </c>
      <c r="D90" s="6">
        <f t="shared" si="24"/>
        <v>3600.9600000000005</v>
      </c>
      <c r="E90" s="6">
        <f t="shared" si="24"/>
        <v>3961.0560000000009</v>
      </c>
      <c r="F90" s="6">
        <f t="shared" si="24"/>
        <v>4357.1616000000013</v>
      </c>
      <c r="G90" s="6">
        <f t="shared" si="24"/>
        <v>4792.8777600000021</v>
      </c>
      <c r="H90" s="6">
        <f t="shared" si="24"/>
        <v>5272.1655360000032</v>
      </c>
      <c r="I90" s="6">
        <f t="shared" si="24"/>
        <v>5799.3820896000043</v>
      </c>
      <c r="J90" s="6">
        <f t="shared" si="24"/>
        <v>6379.3202985600055</v>
      </c>
      <c r="K90" s="6">
        <f t="shared" si="24"/>
        <v>7017.252328416007</v>
      </c>
      <c r="L90" s="6">
        <f t="shared" si="24"/>
        <v>7718.9775612576086</v>
      </c>
    </row>
    <row r="91" spans="1:14" x14ac:dyDescent="0.3">
      <c r="A91" s="79" t="s">
        <v>88</v>
      </c>
      <c r="C91" s="82">
        <f>J32</f>
        <v>0.1</v>
      </c>
      <c r="D91" s="82">
        <f t="shared" ref="D91:L91" si="25">C91</f>
        <v>0.1</v>
      </c>
      <c r="E91" s="82">
        <f t="shared" si="25"/>
        <v>0.1</v>
      </c>
      <c r="F91" s="82">
        <f t="shared" si="25"/>
        <v>0.1</v>
      </c>
      <c r="G91" s="82">
        <f t="shared" si="25"/>
        <v>0.1</v>
      </c>
      <c r="H91" s="82">
        <f t="shared" si="25"/>
        <v>0.1</v>
      </c>
      <c r="I91" s="82">
        <f t="shared" si="25"/>
        <v>0.1</v>
      </c>
      <c r="J91" s="82">
        <f t="shared" si="25"/>
        <v>0.1</v>
      </c>
      <c r="K91" s="82">
        <f t="shared" si="25"/>
        <v>0.1</v>
      </c>
      <c r="L91" s="82">
        <f t="shared" si="25"/>
        <v>0.1</v>
      </c>
    </row>
    <row r="92" spans="1:14" x14ac:dyDescent="0.3">
      <c r="A92" s="79"/>
      <c r="C92" s="82"/>
      <c r="D92" s="82"/>
      <c r="E92" s="82"/>
      <c r="F92" s="82"/>
      <c r="G92" s="82"/>
      <c r="H92" s="82"/>
      <c r="I92" s="82"/>
      <c r="J92" s="82"/>
      <c r="K92" s="82"/>
      <c r="L92" s="82"/>
    </row>
    <row r="93" spans="1:14" x14ac:dyDescent="0.3">
      <c r="A93" s="79" t="s">
        <v>123</v>
      </c>
      <c r="B93" s="71">
        <f>G33</f>
        <v>2749</v>
      </c>
      <c r="C93" s="6">
        <f t="shared" ref="C93:L93" si="26">B93*(1+C94)</f>
        <v>2771.7923244930616</v>
      </c>
      <c r="D93" s="6">
        <f t="shared" si="26"/>
        <v>2794.7736231788467</v>
      </c>
      <c r="E93" s="6">
        <f t="shared" si="26"/>
        <v>2817.9454628675126</v>
      </c>
      <c r="F93" s="6">
        <f t="shared" si="26"/>
        <v>2841.3094233598467</v>
      </c>
      <c r="G93" s="6">
        <f t="shared" si="26"/>
        <v>2864.8670975549762</v>
      </c>
      <c r="H93" s="6">
        <f t="shared" si="26"/>
        <v>2888.6200915589661</v>
      </c>
      <c r="I93" s="6">
        <f t="shared" si="26"/>
        <v>2912.5700247943205</v>
      </c>
      <c r="J93" s="6">
        <f t="shared" si="26"/>
        <v>2936.7185301103905</v>
      </c>
      <c r="K93" s="6">
        <f t="shared" si="26"/>
        <v>2961.0672538946988</v>
      </c>
      <c r="L93" s="6">
        <f t="shared" si="26"/>
        <v>2985.6178561851852</v>
      </c>
    </row>
    <row r="94" spans="1:14" x14ac:dyDescent="0.3">
      <c r="A94" s="79" t="s">
        <v>88</v>
      </c>
      <c r="C94" s="82">
        <f>I34</f>
        <v>8.2911329549151258E-3</v>
      </c>
      <c r="D94" s="82">
        <f t="shared" ref="D94:L94" si="27">C94</f>
        <v>8.2911329549151258E-3</v>
      </c>
      <c r="E94" s="82">
        <f t="shared" si="27"/>
        <v>8.2911329549151258E-3</v>
      </c>
      <c r="F94" s="82">
        <f t="shared" si="27"/>
        <v>8.2911329549151258E-3</v>
      </c>
      <c r="G94" s="82">
        <f t="shared" si="27"/>
        <v>8.2911329549151258E-3</v>
      </c>
      <c r="H94" s="82">
        <f t="shared" si="27"/>
        <v>8.2911329549151258E-3</v>
      </c>
      <c r="I94" s="82">
        <f t="shared" si="27"/>
        <v>8.2911329549151258E-3</v>
      </c>
      <c r="J94" s="82">
        <f t="shared" si="27"/>
        <v>8.2911329549151258E-3</v>
      </c>
      <c r="K94" s="82">
        <f t="shared" si="27"/>
        <v>8.2911329549151258E-3</v>
      </c>
      <c r="L94" s="82">
        <f t="shared" si="27"/>
        <v>8.2911329549151258E-3</v>
      </c>
    </row>
    <row r="95" spans="1:14" x14ac:dyDescent="0.3">
      <c r="A95" s="79"/>
      <c r="C95" s="82"/>
      <c r="D95" s="82"/>
      <c r="E95" s="82"/>
      <c r="F95" s="82"/>
      <c r="G95" s="82"/>
      <c r="H95" s="82"/>
      <c r="I95" s="82"/>
      <c r="J95" s="82"/>
      <c r="K95" s="82"/>
      <c r="L95" s="82"/>
    </row>
    <row r="96" spans="1:14" x14ac:dyDescent="0.3">
      <c r="A96" s="79" t="s">
        <v>124</v>
      </c>
      <c r="B96" s="71">
        <f>G35</f>
        <v>3510</v>
      </c>
      <c r="C96" s="6">
        <f t="shared" ref="C96:L96" si="28">B96*(1+C97)</f>
        <v>3615.3</v>
      </c>
      <c r="D96" s="6">
        <f t="shared" si="28"/>
        <v>3723.7590000000005</v>
      </c>
      <c r="E96" s="6">
        <f t="shared" si="28"/>
        <v>3835.4717700000006</v>
      </c>
      <c r="F96" s="6">
        <f t="shared" si="28"/>
        <v>3950.5359231000007</v>
      </c>
      <c r="G96" s="6">
        <f t="shared" si="28"/>
        <v>4069.0520007930008</v>
      </c>
      <c r="H96" s="6">
        <f t="shared" si="28"/>
        <v>4191.1235608167908</v>
      </c>
      <c r="I96" s="6">
        <f t="shared" si="28"/>
        <v>4316.857267641295</v>
      </c>
      <c r="J96" s="6">
        <f t="shared" si="28"/>
        <v>4446.3629856705338</v>
      </c>
      <c r="K96" s="6">
        <f t="shared" si="28"/>
        <v>4579.7538752406499</v>
      </c>
      <c r="L96" s="6">
        <f t="shared" si="28"/>
        <v>4717.1464914978696</v>
      </c>
    </row>
    <row r="97" spans="1:14" x14ac:dyDescent="0.3">
      <c r="A97" s="79" t="s">
        <v>88</v>
      </c>
      <c r="C97" s="82">
        <f>J34</f>
        <v>0.03</v>
      </c>
      <c r="D97" s="82">
        <f t="shared" ref="D97:L97" si="29">C97</f>
        <v>0.03</v>
      </c>
      <c r="E97" s="82">
        <f t="shared" si="29"/>
        <v>0.03</v>
      </c>
      <c r="F97" s="82">
        <f t="shared" si="29"/>
        <v>0.03</v>
      </c>
      <c r="G97" s="82">
        <f t="shared" si="29"/>
        <v>0.03</v>
      </c>
      <c r="H97" s="82">
        <f t="shared" si="29"/>
        <v>0.03</v>
      </c>
      <c r="I97" s="82">
        <f t="shared" si="29"/>
        <v>0.03</v>
      </c>
      <c r="J97" s="82">
        <f t="shared" si="29"/>
        <v>0.03</v>
      </c>
      <c r="K97" s="82">
        <f t="shared" si="29"/>
        <v>0.03</v>
      </c>
      <c r="L97" s="82">
        <f t="shared" si="29"/>
        <v>0.03</v>
      </c>
    </row>
    <row r="98" spans="1:14" x14ac:dyDescent="0.3">
      <c r="A98" s="79"/>
      <c r="C98" s="82"/>
      <c r="D98" s="82"/>
      <c r="E98" s="82"/>
      <c r="F98" s="82"/>
      <c r="G98" s="82"/>
      <c r="H98" s="82"/>
      <c r="I98" s="82"/>
      <c r="J98" s="82"/>
      <c r="K98" s="82"/>
      <c r="L98" s="82"/>
    </row>
    <row r="99" spans="1:14" x14ac:dyDescent="0.3">
      <c r="A99" s="80" t="s">
        <v>121</v>
      </c>
      <c r="B99" s="73">
        <f>B90+B96+B93</f>
        <v>9235</v>
      </c>
      <c r="C99" s="73">
        <f t="shared" ref="C99:L99" si="30">C90+C96+C93</f>
        <v>9660.6923244930622</v>
      </c>
      <c r="D99" s="73">
        <f t="shared" si="30"/>
        <v>10119.492623178849</v>
      </c>
      <c r="E99" s="73">
        <f t="shared" si="30"/>
        <v>10614.473232867515</v>
      </c>
      <c r="F99" s="73">
        <f t="shared" si="30"/>
        <v>11149.006946459849</v>
      </c>
      <c r="G99" s="73">
        <f t="shared" si="30"/>
        <v>11726.796858347978</v>
      </c>
      <c r="H99" s="73">
        <f t="shared" si="30"/>
        <v>12351.909188375761</v>
      </c>
      <c r="I99" s="73">
        <f t="shared" si="30"/>
        <v>13028.809382035619</v>
      </c>
      <c r="J99" s="73">
        <f t="shared" si="30"/>
        <v>13762.40181434093</v>
      </c>
      <c r="K99" s="73">
        <f t="shared" si="30"/>
        <v>14558.073457551354</v>
      </c>
      <c r="L99" s="73">
        <f t="shared" si="30"/>
        <v>15421.741908940663</v>
      </c>
    </row>
    <row r="100" spans="1:14" x14ac:dyDescent="0.3">
      <c r="C100" s="82">
        <f t="shared" ref="C100:L100" si="31">C99/B99-1</f>
        <v>4.6095541363623482E-2</v>
      </c>
      <c r="D100" s="82">
        <f t="shared" si="31"/>
        <v>4.7491451261994388E-2</v>
      </c>
      <c r="E100" s="82">
        <f t="shared" si="31"/>
        <v>4.8913579773249172E-2</v>
      </c>
      <c r="F100" s="82">
        <f t="shared" si="31"/>
        <v>5.0358948754721133E-2</v>
      </c>
      <c r="G100" s="82">
        <f t="shared" si="31"/>
        <v>5.1824338675436454E-2</v>
      </c>
      <c r="H100" s="82">
        <f t="shared" si="31"/>
        <v>5.3306315234989521E-2</v>
      </c>
      <c r="I100" s="82">
        <f t="shared" si="31"/>
        <v>5.4801260544959485E-2</v>
      </c>
      <c r="J100" s="82">
        <f t="shared" si="31"/>
        <v>5.6305408329697659E-2</v>
      </c>
      <c r="K100" s="82">
        <f t="shared" si="31"/>
        <v>5.7814882456149741E-2</v>
      </c>
      <c r="L100" s="82">
        <f t="shared" si="31"/>
        <v>5.9325737976773318E-2</v>
      </c>
      <c r="N100" s="85">
        <f>(L99/B99)^(1/10)-1</f>
        <v>5.26152389154384E-2</v>
      </c>
    </row>
    <row r="101" spans="1:14" x14ac:dyDescent="0.3">
      <c r="C101" s="82"/>
      <c r="D101" s="82"/>
      <c r="E101" s="82"/>
      <c r="F101" s="82"/>
      <c r="G101" s="82"/>
      <c r="H101" s="82"/>
      <c r="I101" s="82"/>
      <c r="J101" s="82"/>
      <c r="K101" s="82"/>
      <c r="L101" s="82"/>
      <c r="N101" s="85"/>
    </row>
    <row r="102" spans="1:14" x14ac:dyDescent="0.3">
      <c r="A102" s="83" t="s">
        <v>66</v>
      </c>
      <c r="B102" s="73">
        <f>B78+B87+B99</f>
        <v>38581</v>
      </c>
      <c r="C102" s="73">
        <f t="shared" ref="C102:L102" si="32">C78+C87+C99</f>
        <v>40475.897324493068</v>
      </c>
      <c r="D102" s="73">
        <f t="shared" si="32"/>
        <v>42490.743998178848</v>
      </c>
      <c r="E102" s="73">
        <f t="shared" si="32"/>
        <v>44634.547292742514</v>
      </c>
      <c r="F102" s="73">
        <f t="shared" si="32"/>
        <v>46917.071345806733</v>
      </c>
      <c r="G102" s="73">
        <f t="shared" si="32"/>
        <v>49348.905392927583</v>
      </c>
      <c r="H102" s="73">
        <f t="shared" si="32"/>
        <v>51941.538417792355</v>
      </c>
      <c r="I102" s="73">
        <f t="shared" si="32"/>
        <v>54707.440839764138</v>
      </c>
      <c r="J102" s="73">
        <f t="shared" si="32"/>
        <v>57660.153918538912</v>
      </c>
      <c r="K102" s="73">
        <f t="shared" si="32"/>
        <v>60814.387622287795</v>
      </c>
      <c r="L102" s="73">
        <f t="shared" si="32"/>
        <v>64186.127778846901</v>
      </c>
    </row>
    <row r="103" spans="1:14" x14ac:dyDescent="0.3">
      <c r="C103" s="82">
        <f>C102/B102-1</f>
        <v>4.9114779930356178E-2</v>
      </c>
      <c r="D103" s="82">
        <f t="shared" ref="D103:L103" si="33">D102/C102-1</f>
        <v>4.9778925406714691E-2</v>
      </c>
      <c r="E103" s="82">
        <f t="shared" si="33"/>
        <v>5.0453418623490176E-2</v>
      </c>
      <c r="F103" s="82">
        <f t="shared" si="33"/>
        <v>5.1138057659550817E-2</v>
      </c>
      <c r="G103" s="82">
        <f t="shared" si="33"/>
        <v>5.1832605432610812E-2</v>
      </c>
      <c r="H103" s="82">
        <f>H102/G102-1</f>
        <v>5.2536788895753972E-2</v>
      </c>
      <c r="I103" s="82">
        <f t="shared" si="33"/>
        <v>5.3250298435988164E-2</v>
      </c>
      <c r="J103" s="82">
        <f t="shared" si="33"/>
        <v>5.397278749381007E-2</v>
      </c>
      <c r="K103" s="82">
        <f t="shared" si="33"/>
        <v>5.4703872421241195E-2</v>
      </c>
      <c r="L103" s="82">
        <f t="shared" si="33"/>
        <v>5.5443132593896216E-2</v>
      </c>
      <c r="N103" s="85">
        <f>(L102/B102)^(1/10)-1</f>
        <v>5.2220526379268994E-2</v>
      </c>
    </row>
    <row r="124" spans="4:5" x14ac:dyDescent="0.3">
      <c r="E124" t="s">
        <v>127</v>
      </c>
    </row>
    <row r="126" spans="4:5" x14ac:dyDescent="0.3">
      <c r="D126" t="s">
        <v>128</v>
      </c>
    </row>
    <row r="189" spans="5:5" x14ac:dyDescent="0.3">
      <c r="E189" s="86"/>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9"/>
  <sheetViews>
    <sheetView tabSelected="1" topLeftCell="A15" zoomScale="90" zoomScaleNormal="90" workbookViewId="0">
      <selection activeCell="A124" sqref="A124"/>
    </sheetView>
  </sheetViews>
  <sheetFormatPr defaultRowHeight="14.4" x14ac:dyDescent="0.3"/>
  <cols>
    <col min="1" max="1" width="45.77734375" customWidth="1"/>
    <col min="2" max="2" width="11.44140625" bestFit="1" customWidth="1"/>
    <col min="3" max="3" width="10.109375" bestFit="1" customWidth="1"/>
    <col min="4" max="12" width="10.21875" bestFit="1" customWidth="1"/>
  </cols>
  <sheetData>
    <row r="1" spans="1:3" x14ac:dyDescent="0.3">
      <c r="A1" s="1" t="s">
        <v>0</v>
      </c>
    </row>
    <row r="2" spans="1:3" x14ac:dyDescent="0.3">
      <c r="A2" s="1" t="s">
        <v>129</v>
      </c>
    </row>
    <row r="3" spans="1:3" x14ac:dyDescent="0.3">
      <c r="A3" s="32" t="s">
        <v>111</v>
      </c>
    </row>
    <row r="4" spans="1:3" ht="15" thickBot="1" x14ac:dyDescent="0.35"/>
    <row r="5" spans="1:3" x14ac:dyDescent="0.3">
      <c r="A5" s="90" t="s">
        <v>132</v>
      </c>
      <c r="B5" s="91">
        <v>0.1</v>
      </c>
      <c r="C5" s="92"/>
    </row>
    <row r="6" spans="1:3" ht="15" thickBot="1" x14ac:dyDescent="0.35">
      <c r="A6" s="93" t="s">
        <v>133</v>
      </c>
      <c r="B6" s="94">
        <v>1.4999999999999999E-2</v>
      </c>
      <c r="C6" s="92"/>
    </row>
    <row r="7" spans="1:3" x14ac:dyDescent="0.3">
      <c r="A7" s="96" t="s">
        <v>134</v>
      </c>
      <c r="B7" s="120">
        <f>B108</f>
        <v>125.73615761284181</v>
      </c>
      <c r="C7" s="92"/>
    </row>
    <row r="8" spans="1:3" x14ac:dyDescent="0.3">
      <c r="A8" s="97" t="s">
        <v>135</v>
      </c>
      <c r="B8" s="98">
        <v>114.11</v>
      </c>
      <c r="C8" s="92"/>
    </row>
    <row r="9" spans="1:3" ht="15" thickBot="1" x14ac:dyDescent="0.35">
      <c r="A9" s="99" t="s">
        <v>136</v>
      </c>
      <c r="B9" s="100">
        <f>B7/B8-1</f>
        <v>0.10188552811183782</v>
      </c>
      <c r="C9" s="92"/>
    </row>
    <row r="10" spans="1:3" ht="15" thickBot="1" x14ac:dyDescent="0.35">
      <c r="A10" s="101"/>
      <c r="B10" s="109"/>
      <c r="C10" s="92"/>
    </row>
    <row r="11" spans="1:3" x14ac:dyDescent="0.3">
      <c r="A11" s="110" t="s">
        <v>140</v>
      </c>
      <c r="B11" s="111"/>
      <c r="C11" s="92"/>
    </row>
    <row r="12" spans="1:3" x14ac:dyDescent="0.3">
      <c r="A12" s="93" t="str">
        <f>A36</f>
        <v>Commercial OE</v>
      </c>
      <c r="B12" s="112">
        <v>0.1</v>
      </c>
      <c r="C12" s="92"/>
    </row>
    <row r="13" spans="1:3" x14ac:dyDescent="0.3">
      <c r="A13" s="93" t="str">
        <f>A38</f>
        <v>Commercial Aftermarket</v>
      </c>
      <c r="B13" s="112">
        <v>0.05</v>
      </c>
      <c r="C13" s="92"/>
    </row>
    <row r="14" spans="1:3" x14ac:dyDescent="0.3">
      <c r="A14" s="93" t="str">
        <f>A40</f>
        <v>Defense and Space</v>
      </c>
      <c r="B14" s="112">
        <v>0.03</v>
      </c>
      <c r="C14" s="92"/>
    </row>
    <row r="15" spans="1:3" x14ac:dyDescent="0.3">
      <c r="A15" s="93" t="str">
        <f>A42</f>
        <v>Transportation Systems</v>
      </c>
      <c r="B15" s="112">
        <v>0.05</v>
      </c>
      <c r="C15" s="92"/>
    </row>
    <row r="16" spans="1:3" x14ac:dyDescent="0.3">
      <c r="A16" s="93" t="str">
        <f>A47</f>
        <v>Energy Safety &amp; Security</v>
      </c>
      <c r="B16" s="112">
        <f>'HON_Revenue Growth'!J23</f>
        <v>0.06</v>
      </c>
      <c r="C16" s="92"/>
    </row>
    <row r="17" spans="1:3" x14ac:dyDescent="0.3">
      <c r="A17" s="93" t="str">
        <f>A49</f>
        <v>Building Solutions &amp; Distribution</v>
      </c>
      <c r="B17" s="112">
        <f>'HON_Revenue Growth'!J25</f>
        <v>0.03</v>
      </c>
      <c r="C17" s="92"/>
    </row>
    <row r="18" spans="1:3" x14ac:dyDescent="0.3">
      <c r="A18" s="93" t="str">
        <f>A54</f>
        <v>UOP</v>
      </c>
      <c r="B18" s="112">
        <v>0.1</v>
      </c>
      <c r="C18" s="92"/>
    </row>
    <row r="19" spans="1:3" x14ac:dyDescent="0.3">
      <c r="A19" s="93" t="str">
        <f>A56</f>
        <v>Process Solutions</v>
      </c>
      <c r="B19" s="112">
        <v>0.03</v>
      </c>
      <c r="C19" s="92"/>
    </row>
    <row r="20" spans="1:3" ht="15" thickBot="1" x14ac:dyDescent="0.35">
      <c r="A20" s="95" t="str">
        <f>A58</f>
        <v>Advanced Materials</v>
      </c>
      <c r="B20" s="113">
        <v>0.05</v>
      </c>
      <c r="C20" s="92"/>
    </row>
    <row r="21" spans="1:3" ht="15" thickBot="1" x14ac:dyDescent="0.35">
      <c r="A21" s="101"/>
      <c r="B21" s="92"/>
      <c r="C21" s="92"/>
    </row>
    <row r="22" spans="1:3" ht="15" thickBot="1" x14ac:dyDescent="0.35">
      <c r="A22" s="108" t="s">
        <v>137</v>
      </c>
      <c r="B22" s="102" t="s">
        <v>84</v>
      </c>
      <c r="C22" s="102" t="s">
        <v>138</v>
      </c>
    </row>
    <row r="23" spans="1:3" ht="15" thickBot="1" x14ac:dyDescent="0.35">
      <c r="A23" s="93" t="str">
        <f>A127</f>
        <v>Cost of Products Sold</v>
      </c>
      <c r="B23" s="103">
        <f>'HON_Value Drivers'!L9</f>
        <v>0.57689161889075924</v>
      </c>
      <c r="C23" s="103">
        <f>'HON_Value Drivers'!M9</f>
        <v>0.51500000000000001</v>
      </c>
    </row>
    <row r="24" spans="1:3" ht="15" thickBot="1" x14ac:dyDescent="0.35">
      <c r="A24" s="93" t="str">
        <f>A128</f>
        <v>Cost of Services Sold</v>
      </c>
      <c r="B24" s="103">
        <f>'HON_Value Drivers'!L10</f>
        <v>0.13686789686861936</v>
      </c>
      <c r="C24" s="103">
        <f>'HON_Value Drivers'!M10</f>
        <v>0.113</v>
      </c>
    </row>
    <row r="25" spans="1:3" ht="15" thickBot="1" x14ac:dyDescent="0.35">
      <c r="A25" s="93" t="str">
        <f>A131</f>
        <v>SG&amp;A</v>
      </c>
      <c r="B25" s="103">
        <f>'HON_Value Drivers'!L11</f>
        <v>0.13810563946440715</v>
      </c>
      <c r="C25" s="103">
        <f>'HON_Value Drivers'!M11</f>
        <v>0.11600000000000001</v>
      </c>
    </row>
    <row r="26" spans="1:3" x14ac:dyDescent="0.3">
      <c r="A26" s="93" t="str">
        <f>A132</f>
        <v>Other (income) expense</v>
      </c>
      <c r="B26" s="103">
        <f>'HON_Value Drivers'!L12</f>
        <v>-3.7633489636090703E-3</v>
      </c>
      <c r="C26" s="103">
        <f>'HON_Value Drivers'!M12</f>
        <v>-3.7633489636090703E-3</v>
      </c>
    </row>
    <row r="27" spans="1:3" x14ac:dyDescent="0.3">
      <c r="A27" s="93" t="str">
        <f>A133</f>
        <v>Interest and other Financial Charges</v>
      </c>
      <c r="B27" s="104">
        <f>'HON_Value Drivers'!L16</f>
        <v>-9.3069461501337908E-3</v>
      </c>
      <c r="C27" s="104">
        <f>'HON_Value Drivers'!M16</f>
        <v>-9.3069461501337908E-3</v>
      </c>
    </row>
    <row r="28" spans="1:3" x14ac:dyDescent="0.3">
      <c r="A28" s="93" t="s">
        <v>153</v>
      </c>
      <c r="B28" s="104">
        <f>'HON_Value Drivers'!L18</f>
        <v>-0.18922833990689181</v>
      </c>
      <c r="C28" s="104">
        <v>-0.23499999999999999</v>
      </c>
    </row>
    <row r="29" spans="1:3" x14ac:dyDescent="0.3">
      <c r="A29" s="105" t="s">
        <v>139</v>
      </c>
      <c r="B29" s="104">
        <f>'HON_Value Drivers'!L21</f>
        <v>-2.5648551240412376E-2</v>
      </c>
      <c r="C29" s="104">
        <f>'HON_Value Drivers'!M21</f>
        <v>0</v>
      </c>
    </row>
    <row r="30" spans="1:3" x14ac:dyDescent="0.3">
      <c r="A30" s="105" t="s">
        <v>106</v>
      </c>
      <c r="B30" s="104">
        <f>'HON_Value Drivers'!L23</f>
        <v>2.6011631839244303E-2</v>
      </c>
      <c r="C30" s="104">
        <f>'HON_Value Drivers'!M23</f>
        <v>2.6011631839244303E-2</v>
      </c>
    </row>
    <row r="31" spans="1:3" ht="15" thickBot="1" x14ac:dyDescent="0.35">
      <c r="A31" s="106" t="s">
        <v>104</v>
      </c>
      <c r="B31" s="107">
        <f>'HON_Value Drivers'!L22</f>
        <v>2.6904619747208574E-2</v>
      </c>
      <c r="C31" s="107">
        <f>B31</f>
        <v>2.6904619747208574E-2</v>
      </c>
    </row>
    <row r="33" spans="1:12" x14ac:dyDescent="0.3">
      <c r="B33" s="115">
        <v>0</v>
      </c>
      <c r="C33">
        <f>B33+1</f>
        <v>1</v>
      </c>
      <c r="D33">
        <f t="shared" ref="D33:I34" si="0">C33+1</f>
        <v>2</v>
      </c>
      <c r="E33">
        <f t="shared" si="0"/>
        <v>3</v>
      </c>
      <c r="F33">
        <f t="shared" si="0"/>
        <v>4</v>
      </c>
      <c r="G33">
        <f t="shared" si="0"/>
        <v>5</v>
      </c>
      <c r="H33">
        <f t="shared" si="0"/>
        <v>6</v>
      </c>
      <c r="I33">
        <f t="shared" si="0"/>
        <v>7</v>
      </c>
      <c r="J33">
        <f t="shared" ref="J33:L34" si="1">I33+1</f>
        <v>8</v>
      </c>
      <c r="K33">
        <f t="shared" si="1"/>
        <v>9</v>
      </c>
      <c r="L33">
        <f t="shared" si="1"/>
        <v>10</v>
      </c>
    </row>
    <row r="34" spans="1:12" x14ac:dyDescent="0.3">
      <c r="B34" s="116">
        <v>2015</v>
      </c>
      <c r="C34" s="117">
        <f>B34+1</f>
        <v>2016</v>
      </c>
      <c r="D34" s="117">
        <f t="shared" si="0"/>
        <v>2017</v>
      </c>
      <c r="E34" s="117">
        <f t="shared" si="0"/>
        <v>2018</v>
      </c>
      <c r="F34" s="117">
        <f t="shared" si="0"/>
        <v>2019</v>
      </c>
      <c r="G34" s="117">
        <f t="shared" si="0"/>
        <v>2020</v>
      </c>
      <c r="H34" s="117">
        <f t="shared" si="0"/>
        <v>2021</v>
      </c>
      <c r="I34" s="117">
        <f t="shared" si="0"/>
        <v>2022</v>
      </c>
      <c r="J34" s="117">
        <f t="shared" si="1"/>
        <v>2023</v>
      </c>
      <c r="K34" s="117">
        <f t="shared" si="1"/>
        <v>2024</v>
      </c>
      <c r="L34" s="117">
        <f t="shared" si="1"/>
        <v>2025</v>
      </c>
    </row>
    <row r="35" spans="1:12" x14ac:dyDescent="0.3">
      <c r="A35" s="114" t="s">
        <v>87</v>
      </c>
    </row>
    <row r="36" spans="1:12" x14ac:dyDescent="0.3">
      <c r="A36" s="79" t="s">
        <v>114</v>
      </c>
      <c r="B36" s="9">
        <v>2905</v>
      </c>
      <c r="C36" s="6">
        <f t="shared" ref="C36:L36" si="2">B36*(1+C37)</f>
        <v>2846.9</v>
      </c>
      <c r="D36" s="6">
        <f t="shared" si="2"/>
        <v>3074.6520000000005</v>
      </c>
      <c r="E36" s="6">
        <f t="shared" si="2"/>
        <v>3382.117200000001</v>
      </c>
      <c r="F36" s="6">
        <f t="shared" si="2"/>
        <v>3720.3289200000013</v>
      </c>
      <c r="G36" s="6">
        <f t="shared" si="2"/>
        <v>4092.3618120000019</v>
      </c>
      <c r="H36" s="6">
        <f t="shared" si="2"/>
        <v>4501.5979932000027</v>
      </c>
      <c r="I36" s="6">
        <f t="shared" si="2"/>
        <v>4951.757792520003</v>
      </c>
      <c r="J36" s="6">
        <f t="shared" si="2"/>
        <v>5446.9335717720041</v>
      </c>
      <c r="K36" s="6">
        <f t="shared" si="2"/>
        <v>5991.6269289492047</v>
      </c>
      <c r="L36" s="6">
        <f t="shared" si="2"/>
        <v>6590.7896218441256</v>
      </c>
    </row>
    <row r="37" spans="1:12" x14ac:dyDescent="0.3">
      <c r="A37" s="79" t="s">
        <v>88</v>
      </c>
      <c r="B37" s="77"/>
      <c r="C37" s="82">
        <v>-0.02</v>
      </c>
      <c r="D37" s="82">
        <v>0.08</v>
      </c>
      <c r="E37" s="82">
        <f>B12</f>
        <v>0.1</v>
      </c>
      <c r="F37" s="82">
        <f t="shared" ref="F37:L37" si="3">E37</f>
        <v>0.1</v>
      </c>
      <c r="G37" s="82">
        <f t="shared" si="3"/>
        <v>0.1</v>
      </c>
      <c r="H37" s="82">
        <f t="shared" si="3"/>
        <v>0.1</v>
      </c>
      <c r="I37" s="82">
        <f t="shared" si="3"/>
        <v>0.1</v>
      </c>
      <c r="J37" s="82">
        <f t="shared" si="3"/>
        <v>0.1</v>
      </c>
      <c r="K37" s="82">
        <f t="shared" si="3"/>
        <v>0.1</v>
      </c>
      <c r="L37" s="82">
        <f t="shared" si="3"/>
        <v>0.1</v>
      </c>
    </row>
    <row r="38" spans="1:12" x14ac:dyDescent="0.3">
      <c r="A38" s="79" t="s">
        <v>115</v>
      </c>
      <c r="B38" s="9">
        <v>4656</v>
      </c>
      <c r="C38" s="6">
        <f t="shared" ref="C38:L38" si="4">B38*(1+C39)</f>
        <v>4935.3600000000006</v>
      </c>
      <c r="D38" s="6">
        <f t="shared" si="4"/>
        <v>5132.7744000000012</v>
      </c>
      <c r="E38" s="6">
        <f t="shared" si="4"/>
        <v>5389.4131200000011</v>
      </c>
      <c r="F38" s="6">
        <f t="shared" si="4"/>
        <v>5658.8837760000015</v>
      </c>
      <c r="G38" s="6">
        <f t="shared" si="4"/>
        <v>5941.8279648000016</v>
      </c>
      <c r="H38" s="6">
        <f t="shared" si="4"/>
        <v>6238.9193630400023</v>
      </c>
      <c r="I38" s="6">
        <f t="shared" si="4"/>
        <v>6550.8653311920025</v>
      </c>
      <c r="J38" s="6">
        <f t="shared" si="4"/>
        <v>6878.4085977516033</v>
      </c>
      <c r="K38" s="6">
        <f t="shared" si="4"/>
        <v>7222.3290276391836</v>
      </c>
      <c r="L38" s="6">
        <f t="shared" si="4"/>
        <v>7583.445479021143</v>
      </c>
    </row>
    <row r="39" spans="1:12" x14ac:dyDescent="0.3">
      <c r="A39" s="79" t="s">
        <v>88</v>
      </c>
      <c r="B39" s="77"/>
      <c r="C39" s="82">
        <v>0.06</v>
      </c>
      <c r="D39" s="82">
        <v>0.04</v>
      </c>
      <c r="E39" s="82">
        <f>B13</f>
        <v>0.05</v>
      </c>
      <c r="F39" s="82">
        <f t="shared" ref="F39:L39" si="5">E39</f>
        <v>0.05</v>
      </c>
      <c r="G39" s="82">
        <f t="shared" si="5"/>
        <v>0.05</v>
      </c>
      <c r="H39" s="82">
        <f t="shared" si="5"/>
        <v>0.05</v>
      </c>
      <c r="I39" s="82">
        <f t="shared" si="5"/>
        <v>0.05</v>
      </c>
      <c r="J39" s="82">
        <f t="shared" si="5"/>
        <v>0.05</v>
      </c>
      <c r="K39" s="82">
        <f t="shared" si="5"/>
        <v>0.05</v>
      </c>
      <c r="L39" s="82">
        <f t="shared" si="5"/>
        <v>0.05</v>
      </c>
    </row>
    <row r="40" spans="1:12" x14ac:dyDescent="0.3">
      <c r="A40" s="79" t="s">
        <v>116</v>
      </c>
      <c r="B40" s="9">
        <v>4715</v>
      </c>
      <c r="C40" s="6">
        <f t="shared" ref="C40:L40" si="6">B40*(1+C41)</f>
        <v>4809.3</v>
      </c>
      <c r="D40" s="6">
        <f t="shared" si="6"/>
        <v>4905.4859999999999</v>
      </c>
      <c r="E40" s="6">
        <f t="shared" si="6"/>
        <v>5052.6505800000004</v>
      </c>
      <c r="F40" s="6">
        <f t="shared" si="6"/>
        <v>5204.2300974000009</v>
      </c>
      <c r="G40" s="6">
        <f t="shared" si="6"/>
        <v>5360.3570003220011</v>
      </c>
      <c r="H40" s="6">
        <f t="shared" si="6"/>
        <v>5521.1677103316615</v>
      </c>
      <c r="I40" s="6">
        <f t="shared" si="6"/>
        <v>5686.8027416416116</v>
      </c>
      <c r="J40" s="6">
        <f t="shared" si="6"/>
        <v>5857.4068238908603</v>
      </c>
      <c r="K40" s="6">
        <f t="shared" si="6"/>
        <v>6033.1290286075864</v>
      </c>
      <c r="L40" s="6">
        <f t="shared" si="6"/>
        <v>6214.122899465814</v>
      </c>
    </row>
    <row r="41" spans="1:12" x14ac:dyDescent="0.3">
      <c r="A41" s="79" t="s">
        <v>88</v>
      </c>
      <c r="B41" s="77"/>
      <c r="C41" s="82">
        <v>0.02</v>
      </c>
      <c r="D41" s="82">
        <v>0.02</v>
      </c>
      <c r="E41" s="82">
        <f>B14</f>
        <v>0.03</v>
      </c>
      <c r="F41" s="82">
        <f t="shared" ref="F41:L41" si="7">E41</f>
        <v>0.03</v>
      </c>
      <c r="G41" s="82">
        <f t="shared" si="7"/>
        <v>0.03</v>
      </c>
      <c r="H41" s="82">
        <f t="shared" si="7"/>
        <v>0.03</v>
      </c>
      <c r="I41" s="82">
        <f t="shared" si="7"/>
        <v>0.03</v>
      </c>
      <c r="J41" s="82">
        <f t="shared" si="7"/>
        <v>0.03</v>
      </c>
      <c r="K41" s="82">
        <f t="shared" si="7"/>
        <v>0.03</v>
      </c>
      <c r="L41" s="82">
        <f t="shared" si="7"/>
        <v>0.03</v>
      </c>
    </row>
    <row r="42" spans="1:12" x14ac:dyDescent="0.3">
      <c r="A42" s="79" t="s">
        <v>117</v>
      </c>
      <c r="B42" s="9">
        <v>2961</v>
      </c>
      <c r="C42" s="6">
        <f t="shared" ref="C42:L42" si="8">B42*(1+C43)</f>
        <v>3109.05</v>
      </c>
      <c r="D42" s="6">
        <f t="shared" si="8"/>
        <v>3233.4120000000003</v>
      </c>
      <c r="E42" s="6">
        <f t="shared" si="8"/>
        <v>3395.0826000000006</v>
      </c>
      <c r="F42" s="6">
        <f t="shared" si="8"/>
        <v>3564.8367300000009</v>
      </c>
      <c r="G42" s="6">
        <f t="shared" si="8"/>
        <v>3743.0785665000012</v>
      </c>
      <c r="H42" s="6">
        <f t="shared" si="8"/>
        <v>3930.2324948250016</v>
      </c>
      <c r="I42" s="6">
        <f t="shared" si="8"/>
        <v>4126.7441195662523</v>
      </c>
      <c r="J42" s="6">
        <f t="shared" si="8"/>
        <v>4333.0813255445655</v>
      </c>
      <c r="K42" s="6">
        <f t="shared" si="8"/>
        <v>4549.7353918217941</v>
      </c>
      <c r="L42" s="6">
        <f t="shared" si="8"/>
        <v>4777.2221614128839</v>
      </c>
    </row>
    <row r="43" spans="1:12" x14ac:dyDescent="0.3">
      <c r="A43" s="79" t="s">
        <v>88</v>
      </c>
      <c r="B43" s="77"/>
      <c r="C43" s="82">
        <v>0.05</v>
      </c>
      <c r="D43" s="82">
        <v>0.04</v>
      </c>
      <c r="E43" s="82">
        <f>B15</f>
        <v>0.05</v>
      </c>
      <c r="F43" s="82">
        <f t="shared" ref="F43:L43" si="9">E43</f>
        <v>0.05</v>
      </c>
      <c r="G43" s="82">
        <f t="shared" si="9"/>
        <v>0.05</v>
      </c>
      <c r="H43" s="82">
        <f t="shared" si="9"/>
        <v>0.05</v>
      </c>
      <c r="I43" s="82">
        <f t="shared" si="9"/>
        <v>0.05</v>
      </c>
      <c r="J43" s="82">
        <f t="shared" si="9"/>
        <v>0.05</v>
      </c>
      <c r="K43" s="82">
        <f t="shared" si="9"/>
        <v>0.05</v>
      </c>
      <c r="L43" s="82">
        <f t="shared" si="9"/>
        <v>0.05</v>
      </c>
    </row>
    <row r="44" spans="1:12" x14ac:dyDescent="0.3">
      <c r="A44" s="149" t="s">
        <v>113</v>
      </c>
      <c r="B44" s="150">
        <f t="shared" ref="B44:L44" si="10">B36+B38+B40+B42</f>
        <v>15237</v>
      </c>
      <c r="C44" s="150">
        <f t="shared" si="10"/>
        <v>15700.61</v>
      </c>
      <c r="D44" s="150">
        <f t="shared" si="10"/>
        <v>16346.324400000001</v>
      </c>
      <c r="E44" s="150">
        <f t="shared" si="10"/>
        <v>17219.263500000005</v>
      </c>
      <c r="F44" s="150">
        <f t="shared" si="10"/>
        <v>18148.279523400004</v>
      </c>
      <c r="G44" s="150">
        <f t="shared" si="10"/>
        <v>19137.625343622007</v>
      </c>
      <c r="H44" s="150">
        <f t="shared" si="10"/>
        <v>20191.917561396669</v>
      </c>
      <c r="I44" s="150">
        <f t="shared" si="10"/>
        <v>21316.16998491987</v>
      </c>
      <c r="J44" s="150">
        <f t="shared" si="10"/>
        <v>22515.830318959033</v>
      </c>
      <c r="K44" s="150">
        <f t="shared" si="10"/>
        <v>23796.820377017772</v>
      </c>
      <c r="L44" s="150">
        <f t="shared" si="10"/>
        <v>25165.580161743968</v>
      </c>
    </row>
    <row r="45" spans="1:12" x14ac:dyDescent="0.3">
      <c r="A45" s="118" t="s">
        <v>88</v>
      </c>
      <c r="C45" s="82">
        <f>C44/B44-1</f>
        <v>3.0426593161383408E-2</v>
      </c>
      <c r="D45" s="82">
        <f t="shared" ref="D45:L45" si="11">D44/C44-1</f>
        <v>4.112670781581107E-2</v>
      </c>
      <c r="E45" s="82">
        <f t="shared" si="11"/>
        <v>5.3402775978188988E-2</v>
      </c>
      <c r="F45" s="82">
        <f t="shared" si="11"/>
        <v>5.3952134677537122E-2</v>
      </c>
      <c r="G45" s="82">
        <f t="shared" si="11"/>
        <v>5.4514579133871033E-2</v>
      </c>
      <c r="H45" s="82">
        <f t="shared" si="11"/>
        <v>5.5090022865664778E-2</v>
      </c>
      <c r="I45" s="82">
        <f t="shared" si="11"/>
        <v>5.5678338627558999E-2</v>
      </c>
      <c r="J45" s="82">
        <f t="shared" si="11"/>
        <v>5.6279356699062921E-2</v>
      </c>
      <c r="K45" s="82">
        <f t="shared" si="11"/>
        <v>5.6892863372669078E-2</v>
      </c>
      <c r="L45" s="82">
        <f t="shared" si="11"/>
        <v>5.751859967174866E-2</v>
      </c>
    </row>
    <row r="46" spans="1:12" x14ac:dyDescent="0.3">
      <c r="A46" s="118"/>
      <c r="C46" s="82"/>
      <c r="D46" s="82"/>
      <c r="E46" s="82"/>
      <c r="F46" s="82"/>
      <c r="G46" s="82"/>
      <c r="H46" s="82"/>
      <c r="I46" s="82"/>
      <c r="J46" s="82"/>
      <c r="K46" s="82"/>
      <c r="L46" s="82"/>
    </row>
    <row r="47" spans="1:12" x14ac:dyDescent="0.3">
      <c r="A47" s="79" t="s">
        <v>119</v>
      </c>
      <c r="B47" s="9">
        <v>9544</v>
      </c>
      <c r="C47" s="6">
        <f t="shared" ref="C47:L47" si="12">B47*(1+C48)</f>
        <v>10784.72</v>
      </c>
      <c r="D47" s="6">
        <f t="shared" si="12"/>
        <v>11755.344800000001</v>
      </c>
      <c r="E47" s="6">
        <f t="shared" si="12"/>
        <v>12460.665488000001</v>
      </c>
      <c r="F47" s="6">
        <f t="shared" si="12"/>
        <v>13208.305417280002</v>
      </c>
      <c r="G47" s="6">
        <f t="shared" si="12"/>
        <v>14000.803742316803</v>
      </c>
      <c r="H47" s="6">
        <f t="shared" si="12"/>
        <v>14840.851966855811</v>
      </c>
      <c r="I47" s="6">
        <f t="shared" si="12"/>
        <v>15731.303084867161</v>
      </c>
      <c r="J47" s="6">
        <f t="shared" si="12"/>
        <v>16675.18126995919</v>
      </c>
      <c r="K47" s="6">
        <f t="shared" si="12"/>
        <v>17675.692146156744</v>
      </c>
      <c r="L47" s="6">
        <f t="shared" si="12"/>
        <v>18736.233674926149</v>
      </c>
    </row>
    <row r="48" spans="1:12" x14ac:dyDescent="0.3">
      <c r="A48" s="79" t="s">
        <v>88</v>
      </c>
      <c r="B48" s="77"/>
      <c r="C48" s="82">
        <v>0.13</v>
      </c>
      <c r="D48" s="82">
        <v>0.09</v>
      </c>
      <c r="E48" s="82">
        <f>B16</f>
        <v>0.06</v>
      </c>
      <c r="F48" s="82">
        <f t="shared" ref="F48:L48" si="13">E48</f>
        <v>0.06</v>
      </c>
      <c r="G48" s="82">
        <f t="shared" si="13"/>
        <v>0.06</v>
      </c>
      <c r="H48" s="82">
        <f t="shared" si="13"/>
        <v>0.06</v>
      </c>
      <c r="I48" s="82">
        <f t="shared" si="13"/>
        <v>0.06</v>
      </c>
      <c r="J48" s="82">
        <f t="shared" si="13"/>
        <v>0.06</v>
      </c>
      <c r="K48" s="82">
        <f t="shared" si="13"/>
        <v>0.06</v>
      </c>
      <c r="L48" s="82">
        <f t="shared" si="13"/>
        <v>0.06</v>
      </c>
    </row>
    <row r="49" spans="1:13" x14ac:dyDescent="0.3">
      <c r="A49" s="79" t="s">
        <v>130</v>
      </c>
      <c r="B49" s="9">
        <v>4565</v>
      </c>
      <c r="C49" s="6">
        <f t="shared" ref="C49:L49" si="14">B49*(1+C50)</f>
        <v>4747.6000000000004</v>
      </c>
      <c r="D49" s="6">
        <f t="shared" si="14"/>
        <v>4984.9800000000005</v>
      </c>
      <c r="E49" s="6">
        <f t="shared" si="14"/>
        <v>5134.5294000000004</v>
      </c>
      <c r="F49" s="6">
        <f t="shared" si="14"/>
        <v>5288.5652820000005</v>
      </c>
      <c r="G49" s="6">
        <f t="shared" si="14"/>
        <v>5447.2222404600006</v>
      </c>
      <c r="H49" s="6">
        <f t="shared" si="14"/>
        <v>5610.6389076738005</v>
      </c>
      <c r="I49" s="6">
        <f t="shared" si="14"/>
        <v>5778.9580749040151</v>
      </c>
      <c r="J49" s="6">
        <f t="shared" si="14"/>
        <v>5952.3268171511354</v>
      </c>
      <c r="K49" s="6">
        <f t="shared" si="14"/>
        <v>6130.89662166567</v>
      </c>
      <c r="L49" s="6">
        <f t="shared" si="14"/>
        <v>6314.8235203156401</v>
      </c>
    </row>
    <row r="50" spans="1:13" x14ac:dyDescent="0.3">
      <c r="A50" s="79" t="s">
        <v>88</v>
      </c>
      <c r="B50" s="77"/>
      <c r="C50" s="82">
        <v>0.04</v>
      </c>
      <c r="D50" s="82">
        <v>0.05</v>
      </c>
      <c r="E50" s="82">
        <f>B17</f>
        <v>0.03</v>
      </c>
      <c r="F50" s="82">
        <f t="shared" ref="F50:L50" si="15">E50</f>
        <v>0.03</v>
      </c>
      <c r="G50" s="82">
        <f t="shared" si="15"/>
        <v>0.03</v>
      </c>
      <c r="H50" s="82">
        <f t="shared" si="15"/>
        <v>0.03</v>
      </c>
      <c r="I50" s="82">
        <f t="shared" si="15"/>
        <v>0.03</v>
      </c>
      <c r="J50" s="82">
        <f t="shared" si="15"/>
        <v>0.03</v>
      </c>
      <c r="K50" s="82">
        <f t="shared" si="15"/>
        <v>0.03</v>
      </c>
      <c r="L50" s="82">
        <f t="shared" si="15"/>
        <v>0.03</v>
      </c>
    </row>
    <row r="51" spans="1:13" x14ac:dyDescent="0.3">
      <c r="A51" s="149" t="s">
        <v>118</v>
      </c>
      <c r="B51" s="150">
        <f>B47+B49</f>
        <v>14109</v>
      </c>
      <c r="C51" s="150">
        <f t="shared" ref="C51:L51" si="16">C47+C49</f>
        <v>15532.32</v>
      </c>
      <c r="D51" s="150">
        <f t="shared" si="16"/>
        <v>16740.324800000002</v>
      </c>
      <c r="E51" s="150">
        <f t="shared" si="16"/>
        <v>17595.194888000002</v>
      </c>
      <c r="F51" s="150">
        <f t="shared" si="16"/>
        <v>18496.870699280003</v>
      </c>
      <c r="G51" s="150">
        <f t="shared" si="16"/>
        <v>19448.025982776802</v>
      </c>
      <c r="H51" s="150">
        <f t="shared" si="16"/>
        <v>20451.490874529612</v>
      </c>
      <c r="I51" s="150">
        <f t="shared" si="16"/>
        <v>21510.261159771177</v>
      </c>
      <c r="J51" s="150">
        <f t="shared" si="16"/>
        <v>22627.508087110327</v>
      </c>
      <c r="K51" s="150">
        <f t="shared" si="16"/>
        <v>23806.588767822414</v>
      </c>
      <c r="L51" s="150">
        <f t="shared" si="16"/>
        <v>25051.057195241789</v>
      </c>
    </row>
    <row r="52" spans="1:13" x14ac:dyDescent="0.3">
      <c r="A52" s="118" t="s">
        <v>88</v>
      </c>
      <c r="C52" s="82">
        <f t="shared" ref="C52:L52" si="17">C51/B51-1</f>
        <v>0.100880289177121</v>
      </c>
      <c r="D52" s="82">
        <f t="shared" si="17"/>
        <v>7.7773623000298997E-2</v>
      </c>
      <c r="E52" s="82">
        <f t="shared" si="17"/>
        <v>5.1066517419064539E-2</v>
      </c>
      <c r="F52" s="82">
        <f t="shared" si="17"/>
        <v>5.124557113572803E-2</v>
      </c>
      <c r="G52" s="82">
        <f t="shared" si="17"/>
        <v>5.1422497294843605E-2</v>
      </c>
      <c r="H52" s="82">
        <f t="shared" si="17"/>
        <v>5.1597261986459753E-2</v>
      </c>
      <c r="I52" s="82">
        <f t="shared" si="17"/>
        <v>5.1769833883365424E-2</v>
      </c>
      <c r="J52" s="82">
        <f t="shared" si="17"/>
        <v>5.1940184223734365E-2</v>
      </c>
      <c r="K52" s="82">
        <f t="shared" si="17"/>
        <v>5.2108286788492775E-2</v>
      </c>
      <c r="L52" s="82">
        <f t="shared" si="17"/>
        <v>5.2274117873680082E-2</v>
      </c>
    </row>
    <row r="53" spans="1:13" x14ac:dyDescent="0.3">
      <c r="A53" s="118"/>
      <c r="C53" s="82"/>
      <c r="D53" s="82"/>
      <c r="E53" s="82"/>
      <c r="F53" s="82"/>
      <c r="G53" s="82"/>
      <c r="H53" s="82"/>
      <c r="I53" s="82"/>
      <c r="J53" s="82"/>
      <c r="K53" s="82"/>
      <c r="L53" s="82"/>
    </row>
    <row r="54" spans="1:13" x14ac:dyDescent="0.3">
      <c r="A54" s="79" t="s">
        <v>122</v>
      </c>
      <c r="B54" s="9">
        <v>2976</v>
      </c>
      <c r="C54" s="6">
        <f t="shared" ref="C54:L54" si="18">B54*(1+C55)</f>
        <v>2856.96</v>
      </c>
      <c r="D54" s="6">
        <f t="shared" si="18"/>
        <v>2828.3904000000002</v>
      </c>
      <c r="E54" s="6">
        <f t="shared" si="18"/>
        <v>3111.2294400000005</v>
      </c>
      <c r="F54" s="6">
        <f t="shared" si="18"/>
        <v>3422.3523840000007</v>
      </c>
      <c r="G54" s="6">
        <f t="shared" si="18"/>
        <v>3764.5876224000012</v>
      </c>
      <c r="H54" s="6">
        <f t="shared" si="18"/>
        <v>4141.0463846400016</v>
      </c>
      <c r="I54" s="6">
        <f t="shared" si="18"/>
        <v>4555.151023104002</v>
      </c>
      <c r="J54" s="6">
        <f t="shared" si="18"/>
        <v>5010.6661254144028</v>
      </c>
      <c r="K54" s="6">
        <f t="shared" si="18"/>
        <v>5511.7327379558437</v>
      </c>
      <c r="L54" s="6">
        <f t="shared" si="18"/>
        <v>6062.9060117514282</v>
      </c>
    </row>
    <row r="55" spans="1:13" x14ac:dyDescent="0.3">
      <c r="A55" s="79" t="s">
        <v>88</v>
      </c>
      <c r="B55" s="77"/>
      <c r="C55" s="82">
        <v>-0.04</v>
      </c>
      <c r="D55" s="82">
        <v>-0.01</v>
      </c>
      <c r="E55" s="82">
        <f>B18</f>
        <v>0.1</v>
      </c>
      <c r="F55" s="82">
        <f t="shared" ref="F55:L55" si="19">E55</f>
        <v>0.1</v>
      </c>
      <c r="G55" s="82">
        <f t="shared" si="19"/>
        <v>0.1</v>
      </c>
      <c r="H55" s="82">
        <f t="shared" si="19"/>
        <v>0.1</v>
      </c>
      <c r="I55" s="82">
        <f t="shared" si="19"/>
        <v>0.1</v>
      </c>
      <c r="J55" s="82">
        <f t="shared" si="19"/>
        <v>0.1</v>
      </c>
      <c r="K55" s="82">
        <f t="shared" si="19"/>
        <v>0.1</v>
      </c>
      <c r="L55" s="82">
        <f t="shared" si="19"/>
        <v>0.1</v>
      </c>
    </row>
    <row r="56" spans="1:13" x14ac:dyDescent="0.3">
      <c r="A56" s="79" t="s">
        <v>123</v>
      </c>
      <c r="B56" s="9">
        <v>2749</v>
      </c>
      <c r="C56" s="6">
        <f t="shared" ref="C56:L56" si="20">B56*(1+C57)</f>
        <v>2776.4900000000002</v>
      </c>
      <c r="D56" s="6">
        <f t="shared" si="20"/>
        <v>2859.7847000000002</v>
      </c>
      <c r="E56" s="6">
        <f t="shared" si="20"/>
        <v>2945.5782410000002</v>
      </c>
      <c r="F56" s="6">
        <f t="shared" si="20"/>
        <v>3033.9455882300003</v>
      </c>
      <c r="G56" s="6">
        <f t="shared" si="20"/>
        <v>3124.9639558769004</v>
      </c>
      <c r="H56" s="6">
        <f t="shared" si="20"/>
        <v>3218.7128745532077</v>
      </c>
      <c r="I56" s="6">
        <f t="shared" si="20"/>
        <v>3315.274260789804</v>
      </c>
      <c r="J56" s="6">
        <f t="shared" si="20"/>
        <v>3414.7324886134984</v>
      </c>
      <c r="K56" s="6">
        <f t="shared" si="20"/>
        <v>3517.1744632719033</v>
      </c>
      <c r="L56" s="6">
        <f t="shared" si="20"/>
        <v>3622.6896971700603</v>
      </c>
    </row>
    <row r="57" spans="1:13" x14ac:dyDescent="0.3">
      <c r="A57" s="79" t="s">
        <v>88</v>
      </c>
      <c r="B57" s="77"/>
      <c r="C57" s="82">
        <v>0.01</v>
      </c>
      <c r="D57" s="82">
        <f>E57</f>
        <v>0.03</v>
      </c>
      <c r="E57" s="5">
        <f>B19</f>
        <v>0.03</v>
      </c>
      <c r="F57" s="82">
        <f t="shared" ref="F57:L57" si="21">E57</f>
        <v>0.03</v>
      </c>
      <c r="G57" s="82">
        <f t="shared" si="21"/>
        <v>0.03</v>
      </c>
      <c r="H57" s="82">
        <f t="shared" si="21"/>
        <v>0.03</v>
      </c>
      <c r="I57" s="82">
        <f t="shared" si="21"/>
        <v>0.03</v>
      </c>
      <c r="J57" s="82">
        <f t="shared" si="21"/>
        <v>0.03</v>
      </c>
      <c r="K57" s="82">
        <f t="shared" si="21"/>
        <v>0.03</v>
      </c>
      <c r="L57" s="82">
        <f t="shared" si="21"/>
        <v>0.03</v>
      </c>
    </row>
    <row r="58" spans="1:13" x14ac:dyDescent="0.3">
      <c r="A58" s="79" t="s">
        <v>124</v>
      </c>
      <c r="B58" s="9">
        <v>3510</v>
      </c>
      <c r="C58" s="6">
        <f t="shared" ref="C58:L58" si="22">B58*(1+C59)</f>
        <v>3755.7000000000003</v>
      </c>
      <c r="D58" s="6">
        <f t="shared" si="22"/>
        <v>3943.4850000000006</v>
      </c>
      <c r="E58" s="6">
        <f t="shared" si="22"/>
        <v>4140.6592500000006</v>
      </c>
      <c r="F58" s="6">
        <f t="shared" si="22"/>
        <v>4347.692212500001</v>
      </c>
      <c r="G58" s="6">
        <f t="shared" si="22"/>
        <v>4565.0768231250013</v>
      </c>
      <c r="H58" s="6">
        <f t="shared" si="22"/>
        <v>4793.3306642812513</v>
      </c>
      <c r="I58" s="6">
        <f t="shared" si="22"/>
        <v>5032.9971974953141</v>
      </c>
      <c r="J58" s="6">
        <f t="shared" si="22"/>
        <v>5284.6470573700799</v>
      </c>
      <c r="K58" s="6">
        <f t="shared" si="22"/>
        <v>5548.8794102385846</v>
      </c>
      <c r="L58" s="6">
        <f t="shared" si="22"/>
        <v>5826.3233807505139</v>
      </c>
    </row>
    <row r="59" spans="1:13" x14ac:dyDescent="0.3">
      <c r="A59" s="79" t="s">
        <v>88</v>
      </c>
      <c r="B59" s="77"/>
      <c r="C59" s="82">
        <v>7.0000000000000007E-2</v>
      </c>
      <c r="D59" s="82">
        <v>0.05</v>
      </c>
      <c r="E59" s="82">
        <f>B20</f>
        <v>0.05</v>
      </c>
      <c r="F59" s="82">
        <f t="shared" ref="F59:L59" si="23">E59</f>
        <v>0.05</v>
      </c>
      <c r="G59" s="82">
        <f t="shared" si="23"/>
        <v>0.05</v>
      </c>
      <c r="H59" s="82">
        <f t="shared" si="23"/>
        <v>0.05</v>
      </c>
      <c r="I59" s="82">
        <f t="shared" si="23"/>
        <v>0.05</v>
      </c>
      <c r="J59" s="82">
        <f t="shared" si="23"/>
        <v>0.05</v>
      </c>
      <c r="K59" s="82">
        <f t="shared" si="23"/>
        <v>0.05</v>
      </c>
      <c r="L59" s="82">
        <f t="shared" si="23"/>
        <v>0.05</v>
      </c>
    </row>
    <row r="60" spans="1:13" x14ac:dyDescent="0.3">
      <c r="A60" s="149" t="s">
        <v>141</v>
      </c>
      <c r="B60" s="150">
        <f>B54+B56+B58</f>
        <v>9235</v>
      </c>
      <c r="C60" s="150">
        <f t="shared" ref="C60:L60" si="24">C54+C56+C58</f>
        <v>9389.1500000000015</v>
      </c>
      <c r="D60" s="150">
        <f t="shared" si="24"/>
        <v>9631.660100000001</v>
      </c>
      <c r="E60" s="150">
        <f t="shared" si="24"/>
        <v>10197.466931000001</v>
      </c>
      <c r="F60" s="150">
        <f t="shared" si="24"/>
        <v>10803.990184730003</v>
      </c>
      <c r="G60" s="150">
        <f t="shared" si="24"/>
        <v>11454.628401401904</v>
      </c>
      <c r="H60" s="150">
        <f t="shared" si="24"/>
        <v>12153.089923474461</v>
      </c>
      <c r="I60" s="150">
        <f t="shared" si="24"/>
        <v>12903.42248138912</v>
      </c>
      <c r="J60" s="150">
        <f t="shared" si="24"/>
        <v>13710.04567139798</v>
      </c>
      <c r="K60" s="150">
        <f t="shared" si="24"/>
        <v>14577.78661146633</v>
      </c>
      <c r="L60" s="150">
        <f t="shared" si="24"/>
        <v>15511.919089672003</v>
      </c>
    </row>
    <row r="61" spans="1:13" x14ac:dyDescent="0.3">
      <c r="A61" s="118" t="s">
        <v>88</v>
      </c>
      <c r="C61" s="82">
        <f t="shared" ref="C61:L61" si="25">C60/B60-1</f>
        <v>1.6691932864104198E-2</v>
      </c>
      <c r="D61" s="82">
        <f t="shared" si="25"/>
        <v>2.5828759791887368E-2</v>
      </c>
      <c r="E61" s="82">
        <f t="shared" si="25"/>
        <v>5.8744476562249126E-2</v>
      </c>
      <c r="F61" s="82">
        <f t="shared" si="25"/>
        <v>5.9477834822507569E-2</v>
      </c>
      <c r="G61" s="82">
        <f t="shared" si="25"/>
        <v>6.0222029597128968E-2</v>
      </c>
      <c r="H61" s="82">
        <f t="shared" si="25"/>
        <v>6.0976357992291952E-2</v>
      </c>
      <c r="I61" s="82">
        <f t="shared" si="25"/>
        <v>6.1740064678147633E-2</v>
      </c>
      <c r="J61" s="82">
        <f t="shared" si="25"/>
        <v>6.2512344393301111E-2</v>
      </c>
      <c r="K61" s="82">
        <f t="shared" si="25"/>
        <v>6.3292344961230818E-2</v>
      </c>
      <c r="L61" s="82">
        <f t="shared" si="25"/>
        <v>6.4079170802988639E-2</v>
      </c>
    </row>
    <row r="62" spans="1:13" x14ac:dyDescent="0.3">
      <c r="A62" s="118"/>
      <c r="C62" s="82"/>
      <c r="D62" s="82"/>
      <c r="E62" s="82"/>
      <c r="F62" s="82"/>
      <c r="G62" s="82"/>
      <c r="H62" s="82"/>
      <c r="I62" s="82"/>
      <c r="J62" s="82"/>
      <c r="K62" s="82"/>
      <c r="L62" s="82"/>
    </row>
    <row r="63" spans="1:13" x14ac:dyDescent="0.3">
      <c r="A63" s="56" t="s">
        <v>66</v>
      </c>
      <c r="B63" s="28">
        <f t="shared" ref="B63:L63" si="26">B60+B51+B44</f>
        <v>38581</v>
      </c>
      <c r="C63" s="28">
        <f t="shared" si="26"/>
        <v>40622.080000000002</v>
      </c>
      <c r="D63" s="28">
        <f t="shared" si="26"/>
        <v>42718.309300000008</v>
      </c>
      <c r="E63" s="28">
        <f t="shared" si="26"/>
        <v>45011.925319000002</v>
      </c>
      <c r="F63" s="28">
        <f t="shared" si="26"/>
        <v>47449.140407410014</v>
      </c>
      <c r="G63" s="28">
        <f t="shared" si="26"/>
        <v>50040.279727800713</v>
      </c>
      <c r="H63" s="28">
        <f t="shared" si="26"/>
        <v>52796.498359400743</v>
      </c>
      <c r="I63" s="28">
        <f t="shared" si="26"/>
        <v>55729.85362608017</v>
      </c>
      <c r="J63" s="28">
        <f t="shared" si="26"/>
        <v>58853.384077467344</v>
      </c>
      <c r="K63" s="28">
        <f t="shared" si="26"/>
        <v>62181.195756306515</v>
      </c>
      <c r="L63" s="28">
        <f t="shared" si="26"/>
        <v>65728.556446657763</v>
      </c>
      <c r="M63" s="156"/>
    </row>
    <row r="64" spans="1:13" x14ac:dyDescent="0.3">
      <c r="A64" s="56"/>
      <c r="B64" s="28"/>
      <c r="C64" s="33">
        <f>C63/B63-1</f>
        <v>5.2903760918586951E-2</v>
      </c>
      <c r="D64" s="33">
        <f t="shared" ref="D64:L64" si="27">D63/C63-1</f>
        <v>5.1603199540742439E-2</v>
      </c>
      <c r="E64" s="33">
        <f t="shared" si="27"/>
        <v>5.3691638470345415E-2</v>
      </c>
      <c r="F64" s="33">
        <f t="shared" si="27"/>
        <v>5.4145986227815079E-2</v>
      </c>
      <c r="G64" s="33">
        <f t="shared" si="27"/>
        <v>5.4608772638293113E-2</v>
      </c>
      <c r="H64" s="33">
        <f t="shared" si="27"/>
        <v>5.5080000483465952E-2</v>
      </c>
      <c r="I64" s="33">
        <f t="shared" si="27"/>
        <v>5.5559655617901882E-2</v>
      </c>
      <c r="J64" s="33">
        <f t="shared" si="27"/>
        <v>5.6047705998736763E-2</v>
      </c>
      <c r="K64" s="33">
        <f t="shared" si="27"/>
        <v>5.6544100751434234E-2</v>
      </c>
      <c r="L64" s="33">
        <f t="shared" si="27"/>
        <v>5.7048769281531131E-2</v>
      </c>
      <c r="M64" s="156"/>
    </row>
    <row r="66" spans="1:12" x14ac:dyDescent="0.3">
      <c r="A66" t="s">
        <v>142</v>
      </c>
      <c r="B66" s="73">
        <v>20892</v>
      </c>
      <c r="C66" s="71">
        <f>$C$63*C67</f>
        <v>22139.033600000002</v>
      </c>
      <c r="D66" s="71">
        <f t="shared" ref="D66:L66" si="28">D63*D67</f>
        <v>23067.887022000006</v>
      </c>
      <c r="E66" s="71">
        <f t="shared" si="28"/>
        <v>23181.141539285003</v>
      </c>
      <c r="F66" s="71">
        <f t="shared" si="28"/>
        <v>24436.307309816159</v>
      </c>
      <c r="G66" s="71">
        <f t="shared" si="28"/>
        <v>25770.744059817367</v>
      </c>
      <c r="H66" s="71">
        <f t="shared" si="28"/>
        <v>27190.196655091382</v>
      </c>
      <c r="I66" s="71">
        <f t="shared" si="28"/>
        <v>28700.874617431287</v>
      </c>
      <c r="J66" s="71">
        <f t="shared" si="28"/>
        <v>30309.492799895685</v>
      </c>
      <c r="K66" s="71">
        <f t="shared" si="28"/>
        <v>32023.315814497855</v>
      </c>
      <c r="L66" s="71">
        <f t="shared" si="28"/>
        <v>33850.206570028749</v>
      </c>
    </row>
    <row r="67" spans="1:12" x14ac:dyDescent="0.3">
      <c r="A67" s="118" t="s">
        <v>146</v>
      </c>
      <c r="B67" s="82">
        <f>B66/$B$63</f>
        <v>0.54151006972343896</v>
      </c>
      <c r="C67" s="82">
        <v>0.54500000000000004</v>
      </c>
      <c r="D67" s="82">
        <v>0.54</v>
      </c>
      <c r="E67" s="82">
        <f>C23</f>
        <v>0.51500000000000001</v>
      </c>
      <c r="F67" s="82">
        <f>E67</f>
        <v>0.51500000000000001</v>
      </c>
      <c r="G67" s="82">
        <f t="shared" ref="G67:L67" si="29">F67</f>
        <v>0.51500000000000001</v>
      </c>
      <c r="H67" s="82">
        <f t="shared" si="29"/>
        <v>0.51500000000000001</v>
      </c>
      <c r="I67" s="82">
        <f t="shared" si="29"/>
        <v>0.51500000000000001</v>
      </c>
      <c r="J67" s="82">
        <f t="shared" si="29"/>
        <v>0.51500000000000001</v>
      </c>
      <c r="K67" s="82">
        <f t="shared" si="29"/>
        <v>0.51500000000000001</v>
      </c>
      <c r="L67" s="82">
        <f t="shared" si="29"/>
        <v>0.51500000000000001</v>
      </c>
    </row>
    <row r="68" spans="1:12" x14ac:dyDescent="0.3">
      <c r="A68" t="s">
        <v>143</v>
      </c>
      <c r="B68" s="71">
        <f>L128</f>
        <v>4972</v>
      </c>
      <c r="C68" s="71">
        <f>C$63*C69</f>
        <v>5280.8704000000007</v>
      </c>
      <c r="D68" s="71">
        <f>D$63*D69</f>
        <v>5339.788662500001</v>
      </c>
      <c r="E68" s="71">
        <f>E$63*E69</f>
        <v>5626.4906648750002</v>
      </c>
      <c r="F68" s="71">
        <f t="shared" ref="F68:L68" si="30">F$63*F69</f>
        <v>5361.7528660373318</v>
      </c>
      <c r="G68" s="71">
        <f t="shared" si="30"/>
        <v>5654.5516092414809</v>
      </c>
      <c r="H68" s="71">
        <f t="shared" si="30"/>
        <v>5966.0043146122844</v>
      </c>
      <c r="I68" s="71">
        <f t="shared" si="30"/>
        <v>6297.4734597470597</v>
      </c>
      <c r="J68" s="71">
        <f t="shared" si="30"/>
        <v>6650.4324007538098</v>
      </c>
      <c r="K68" s="71">
        <f t="shared" si="30"/>
        <v>7026.4751204626364</v>
      </c>
      <c r="L68" s="71">
        <f t="shared" si="30"/>
        <v>7427.3268784723277</v>
      </c>
    </row>
    <row r="69" spans="1:12" x14ac:dyDescent="0.3">
      <c r="A69" s="118" t="s">
        <v>146</v>
      </c>
      <c r="B69" s="82">
        <f>B68/$B$63</f>
        <v>0.12887172442393924</v>
      </c>
      <c r="C69" s="82">
        <v>0.13</v>
      </c>
      <c r="D69" s="82">
        <v>0.125</v>
      </c>
      <c r="E69" s="82">
        <v>0.125</v>
      </c>
      <c r="F69" s="82">
        <f>C24</f>
        <v>0.113</v>
      </c>
      <c r="G69" s="82">
        <f t="shared" ref="G69:L69" si="31">F69</f>
        <v>0.113</v>
      </c>
      <c r="H69" s="82">
        <f t="shared" si="31"/>
        <v>0.113</v>
      </c>
      <c r="I69" s="82">
        <f t="shared" si="31"/>
        <v>0.113</v>
      </c>
      <c r="J69" s="82">
        <f t="shared" si="31"/>
        <v>0.113</v>
      </c>
      <c r="K69" s="82">
        <f t="shared" si="31"/>
        <v>0.113</v>
      </c>
      <c r="L69" s="82">
        <f t="shared" si="31"/>
        <v>0.113</v>
      </c>
    </row>
    <row r="71" spans="1:12" x14ac:dyDescent="0.3">
      <c r="A71" s="3" t="s">
        <v>144</v>
      </c>
      <c r="B71" s="71">
        <f>B63-B66-B68</f>
        <v>12717</v>
      </c>
      <c r="C71" s="71">
        <f t="shared" ref="C71:L71" si="32">C63-C66-C68</f>
        <v>13202.175999999999</v>
      </c>
      <c r="D71" s="71">
        <f t="shared" si="32"/>
        <v>14310.633615500001</v>
      </c>
      <c r="E71" s="71">
        <f t="shared" si="32"/>
        <v>16204.293114839998</v>
      </c>
      <c r="F71" s="71">
        <f t="shared" si="32"/>
        <v>17651.080231556523</v>
      </c>
      <c r="G71" s="71">
        <f t="shared" si="32"/>
        <v>18614.984058741866</v>
      </c>
      <c r="H71" s="71">
        <f t="shared" si="32"/>
        <v>19640.297389697076</v>
      </c>
      <c r="I71" s="71">
        <f t="shared" si="32"/>
        <v>20731.505548901823</v>
      </c>
      <c r="J71" s="71">
        <f t="shared" si="32"/>
        <v>21893.458876817851</v>
      </c>
      <c r="K71" s="71">
        <f t="shared" si="32"/>
        <v>23131.404821346023</v>
      </c>
      <c r="L71" s="71">
        <f t="shared" si="32"/>
        <v>24451.022998156688</v>
      </c>
    </row>
    <row r="72" spans="1:12" x14ac:dyDescent="0.3">
      <c r="A72" s="118" t="s">
        <v>146</v>
      </c>
      <c r="C72" s="5">
        <f>C71/C63</f>
        <v>0.32499999999999996</v>
      </c>
      <c r="D72" s="5">
        <f t="shared" ref="D72:L72" si="33">D71/D63</f>
        <v>0.33499999999999996</v>
      </c>
      <c r="E72" s="5">
        <f t="shared" si="33"/>
        <v>0.35999999999999993</v>
      </c>
      <c r="F72" s="5">
        <f t="shared" si="33"/>
        <v>0.37199999999999994</v>
      </c>
      <c r="G72" s="5">
        <f t="shared" si="33"/>
        <v>0.372</v>
      </c>
      <c r="H72" s="5">
        <f t="shared" si="33"/>
        <v>0.372</v>
      </c>
      <c r="I72" s="5">
        <f t="shared" si="33"/>
        <v>0.372</v>
      </c>
      <c r="J72" s="5">
        <f t="shared" si="33"/>
        <v>0.372</v>
      </c>
      <c r="K72" s="5">
        <f t="shared" si="33"/>
        <v>0.372</v>
      </c>
      <c r="L72" s="5">
        <f t="shared" si="33"/>
        <v>0.372</v>
      </c>
    </row>
    <row r="73" spans="1:12" x14ac:dyDescent="0.3">
      <c r="A73" s="118"/>
    </row>
    <row r="74" spans="1:12" x14ac:dyDescent="0.3">
      <c r="A74" t="s">
        <v>70</v>
      </c>
      <c r="B74" s="71">
        <f>L131</f>
        <v>5006</v>
      </c>
      <c r="C74" s="71">
        <f t="shared" ref="C74:L74" si="34">C$63*C75</f>
        <v>5483.9808000000003</v>
      </c>
      <c r="D74" s="71">
        <f t="shared" si="34"/>
        <v>5553.3802090000008</v>
      </c>
      <c r="E74" s="71">
        <f t="shared" si="34"/>
        <v>5626.4906648750002</v>
      </c>
      <c r="F74" s="71">
        <f t="shared" si="34"/>
        <v>5693.8968488892015</v>
      </c>
      <c r="G74" s="71">
        <f t="shared" si="34"/>
        <v>6004.8335673360853</v>
      </c>
      <c r="H74" s="71">
        <f t="shared" si="34"/>
        <v>6335.5798031280892</v>
      </c>
      <c r="I74" s="71">
        <f t="shared" si="34"/>
        <v>6687.5824351296205</v>
      </c>
      <c r="J74" s="71">
        <f t="shared" si="34"/>
        <v>7062.4060892960815</v>
      </c>
      <c r="K74" s="71">
        <f t="shared" si="34"/>
        <v>7461.7434907567813</v>
      </c>
      <c r="L74" s="71">
        <f t="shared" si="34"/>
        <v>7887.4267735989315</v>
      </c>
    </row>
    <row r="75" spans="1:12" x14ac:dyDescent="0.3">
      <c r="A75" s="118" t="s">
        <v>146</v>
      </c>
      <c r="B75" s="82">
        <f>B74/$B$63</f>
        <v>0.12975298722168943</v>
      </c>
      <c r="C75" s="82">
        <v>0.13500000000000001</v>
      </c>
      <c r="D75" s="82">
        <v>0.13</v>
      </c>
      <c r="E75" s="82">
        <v>0.125</v>
      </c>
      <c r="F75" s="82">
        <v>0.12</v>
      </c>
      <c r="G75" s="82">
        <f t="shared" ref="G75:L75" si="35">F75</f>
        <v>0.12</v>
      </c>
      <c r="H75" s="82">
        <f t="shared" si="35"/>
        <v>0.12</v>
      </c>
      <c r="I75" s="82">
        <f t="shared" si="35"/>
        <v>0.12</v>
      </c>
      <c r="J75" s="82">
        <f t="shared" si="35"/>
        <v>0.12</v>
      </c>
      <c r="K75" s="82">
        <f t="shared" si="35"/>
        <v>0.12</v>
      </c>
      <c r="L75" s="82">
        <f t="shared" si="35"/>
        <v>0.12</v>
      </c>
    </row>
    <row r="76" spans="1:12" x14ac:dyDescent="0.3">
      <c r="A76" t="s">
        <v>145</v>
      </c>
      <c r="B76" s="71">
        <f>L132</f>
        <v>-68</v>
      </c>
      <c r="C76" s="71">
        <f t="shared" ref="C76:L76" si="36">C$63*C77</f>
        <v>-152.87506266764476</v>
      </c>
      <c r="D76" s="71">
        <f t="shared" si="36"/>
        <v>-160.76390503128673</v>
      </c>
      <c r="E76" s="71">
        <f t="shared" si="36"/>
        <v>-169.39558249930752</v>
      </c>
      <c r="F76" s="71">
        <f t="shared" si="36"/>
        <v>-178.56767337636774</v>
      </c>
      <c r="G76" s="71">
        <f t="shared" si="36"/>
        <v>-188.31903485232678</v>
      </c>
      <c r="H76" s="71">
        <f t="shared" si="36"/>
        <v>-198.69164738303877</v>
      </c>
      <c r="I76" s="71">
        <f t="shared" si="36"/>
        <v>-209.73088688579401</v>
      </c>
      <c r="J76" s="71">
        <f t="shared" si="36"/>
        <v>-221.48582197282329</v>
      </c>
      <c r="K76" s="71">
        <f t="shared" si="36"/>
        <v>-234.00953860546883</v>
      </c>
      <c r="L76" s="71">
        <f t="shared" si="36"/>
        <v>-247.35949478304977</v>
      </c>
    </row>
    <row r="77" spans="1:12" x14ac:dyDescent="0.3">
      <c r="A77" s="118" t="s">
        <v>146</v>
      </c>
      <c r="B77" s="82">
        <f>B76/$B$63</f>
        <v>-1.7625255955003758E-3</v>
      </c>
      <c r="C77" s="82">
        <f>C26</f>
        <v>-3.7633489636090703E-3</v>
      </c>
      <c r="D77" s="82">
        <f>C77</f>
        <v>-3.7633489636090703E-3</v>
      </c>
      <c r="E77" s="82">
        <f t="shared" ref="E77:L77" si="37">D77</f>
        <v>-3.7633489636090703E-3</v>
      </c>
      <c r="F77" s="82">
        <f t="shared" si="37"/>
        <v>-3.7633489636090703E-3</v>
      </c>
      <c r="G77" s="82">
        <f t="shared" si="37"/>
        <v>-3.7633489636090703E-3</v>
      </c>
      <c r="H77" s="82">
        <f t="shared" si="37"/>
        <v>-3.7633489636090703E-3</v>
      </c>
      <c r="I77" s="82">
        <f t="shared" si="37"/>
        <v>-3.7633489636090703E-3</v>
      </c>
      <c r="J77" s="82">
        <f t="shared" si="37"/>
        <v>-3.7633489636090703E-3</v>
      </c>
      <c r="K77" s="82">
        <f t="shared" si="37"/>
        <v>-3.7633489636090703E-3</v>
      </c>
      <c r="L77" s="82">
        <f t="shared" si="37"/>
        <v>-3.7633489636090703E-3</v>
      </c>
    </row>
    <row r="79" spans="1:12" x14ac:dyDescent="0.3">
      <c r="A79" s="3" t="s">
        <v>73</v>
      </c>
      <c r="B79" s="71">
        <f>B74+B76</f>
        <v>4938</v>
      </c>
      <c r="C79" s="71">
        <f t="shared" ref="C79:L79" si="38">C74+C76</f>
        <v>5331.1057373323556</v>
      </c>
      <c r="D79" s="71">
        <f t="shared" si="38"/>
        <v>5392.6163039687144</v>
      </c>
      <c r="E79" s="71">
        <f t="shared" si="38"/>
        <v>5457.095082375693</v>
      </c>
      <c r="F79" s="71">
        <f t="shared" si="38"/>
        <v>5515.3291755128339</v>
      </c>
      <c r="G79" s="71">
        <f t="shared" si="38"/>
        <v>5816.5145324837586</v>
      </c>
      <c r="H79" s="71">
        <f t="shared" si="38"/>
        <v>6136.8881557450504</v>
      </c>
      <c r="I79" s="71">
        <f t="shared" si="38"/>
        <v>6477.851548243827</v>
      </c>
      <c r="J79" s="71">
        <f t="shared" si="38"/>
        <v>6840.9202673232585</v>
      </c>
      <c r="K79" s="71">
        <f t="shared" si="38"/>
        <v>7227.7339521513122</v>
      </c>
      <c r="L79" s="71">
        <f t="shared" si="38"/>
        <v>7640.0672788158818</v>
      </c>
    </row>
    <row r="80" spans="1:12" x14ac:dyDescent="0.3">
      <c r="B80" s="71"/>
      <c r="C80" s="71"/>
      <c r="D80" s="71"/>
      <c r="E80" s="71"/>
      <c r="F80" s="71"/>
      <c r="G80" s="71"/>
      <c r="H80" s="71"/>
      <c r="I80" s="71"/>
      <c r="J80" s="71"/>
      <c r="K80" s="71"/>
    </row>
    <row r="81" spans="1:12" x14ac:dyDescent="0.3">
      <c r="A81" s="3" t="s">
        <v>147</v>
      </c>
      <c r="B81" s="71">
        <f>B71-B79</f>
        <v>7779</v>
      </c>
      <c r="C81" s="71">
        <f t="shared" ref="C81:L81" si="39">C71-C79</f>
        <v>7871.0702626676439</v>
      </c>
      <c r="D81" s="71">
        <f t="shared" si="39"/>
        <v>8918.0173115312864</v>
      </c>
      <c r="E81" s="71">
        <f t="shared" si="39"/>
        <v>10747.198032464305</v>
      </c>
      <c r="F81" s="71">
        <f t="shared" si="39"/>
        <v>12135.751056043689</v>
      </c>
      <c r="G81" s="71">
        <f t="shared" si="39"/>
        <v>12798.469526258108</v>
      </c>
      <c r="H81" s="71">
        <f t="shared" si="39"/>
        <v>13503.409233952025</v>
      </c>
      <c r="I81" s="71">
        <f t="shared" si="39"/>
        <v>14253.654000657996</v>
      </c>
      <c r="J81" s="71">
        <f t="shared" si="39"/>
        <v>15052.538609494593</v>
      </c>
      <c r="K81" s="71">
        <f t="shared" si="39"/>
        <v>15903.67086919471</v>
      </c>
      <c r="L81" s="71">
        <f t="shared" si="39"/>
        <v>16810.955719340807</v>
      </c>
    </row>
    <row r="82" spans="1:12" x14ac:dyDescent="0.3">
      <c r="A82" s="118" t="s">
        <v>146</v>
      </c>
      <c r="B82" s="5"/>
      <c r="C82" s="5">
        <f>C81/C63</f>
        <v>0.19376334896360903</v>
      </c>
      <c r="D82" s="5">
        <f t="shared" ref="D82:L82" si="40">D81/D63</f>
        <v>0.20876334896360901</v>
      </c>
      <c r="E82" s="5">
        <f t="shared" si="40"/>
        <v>0.23876334896360898</v>
      </c>
      <c r="F82" s="5">
        <f t="shared" si="40"/>
        <v>0.25576334896360903</v>
      </c>
      <c r="G82" s="5">
        <f t="shared" si="40"/>
        <v>0.25576334896360908</v>
      </c>
      <c r="H82" s="5">
        <f t="shared" si="40"/>
        <v>0.25576334896360903</v>
      </c>
      <c r="I82" s="5">
        <f t="shared" si="40"/>
        <v>0.25576334896360908</v>
      </c>
      <c r="J82" s="5">
        <f t="shared" si="40"/>
        <v>0.25576334896360908</v>
      </c>
      <c r="K82" s="5">
        <f t="shared" si="40"/>
        <v>0.25576334896360903</v>
      </c>
      <c r="L82" s="5">
        <f t="shared" si="40"/>
        <v>0.25576334896360908</v>
      </c>
    </row>
    <row r="84" spans="1:12" x14ac:dyDescent="0.3">
      <c r="A84" t="s">
        <v>148</v>
      </c>
      <c r="B84" s="71">
        <f>-L133</f>
        <v>-310</v>
      </c>
      <c r="C84" s="71">
        <f t="shared" ref="C84:K84" si="41">C$63*C85</f>
        <v>-378.0675110664269</v>
      </c>
      <c r="D84" s="71">
        <f t="shared" si="41"/>
        <v>-397.57700427985958</v>
      </c>
      <c r="E84" s="71">
        <f t="shared" si="41"/>
        <v>-418.92356505777678</v>
      </c>
      <c r="F84" s="71">
        <f t="shared" si="41"/>
        <v>-441.60659464190229</v>
      </c>
      <c r="G84" s="71">
        <f t="shared" si="41"/>
        <v>-465.7221887642728</v>
      </c>
      <c r="H84" s="71">
        <f t="shared" si="41"/>
        <v>-491.37416714656973</v>
      </c>
      <c r="I84" s="71">
        <f t="shared" si="41"/>
        <v>-518.67474665276654</v>
      </c>
      <c r="J84" s="71">
        <f t="shared" si="41"/>
        <v>-547.74527636213008</v>
      </c>
      <c r="K84" s="71">
        <f t="shared" si="41"/>
        <v>-578.71704045487252</v>
      </c>
      <c r="L84" s="71">
        <v>0</v>
      </c>
    </row>
    <row r="85" spans="1:12" x14ac:dyDescent="0.3">
      <c r="A85" s="118" t="s">
        <v>146</v>
      </c>
      <c r="C85" s="82">
        <f>C27</f>
        <v>-9.3069461501337908E-3</v>
      </c>
      <c r="D85" s="82">
        <f>C85</f>
        <v>-9.3069461501337908E-3</v>
      </c>
      <c r="E85" s="82">
        <f t="shared" ref="E85:K85" si="42">D85</f>
        <v>-9.3069461501337908E-3</v>
      </c>
      <c r="F85" s="82">
        <f t="shared" si="42"/>
        <v>-9.3069461501337908E-3</v>
      </c>
      <c r="G85" s="82">
        <f t="shared" si="42"/>
        <v>-9.3069461501337908E-3</v>
      </c>
      <c r="H85" s="82">
        <f t="shared" si="42"/>
        <v>-9.3069461501337908E-3</v>
      </c>
      <c r="I85" s="82">
        <f t="shared" si="42"/>
        <v>-9.3069461501337908E-3</v>
      </c>
      <c r="J85" s="82">
        <f t="shared" si="42"/>
        <v>-9.3069461501337908E-3</v>
      </c>
      <c r="K85" s="82">
        <f t="shared" si="42"/>
        <v>-9.3069461501337908E-3</v>
      </c>
      <c r="L85" s="82">
        <v>0</v>
      </c>
    </row>
    <row r="87" spans="1:12" x14ac:dyDescent="0.3">
      <c r="A87" t="s">
        <v>149</v>
      </c>
      <c r="B87" s="71">
        <f>L138</f>
        <v>-1739</v>
      </c>
      <c r="C87" s="71">
        <f>C$81*C88</f>
        <v>-1731.6354577868817</v>
      </c>
      <c r="D87" s="71">
        <f t="shared" ref="D87:L87" si="43">D$81*D88</f>
        <v>-2051.1439816521961</v>
      </c>
      <c r="E87" s="71">
        <f t="shared" si="43"/>
        <v>-2525.5915376291114</v>
      </c>
      <c r="F87" s="71">
        <f t="shared" si="43"/>
        <v>-2851.9014981702667</v>
      </c>
      <c r="G87" s="71">
        <f t="shared" si="43"/>
        <v>-3007.6403386706552</v>
      </c>
      <c r="H87" s="71">
        <f t="shared" si="43"/>
        <v>-3173.3011699787257</v>
      </c>
      <c r="I87" s="71">
        <f t="shared" si="43"/>
        <v>-3349.6086901546291</v>
      </c>
      <c r="J87" s="71">
        <f t="shared" si="43"/>
        <v>-3537.3465732312293</v>
      </c>
      <c r="K87" s="71">
        <f t="shared" si="43"/>
        <v>-3737.3626542607567</v>
      </c>
      <c r="L87" s="71">
        <f t="shared" si="43"/>
        <v>-3950.5745940450893</v>
      </c>
    </row>
    <row r="88" spans="1:12" x14ac:dyDescent="0.3">
      <c r="A88" s="118" t="s">
        <v>150</v>
      </c>
      <c r="C88" s="82">
        <v>-0.22</v>
      </c>
      <c r="D88" s="82">
        <v>-0.23</v>
      </c>
      <c r="E88" s="82">
        <f>C28</f>
        <v>-0.23499999999999999</v>
      </c>
      <c r="F88" s="82">
        <f t="shared" ref="F88:L88" si="44">E88</f>
        <v>-0.23499999999999999</v>
      </c>
      <c r="G88" s="82">
        <f t="shared" si="44"/>
        <v>-0.23499999999999999</v>
      </c>
      <c r="H88" s="82">
        <f t="shared" si="44"/>
        <v>-0.23499999999999999</v>
      </c>
      <c r="I88" s="82">
        <f t="shared" si="44"/>
        <v>-0.23499999999999999</v>
      </c>
      <c r="J88" s="82">
        <f t="shared" si="44"/>
        <v>-0.23499999999999999</v>
      </c>
      <c r="K88" s="82">
        <f t="shared" si="44"/>
        <v>-0.23499999999999999</v>
      </c>
      <c r="L88" s="82">
        <f t="shared" si="44"/>
        <v>-0.23499999999999999</v>
      </c>
    </row>
    <row r="90" spans="1:12" x14ac:dyDescent="0.3">
      <c r="A90" s="3" t="s">
        <v>151</v>
      </c>
      <c r="B90" s="71">
        <f>B81+B84+B87</f>
        <v>5730</v>
      </c>
      <c r="C90" s="71">
        <f t="shared" ref="C90:L90" si="45">C81+C84+C87</f>
        <v>5761.3672938143354</v>
      </c>
      <c r="D90" s="71">
        <f t="shared" si="45"/>
        <v>6469.2963255992308</v>
      </c>
      <c r="E90" s="71">
        <f t="shared" si="45"/>
        <v>7802.6829297774157</v>
      </c>
      <c r="F90" s="71">
        <f t="shared" si="45"/>
        <v>8842.2429632315216</v>
      </c>
      <c r="G90" s="71">
        <f t="shared" si="45"/>
        <v>9325.1069988231793</v>
      </c>
      <c r="H90" s="71">
        <f t="shared" si="45"/>
        <v>9838.7338968267286</v>
      </c>
      <c r="I90" s="71">
        <f t="shared" si="45"/>
        <v>10385.3705638506</v>
      </c>
      <c r="J90" s="71">
        <f t="shared" si="45"/>
        <v>10967.446759901235</v>
      </c>
      <c r="K90" s="71">
        <f t="shared" si="45"/>
        <v>11587.591174479081</v>
      </c>
      <c r="L90" s="71">
        <f t="shared" si="45"/>
        <v>12860.381125295718</v>
      </c>
    </row>
    <row r="92" spans="1:12" x14ac:dyDescent="0.3">
      <c r="A92" t="s">
        <v>93</v>
      </c>
      <c r="B92" s="6">
        <f>'HON_Value Drivers'!J34</f>
        <v>-4232</v>
      </c>
      <c r="C92" s="71">
        <f t="shared" ref="C92:L92" si="46">C$63*C93</f>
        <v>0</v>
      </c>
      <c r="D92" s="71">
        <f t="shared" si="46"/>
        <v>0</v>
      </c>
      <c r="E92" s="71">
        <f t="shared" si="46"/>
        <v>0</v>
      </c>
      <c r="F92" s="71">
        <f t="shared" si="46"/>
        <v>0</v>
      </c>
      <c r="G92" s="71">
        <f t="shared" si="46"/>
        <v>0</v>
      </c>
      <c r="H92" s="71">
        <f t="shared" si="46"/>
        <v>0</v>
      </c>
      <c r="I92" s="71">
        <f t="shared" si="46"/>
        <v>0</v>
      </c>
      <c r="J92" s="71">
        <f t="shared" si="46"/>
        <v>0</v>
      </c>
      <c r="K92" s="71">
        <f t="shared" si="46"/>
        <v>0</v>
      </c>
      <c r="L92" s="71">
        <f t="shared" si="46"/>
        <v>0</v>
      </c>
    </row>
    <row r="93" spans="1:12" x14ac:dyDescent="0.3">
      <c r="A93" s="118" t="s">
        <v>146</v>
      </c>
      <c r="B93" s="6"/>
      <c r="C93" s="82">
        <f>C35</f>
        <v>0</v>
      </c>
      <c r="D93" s="82">
        <f>C93</f>
        <v>0</v>
      </c>
      <c r="E93" s="82">
        <f t="shared" ref="E93:L93" si="47">D93</f>
        <v>0</v>
      </c>
      <c r="F93" s="82">
        <f t="shared" si="47"/>
        <v>0</v>
      </c>
      <c r="G93" s="82">
        <f t="shared" si="47"/>
        <v>0</v>
      </c>
      <c r="H93" s="82">
        <f t="shared" si="47"/>
        <v>0</v>
      </c>
      <c r="I93" s="82">
        <f t="shared" si="47"/>
        <v>0</v>
      </c>
      <c r="J93" s="82">
        <f t="shared" si="47"/>
        <v>0</v>
      </c>
      <c r="K93" s="82">
        <f t="shared" si="47"/>
        <v>0</v>
      </c>
      <c r="L93" s="82">
        <f t="shared" si="47"/>
        <v>0</v>
      </c>
    </row>
    <row r="94" spans="1:12" x14ac:dyDescent="0.3">
      <c r="A94" t="s">
        <v>104</v>
      </c>
      <c r="B94" s="6">
        <f>'HON_Value Drivers'!J39</f>
        <v>1559</v>
      </c>
      <c r="C94" s="71">
        <f t="shared" ref="C94:L94" si="48">C$63*C95</f>
        <v>1092.9216157406865</v>
      </c>
      <c r="D94" s="71">
        <f t="shared" si="48"/>
        <v>1149.3198679601439</v>
      </c>
      <c r="E94" s="71">
        <f t="shared" si="48"/>
        <v>1211.0287347974449</v>
      </c>
      <c r="F94" s="71">
        <f t="shared" si="48"/>
        <v>1276.6010799932758</v>
      </c>
      <c r="G94" s="71">
        <f t="shared" si="48"/>
        <v>1346.3146981204279</v>
      </c>
      <c r="H94" s="71">
        <f t="shared" si="48"/>
        <v>1420.4697123437984</v>
      </c>
      <c r="I94" s="71">
        <f t="shared" si="48"/>
        <v>1499.3905203772799</v>
      </c>
      <c r="J94" s="71">
        <f t="shared" si="48"/>
        <v>1583.4279194406786</v>
      </c>
      <c r="K94" s="71">
        <f t="shared" si="48"/>
        <v>1672.9614272501663</v>
      </c>
      <c r="L94" s="71">
        <f t="shared" si="48"/>
        <v>1768.4018177302619</v>
      </c>
    </row>
    <row r="95" spans="1:12" x14ac:dyDescent="0.3">
      <c r="A95" s="118" t="s">
        <v>146</v>
      </c>
      <c r="C95" s="82">
        <f>C31</f>
        <v>2.6904619747208574E-2</v>
      </c>
      <c r="D95" s="82">
        <f>C95</f>
        <v>2.6904619747208574E-2</v>
      </c>
      <c r="E95" s="82">
        <f t="shared" ref="E95:L95" si="49">D95</f>
        <v>2.6904619747208574E-2</v>
      </c>
      <c r="F95" s="82">
        <f t="shared" si="49"/>
        <v>2.6904619747208574E-2</v>
      </c>
      <c r="G95" s="82">
        <f t="shared" si="49"/>
        <v>2.6904619747208574E-2</v>
      </c>
      <c r="H95" s="82">
        <f t="shared" si="49"/>
        <v>2.6904619747208574E-2</v>
      </c>
      <c r="I95" s="82">
        <f t="shared" si="49"/>
        <v>2.6904619747208574E-2</v>
      </c>
      <c r="J95" s="82">
        <f t="shared" si="49"/>
        <v>2.6904619747208574E-2</v>
      </c>
      <c r="K95" s="82">
        <f t="shared" si="49"/>
        <v>2.6904619747208574E-2</v>
      </c>
      <c r="L95" s="82">
        <f t="shared" si="49"/>
        <v>2.6904619747208574E-2</v>
      </c>
    </row>
    <row r="97" spans="1:22" x14ac:dyDescent="0.3">
      <c r="A97" s="3" t="s">
        <v>152</v>
      </c>
      <c r="B97" s="71">
        <f t="shared" ref="B97:L97" si="50">B90-B94-B92</f>
        <v>8403</v>
      </c>
      <c r="C97" s="71">
        <f t="shared" si="50"/>
        <v>4668.4456780736491</v>
      </c>
      <c r="D97" s="71">
        <f t="shared" si="50"/>
        <v>5319.9764576390871</v>
      </c>
      <c r="E97" s="71">
        <f t="shared" si="50"/>
        <v>6591.6541949799703</v>
      </c>
      <c r="F97" s="71">
        <f t="shared" si="50"/>
        <v>7565.641883238246</v>
      </c>
      <c r="G97" s="71">
        <f t="shared" si="50"/>
        <v>7978.7923007027512</v>
      </c>
      <c r="H97" s="71">
        <f t="shared" si="50"/>
        <v>8418.2641844829304</v>
      </c>
      <c r="I97" s="71">
        <f t="shared" si="50"/>
        <v>8885.9800434733206</v>
      </c>
      <c r="J97" s="71">
        <f t="shared" si="50"/>
        <v>9384.018840460556</v>
      </c>
      <c r="K97" s="71">
        <f t="shared" si="50"/>
        <v>9914.6297472289152</v>
      </c>
      <c r="L97" s="71">
        <f t="shared" si="50"/>
        <v>11091.979307565456</v>
      </c>
    </row>
    <row r="98" spans="1:22" x14ac:dyDescent="0.3">
      <c r="M98" s="3" t="s">
        <v>209</v>
      </c>
    </row>
    <row r="99" spans="1:22" x14ac:dyDescent="0.3">
      <c r="A99" s="3" t="s">
        <v>129</v>
      </c>
      <c r="B99" s="6">
        <f t="shared" ref="B99:K99" si="51">B97/(1+$B$5)^B33</f>
        <v>8403</v>
      </c>
      <c r="C99" s="6">
        <f t="shared" si="51"/>
        <v>4244.0415255214984</v>
      </c>
      <c r="D99" s="6">
        <f t="shared" si="51"/>
        <v>4396.6747583794104</v>
      </c>
      <c r="E99" s="6">
        <f t="shared" si="51"/>
        <v>4952.4073591134247</v>
      </c>
      <c r="F99" s="6">
        <f t="shared" si="51"/>
        <v>5167.4352047252532</v>
      </c>
      <c r="G99" s="6">
        <f t="shared" si="51"/>
        <v>4954.2022717665513</v>
      </c>
      <c r="H99" s="6">
        <f t="shared" si="51"/>
        <v>4751.8906684460353</v>
      </c>
      <c r="I99" s="6">
        <f t="shared" si="51"/>
        <v>4559.9127977443804</v>
      </c>
      <c r="J99" s="6">
        <f t="shared" si="51"/>
        <v>4377.7140451020323</v>
      </c>
      <c r="K99" s="6">
        <f t="shared" si="51"/>
        <v>4204.7708628447726</v>
      </c>
      <c r="L99" s="6">
        <f>(L97/(B5-B6)*(1+$B$5)-B104)/(1+B5)^L33</f>
        <v>51602.371355773437</v>
      </c>
      <c r="M99" s="154">
        <f>L99/B102</f>
        <v>0.55360567284063988</v>
      </c>
    </row>
    <row r="102" spans="1:22" x14ac:dyDescent="0.3">
      <c r="A102" t="s">
        <v>155</v>
      </c>
      <c r="B102" s="71">
        <f>SUM(C99:L99)</f>
        <v>93211.420849416798</v>
      </c>
    </row>
    <row r="103" spans="1:22" x14ac:dyDescent="0.3">
      <c r="A103" t="s">
        <v>13</v>
      </c>
      <c r="B103" s="71">
        <v>4473</v>
      </c>
    </row>
    <row r="104" spans="1:22" x14ac:dyDescent="0.3">
      <c r="A104" t="s">
        <v>154</v>
      </c>
      <c r="B104" s="71">
        <v>9700</v>
      </c>
    </row>
    <row r="105" spans="1:22" x14ac:dyDescent="0.3">
      <c r="A105" t="s">
        <v>156</v>
      </c>
      <c r="B105" s="71">
        <f>B102+B103</f>
        <v>97684.420849416798</v>
      </c>
    </row>
    <row r="107" spans="1:22" x14ac:dyDescent="0.3">
      <c r="A107" t="s">
        <v>157</v>
      </c>
      <c r="B107" s="71">
        <v>776.9</v>
      </c>
    </row>
    <row r="108" spans="1:22" x14ac:dyDescent="0.3">
      <c r="A108" t="s">
        <v>158</v>
      </c>
      <c r="B108">
        <f>B105/B107</f>
        <v>125.73615761284181</v>
      </c>
    </row>
    <row r="112" spans="1:22" x14ac:dyDescent="0.3">
      <c r="B112">
        <f>C112-1</f>
        <v>2005</v>
      </c>
      <c r="C112">
        <f>D112-1</f>
        <v>2006</v>
      </c>
      <c r="D112">
        <f>E112-1</f>
        <v>2007</v>
      </c>
      <c r="E112">
        <f>F112-1</f>
        <v>2008</v>
      </c>
      <c r="F112">
        <f>G112-1</f>
        <v>2009</v>
      </c>
      <c r="G112">
        <v>2010</v>
      </c>
      <c r="H112">
        <f t="shared" ref="H112:M112" si="52">G112+1</f>
        <v>2011</v>
      </c>
      <c r="I112">
        <f t="shared" si="52"/>
        <v>2012</v>
      </c>
      <c r="J112">
        <f t="shared" si="52"/>
        <v>2013</v>
      </c>
      <c r="K112">
        <f t="shared" si="52"/>
        <v>2014</v>
      </c>
      <c r="L112">
        <f t="shared" si="52"/>
        <v>2015</v>
      </c>
      <c r="M112">
        <f t="shared" si="52"/>
        <v>2016</v>
      </c>
      <c r="N112">
        <f t="shared" ref="N112:T112" si="53">M112+1</f>
        <v>2017</v>
      </c>
      <c r="O112">
        <f t="shared" si="53"/>
        <v>2018</v>
      </c>
      <c r="P112">
        <f t="shared" si="53"/>
        <v>2019</v>
      </c>
      <c r="Q112">
        <f t="shared" si="53"/>
        <v>2020</v>
      </c>
      <c r="R112">
        <f t="shared" si="53"/>
        <v>2021</v>
      </c>
      <c r="S112">
        <f t="shared" si="53"/>
        <v>2022</v>
      </c>
      <c r="T112">
        <f t="shared" si="53"/>
        <v>2023</v>
      </c>
      <c r="U112">
        <f>T112+1</f>
        <v>2024</v>
      </c>
      <c r="V112">
        <f>U112+1</f>
        <v>2025</v>
      </c>
    </row>
    <row r="113" spans="1:22" x14ac:dyDescent="0.3">
      <c r="A113" t="s">
        <v>159</v>
      </c>
      <c r="B113" s="71">
        <f t="shared" ref="B113:L113" si="54">B161+B162</f>
        <v>5028</v>
      </c>
      <c r="C113" s="71">
        <f t="shared" si="54"/>
        <v>5179</v>
      </c>
      <c r="D113" s="71">
        <f t="shared" si="54"/>
        <v>5485</v>
      </c>
      <c r="E113" s="71">
        <f t="shared" si="54"/>
        <v>5604</v>
      </c>
      <c r="F113" s="71">
        <f t="shared" si="54"/>
        <v>5426</v>
      </c>
      <c r="G113" s="71">
        <f t="shared" si="54"/>
        <v>5340</v>
      </c>
      <c r="H113" s="71">
        <f t="shared" si="54"/>
        <v>5298</v>
      </c>
      <c r="I113" s="71">
        <f t="shared" si="54"/>
        <v>5624</v>
      </c>
      <c r="J113" s="71">
        <f t="shared" si="54"/>
        <v>5671</v>
      </c>
      <c r="K113" s="71">
        <f t="shared" si="54"/>
        <v>5848</v>
      </c>
      <c r="L113" s="71">
        <f t="shared" si="54"/>
        <v>6306</v>
      </c>
      <c r="M113" s="71">
        <f>L113*(1+$C$31-$C$30)</f>
        <v>6311.6311817476226</v>
      </c>
      <c r="N113" s="71">
        <f t="shared" ref="N113:V113" si="55">M113*(1+$C$31-$C$30)</f>
        <v>6317.2673920724528</v>
      </c>
      <c r="O113" s="71">
        <f t="shared" si="55"/>
        <v>6322.9086354649498</v>
      </c>
      <c r="P113" s="71">
        <f t="shared" si="55"/>
        <v>6328.5549164195827</v>
      </c>
      <c r="Q113" s="71">
        <f t="shared" si="55"/>
        <v>6334.2062394348332</v>
      </c>
      <c r="R113" s="71">
        <f t="shared" si="55"/>
        <v>6339.8626090132002</v>
      </c>
      <c r="S113" s="71">
        <f t="shared" si="55"/>
        <v>6345.5240296612037</v>
      </c>
      <c r="T113" s="71">
        <f t="shared" si="55"/>
        <v>6351.1905058893872</v>
      </c>
      <c r="U113" s="71">
        <f t="shared" si="55"/>
        <v>6356.8620422123231</v>
      </c>
      <c r="V113" s="71">
        <f t="shared" si="55"/>
        <v>6362.5386431486158</v>
      </c>
    </row>
    <row r="114" spans="1:22" x14ac:dyDescent="0.3">
      <c r="A114" t="s">
        <v>160</v>
      </c>
      <c r="B114" s="119">
        <f t="shared" ref="B114:L114" si="56">B125/B113</f>
        <v>5.4996022275258554</v>
      </c>
      <c r="C114" s="119">
        <f t="shared" si="56"/>
        <v>6.0565746283066231</v>
      </c>
      <c r="D114" s="119">
        <f t="shared" si="56"/>
        <v>6.3061075660893344</v>
      </c>
      <c r="E114" s="119">
        <f t="shared" si="56"/>
        <v>6.5249821556031407</v>
      </c>
      <c r="F114" s="119">
        <f t="shared" si="56"/>
        <v>5.6962771839292294</v>
      </c>
      <c r="G114" s="119">
        <f t="shared" si="56"/>
        <v>6.0580524344569291</v>
      </c>
      <c r="H114" s="119">
        <f t="shared" si="56"/>
        <v>6.8948659871649678</v>
      </c>
      <c r="I114" s="119">
        <f t="shared" si="56"/>
        <v>6.6971906116642961</v>
      </c>
      <c r="J114" s="119">
        <f t="shared" si="56"/>
        <v>6.8867924528301883</v>
      </c>
      <c r="K114" s="119">
        <f t="shared" si="56"/>
        <v>6.8922708618331052</v>
      </c>
      <c r="L114" s="119">
        <f t="shared" si="56"/>
        <v>6.1181414525848394</v>
      </c>
      <c r="M114" s="119">
        <f t="shared" ref="M114:V114" si="57">C63/M113</f>
        <v>6.4360668154174663</v>
      </c>
      <c r="N114" s="119">
        <f t="shared" si="57"/>
        <v>6.7621499374250442</v>
      </c>
      <c r="O114" s="119">
        <f t="shared" si="57"/>
        <v>7.1188637878665295</v>
      </c>
      <c r="P114" s="119">
        <f t="shared" si="57"/>
        <v>7.4976263987695067</v>
      </c>
      <c r="Q114" s="119">
        <f t="shared" si="57"/>
        <v>7.9000079625234205</v>
      </c>
      <c r="R114" s="119">
        <f t="shared" si="57"/>
        <v>8.3277038660650913</v>
      </c>
      <c r="S114" s="119">
        <f t="shared" si="57"/>
        <v>8.7825455180028165</v>
      </c>
      <c r="T114" s="119">
        <f t="shared" si="57"/>
        <v>9.2665121638050802</v>
      </c>
      <c r="U114" s="119">
        <f t="shared" si="57"/>
        <v>9.7817437822932742</v>
      </c>
      <c r="V114" s="119">
        <f t="shared" si="57"/>
        <v>10.330555165654886</v>
      </c>
    </row>
    <row r="115" spans="1:22" x14ac:dyDescent="0.3">
      <c r="A115" t="s">
        <v>161</v>
      </c>
      <c r="B115">
        <v>697</v>
      </c>
      <c r="C115">
        <v>794</v>
      </c>
      <c r="D115">
        <v>837</v>
      </c>
      <c r="E115">
        <v>903</v>
      </c>
      <c r="F115">
        <v>957</v>
      </c>
      <c r="G115">
        <f>'HON_Value Drivers'!E38</f>
        <v>987</v>
      </c>
      <c r="H115">
        <f>'HON_Value Drivers'!F38</f>
        <v>957</v>
      </c>
      <c r="I115">
        <f>'HON_Value Drivers'!G38</f>
        <v>926</v>
      </c>
      <c r="J115">
        <f>'HON_Value Drivers'!H38</f>
        <v>989</v>
      </c>
      <c r="K115">
        <f>'HON_Value Drivers'!I38</f>
        <v>924</v>
      </c>
      <c r="L115">
        <f>'HON_Value Drivers'!J38</f>
        <v>883</v>
      </c>
      <c r="M115" s="71">
        <f t="shared" ref="M115:V115" si="58">$B$30*C63</f>
        <v>1056.6465895043293</v>
      </c>
      <c r="N115" s="71">
        <f t="shared" si="58"/>
        <v>1111.1729343065663</v>
      </c>
      <c r="O115" s="71">
        <f t="shared" si="58"/>
        <v>1170.8336297733872</v>
      </c>
      <c r="P115" s="71">
        <f t="shared" si="58"/>
        <v>1234.2295713661597</v>
      </c>
      <c r="Q115" s="71">
        <f t="shared" si="58"/>
        <v>1301.6293334123523</v>
      </c>
      <c r="R115" s="71">
        <f t="shared" si="58"/>
        <v>1373.323077725998</v>
      </c>
      <c r="S115" s="71">
        <f t="shared" si="58"/>
        <v>1449.6244349765716</v>
      </c>
      <c r="T115" s="71">
        <f t="shared" si="58"/>
        <v>1530.8725591167233</v>
      </c>
      <c r="U115" s="71">
        <f t="shared" si="58"/>
        <v>1617.4343713370254</v>
      </c>
      <c r="V115" s="71">
        <f t="shared" si="58"/>
        <v>1709.7070116154493</v>
      </c>
    </row>
    <row r="116" spans="1:22" x14ac:dyDescent="0.3">
      <c r="A116" t="s">
        <v>97</v>
      </c>
      <c r="B116" s="127">
        <f t="shared" ref="B116:K116" si="59">B113/B115</f>
        <v>7.2137733142037304</v>
      </c>
      <c r="C116" s="127">
        <f t="shared" si="59"/>
        <v>6.5226700251889165</v>
      </c>
      <c r="D116" s="127">
        <f t="shared" si="59"/>
        <v>6.5531660692951013</v>
      </c>
      <c r="E116" s="127">
        <f t="shared" si="59"/>
        <v>6.205980066445183</v>
      </c>
      <c r="F116" s="127">
        <f t="shared" si="59"/>
        <v>5.6698014629049114</v>
      </c>
      <c r="G116" s="127">
        <f t="shared" si="59"/>
        <v>5.410334346504559</v>
      </c>
      <c r="H116" s="127">
        <f t="shared" si="59"/>
        <v>5.5360501567398117</v>
      </c>
      <c r="I116" s="127">
        <f t="shared" si="59"/>
        <v>6.0734341252699782</v>
      </c>
      <c r="J116" s="127">
        <f t="shared" si="59"/>
        <v>5.7340748230535894</v>
      </c>
      <c r="K116" s="127">
        <f t="shared" si="59"/>
        <v>6.329004329004329</v>
      </c>
      <c r="L116" s="127">
        <f t="shared" ref="L116:V116" si="60">L113/L115</f>
        <v>7.1415628539071347</v>
      </c>
      <c r="M116" s="127">
        <f t="shared" si="60"/>
        <v>5.9732660327881204</v>
      </c>
      <c r="N116" s="127">
        <f t="shared" si="60"/>
        <v>5.6852243220041885</v>
      </c>
      <c r="O116" s="127">
        <f t="shared" si="60"/>
        <v>5.4003476451976677</v>
      </c>
      <c r="P116" s="127">
        <f t="shared" si="60"/>
        <v>5.1275346687849579</v>
      </c>
      <c r="Q116" s="127">
        <f t="shared" si="60"/>
        <v>4.8663671575601901</v>
      </c>
      <c r="R116" s="127">
        <f t="shared" si="60"/>
        <v>4.616439286457628</v>
      </c>
      <c r="S116" s="127">
        <f t="shared" si="60"/>
        <v>4.3773572496132473</v>
      </c>
      <c r="T116" s="127">
        <f t="shared" si="60"/>
        <v>4.1487388797104519</v>
      </c>
      <c r="U116" s="127">
        <f t="shared" si="60"/>
        <v>3.9302132778083156</v>
      </c>
      <c r="V116" s="127">
        <f t="shared" si="60"/>
        <v>3.7214204538687885</v>
      </c>
    </row>
    <row r="119" spans="1:22" x14ac:dyDescent="0.3">
      <c r="A119" s="1" t="s">
        <v>0</v>
      </c>
    </row>
    <row r="120" spans="1:22" x14ac:dyDescent="0.3">
      <c r="A120" s="1" t="s">
        <v>63</v>
      </c>
      <c r="G120" s="7"/>
      <c r="H120" s="7"/>
      <c r="I120" s="7" t="s">
        <v>23</v>
      </c>
      <c r="J120" s="7"/>
      <c r="K120" s="7"/>
      <c r="L120" s="7"/>
    </row>
    <row r="121" spans="1:22" x14ac:dyDescent="0.3">
      <c r="A121" s="1" t="s">
        <v>24</v>
      </c>
      <c r="G121" s="8">
        <v>2010</v>
      </c>
      <c r="H121" s="8">
        <v>2011</v>
      </c>
      <c r="I121" s="8">
        <v>2012</v>
      </c>
      <c r="J121" s="8">
        <v>2013</v>
      </c>
      <c r="K121" s="8">
        <v>2014</v>
      </c>
      <c r="L121" s="8">
        <v>2015</v>
      </c>
    </row>
    <row r="122" spans="1:22" x14ac:dyDescent="0.3">
      <c r="F122">
        <f>9/6</f>
        <v>1.5</v>
      </c>
    </row>
    <row r="123" spans="1:22" x14ac:dyDescent="0.3">
      <c r="A123" s="11" t="s">
        <v>64</v>
      </c>
      <c r="F123">
        <f>F122*4</f>
        <v>6</v>
      </c>
      <c r="G123" s="9">
        <v>25242</v>
      </c>
      <c r="H123" s="9">
        <v>28745</v>
      </c>
      <c r="I123" s="9">
        <v>29812</v>
      </c>
      <c r="J123" s="9">
        <v>31214</v>
      </c>
      <c r="K123" s="9">
        <v>32398</v>
      </c>
      <c r="L123" s="9">
        <v>30695</v>
      </c>
    </row>
    <row r="124" spans="1:22" x14ac:dyDescent="0.3">
      <c r="A124" s="11" t="s">
        <v>65</v>
      </c>
      <c r="G124" s="9">
        <v>7108</v>
      </c>
      <c r="H124" s="9">
        <v>7784</v>
      </c>
      <c r="I124" s="9">
        <v>7853</v>
      </c>
      <c r="J124" s="9">
        <v>7841</v>
      </c>
      <c r="K124" s="9">
        <v>7908</v>
      </c>
      <c r="L124" s="9">
        <v>7886</v>
      </c>
    </row>
    <row r="125" spans="1:22" x14ac:dyDescent="0.3">
      <c r="A125" s="6" t="s">
        <v>66</v>
      </c>
      <c r="B125">
        <v>27652</v>
      </c>
      <c r="C125">
        <v>31367</v>
      </c>
      <c r="D125" s="6">
        <v>34589</v>
      </c>
      <c r="E125" s="6">
        <v>36566</v>
      </c>
      <c r="F125" s="6">
        <v>30908</v>
      </c>
      <c r="G125" s="6">
        <f t="shared" ref="G125:L125" si="61">SUM(G123:G124)</f>
        <v>32350</v>
      </c>
      <c r="H125" s="6">
        <f t="shared" si="61"/>
        <v>36529</v>
      </c>
      <c r="I125" s="6">
        <f t="shared" si="61"/>
        <v>37665</v>
      </c>
      <c r="J125" s="6">
        <f t="shared" si="61"/>
        <v>39055</v>
      </c>
      <c r="K125" s="6">
        <f t="shared" si="61"/>
        <v>40306</v>
      </c>
      <c r="L125" s="6">
        <f t="shared" si="61"/>
        <v>38581</v>
      </c>
    </row>
    <row r="126" spans="1:22" x14ac:dyDescent="0.3">
      <c r="G126" s="6"/>
      <c r="H126" s="6"/>
      <c r="I126" s="6"/>
      <c r="J126" s="6"/>
      <c r="K126" s="6"/>
      <c r="L126" s="6"/>
    </row>
    <row r="127" spans="1:22" x14ac:dyDescent="0.3">
      <c r="A127" s="11" t="s">
        <v>67</v>
      </c>
      <c r="G127" s="9">
        <v>19903</v>
      </c>
      <c r="H127" s="9">
        <v>23220</v>
      </c>
      <c r="I127" s="9">
        <v>22929</v>
      </c>
      <c r="J127" s="9">
        <v>23317</v>
      </c>
      <c r="K127" s="9">
        <v>23889</v>
      </c>
      <c r="L127" s="9">
        <v>21775</v>
      </c>
    </row>
    <row r="128" spans="1:22" x14ac:dyDescent="0.3">
      <c r="A128" s="11" t="s">
        <v>68</v>
      </c>
      <c r="G128" s="9">
        <v>4818</v>
      </c>
      <c r="H128" s="9">
        <v>5336</v>
      </c>
      <c r="I128" s="9">
        <v>5362</v>
      </c>
      <c r="J128" s="9">
        <v>5047</v>
      </c>
      <c r="K128" s="9">
        <v>5068</v>
      </c>
      <c r="L128" s="9">
        <v>4972</v>
      </c>
    </row>
    <row r="129" spans="1:12" x14ac:dyDescent="0.3">
      <c r="A129" s="12" t="s">
        <v>69</v>
      </c>
      <c r="G129" s="13">
        <f t="shared" ref="G129:L129" si="62">G127+G128</f>
        <v>24721</v>
      </c>
      <c r="H129" s="13">
        <f t="shared" si="62"/>
        <v>28556</v>
      </c>
      <c r="I129" s="13">
        <f t="shared" si="62"/>
        <v>28291</v>
      </c>
      <c r="J129" s="13">
        <f t="shared" si="62"/>
        <v>28364</v>
      </c>
      <c r="K129" s="13">
        <f t="shared" si="62"/>
        <v>28957</v>
      </c>
      <c r="L129" s="13">
        <f t="shared" si="62"/>
        <v>26747</v>
      </c>
    </row>
    <row r="130" spans="1:12" x14ac:dyDescent="0.3">
      <c r="A130" s="11"/>
      <c r="G130" s="9"/>
      <c r="H130" s="9"/>
      <c r="I130" s="9"/>
      <c r="J130" s="9"/>
      <c r="K130" s="9"/>
      <c r="L130" s="9"/>
    </row>
    <row r="131" spans="1:12" x14ac:dyDescent="0.3">
      <c r="A131" s="11" t="s">
        <v>70</v>
      </c>
      <c r="G131" s="9">
        <v>4618</v>
      </c>
      <c r="H131" s="9">
        <v>5399</v>
      </c>
      <c r="I131" s="9">
        <v>5218</v>
      </c>
      <c r="J131" s="9">
        <v>5190</v>
      </c>
      <c r="K131" s="9">
        <v>5518</v>
      </c>
      <c r="L131" s="9">
        <v>5006</v>
      </c>
    </row>
    <row r="132" spans="1:12" x14ac:dyDescent="0.3">
      <c r="A132" s="11" t="s">
        <v>71</v>
      </c>
      <c r="G132" s="9">
        <v>-97</v>
      </c>
      <c r="H132" s="9">
        <v>-84</v>
      </c>
      <c r="I132" s="9">
        <v>-70</v>
      </c>
      <c r="J132" s="9">
        <v>-238</v>
      </c>
      <c r="K132" s="9">
        <v>-305</v>
      </c>
      <c r="L132" s="9">
        <v>-68</v>
      </c>
    </row>
    <row r="133" spans="1:12" x14ac:dyDescent="0.3">
      <c r="A133" s="11" t="s">
        <v>72</v>
      </c>
      <c r="G133" s="9">
        <v>386</v>
      </c>
      <c r="H133" s="9">
        <v>376</v>
      </c>
      <c r="I133" s="9">
        <v>351</v>
      </c>
      <c r="J133" s="9">
        <v>327</v>
      </c>
      <c r="K133" s="9">
        <v>318</v>
      </c>
      <c r="L133" s="9">
        <v>310</v>
      </c>
    </row>
    <row r="134" spans="1:12" x14ac:dyDescent="0.3">
      <c r="A134" s="12" t="s">
        <v>73</v>
      </c>
      <c r="G134" s="6">
        <f t="shared" ref="G134:L134" si="63">G129+G131+G132+G133</f>
        <v>29628</v>
      </c>
      <c r="H134" s="6">
        <f t="shared" si="63"/>
        <v>34247</v>
      </c>
      <c r="I134" s="6">
        <f t="shared" si="63"/>
        <v>33790</v>
      </c>
      <c r="J134" s="6">
        <f t="shared" si="63"/>
        <v>33643</v>
      </c>
      <c r="K134" s="6">
        <f t="shared" si="63"/>
        <v>34488</v>
      </c>
      <c r="L134" s="6">
        <f t="shared" si="63"/>
        <v>31995</v>
      </c>
    </row>
    <row r="135" spans="1:12" x14ac:dyDescent="0.3">
      <c r="A135" s="12"/>
      <c r="G135" s="6"/>
      <c r="H135" s="6"/>
      <c r="I135" s="6"/>
      <c r="J135" s="6"/>
      <c r="K135" s="6"/>
      <c r="L135" s="6"/>
    </row>
    <row r="136" spans="1:12" x14ac:dyDescent="0.3">
      <c r="A136" s="12" t="s">
        <v>74</v>
      </c>
      <c r="G136" s="6">
        <f t="shared" ref="G136:L136" si="64">G125-G134</f>
        <v>2722</v>
      </c>
      <c r="H136" s="6">
        <f t="shared" si="64"/>
        <v>2282</v>
      </c>
      <c r="I136" s="6">
        <f t="shared" si="64"/>
        <v>3875</v>
      </c>
      <c r="J136" s="6">
        <f t="shared" si="64"/>
        <v>5412</v>
      </c>
      <c r="K136" s="6">
        <f t="shared" si="64"/>
        <v>5818</v>
      </c>
      <c r="L136" s="6">
        <f t="shared" si="64"/>
        <v>6586</v>
      </c>
    </row>
    <row r="137" spans="1:12" x14ac:dyDescent="0.3">
      <c r="G137" s="6"/>
      <c r="H137" s="6"/>
      <c r="I137" s="6"/>
      <c r="J137" s="6"/>
      <c r="K137" s="6"/>
      <c r="L137" s="6"/>
    </row>
    <row r="138" spans="1:12" x14ac:dyDescent="0.3">
      <c r="A138" t="s">
        <v>75</v>
      </c>
      <c r="G138" s="9">
        <v>-765</v>
      </c>
      <c r="H138" s="9">
        <v>-417</v>
      </c>
      <c r="I138" s="9">
        <v>-944</v>
      </c>
      <c r="J138" s="9">
        <v>-1450</v>
      </c>
      <c r="K138" s="9">
        <v>-1489</v>
      </c>
      <c r="L138" s="9">
        <v>-1739</v>
      </c>
    </row>
    <row r="139" spans="1:12" x14ac:dyDescent="0.3">
      <c r="A139" t="s">
        <v>76</v>
      </c>
      <c r="G139" s="9">
        <v>78</v>
      </c>
      <c r="H139" s="9">
        <v>209</v>
      </c>
      <c r="I139" s="9">
        <v>0</v>
      </c>
      <c r="J139" s="9">
        <v>0</v>
      </c>
      <c r="K139" s="9">
        <v>0</v>
      </c>
      <c r="L139" s="9">
        <v>0</v>
      </c>
    </row>
    <row r="140" spans="1:12" x14ac:dyDescent="0.3">
      <c r="G140" s="9"/>
      <c r="H140" s="9"/>
      <c r="I140" s="9"/>
      <c r="J140" s="9"/>
      <c r="K140" s="9"/>
      <c r="L140" s="9"/>
    </row>
    <row r="141" spans="1:12" x14ac:dyDescent="0.3">
      <c r="A141" t="s">
        <v>77</v>
      </c>
      <c r="G141" s="6">
        <v>-13</v>
      </c>
      <c r="H141" s="6">
        <v>-7</v>
      </c>
      <c r="I141" s="6">
        <v>-5</v>
      </c>
      <c r="J141" s="6">
        <v>-38</v>
      </c>
      <c r="K141" s="6">
        <v>-90</v>
      </c>
      <c r="L141" s="6">
        <v>-79</v>
      </c>
    </row>
    <row r="142" spans="1:12" x14ac:dyDescent="0.3">
      <c r="G142" s="6"/>
      <c r="H142" s="6"/>
      <c r="I142" s="6"/>
      <c r="J142" s="6"/>
      <c r="K142" s="6"/>
      <c r="L142" s="6"/>
    </row>
    <row r="143" spans="1:12" x14ac:dyDescent="0.3">
      <c r="A143" t="s">
        <v>78</v>
      </c>
      <c r="G143" s="6">
        <f>G136+G138+G141+G139</f>
        <v>2022</v>
      </c>
      <c r="H143" s="6">
        <f>H136+H138-H141+H139</f>
        <v>2081</v>
      </c>
      <c r="I143" s="6">
        <f>I136+I138+I141</f>
        <v>2926</v>
      </c>
      <c r="J143" s="6">
        <f>J136+J138+J141</f>
        <v>3924</v>
      </c>
      <c r="K143" s="6">
        <f>K136+K138+K141</f>
        <v>4239</v>
      </c>
      <c r="L143" s="6">
        <f>L136+L138+L141</f>
        <v>4768</v>
      </c>
    </row>
    <row r="145" spans="1:12" x14ac:dyDescent="0.3">
      <c r="A145" t="s">
        <v>79</v>
      </c>
      <c r="G145" s="9">
        <v>773.5</v>
      </c>
      <c r="H145" s="9">
        <v>780.8</v>
      </c>
      <c r="I145" s="9">
        <v>782.4</v>
      </c>
      <c r="J145" s="9">
        <v>786.4</v>
      </c>
      <c r="K145" s="9">
        <v>784.4</v>
      </c>
      <c r="L145" s="9">
        <v>779.8</v>
      </c>
    </row>
    <row r="146" spans="1:12" x14ac:dyDescent="0.3">
      <c r="A146" t="s">
        <v>80</v>
      </c>
      <c r="G146" s="9">
        <v>780.9</v>
      </c>
      <c r="H146" s="9">
        <v>791.6</v>
      </c>
      <c r="I146" s="9">
        <v>791.9</v>
      </c>
      <c r="J146" s="9">
        <v>797.3</v>
      </c>
      <c r="K146" s="9">
        <v>795.2</v>
      </c>
      <c r="L146" s="9">
        <v>789.3</v>
      </c>
    </row>
    <row r="149" spans="1:12" x14ac:dyDescent="0.3">
      <c r="A149" s="1" t="s">
        <v>0</v>
      </c>
      <c r="G149" s="6"/>
      <c r="H149" s="6"/>
      <c r="I149" s="6"/>
      <c r="J149" s="6"/>
      <c r="K149" s="6"/>
      <c r="L149" s="6"/>
    </row>
    <row r="150" spans="1:12" x14ac:dyDescent="0.3">
      <c r="A150" s="1" t="s">
        <v>22</v>
      </c>
      <c r="G150" s="7"/>
      <c r="H150" s="7"/>
      <c r="I150" s="7" t="s">
        <v>23</v>
      </c>
      <c r="J150" s="7"/>
      <c r="K150" s="7"/>
      <c r="L150" s="7"/>
    </row>
    <row r="151" spans="1:12" x14ac:dyDescent="0.3">
      <c r="A151" s="1" t="s">
        <v>24</v>
      </c>
      <c r="B151" s="155">
        <f>C151-1</f>
        <v>2005</v>
      </c>
      <c r="C151" s="155">
        <f>D151-1</f>
        <v>2006</v>
      </c>
      <c r="D151" s="155">
        <f>E151-1</f>
        <v>2007</v>
      </c>
      <c r="E151" s="155">
        <f>F151-1</f>
        <v>2008</v>
      </c>
      <c r="F151" s="155">
        <f>G151-1</f>
        <v>2009</v>
      </c>
      <c r="G151" s="8">
        <v>2010</v>
      </c>
      <c r="H151" s="8">
        <v>2011</v>
      </c>
      <c r="I151" s="8">
        <v>2012</v>
      </c>
      <c r="J151" s="8">
        <v>2013</v>
      </c>
      <c r="K151" s="8">
        <v>2014</v>
      </c>
      <c r="L151" s="8">
        <v>2015</v>
      </c>
    </row>
    <row r="152" spans="1:12" x14ac:dyDescent="0.3">
      <c r="A152" s="6"/>
      <c r="G152" s="6"/>
      <c r="H152" s="6"/>
      <c r="I152" s="6"/>
      <c r="J152" s="6"/>
      <c r="K152" s="6"/>
      <c r="L152" s="6"/>
    </row>
    <row r="153" spans="1:12" x14ac:dyDescent="0.3">
      <c r="A153" s="6" t="s">
        <v>25</v>
      </c>
      <c r="G153" s="9">
        <v>2650</v>
      </c>
      <c r="H153" s="9">
        <v>3698</v>
      </c>
      <c r="I153" s="9">
        <v>4634</v>
      </c>
      <c r="J153" s="9">
        <v>6422</v>
      </c>
      <c r="K153" s="9">
        <v>6959</v>
      </c>
      <c r="L153" s="9">
        <v>5455</v>
      </c>
    </row>
    <row r="154" spans="1:12" x14ac:dyDescent="0.3">
      <c r="A154" s="6" t="s">
        <v>26</v>
      </c>
      <c r="G154" s="9">
        <v>6841</v>
      </c>
      <c r="H154" s="9">
        <v>7228</v>
      </c>
      <c r="I154" s="9">
        <v>7429</v>
      </c>
      <c r="J154" s="9">
        <v>7929</v>
      </c>
      <c r="K154" s="9">
        <v>7960</v>
      </c>
      <c r="L154" s="9">
        <v>8075</v>
      </c>
    </row>
    <row r="155" spans="1:12" x14ac:dyDescent="0.3">
      <c r="A155" s="6" t="s">
        <v>27</v>
      </c>
      <c r="G155" s="9">
        <v>3822</v>
      </c>
      <c r="H155" s="9">
        <v>4264</v>
      </c>
      <c r="I155" s="9">
        <v>4235</v>
      </c>
      <c r="J155" s="9">
        <v>4293</v>
      </c>
      <c r="K155" s="9">
        <v>4405</v>
      </c>
      <c r="L155" s="9">
        <v>4420</v>
      </c>
    </row>
    <row r="156" spans="1:12" x14ac:dyDescent="0.3">
      <c r="A156" s="6" t="s">
        <v>28</v>
      </c>
      <c r="G156" s="9">
        <v>877</v>
      </c>
      <c r="H156" s="9">
        <v>460</v>
      </c>
      <c r="I156" s="9">
        <v>669</v>
      </c>
      <c r="J156" s="9">
        <v>849</v>
      </c>
      <c r="K156" s="9">
        <v>722</v>
      </c>
      <c r="L156" s="9">
        <v>0</v>
      </c>
    </row>
    <row r="157" spans="1:12" x14ac:dyDescent="0.3">
      <c r="A157" s="6" t="s">
        <v>29</v>
      </c>
      <c r="G157" s="9">
        <v>455</v>
      </c>
      <c r="H157" s="9">
        <v>484</v>
      </c>
      <c r="I157" s="9">
        <v>631</v>
      </c>
      <c r="J157" s="9">
        <v>1671</v>
      </c>
      <c r="K157" s="9">
        <v>2145</v>
      </c>
      <c r="L157" s="9">
        <v>2103</v>
      </c>
    </row>
    <row r="158" spans="1:12" x14ac:dyDescent="0.3">
      <c r="A158" s="6" t="s">
        <v>30</v>
      </c>
      <c r="G158" s="9">
        <v>841</v>
      </c>
      <c r="H158" s="9">
        <v>0</v>
      </c>
      <c r="I158" s="9">
        <v>0</v>
      </c>
      <c r="J158" s="9">
        <v>0</v>
      </c>
      <c r="K158" s="9">
        <v>0</v>
      </c>
      <c r="L158" s="9">
        <v>0</v>
      </c>
    </row>
    <row r="159" spans="1:12" x14ac:dyDescent="0.3">
      <c r="A159" s="6" t="s">
        <v>31</v>
      </c>
      <c r="G159" s="6">
        <f t="shared" ref="G159:L159" si="65">SUM(G153:G158)</f>
        <v>15486</v>
      </c>
      <c r="H159" s="6">
        <f t="shared" si="65"/>
        <v>16134</v>
      </c>
      <c r="I159" s="6">
        <f t="shared" si="65"/>
        <v>17598</v>
      </c>
      <c r="J159" s="6">
        <f t="shared" si="65"/>
        <v>21164</v>
      </c>
      <c r="K159" s="6">
        <f t="shared" si="65"/>
        <v>22191</v>
      </c>
      <c r="L159" s="6">
        <f t="shared" si="65"/>
        <v>20053</v>
      </c>
    </row>
    <row r="160" spans="1:12" x14ac:dyDescent="0.3">
      <c r="A160" s="6"/>
      <c r="G160" s="6"/>
      <c r="H160" s="6"/>
      <c r="I160" s="6"/>
      <c r="J160" s="6"/>
      <c r="K160" s="6"/>
      <c r="L160" s="6"/>
    </row>
    <row r="161" spans="1:12" x14ac:dyDescent="0.3">
      <c r="A161" s="6" t="s">
        <v>32</v>
      </c>
      <c r="B161">
        <v>370</v>
      </c>
      <c r="C161">
        <v>382</v>
      </c>
      <c r="D161">
        <v>500</v>
      </c>
      <c r="E161">
        <v>670</v>
      </c>
      <c r="F161">
        <v>579</v>
      </c>
      <c r="G161" s="9">
        <v>616</v>
      </c>
      <c r="H161" s="9">
        <v>494</v>
      </c>
      <c r="I161" s="9">
        <v>623</v>
      </c>
      <c r="J161" s="9">
        <v>393</v>
      </c>
      <c r="K161" s="9">
        <v>465</v>
      </c>
      <c r="L161" s="9">
        <v>517</v>
      </c>
    </row>
    <row r="162" spans="1:12" x14ac:dyDescent="0.3">
      <c r="A162" s="6" t="s">
        <v>33</v>
      </c>
      <c r="B162">
        <v>4658</v>
      </c>
      <c r="C162">
        <v>4797</v>
      </c>
      <c r="D162">
        <v>4985</v>
      </c>
      <c r="E162">
        <v>4934</v>
      </c>
      <c r="F162">
        <v>4847</v>
      </c>
      <c r="G162" s="9">
        <v>4724</v>
      </c>
      <c r="H162" s="9">
        <v>4804</v>
      </c>
      <c r="I162" s="9">
        <v>5001</v>
      </c>
      <c r="J162" s="9">
        <v>5278</v>
      </c>
      <c r="K162" s="9">
        <v>5383</v>
      </c>
      <c r="L162" s="9">
        <v>5789</v>
      </c>
    </row>
    <row r="163" spans="1:12" x14ac:dyDescent="0.3">
      <c r="A163" s="6" t="s">
        <v>34</v>
      </c>
      <c r="B163">
        <v>7660</v>
      </c>
      <c r="C163">
        <v>8403</v>
      </c>
      <c r="D163">
        <v>9175</v>
      </c>
      <c r="E163">
        <v>10185</v>
      </c>
      <c r="F163">
        <v>10494</v>
      </c>
      <c r="G163" s="9">
        <v>11275</v>
      </c>
      <c r="H163" s="9">
        <v>11858</v>
      </c>
      <c r="I163" s="9">
        <v>12425</v>
      </c>
      <c r="J163" s="9">
        <v>13046</v>
      </c>
      <c r="K163" s="9">
        <v>12788</v>
      </c>
      <c r="L163" s="9">
        <v>15895</v>
      </c>
    </row>
    <row r="164" spans="1:12" x14ac:dyDescent="0.3">
      <c r="A164" s="6" t="s">
        <v>35</v>
      </c>
      <c r="B164">
        <v>1976</v>
      </c>
      <c r="C164">
        <v>1247</v>
      </c>
      <c r="D164">
        <v>1498</v>
      </c>
      <c r="E164">
        <v>2267</v>
      </c>
      <c r="F164">
        <v>2174</v>
      </c>
      <c r="G164" s="9">
        <v>2537</v>
      </c>
      <c r="H164" s="9">
        <v>2477</v>
      </c>
      <c r="I164" s="9">
        <v>2449</v>
      </c>
      <c r="J164" s="9">
        <v>2514</v>
      </c>
      <c r="K164" s="9">
        <v>2208</v>
      </c>
      <c r="L164" s="9">
        <v>4577</v>
      </c>
    </row>
    <row r="165" spans="1:12" x14ac:dyDescent="0.3">
      <c r="A165" s="6" t="s">
        <v>36</v>
      </c>
      <c r="B165">
        <v>1302</v>
      </c>
      <c r="C165">
        <v>1100</v>
      </c>
      <c r="D165">
        <v>1086</v>
      </c>
      <c r="E165">
        <v>1029</v>
      </c>
      <c r="F165">
        <v>941</v>
      </c>
      <c r="G165" s="9">
        <v>825</v>
      </c>
      <c r="H165" s="9">
        <v>709</v>
      </c>
      <c r="I165" s="9">
        <v>663</v>
      </c>
      <c r="J165" s="9">
        <v>595</v>
      </c>
      <c r="K165" s="9">
        <v>454</v>
      </c>
      <c r="L165" s="9">
        <v>426</v>
      </c>
    </row>
    <row r="166" spans="1:12" x14ac:dyDescent="0.3">
      <c r="A166" s="6" t="s">
        <v>28</v>
      </c>
      <c r="B166">
        <v>588</v>
      </c>
      <c r="C166">
        <v>1075</v>
      </c>
      <c r="D166">
        <v>637</v>
      </c>
      <c r="E166">
        <v>2135</v>
      </c>
      <c r="F166">
        <v>2017</v>
      </c>
      <c r="G166" s="9">
        <v>1221</v>
      </c>
      <c r="H166" s="9">
        <v>2132</v>
      </c>
      <c r="I166" s="9">
        <v>1889</v>
      </c>
      <c r="J166" s="9">
        <v>368</v>
      </c>
      <c r="K166" s="9">
        <v>404</v>
      </c>
      <c r="L166" s="9">
        <v>283</v>
      </c>
    </row>
    <row r="167" spans="1:12" x14ac:dyDescent="0.3">
      <c r="A167" s="6" t="s">
        <v>37</v>
      </c>
      <c r="B167">
        <v>1062</v>
      </c>
      <c r="C167">
        <v>938</v>
      </c>
      <c r="D167">
        <v>983</v>
      </c>
      <c r="E167">
        <v>1007</v>
      </c>
      <c r="F167">
        <v>1016</v>
      </c>
      <c r="G167" s="9">
        <v>1150</v>
      </c>
      <c r="H167" s="9">
        <v>1200</v>
      </c>
      <c r="I167" s="9">
        <v>1205</v>
      </c>
      <c r="J167" s="9">
        <v>2077</v>
      </c>
      <c r="K167" s="9">
        <v>1558</v>
      </c>
      <c r="L167" s="9">
        <v>1776</v>
      </c>
    </row>
    <row r="168" spans="1:12" x14ac:dyDescent="0.3">
      <c r="A168" s="6" t="s">
        <v>38</v>
      </c>
      <c r="B168" s="6">
        <f t="shared" ref="B168:G168" si="66">SUM(B161:B167)</f>
        <v>17616</v>
      </c>
      <c r="C168" s="6">
        <f t="shared" si="66"/>
        <v>17942</v>
      </c>
      <c r="D168" s="6">
        <f t="shared" si="66"/>
        <v>18864</v>
      </c>
      <c r="E168" s="6">
        <f t="shared" si="66"/>
        <v>22227</v>
      </c>
      <c r="F168" s="6">
        <f t="shared" si="66"/>
        <v>22068</v>
      </c>
      <c r="G168" s="6">
        <f t="shared" si="66"/>
        <v>22348</v>
      </c>
      <c r="H168" s="6">
        <f>SUM(H161:H167)</f>
        <v>23674</v>
      </c>
      <c r="I168" s="6">
        <f>SUM(I161:I167)</f>
        <v>24255</v>
      </c>
      <c r="J168" s="6">
        <f>SUM(J161:J167)</f>
        <v>24271</v>
      </c>
      <c r="K168" s="6">
        <f>SUM(K161:K167)</f>
        <v>23260</v>
      </c>
      <c r="L168" s="6">
        <f>SUM(L161:L167)</f>
        <v>29263</v>
      </c>
    </row>
    <row r="169" spans="1:12" x14ac:dyDescent="0.3">
      <c r="A169" s="6"/>
      <c r="G169" s="6"/>
      <c r="H169" s="6"/>
      <c r="I169" s="6"/>
      <c r="J169" s="6"/>
      <c r="K169" s="6"/>
      <c r="L169" s="6"/>
    </row>
    <row r="170" spans="1:12" x14ac:dyDescent="0.3">
      <c r="A170" s="6" t="s">
        <v>39</v>
      </c>
      <c r="G170" s="6">
        <f t="shared" ref="G170:L170" si="67">G159+G168</f>
        <v>37834</v>
      </c>
      <c r="H170" s="6">
        <f t="shared" si="67"/>
        <v>39808</v>
      </c>
      <c r="I170" s="6">
        <f t="shared" si="67"/>
        <v>41853</v>
      </c>
      <c r="J170" s="6">
        <f t="shared" si="67"/>
        <v>45435</v>
      </c>
      <c r="K170" s="6">
        <f t="shared" si="67"/>
        <v>45451</v>
      </c>
      <c r="L170" s="6">
        <f t="shared" si="67"/>
        <v>49316</v>
      </c>
    </row>
    <row r="171" spans="1:12" x14ac:dyDescent="0.3">
      <c r="A171" s="6"/>
      <c r="G171" s="6"/>
      <c r="H171" s="6"/>
      <c r="I171" s="6"/>
      <c r="J171" s="6"/>
      <c r="K171" s="6"/>
      <c r="L171" s="6"/>
    </row>
    <row r="172" spans="1:12" x14ac:dyDescent="0.3">
      <c r="A172" s="6" t="s">
        <v>40</v>
      </c>
      <c r="G172" s="9">
        <v>4199</v>
      </c>
      <c r="H172" s="9">
        <v>4738</v>
      </c>
      <c r="I172" s="9">
        <v>4736</v>
      </c>
      <c r="J172" s="9">
        <v>5174</v>
      </c>
      <c r="K172" s="9">
        <v>5365</v>
      </c>
      <c r="L172" s="9">
        <v>5580</v>
      </c>
    </row>
    <row r="173" spans="1:12" x14ac:dyDescent="0.3">
      <c r="A173" s="6" t="s">
        <v>41</v>
      </c>
      <c r="G173" s="9">
        <v>366</v>
      </c>
      <c r="H173" s="9">
        <v>659</v>
      </c>
      <c r="I173" s="9">
        <v>476</v>
      </c>
      <c r="J173" s="9">
        <v>1396</v>
      </c>
      <c r="K173" s="9">
        <v>1698</v>
      </c>
      <c r="L173" s="9">
        <v>5937</v>
      </c>
    </row>
    <row r="174" spans="1:12" x14ac:dyDescent="0.3">
      <c r="A174" s="6" t="s">
        <v>42</v>
      </c>
      <c r="G174" s="9">
        <v>523</v>
      </c>
      <c r="H174" s="9">
        <v>15</v>
      </c>
      <c r="I174" s="9">
        <v>625</v>
      </c>
      <c r="J174" s="9">
        <v>632</v>
      </c>
      <c r="K174" s="9">
        <v>939</v>
      </c>
      <c r="L174" s="9">
        <v>577</v>
      </c>
    </row>
    <row r="175" spans="1:12" x14ac:dyDescent="0.3">
      <c r="A175" s="6" t="s">
        <v>43</v>
      </c>
      <c r="G175" s="9">
        <v>6446</v>
      </c>
      <c r="H175" s="9">
        <v>6863</v>
      </c>
      <c r="I175" s="9">
        <v>7208</v>
      </c>
      <c r="J175" s="9">
        <v>6979</v>
      </c>
      <c r="K175" s="9">
        <v>6771</v>
      </c>
      <c r="L175" s="9">
        <v>6277</v>
      </c>
    </row>
    <row r="176" spans="1:12" x14ac:dyDescent="0.3">
      <c r="A176" s="6" t="s">
        <v>44</v>
      </c>
      <c r="G176" s="9">
        <v>190</v>
      </c>
      <c r="H176" s="9">
        <v>0</v>
      </c>
      <c r="I176" s="9">
        <v>0</v>
      </c>
      <c r="J176" s="9">
        <v>0</v>
      </c>
      <c r="K176" s="9">
        <v>0</v>
      </c>
      <c r="L176" s="9">
        <v>0</v>
      </c>
    </row>
    <row r="177" spans="1:12" x14ac:dyDescent="0.3">
      <c r="A177" s="6" t="s">
        <v>45</v>
      </c>
      <c r="G177" s="6">
        <f t="shared" ref="G177:L177" si="68">SUM(G172:G176)</f>
        <v>11724</v>
      </c>
      <c r="H177" s="6">
        <f t="shared" si="68"/>
        <v>12275</v>
      </c>
      <c r="I177" s="6">
        <f t="shared" si="68"/>
        <v>13045</v>
      </c>
      <c r="J177" s="6">
        <f t="shared" si="68"/>
        <v>14181</v>
      </c>
      <c r="K177" s="6">
        <f t="shared" si="68"/>
        <v>14773</v>
      </c>
      <c r="L177" s="6">
        <f t="shared" si="68"/>
        <v>18371</v>
      </c>
    </row>
    <row r="178" spans="1:12" x14ac:dyDescent="0.3">
      <c r="A178" s="6"/>
      <c r="G178" s="6"/>
      <c r="H178" s="6"/>
      <c r="I178" s="6"/>
      <c r="J178" s="6"/>
      <c r="K178" s="6"/>
      <c r="L178" s="6"/>
    </row>
    <row r="179" spans="1:12" x14ac:dyDescent="0.3">
      <c r="A179" s="6" t="s">
        <v>46</v>
      </c>
      <c r="G179" s="9">
        <v>5755</v>
      </c>
      <c r="H179" s="9">
        <v>6881</v>
      </c>
      <c r="I179" s="9">
        <v>6395</v>
      </c>
      <c r="J179" s="9">
        <v>6801</v>
      </c>
      <c r="K179" s="9">
        <v>6046</v>
      </c>
      <c r="L179" s="9">
        <v>5554</v>
      </c>
    </row>
    <row r="180" spans="1:12" x14ac:dyDescent="0.3">
      <c r="A180" s="6" t="s">
        <v>47</v>
      </c>
      <c r="G180" s="9">
        <v>636</v>
      </c>
      <c r="H180" s="9">
        <v>676</v>
      </c>
      <c r="I180" s="9">
        <v>628</v>
      </c>
      <c r="J180" s="9">
        <v>804</v>
      </c>
      <c r="K180" s="9">
        <v>236</v>
      </c>
      <c r="L180" s="9">
        <v>558</v>
      </c>
    </row>
    <row r="181" spans="1:12" x14ac:dyDescent="0.3">
      <c r="A181" s="6" t="s">
        <v>48</v>
      </c>
      <c r="G181" s="9">
        <v>1477</v>
      </c>
      <c r="H181" s="9">
        <v>1417</v>
      </c>
      <c r="I181" s="9">
        <v>1365</v>
      </c>
      <c r="J181" s="9">
        <v>1019</v>
      </c>
      <c r="K181" s="9">
        <v>911</v>
      </c>
      <c r="L181" s="9">
        <v>526</v>
      </c>
    </row>
    <row r="182" spans="1:12" x14ac:dyDescent="0.3">
      <c r="A182" s="6" t="s">
        <v>49</v>
      </c>
      <c r="G182" s="9">
        <v>1557</v>
      </c>
      <c r="H182" s="9">
        <v>1499</v>
      </c>
      <c r="I182" s="9">
        <v>1292</v>
      </c>
      <c r="J182" s="9">
        <v>1150</v>
      </c>
      <c r="K182" s="9">
        <v>1200</v>
      </c>
      <c r="L182" s="9">
        <v>1251</v>
      </c>
    </row>
    <row r="183" spans="1:12" x14ac:dyDescent="0.3">
      <c r="A183" s="6" t="s">
        <v>50</v>
      </c>
      <c r="G183" s="9">
        <v>5898</v>
      </c>
      <c r="H183" s="9">
        <v>6158</v>
      </c>
      <c r="I183" s="9">
        <v>5913</v>
      </c>
      <c r="J183" s="9">
        <v>3734</v>
      </c>
      <c r="K183" s="9">
        <v>4282</v>
      </c>
      <c r="L183" s="9">
        <v>4348</v>
      </c>
    </row>
    <row r="184" spans="1:12" x14ac:dyDescent="0.3">
      <c r="A184" s="6" t="s">
        <v>51</v>
      </c>
      <c r="G184" s="9">
        <v>0</v>
      </c>
      <c r="H184" s="9">
        <v>0</v>
      </c>
      <c r="I184" s="9">
        <v>150</v>
      </c>
      <c r="J184" s="9">
        <v>167</v>
      </c>
      <c r="K184" s="9">
        <v>219</v>
      </c>
      <c r="L184" s="9">
        <v>290</v>
      </c>
    </row>
    <row r="185" spans="1:12" x14ac:dyDescent="0.3">
      <c r="A185" s="6" t="s">
        <v>52</v>
      </c>
      <c r="G185" s="6">
        <f t="shared" ref="G185:L185" si="69">SUM(G179:G184)</f>
        <v>15323</v>
      </c>
      <c r="H185" s="6">
        <f t="shared" si="69"/>
        <v>16631</v>
      </c>
      <c r="I185" s="6">
        <f t="shared" si="69"/>
        <v>15743</v>
      </c>
      <c r="J185" s="6">
        <f t="shared" si="69"/>
        <v>13675</v>
      </c>
      <c r="K185" s="6">
        <f t="shared" si="69"/>
        <v>12894</v>
      </c>
      <c r="L185" s="6">
        <f t="shared" si="69"/>
        <v>12527</v>
      </c>
    </row>
    <row r="186" spans="1:12" x14ac:dyDescent="0.3">
      <c r="A186" s="6"/>
      <c r="G186" s="6"/>
      <c r="H186" s="6"/>
      <c r="I186" s="6"/>
      <c r="J186" s="6"/>
      <c r="K186" s="6"/>
      <c r="L186" s="6"/>
    </row>
    <row r="187" spans="1:12" x14ac:dyDescent="0.3">
      <c r="A187" s="6" t="s">
        <v>53</v>
      </c>
      <c r="G187" s="6">
        <f t="shared" ref="G187:L187" si="70">G177+G185</f>
        <v>27047</v>
      </c>
      <c r="H187" s="6">
        <f t="shared" si="70"/>
        <v>28906</v>
      </c>
      <c r="I187" s="6">
        <f t="shared" si="70"/>
        <v>28788</v>
      </c>
      <c r="J187" s="6">
        <f t="shared" si="70"/>
        <v>27856</v>
      </c>
      <c r="K187" s="6">
        <f t="shared" si="70"/>
        <v>27667</v>
      </c>
      <c r="L187" s="6">
        <f t="shared" si="70"/>
        <v>30898</v>
      </c>
    </row>
    <row r="188" spans="1:12" x14ac:dyDescent="0.3">
      <c r="A188" s="6"/>
      <c r="G188" s="6"/>
      <c r="H188" s="6"/>
      <c r="I188" s="6"/>
      <c r="J188" s="6"/>
      <c r="K188" s="6"/>
      <c r="L188" s="6"/>
    </row>
    <row r="189" spans="1:12" x14ac:dyDescent="0.3">
      <c r="A189" s="6" t="s">
        <v>54</v>
      </c>
      <c r="G189" s="9">
        <v>958</v>
      </c>
      <c r="H189" s="9">
        <v>958</v>
      </c>
      <c r="I189" s="9">
        <v>958</v>
      </c>
      <c r="J189" s="9">
        <v>958</v>
      </c>
      <c r="K189" s="9">
        <v>958</v>
      </c>
      <c r="L189" s="9">
        <v>958</v>
      </c>
    </row>
    <row r="190" spans="1:12" x14ac:dyDescent="0.3">
      <c r="A190" s="6" t="s">
        <v>55</v>
      </c>
      <c r="G190" s="9">
        <v>3977</v>
      </c>
      <c r="H190" s="9">
        <v>4157</v>
      </c>
      <c r="I190" s="9">
        <v>4358</v>
      </c>
      <c r="J190" s="9">
        <v>4682</v>
      </c>
      <c r="K190" s="9">
        <v>5038</v>
      </c>
      <c r="L190" s="9">
        <v>5377</v>
      </c>
    </row>
    <row r="191" spans="1:12" x14ac:dyDescent="0.3">
      <c r="A191" s="6" t="s">
        <v>56</v>
      </c>
      <c r="G191" s="9">
        <v>-8299</v>
      </c>
      <c r="H191" s="9">
        <v>-8948</v>
      </c>
      <c r="I191" s="9">
        <v>-8801</v>
      </c>
      <c r="J191" s="9">
        <v>-9374</v>
      </c>
      <c r="K191" s="9">
        <v>-9995</v>
      </c>
      <c r="L191" s="9">
        <v>-11664</v>
      </c>
    </row>
    <row r="192" spans="1:12" x14ac:dyDescent="0.3">
      <c r="A192" s="6" t="s">
        <v>57</v>
      </c>
      <c r="G192" s="9">
        <v>-1067</v>
      </c>
      <c r="H192" s="9">
        <v>-1444</v>
      </c>
      <c r="I192" s="9">
        <v>-1339</v>
      </c>
      <c r="J192" s="9">
        <v>818</v>
      </c>
      <c r="K192" s="9">
        <v>-1459</v>
      </c>
      <c r="L192" s="9">
        <v>-2535</v>
      </c>
    </row>
    <row r="193" spans="1:12" x14ac:dyDescent="0.3">
      <c r="A193" s="6" t="s">
        <v>58</v>
      </c>
      <c r="G193" s="9">
        <v>15097</v>
      </c>
      <c r="H193" s="9">
        <v>16083</v>
      </c>
      <c r="I193" s="9">
        <v>17799</v>
      </c>
      <c r="J193" s="9">
        <v>20383</v>
      </c>
      <c r="K193" s="9">
        <v>23115</v>
      </c>
      <c r="L193" s="9">
        <v>26147</v>
      </c>
    </row>
    <row r="194" spans="1:12" x14ac:dyDescent="0.3">
      <c r="A194" s="6" t="s">
        <v>59</v>
      </c>
      <c r="G194" s="6">
        <f t="shared" ref="G194:L194" si="71">SUM(G189:G193)</f>
        <v>10666</v>
      </c>
      <c r="H194" s="6">
        <f t="shared" si="71"/>
        <v>10806</v>
      </c>
      <c r="I194" s="6">
        <f t="shared" si="71"/>
        <v>12975</v>
      </c>
      <c r="J194" s="6">
        <f t="shared" si="71"/>
        <v>17467</v>
      </c>
      <c r="K194" s="6">
        <f t="shared" si="71"/>
        <v>17657</v>
      </c>
      <c r="L194" s="6">
        <f t="shared" si="71"/>
        <v>18283</v>
      </c>
    </row>
    <row r="195" spans="1:12" x14ac:dyDescent="0.3">
      <c r="A195" s="6"/>
      <c r="G195" s="6"/>
      <c r="H195" s="6"/>
      <c r="I195" s="6"/>
      <c r="J195" s="6"/>
      <c r="K195" s="6"/>
      <c r="L195" s="6"/>
    </row>
    <row r="196" spans="1:12" x14ac:dyDescent="0.3">
      <c r="A196" s="6" t="s">
        <v>60</v>
      </c>
      <c r="G196" s="9">
        <v>121</v>
      </c>
      <c r="H196" s="9">
        <v>96</v>
      </c>
      <c r="I196" s="9">
        <v>90</v>
      </c>
      <c r="J196" s="9">
        <v>112</v>
      </c>
      <c r="K196" s="9">
        <v>127</v>
      </c>
      <c r="L196" s="9">
        <v>135</v>
      </c>
    </row>
    <row r="197" spans="1:12" x14ac:dyDescent="0.3">
      <c r="A197" s="6"/>
      <c r="G197" s="6"/>
      <c r="H197" s="6"/>
      <c r="I197" s="6"/>
      <c r="J197" s="6"/>
      <c r="K197" s="6"/>
      <c r="L197" s="6"/>
    </row>
    <row r="198" spans="1:12" x14ac:dyDescent="0.3">
      <c r="A198" s="6" t="s">
        <v>61</v>
      </c>
      <c r="G198" s="6">
        <f t="shared" ref="G198:L198" si="72">G194+G187+G196</f>
        <v>37834</v>
      </c>
      <c r="H198" s="6">
        <f t="shared" si="72"/>
        <v>39808</v>
      </c>
      <c r="I198" s="6">
        <f t="shared" si="72"/>
        <v>41853</v>
      </c>
      <c r="J198" s="6">
        <f t="shared" si="72"/>
        <v>45435</v>
      </c>
      <c r="K198" s="6">
        <f t="shared" si="72"/>
        <v>45451</v>
      </c>
      <c r="L198" s="6">
        <f t="shared" si="72"/>
        <v>49316</v>
      </c>
    </row>
    <row r="199" spans="1:12" x14ac:dyDescent="0.3">
      <c r="A199" s="6" t="s">
        <v>62</v>
      </c>
      <c r="G199" s="1" t="b">
        <f t="shared" ref="G199:L199" si="73">G198=G170</f>
        <v>1</v>
      </c>
      <c r="H199" s="1" t="b">
        <f t="shared" si="73"/>
        <v>1</v>
      </c>
      <c r="I199" s="1" t="b">
        <f t="shared" si="73"/>
        <v>1</v>
      </c>
      <c r="J199" s="1" t="b">
        <f t="shared" si="73"/>
        <v>1</v>
      </c>
      <c r="K199" s="1" t="b">
        <f t="shared" si="73"/>
        <v>1</v>
      </c>
      <c r="L199" s="1" t="b">
        <f t="shared" si="73"/>
        <v>1</v>
      </c>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defaultRowHeight="14.4" x14ac:dyDescent="0.3"/>
  <cols>
    <col min="1" max="4" width="36.77734375" customWidth="1"/>
  </cols>
  <sheetData>
    <row r="1" spans="1:4" x14ac:dyDescent="0.3">
      <c r="A1" s="3" t="s">
        <v>167</v>
      </c>
    </row>
    <row r="3" spans="1:4" x14ac:dyDescent="0.3">
      <c r="A3" t="s">
        <v>168</v>
      </c>
      <c r="B3" t="s">
        <v>169</v>
      </c>
      <c r="C3">
        <v>0</v>
      </c>
    </row>
    <row r="4" spans="1:4" x14ac:dyDescent="0.3">
      <c r="A4" t="s">
        <v>170</v>
      </c>
    </row>
    <row r="5" spans="1:4" x14ac:dyDescent="0.3">
      <c r="A5" t="s">
        <v>171</v>
      </c>
    </row>
    <row r="7" spans="1:4" x14ac:dyDescent="0.3">
      <c r="A7" s="3" t="s">
        <v>172</v>
      </c>
      <c r="B7" t="s">
        <v>173</v>
      </c>
    </row>
    <row r="8" spans="1:4" x14ac:dyDescent="0.3">
      <c r="B8">
        <v>4</v>
      </c>
    </row>
    <row r="10" spans="1:4" x14ac:dyDescent="0.3">
      <c r="A10" t="s">
        <v>174</v>
      </c>
    </row>
    <row r="11" spans="1:4" x14ac:dyDescent="0.3">
      <c r="A11" t="e">
        <f>CB_DATA_!#REF!</f>
        <v>#REF!</v>
      </c>
      <c r="C11" t="e">
        <f>#REF!</f>
        <v>#REF!</v>
      </c>
      <c r="D11" t="e">
        <f>'DCF-MC'!#REF!</f>
        <v>#REF!</v>
      </c>
    </row>
    <row r="13" spans="1:4" x14ac:dyDescent="0.3">
      <c r="A13" t="s">
        <v>175</v>
      </c>
    </row>
    <row r="14" spans="1:4" x14ac:dyDescent="0.3">
      <c r="A14" t="s">
        <v>179</v>
      </c>
      <c r="C14" t="s">
        <v>207</v>
      </c>
      <c r="D14" t="s">
        <v>213</v>
      </c>
    </row>
    <row r="16" spans="1:4" x14ac:dyDescent="0.3">
      <c r="A16" t="s">
        <v>176</v>
      </c>
    </row>
    <row r="17" spans="1:4" x14ac:dyDescent="0.3">
      <c r="C17">
        <v>4</v>
      </c>
    </row>
    <row r="19" spans="1:4" x14ac:dyDescent="0.3">
      <c r="A19" t="s">
        <v>177</v>
      </c>
    </row>
    <row r="20" spans="1:4" x14ac:dyDescent="0.3">
      <c r="A20">
        <v>28</v>
      </c>
      <c r="C20">
        <v>37</v>
      </c>
      <c r="D20">
        <v>49</v>
      </c>
    </row>
    <row r="25" spans="1:4" x14ac:dyDescent="0.3">
      <c r="A25" s="3" t="s">
        <v>178</v>
      </c>
    </row>
    <row r="26" spans="1:4" x14ac:dyDescent="0.3">
      <c r="A26" s="131" t="s">
        <v>180</v>
      </c>
      <c r="C26" s="131" t="s">
        <v>185</v>
      </c>
      <c r="D26" s="131" t="s">
        <v>216</v>
      </c>
    </row>
    <row r="27" spans="1:4" x14ac:dyDescent="0.3">
      <c r="A27" t="s">
        <v>181</v>
      </c>
      <c r="C27" t="s">
        <v>210</v>
      </c>
      <c r="D27" t="s">
        <v>224</v>
      </c>
    </row>
    <row r="28" spans="1:4" x14ac:dyDescent="0.3">
      <c r="A28" s="131" t="s">
        <v>182</v>
      </c>
      <c r="C28" s="131" t="s">
        <v>182</v>
      </c>
      <c r="D28" s="131" t="s">
        <v>182</v>
      </c>
    </row>
    <row r="29" spans="1:4" x14ac:dyDescent="0.3">
      <c r="C29" s="131" t="s">
        <v>180</v>
      </c>
      <c r="D29" s="131" t="s">
        <v>180</v>
      </c>
    </row>
    <row r="30" spans="1:4" x14ac:dyDescent="0.3">
      <c r="C30" t="s">
        <v>208</v>
      </c>
      <c r="D30" t="s">
        <v>214</v>
      </c>
    </row>
    <row r="31" spans="1:4" x14ac:dyDescent="0.3">
      <c r="C31" s="131" t="s">
        <v>182</v>
      </c>
      <c r="D31" s="131" t="s">
        <v>182</v>
      </c>
    </row>
    <row r="32" spans="1:4" x14ac:dyDescent="0.3">
      <c r="C32" s="131" t="s">
        <v>184</v>
      </c>
      <c r="D32" s="131" t="s">
        <v>215</v>
      </c>
    </row>
    <row r="33" spans="3:4" x14ac:dyDescent="0.3">
      <c r="C33" t="s">
        <v>211</v>
      </c>
      <c r="D33" t="s">
        <v>225</v>
      </c>
    </row>
    <row r="34" spans="3:4" x14ac:dyDescent="0.3">
      <c r="C34" s="131" t="s">
        <v>182</v>
      </c>
      <c r="D34" s="131" t="s">
        <v>182</v>
      </c>
    </row>
    <row r="35" spans="3:4" x14ac:dyDescent="0.3">
      <c r="C35" s="131" t="s">
        <v>183</v>
      </c>
      <c r="D35" s="131" t="s">
        <v>187</v>
      </c>
    </row>
    <row r="36" spans="3:4" x14ac:dyDescent="0.3">
      <c r="C36" t="s">
        <v>212</v>
      </c>
      <c r="D36" t="s">
        <v>226</v>
      </c>
    </row>
    <row r="37" spans="3:4" x14ac:dyDescent="0.3">
      <c r="C37" s="131" t="s">
        <v>182</v>
      </c>
      <c r="D37" s="131" t="s">
        <v>182</v>
      </c>
    </row>
    <row r="38" spans="3:4" x14ac:dyDescent="0.3">
      <c r="D38" s="131" t="s">
        <v>186</v>
      </c>
    </row>
    <row r="39" spans="3:4" x14ac:dyDescent="0.3">
      <c r="D39" t="s">
        <v>220</v>
      </c>
    </row>
    <row r="40" spans="3:4" x14ac:dyDescent="0.3">
      <c r="D40" s="131" t="s">
        <v>182</v>
      </c>
    </row>
    <row r="41" spans="3:4" x14ac:dyDescent="0.3">
      <c r="D41" s="131" t="s">
        <v>185</v>
      </c>
    </row>
    <row r="42" spans="3:4" x14ac:dyDescent="0.3">
      <c r="D42" t="s">
        <v>221</v>
      </c>
    </row>
    <row r="43" spans="3:4" x14ac:dyDescent="0.3">
      <c r="D43" s="131" t="s">
        <v>182</v>
      </c>
    </row>
    <row r="44" spans="3:4" x14ac:dyDescent="0.3">
      <c r="D44" s="131" t="s">
        <v>184</v>
      </c>
    </row>
    <row r="45" spans="3:4" x14ac:dyDescent="0.3">
      <c r="D45" t="s">
        <v>222</v>
      </c>
    </row>
    <row r="46" spans="3:4" x14ac:dyDescent="0.3">
      <c r="D46" s="131" t="s">
        <v>182</v>
      </c>
    </row>
    <row r="47" spans="3:4" x14ac:dyDescent="0.3">
      <c r="D47" s="131" t="s">
        <v>183</v>
      </c>
    </row>
    <row r="48" spans="3:4" x14ac:dyDescent="0.3">
      <c r="D48" t="s">
        <v>223</v>
      </c>
    </row>
    <row r="49" spans="4:4" x14ac:dyDescent="0.3">
      <c r="D49" s="131" t="s">
        <v>182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9"/>
  <sheetViews>
    <sheetView zoomScale="90" zoomScaleNormal="90" workbookViewId="0">
      <selection activeCell="C27" sqref="C27"/>
    </sheetView>
  </sheetViews>
  <sheetFormatPr defaultRowHeight="14.4" x14ac:dyDescent="0.3"/>
  <cols>
    <col min="1" max="1" width="45.77734375" customWidth="1"/>
    <col min="2" max="2" width="11.44140625" bestFit="1" customWidth="1"/>
    <col min="3" max="3" width="10.109375" bestFit="1" customWidth="1"/>
    <col min="4" max="12" width="10.21875" bestFit="1" customWidth="1"/>
  </cols>
  <sheetData>
    <row r="1" spans="1:3" x14ac:dyDescent="0.3">
      <c r="A1" s="1" t="s">
        <v>0</v>
      </c>
    </row>
    <row r="2" spans="1:3" x14ac:dyDescent="0.3">
      <c r="A2" s="1" t="s">
        <v>129</v>
      </c>
    </row>
    <row r="3" spans="1:3" x14ac:dyDescent="0.3">
      <c r="A3" s="32" t="s">
        <v>111</v>
      </c>
    </row>
    <row r="4" spans="1:3" ht="15" thickBot="1" x14ac:dyDescent="0.35"/>
    <row r="5" spans="1:3" x14ac:dyDescent="0.3">
      <c r="A5" s="90" t="s">
        <v>132</v>
      </c>
      <c r="B5" s="91">
        <v>0.1</v>
      </c>
      <c r="C5" s="92"/>
    </row>
    <row r="6" spans="1:3" ht="15" thickBot="1" x14ac:dyDescent="0.35">
      <c r="A6" s="93" t="s">
        <v>133</v>
      </c>
      <c r="B6" s="94">
        <v>1.4999999999999999E-2</v>
      </c>
      <c r="C6" s="92"/>
    </row>
    <row r="7" spans="1:3" x14ac:dyDescent="0.3">
      <c r="A7" s="96" t="s">
        <v>134</v>
      </c>
      <c r="B7" s="120">
        <f>B108</f>
        <v>125.73978314249456</v>
      </c>
      <c r="C7" s="92"/>
    </row>
    <row r="8" spans="1:3" x14ac:dyDescent="0.3">
      <c r="A8" s="97" t="s">
        <v>135</v>
      </c>
      <c r="B8" s="98">
        <v>114.11</v>
      </c>
      <c r="C8" s="92"/>
    </row>
    <row r="9" spans="1:3" ht="15" thickBot="1" x14ac:dyDescent="0.35">
      <c r="A9" s="99" t="s">
        <v>136</v>
      </c>
      <c r="B9" s="100">
        <f>B7/B8-1</f>
        <v>0.10191730034610957</v>
      </c>
      <c r="C9" s="92"/>
    </row>
    <row r="10" spans="1:3" ht="15" thickBot="1" x14ac:dyDescent="0.35">
      <c r="A10" s="101"/>
      <c r="B10" s="109"/>
      <c r="C10" s="92"/>
    </row>
    <row r="11" spans="1:3" x14ac:dyDescent="0.3">
      <c r="A11" s="110" t="s">
        <v>140</v>
      </c>
      <c r="B11" s="111"/>
      <c r="C11" s="92" t="s">
        <v>206</v>
      </c>
    </row>
    <row r="12" spans="1:3" x14ac:dyDescent="0.3">
      <c r="A12" s="93" t="str">
        <f>A36</f>
        <v>Commercial OE</v>
      </c>
      <c r="B12" s="112">
        <v>0.11</v>
      </c>
      <c r="C12" s="151">
        <f>'HON_Revenue Growth'!K11</f>
        <v>8.4754985438676794E-2</v>
      </c>
    </row>
    <row r="13" spans="1:3" x14ac:dyDescent="0.3">
      <c r="A13" s="93" t="str">
        <f>A38</f>
        <v>Commercial Aftermarket</v>
      </c>
      <c r="B13" s="112">
        <v>0.05</v>
      </c>
      <c r="C13" s="151">
        <f>'HON_Revenue Growth'!K13</f>
        <v>7.0094850090531652E-2</v>
      </c>
    </row>
    <row r="14" spans="1:3" x14ac:dyDescent="0.3">
      <c r="A14" s="93" t="str">
        <f>A40</f>
        <v>Defense and Space</v>
      </c>
      <c r="B14" s="112">
        <v>0.03</v>
      </c>
      <c r="C14" s="151">
        <f>'HON_Revenue Growth'!K15</f>
        <v>1.4155013591043248E-2</v>
      </c>
    </row>
    <row r="15" spans="1:3" x14ac:dyDescent="0.3">
      <c r="A15" s="93" t="str">
        <f>A42</f>
        <v>Transportation Systems</v>
      </c>
      <c r="B15" s="112">
        <v>0.05</v>
      </c>
      <c r="C15" s="151">
        <f>'HON_Revenue Growth'!K17</f>
        <v>0.14954770728439445</v>
      </c>
    </row>
    <row r="16" spans="1:3" x14ac:dyDescent="0.3">
      <c r="A16" s="93" t="str">
        <f>A47</f>
        <v>Energy Safety &amp; Security</v>
      </c>
      <c r="B16" s="112">
        <v>0.06</v>
      </c>
      <c r="C16" s="82">
        <f>'HON_Revenue Growth'!K23</f>
        <v>7.6786530599184735E-2</v>
      </c>
    </row>
    <row r="17" spans="1:4" x14ac:dyDescent="0.3">
      <c r="A17" s="93" t="str">
        <f>A49</f>
        <v>Building Solutions &amp; Distribution</v>
      </c>
      <c r="B17" s="112">
        <v>0.03</v>
      </c>
      <c r="C17" s="82">
        <f>'HON_Revenue Growth'!K25</f>
        <v>3.6323121553147625E-2</v>
      </c>
    </row>
    <row r="18" spans="1:4" x14ac:dyDescent="0.3">
      <c r="A18" s="93" t="str">
        <f>A54</f>
        <v>UOP</v>
      </c>
      <c r="B18" s="112">
        <v>0.12</v>
      </c>
      <c r="C18" s="82">
        <f>'HON_Revenue Growth'!K32</f>
        <v>0.14872401991928161</v>
      </c>
    </row>
    <row r="19" spans="1:4" x14ac:dyDescent="0.3">
      <c r="A19" s="93" t="str">
        <f>A56</f>
        <v>Process Solutions</v>
      </c>
      <c r="B19" s="112">
        <v>0.03</v>
      </c>
      <c r="C19" s="82">
        <f>'HON_Revenue Growth'!K34</f>
        <v>8.6834886037706713E-2</v>
      </c>
    </row>
    <row r="20" spans="1:4" ht="15" thickBot="1" x14ac:dyDescent="0.35">
      <c r="A20" s="95" t="str">
        <f>A58</f>
        <v>Advanced Materials</v>
      </c>
      <c r="B20" s="113">
        <v>0.05</v>
      </c>
      <c r="C20" s="82">
        <f>'HON_Revenue Growth'!K36</f>
        <v>0.10353514151322737</v>
      </c>
    </row>
    <row r="21" spans="1:4" ht="15" thickBot="1" x14ac:dyDescent="0.35">
      <c r="A21" s="101"/>
      <c r="B21" s="92"/>
    </row>
    <row r="22" spans="1:4" ht="15" thickBot="1" x14ac:dyDescent="0.35">
      <c r="A22" s="108" t="s">
        <v>137</v>
      </c>
      <c r="B22" s="102" t="s">
        <v>84</v>
      </c>
      <c r="C22" s="102" t="s">
        <v>138</v>
      </c>
      <c r="D22" t="s">
        <v>206</v>
      </c>
    </row>
    <row r="23" spans="1:4" ht="15" thickBot="1" x14ac:dyDescent="0.35">
      <c r="A23" s="93" t="str">
        <f>A127</f>
        <v>Cost of Products Sold</v>
      </c>
      <c r="B23" s="103">
        <f>'HON_Value Drivers'!L9</f>
        <v>0.57689161889075924</v>
      </c>
      <c r="C23" s="103">
        <v>0.52500000000000002</v>
      </c>
      <c r="D23" s="82">
        <f>'HON_Value Drivers'!N9</f>
        <v>1.5831507231314438E-2</v>
      </c>
    </row>
    <row r="24" spans="1:4" ht="15" thickBot="1" x14ac:dyDescent="0.35">
      <c r="A24" s="93" t="str">
        <f>A128</f>
        <v>Cost of Services Sold</v>
      </c>
      <c r="B24" s="103">
        <f>'HON_Value Drivers'!L10</f>
        <v>0.13686789686861936</v>
      </c>
      <c r="C24" s="103">
        <v>0.12</v>
      </c>
      <c r="D24" s="82">
        <f>'HON_Value Drivers'!N10</f>
        <v>1.0368008810990838E-2</v>
      </c>
    </row>
    <row r="25" spans="1:4" ht="15" thickBot="1" x14ac:dyDescent="0.35">
      <c r="A25" s="93" t="str">
        <f>A131</f>
        <v>SG&amp;A</v>
      </c>
      <c r="B25" s="103">
        <f>'HON_Value Drivers'!L11</f>
        <v>0.13810563946440715</v>
      </c>
      <c r="C25" s="103">
        <v>0.125</v>
      </c>
      <c r="D25" s="82">
        <f>'HON_Value Drivers'!N11</f>
        <v>5.7108808290795236E-3</v>
      </c>
    </row>
    <row r="26" spans="1:4" x14ac:dyDescent="0.3">
      <c r="A26" s="93" t="str">
        <f>A132</f>
        <v>Other (income) expense</v>
      </c>
      <c r="B26" s="103">
        <f>'HON_Value Drivers'!L12</f>
        <v>-3.7633489636090703E-3</v>
      </c>
      <c r="C26" s="103">
        <v>-3.7633489636090703E-3</v>
      </c>
      <c r="D26" s="82">
        <f>'HON_Value Drivers'!N12</f>
        <v>2.5226983727463614E-3</v>
      </c>
    </row>
    <row r="27" spans="1:4" x14ac:dyDescent="0.3">
      <c r="A27" s="93" t="str">
        <f>A133</f>
        <v>Interest and other Financial Charges</v>
      </c>
      <c r="B27" s="104">
        <f>'HON_Value Drivers'!L16</f>
        <v>-9.3069461501337908E-3</v>
      </c>
      <c r="C27" s="104">
        <v>-9.3069461501337908E-3</v>
      </c>
      <c r="D27" s="82">
        <f>'HON_Value Drivers'!N16</f>
        <v>1.6141184089304202E-3</v>
      </c>
    </row>
    <row r="28" spans="1:4" x14ac:dyDescent="0.3">
      <c r="A28" s="93" t="s">
        <v>153</v>
      </c>
      <c r="B28" s="104">
        <f>'HON_Value Drivers'!L18</f>
        <v>-0.18922833990689181</v>
      </c>
      <c r="C28" s="104">
        <v>-0.23</v>
      </c>
      <c r="D28" s="82">
        <f>'HON_Value Drivers'!N18</f>
        <v>4.0077650327644009E-2</v>
      </c>
    </row>
    <row r="29" spans="1:4" x14ac:dyDescent="0.3">
      <c r="A29" s="105" t="s">
        <v>139</v>
      </c>
      <c r="B29" s="104">
        <f>'HON_Value Drivers'!L21</f>
        <v>-2.5648551240412376E-2</v>
      </c>
      <c r="C29" s="104">
        <v>0</v>
      </c>
      <c r="D29" s="82">
        <f>'HON_Value Drivers'!N21</f>
        <v>1.7413030229562573E-2</v>
      </c>
    </row>
    <row r="30" spans="1:4" x14ac:dyDescent="0.3">
      <c r="A30" s="105" t="s">
        <v>106</v>
      </c>
      <c r="B30" s="104">
        <f>'HON_Value Drivers'!L23</f>
        <v>2.6011631839244303E-2</v>
      </c>
      <c r="C30" s="104">
        <v>2.6011631839244303E-2</v>
      </c>
      <c r="D30" s="82">
        <f>'HON_Value Drivers'!N23</f>
        <v>2.8396956491620914E-3</v>
      </c>
    </row>
    <row r="31" spans="1:4" ht="15" thickBot="1" x14ac:dyDescent="0.35">
      <c r="A31" s="106" t="s">
        <v>104</v>
      </c>
      <c r="B31" s="107">
        <f>'HON_Value Drivers'!L22</f>
        <v>2.6904619747208574E-2</v>
      </c>
      <c r="C31" s="107">
        <v>2.6904619747208574E-2</v>
      </c>
      <c r="D31" s="82">
        <f>'HON_Value Drivers'!N22</f>
        <v>1.2456318875275024E-2</v>
      </c>
    </row>
    <row r="33" spans="1:12" x14ac:dyDescent="0.3">
      <c r="B33" s="115">
        <v>0</v>
      </c>
      <c r="C33">
        <f>B33+1</f>
        <v>1</v>
      </c>
      <c r="D33">
        <f t="shared" ref="D33:L34" si="0">C33+1</f>
        <v>2</v>
      </c>
      <c r="E33">
        <f t="shared" si="0"/>
        <v>3</v>
      </c>
      <c r="F33">
        <f t="shared" si="0"/>
        <v>4</v>
      </c>
      <c r="G33">
        <f t="shared" si="0"/>
        <v>5</v>
      </c>
      <c r="H33">
        <f t="shared" si="0"/>
        <v>6</v>
      </c>
      <c r="I33">
        <f t="shared" si="0"/>
        <v>7</v>
      </c>
      <c r="J33">
        <f t="shared" si="0"/>
        <v>8</v>
      </c>
      <c r="K33">
        <f t="shared" si="0"/>
        <v>9</v>
      </c>
      <c r="L33">
        <f t="shared" si="0"/>
        <v>10</v>
      </c>
    </row>
    <row r="34" spans="1:12" x14ac:dyDescent="0.3">
      <c r="B34" s="116">
        <v>2015</v>
      </c>
      <c r="C34" s="117">
        <f>B34+1</f>
        <v>2016</v>
      </c>
      <c r="D34" s="117">
        <f t="shared" si="0"/>
        <v>2017</v>
      </c>
      <c r="E34" s="117">
        <f t="shared" si="0"/>
        <v>2018</v>
      </c>
      <c r="F34" s="117">
        <f t="shared" si="0"/>
        <v>2019</v>
      </c>
      <c r="G34" s="117">
        <f t="shared" si="0"/>
        <v>2020</v>
      </c>
      <c r="H34" s="117">
        <f t="shared" si="0"/>
        <v>2021</v>
      </c>
      <c r="I34" s="117">
        <f t="shared" si="0"/>
        <v>2022</v>
      </c>
      <c r="J34" s="117">
        <f t="shared" si="0"/>
        <v>2023</v>
      </c>
      <c r="K34" s="117">
        <f t="shared" si="0"/>
        <v>2024</v>
      </c>
      <c r="L34" s="117">
        <f t="shared" si="0"/>
        <v>2025</v>
      </c>
    </row>
    <row r="35" spans="1:12" x14ac:dyDescent="0.3">
      <c r="A35" s="114" t="s">
        <v>87</v>
      </c>
    </row>
    <row r="36" spans="1:12" x14ac:dyDescent="0.3">
      <c r="A36" s="79" t="s">
        <v>114</v>
      </c>
      <c r="B36" s="9">
        <v>2905</v>
      </c>
      <c r="C36" s="6">
        <f>B36*(1+C37)</f>
        <v>2846.9</v>
      </c>
      <c r="D36" s="6">
        <f t="shared" ref="D36:L36" si="1">C36*(1+D37)</f>
        <v>3074.6520000000005</v>
      </c>
      <c r="E36" s="6">
        <f t="shared" si="1"/>
        <v>3382.117200000001</v>
      </c>
      <c r="F36" s="6">
        <f t="shared" si="1"/>
        <v>3720.3289200000013</v>
      </c>
      <c r="G36" s="6">
        <f t="shared" si="1"/>
        <v>4092.3618120000019</v>
      </c>
      <c r="H36" s="6">
        <f t="shared" si="1"/>
        <v>4501.5979932000027</v>
      </c>
      <c r="I36" s="6">
        <f t="shared" si="1"/>
        <v>4951.757792520003</v>
      </c>
      <c r="J36" s="6">
        <f t="shared" si="1"/>
        <v>5446.9335717720041</v>
      </c>
      <c r="K36" s="6">
        <f t="shared" si="1"/>
        <v>5991.6269289492047</v>
      </c>
      <c r="L36" s="6">
        <f t="shared" si="1"/>
        <v>6590.7896218441256</v>
      </c>
    </row>
    <row r="37" spans="1:12" x14ac:dyDescent="0.3">
      <c r="A37" s="79" t="s">
        <v>88</v>
      </c>
      <c r="B37" s="77"/>
      <c r="C37" s="132">
        <v>-0.02</v>
      </c>
      <c r="D37" s="132">
        <v>0.08</v>
      </c>
      <c r="E37" s="132">
        <v>0.1</v>
      </c>
      <c r="F37" s="132">
        <v>0.1</v>
      </c>
      <c r="G37" s="132">
        <v>0.1</v>
      </c>
      <c r="H37" s="132">
        <v>0.1</v>
      </c>
      <c r="I37" s="132">
        <v>0.1</v>
      </c>
      <c r="J37" s="132">
        <v>0.1</v>
      </c>
      <c r="K37" s="132">
        <v>0.1</v>
      </c>
      <c r="L37" s="132">
        <v>0.1</v>
      </c>
    </row>
    <row r="38" spans="1:12" x14ac:dyDescent="0.3">
      <c r="A38" s="79" t="s">
        <v>115</v>
      </c>
      <c r="B38" s="9">
        <v>4656</v>
      </c>
      <c r="C38" s="6">
        <f t="shared" ref="C38:L38" si="2">B38*(1+C39)</f>
        <v>4935.3600000000006</v>
      </c>
      <c r="D38" s="6">
        <f t="shared" si="2"/>
        <v>5132.7744000000012</v>
      </c>
      <c r="E38" s="6">
        <f t="shared" si="2"/>
        <v>5389.4131200000011</v>
      </c>
      <c r="F38" s="6">
        <f t="shared" si="2"/>
        <v>5658.8837760000015</v>
      </c>
      <c r="G38" s="6">
        <f t="shared" si="2"/>
        <v>5941.8279648000016</v>
      </c>
      <c r="H38" s="6">
        <f t="shared" si="2"/>
        <v>6238.9193630400023</v>
      </c>
      <c r="I38" s="6">
        <f t="shared" si="2"/>
        <v>6550.8653311920025</v>
      </c>
      <c r="J38" s="6">
        <f t="shared" si="2"/>
        <v>6878.4085977516033</v>
      </c>
      <c r="K38" s="6">
        <f t="shared" si="2"/>
        <v>7222.3290276391836</v>
      </c>
      <c r="L38" s="6">
        <f t="shared" si="2"/>
        <v>7583.445479021143</v>
      </c>
    </row>
    <row r="39" spans="1:12" x14ac:dyDescent="0.3">
      <c r="A39" s="79" t="s">
        <v>88</v>
      </c>
      <c r="B39" s="77"/>
      <c r="C39" s="132">
        <v>0.06</v>
      </c>
      <c r="D39" s="132">
        <v>0.04</v>
      </c>
      <c r="E39" s="132">
        <v>0.05</v>
      </c>
      <c r="F39" s="132">
        <v>0.05</v>
      </c>
      <c r="G39" s="132">
        <v>0.05</v>
      </c>
      <c r="H39" s="132">
        <v>0.05</v>
      </c>
      <c r="I39" s="132">
        <v>0.05</v>
      </c>
      <c r="J39" s="132">
        <v>0.05</v>
      </c>
      <c r="K39" s="132">
        <v>0.05</v>
      </c>
      <c r="L39" s="132">
        <v>0.05</v>
      </c>
    </row>
    <row r="40" spans="1:12" x14ac:dyDescent="0.3">
      <c r="A40" s="79" t="s">
        <v>116</v>
      </c>
      <c r="B40" s="9">
        <v>4715</v>
      </c>
      <c r="C40" s="6">
        <f t="shared" ref="C40:L40" si="3">B40*(1+C41)</f>
        <v>4809.3</v>
      </c>
      <c r="D40" s="6">
        <f t="shared" si="3"/>
        <v>4905.4859999999999</v>
      </c>
      <c r="E40" s="6">
        <f t="shared" si="3"/>
        <v>5052.6505800000004</v>
      </c>
      <c r="F40" s="6">
        <f t="shared" si="3"/>
        <v>5204.2300974000009</v>
      </c>
      <c r="G40" s="6">
        <f t="shared" si="3"/>
        <v>5360.3570003220011</v>
      </c>
      <c r="H40" s="6">
        <f t="shared" si="3"/>
        <v>5521.1677103316615</v>
      </c>
      <c r="I40" s="6">
        <f t="shared" si="3"/>
        <v>5686.8027416416116</v>
      </c>
      <c r="J40" s="6">
        <f t="shared" si="3"/>
        <v>5857.4068238908603</v>
      </c>
      <c r="K40" s="6">
        <f t="shared" si="3"/>
        <v>6033.1290286075864</v>
      </c>
      <c r="L40" s="6">
        <f t="shared" si="3"/>
        <v>6214.122899465814</v>
      </c>
    </row>
    <row r="41" spans="1:12" x14ac:dyDescent="0.3">
      <c r="A41" s="79" t="s">
        <v>88</v>
      </c>
      <c r="B41" s="77"/>
      <c r="C41" s="132">
        <v>0.02</v>
      </c>
      <c r="D41" s="132">
        <v>0.02</v>
      </c>
      <c r="E41" s="132">
        <v>0.03</v>
      </c>
      <c r="F41" s="132">
        <v>0.03</v>
      </c>
      <c r="G41" s="132">
        <v>0.03</v>
      </c>
      <c r="H41" s="132">
        <v>0.03</v>
      </c>
      <c r="I41" s="132">
        <v>0.03</v>
      </c>
      <c r="J41" s="132">
        <v>0.03</v>
      </c>
      <c r="K41" s="132">
        <v>0.03</v>
      </c>
      <c r="L41" s="132">
        <v>0.03</v>
      </c>
    </row>
    <row r="42" spans="1:12" x14ac:dyDescent="0.3">
      <c r="A42" s="79" t="s">
        <v>117</v>
      </c>
      <c r="B42" s="9">
        <v>2961</v>
      </c>
      <c r="C42" s="6">
        <f t="shared" ref="C42:L42" si="4">B42*(1+C43)</f>
        <v>3109.05</v>
      </c>
      <c r="D42" s="6">
        <f t="shared" si="4"/>
        <v>3233.4120000000003</v>
      </c>
      <c r="E42" s="6">
        <f t="shared" si="4"/>
        <v>3395.0826000000006</v>
      </c>
      <c r="F42" s="6">
        <f t="shared" si="4"/>
        <v>3564.8367300000009</v>
      </c>
      <c r="G42" s="6">
        <f t="shared" si="4"/>
        <v>3743.0785665000012</v>
      </c>
      <c r="H42" s="6">
        <f t="shared" si="4"/>
        <v>3930.2324948250016</v>
      </c>
      <c r="I42" s="6">
        <f t="shared" si="4"/>
        <v>4126.7441195662523</v>
      </c>
      <c r="J42" s="6">
        <f t="shared" si="4"/>
        <v>4333.0813255445655</v>
      </c>
      <c r="K42" s="6">
        <f t="shared" si="4"/>
        <v>4549.7353918217941</v>
      </c>
      <c r="L42" s="6">
        <f t="shared" si="4"/>
        <v>4777.2221614128839</v>
      </c>
    </row>
    <row r="43" spans="1:12" x14ac:dyDescent="0.3">
      <c r="A43" s="79" t="s">
        <v>88</v>
      </c>
      <c r="B43" s="77"/>
      <c r="C43" s="132">
        <v>0.05</v>
      </c>
      <c r="D43" s="132">
        <v>0.04</v>
      </c>
      <c r="E43" s="132">
        <v>0.05</v>
      </c>
      <c r="F43" s="132">
        <v>0.05</v>
      </c>
      <c r="G43" s="132">
        <v>0.05</v>
      </c>
      <c r="H43" s="132">
        <v>0.05</v>
      </c>
      <c r="I43" s="132">
        <v>0.05</v>
      </c>
      <c r="J43" s="132">
        <v>0.05</v>
      </c>
      <c r="K43" s="132">
        <v>0.05</v>
      </c>
      <c r="L43" s="132">
        <v>0.05</v>
      </c>
    </row>
    <row r="44" spans="1:12" x14ac:dyDescent="0.3">
      <c r="A44" s="149" t="s">
        <v>113</v>
      </c>
      <c r="B44" s="150">
        <f t="shared" ref="B44:L44" si="5">B36+B38+B40+B42</f>
        <v>15237</v>
      </c>
      <c r="C44" s="150">
        <f t="shared" si="5"/>
        <v>15700.61</v>
      </c>
      <c r="D44" s="150">
        <f t="shared" si="5"/>
        <v>16346.324400000001</v>
      </c>
      <c r="E44" s="150">
        <f t="shared" si="5"/>
        <v>17219.263500000005</v>
      </c>
      <c r="F44" s="150">
        <f t="shared" si="5"/>
        <v>18148.279523400004</v>
      </c>
      <c r="G44" s="150">
        <f t="shared" si="5"/>
        <v>19137.625343622007</v>
      </c>
      <c r="H44" s="150">
        <f t="shared" si="5"/>
        <v>20191.917561396669</v>
      </c>
      <c r="I44" s="150">
        <f t="shared" si="5"/>
        <v>21316.16998491987</v>
      </c>
      <c r="J44" s="150">
        <f t="shared" si="5"/>
        <v>22515.830318959033</v>
      </c>
      <c r="K44" s="150">
        <f t="shared" si="5"/>
        <v>23796.820377017772</v>
      </c>
      <c r="L44" s="150">
        <f t="shared" si="5"/>
        <v>25165.580161743968</v>
      </c>
    </row>
    <row r="45" spans="1:12" x14ac:dyDescent="0.3">
      <c r="A45" s="118" t="s">
        <v>88</v>
      </c>
      <c r="C45" s="82">
        <f>C44/B44-1</f>
        <v>3.0426593161383408E-2</v>
      </c>
      <c r="D45" s="82">
        <f t="shared" ref="D45:L45" si="6">D44/C44-1</f>
        <v>4.112670781581107E-2</v>
      </c>
      <c r="E45" s="82">
        <f t="shared" si="6"/>
        <v>5.3402775978188988E-2</v>
      </c>
      <c r="F45" s="82">
        <f t="shared" si="6"/>
        <v>5.3952134677537122E-2</v>
      </c>
      <c r="G45" s="82">
        <f t="shared" si="6"/>
        <v>5.4514579133871033E-2</v>
      </c>
      <c r="H45" s="82">
        <f t="shared" si="6"/>
        <v>5.5090022865664778E-2</v>
      </c>
      <c r="I45" s="82">
        <f t="shared" si="6"/>
        <v>5.5678338627558999E-2</v>
      </c>
      <c r="J45" s="82">
        <f t="shared" si="6"/>
        <v>5.6279356699062921E-2</v>
      </c>
      <c r="K45" s="82">
        <f t="shared" si="6"/>
        <v>5.6892863372669078E-2</v>
      </c>
      <c r="L45" s="82">
        <f t="shared" si="6"/>
        <v>5.751859967174866E-2</v>
      </c>
    </row>
    <row r="46" spans="1:12" x14ac:dyDescent="0.3">
      <c r="A46" s="118"/>
      <c r="C46" s="82"/>
      <c r="D46" s="82"/>
      <c r="E46" s="82"/>
      <c r="F46" s="82"/>
      <c r="G46" s="82"/>
      <c r="H46" s="82"/>
      <c r="I46" s="82"/>
      <c r="J46" s="82"/>
      <c r="K46" s="82"/>
      <c r="L46" s="82"/>
    </row>
    <row r="47" spans="1:12" x14ac:dyDescent="0.3">
      <c r="A47" s="79" t="s">
        <v>119</v>
      </c>
      <c r="B47" s="9">
        <v>9544</v>
      </c>
      <c r="C47" s="6">
        <f>B47*(1+C48)</f>
        <v>10784.72</v>
      </c>
      <c r="D47" s="6">
        <f t="shared" ref="D47:L47" si="7">C47*(1+D48)</f>
        <v>11755.344800000001</v>
      </c>
      <c r="E47" s="6">
        <f t="shared" si="7"/>
        <v>12460.665488000001</v>
      </c>
      <c r="F47" s="6">
        <f t="shared" si="7"/>
        <v>13208.305417280002</v>
      </c>
      <c r="G47" s="6">
        <f t="shared" si="7"/>
        <v>14000.803742316803</v>
      </c>
      <c r="H47" s="6">
        <f t="shared" si="7"/>
        <v>14840.851966855811</v>
      </c>
      <c r="I47" s="6">
        <f t="shared" si="7"/>
        <v>15731.303084867161</v>
      </c>
      <c r="J47" s="6">
        <f t="shared" si="7"/>
        <v>16675.18126995919</v>
      </c>
      <c r="K47" s="6">
        <f t="shared" si="7"/>
        <v>17675.692146156744</v>
      </c>
      <c r="L47" s="6">
        <f t="shared" si="7"/>
        <v>18736.233674926149</v>
      </c>
    </row>
    <row r="48" spans="1:12" x14ac:dyDescent="0.3">
      <c r="A48" s="79" t="s">
        <v>88</v>
      </c>
      <c r="B48" s="77"/>
      <c r="C48" s="132">
        <v>0.13</v>
      </c>
      <c r="D48" s="132">
        <v>0.09</v>
      </c>
      <c r="E48" s="132">
        <v>0.06</v>
      </c>
      <c r="F48" s="132">
        <v>0.06</v>
      </c>
      <c r="G48" s="132">
        <v>0.06</v>
      </c>
      <c r="H48" s="132">
        <v>0.06</v>
      </c>
      <c r="I48" s="132">
        <v>0.06</v>
      </c>
      <c r="J48" s="132">
        <v>0.06</v>
      </c>
      <c r="K48" s="132">
        <v>0.06</v>
      </c>
      <c r="L48" s="132">
        <v>0.06</v>
      </c>
    </row>
    <row r="49" spans="1:13" x14ac:dyDescent="0.3">
      <c r="A49" s="79" t="s">
        <v>130</v>
      </c>
      <c r="B49" s="9">
        <v>4565</v>
      </c>
      <c r="C49" s="6">
        <f>B49*(1+C50)</f>
        <v>4747.6000000000004</v>
      </c>
      <c r="D49" s="6">
        <f t="shared" ref="D49:L49" si="8">C49*(1+D50)</f>
        <v>4984.9800000000005</v>
      </c>
      <c r="E49" s="6">
        <f t="shared" si="8"/>
        <v>5134.5294000000004</v>
      </c>
      <c r="F49" s="6">
        <f t="shared" si="8"/>
        <v>5288.5652820000005</v>
      </c>
      <c r="G49" s="6">
        <f t="shared" si="8"/>
        <v>5447.2222404600006</v>
      </c>
      <c r="H49" s="6">
        <f t="shared" si="8"/>
        <v>5610.6389076738005</v>
      </c>
      <c r="I49" s="6">
        <f t="shared" si="8"/>
        <v>5778.9580749040151</v>
      </c>
      <c r="J49" s="6">
        <f t="shared" si="8"/>
        <v>5952.3268171511354</v>
      </c>
      <c r="K49" s="6">
        <f t="shared" si="8"/>
        <v>6130.89662166567</v>
      </c>
      <c r="L49" s="6">
        <f t="shared" si="8"/>
        <v>6314.8235203156401</v>
      </c>
    </row>
    <row r="50" spans="1:13" x14ac:dyDescent="0.3">
      <c r="A50" s="79" t="s">
        <v>88</v>
      </c>
      <c r="B50" s="77"/>
      <c r="C50" s="132">
        <v>0.04</v>
      </c>
      <c r="D50" s="132">
        <v>0.05</v>
      </c>
      <c r="E50" s="132">
        <v>0.03</v>
      </c>
      <c r="F50" s="132">
        <v>0.03</v>
      </c>
      <c r="G50" s="132">
        <v>0.03</v>
      </c>
      <c r="H50" s="132">
        <v>0.03</v>
      </c>
      <c r="I50" s="132">
        <v>0.03</v>
      </c>
      <c r="J50" s="132">
        <v>0.03</v>
      </c>
      <c r="K50" s="132">
        <v>0.03</v>
      </c>
      <c r="L50" s="132">
        <v>0.03</v>
      </c>
    </row>
    <row r="51" spans="1:13" x14ac:dyDescent="0.3">
      <c r="A51" s="149" t="s">
        <v>118</v>
      </c>
      <c r="B51" s="150">
        <f>B47+B49</f>
        <v>14109</v>
      </c>
      <c r="C51" s="150">
        <f t="shared" ref="C51:L51" si="9">C47+C49</f>
        <v>15532.32</v>
      </c>
      <c r="D51" s="150">
        <f t="shared" si="9"/>
        <v>16740.324800000002</v>
      </c>
      <c r="E51" s="150">
        <f t="shared" si="9"/>
        <v>17595.194888000002</v>
      </c>
      <c r="F51" s="150">
        <f t="shared" si="9"/>
        <v>18496.870699280003</v>
      </c>
      <c r="G51" s="150">
        <f t="shared" si="9"/>
        <v>19448.025982776802</v>
      </c>
      <c r="H51" s="150">
        <f t="shared" si="9"/>
        <v>20451.490874529612</v>
      </c>
      <c r="I51" s="150">
        <f t="shared" si="9"/>
        <v>21510.261159771177</v>
      </c>
      <c r="J51" s="150">
        <f t="shared" si="9"/>
        <v>22627.508087110327</v>
      </c>
      <c r="K51" s="150">
        <f t="shared" si="9"/>
        <v>23806.588767822414</v>
      </c>
      <c r="L51" s="150">
        <f t="shared" si="9"/>
        <v>25051.057195241789</v>
      </c>
    </row>
    <row r="52" spans="1:13" x14ac:dyDescent="0.3">
      <c r="A52" s="118" t="s">
        <v>88</v>
      </c>
      <c r="C52" s="82">
        <f>C51/B51-1</f>
        <v>0.100880289177121</v>
      </c>
      <c r="D52" s="82">
        <f t="shared" ref="D52:L52" si="10">D51/C51-1</f>
        <v>7.7773623000298997E-2</v>
      </c>
      <c r="E52" s="82">
        <f t="shared" si="10"/>
        <v>5.1066517419064539E-2</v>
      </c>
      <c r="F52" s="82">
        <f t="shared" si="10"/>
        <v>5.124557113572803E-2</v>
      </c>
      <c r="G52" s="82">
        <f t="shared" si="10"/>
        <v>5.1422497294843605E-2</v>
      </c>
      <c r="H52" s="82">
        <f t="shared" si="10"/>
        <v>5.1597261986459753E-2</v>
      </c>
      <c r="I52" s="82">
        <f t="shared" si="10"/>
        <v>5.1769833883365424E-2</v>
      </c>
      <c r="J52" s="82">
        <f t="shared" si="10"/>
        <v>5.1940184223734365E-2</v>
      </c>
      <c r="K52" s="82">
        <f t="shared" si="10"/>
        <v>5.2108286788492775E-2</v>
      </c>
      <c r="L52" s="82">
        <f t="shared" si="10"/>
        <v>5.2274117873680082E-2</v>
      </c>
    </row>
    <row r="53" spans="1:13" x14ac:dyDescent="0.3">
      <c r="A53" s="118"/>
      <c r="C53" s="82"/>
      <c r="D53" s="82"/>
      <c r="E53" s="82"/>
      <c r="F53" s="82"/>
      <c r="G53" s="82"/>
      <c r="H53" s="82"/>
      <c r="I53" s="82"/>
      <c r="J53" s="82"/>
      <c r="K53" s="82"/>
      <c r="L53" s="82"/>
    </row>
    <row r="54" spans="1:13" x14ac:dyDescent="0.3">
      <c r="A54" s="79" t="s">
        <v>122</v>
      </c>
      <c r="B54" s="9">
        <v>2976</v>
      </c>
      <c r="C54" s="6">
        <f t="shared" ref="C54:L54" si="11">B54*(1+C55)</f>
        <v>2856.96</v>
      </c>
      <c r="D54" s="6">
        <f t="shared" si="11"/>
        <v>2828.3904000000002</v>
      </c>
      <c r="E54" s="6">
        <f t="shared" si="11"/>
        <v>3111.2294400000005</v>
      </c>
      <c r="F54" s="6">
        <f t="shared" si="11"/>
        <v>3422.3523840000007</v>
      </c>
      <c r="G54" s="6">
        <f t="shared" si="11"/>
        <v>3764.5876224000012</v>
      </c>
      <c r="H54" s="6">
        <f t="shared" si="11"/>
        <v>4141.0463846400016</v>
      </c>
      <c r="I54" s="6">
        <f t="shared" si="11"/>
        <v>4555.151023104002</v>
      </c>
      <c r="J54" s="6">
        <f t="shared" si="11"/>
        <v>5010.6661254144028</v>
      </c>
      <c r="K54" s="6">
        <f t="shared" si="11"/>
        <v>5511.7327379558437</v>
      </c>
      <c r="L54" s="6">
        <f t="shared" si="11"/>
        <v>6062.9060117514282</v>
      </c>
    </row>
    <row r="55" spans="1:13" x14ac:dyDescent="0.3">
      <c r="A55" s="79" t="s">
        <v>88</v>
      </c>
      <c r="B55" s="77"/>
      <c r="C55" s="132">
        <v>-0.04</v>
      </c>
      <c r="D55" s="132">
        <v>-0.01</v>
      </c>
      <c r="E55" s="132">
        <v>0.1</v>
      </c>
      <c r="F55" s="132">
        <v>0.1</v>
      </c>
      <c r="G55" s="132">
        <v>0.1</v>
      </c>
      <c r="H55" s="132">
        <v>0.1</v>
      </c>
      <c r="I55" s="132">
        <v>0.1</v>
      </c>
      <c r="J55" s="132">
        <v>0.1</v>
      </c>
      <c r="K55" s="132">
        <v>0.1</v>
      </c>
      <c r="L55" s="132">
        <v>0.1</v>
      </c>
    </row>
    <row r="56" spans="1:13" x14ac:dyDescent="0.3">
      <c r="A56" s="79" t="s">
        <v>123</v>
      </c>
      <c r="B56" s="9">
        <v>2749</v>
      </c>
      <c r="C56" s="6">
        <f t="shared" ref="C56:L56" si="12">B56*(1+C57)</f>
        <v>2776.4900000000002</v>
      </c>
      <c r="D56" s="6">
        <f t="shared" si="12"/>
        <v>2859.7847000000002</v>
      </c>
      <c r="E56" s="6">
        <f t="shared" si="12"/>
        <v>2945.5782410000002</v>
      </c>
      <c r="F56" s="6">
        <f t="shared" si="12"/>
        <v>3033.9455882300003</v>
      </c>
      <c r="G56" s="6">
        <f t="shared" si="12"/>
        <v>3124.9639558769004</v>
      </c>
      <c r="H56" s="6">
        <f t="shared" si="12"/>
        <v>3218.7128745532077</v>
      </c>
      <c r="I56" s="6">
        <f t="shared" si="12"/>
        <v>3315.274260789804</v>
      </c>
      <c r="J56" s="6">
        <f t="shared" si="12"/>
        <v>3414.7324886134984</v>
      </c>
      <c r="K56" s="6">
        <f t="shared" si="12"/>
        <v>3517.1744632719033</v>
      </c>
      <c r="L56" s="6">
        <f t="shared" si="12"/>
        <v>3622.6896971700603</v>
      </c>
    </row>
    <row r="57" spans="1:13" x14ac:dyDescent="0.3">
      <c r="A57" s="79" t="s">
        <v>88</v>
      </c>
      <c r="B57" s="77"/>
      <c r="C57" s="132">
        <v>0.01</v>
      </c>
      <c r="D57" s="132">
        <v>0.03</v>
      </c>
      <c r="E57" s="158">
        <v>0.03</v>
      </c>
      <c r="F57" s="132">
        <v>0.03</v>
      </c>
      <c r="G57" s="132">
        <v>0.03</v>
      </c>
      <c r="H57" s="132">
        <v>0.03</v>
      </c>
      <c r="I57" s="132">
        <v>0.03</v>
      </c>
      <c r="J57" s="132">
        <v>0.03</v>
      </c>
      <c r="K57" s="132">
        <v>0.03</v>
      </c>
      <c r="L57" s="132">
        <v>0.03</v>
      </c>
    </row>
    <row r="58" spans="1:13" x14ac:dyDescent="0.3">
      <c r="A58" s="79" t="s">
        <v>124</v>
      </c>
      <c r="B58" s="9">
        <v>3510</v>
      </c>
      <c r="C58" s="6">
        <f t="shared" ref="C58:L58" si="13">B58*(1+C59)</f>
        <v>3755.7000000000003</v>
      </c>
      <c r="D58" s="6">
        <f t="shared" si="13"/>
        <v>3943.4850000000006</v>
      </c>
      <c r="E58" s="6">
        <f t="shared" si="13"/>
        <v>4140.6592500000006</v>
      </c>
      <c r="F58" s="6">
        <f t="shared" si="13"/>
        <v>4347.692212500001</v>
      </c>
      <c r="G58" s="6">
        <f t="shared" si="13"/>
        <v>4565.0768231250013</v>
      </c>
      <c r="H58" s="6">
        <f t="shared" si="13"/>
        <v>4793.3306642812513</v>
      </c>
      <c r="I58" s="6">
        <f t="shared" si="13"/>
        <v>5032.9971974953141</v>
      </c>
      <c r="J58" s="6">
        <f t="shared" si="13"/>
        <v>5284.6470573700799</v>
      </c>
      <c r="K58" s="6">
        <f t="shared" si="13"/>
        <v>5548.8794102385846</v>
      </c>
      <c r="L58" s="6">
        <f t="shared" si="13"/>
        <v>5826.3233807505139</v>
      </c>
    </row>
    <row r="59" spans="1:13" x14ac:dyDescent="0.3">
      <c r="A59" s="79" t="s">
        <v>88</v>
      </c>
      <c r="B59" s="77"/>
      <c r="C59" s="132">
        <v>7.0000000000000007E-2</v>
      </c>
      <c r="D59" s="132">
        <v>0.05</v>
      </c>
      <c r="E59" s="132">
        <v>0.05</v>
      </c>
      <c r="F59" s="132">
        <v>0.05</v>
      </c>
      <c r="G59" s="132">
        <v>0.05</v>
      </c>
      <c r="H59" s="132">
        <v>0.05</v>
      </c>
      <c r="I59" s="132">
        <v>0.05</v>
      </c>
      <c r="J59" s="132">
        <v>0.05</v>
      </c>
      <c r="K59" s="132">
        <v>0.05</v>
      </c>
      <c r="L59" s="132">
        <v>0.05</v>
      </c>
    </row>
    <row r="60" spans="1:13" x14ac:dyDescent="0.3">
      <c r="A60" s="149" t="s">
        <v>141</v>
      </c>
      <c r="B60" s="150">
        <f>B54+B56+B58</f>
        <v>9235</v>
      </c>
      <c r="C60" s="150">
        <f t="shared" ref="C60:L60" si="14">C54+C56+C58</f>
        <v>9389.1500000000015</v>
      </c>
      <c r="D60" s="150">
        <f t="shared" si="14"/>
        <v>9631.660100000001</v>
      </c>
      <c r="E60" s="150">
        <f t="shared" si="14"/>
        <v>10197.466931000001</v>
      </c>
      <c r="F60" s="150">
        <f t="shared" si="14"/>
        <v>10803.990184730003</v>
      </c>
      <c r="G60" s="150">
        <f t="shared" si="14"/>
        <v>11454.628401401904</v>
      </c>
      <c r="H60" s="150">
        <f t="shared" si="14"/>
        <v>12153.089923474461</v>
      </c>
      <c r="I60" s="150">
        <f t="shared" si="14"/>
        <v>12903.42248138912</v>
      </c>
      <c r="J60" s="150">
        <f t="shared" si="14"/>
        <v>13710.04567139798</v>
      </c>
      <c r="K60" s="150">
        <f t="shared" si="14"/>
        <v>14577.78661146633</v>
      </c>
      <c r="L60" s="150">
        <f t="shared" si="14"/>
        <v>15511.919089672003</v>
      </c>
    </row>
    <row r="61" spans="1:13" x14ac:dyDescent="0.3">
      <c r="A61" s="118" t="s">
        <v>88</v>
      </c>
      <c r="C61" s="82">
        <f>C60/B60-1</f>
        <v>1.6691932864104198E-2</v>
      </c>
      <c r="D61" s="82">
        <f t="shared" ref="D61:L61" si="15">D60/C60-1</f>
        <v>2.5828759791887368E-2</v>
      </c>
      <c r="E61" s="82">
        <f t="shared" si="15"/>
        <v>5.8744476562249126E-2</v>
      </c>
      <c r="F61" s="82">
        <f t="shared" si="15"/>
        <v>5.9477834822507569E-2</v>
      </c>
      <c r="G61" s="82">
        <f t="shared" si="15"/>
        <v>6.0222029597128968E-2</v>
      </c>
      <c r="H61" s="82">
        <f t="shared" si="15"/>
        <v>6.0976357992291952E-2</v>
      </c>
      <c r="I61" s="82">
        <f t="shared" si="15"/>
        <v>6.1740064678147633E-2</v>
      </c>
      <c r="J61" s="82">
        <f t="shared" si="15"/>
        <v>6.2512344393301111E-2</v>
      </c>
      <c r="K61" s="82">
        <f t="shared" si="15"/>
        <v>6.3292344961230818E-2</v>
      </c>
      <c r="L61" s="82">
        <f t="shared" si="15"/>
        <v>6.4079170802988639E-2</v>
      </c>
    </row>
    <row r="62" spans="1:13" x14ac:dyDescent="0.3">
      <c r="A62" s="118"/>
      <c r="C62" s="82"/>
      <c r="D62" s="82"/>
      <c r="E62" s="82"/>
      <c r="F62" s="82"/>
      <c r="G62" s="82"/>
      <c r="H62" s="82"/>
      <c r="I62" s="82"/>
      <c r="J62" s="82"/>
      <c r="K62" s="82"/>
      <c r="L62" s="82"/>
    </row>
    <row r="63" spans="1:13" x14ac:dyDescent="0.3">
      <c r="A63" s="56" t="s">
        <v>66</v>
      </c>
      <c r="B63" s="28">
        <f t="shared" ref="B63:L63" si="16">B60+B51+B44</f>
        <v>38581</v>
      </c>
      <c r="C63" s="28">
        <f t="shared" si="16"/>
        <v>40622.080000000002</v>
      </c>
      <c r="D63" s="28">
        <f t="shared" si="16"/>
        <v>42718.309300000008</v>
      </c>
      <c r="E63" s="28">
        <f t="shared" si="16"/>
        <v>45011.925319000002</v>
      </c>
      <c r="F63" s="28">
        <f t="shared" si="16"/>
        <v>47449.140407410014</v>
      </c>
      <c r="G63" s="28">
        <f t="shared" si="16"/>
        <v>50040.279727800713</v>
      </c>
      <c r="H63" s="28">
        <f t="shared" si="16"/>
        <v>52796.498359400743</v>
      </c>
      <c r="I63" s="28">
        <f t="shared" si="16"/>
        <v>55729.85362608017</v>
      </c>
      <c r="J63" s="28">
        <f t="shared" si="16"/>
        <v>58853.384077467344</v>
      </c>
      <c r="K63" s="28">
        <f t="shared" si="16"/>
        <v>62181.195756306515</v>
      </c>
      <c r="L63" s="28">
        <f t="shared" si="16"/>
        <v>65728.556446657763</v>
      </c>
      <c r="M63" s="156"/>
    </row>
    <row r="64" spans="1:13" x14ac:dyDescent="0.3">
      <c r="A64" s="56"/>
      <c r="B64" s="28"/>
      <c r="C64" s="33">
        <f>C63/B63-1</f>
        <v>5.2903760918586951E-2</v>
      </c>
      <c r="D64" s="33">
        <f t="shared" ref="D64:L64" si="17">D63/C63-1</f>
        <v>5.1603199540742439E-2</v>
      </c>
      <c r="E64" s="33">
        <f t="shared" si="17"/>
        <v>5.3691638470345415E-2</v>
      </c>
      <c r="F64" s="33">
        <f t="shared" si="17"/>
        <v>5.4145986227815079E-2</v>
      </c>
      <c r="G64" s="33">
        <f t="shared" si="17"/>
        <v>5.4608772638293113E-2</v>
      </c>
      <c r="H64" s="33">
        <f t="shared" si="17"/>
        <v>5.5080000483465952E-2</v>
      </c>
      <c r="I64" s="33">
        <f t="shared" si="17"/>
        <v>5.5559655617901882E-2</v>
      </c>
      <c r="J64" s="33">
        <f t="shared" si="17"/>
        <v>5.6047705998736763E-2</v>
      </c>
      <c r="K64" s="33">
        <f t="shared" si="17"/>
        <v>5.6544100751434234E-2</v>
      </c>
      <c r="L64" s="33">
        <f t="shared" si="17"/>
        <v>5.7048769281531131E-2</v>
      </c>
    </row>
    <row r="66" spans="1:12" x14ac:dyDescent="0.3">
      <c r="A66" t="s">
        <v>142</v>
      </c>
      <c r="B66" s="71">
        <f>L127</f>
        <v>21775</v>
      </c>
      <c r="C66" s="71">
        <f>$C$63*C67</f>
        <v>22139.033600000002</v>
      </c>
      <c r="D66" s="71">
        <f t="shared" ref="D66:L66" si="18">D63*D67</f>
        <v>23067.887022000006</v>
      </c>
      <c r="E66" s="71">
        <f t="shared" si="18"/>
        <v>23181.141539285003</v>
      </c>
      <c r="F66" s="71">
        <f t="shared" si="18"/>
        <v>24436.307309816159</v>
      </c>
      <c r="G66" s="71">
        <f t="shared" si="18"/>
        <v>25770.744059817367</v>
      </c>
      <c r="H66" s="71">
        <f t="shared" si="18"/>
        <v>27190.196655091382</v>
      </c>
      <c r="I66" s="71">
        <f t="shared" si="18"/>
        <v>28700.874617431287</v>
      </c>
      <c r="J66" s="71">
        <f t="shared" si="18"/>
        <v>30309.492799895685</v>
      </c>
      <c r="K66" s="71">
        <f t="shared" si="18"/>
        <v>32023.315814497855</v>
      </c>
      <c r="L66" s="71">
        <f t="shared" si="18"/>
        <v>33850.206570028749</v>
      </c>
    </row>
    <row r="67" spans="1:12" x14ac:dyDescent="0.3">
      <c r="A67" s="118" t="s">
        <v>146</v>
      </c>
      <c r="B67" s="82"/>
      <c r="C67" s="132">
        <v>0.54500000000000004</v>
      </c>
      <c r="D67" s="132">
        <v>0.54</v>
      </c>
      <c r="E67" s="132">
        <v>0.51500000000000001</v>
      </c>
      <c r="F67" s="132">
        <v>0.51500000000000001</v>
      </c>
      <c r="G67" s="132">
        <v>0.51500000000000001</v>
      </c>
      <c r="H67" s="132">
        <v>0.51500000000000001</v>
      </c>
      <c r="I67" s="132">
        <v>0.51500000000000001</v>
      </c>
      <c r="J67" s="132">
        <v>0.51500000000000001</v>
      </c>
      <c r="K67" s="132">
        <v>0.51500000000000001</v>
      </c>
      <c r="L67" s="132">
        <v>0.51500000000000001</v>
      </c>
    </row>
    <row r="68" spans="1:12" x14ac:dyDescent="0.3">
      <c r="A68" t="s">
        <v>143</v>
      </c>
      <c r="B68" s="71">
        <f>L128</f>
        <v>4972</v>
      </c>
      <c r="C68" s="71">
        <f>C$63*C69</f>
        <v>5280.8704000000007</v>
      </c>
      <c r="D68" s="71">
        <f>D$63*D69</f>
        <v>5339.788662500001</v>
      </c>
      <c r="E68" s="71">
        <f>E$63*E69</f>
        <v>5626.4906648750002</v>
      </c>
      <c r="F68" s="71">
        <f t="shared" ref="F68:L68" si="19">F$63*F69</f>
        <v>5361.7528660373318</v>
      </c>
      <c r="G68" s="71">
        <f t="shared" si="19"/>
        <v>5654.5516092414809</v>
      </c>
      <c r="H68" s="71">
        <f t="shared" si="19"/>
        <v>5966.0043146122844</v>
      </c>
      <c r="I68" s="71">
        <f t="shared" si="19"/>
        <v>6297.4734597470597</v>
      </c>
      <c r="J68" s="71">
        <f t="shared" si="19"/>
        <v>6650.4324007538098</v>
      </c>
      <c r="K68" s="71">
        <f t="shared" si="19"/>
        <v>7026.4751204626364</v>
      </c>
      <c r="L68" s="71">
        <f t="shared" si="19"/>
        <v>7427.3268784723277</v>
      </c>
    </row>
    <row r="69" spans="1:12" x14ac:dyDescent="0.3">
      <c r="A69" s="118" t="s">
        <v>146</v>
      </c>
      <c r="B69" s="82"/>
      <c r="C69" s="132">
        <v>0.13</v>
      </c>
      <c r="D69" s="132">
        <v>0.125</v>
      </c>
      <c r="E69" s="132">
        <v>0.125</v>
      </c>
      <c r="F69" s="132">
        <v>0.113</v>
      </c>
      <c r="G69" s="132">
        <v>0.113</v>
      </c>
      <c r="H69" s="132">
        <v>0.113</v>
      </c>
      <c r="I69" s="132">
        <v>0.113</v>
      </c>
      <c r="J69" s="132">
        <v>0.113</v>
      </c>
      <c r="K69" s="132">
        <v>0.113</v>
      </c>
      <c r="L69" s="132">
        <v>0.113</v>
      </c>
    </row>
    <row r="71" spans="1:12" x14ac:dyDescent="0.3">
      <c r="A71" s="3" t="s">
        <v>144</v>
      </c>
      <c r="B71" s="71">
        <f>B63-B66-B68</f>
        <v>11834</v>
      </c>
      <c r="C71" s="71">
        <f t="shared" ref="C71:L71" si="20">C63-C66-C68</f>
        <v>13202.175999999999</v>
      </c>
      <c r="D71" s="71">
        <f t="shared" si="20"/>
        <v>14310.633615500001</v>
      </c>
      <c r="E71" s="71">
        <f t="shared" si="20"/>
        <v>16204.293114839998</v>
      </c>
      <c r="F71" s="71">
        <f t="shared" si="20"/>
        <v>17651.080231556523</v>
      </c>
      <c r="G71" s="71">
        <f t="shared" si="20"/>
        <v>18614.984058741866</v>
      </c>
      <c r="H71" s="71">
        <f t="shared" si="20"/>
        <v>19640.297389697076</v>
      </c>
      <c r="I71" s="71">
        <f t="shared" si="20"/>
        <v>20731.505548901823</v>
      </c>
      <c r="J71" s="71">
        <f t="shared" si="20"/>
        <v>21893.458876817851</v>
      </c>
      <c r="K71" s="71">
        <f t="shared" si="20"/>
        <v>23131.404821346023</v>
      </c>
      <c r="L71" s="71">
        <f t="shared" si="20"/>
        <v>24451.022998156688</v>
      </c>
    </row>
    <row r="72" spans="1:12" x14ac:dyDescent="0.3">
      <c r="A72" s="118" t="s">
        <v>146</v>
      </c>
      <c r="C72" s="5">
        <f>C71/C63</f>
        <v>0.32499999999999996</v>
      </c>
      <c r="D72" s="5">
        <f t="shared" ref="D72:L72" si="21">D71/D63</f>
        <v>0.33499999999999996</v>
      </c>
      <c r="E72" s="5">
        <f t="shared" si="21"/>
        <v>0.35999999999999993</v>
      </c>
      <c r="F72" s="5">
        <f t="shared" si="21"/>
        <v>0.37199999999999994</v>
      </c>
      <c r="G72" s="5">
        <f t="shared" si="21"/>
        <v>0.372</v>
      </c>
      <c r="H72" s="5">
        <f t="shared" si="21"/>
        <v>0.372</v>
      </c>
      <c r="I72" s="5">
        <f t="shared" si="21"/>
        <v>0.372</v>
      </c>
      <c r="J72" s="5">
        <f t="shared" si="21"/>
        <v>0.372</v>
      </c>
      <c r="K72" s="5">
        <f t="shared" si="21"/>
        <v>0.372</v>
      </c>
      <c r="L72" s="5">
        <f t="shared" si="21"/>
        <v>0.372</v>
      </c>
    </row>
    <row r="73" spans="1:12" x14ac:dyDescent="0.3">
      <c r="A73" s="118"/>
    </row>
    <row r="74" spans="1:12" x14ac:dyDescent="0.3">
      <c r="A74" t="s">
        <v>70</v>
      </c>
      <c r="B74" s="71">
        <f>L131</f>
        <v>5006</v>
      </c>
      <c r="C74" s="71">
        <f>C$63*C75</f>
        <v>5483.9808000000003</v>
      </c>
      <c r="D74" s="71">
        <f>D$63*D75</f>
        <v>5553.3802090000008</v>
      </c>
      <c r="E74" s="71">
        <f>E$63*E75</f>
        <v>5626.4906648750002</v>
      </c>
      <c r="F74" s="71">
        <f t="shared" ref="F74:L74" si="22">F$63*F75</f>
        <v>5693.8968488892015</v>
      </c>
      <c r="G74" s="71">
        <f t="shared" si="22"/>
        <v>6004.8335673360853</v>
      </c>
      <c r="H74" s="71">
        <f t="shared" si="22"/>
        <v>6335.5798031280892</v>
      </c>
      <c r="I74" s="71">
        <f t="shared" si="22"/>
        <v>6687.5824351296205</v>
      </c>
      <c r="J74" s="71">
        <f t="shared" si="22"/>
        <v>7062.4060892960815</v>
      </c>
      <c r="K74" s="71">
        <f t="shared" si="22"/>
        <v>7461.7434907567813</v>
      </c>
      <c r="L74" s="71">
        <f t="shared" si="22"/>
        <v>7887.4267735989315</v>
      </c>
    </row>
    <row r="75" spans="1:12" x14ac:dyDescent="0.3">
      <c r="A75" s="118" t="s">
        <v>146</v>
      </c>
      <c r="B75" s="82"/>
      <c r="C75" s="132">
        <v>0.13500000000000001</v>
      </c>
      <c r="D75" s="132">
        <v>0.13</v>
      </c>
      <c r="E75" s="132">
        <v>0.125</v>
      </c>
      <c r="F75" s="132">
        <v>0.12</v>
      </c>
      <c r="G75" s="132">
        <v>0.12</v>
      </c>
      <c r="H75" s="132">
        <v>0.12</v>
      </c>
      <c r="I75" s="132">
        <v>0.12</v>
      </c>
      <c r="J75" s="132">
        <v>0.12</v>
      </c>
      <c r="K75" s="132">
        <v>0.12</v>
      </c>
      <c r="L75" s="132">
        <v>0.12</v>
      </c>
    </row>
    <row r="76" spans="1:12" x14ac:dyDescent="0.3">
      <c r="A76" t="s">
        <v>145</v>
      </c>
      <c r="B76" s="71">
        <f>L132</f>
        <v>-68</v>
      </c>
      <c r="C76" s="71">
        <f>C$63*C77</f>
        <v>-152.87506266764476</v>
      </c>
      <c r="D76" s="71">
        <f>D$63*D77</f>
        <v>-160.76390503128673</v>
      </c>
      <c r="E76" s="71">
        <f>E$63*E77</f>
        <v>-169.39558249930752</v>
      </c>
      <c r="F76" s="71">
        <f t="shared" ref="F76:L76" si="23">F$63*F77</f>
        <v>-178.56767337636774</v>
      </c>
      <c r="G76" s="71">
        <f t="shared" si="23"/>
        <v>-188.31903485232678</v>
      </c>
      <c r="H76" s="71">
        <f t="shared" si="23"/>
        <v>-198.69164738303877</v>
      </c>
      <c r="I76" s="71">
        <f t="shared" si="23"/>
        <v>-209.73088688579401</v>
      </c>
      <c r="J76" s="71">
        <f t="shared" si="23"/>
        <v>-221.48582197282329</v>
      </c>
      <c r="K76" s="71">
        <f t="shared" si="23"/>
        <v>-234.00953860546883</v>
      </c>
      <c r="L76" s="71">
        <f t="shared" si="23"/>
        <v>-247.35949478304977</v>
      </c>
    </row>
    <row r="77" spans="1:12" x14ac:dyDescent="0.3">
      <c r="A77" s="118" t="s">
        <v>146</v>
      </c>
      <c r="B77" s="82"/>
      <c r="C77" s="132">
        <v>-3.7633489636090703E-3</v>
      </c>
      <c r="D77" s="132">
        <v>-3.7633489636090703E-3</v>
      </c>
      <c r="E77" s="132">
        <v>-3.7633489636090703E-3</v>
      </c>
      <c r="F77" s="132">
        <v>-3.7633489636090703E-3</v>
      </c>
      <c r="G77" s="132">
        <v>-3.7633489636090703E-3</v>
      </c>
      <c r="H77" s="132">
        <v>-3.7633489636090703E-3</v>
      </c>
      <c r="I77" s="132">
        <v>-3.7633489636090703E-3</v>
      </c>
      <c r="J77" s="132">
        <v>-3.7633489636090703E-3</v>
      </c>
      <c r="K77" s="132">
        <v>-3.7633489636090703E-3</v>
      </c>
      <c r="L77" s="132">
        <v>-3.7633489636090703E-3</v>
      </c>
    </row>
    <row r="79" spans="1:12" x14ac:dyDescent="0.3">
      <c r="A79" s="3" t="s">
        <v>73</v>
      </c>
      <c r="B79" s="71">
        <f>B74+B76</f>
        <v>4938</v>
      </c>
      <c r="C79" s="71">
        <f t="shared" ref="C79:L79" si="24">C74+C76</f>
        <v>5331.1057373323556</v>
      </c>
      <c r="D79" s="71">
        <f t="shared" si="24"/>
        <v>5392.6163039687144</v>
      </c>
      <c r="E79" s="71">
        <f t="shared" si="24"/>
        <v>5457.095082375693</v>
      </c>
      <c r="F79" s="71">
        <f t="shared" si="24"/>
        <v>5515.3291755128339</v>
      </c>
      <c r="G79" s="71">
        <f t="shared" si="24"/>
        <v>5816.5145324837586</v>
      </c>
      <c r="H79" s="71">
        <f t="shared" si="24"/>
        <v>6136.8881557450504</v>
      </c>
      <c r="I79" s="71">
        <f t="shared" si="24"/>
        <v>6477.851548243827</v>
      </c>
      <c r="J79" s="71">
        <f t="shared" si="24"/>
        <v>6840.9202673232585</v>
      </c>
      <c r="K79" s="71">
        <f t="shared" si="24"/>
        <v>7227.7339521513122</v>
      </c>
      <c r="L79" s="71">
        <f t="shared" si="24"/>
        <v>7640.0672788158818</v>
      </c>
    </row>
    <row r="81" spans="1:12" x14ac:dyDescent="0.3">
      <c r="A81" s="3" t="s">
        <v>147</v>
      </c>
      <c r="B81" s="71">
        <f>B71-B79</f>
        <v>6896</v>
      </c>
      <c r="C81" s="71">
        <f t="shared" ref="C81:L81" si="25">C71-C79</f>
        <v>7871.0702626676439</v>
      </c>
      <c r="D81" s="71">
        <f t="shared" si="25"/>
        <v>8918.0173115312864</v>
      </c>
      <c r="E81" s="71">
        <f t="shared" si="25"/>
        <v>10747.198032464305</v>
      </c>
      <c r="F81" s="71">
        <f t="shared" si="25"/>
        <v>12135.751056043689</v>
      </c>
      <c r="G81" s="71">
        <f t="shared" si="25"/>
        <v>12798.469526258108</v>
      </c>
      <c r="H81" s="71">
        <f t="shared" si="25"/>
        <v>13503.409233952025</v>
      </c>
      <c r="I81" s="71">
        <f t="shared" si="25"/>
        <v>14253.654000657996</v>
      </c>
      <c r="J81" s="71">
        <f t="shared" si="25"/>
        <v>15052.538609494593</v>
      </c>
      <c r="K81" s="71">
        <f t="shared" si="25"/>
        <v>15903.67086919471</v>
      </c>
      <c r="L81" s="71">
        <f t="shared" si="25"/>
        <v>16810.955719340807</v>
      </c>
    </row>
    <row r="82" spans="1:12" x14ac:dyDescent="0.3">
      <c r="A82" s="118" t="s">
        <v>146</v>
      </c>
      <c r="B82" s="5">
        <f>B81/B63</f>
        <v>0.1787408309789793</v>
      </c>
      <c r="C82" s="5">
        <f>C81/C63</f>
        <v>0.19376334896360903</v>
      </c>
      <c r="D82" s="5">
        <f t="shared" ref="D82:L82" si="26">D81/D63</f>
        <v>0.20876334896360901</v>
      </c>
      <c r="E82" s="5">
        <f t="shared" si="26"/>
        <v>0.23876334896360898</v>
      </c>
      <c r="F82" s="5">
        <f t="shared" si="26"/>
        <v>0.25576334896360903</v>
      </c>
      <c r="G82" s="5">
        <f t="shared" si="26"/>
        <v>0.25576334896360908</v>
      </c>
      <c r="H82" s="5">
        <f t="shared" si="26"/>
        <v>0.25576334896360903</v>
      </c>
      <c r="I82" s="5">
        <f t="shared" si="26"/>
        <v>0.25576334896360908</v>
      </c>
      <c r="J82" s="5">
        <f t="shared" si="26"/>
        <v>0.25576334896360908</v>
      </c>
      <c r="K82" s="5">
        <f t="shared" si="26"/>
        <v>0.25576334896360903</v>
      </c>
      <c r="L82" s="5">
        <f t="shared" si="26"/>
        <v>0.25576334896360908</v>
      </c>
    </row>
    <row r="84" spans="1:12" x14ac:dyDescent="0.3">
      <c r="A84" t="s">
        <v>148</v>
      </c>
      <c r="B84" s="71">
        <f>-L133</f>
        <v>-310</v>
      </c>
      <c r="C84" s="71">
        <f>C$63*C85</f>
        <v>-378.0675110664269</v>
      </c>
      <c r="D84" s="71">
        <f>D$63*D85</f>
        <v>-397.57700427985958</v>
      </c>
      <c r="E84" s="71">
        <f>E$63*E85</f>
        <v>-418.92356505777678</v>
      </c>
      <c r="F84" s="71">
        <f t="shared" ref="F84:K84" si="27">F$63*F85</f>
        <v>-441.60659464190229</v>
      </c>
      <c r="G84" s="71">
        <f t="shared" si="27"/>
        <v>-465.7221887642728</v>
      </c>
      <c r="H84" s="71">
        <f t="shared" si="27"/>
        <v>-491.37416714656973</v>
      </c>
      <c r="I84" s="71">
        <f t="shared" si="27"/>
        <v>-518.67474665276654</v>
      </c>
      <c r="J84" s="71">
        <f t="shared" si="27"/>
        <v>-547.74527636213008</v>
      </c>
      <c r="K84" s="71">
        <f t="shared" si="27"/>
        <v>-578.71704045487252</v>
      </c>
      <c r="L84" s="71">
        <v>0</v>
      </c>
    </row>
    <row r="85" spans="1:12" x14ac:dyDescent="0.3">
      <c r="A85" s="118" t="s">
        <v>146</v>
      </c>
      <c r="C85" s="132">
        <v>-9.3069461501337908E-3</v>
      </c>
      <c r="D85" s="132">
        <v>-9.3069461501337908E-3</v>
      </c>
      <c r="E85" s="132">
        <v>-9.3069461501337908E-3</v>
      </c>
      <c r="F85" s="132">
        <v>-9.3069461501337908E-3</v>
      </c>
      <c r="G85" s="132">
        <v>-9.3069461501337908E-3</v>
      </c>
      <c r="H85" s="132">
        <v>-9.3069461501337908E-3</v>
      </c>
      <c r="I85" s="132">
        <v>-9.3069461501337908E-3</v>
      </c>
      <c r="J85" s="132">
        <v>-9.3069461501337908E-3</v>
      </c>
      <c r="K85" s="132">
        <v>-9.3069461501337908E-3</v>
      </c>
      <c r="L85" s="132">
        <v>0</v>
      </c>
    </row>
    <row r="87" spans="1:12" x14ac:dyDescent="0.3">
      <c r="A87" t="s">
        <v>149</v>
      </c>
      <c r="B87" s="71">
        <f>L138</f>
        <v>-1739</v>
      </c>
      <c r="C87" s="71">
        <f>C$81*C88</f>
        <v>-1731.6354577868817</v>
      </c>
      <c r="D87" s="71">
        <f t="shared" ref="D87:L87" si="28">D$81*D88</f>
        <v>-2051.1439816521961</v>
      </c>
      <c r="E87" s="71">
        <f t="shared" si="28"/>
        <v>-2525.5915376291114</v>
      </c>
      <c r="F87" s="71">
        <f t="shared" si="28"/>
        <v>-2851.9014981702667</v>
      </c>
      <c r="G87" s="71">
        <f t="shared" si="28"/>
        <v>-3007.6403386706552</v>
      </c>
      <c r="H87" s="71">
        <f t="shared" si="28"/>
        <v>-3173.3011699787257</v>
      </c>
      <c r="I87" s="71">
        <f t="shared" si="28"/>
        <v>-3349.6086901546291</v>
      </c>
      <c r="J87" s="71">
        <f t="shared" si="28"/>
        <v>-3537.3465732312293</v>
      </c>
      <c r="K87" s="71">
        <f t="shared" si="28"/>
        <v>-3737.3626542607567</v>
      </c>
      <c r="L87" s="71">
        <f t="shared" si="28"/>
        <v>-3950.5745940450893</v>
      </c>
    </row>
    <row r="88" spans="1:12" x14ac:dyDescent="0.3">
      <c r="A88" s="118" t="s">
        <v>150</v>
      </c>
      <c r="C88" s="132">
        <v>-0.22</v>
      </c>
      <c r="D88" s="132">
        <v>-0.23</v>
      </c>
      <c r="E88" s="132">
        <v>-0.23499999999999999</v>
      </c>
      <c r="F88" s="132">
        <v>-0.23499999999999999</v>
      </c>
      <c r="G88" s="132">
        <v>-0.23499999999999999</v>
      </c>
      <c r="H88" s="132">
        <v>-0.23499999999999999</v>
      </c>
      <c r="I88" s="132">
        <v>-0.23499999999999999</v>
      </c>
      <c r="J88" s="132">
        <v>-0.23499999999999999</v>
      </c>
      <c r="K88" s="132">
        <v>-0.23499999999999999</v>
      </c>
      <c r="L88" s="132">
        <v>-0.23499999999999999</v>
      </c>
    </row>
    <row r="90" spans="1:12" x14ac:dyDescent="0.3">
      <c r="A90" s="3" t="s">
        <v>151</v>
      </c>
      <c r="B90" s="71">
        <f>B81+B84+B87</f>
        <v>4847</v>
      </c>
      <c r="C90" s="71">
        <f t="shared" ref="C90:L90" si="29">C81+C84+C87</f>
        <v>5761.3672938143354</v>
      </c>
      <c r="D90" s="71">
        <f t="shared" si="29"/>
        <v>6469.2963255992308</v>
      </c>
      <c r="E90" s="71">
        <f t="shared" si="29"/>
        <v>7802.6829297774157</v>
      </c>
      <c r="F90" s="71">
        <f t="shared" si="29"/>
        <v>8842.2429632315216</v>
      </c>
      <c r="G90" s="71">
        <f t="shared" si="29"/>
        <v>9325.1069988231793</v>
      </c>
      <c r="H90" s="71">
        <f t="shared" si="29"/>
        <v>9838.7338968267286</v>
      </c>
      <c r="I90" s="71">
        <f t="shared" si="29"/>
        <v>10385.3705638506</v>
      </c>
      <c r="J90" s="71">
        <f t="shared" si="29"/>
        <v>10967.446759901235</v>
      </c>
      <c r="K90" s="71">
        <f t="shared" si="29"/>
        <v>11587.591174479081</v>
      </c>
      <c r="L90" s="71">
        <f t="shared" si="29"/>
        <v>12860.381125295718</v>
      </c>
    </row>
    <row r="92" spans="1:12" x14ac:dyDescent="0.3">
      <c r="A92" t="s">
        <v>93</v>
      </c>
      <c r="B92" s="6">
        <f>'HON_Value Drivers'!J34</f>
        <v>-4232</v>
      </c>
      <c r="C92" s="71">
        <f>C$63*C93</f>
        <v>0</v>
      </c>
      <c r="D92" s="71">
        <f>D$63*D93</f>
        <v>0</v>
      </c>
      <c r="E92" s="71">
        <f>E$63*E93</f>
        <v>0</v>
      </c>
      <c r="F92" s="71">
        <f t="shared" ref="F92:L92" si="30">F$63*F93</f>
        <v>0</v>
      </c>
      <c r="G92" s="71">
        <f t="shared" si="30"/>
        <v>0</v>
      </c>
      <c r="H92" s="71">
        <f t="shared" si="30"/>
        <v>0</v>
      </c>
      <c r="I92" s="71">
        <f t="shared" si="30"/>
        <v>0</v>
      </c>
      <c r="J92" s="71">
        <f t="shared" si="30"/>
        <v>0</v>
      </c>
      <c r="K92" s="71">
        <f t="shared" si="30"/>
        <v>0</v>
      </c>
      <c r="L92" s="71">
        <f t="shared" si="30"/>
        <v>0</v>
      </c>
    </row>
    <row r="93" spans="1:12" x14ac:dyDescent="0.3">
      <c r="A93" s="118" t="s">
        <v>146</v>
      </c>
      <c r="B93" s="6"/>
      <c r="C93" s="132">
        <v>0</v>
      </c>
      <c r="D93" s="132">
        <v>0</v>
      </c>
      <c r="E93" s="132">
        <v>0</v>
      </c>
      <c r="F93" s="132">
        <v>0</v>
      </c>
      <c r="G93" s="132">
        <v>0</v>
      </c>
      <c r="H93" s="132">
        <v>0</v>
      </c>
      <c r="I93" s="132">
        <v>0</v>
      </c>
      <c r="J93" s="132">
        <v>0</v>
      </c>
      <c r="K93" s="132">
        <v>0</v>
      </c>
      <c r="L93" s="132">
        <v>0</v>
      </c>
    </row>
    <row r="94" spans="1:12" x14ac:dyDescent="0.3">
      <c r="A94" t="s">
        <v>104</v>
      </c>
      <c r="B94" s="6">
        <f>'HON_Value Drivers'!J39</f>
        <v>1559</v>
      </c>
      <c r="C94" s="71">
        <f>C$63*C95</f>
        <v>1092.733952</v>
      </c>
      <c r="D94" s="71">
        <f>D$63*D95</f>
        <v>1149.1225201700001</v>
      </c>
      <c r="E94" s="71">
        <f>E$63*E95</f>
        <v>1210.8207910811</v>
      </c>
      <c r="F94" s="71">
        <f t="shared" ref="F94:L94" si="31">F$63*F95</f>
        <v>1276.3818769593295</v>
      </c>
      <c r="G94" s="71">
        <f t="shared" si="31"/>
        <v>1346.0835246778393</v>
      </c>
      <c r="H94" s="71">
        <f t="shared" si="31"/>
        <v>1420.2258058678799</v>
      </c>
      <c r="I94" s="71">
        <f t="shared" si="31"/>
        <v>1499.1330625415567</v>
      </c>
      <c r="J94" s="71">
        <f t="shared" si="31"/>
        <v>1583.1560316838716</v>
      </c>
      <c r="K94" s="71">
        <f t="shared" si="31"/>
        <v>1672.6741658446454</v>
      </c>
      <c r="L94" s="71">
        <f t="shared" si="31"/>
        <v>1768.0981684150938</v>
      </c>
    </row>
    <row r="95" spans="1:12" x14ac:dyDescent="0.3">
      <c r="A95" s="118" t="s">
        <v>146</v>
      </c>
      <c r="C95" s="132">
        <v>2.69E-2</v>
      </c>
      <c r="D95" s="132">
        <v>2.69E-2</v>
      </c>
      <c r="E95" s="132">
        <v>2.69E-2</v>
      </c>
      <c r="F95" s="132">
        <v>2.69E-2</v>
      </c>
      <c r="G95" s="132">
        <v>2.69E-2</v>
      </c>
      <c r="H95" s="132">
        <v>2.69E-2</v>
      </c>
      <c r="I95" s="132">
        <v>2.69E-2</v>
      </c>
      <c r="J95" s="132">
        <v>2.69E-2</v>
      </c>
      <c r="K95" s="132">
        <v>2.69E-2</v>
      </c>
      <c r="L95" s="132">
        <v>2.69E-2</v>
      </c>
    </row>
    <row r="97" spans="1:22" x14ac:dyDescent="0.3">
      <c r="A97" s="3" t="s">
        <v>152</v>
      </c>
      <c r="B97" s="71">
        <f t="shared" ref="B97:L97" si="32">B90-B94-B92</f>
        <v>7520</v>
      </c>
      <c r="C97" s="71">
        <f t="shared" si="32"/>
        <v>4668.6333418143349</v>
      </c>
      <c r="D97" s="71">
        <f t="shared" si="32"/>
        <v>5320.1738054292309</v>
      </c>
      <c r="E97" s="71">
        <f t="shared" si="32"/>
        <v>6591.8621386963159</v>
      </c>
      <c r="F97" s="71">
        <f t="shared" si="32"/>
        <v>7565.8610862721926</v>
      </c>
      <c r="G97" s="71">
        <f t="shared" si="32"/>
        <v>7979.0234741453405</v>
      </c>
      <c r="H97" s="71">
        <f t="shared" si="32"/>
        <v>8418.5080909588487</v>
      </c>
      <c r="I97" s="71">
        <f t="shared" si="32"/>
        <v>8886.2375013090423</v>
      </c>
      <c r="J97" s="71">
        <f t="shared" si="32"/>
        <v>9384.2907282173637</v>
      </c>
      <c r="K97" s="71">
        <f t="shared" si="32"/>
        <v>9914.9170086344348</v>
      </c>
      <c r="L97" s="71">
        <f t="shared" si="32"/>
        <v>11092.282956880625</v>
      </c>
    </row>
    <row r="98" spans="1:22" x14ac:dyDescent="0.3">
      <c r="M98" s="3" t="s">
        <v>209</v>
      </c>
    </row>
    <row r="99" spans="1:22" x14ac:dyDescent="0.3">
      <c r="A99" s="3" t="s">
        <v>129</v>
      </c>
      <c r="B99" s="6">
        <f t="shared" ref="B99:K99" si="33">B97/(1+$B$5)^B33</f>
        <v>7520</v>
      </c>
      <c r="C99" s="6">
        <f t="shared" si="33"/>
        <v>4244.2121289221222</v>
      </c>
      <c r="D99" s="6">
        <f t="shared" si="33"/>
        <v>4396.837855726636</v>
      </c>
      <c r="E99" s="6">
        <f t="shared" si="33"/>
        <v>4952.5635903052698</v>
      </c>
      <c r="F99" s="6">
        <f t="shared" si="33"/>
        <v>5167.5849233468962</v>
      </c>
      <c r="G99" s="6">
        <f t="shared" si="33"/>
        <v>4954.3458122863804</v>
      </c>
      <c r="H99" s="6">
        <f t="shared" si="33"/>
        <v>4752.0283472930623</v>
      </c>
      <c r="I99" s="6">
        <f t="shared" si="33"/>
        <v>4560.0449143228825</v>
      </c>
      <c r="J99" s="6">
        <f t="shared" si="33"/>
        <v>4377.8408827471712</v>
      </c>
      <c r="K99" s="6">
        <f t="shared" si="33"/>
        <v>4204.8926897227038</v>
      </c>
      <c r="L99" s="6">
        <f>(L97/(B5-B6)*(1+$B$5)-B104)/(1+B5)^L33</f>
        <v>51603.886378730895</v>
      </c>
      <c r="M99" s="154">
        <f>L99/B102</f>
        <v>0.55360519755122506</v>
      </c>
    </row>
    <row r="102" spans="1:22" x14ac:dyDescent="0.3">
      <c r="A102" t="s">
        <v>155</v>
      </c>
      <c r="B102" s="71">
        <f>SUM(C99:L99)</f>
        <v>93214.237523404023</v>
      </c>
    </row>
    <row r="103" spans="1:22" x14ac:dyDescent="0.3">
      <c r="A103" t="s">
        <v>13</v>
      </c>
      <c r="B103" s="71">
        <v>4473</v>
      </c>
    </row>
    <row r="104" spans="1:22" x14ac:dyDescent="0.3">
      <c r="A104" t="s">
        <v>154</v>
      </c>
      <c r="B104" s="71">
        <v>9700</v>
      </c>
    </row>
    <row r="105" spans="1:22" x14ac:dyDescent="0.3">
      <c r="A105" t="s">
        <v>156</v>
      </c>
      <c r="B105" s="71">
        <f>B102+B103</f>
        <v>97687.237523404023</v>
      </c>
    </row>
    <row r="107" spans="1:22" x14ac:dyDescent="0.3">
      <c r="A107" t="s">
        <v>157</v>
      </c>
      <c r="B107" s="71">
        <v>776.9</v>
      </c>
    </row>
    <row r="108" spans="1:22" x14ac:dyDescent="0.3">
      <c r="A108" t="s">
        <v>158</v>
      </c>
      <c r="B108" s="157">
        <f>B105/B107</f>
        <v>125.73978314249456</v>
      </c>
    </row>
    <row r="112" spans="1:22" x14ac:dyDescent="0.3">
      <c r="B112">
        <f>C112-1</f>
        <v>2005</v>
      </c>
      <c r="C112">
        <f>D112-1</f>
        <v>2006</v>
      </c>
      <c r="D112">
        <f>E112-1</f>
        <v>2007</v>
      </c>
      <c r="E112">
        <f>F112-1</f>
        <v>2008</v>
      </c>
      <c r="F112">
        <f>G112-1</f>
        <v>2009</v>
      </c>
      <c r="G112">
        <v>2010</v>
      </c>
      <c r="H112">
        <f t="shared" ref="H112:T112" si="34">G112+1</f>
        <v>2011</v>
      </c>
      <c r="I112">
        <f t="shared" si="34"/>
        <v>2012</v>
      </c>
      <c r="J112">
        <f t="shared" si="34"/>
        <v>2013</v>
      </c>
      <c r="K112">
        <f t="shared" si="34"/>
        <v>2014</v>
      </c>
      <c r="L112">
        <f t="shared" si="34"/>
        <v>2015</v>
      </c>
      <c r="M112">
        <f t="shared" si="34"/>
        <v>2016</v>
      </c>
      <c r="N112">
        <f t="shared" si="34"/>
        <v>2017</v>
      </c>
      <c r="O112">
        <f t="shared" si="34"/>
        <v>2018</v>
      </c>
      <c r="P112">
        <f t="shared" si="34"/>
        <v>2019</v>
      </c>
      <c r="Q112">
        <f t="shared" si="34"/>
        <v>2020</v>
      </c>
      <c r="R112">
        <f t="shared" si="34"/>
        <v>2021</v>
      </c>
      <c r="S112">
        <f t="shared" si="34"/>
        <v>2022</v>
      </c>
      <c r="T112">
        <f t="shared" si="34"/>
        <v>2023</v>
      </c>
      <c r="U112">
        <f>T112+1</f>
        <v>2024</v>
      </c>
      <c r="V112">
        <f>U112+1</f>
        <v>2025</v>
      </c>
    </row>
    <row r="113" spans="1:22" x14ac:dyDescent="0.3">
      <c r="A113" t="s">
        <v>159</v>
      </c>
      <c r="B113" s="71">
        <f t="shared" ref="B113:L113" si="35">B161+B162+B167</f>
        <v>6090</v>
      </c>
      <c r="C113" s="71">
        <f t="shared" si="35"/>
        <v>6117</v>
      </c>
      <c r="D113" s="71">
        <f t="shared" si="35"/>
        <v>6468</v>
      </c>
      <c r="E113" s="71">
        <f t="shared" si="35"/>
        <v>6611</v>
      </c>
      <c r="F113" s="71">
        <f t="shared" si="35"/>
        <v>6442</v>
      </c>
      <c r="G113" s="71">
        <f t="shared" si="35"/>
        <v>6490</v>
      </c>
      <c r="H113" s="71">
        <f t="shared" si="35"/>
        <v>6498</v>
      </c>
      <c r="I113" s="71">
        <f t="shared" si="35"/>
        <v>6829</v>
      </c>
      <c r="J113" s="71">
        <f t="shared" si="35"/>
        <v>7748</v>
      </c>
      <c r="K113" s="71">
        <f t="shared" si="35"/>
        <v>7406</v>
      </c>
      <c r="L113" s="71">
        <f t="shared" si="35"/>
        <v>8082</v>
      </c>
      <c r="M113" s="71">
        <f>L113*(1+$C$31-$C$30)</f>
        <v>8089.2171282721665</v>
      </c>
      <c r="N113" s="71">
        <f t="shared" ref="N113:V113" si="36">M113*(1+$C$31-$C$30)</f>
        <v>8096.4407013526106</v>
      </c>
      <c r="O113" s="71">
        <f t="shared" si="36"/>
        <v>8103.6707249964675</v>
      </c>
      <c r="P113" s="71">
        <f t="shared" si="36"/>
        <v>8110.9072049640126</v>
      </c>
      <c r="Q113" s="71">
        <f t="shared" si="36"/>
        <v>8118.1501470206649</v>
      </c>
      <c r="R113" s="71">
        <f t="shared" si="36"/>
        <v>8125.3995569369927</v>
      </c>
      <c r="S113" s="71">
        <f t="shared" si="36"/>
        <v>8132.6554404887156</v>
      </c>
      <c r="T113" s="71">
        <f t="shared" si="36"/>
        <v>8139.9178034567112</v>
      </c>
      <c r="U113" s="71">
        <f t="shared" si="36"/>
        <v>8147.1866516270211</v>
      </c>
      <c r="V113" s="71">
        <f t="shared" si="36"/>
        <v>8154.4619907908518</v>
      </c>
    </row>
    <row r="114" spans="1:22" x14ac:dyDescent="0.3">
      <c r="A114" t="s">
        <v>160</v>
      </c>
      <c r="B114" s="119">
        <f t="shared" ref="B114:L114" si="37">B125/B113</f>
        <v>4.5405582922824301</v>
      </c>
      <c r="C114" s="119">
        <f t="shared" si="37"/>
        <v>5.1278404446624162</v>
      </c>
      <c r="D114" s="119">
        <f t="shared" si="37"/>
        <v>5.3477118119975264</v>
      </c>
      <c r="E114" s="119">
        <f t="shared" si="37"/>
        <v>5.5310845560429591</v>
      </c>
      <c r="F114" s="119">
        <f t="shared" si="37"/>
        <v>4.7978888543930456</v>
      </c>
      <c r="G114" s="119">
        <f t="shared" si="37"/>
        <v>4.9845916795069334</v>
      </c>
      <c r="H114" s="119">
        <f t="shared" si="37"/>
        <v>5.6215758694983071</v>
      </c>
      <c r="I114" s="119">
        <f t="shared" si="37"/>
        <v>5.5154488212036901</v>
      </c>
      <c r="J114" s="119">
        <f t="shared" si="37"/>
        <v>5.0406556530717603</v>
      </c>
      <c r="K114" s="119">
        <f t="shared" si="37"/>
        <v>5.4423440453686203</v>
      </c>
      <c r="L114" s="119">
        <f t="shared" si="37"/>
        <v>4.7736946300420691</v>
      </c>
      <c r="M114" s="119">
        <f t="shared" ref="M114:V114" si="38">C63/M113</f>
        <v>5.0217566614727227</v>
      </c>
      <c r="N114" s="119">
        <f t="shared" si="38"/>
        <v>5.2761838041824216</v>
      </c>
      <c r="O114" s="119">
        <f t="shared" si="38"/>
        <v>5.554510646657552</v>
      </c>
      <c r="P114" s="119">
        <f t="shared" si="38"/>
        <v>5.8500410876813307</v>
      </c>
      <c r="Q114" s="119">
        <f t="shared" si="38"/>
        <v>6.1640002736541319</v>
      </c>
      <c r="R114" s="119">
        <f t="shared" si="38"/>
        <v>6.4977110343239879</v>
      </c>
      <c r="S114" s="119">
        <f t="shared" si="38"/>
        <v>6.8526023306762882</v>
      </c>
      <c r="T114" s="119">
        <f t="shared" si="38"/>
        <v>7.2302184737632818</v>
      </c>
      <c r="U114" s="119">
        <f t="shared" si="38"/>
        <v>7.632229187223631</v>
      </c>
      <c r="V114" s="119">
        <f t="shared" si="38"/>
        <v>8.0604405932466854</v>
      </c>
    </row>
    <row r="115" spans="1:22" x14ac:dyDescent="0.3">
      <c r="A115" t="s">
        <v>161</v>
      </c>
      <c r="B115">
        <v>697</v>
      </c>
      <c r="C115">
        <v>794</v>
      </c>
      <c r="D115">
        <v>837</v>
      </c>
      <c r="E115">
        <v>903</v>
      </c>
      <c r="F115">
        <v>957</v>
      </c>
      <c r="G115">
        <f>'HON_Value Drivers'!E38</f>
        <v>987</v>
      </c>
      <c r="H115">
        <f>'HON_Value Drivers'!F38</f>
        <v>957</v>
      </c>
      <c r="I115">
        <f>'HON_Value Drivers'!G38</f>
        <v>926</v>
      </c>
      <c r="J115">
        <f>'HON_Value Drivers'!H38</f>
        <v>989</v>
      </c>
      <c r="K115">
        <f>'HON_Value Drivers'!I38</f>
        <v>924</v>
      </c>
      <c r="L115">
        <f>'HON_Value Drivers'!J38</f>
        <v>883</v>
      </c>
      <c r="M115" s="71">
        <f t="shared" ref="M115:V115" si="39">$B$30*C63</f>
        <v>1056.6465895043293</v>
      </c>
      <c r="N115" s="71">
        <f t="shared" si="39"/>
        <v>1111.1729343065663</v>
      </c>
      <c r="O115" s="71">
        <f t="shared" si="39"/>
        <v>1170.8336297733872</v>
      </c>
      <c r="P115" s="71">
        <f t="shared" si="39"/>
        <v>1234.2295713661597</v>
      </c>
      <c r="Q115" s="71">
        <f t="shared" si="39"/>
        <v>1301.6293334123523</v>
      </c>
      <c r="R115" s="71">
        <f t="shared" si="39"/>
        <v>1373.323077725998</v>
      </c>
      <c r="S115" s="71">
        <f t="shared" si="39"/>
        <v>1449.6244349765716</v>
      </c>
      <c r="T115" s="71">
        <f t="shared" si="39"/>
        <v>1530.8725591167233</v>
      </c>
      <c r="U115" s="71">
        <f t="shared" si="39"/>
        <v>1617.4343713370254</v>
      </c>
      <c r="V115" s="71">
        <f t="shared" si="39"/>
        <v>1709.7070116154493</v>
      </c>
    </row>
    <row r="116" spans="1:22" x14ac:dyDescent="0.3">
      <c r="A116" t="s">
        <v>97</v>
      </c>
      <c r="B116" s="127">
        <f t="shared" ref="B116:K116" si="40">B113/B115</f>
        <v>8.7374461979913924</v>
      </c>
      <c r="C116" s="127">
        <f t="shared" si="40"/>
        <v>7.7040302267002518</v>
      </c>
      <c r="D116" s="127">
        <f t="shared" si="40"/>
        <v>7.7275985663082434</v>
      </c>
      <c r="E116" s="127">
        <f t="shared" si="40"/>
        <v>7.3211517165005535</v>
      </c>
      <c r="F116" s="127">
        <f t="shared" si="40"/>
        <v>6.7314524555903867</v>
      </c>
      <c r="G116" s="127">
        <f t="shared" si="40"/>
        <v>6.5754812563323197</v>
      </c>
      <c r="H116" s="127">
        <f t="shared" si="40"/>
        <v>6.7899686520376177</v>
      </c>
      <c r="I116" s="127">
        <f t="shared" si="40"/>
        <v>7.3747300215982721</v>
      </c>
      <c r="J116" s="127">
        <f t="shared" si="40"/>
        <v>7.8341759352881697</v>
      </c>
      <c r="K116" s="127">
        <f t="shared" si="40"/>
        <v>8.0151515151515156</v>
      </c>
      <c r="L116" s="127">
        <f t="shared" ref="L116:V116" si="41">L113/L115</f>
        <v>9.1528878822197051</v>
      </c>
      <c r="M116" s="127">
        <f t="shared" si="41"/>
        <v>7.6555559906428137</v>
      </c>
      <c r="N116" s="127">
        <f t="shared" si="41"/>
        <v>7.2863912100282029</v>
      </c>
      <c r="O116" s="127">
        <f t="shared" si="41"/>
        <v>6.9212828525987238</v>
      </c>
      <c r="P116" s="127">
        <f t="shared" si="41"/>
        <v>6.5716357743609306</v>
      </c>
      <c r="Q116" s="127">
        <f t="shared" si="41"/>
        <v>6.2369139497940767</v>
      </c>
      <c r="R116" s="127">
        <f t="shared" si="41"/>
        <v>5.9165972586664362</v>
      </c>
      <c r="S116" s="127">
        <f t="shared" si="41"/>
        <v>5.6101809849943329</v>
      </c>
      <c r="T116" s="127">
        <f t="shared" si="41"/>
        <v>5.317175329181711</v>
      </c>
      <c r="U116" s="127">
        <f t="shared" si="41"/>
        <v>5.0371049335944829</v>
      </c>
      <c r="V116" s="127">
        <f t="shared" si="41"/>
        <v>4.7695084218470578</v>
      </c>
    </row>
    <row r="119" spans="1:22" x14ac:dyDescent="0.3">
      <c r="A119" s="1" t="s">
        <v>0</v>
      </c>
    </row>
    <row r="120" spans="1:22" x14ac:dyDescent="0.3">
      <c r="A120" s="1" t="s">
        <v>63</v>
      </c>
      <c r="G120" s="7"/>
      <c r="H120" s="7"/>
      <c r="I120" s="7" t="s">
        <v>23</v>
      </c>
      <c r="J120" s="7"/>
      <c r="K120" s="7"/>
      <c r="L120" s="7"/>
    </row>
    <row r="121" spans="1:22" x14ac:dyDescent="0.3">
      <c r="A121" s="1" t="s">
        <v>24</v>
      </c>
      <c r="G121" s="8">
        <v>2010</v>
      </c>
      <c r="H121" s="8">
        <v>2011</v>
      </c>
      <c r="I121" s="8">
        <v>2012</v>
      </c>
      <c r="J121" s="8">
        <v>2013</v>
      </c>
      <c r="K121" s="8">
        <v>2014</v>
      </c>
      <c r="L121" s="8">
        <v>2015</v>
      </c>
    </row>
    <row r="122" spans="1:22" x14ac:dyDescent="0.3">
      <c r="F122">
        <f>9/6</f>
        <v>1.5</v>
      </c>
    </row>
    <row r="123" spans="1:22" x14ac:dyDescent="0.3">
      <c r="A123" s="11" t="s">
        <v>64</v>
      </c>
      <c r="F123">
        <f>F122*4</f>
        <v>6</v>
      </c>
      <c r="G123" s="9">
        <v>25242</v>
      </c>
      <c r="H123" s="9">
        <v>28745</v>
      </c>
      <c r="I123" s="9">
        <v>29812</v>
      </c>
      <c r="J123" s="9">
        <v>31214</v>
      </c>
      <c r="K123" s="9">
        <v>32398</v>
      </c>
      <c r="L123" s="9">
        <v>30695</v>
      </c>
    </row>
    <row r="124" spans="1:22" x14ac:dyDescent="0.3">
      <c r="A124" s="11" t="s">
        <v>65</v>
      </c>
      <c r="G124" s="9">
        <v>7108</v>
      </c>
      <c r="H124" s="9">
        <v>7784</v>
      </c>
      <c r="I124" s="9">
        <v>7853</v>
      </c>
      <c r="J124" s="9">
        <v>7841</v>
      </c>
      <c r="K124" s="9">
        <v>7908</v>
      </c>
      <c r="L124" s="9">
        <v>7886</v>
      </c>
    </row>
    <row r="125" spans="1:22" x14ac:dyDescent="0.3">
      <c r="A125" s="6" t="s">
        <v>66</v>
      </c>
      <c r="B125">
        <v>27652</v>
      </c>
      <c r="C125">
        <v>31367</v>
      </c>
      <c r="D125" s="6">
        <v>34589</v>
      </c>
      <c r="E125" s="6">
        <v>36566</v>
      </c>
      <c r="F125" s="6">
        <v>30908</v>
      </c>
      <c r="G125" s="6">
        <f t="shared" ref="G125:L125" si="42">SUM(G123:G124)</f>
        <v>32350</v>
      </c>
      <c r="H125" s="6">
        <f t="shared" si="42"/>
        <v>36529</v>
      </c>
      <c r="I125" s="6">
        <f t="shared" si="42"/>
        <v>37665</v>
      </c>
      <c r="J125" s="6">
        <f t="shared" si="42"/>
        <v>39055</v>
      </c>
      <c r="K125" s="6">
        <f t="shared" si="42"/>
        <v>40306</v>
      </c>
      <c r="L125" s="6">
        <f t="shared" si="42"/>
        <v>38581</v>
      </c>
    </row>
    <row r="126" spans="1:22" x14ac:dyDescent="0.3">
      <c r="G126" s="6"/>
      <c r="H126" s="6"/>
      <c r="I126" s="6"/>
      <c r="J126" s="6"/>
      <c r="K126" s="6"/>
      <c r="L126" s="6"/>
    </row>
    <row r="127" spans="1:22" x14ac:dyDescent="0.3">
      <c r="A127" s="11" t="s">
        <v>67</v>
      </c>
      <c r="G127" s="9">
        <v>19903</v>
      </c>
      <c r="H127" s="9">
        <v>23220</v>
      </c>
      <c r="I127" s="9">
        <v>22929</v>
      </c>
      <c r="J127" s="9">
        <v>23317</v>
      </c>
      <c r="K127" s="9">
        <v>23889</v>
      </c>
      <c r="L127" s="9">
        <v>21775</v>
      </c>
    </row>
    <row r="128" spans="1:22" x14ac:dyDescent="0.3">
      <c r="A128" s="11" t="s">
        <v>68</v>
      </c>
      <c r="G128" s="9">
        <v>4818</v>
      </c>
      <c r="H128" s="9">
        <v>5336</v>
      </c>
      <c r="I128" s="9">
        <v>5362</v>
      </c>
      <c r="J128" s="9">
        <v>5047</v>
      </c>
      <c r="K128" s="9">
        <v>5068</v>
      </c>
      <c r="L128" s="9">
        <v>4972</v>
      </c>
    </row>
    <row r="129" spans="1:12" x14ac:dyDescent="0.3">
      <c r="A129" s="12" t="s">
        <v>69</v>
      </c>
      <c r="G129" s="13">
        <f t="shared" ref="G129:L129" si="43">G127+G128</f>
        <v>24721</v>
      </c>
      <c r="H129" s="13">
        <f t="shared" si="43"/>
        <v>28556</v>
      </c>
      <c r="I129" s="13">
        <f t="shared" si="43"/>
        <v>28291</v>
      </c>
      <c r="J129" s="13">
        <f t="shared" si="43"/>
        <v>28364</v>
      </c>
      <c r="K129" s="13">
        <f t="shared" si="43"/>
        <v>28957</v>
      </c>
      <c r="L129" s="13">
        <f t="shared" si="43"/>
        <v>26747</v>
      </c>
    </row>
    <row r="130" spans="1:12" x14ac:dyDescent="0.3">
      <c r="A130" s="11"/>
      <c r="G130" s="9"/>
      <c r="H130" s="9"/>
      <c r="I130" s="9"/>
      <c r="J130" s="9"/>
      <c r="K130" s="9"/>
      <c r="L130" s="9"/>
    </row>
    <row r="131" spans="1:12" x14ac:dyDescent="0.3">
      <c r="A131" s="11" t="s">
        <v>70</v>
      </c>
      <c r="G131" s="9">
        <v>4618</v>
      </c>
      <c r="H131" s="9">
        <v>5399</v>
      </c>
      <c r="I131" s="9">
        <v>5218</v>
      </c>
      <c r="J131" s="9">
        <v>5190</v>
      </c>
      <c r="K131" s="9">
        <v>5518</v>
      </c>
      <c r="L131" s="9">
        <v>5006</v>
      </c>
    </row>
    <row r="132" spans="1:12" x14ac:dyDescent="0.3">
      <c r="A132" s="11" t="s">
        <v>71</v>
      </c>
      <c r="G132" s="9">
        <v>-97</v>
      </c>
      <c r="H132" s="9">
        <v>-84</v>
      </c>
      <c r="I132" s="9">
        <v>-70</v>
      </c>
      <c r="J132" s="9">
        <v>-238</v>
      </c>
      <c r="K132" s="9">
        <v>-305</v>
      </c>
      <c r="L132" s="9">
        <v>-68</v>
      </c>
    </row>
    <row r="133" spans="1:12" x14ac:dyDescent="0.3">
      <c r="A133" s="11" t="s">
        <v>72</v>
      </c>
      <c r="G133" s="9">
        <v>386</v>
      </c>
      <c r="H133" s="9">
        <v>376</v>
      </c>
      <c r="I133" s="9">
        <v>351</v>
      </c>
      <c r="J133" s="9">
        <v>327</v>
      </c>
      <c r="K133" s="9">
        <v>318</v>
      </c>
      <c r="L133" s="9">
        <v>310</v>
      </c>
    </row>
    <row r="134" spans="1:12" x14ac:dyDescent="0.3">
      <c r="A134" s="12" t="s">
        <v>73</v>
      </c>
      <c r="G134" s="6">
        <f t="shared" ref="G134:L134" si="44">G129+G131+G132+G133</f>
        <v>29628</v>
      </c>
      <c r="H134" s="6">
        <f t="shared" si="44"/>
        <v>34247</v>
      </c>
      <c r="I134" s="6">
        <f t="shared" si="44"/>
        <v>33790</v>
      </c>
      <c r="J134" s="6">
        <f t="shared" si="44"/>
        <v>33643</v>
      </c>
      <c r="K134" s="6">
        <f t="shared" si="44"/>
        <v>34488</v>
      </c>
      <c r="L134" s="6">
        <f t="shared" si="44"/>
        <v>31995</v>
      </c>
    </row>
    <row r="135" spans="1:12" x14ac:dyDescent="0.3">
      <c r="A135" s="12"/>
      <c r="G135" s="6"/>
      <c r="H135" s="6"/>
      <c r="I135" s="6"/>
      <c r="J135" s="6"/>
      <c r="K135" s="6"/>
      <c r="L135" s="6"/>
    </row>
    <row r="136" spans="1:12" x14ac:dyDescent="0.3">
      <c r="A136" s="12" t="s">
        <v>74</v>
      </c>
      <c r="G136" s="6">
        <f t="shared" ref="G136:L136" si="45">G125-G134</f>
        <v>2722</v>
      </c>
      <c r="H136" s="6">
        <f t="shared" si="45"/>
        <v>2282</v>
      </c>
      <c r="I136" s="6">
        <f t="shared" si="45"/>
        <v>3875</v>
      </c>
      <c r="J136" s="6">
        <f t="shared" si="45"/>
        <v>5412</v>
      </c>
      <c r="K136" s="6">
        <f t="shared" si="45"/>
        <v>5818</v>
      </c>
      <c r="L136" s="6">
        <f t="shared" si="45"/>
        <v>6586</v>
      </c>
    </row>
    <row r="137" spans="1:12" x14ac:dyDescent="0.3">
      <c r="G137" s="6"/>
      <c r="H137" s="6"/>
      <c r="I137" s="6"/>
      <c r="J137" s="6"/>
      <c r="K137" s="6"/>
      <c r="L137" s="6"/>
    </row>
    <row r="138" spans="1:12" x14ac:dyDescent="0.3">
      <c r="A138" t="s">
        <v>75</v>
      </c>
      <c r="G138" s="9">
        <v>-765</v>
      </c>
      <c r="H138" s="9">
        <v>-417</v>
      </c>
      <c r="I138" s="9">
        <v>-944</v>
      </c>
      <c r="J138" s="9">
        <v>-1450</v>
      </c>
      <c r="K138" s="9">
        <v>-1489</v>
      </c>
      <c r="L138" s="9">
        <v>-1739</v>
      </c>
    </row>
    <row r="139" spans="1:12" x14ac:dyDescent="0.3">
      <c r="A139" t="s">
        <v>76</v>
      </c>
      <c r="G139" s="9">
        <v>78</v>
      </c>
      <c r="H139" s="9">
        <v>209</v>
      </c>
      <c r="I139" s="9">
        <v>0</v>
      </c>
      <c r="J139" s="9">
        <v>0</v>
      </c>
      <c r="K139" s="9">
        <v>0</v>
      </c>
      <c r="L139" s="9">
        <v>0</v>
      </c>
    </row>
    <row r="140" spans="1:12" x14ac:dyDescent="0.3">
      <c r="G140" s="9"/>
      <c r="H140" s="9"/>
      <c r="I140" s="9"/>
      <c r="J140" s="9"/>
      <c r="K140" s="9"/>
      <c r="L140" s="9"/>
    </row>
    <row r="141" spans="1:12" x14ac:dyDescent="0.3">
      <c r="A141" t="s">
        <v>77</v>
      </c>
      <c r="G141" s="6">
        <v>-13</v>
      </c>
      <c r="H141" s="6">
        <v>-7</v>
      </c>
      <c r="I141" s="6">
        <v>-5</v>
      </c>
      <c r="J141" s="6">
        <v>-38</v>
      </c>
      <c r="K141" s="6">
        <v>-90</v>
      </c>
      <c r="L141" s="6">
        <v>-79</v>
      </c>
    </row>
    <row r="142" spans="1:12" x14ac:dyDescent="0.3">
      <c r="G142" s="6"/>
      <c r="H142" s="6"/>
      <c r="I142" s="6"/>
      <c r="J142" s="6"/>
      <c r="K142" s="6"/>
      <c r="L142" s="6"/>
    </row>
    <row r="143" spans="1:12" x14ac:dyDescent="0.3">
      <c r="A143" t="s">
        <v>78</v>
      </c>
      <c r="G143" s="6">
        <f>G136+G138+G141+G139</f>
        <v>2022</v>
      </c>
      <c r="H143" s="6">
        <f>H136+H138-H141+H139</f>
        <v>2081</v>
      </c>
      <c r="I143" s="6">
        <f>I136+I138+I141</f>
        <v>2926</v>
      </c>
      <c r="J143" s="6">
        <f>J136+J138+J141</f>
        <v>3924</v>
      </c>
      <c r="K143" s="6">
        <f>K136+K138+K141</f>
        <v>4239</v>
      </c>
      <c r="L143" s="6">
        <f>L136+L138+L141</f>
        <v>4768</v>
      </c>
    </row>
    <row r="145" spans="1:12" x14ac:dyDescent="0.3">
      <c r="A145" t="s">
        <v>79</v>
      </c>
      <c r="G145" s="9">
        <v>773.5</v>
      </c>
      <c r="H145" s="9">
        <v>780.8</v>
      </c>
      <c r="I145" s="9">
        <v>782.4</v>
      </c>
      <c r="J145" s="9">
        <v>786.4</v>
      </c>
      <c r="K145" s="9">
        <v>784.4</v>
      </c>
      <c r="L145" s="9">
        <v>779.8</v>
      </c>
    </row>
    <row r="146" spans="1:12" x14ac:dyDescent="0.3">
      <c r="A146" t="s">
        <v>80</v>
      </c>
      <c r="G146" s="9">
        <v>780.9</v>
      </c>
      <c r="H146" s="9">
        <v>791.6</v>
      </c>
      <c r="I146" s="9">
        <v>791.9</v>
      </c>
      <c r="J146" s="9">
        <v>797.3</v>
      </c>
      <c r="K146" s="9">
        <v>795.2</v>
      </c>
      <c r="L146" s="9">
        <v>789.3</v>
      </c>
    </row>
    <row r="149" spans="1:12" x14ac:dyDescent="0.3">
      <c r="A149" s="1" t="s">
        <v>0</v>
      </c>
      <c r="G149" s="6"/>
      <c r="H149" s="6"/>
      <c r="I149" s="6"/>
      <c r="J149" s="6"/>
      <c r="K149" s="6"/>
      <c r="L149" s="6"/>
    </row>
    <row r="150" spans="1:12" x14ac:dyDescent="0.3">
      <c r="A150" s="1" t="s">
        <v>22</v>
      </c>
      <c r="G150" s="7"/>
      <c r="H150" s="7"/>
      <c r="I150" s="7" t="s">
        <v>23</v>
      </c>
      <c r="J150" s="7"/>
      <c r="K150" s="7"/>
      <c r="L150" s="7"/>
    </row>
    <row r="151" spans="1:12" x14ac:dyDescent="0.3">
      <c r="A151" s="1" t="s">
        <v>24</v>
      </c>
      <c r="B151" s="155">
        <f>C151-1</f>
        <v>2005</v>
      </c>
      <c r="C151" s="155">
        <f>D151-1</f>
        <v>2006</v>
      </c>
      <c r="D151" s="155">
        <f>E151-1</f>
        <v>2007</v>
      </c>
      <c r="E151" s="155">
        <f>F151-1</f>
        <v>2008</v>
      </c>
      <c r="F151" s="155">
        <f>G151-1</f>
        <v>2009</v>
      </c>
      <c r="G151" s="8">
        <v>2010</v>
      </c>
      <c r="H151" s="8">
        <v>2011</v>
      </c>
      <c r="I151" s="8">
        <v>2012</v>
      </c>
      <c r="J151" s="8">
        <v>2013</v>
      </c>
      <c r="K151" s="8">
        <v>2014</v>
      </c>
      <c r="L151" s="8">
        <v>2015</v>
      </c>
    </row>
    <row r="152" spans="1:12" x14ac:dyDescent="0.3">
      <c r="A152" s="6"/>
      <c r="G152" s="6"/>
      <c r="H152" s="6"/>
      <c r="I152" s="6"/>
      <c r="J152" s="6"/>
      <c r="K152" s="6"/>
      <c r="L152" s="6"/>
    </row>
    <row r="153" spans="1:12" x14ac:dyDescent="0.3">
      <c r="A153" s="6" t="s">
        <v>25</v>
      </c>
      <c r="G153" s="9">
        <v>2650</v>
      </c>
      <c r="H153" s="9">
        <v>3698</v>
      </c>
      <c r="I153" s="9">
        <v>4634</v>
      </c>
      <c r="J153" s="9">
        <v>6422</v>
      </c>
      <c r="K153" s="9">
        <v>6959</v>
      </c>
      <c r="L153" s="9">
        <v>5455</v>
      </c>
    </row>
    <row r="154" spans="1:12" x14ac:dyDescent="0.3">
      <c r="A154" s="6" t="s">
        <v>26</v>
      </c>
      <c r="G154" s="9">
        <v>6841</v>
      </c>
      <c r="H154" s="9">
        <v>7228</v>
      </c>
      <c r="I154" s="9">
        <v>7429</v>
      </c>
      <c r="J154" s="9">
        <v>7929</v>
      </c>
      <c r="K154" s="9">
        <v>7960</v>
      </c>
      <c r="L154" s="9">
        <v>8075</v>
      </c>
    </row>
    <row r="155" spans="1:12" x14ac:dyDescent="0.3">
      <c r="A155" s="6" t="s">
        <v>27</v>
      </c>
      <c r="G155" s="9">
        <v>3822</v>
      </c>
      <c r="H155" s="9">
        <v>4264</v>
      </c>
      <c r="I155" s="9">
        <v>4235</v>
      </c>
      <c r="J155" s="9">
        <v>4293</v>
      </c>
      <c r="K155" s="9">
        <v>4405</v>
      </c>
      <c r="L155" s="9">
        <v>4420</v>
      </c>
    </row>
    <row r="156" spans="1:12" x14ac:dyDescent="0.3">
      <c r="A156" s="6" t="s">
        <v>28</v>
      </c>
      <c r="G156" s="9">
        <v>877</v>
      </c>
      <c r="H156" s="9">
        <v>460</v>
      </c>
      <c r="I156" s="9">
        <v>669</v>
      </c>
      <c r="J156" s="9">
        <v>849</v>
      </c>
      <c r="K156" s="9">
        <v>722</v>
      </c>
      <c r="L156" s="9">
        <v>0</v>
      </c>
    </row>
    <row r="157" spans="1:12" x14ac:dyDescent="0.3">
      <c r="A157" s="6" t="s">
        <v>29</v>
      </c>
      <c r="G157" s="9">
        <v>455</v>
      </c>
      <c r="H157" s="9">
        <v>484</v>
      </c>
      <c r="I157" s="9">
        <v>631</v>
      </c>
      <c r="J157" s="9">
        <v>1671</v>
      </c>
      <c r="K157" s="9">
        <v>2145</v>
      </c>
      <c r="L157" s="9">
        <v>2103</v>
      </c>
    </row>
    <row r="158" spans="1:12" x14ac:dyDescent="0.3">
      <c r="A158" s="6" t="s">
        <v>30</v>
      </c>
      <c r="G158" s="9">
        <v>841</v>
      </c>
      <c r="H158" s="9">
        <v>0</v>
      </c>
      <c r="I158" s="9">
        <v>0</v>
      </c>
      <c r="J158" s="9">
        <v>0</v>
      </c>
      <c r="K158" s="9">
        <v>0</v>
      </c>
      <c r="L158" s="9">
        <v>0</v>
      </c>
    </row>
    <row r="159" spans="1:12" x14ac:dyDescent="0.3">
      <c r="A159" s="6" t="s">
        <v>31</v>
      </c>
      <c r="G159" s="6">
        <f t="shared" ref="G159:L159" si="46">SUM(G153:G158)</f>
        <v>15486</v>
      </c>
      <c r="H159" s="6">
        <f t="shared" si="46"/>
        <v>16134</v>
      </c>
      <c r="I159" s="6">
        <f t="shared" si="46"/>
        <v>17598</v>
      </c>
      <c r="J159" s="6">
        <f t="shared" si="46"/>
        <v>21164</v>
      </c>
      <c r="K159" s="6">
        <f t="shared" si="46"/>
        <v>22191</v>
      </c>
      <c r="L159" s="6">
        <f t="shared" si="46"/>
        <v>20053</v>
      </c>
    </row>
    <row r="160" spans="1:12" x14ac:dyDescent="0.3">
      <c r="A160" s="6"/>
      <c r="G160" s="6"/>
      <c r="H160" s="6"/>
      <c r="I160" s="6"/>
      <c r="J160" s="6"/>
      <c r="K160" s="6"/>
      <c r="L160" s="6"/>
    </row>
    <row r="161" spans="1:12" x14ac:dyDescent="0.3">
      <c r="A161" s="6" t="s">
        <v>32</v>
      </c>
      <c r="B161">
        <v>370</v>
      </c>
      <c r="C161">
        <v>382</v>
      </c>
      <c r="D161">
        <v>500</v>
      </c>
      <c r="E161">
        <v>670</v>
      </c>
      <c r="F161">
        <v>579</v>
      </c>
      <c r="G161" s="9">
        <v>616</v>
      </c>
      <c r="H161" s="9">
        <v>494</v>
      </c>
      <c r="I161" s="9">
        <v>623</v>
      </c>
      <c r="J161" s="9">
        <v>393</v>
      </c>
      <c r="K161" s="9">
        <v>465</v>
      </c>
      <c r="L161" s="9">
        <v>517</v>
      </c>
    </row>
    <row r="162" spans="1:12" x14ac:dyDescent="0.3">
      <c r="A162" s="6" t="s">
        <v>33</v>
      </c>
      <c r="B162">
        <v>4658</v>
      </c>
      <c r="C162">
        <v>4797</v>
      </c>
      <c r="D162">
        <v>4985</v>
      </c>
      <c r="E162">
        <v>4934</v>
      </c>
      <c r="F162">
        <v>4847</v>
      </c>
      <c r="G162" s="9">
        <v>4724</v>
      </c>
      <c r="H162" s="9">
        <v>4804</v>
      </c>
      <c r="I162" s="9">
        <v>5001</v>
      </c>
      <c r="J162" s="9">
        <v>5278</v>
      </c>
      <c r="K162" s="9">
        <v>5383</v>
      </c>
      <c r="L162" s="9">
        <v>5789</v>
      </c>
    </row>
    <row r="163" spans="1:12" x14ac:dyDescent="0.3">
      <c r="A163" s="6" t="s">
        <v>34</v>
      </c>
      <c r="B163">
        <v>7660</v>
      </c>
      <c r="C163">
        <v>8403</v>
      </c>
      <c r="D163">
        <v>9175</v>
      </c>
      <c r="E163">
        <v>10185</v>
      </c>
      <c r="F163">
        <v>10494</v>
      </c>
      <c r="G163" s="9">
        <v>11275</v>
      </c>
      <c r="H163" s="9">
        <v>11858</v>
      </c>
      <c r="I163" s="9">
        <v>12425</v>
      </c>
      <c r="J163" s="9">
        <v>13046</v>
      </c>
      <c r="K163" s="9">
        <v>12788</v>
      </c>
      <c r="L163" s="9">
        <v>15895</v>
      </c>
    </row>
    <row r="164" spans="1:12" x14ac:dyDescent="0.3">
      <c r="A164" s="6" t="s">
        <v>35</v>
      </c>
      <c r="B164">
        <v>1976</v>
      </c>
      <c r="C164">
        <v>1247</v>
      </c>
      <c r="D164">
        <v>1498</v>
      </c>
      <c r="E164">
        <v>2267</v>
      </c>
      <c r="F164">
        <v>2174</v>
      </c>
      <c r="G164" s="9">
        <v>2537</v>
      </c>
      <c r="H164" s="9">
        <v>2477</v>
      </c>
      <c r="I164" s="9">
        <v>2449</v>
      </c>
      <c r="J164" s="9">
        <v>2514</v>
      </c>
      <c r="K164" s="9">
        <v>2208</v>
      </c>
      <c r="L164" s="9">
        <v>4577</v>
      </c>
    </row>
    <row r="165" spans="1:12" x14ac:dyDescent="0.3">
      <c r="A165" s="6" t="s">
        <v>36</v>
      </c>
      <c r="B165">
        <v>1302</v>
      </c>
      <c r="C165">
        <v>1100</v>
      </c>
      <c r="D165">
        <v>1086</v>
      </c>
      <c r="E165">
        <v>1029</v>
      </c>
      <c r="F165">
        <v>941</v>
      </c>
      <c r="G165" s="9">
        <v>825</v>
      </c>
      <c r="H165" s="9">
        <v>709</v>
      </c>
      <c r="I165" s="9">
        <v>663</v>
      </c>
      <c r="J165" s="9">
        <v>595</v>
      </c>
      <c r="K165" s="9">
        <v>454</v>
      </c>
      <c r="L165" s="9">
        <v>426</v>
      </c>
    </row>
    <row r="166" spans="1:12" x14ac:dyDescent="0.3">
      <c r="A166" s="6" t="s">
        <v>28</v>
      </c>
      <c r="B166">
        <v>588</v>
      </c>
      <c r="C166">
        <v>1075</v>
      </c>
      <c r="D166">
        <v>637</v>
      </c>
      <c r="E166">
        <v>2135</v>
      </c>
      <c r="F166">
        <v>2017</v>
      </c>
      <c r="G166" s="9">
        <v>1221</v>
      </c>
      <c r="H166" s="9">
        <v>2132</v>
      </c>
      <c r="I166" s="9">
        <v>1889</v>
      </c>
      <c r="J166" s="9">
        <v>368</v>
      </c>
      <c r="K166" s="9">
        <v>404</v>
      </c>
      <c r="L166" s="9">
        <v>283</v>
      </c>
    </row>
    <row r="167" spans="1:12" x14ac:dyDescent="0.3">
      <c r="A167" s="6" t="s">
        <v>37</v>
      </c>
      <c r="B167">
        <v>1062</v>
      </c>
      <c r="C167">
        <v>938</v>
      </c>
      <c r="D167">
        <v>983</v>
      </c>
      <c r="E167">
        <v>1007</v>
      </c>
      <c r="F167">
        <v>1016</v>
      </c>
      <c r="G167" s="9">
        <v>1150</v>
      </c>
      <c r="H167" s="9">
        <v>1200</v>
      </c>
      <c r="I167" s="9">
        <v>1205</v>
      </c>
      <c r="J167" s="9">
        <v>2077</v>
      </c>
      <c r="K167" s="9">
        <v>1558</v>
      </c>
      <c r="L167" s="9">
        <v>1776</v>
      </c>
    </row>
    <row r="168" spans="1:12" x14ac:dyDescent="0.3">
      <c r="A168" s="6" t="s">
        <v>38</v>
      </c>
      <c r="B168" s="6">
        <f t="shared" ref="B168:G168" si="47">SUM(B161:B167)</f>
        <v>17616</v>
      </c>
      <c r="C168" s="6">
        <f t="shared" si="47"/>
        <v>17942</v>
      </c>
      <c r="D168" s="6">
        <f t="shared" si="47"/>
        <v>18864</v>
      </c>
      <c r="E168" s="6">
        <f t="shared" si="47"/>
        <v>22227</v>
      </c>
      <c r="F168" s="6">
        <f t="shared" si="47"/>
        <v>22068</v>
      </c>
      <c r="G168" s="6">
        <f t="shared" si="47"/>
        <v>22348</v>
      </c>
      <c r="H168" s="6">
        <f>SUM(H161:H167)</f>
        <v>23674</v>
      </c>
      <c r="I168" s="6">
        <f>SUM(I161:I167)</f>
        <v>24255</v>
      </c>
      <c r="J168" s="6">
        <f>SUM(J161:J167)</f>
        <v>24271</v>
      </c>
      <c r="K168" s="6">
        <f>SUM(K161:K167)</f>
        <v>23260</v>
      </c>
      <c r="L168" s="6">
        <f>SUM(L161:L167)</f>
        <v>29263</v>
      </c>
    </row>
    <row r="169" spans="1:12" x14ac:dyDescent="0.3">
      <c r="A169" s="6"/>
      <c r="G169" s="6"/>
      <c r="H169" s="6"/>
      <c r="I169" s="6"/>
      <c r="J169" s="6"/>
      <c r="K169" s="6"/>
      <c r="L169" s="6"/>
    </row>
    <row r="170" spans="1:12" x14ac:dyDescent="0.3">
      <c r="A170" s="6" t="s">
        <v>39</v>
      </c>
      <c r="G170" s="6">
        <f t="shared" ref="G170:L170" si="48">G159+G168</f>
        <v>37834</v>
      </c>
      <c r="H170" s="6">
        <f t="shared" si="48"/>
        <v>39808</v>
      </c>
      <c r="I170" s="6">
        <f t="shared" si="48"/>
        <v>41853</v>
      </c>
      <c r="J170" s="6">
        <f t="shared" si="48"/>
        <v>45435</v>
      </c>
      <c r="K170" s="6">
        <f t="shared" si="48"/>
        <v>45451</v>
      </c>
      <c r="L170" s="6">
        <f t="shared" si="48"/>
        <v>49316</v>
      </c>
    </row>
    <row r="171" spans="1:12" x14ac:dyDescent="0.3">
      <c r="A171" s="6"/>
      <c r="G171" s="6"/>
      <c r="H171" s="6"/>
      <c r="I171" s="6"/>
      <c r="J171" s="6"/>
      <c r="K171" s="6"/>
      <c r="L171" s="6"/>
    </row>
    <row r="172" spans="1:12" x14ac:dyDescent="0.3">
      <c r="A172" s="6" t="s">
        <v>40</v>
      </c>
      <c r="G172" s="9">
        <v>4199</v>
      </c>
      <c r="H172" s="9">
        <v>4738</v>
      </c>
      <c r="I172" s="9">
        <v>4736</v>
      </c>
      <c r="J172" s="9">
        <v>5174</v>
      </c>
      <c r="K172" s="9">
        <v>5365</v>
      </c>
      <c r="L172" s="9">
        <v>5580</v>
      </c>
    </row>
    <row r="173" spans="1:12" x14ac:dyDescent="0.3">
      <c r="A173" s="6" t="s">
        <v>41</v>
      </c>
      <c r="G173" s="9">
        <v>366</v>
      </c>
      <c r="H173" s="9">
        <v>659</v>
      </c>
      <c r="I173" s="9">
        <v>476</v>
      </c>
      <c r="J173" s="9">
        <v>1396</v>
      </c>
      <c r="K173" s="9">
        <v>1698</v>
      </c>
      <c r="L173" s="9">
        <v>5937</v>
      </c>
    </row>
    <row r="174" spans="1:12" x14ac:dyDescent="0.3">
      <c r="A174" s="6" t="s">
        <v>42</v>
      </c>
      <c r="G174" s="9">
        <v>523</v>
      </c>
      <c r="H174" s="9">
        <v>15</v>
      </c>
      <c r="I174" s="9">
        <v>625</v>
      </c>
      <c r="J174" s="9">
        <v>632</v>
      </c>
      <c r="K174" s="9">
        <v>939</v>
      </c>
      <c r="L174" s="9">
        <v>577</v>
      </c>
    </row>
    <row r="175" spans="1:12" x14ac:dyDescent="0.3">
      <c r="A175" s="6" t="s">
        <v>43</v>
      </c>
      <c r="G175" s="9">
        <v>6446</v>
      </c>
      <c r="H175" s="9">
        <v>6863</v>
      </c>
      <c r="I175" s="9">
        <v>7208</v>
      </c>
      <c r="J175" s="9">
        <v>6979</v>
      </c>
      <c r="K175" s="9">
        <v>6771</v>
      </c>
      <c r="L175" s="9">
        <v>6277</v>
      </c>
    </row>
    <row r="176" spans="1:12" x14ac:dyDescent="0.3">
      <c r="A176" s="6" t="s">
        <v>44</v>
      </c>
      <c r="G176" s="9">
        <v>190</v>
      </c>
      <c r="H176" s="9">
        <v>0</v>
      </c>
      <c r="I176" s="9">
        <v>0</v>
      </c>
      <c r="J176" s="9">
        <v>0</v>
      </c>
      <c r="K176" s="9">
        <v>0</v>
      </c>
      <c r="L176" s="9">
        <v>0</v>
      </c>
    </row>
    <row r="177" spans="1:12" x14ac:dyDescent="0.3">
      <c r="A177" s="6" t="s">
        <v>45</v>
      </c>
      <c r="G177" s="6">
        <f t="shared" ref="G177:L177" si="49">SUM(G172:G176)</f>
        <v>11724</v>
      </c>
      <c r="H177" s="6">
        <f t="shared" si="49"/>
        <v>12275</v>
      </c>
      <c r="I177" s="6">
        <f t="shared" si="49"/>
        <v>13045</v>
      </c>
      <c r="J177" s="6">
        <f t="shared" si="49"/>
        <v>14181</v>
      </c>
      <c r="K177" s="6">
        <f t="shared" si="49"/>
        <v>14773</v>
      </c>
      <c r="L177" s="6">
        <f t="shared" si="49"/>
        <v>18371</v>
      </c>
    </row>
    <row r="178" spans="1:12" x14ac:dyDescent="0.3">
      <c r="A178" s="6"/>
      <c r="G178" s="6"/>
      <c r="H178" s="6"/>
      <c r="I178" s="6"/>
      <c r="J178" s="6"/>
      <c r="K178" s="6"/>
      <c r="L178" s="6"/>
    </row>
    <row r="179" spans="1:12" x14ac:dyDescent="0.3">
      <c r="A179" s="6" t="s">
        <v>46</v>
      </c>
      <c r="G179" s="9">
        <v>5755</v>
      </c>
      <c r="H179" s="9">
        <v>6881</v>
      </c>
      <c r="I179" s="9">
        <v>6395</v>
      </c>
      <c r="J179" s="9">
        <v>6801</v>
      </c>
      <c r="K179" s="9">
        <v>6046</v>
      </c>
      <c r="L179" s="9">
        <v>5554</v>
      </c>
    </row>
    <row r="180" spans="1:12" x14ac:dyDescent="0.3">
      <c r="A180" s="6" t="s">
        <v>47</v>
      </c>
      <c r="G180" s="9">
        <v>636</v>
      </c>
      <c r="H180" s="9">
        <v>676</v>
      </c>
      <c r="I180" s="9">
        <v>628</v>
      </c>
      <c r="J180" s="9">
        <v>804</v>
      </c>
      <c r="K180" s="9">
        <v>236</v>
      </c>
      <c r="L180" s="9">
        <v>558</v>
      </c>
    </row>
    <row r="181" spans="1:12" x14ac:dyDescent="0.3">
      <c r="A181" s="6" t="s">
        <v>48</v>
      </c>
      <c r="G181" s="9">
        <v>1477</v>
      </c>
      <c r="H181" s="9">
        <v>1417</v>
      </c>
      <c r="I181" s="9">
        <v>1365</v>
      </c>
      <c r="J181" s="9">
        <v>1019</v>
      </c>
      <c r="K181" s="9">
        <v>911</v>
      </c>
      <c r="L181" s="9">
        <v>526</v>
      </c>
    </row>
    <row r="182" spans="1:12" x14ac:dyDescent="0.3">
      <c r="A182" s="6" t="s">
        <v>49</v>
      </c>
      <c r="G182" s="9">
        <v>1557</v>
      </c>
      <c r="H182" s="9">
        <v>1499</v>
      </c>
      <c r="I182" s="9">
        <v>1292</v>
      </c>
      <c r="J182" s="9">
        <v>1150</v>
      </c>
      <c r="K182" s="9">
        <v>1200</v>
      </c>
      <c r="L182" s="9">
        <v>1251</v>
      </c>
    </row>
    <row r="183" spans="1:12" x14ac:dyDescent="0.3">
      <c r="A183" s="6" t="s">
        <v>50</v>
      </c>
      <c r="G183" s="9">
        <v>5898</v>
      </c>
      <c r="H183" s="9">
        <v>6158</v>
      </c>
      <c r="I183" s="9">
        <v>5913</v>
      </c>
      <c r="J183" s="9">
        <v>3734</v>
      </c>
      <c r="K183" s="9">
        <v>4282</v>
      </c>
      <c r="L183" s="9">
        <v>4348</v>
      </c>
    </row>
    <row r="184" spans="1:12" x14ac:dyDescent="0.3">
      <c r="A184" s="6" t="s">
        <v>51</v>
      </c>
      <c r="G184" s="9">
        <v>0</v>
      </c>
      <c r="H184" s="9">
        <v>0</v>
      </c>
      <c r="I184" s="9">
        <v>150</v>
      </c>
      <c r="J184" s="9">
        <v>167</v>
      </c>
      <c r="K184" s="9">
        <v>219</v>
      </c>
      <c r="L184" s="9">
        <v>290</v>
      </c>
    </row>
    <row r="185" spans="1:12" x14ac:dyDescent="0.3">
      <c r="A185" s="6" t="s">
        <v>52</v>
      </c>
      <c r="G185" s="6">
        <f t="shared" ref="G185:L185" si="50">SUM(G179:G184)</f>
        <v>15323</v>
      </c>
      <c r="H185" s="6">
        <f t="shared" si="50"/>
        <v>16631</v>
      </c>
      <c r="I185" s="6">
        <f t="shared" si="50"/>
        <v>15743</v>
      </c>
      <c r="J185" s="6">
        <f t="shared" si="50"/>
        <v>13675</v>
      </c>
      <c r="K185" s="6">
        <f t="shared" si="50"/>
        <v>12894</v>
      </c>
      <c r="L185" s="6">
        <f t="shared" si="50"/>
        <v>12527</v>
      </c>
    </row>
    <row r="186" spans="1:12" x14ac:dyDescent="0.3">
      <c r="A186" s="6"/>
      <c r="G186" s="6"/>
      <c r="H186" s="6"/>
      <c r="I186" s="6"/>
      <c r="J186" s="6"/>
      <c r="K186" s="6"/>
      <c r="L186" s="6"/>
    </row>
    <row r="187" spans="1:12" x14ac:dyDescent="0.3">
      <c r="A187" s="6" t="s">
        <v>53</v>
      </c>
      <c r="G187" s="6">
        <f t="shared" ref="G187:L187" si="51">G177+G185</f>
        <v>27047</v>
      </c>
      <c r="H187" s="6">
        <f t="shared" si="51"/>
        <v>28906</v>
      </c>
      <c r="I187" s="6">
        <f t="shared" si="51"/>
        <v>28788</v>
      </c>
      <c r="J187" s="6">
        <f t="shared" si="51"/>
        <v>27856</v>
      </c>
      <c r="K187" s="6">
        <f t="shared" si="51"/>
        <v>27667</v>
      </c>
      <c r="L187" s="6">
        <f t="shared" si="51"/>
        <v>30898</v>
      </c>
    </row>
    <row r="188" spans="1:12" x14ac:dyDescent="0.3">
      <c r="A188" s="6"/>
      <c r="G188" s="6"/>
      <c r="H188" s="6"/>
      <c r="I188" s="6"/>
      <c r="J188" s="6"/>
      <c r="K188" s="6"/>
      <c r="L188" s="6"/>
    </row>
    <row r="189" spans="1:12" x14ac:dyDescent="0.3">
      <c r="A189" s="6" t="s">
        <v>54</v>
      </c>
      <c r="G189" s="9">
        <v>958</v>
      </c>
      <c r="H189" s="9">
        <v>958</v>
      </c>
      <c r="I189" s="9">
        <v>958</v>
      </c>
      <c r="J189" s="9">
        <v>958</v>
      </c>
      <c r="K189" s="9">
        <v>958</v>
      </c>
      <c r="L189" s="9">
        <v>958</v>
      </c>
    </row>
    <row r="190" spans="1:12" x14ac:dyDescent="0.3">
      <c r="A190" s="6" t="s">
        <v>55</v>
      </c>
      <c r="G190" s="9">
        <v>3977</v>
      </c>
      <c r="H190" s="9">
        <v>4157</v>
      </c>
      <c r="I190" s="9">
        <v>4358</v>
      </c>
      <c r="J190" s="9">
        <v>4682</v>
      </c>
      <c r="K190" s="9">
        <v>5038</v>
      </c>
      <c r="L190" s="9">
        <v>5377</v>
      </c>
    </row>
    <row r="191" spans="1:12" x14ac:dyDescent="0.3">
      <c r="A191" s="6" t="s">
        <v>56</v>
      </c>
      <c r="G191" s="9">
        <v>-8299</v>
      </c>
      <c r="H191" s="9">
        <v>-8948</v>
      </c>
      <c r="I191" s="9">
        <v>-8801</v>
      </c>
      <c r="J191" s="9">
        <v>-9374</v>
      </c>
      <c r="K191" s="9">
        <v>-9995</v>
      </c>
      <c r="L191" s="9">
        <v>-11664</v>
      </c>
    </row>
    <row r="192" spans="1:12" x14ac:dyDescent="0.3">
      <c r="A192" s="6" t="s">
        <v>57</v>
      </c>
      <c r="G192" s="9">
        <v>-1067</v>
      </c>
      <c r="H192" s="9">
        <v>-1444</v>
      </c>
      <c r="I192" s="9">
        <v>-1339</v>
      </c>
      <c r="J192" s="9">
        <v>818</v>
      </c>
      <c r="K192" s="9">
        <v>-1459</v>
      </c>
      <c r="L192" s="9">
        <v>-2535</v>
      </c>
    </row>
    <row r="193" spans="1:12" x14ac:dyDescent="0.3">
      <c r="A193" s="6" t="s">
        <v>58</v>
      </c>
      <c r="G193" s="9">
        <v>15097</v>
      </c>
      <c r="H193" s="9">
        <v>16083</v>
      </c>
      <c r="I193" s="9">
        <v>17799</v>
      </c>
      <c r="J193" s="9">
        <v>20383</v>
      </c>
      <c r="K193" s="9">
        <v>23115</v>
      </c>
      <c r="L193" s="9">
        <v>26147</v>
      </c>
    </row>
    <row r="194" spans="1:12" x14ac:dyDescent="0.3">
      <c r="A194" s="6" t="s">
        <v>59</v>
      </c>
      <c r="G194" s="6">
        <f t="shared" ref="G194:L194" si="52">SUM(G189:G193)</f>
        <v>10666</v>
      </c>
      <c r="H194" s="6">
        <f t="shared" si="52"/>
        <v>10806</v>
      </c>
      <c r="I194" s="6">
        <f t="shared" si="52"/>
        <v>12975</v>
      </c>
      <c r="J194" s="6">
        <f t="shared" si="52"/>
        <v>17467</v>
      </c>
      <c r="K194" s="6">
        <f t="shared" si="52"/>
        <v>17657</v>
      </c>
      <c r="L194" s="6">
        <f t="shared" si="52"/>
        <v>18283</v>
      </c>
    </row>
    <row r="195" spans="1:12" x14ac:dyDescent="0.3">
      <c r="A195" s="6"/>
      <c r="G195" s="6"/>
      <c r="H195" s="6"/>
      <c r="I195" s="6"/>
      <c r="J195" s="6"/>
      <c r="K195" s="6"/>
      <c r="L195" s="6"/>
    </row>
    <row r="196" spans="1:12" x14ac:dyDescent="0.3">
      <c r="A196" s="6" t="s">
        <v>60</v>
      </c>
      <c r="G196" s="9">
        <v>121</v>
      </c>
      <c r="H196" s="9">
        <v>96</v>
      </c>
      <c r="I196" s="9">
        <v>90</v>
      </c>
      <c r="J196" s="9">
        <v>112</v>
      </c>
      <c r="K196" s="9">
        <v>127</v>
      </c>
      <c r="L196" s="9">
        <v>135</v>
      </c>
    </row>
    <row r="197" spans="1:12" x14ac:dyDescent="0.3">
      <c r="A197" s="6"/>
      <c r="G197" s="6"/>
      <c r="H197" s="6"/>
      <c r="I197" s="6"/>
      <c r="J197" s="6"/>
      <c r="K197" s="6"/>
      <c r="L197" s="6"/>
    </row>
    <row r="198" spans="1:12" x14ac:dyDescent="0.3">
      <c r="A198" s="6" t="s">
        <v>61</v>
      </c>
      <c r="G198" s="6">
        <f t="shared" ref="G198:L198" si="53">G194+G187+G196</f>
        <v>37834</v>
      </c>
      <c r="H198" s="6">
        <f t="shared" si="53"/>
        <v>39808</v>
      </c>
      <c r="I198" s="6">
        <f t="shared" si="53"/>
        <v>41853</v>
      </c>
      <c r="J198" s="6">
        <f t="shared" si="53"/>
        <v>45435</v>
      </c>
      <c r="K198" s="6">
        <f t="shared" si="53"/>
        <v>45451</v>
      </c>
      <c r="L198" s="6">
        <f t="shared" si="53"/>
        <v>49316</v>
      </c>
    </row>
    <row r="199" spans="1:12" x14ac:dyDescent="0.3">
      <c r="A199" s="6" t="s">
        <v>62</v>
      </c>
      <c r="G199" s="1" t="b">
        <f t="shared" ref="G199:L199" si="54">G198=G170</f>
        <v>1</v>
      </c>
      <c r="H199" s="1" t="b">
        <f t="shared" si="54"/>
        <v>1</v>
      </c>
      <c r="I199" s="1" t="b">
        <f t="shared" si="54"/>
        <v>1</v>
      </c>
      <c r="J199" s="1" t="b">
        <f t="shared" si="54"/>
        <v>1</v>
      </c>
      <c r="K199" s="1" t="b">
        <f t="shared" si="54"/>
        <v>1</v>
      </c>
      <c r="L199" s="1" t="b">
        <f t="shared" si="54"/>
        <v>1</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1:E45"/>
  <sheetViews>
    <sheetView workbookViewId="0">
      <selection activeCell="D17" sqref="D17"/>
    </sheetView>
  </sheetViews>
  <sheetFormatPr defaultRowHeight="14.4" x14ac:dyDescent="0.3"/>
  <sheetData>
    <row r="31" spans="1:5" x14ac:dyDescent="0.3">
      <c r="A31" t="s">
        <v>188</v>
      </c>
      <c r="D31" t="s">
        <v>188</v>
      </c>
    </row>
    <row r="32" spans="1:5" x14ac:dyDescent="0.3">
      <c r="A32" t="s">
        <v>189</v>
      </c>
      <c r="B32" t="s">
        <v>190</v>
      </c>
      <c r="D32" t="s">
        <v>205</v>
      </c>
      <c r="E32" t="s">
        <v>190</v>
      </c>
    </row>
    <row r="33" spans="1:5" x14ac:dyDescent="0.3">
      <c r="A33" t="s">
        <v>191</v>
      </c>
      <c r="B33" s="133">
        <v>100000</v>
      </c>
      <c r="D33" s="134">
        <v>0</v>
      </c>
      <c r="E33" s="119">
        <v>64.73</v>
      </c>
    </row>
    <row r="34" spans="1:5" x14ac:dyDescent="0.3">
      <c r="A34" t="s">
        <v>192</v>
      </c>
      <c r="B34" s="133">
        <v>125.74</v>
      </c>
      <c r="D34" s="134">
        <v>0.1</v>
      </c>
      <c r="E34" s="119">
        <v>107.07</v>
      </c>
    </row>
    <row r="35" spans="1:5" x14ac:dyDescent="0.3">
      <c r="A35" t="s">
        <v>193</v>
      </c>
      <c r="B35">
        <v>125.54</v>
      </c>
      <c r="D35" s="134">
        <v>0.2</v>
      </c>
      <c r="E35" s="119">
        <v>112.93</v>
      </c>
    </row>
    <row r="36" spans="1:5" x14ac:dyDescent="0.3">
      <c r="A36" t="s">
        <v>194</v>
      </c>
      <c r="B36">
        <v>124.9</v>
      </c>
      <c r="D36" s="134">
        <v>0.3</v>
      </c>
      <c r="E36" s="119">
        <v>117.31</v>
      </c>
    </row>
    <row r="37" spans="1:5" x14ac:dyDescent="0.3">
      <c r="A37" t="s">
        <v>195</v>
      </c>
      <c r="B37" t="s">
        <v>196</v>
      </c>
      <c r="D37" s="134">
        <v>0.4</v>
      </c>
      <c r="E37" s="119">
        <v>121.19</v>
      </c>
    </row>
    <row r="38" spans="1:5" x14ac:dyDescent="0.3">
      <c r="A38" t="s">
        <v>197</v>
      </c>
      <c r="B38">
        <v>14.86</v>
      </c>
      <c r="D38" s="134">
        <v>0.5</v>
      </c>
      <c r="E38" s="119">
        <v>124.9</v>
      </c>
    </row>
    <row r="39" spans="1:5" x14ac:dyDescent="0.3">
      <c r="A39" t="s">
        <v>198</v>
      </c>
      <c r="B39">
        <v>220.75</v>
      </c>
      <c r="D39" s="134">
        <v>0.6</v>
      </c>
      <c r="E39" s="119">
        <v>128.68</v>
      </c>
    </row>
    <row r="40" spans="1:5" x14ac:dyDescent="0.3">
      <c r="A40" t="s">
        <v>199</v>
      </c>
      <c r="B40">
        <v>0.25480000000000003</v>
      </c>
      <c r="D40" s="134">
        <v>0.7</v>
      </c>
      <c r="E40" s="119">
        <v>132.80000000000001</v>
      </c>
    </row>
    <row r="41" spans="1:5" x14ac:dyDescent="0.3">
      <c r="A41" t="s">
        <v>200</v>
      </c>
      <c r="B41">
        <v>3.13</v>
      </c>
      <c r="D41" s="134">
        <v>0.8</v>
      </c>
      <c r="E41" s="119">
        <v>137.81</v>
      </c>
    </row>
    <row r="42" spans="1:5" x14ac:dyDescent="0.3">
      <c r="A42" t="s">
        <v>201</v>
      </c>
      <c r="B42">
        <v>0.1183</v>
      </c>
      <c r="D42" s="134">
        <v>0.9</v>
      </c>
      <c r="E42" s="119">
        <v>144.91</v>
      </c>
    </row>
    <row r="43" spans="1:5" x14ac:dyDescent="0.3">
      <c r="A43" t="s">
        <v>202</v>
      </c>
      <c r="B43">
        <v>64.73</v>
      </c>
      <c r="D43" s="134">
        <v>1</v>
      </c>
      <c r="E43" s="119">
        <v>199.19</v>
      </c>
    </row>
    <row r="44" spans="1:5" x14ac:dyDescent="0.3">
      <c r="A44" t="s">
        <v>203</v>
      </c>
      <c r="B44">
        <v>199.19</v>
      </c>
      <c r="E44" s="134"/>
    </row>
    <row r="45" spans="1:5" x14ac:dyDescent="0.3">
      <c r="A45" t="s">
        <v>204</v>
      </c>
      <c r="B45">
        <v>0.05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HON_BS</vt:lpstr>
      <vt:lpstr>HON_IS</vt:lpstr>
      <vt:lpstr>HON_Value Drivers</vt:lpstr>
      <vt:lpstr>HON_Revenue Growth</vt:lpstr>
      <vt:lpstr>DCF</vt:lpstr>
      <vt:lpstr>DCF-MC</vt:lpstr>
      <vt:lpstr>MC Stats</vt:lpstr>
      <vt:lpstr>Returns vs. Peers and Manufactu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Xiaofeng Jie</dc:creator>
  <cp:lastModifiedBy>Hesam Motlagh, PhD</cp:lastModifiedBy>
  <dcterms:created xsi:type="dcterms:W3CDTF">2016-03-02T22:53:25Z</dcterms:created>
  <dcterms:modified xsi:type="dcterms:W3CDTF">2016-06-04T18:01:08Z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1dfb3d37-6fcd-4121-922d-64d124426d9a</vt:lpwstr>
  </property>
</Properties>
</file>